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PSFU\Transportation\Historical Transportation Reports\"/>
    </mc:Choice>
  </mc:AlternateContent>
  <xr:revisionPtr revIDLastSave="0" documentId="13_ncr:1_{2A416E8A-3D68-427A-BF48-3626E3F6D2AC}" xr6:coauthVersionLast="47" xr6:coauthVersionMax="47" xr10:uidLastSave="{00000000-0000-0000-0000-000000000000}"/>
  <bookViews>
    <workbookView xWindow="-28920" yWindow="1335" windowWidth="29040" windowHeight="15720" xr2:uid="{00000000-000D-0000-FFFF-FFFF00000000}"/>
  </bookViews>
  <sheets>
    <sheet name="Tran History" sheetId="1" r:id="rId1"/>
    <sheet name="FY14-15" sheetId="2" r:id="rId2"/>
    <sheet name="FY15-16" sheetId="3" r:id="rId3"/>
    <sheet name="FY16-17" sheetId="4" r:id="rId4"/>
    <sheet name="FY17-18" sheetId="5" r:id="rId5"/>
    <sheet name="FY18-19" sheetId="6" r:id="rId6"/>
    <sheet name="FY19-20" sheetId="7" r:id="rId7"/>
    <sheet name="FY20-21" sheetId="9" r:id="rId8"/>
    <sheet name="FY21-22" sheetId="10" r:id="rId9"/>
    <sheet name="FY22-23" sheetId="12" r:id="rId10"/>
    <sheet name="FY23-24" sheetId="13" r:id="rId11"/>
    <sheet name="CDE40_21_22" sheetId="11" state="hidden" r:id="rId12"/>
  </sheets>
  <externalReferences>
    <externalReference r:id="rId13"/>
    <externalReference r:id="rId14"/>
  </externalReferences>
  <definedNames>
    <definedName name="_xlnm._FilterDatabase" localSheetId="0" hidden="1">'Tran History'!$A$1:$T$1</definedName>
    <definedName name="MOUNTAIN">#REF!</definedName>
    <definedName name="OUTLAY">#REF!</definedName>
    <definedName name="RURAL">#REF!</definedName>
    <definedName name="URBA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160" i="1" l="1"/>
  <c r="T2159" i="1"/>
  <c r="T2158" i="1"/>
  <c r="T2157" i="1"/>
  <c r="T2156" i="1"/>
  <c r="T2155" i="1"/>
  <c r="T2154" i="1"/>
  <c r="T2144" i="1"/>
  <c r="T2148" i="1" s="1"/>
  <c r="T2143" i="1"/>
  <c r="T2147" i="1" s="1"/>
  <c r="T2142" i="1"/>
  <c r="T2146" i="1" s="1"/>
  <c r="T2141" i="1"/>
  <c r="T2140" i="1"/>
  <c r="T2132" i="1"/>
  <c r="T2137" i="1" s="1"/>
  <c r="T2131" i="1"/>
  <c r="T2130" i="1"/>
  <c r="T2129" i="1"/>
  <c r="T2128" i="1"/>
  <c r="T2120" i="1"/>
  <c r="T2119" i="1"/>
  <c r="T2118" i="1"/>
  <c r="T2117" i="1"/>
  <c r="T2116" i="1"/>
  <c r="T2108" i="1"/>
  <c r="T2113" i="1" s="1"/>
  <c r="T2107" i="1"/>
  <c r="T2111" i="1" s="1"/>
  <c r="T2106" i="1"/>
  <c r="T2110" i="1" s="1"/>
  <c r="T2105" i="1"/>
  <c r="T2104" i="1"/>
  <c r="T2096" i="1"/>
  <c r="T2095" i="1"/>
  <c r="T2094" i="1"/>
  <c r="T2093" i="1"/>
  <c r="T2092" i="1"/>
  <c r="T2084" i="1"/>
  <c r="T2088" i="1" s="1"/>
  <c r="T2083" i="1"/>
  <c r="T2087" i="1" s="1"/>
  <c r="T2082" i="1"/>
  <c r="T2081" i="1"/>
  <c r="T2080" i="1"/>
  <c r="T2072" i="1"/>
  <c r="T2071" i="1"/>
  <c r="T2070" i="1"/>
  <c r="T2069" i="1"/>
  <c r="T2068" i="1"/>
  <c r="T2060" i="1"/>
  <c r="T2059" i="1"/>
  <c r="T2058" i="1"/>
  <c r="T2057" i="1"/>
  <c r="T2056" i="1"/>
  <c r="T2048" i="1"/>
  <c r="T2047" i="1"/>
  <c r="T2046" i="1"/>
  <c r="T2045" i="1"/>
  <c r="T2044" i="1"/>
  <c r="T2036" i="1"/>
  <c r="T2035" i="1"/>
  <c r="T2034" i="1"/>
  <c r="T2033" i="1"/>
  <c r="T2032" i="1"/>
  <c r="T2037" i="1" s="1"/>
  <c r="T2024" i="1"/>
  <c r="T2023" i="1"/>
  <c r="T2022" i="1"/>
  <c r="T2021" i="1"/>
  <c r="T2020" i="1"/>
  <c r="T2012" i="1"/>
  <c r="T2011" i="1"/>
  <c r="T2010" i="1"/>
  <c r="T2009" i="1"/>
  <c r="T2008" i="1"/>
  <c r="T2000" i="1"/>
  <c r="T1999" i="1"/>
  <c r="T1998" i="1"/>
  <c r="T1997" i="1"/>
  <c r="T1996" i="1"/>
  <c r="T1988" i="1"/>
  <c r="T1992" i="1" s="1"/>
  <c r="T1987" i="1"/>
  <c r="T1986" i="1"/>
  <c r="T1985" i="1"/>
  <c r="T1984" i="1"/>
  <c r="T1976" i="1"/>
  <c r="T1975" i="1"/>
  <c r="T1974" i="1"/>
  <c r="T1978" i="1" s="1"/>
  <c r="T1973" i="1"/>
  <c r="T1972" i="1"/>
  <c r="T1964" i="1"/>
  <c r="T1968" i="1" s="1"/>
  <c r="T1963" i="1"/>
  <c r="T1962" i="1"/>
  <c r="T1961" i="1"/>
  <c r="T1960" i="1"/>
  <c r="T1952" i="1"/>
  <c r="T1951" i="1"/>
  <c r="T1950" i="1"/>
  <c r="T1949" i="1"/>
  <c r="T1948" i="1"/>
  <c r="T1940" i="1"/>
  <c r="T1939" i="1"/>
  <c r="T1938" i="1"/>
  <c r="T1937" i="1"/>
  <c r="T1936" i="1"/>
  <c r="T1928" i="1"/>
  <c r="T1927" i="1"/>
  <c r="T1926" i="1"/>
  <c r="T1925" i="1"/>
  <c r="T1924" i="1"/>
  <c r="T1916" i="1"/>
  <c r="T1915" i="1"/>
  <c r="T1919" i="1" s="1"/>
  <c r="T1914" i="1"/>
  <c r="T1921" i="1" s="1"/>
  <c r="T1913" i="1"/>
  <c r="T1912" i="1"/>
  <c r="T1904" i="1"/>
  <c r="T1908" i="1" s="1"/>
  <c r="T1903" i="1"/>
  <c r="T1907" i="1" s="1"/>
  <c r="T1902" i="1"/>
  <c r="T1901" i="1"/>
  <c r="T1900" i="1"/>
  <c r="T1892" i="1"/>
  <c r="T1891" i="1"/>
  <c r="T1890" i="1"/>
  <c r="T1889" i="1"/>
  <c r="T1888" i="1"/>
  <c r="T1893" i="1" s="1"/>
  <c r="T1880" i="1"/>
  <c r="T1879" i="1"/>
  <c r="T1883" i="1" s="1"/>
  <c r="T1878" i="1"/>
  <c r="T1882" i="1" s="1"/>
  <c r="T1877" i="1"/>
  <c r="T1876" i="1"/>
  <c r="T1868" i="1"/>
  <c r="T1867" i="1"/>
  <c r="T1866" i="1"/>
  <c r="T1865" i="1"/>
  <c r="T1864" i="1"/>
  <c r="T1856" i="1"/>
  <c r="T1855" i="1"/>
  <c r="T1854" i="1"/>
  <c r="T1853" i="1"/>
  <c r="T1852" i="1"/>
  <c r="T1844" i="1"/>
  <c r="T1848" i="1" s="1"/>
  <c r="T1843" i="1"/>
  <c r="T1842" i="1"/>
  <c r="T1841" i="1"/>
  <c r="T1840" i="1"/>
  <c r="T1832" i="1"/>
  <c r="T1831" i="1"/>
  <c r="T1830" i="1"/>
  <c r="T1834" i="1" s="1"/>
  <c r="T1829" i="1"/>
  <c r="T1828" i="1"/>
  <c r="T1820" i="1"/>
  <c r="T1824" i="1" s="1"/>
  <c r="T1819" i="1"/>
  <c r="T1823" i="1" s="1"/>
  <c r="T1818" i="1"/>
  <c r="T1817" i="1"/>
  <c r="T1816" i="1"/>
  <c r="T1808" i="1"/>
  <c r="T1807" i="1"/>
  <c r="T1806" i="1"/>
  <c r="T1805" i="1"/>
  <c r="T1804" i="1"/>
  <c r="T1796" i="1"/>
  <c r="T1795" i="1"/>
  <c r="T1794" i="1"/>
  <c r="T1793" i="1"/>
  <c r="T1792" i="1"/>
  <c r="T1784" i="1"/>
  <c r="T1783" i="1"/>
  <c r="T1782" i="1"/>
  <c r="T1781" i="1"/>
  <c r="T1780" i="1"/>
  <c r="T1772" i="1"/>
  <c r="T1771" i="1"/>
  <c r="T1770" i="1"/>
  <c r="T1775" i="1" s="1"/>
  <c r="T1769" i="1"/>
  <c r="T1768" i="1"/>
  <c r="T1760" i="1"/>
  <c r="T1759" i="1"/>
  <c r="T1763" i="1" s="1"/>
  <c r="T1758" i="1"/>
  <c r="T1757" i="1"/>
  <c r="T1756" i="1"/>
  <c r="T1748" i="1"/>
  <c r="T1747" i="1"/>
  <c r="T1746" i="1"/>
  <c r="T1745" i="1"/>
  <c r="T1744" i="1"/>
  <c r="T1736" i="1"/>
  <c r="T1735" i="1"/>
  <c r="T1734" i="1"/>
  <c r="T1737" i="1" s="1"/>
  <c r="T1733" i="1"/>
  <c r="T1732" i="1"/>
  <c r="T1724" i="1"/>
  <c r="T1723" i="1"/>
  <c r="T1722" i="1"/>
  <c r="T1721" i="1"/>
  <c r="T1720" i="1"/>
  <c r="T1712" i="1"/>
  <c r="T1711" i="1"/>
  <c r="T1710" i="1"/>
  <c r="T1714" i="1" s="1"/>
  <c r="T1709" i="1"/>
  <c r="T1708" i="1"/>
  <c r="T1713" i="1" s="1"/>
  <c r="T1700" i="1"/>
  <c r="T1699" i="1"/>
  <c r="T1698" i="1"/>
  <c r="T1697" i="1"/>
  <c r="T1696" i="1"/>
  <c r="T1688" i="1"/>
  <c r="T1687" i="1"/>
  <c r="T1686" i="1"/>
  <c r="T1685" i="1"/>
  <c r="T1684" i="1"/>
  <c r="T1676" i="1"/>
  <c r="T1680" i="1" s="1"/>
  <c r="T1675" i="1"/>
  <c r="T1674" i="1"/>
  <c r="T1673" i="1"/>
  <c r="T1672" i="1"/>
  <c r="T1664" i="1"/>
  <c r="T1663" i="1"/>
  <c r="T1662" i="1"/>
  <c r="T1661" i="1"/>
  <c r="T1660" i="1"/>
  <c r="T1665" i="1" s="1"/>
  <c r="T1652" i="1"/>
  <c r="T1657" i="1" s="1"/>
  <c r="T1651" i="1"/>
  <c r="T1656" i="1" s="1"/>
  <c r="T1650" i="1"/>
  <c r="T1653" i="1" s="1"/>
  <c r="T1649" i="1"/>
  <c r="T1648" i="1"/>
  <c r="T1640" i="1"/>
  <c r="T1639" i="1"/>
  <c r="T1638" i="1"/>
  <c r="T1637" i="1"/>
  <c r="T1636" i="1"/>
  <c r="T1628" i="1"/>
  <c r="T1627" i="1"/>
  <c r="T1631" i="1" s="1"/>
  <c r="T1626" i="1"/>
  <c r="T1630" i="1" s="1"/>
  <c r="T1625" i="1"/>
  <c r="T1624" i="1"/>
  <c r="T1616" i="1"/>
  <c r="T1615" i="1"/>
  <c r="T1614" i="1"/>
  <c r="T1613" i="1"/>
  <c r="T1612" i="1"/>
  <c r="T1604" i="1"/>
  <c r="T1603" i="1"/>
  <c r="T1602" i="1"/>
  <c r="T1601" i="1"/>
  <c r="T1600" i="1"/>
  <c r="T1592" i="1"/>
  <c r="T1591" i="1"/>
  <c r="T1590" i="1"/>
  <c r="T1589" i="1"/>
  <c r="T1588" i="1"/>
  <c r="T1580" i="1"/>
  <c r="T1579" i="1"/>
  <c r="T1578" i="1"/>
  <c r="T1577" i="1"/>
  <c r="T1576" i="1"/>
  <c r="T1568" i="1"/>
  <c r="T1573" i="1" s="1"/>
  <c r="T1567" i="1"/>
  <c r="T1566" i="1"/>
  <c r="T1570" i="1" s="1"/>
  <c r="T1565" i="1"/>
  <c r="T1564" i="1"/>
  <c r="T1556" i="1"/>
  <c r="T1561" i="1" s="1"/>
  <c r="T1555" i="1"/>
  <c r="T1554" i="1"/>
  <c r="T1553" i="1"/>
  <c r="T1552" i="1"/>
  <c r="T1544" i="1"/>
  <c r="T1543" i="1"/>
  <c r="T1542" i="1"/>
  <c r="T1541" i="1"/>
  <c r="T1540" i="1"/>
  <c r="T1532" i="1"/>
  <c r="T1531" i="1"/>
  <c r="T1535" i="1" s="1"/>
  <c r="T1530" i="1"/>
  <c r="T1534" i="1" s="1"/>
  <c r="T1529" i="1"/>
  <c r="T1528" i="1"/>
  <c r="T1520" i="1"/>
  <c r="T1519" i="1"/>
  <c r="T1518" i="1"/>
  <c r="T1517" i="1"/>
  <c r="T1516" i="1"/>
  <c r="T1508" i="1"/>
  <c r="T1512" i="1" s="1"/>
  <c r="T1507" i="1"/>
  <c r="T1511" i="1" s="1"/>
  <c r="T1506" i="1"/>
  <c r="T1510" i="1" s="1"/>
  <c r="T1505" i="1"/>
  <c r="T1504" i="1"/>
  <c r="T1496" i="1"/>
  <c r="T1495" i="1"/>
  <c r="T1494" i="1"/>
  <c r="T1493" i="1"/>
  <c r="T1492" i="1"/>
  <c r="T1484" i="1"/>
  <c r="T1483" i="1"/>
  <c r="T1482" i="1"/>
  <c r="T1481" i="1"/>
  <c r="T1480" i="1"/>
  <c r="T1472" i="1"/>
  <c r="T1476" i="1" s="1"/>
  <c r="T1471" i="1"/>
  <c r="T1470" i="1"/>
  <c r="T1469" i="1"/>
  <c r="T1468" i="1"/>
  <c r="T1460" i="1"/>
  <c r="T1459" i="1"/>
  <c r="T1458" i="1"/>
  <c r="T1457" i="1"/>
  <c r="T1462" i="1" s="1"/>
  <c r="T1456" i="1"/>
  <c r="T1448" i="1"/>
  <c r="T1452" i="1" s="1"/>
  <c r="T1447" i="1"/>
  <c r="T1451" i="1" s="1"/>
  <c r="T1446" i="1"/>
  <c r="T1449" i="1" s="1"/>
  <c r="T1445" i="1"/>
  <c r="T1444" i="1"/>
  <c r="T1436" i="1"/>
  <c r="T1435" i="1"/>
  <c r="T1434" i="1"/>
  <c r="T1433" i="1"/>
  <c r="T1432" i="1"/>
  <c r="T1424" i="1"/>
  <c r="T1423" i="1"/>
  <c r="T1422" i="1"/>
  <c r="T1421" i="1"/>
  <c r="T1420" i="1"/>
  <c r="T1412" i="1"/>
  <c r="T1416" i="1" s="1"/>
  <c r="T1411" i="1"/>
  <c r="T1410" i="1"/>
  <c r="T1409" i="1"/>
  <c r="T1408" i="1"/>
  <c r="T1400" i="1"/>
  <c r="T1399" i="1"/>
  <c r="T1398" i="1"/>
  <c r="T1403" i="1" s="1"/>
  <c r="T1397" i="1"/>
  <c r="T1396" i="1"/>
  <c r="T1388" i="1"/>
  <c r="T1387" i="1"/>
  <c r="T1386" i="1"/>
  <c r="T1385" i="1"/>
  <c r="T1384" i="1"/>
  <c r="T1376" i="1"/>
  <c r="T1375" i="1"/>
  <c r="T1374" i="1"/>
  <c r="T1373" i="1"/>
  <c r="T1372" i="1"/>
  <c r="T1364" i="1"/>
  <c r="T1368" i="1" s="1"/>
  <c r="T1363" i="1"/>
  <c r="T1362" i="1"/>
  <c r="T1365" i="1" s="1"/>
  <c r="T1361" i="1"/>
  <c r="T1360" i="1"/>
  <c r="T1352" i="1"/>
  <c r="T1351" i="1"/>
  <c r="T1350" i="1"/>
  <c r="T1349" i="1"/>
  <c r="T1348" i="1"/>
  <c r="T1340" i="1"/>
  <c r="T1339" i="1"/>
  <c r="T1338" i="1"/>
  <c r="T1337" i="1"/>
  <c r="T1342" i="1" s="1"/>
  <c r="T1336" i="1"/>
  <c r="T1341" i="1" s="1"/>
  <c r="T1328" i="1"/>
  <c r="T1327" i="1"/>
  <c r="T1331" i="1" s="1"/>
  <c r="T1326" i="1"/>
  <c r="T1325" i="1"/>
  <c r="T1324" i="1"/>
  <c r="T1316" i="1"/>
  <c r="T1315" i="1"/>
  <c r="T1314" i="1"/>
  <c r="T1313" i="1"/>
  <c r="T1312" i="1"/>
  <c r="T1304" i="1"/>
  <c r="T1308" i="1" s="1"/>
  <c r="T1303" i="1"/>
  <c r="T1302" i="1"/>
  <c r="T1301" i="1"/>
  <c r="T1300" i="1"/>
  <c r="T1292" i="1"/>
  <c r="T1291" i="1"/>
  <c r="T1290" i="1"/>
  <c r="T1289" i="1"/>
  <c r="T1288" i="1"/>
  <c r="T1280" i="1"/>
  <c r="T1279" i="1"/>
  <c r="T1278" i="1"/>
  <c r="T1285" i="1" s="1"/>
  <c r="T1277" i="1"/>
  <c r="T1276" i="1"/>
  <c r="T1281" i="1" s="1"/>
  <c r="T1268" i="1"/>
  <c r="T1267" i="1"/>
  <c r="T1266" i="1"/>
  <c r="T1265" i="1"/>
  <c r="T1264" i="1"/>
  <c r="T1256" i="1"/>
  <c r="T1255" i="1"/>
  <c r="T1254" i="1"/>
  <c r="T1258" i="1" s="1"/>
  <c r="T1253" i="1"/>
  <c r="T1252" i="1"/>
  <c r="T1257" i="1" s="1"/>
  <c r="T1244" i="1"/>
  <c r="T1243" i="1"/>
  <c r="T1247" i="1" s="1"/>
  <c r="T1242" i="1"/>
  <c r="T1241" i="1"/>
  <c r="T1240" i="1"/>
  <c r="T1232" i="1"/>
  <c r="T1231" i="1"/>
  <c r="T1230" i="1"/>
  <c r="T1229" i="1"/>
  <c r="T1228" i="1"/>
  <c r="T1220" i="1"/>
  <c r="T1219" i="1"/>
  <c r="T1218" i="1"/>
  <c r="T1221" i="1" s="1"/>
  <c r="T1217" i="1"/>
  <c r="T1216" i="1"/>
  <c r="T1208" i="1"/>
  <c r="T1207" i="1"/>
  <c r="T1206" i="1"/>
  <c r="T1205" i="1"/>
  <c r="T1204" i="1"/>
  <c r="T1196" i="1"/>
  <c r="T1195" i="1"/>
  <c r="T1194" i="1"/>
  <c r="T1198" i="1" s="1"/>
  <c r="T1193" i="1"/>
  <c r="T1192" i="1"/>
  <c r="T1197" i="1" s="1"/>
  <c r="T1184" i="1"/>
  <c r="T1189" i="1" s="1"/>
  <c r="T1183" i="1"/>
  <c r="T1187" i="1" s="1"/>
  <c r="T1182" i="1"/>
  <c r="T1181" i="1"/>
  <c r="T1180" i="1"/>
  <c r="T1172" i="1"/>
  <c r="T1171" i="1"/>
  <c r="T1170" i="1"/>
  <c r="T1169" i="1"/>
  <c r="T1168" i="1"/>
  <c r="T1160" i="1"/>
  <c r="T1164" i="1" s="1"/>
  <c r="T1159" i="1"/>
  <c r="T1158" i="1"/>
  <c r="T1157" i="1"/>
  <c r="T1156" i="1"/>
  <c r="T1148" i="1"/>
  <c r="T1147" i="1"/>
  <c r="T1146" i="1"/>
  <c r="T1145" i="1"/>
  <c r="T1144" i="1"/>
  <c r="T1136" i="1"/>
  <c r="T1135" i="1"/>
  <c r="T1134" i="1"/>
  <c r="T1137" i="1" s="1"/>
  <c r="T1133" i="1"/>
  <c r="T1132" i="1"/>
  <c r="T1124" i="1"/>
  <c r="T1123" i="1"/>
  <c r="T1122" i="1"/>
  <c r="T1121" i="1"/>
  <c r="T1120" i="1"/>
  <c r="T1112" i="1"/>
  <c r="T1111" i="1"/>
  <c r="T1110" i="1"/>
  <c r="T1109" i="1"/>
  <c r="T1114" i="1" s="1"/>
  <c r="T1108" i="1"/>
  <c r="T1113" i="1" s="1"/>
  <c r="T1100" i="1"/>
  <c r="T1099" i="1"/>
  <c r="T1103" i="1" s="1"/>
  <c r="T1098" i="1"/>
  <c r="T1097" i="1"/>
  <c r="T1096" i="1"/>
  <c r="T1088" i="1"/>
  <c r="T1087" i="1"/>
  <c r="T1086" i="1"/>
  <c r="T1085" i="1"/>
  <c r="T1084" i="1"/>
  <c r="T1076" i="1"/>
  <c r="T1081" i="1" s="1"/>
  <c r="T1075" i="1"/>
  <c r="T1074" i="1"/>
  <c r="T1078" i="1" s="1"/>
  <c r="T1073" i="1"/>
  <c r="T1072" i="1"/>
  <c r="T1077" i="1" s="1"/>
  <c r="T1064" i="1"/>
  <c r="T1063" i="1"/>
  <c r="T1062" i="1"/>
  <c r="T1061" i="1"/>
  <c r="T1060" i="1"/>
  <c r="T1052" i="1"/>
  <c r="T1051" i="1"/>
  <c r="T1050" i="1"/>
  <c r="T1049" i="1"/>
  <c r="T1048" i="1"/>
  <c r="T1040" i="1"/>
  <c r="T1044" i="1" s="1"/>
  <c r="T1039" i="1"/>
  <c r="T1043" i="1" s="1"/>
  <c r="T1038" i="1"/>
  <c r="T1037" i="1"/>
  <c r="T1036" i="1"/>
  <c r="T1028" i="1"/>
  <c r="T1027" i="1"/>
  <c r="T1026" i="1"/>
  <c r="T1025" i="1"/>
  <c r="T1024" i="1"/>
  <c r="T1016" i="1"/>
  <c r="T1015" i="1"/>
  <c r="T1014" i="1"/>
  <c r="T1013" i="1"/>
  <c r="T1012" i="1"/>
  <c r="T1004" i="1"/>
  <c r="T1003" i="1"/>
  <c r="T1002" i="1"/>
  <c r="T1001" i="1"/>
  <c r="T1000" i="1"/>
  <c r="T992" i="1"/>
  <c r="T997" i="1" s="1"/>
  <c r="T991" i="1"/>
  <c r="T995" i="1" s="1"/>
  <c r="T990" i="1"/>
  <c r="T993" i="1" s="1"/>
  <c r="T989" i="1"/>
  <c r="T988" i="1"/>
  <c r="T980" i="1"/>
  <c r="T984" i="1" s="1"/>
  <c r="T979" i="1"/>
  <c r="T978" i="1"/>
  <c r="T977" i="1"/>
  <c r="T982" i="1" s="1"/>
  <c r="T976" i="1"/>
  <c r="T968" i="1"/>
  <c r="T967" i="1"/>
  <c r="T966" i="1"/>
  <c r="T965" i="1"/>
  <c r="T964" i="1"/>
  <c r="T956" i="1"/>
  <c r="T955" i="1"/>
  <c r="T954" i="1"/>
  <c r="T953" i="1"/>
  <c r="T952" i="1"/>
  <c r="T944" i="1"/>
  <c r="T943" i="1"/>
  <c r="T942" i="1"/>
  <c r="T941" i="1"/>
  <c r="T940" i="1"/>
  <c r="T932" i="1"/>
  <c r="T931" i="1"/>
  <c r="T930" i="1"/>
  <c r="T929" i="1"/>
  <c r="T928" i="1"/>
  <c r="T920" i="1"/>
  <c r="T919" i="1"/>
  <c r="T918" i="1"/>
  <c r="T917" i="1"/>
  <c r="T916" i="1"/>
  <c r="T908" i="1"/>
  <c r="T907" i="1"/>
  <c r="T911" i="1" s="1"/>
  <c r="T906" i="1"/>
  <c r="T909" i="1" s="1"/>
  <c r="T905" i="1"/>
  <c r="T904" i="1"/>
  <c r="T896" i="1"/>
  <c r="T900" i="1" s="1"/>
  <c r="T895" i="1"/>
  <c r="T899" i="1" s="1"/>
  <c r="T894" i="1"/>
  <c r="T893" i="1"/>
  <c r="T892" i="1"/>
  <c r="T884" i="1"/>
  <c r="T883" i="1"/>
  <c r="T882" i="1"/>
  <c r="T881" i="1"/>
  <c r="T880" i="1"/>
  <c r="T872" i="1"/>
  <c r="T871" i="1"/>
  <c r="T870" i="1"/>
  <c r="T877" i="1" s="1"/>
  <c r="T869" i="1"/>
  <c r="T868" i="1"/>
  <c r="T860" i="1"/>
  <c r="T859" i="1"/>
  <c r="T858" i="1"/>
  <c r="T857" i="1"/>
  <c r="T856" i="1"/>
  <c r="T848" i="1"/>
  <c r="T847" i="1"/>
  <c r="T851" i="1" s="1"/>
  <c r="T846" i="1"/>
  <c r="T850" i="1" s="1"/>
  <c r="T845" i="1"/>
  <c r="T844" i="1"/>
  <c r="T836" i="1"/>
  <c r="T840" i="1" s="1"/>
  <c r="T835" i="1"/>
  <c r="T834" i="1"/>
  <c r="T833" i="1"/>
  <c r="T832" i="1"/>
  <c r="T824" i="1"/>
  <c r="T823" i="1"/>
  <c r="T822" i="1"/>
  <c r="T829" i="1" s="1"/>
  <c r="T821" i="1"/>
  <c r="T820" i="1"/>
  <c r="T812" i="1"/>
  <c r="T817" i="1" s="1"/>
  <c r="T811" i="1"/>
  <c r="T815" i="1" s="1"/>
  <c r="T810" i="1"/>
  <c r="T813" i="1" s="1"/>
  <c r="T809" i="1"/>
  <c r="T808" i="1"/>
  <c r="T800" i="1"/>
  <c r="T799" i="1"/>
  <c r="T798" i="1"/>
  <c r="T797" i="1"/>
  <c r="T796" i="1"/>
  <c r="T788" i="1"/>
  <c r="T787" i="1"/>
  <c r="T791" i="1" s="1"/>
  <c r="T786" i="1"/>
  <c r="T790" i="1" s="1"/>
  <c r="T785" i="1"/>
  <c r="T784" i="1"/>
  <c r="T789" i="1" s="1"/>
  <c r="T776" i="1"/>
  <c r="T775" i="1"/>
  <c r="T774" i="1"/>
  <c r="T778" i="1" s="1"/>
  <c r="T773" i="1"/>
  <c r="T772" i="1"/>
  <c r="T764" i="1"/>
  <c r="T763" i="1"/>
  <c r="T767" i="1" s="1"/>
  <c r="T762" i="1"/>
  <c r="T765" i="1" s="1"/>
  <c r="T761" i="1"/>
  <c r="T766" i="1" s="1"/>
  <c r="T760" i="1"/>
  <c r="T752" i="1"/>
  <c r="T756" i="1" s="1"/>
  <c r="T751" i="1"/>
  <c r="T750" i="1"/>
  <c r="T749" i="1"/>
  <c r="T748" i="1"/>
  <c r="T740" i="1"/>
  <c r="T739" i="1"/>
  <c r="T738" i="1"/>
  <c r="T737" i="1"/>
  <c r="T736" i="1"/>
  <c r="T741" i="1" s="1"/>
  <c r="T728" i="1"/>
  <c r="T733" i="1" s="1"/>
  <c r="T727" i="1"/>
  <c r="T726" i="1"/>
  <c r="T730" i="1" s="1"/>
  <c r="T725" i="1"/>
  <c r="T724" i="1"/>
  <c r="T716" i="1"/>
  <c r="T721" i="1" s="1"/>
  <c r="T715" i="1"/>
  <c r="T714" i="1"/>
  <c r="T717" i="1" s="1"/>
  <c r="T713" i="1"/>
  <c r="T712" i="1"/>
  <c r="T704" i="1"/>
  <c r="T703" i="1"/>
  <c r="T702" i="1"/>
  <c r="T701" i="1"/>
  <c r="T700" i="1"/>
  <c r="T692" i="1"/>
  <c r="T691" i="1"/>
  <c r="T690" i="1"/>
  <c r="T689" i="1"/>
  <c r="T688" i="1"/>
  <c r="T680" i="1"/>
  <c r="T679" i="1"/>
  <c r="T678" i="1"/>
  <c r="T677" i="1"/>
  <c r="T676" i="1"/>
  <c r="T668" i="1"/>
  <c r="T673" i="1" s="1"/>
  <c r="T667" i="1"/>
  <c r="T671" i="1" s="1"/>
  <c r="T666" i="1"/>
  <c r="T669" i="1" s="1"/>
  <c r="T665" i="1"/>
  <c r="T664" i="1"/>
  <c r="T656" i="1"/>
  <c r="T661" i="1" s="1"/>
  <c r="T655" i="1"/>
  <c r="T654" i="1"/>
  <c r="T653" i="1"/>
  <c r="T652" i="1"/>
  <c r="T644" i="1"/>
  <c r="T643" i="1"/>
  <c r="T642" i="1"/>
  <c r="T646" i="1" s="1"/>
  <c r="T641" i="1"/>
  <c r="T640" i="1"/>
  <c r="T645" i="1" s="1"/>
  <c r="T632" i="1"/>
  <c r="T631" i="1"/>
  <c r="T630" i="1"/>
  <c r="T629" i="1"/>
  <c r="T628" i="1"/>
  <c r="T620" i="1"/>
  <c r="T619" i="1"/>
  <c r="T623" i="1" s="1"/>
  <c r="T618" i="1"/>
  <c r="T625" i="1" s="1"/>
  <c r="T617" i="1"/>
  <c r="T616" i="1"/>
  <c r="T608" i="1"/>
  <c r="T607" i="1"/>
  <c r="T606" i="1"/>
  <c r="T605" i="1"/>
  <c r="T604" i="1"/>
  <c r="T596" i="1"/>
  <c r="T595" i="1"/>
  <c r="T594" i="1"/>
  <c r="T593" i="1"/>
  <c r="T592" i="1"/>
  <c r="T584" i="1"/>
  <c r="T588" i="1" s="1"/>
  <c r="T583" i="1"/>
  <c r="T582" i="1"/>
  <c r="T585" i="1" s="1"/>
  <c r="T581" i="1"/>
  <c r="T580" i="1"/>
  <c r="T572" i="1"/>
  <c r="T571" i="1"/>
  <c r="T575" i="1" s="1"/>
  <c r="T570" i="1"/>
  <c r="T574" i="1" s="1"/>
  <c r="T569" i="1"/>
  <c r="T568" i="1"/>
  <c r="T560" i="1"/>
  <c r="T559" i="1"/>
  <c r="T564" i="1" s="1"/>
  <c r="T558" i="1"/>
  <c r="T557" i="1"/>
  <c r="T556" i="1"/>
  <c r="T548" i="1"/>
  <c r="T553" i="1" s="1"/>
  <c r="T547" i="1"/>
  <c r="T546" i="1"/>
  <c r="T545" i="1"/>
  <c r="T544" i="1"/>
  <c r="T536" i="1"/>
  <c r="T535" i="1"/>
  <c r="T534" i="1"/>
  <c r="T541" i="1" s="1"/>
  <c r="T533" i="1"/>
  <c r="T532" i="1"/>
  <c r="T524" i="1"/>
  <c r="T528" i="1" s="1"/>
  <c r="T523" i="1"/>
  <c r="T522" i="1"/>
  <c r="T521" i="1"/>
  <c r="T520" i="1"/>
  <c r="T512" i="1"/>
  <c r="T511" i="1"/>
  <c r="T515" i="1" s="1"/>
  <c r="T510" i="1"/>
  <c r="T509" i="1"/>
  <c r="T508" i="1"/>
  <c r="T500" i="1"/>
  <c r="T499" i="1"/>
  <c r="T498" i="1"/>
  <c r="T501" i="1" s="1"/>
  <c r="T497" i="1"/>
  <c r="T496" i="1"/>
  <c r="T488" i="1"/>
  <c r="T487" i="1"/>
  <c r="T486" i="1"/>
  <c r="T485" i="1"/>
  <c r="T484" i="1"/>
  <c r="T476" i="1"/>
  <c r="T475" i="1"/>
  <c r="T479" i="1" s="1"/>
  <c r="T474" i="1"/>
  <c r="T481" i="1" s="1"/>
  <c r="T473" i="1"/>
  <c r="T472" i="1"/>
  <c r="T464" i="1"/>
  <c r="T468" i="1" s="1"/>
  <c r="T463" i="1"/>
  <c r="T467" i="1" s="1"/>
  <c r="T462" i="1"/>
  <c r="T461" i="1"/>
  <c r="T460" i="1"/>
  <c r="T452" i="1"/>
  <c r="T451" i="1"/>
  <c r="T450" i="1"/>
  <c r="T449" i="1"/>
  <c r="T448" i="1"/>
  <c r="T440" i="1"/>
  <c r="T439" i="1"/>
  <c r="T438" i="1"/>
  <c r="T441" i="1" s="1"/>
  <c r="T437" i="1"/>
  <c r="T442" i="1" s="1"/>
  <c r="T436" i="1"/>
  <c r="T428" i="1"/>
  <c r="T427" i="1"/>
  <c r="T431" i="1" s="1"/>
  <c r="T426" i="1"/>
  <c r="T430" i="1" s="1"/>
  <c r="T425" i="1"/>
  <c r="T424" i="1"/>
  <c r="T416" i="1"/>
  <c r="T415" i="1"/>
  <c r="T414" i="1"/>
  <c r="T418" i="1" s="1"/>
  <c r="T413" i="1"/>
  <c r="T412" i="1"/>
  <c r="T404" i="1"/>
  <c r="T408" i="1" s="1"/>
  <c r="T403" i="1"/>
  <c r="T402" i="1"/>
  <c r="T401" i="1"/>
  <c r="T400" i="1"/>
  <c r="T392" i="1"/>
  <c r="T391" i="1"/>
  <c r="T390" i="1"/>
  <c r="T397" i="1" s="1"/>
  <c r="T389" i="1"/>
  <c r="T388" i="1"/>
  <c r="T380" i="1"/>
  <c r="T385" i="1" s="1"/>
  <c r="T379" i="1"/>
  <c r="T383" i="1" s="1"/>
  <c r="T378" i="1"/>
  <c r="T382" i="1" s="1"/>
  <c r="T377" i="1"/>
  <c r="T376" i="1"/>
  <c r="T368" i="1"/>
  <c r="T367" i="1"/>
  <c r="T366" i="1"/>
  <c r="T365" i="1"/>
  <c r="T364" i="1"/>
  <c r="T356" i="1"/>
  <c r="T360" i="1" s="1"/>
  <c r="T355" i="1"/>
  <c r="T359" i="1" s="1"/>
  <c r="T354" i="1"/>
  <c r="T357" i="1" s="1"/>
  <c r="T353" i="1"/>
  <c r="T352" i="1"/>
  <c r="T344" i="1"/>
  <c r="T348" i="1" s="1"/>
  <c r="T343" i="1"/>
  <c r="T347" i="1" s="1"/>
  <c r="T342" i="1"/>
  <c r="T341" i="1"/>
  <c r="T340" i="1"/>
  <c r="T332" i="1"/>
  <c r="T331" i="1"/>
  <c r="T330" i="1"/>
  <c r="T329" i="1"/>
  <c r="T328" i="1"/>
  <c r="T333" i="1" s="1"/>
  <c r="T320" i="1"/>
  <c r="T319" i="1"/>
  <c r="T324" i="1" s="1"/>
  <c r="T318" i="1"/>
  <c r="T317" i="1"/>
  <c r="T316" i="1"/>
  <c r="T308" i="1"/>
  <c r="T307" i="1"/>
  <c r="T306" i="1"/>
  <c r="T305" i="1"/>
  <c r="T304" i="1"/>
  <c r="T309" i="1" s="1"/>
  <c r="T296" i="1"/>
  <c r="T301" i="1" s="1"/>
  <c r="T295" i="1"/>
  <c r="T294" i="1"/>
  <c r="T298" i="1" s="1"/>
  <c r="T293" i="1"/>
  <c r="T292" i="1"/>
  <c r="T284" i="1"/>
  <c r="T283" i="1"/>
  <c r="T282" i="1"/>
  <c r="T281" i="1"/>
  <c r="T280" i="1"/>
  <c r="T272" i="1"/>
  <c r="T271" i="1"/>
  <c r="T270" i="1"/>
  <c r="T274" i="1" s="1"/>
  <c r="T269" i="1"/>
  <c r="T268" i="1"/>
  <c r="T260" i="1"/>
  <c r="T259" i="1"/>
  <c r="T258" i="1"/>
  <c r="T257" i="1"/>
  <c r="T256" i="1"/>
  <c r="T248" i="1"/>
  <c r="T247" i="1"/>
  <c r="T246" i="1"/>
  <c r="T245" i="1"/>
  <c r="T244" i="1"/>
  <c r="T236" i="1"/>
  <c r="T241" i="1" s="1"/>
  <c r="T235" i="1"/>
  <c r="T239" i="1" s="1"/>
  <c r="T234" i="1"/>
  <c r="T237" i="1" s="1"/>
  <c r="T233" i="1"/>
  <c r="T232" i="1"/>
  <c r="T224" i="1"/>
  <c r="T223" i="1"/>
  <c r="T222" i="1"/>
  <c r="T221" i="1"/>
  <c r="T220" i="1"/>
  <c r="T212" i="1"/>
  <c r="T211" i="1"/>
  <c r="T215" i="1" s="1"/>
  <c r="T210" i="1"/>
  <c r="T213" i="1" s="1"/>
  <c r="T209" i="1"/>
  <c r="T208" i="1"/>
  <c r="T200" i="1"/>
  <c r="T204" i="1" s="1"/>
  <c r="T199" i="1"/>
  <c r="T198" i="1"/>
  <c r="T197" i="1"/>
  <c r="T196" i="1"/>
  <c r="T188" i="1"/>
  <c r="T187" i="1"/>
  <c r="T186" i="1"/>
  <c r="T191" i="1" s="1"/>
  <c r="T185" i="1"/>
  <c r="T190" i="1" s="1"/>
  <c r="T184" i="1"/>
  <c r="T189" i="1" s="1"/>
  <c r="T176" i="1"/>
  <c r="T175" i="1"/>
  <c r="T174" i="1"/>
  <c r="T173" i="1"/>
  <c r="T172" i="1"/>
  <c r="T164" i="1"/>
  <c r="T163" i="1"/>
  <c r="T162" i="1"/>
  <c r="T161" i="1"/>
  <c r="T160" i="1"/>
  <c r="T152" i="1"/>
  <c r="T157" i="1" s="1"/>
  <c r="T151" i="1"/>
  <c r="T155" i="1" s="1"/>
  <c r="T150" i="1"/>
  <c r="T154" i="1" s="1"/>
  <c r="T149" i="1"/>
  <c r="T148" i="1"/>
  <c r="T140" i="1"/>
  <c r="T139" i="1"/>
  <c r="T138" i="1"/>
  <c r="T137" i="1"/>
  <c r="T136" i="1"/>
  <c r="T128" i="1"/>
  <c r="T127" i="1"/>
  <c r="T126" i="1"/>
  <c r="T125" i="1"/>
  <c r="T124" i="1"/>
  <c r="T116" i="1"/>
  <c r="T120" i="1" s="1"/>
  <c r="T115" i="1"/>
  <c r="T114" i="1"/>
  <c r="T113" i="1"/>
  <c r="T112" i="1"/>
  <c r="T104" i="1"/>
  <c r="T103" i="1"/>
  <c r="T102" i="1"/>
  <c r="T109" i="1" s="1"/>
  <c r="T101" i="1"/>
  <c r="T100" i="1"/>
  <c r="T92" i="1"/>
  <c r="T91" i="1"/>
  <c r="T96" i="1" s="1"/>
  <c r="T90" i="1"/>
  <c r="T93" i="1" s="1"/>
  <c r="T89" i="1"/>
  <c r="T88" i="1"/>
  <c r="T80" i="1"/>
  <c r="T79" i="1"/>
  <c r="T78" i="1"/>
  <c r="T77" i="1"/>
  <c r="T76" i="1"/>
  <c r="T81" i="1" s="1"/>
  <c r="T68" i="1"/>
  <c r="T73" i="1" s="1"/>
  <c r="T67" i="1"/>
  <c r="T71" i="1" s="1"/>
  <c r="T66" i="1"/>
  <c r="T69" i="1" s="1"/>
  <c r="T65" i="1"/>
  <c r="T64" i="1"/>
  <c r="T56" i="1"/>
  <c r="T55" i="1"/>
  <c r="T54" i="1"/>
  <c r="T53" i="1"/>
  <c r="T52" i="1"/>
  <c r="T44" i="1"/>
  <c r="T43" i="1"/>
  <c r="T42" i="1"/>
  <c r="T41" i="1"/>
  <c r="T40" i="1"/>
  <c r="T32" i="1"/>
  <c r="T31" i="1"/>
  <c r="T30" i="1"/>
  <c r="T29" i="1"/>
  <c r="T28" i="1"/>
  <c r="T20" i="1"/>
  <c r="T19" i="1"/>
  <c r="T18" i="1"/>
  <c r="T17" i="1"/>
  <c r="T22" i="1" s="1"/>
  <c r="T16" i="1"/>
  <c r="T21" i="1" s="1"/>
  <c r="T8" i="1"/>
  <c r="T13" i="1" s="1"/>
  <c r="T7" i="1"/>
  <c r="T11" i="1" s="1"/>
  <c r="T6" i="1"/>
  <c r="T10" i="1" s="1"/>
  <c r="T5" i="1"/>
  <c r="T4" i="1"/>
  <c r="T2163" i="1"/>
  <c r="T2164" i="1"/>
  <c r="T2162" i="1"/>
  <c r="T2161" i="1"/>
  <c r="T2135" i="1"/>
  <c r="T2134" i="1"/>
  <c r="T2124" i="1"/>
  <c r="T2077" i="1"/>
  <c r="T2074" i="1"/>
  <c r="T2076" i="1"/>
  <c r="T2075" i="1"/>
  <c r="T2073" i="1"/>
  <c r="T2052" i="1"/>
  <c r="T2039" i="1"/>
  <c r="T2040" i="1"/>
  <c r="T2041" i="1"/>
  <c r="T2038" i="1"/>
  <c r="T2017" i="1"/>
  <c r="T2015" i="1"/>
  <c r="T2004" i="1"/>
  <c r="T2005" i="1"/>
  <c r="T2003" i="1"/>
  <c r="T1990" i="1"/>
  <c r="T1991" i="1"/>
  <c r="T1979" i="1"/>
  <c r="T1981" i="1"/>
  <c r="T1954" i="1"/>
  <c r="T1953" i="1"/>
  <c r="T1955" i="1"/>
  <c r="T1932" i="1"/>
  <c r="T1933" i="1"/>
  <c r="T1931" i="1"/>
  <c r="T1920" i="1"/>
  <c r="T1906" i="1"/>
  <c r="T1896" i="1"/>
  <c r="T1895" i="1"/>
  <c r="T1894" i="1"/>
  <c r="T1897" i="1"/>
  <c r="T1873" i="1"/>
  <c r="T1871" i="1"/>
  <c r="T1860" i="1"/>
  <c r="T1861" i="1"/>
  <c r="T1859" i="1"/>
  <c r="T1846" i="1"/>
  <c r="T1847" i="1"/>
  <c r="T1835" i="1"/>
  <c r="T1837" i="1"/>
  <c r="T1810" i="1"/>
  <c r="T1809" i="1"/>
  <c r="T1811" i="1"/>
  <c r="T1789" i="1"/>
  <c r="T1788" i="1"/>
  <c r="T1787" i="1"/>
  <c r="T1786" i="1"/>
  <c r="T1785" i="1"/>
  <c r="T1752" i="1"/>
  <c r="T1740" i="1"/>
  <c r="T1738" i="1"/>
  <c r="T1729" i="1"/>
  <c r="T1728" i="1"/>
  <c r="T1725" i="1"/>
  <c r="T1727" i="1"/>
  <c r="T1726" i="1"/>
  <c r="T1703" i="1"/>
  <c r="T1701" i="1"/>
  <c r="T1702" i="1"/>
  <c r="T1669" i="1"/>
  <c r="T1667" i="1"/>
  <c r="T1668" i="1"/>
  <c r="T1666" i="1"/>
  <c r="T1655" i="1"/>
  <c r="T1654" i="1"/>
  <c r="T1645" i="1"/>
  <c r="T1644" i="1"/>
  <c r="T1643" i="1"/>
  <c r="T1642" i="1"/>
  <c r="T1641" i="1"/>
  <c r="T1609" i="1"/>
  <c r="T1608" i="1"/>
  <c r="T1607" i="1"/>
  <c r="T1606" i="1"/>
  <c r="T1596" i="1"/>
  <c r="T1582" i="1"/>
  <c r="T1585" i="1"/>
  <c r="T1583" i="1"/>
  <c r="T1581" i="1"/>
  <c r="T1559" i="1"/>
  <c r="T1549" i="1"/>
  <c r="T1546" i="1"/>
  <c r="T1548" i="1"/>
  <c r="T1524" i="1"/>
  <c r="T1523" i="1"/>
  <c r="T1499" i="1"/>
  <c r="T1489" i="1"/>
  <c r="T1487" i="1"/>
  <c r="T1465" i="1"/>
  <c r="T1464" i="1"/>
  <c r="T1463" i="1"/>
  <c r="T1438" i="1"/>
  <c r="T1437" i="1"/>
  <c r="T1439" i="1"/>
  <c r="T1415" i="1"/>
  <c r="T1414" i="1"/>
  <c r="T1413" i="1"/>
  <c r="T1404" i="1"/>
  <c r="T1402" i="1"/>
  <c r="T1380" i="1"/>
  <c r="T1377" i="1"/>
  <c r="T1369" i="1"/>
  <c r="T1366" i="1"/>
  <c r="T1357" i="1"/>
  <c r="T1356" i="1"/>
  <c r="T1353" i="1"/>
  <c r="T1355" i="1"/>
  <c r="T1354" i="1"/>
  <c r="T1329" i="1"/>
  <c r="T1332" i="1"/>
  <c r="T1330" i="1"/>
  <c r="T1319" i="1"/>
  <c r="T1297" i="1"/>
  <c r="T1294" i="1"/>
  <c r="T1296" i="1"/>
  <c r="T1293" i="1"/>
  <c r="T1284" i="1"/>
  <c r="T1283" i="1"/>
  <c r="T1282" i="1"/>
  <c r="T1270" i="1"/>
  <c r="T1269" i="1"/>
  <c r="T1259" i="1"/>
  <c r="T1260" i="1"/>
  <c r="T1236" i="1"/>
  <c r="T1223" i="1"/>
  <c r="T1222" i="1"/>
  <c r="T1224" i="1"/>
  <c r="T1213" i="1"/>
  <c r="T1212" i="1"/>
  <c r="T1209" i="1"/>
  <c r="T1211" i="1"/>
  <c r="T1210" i="1"/>
  <c r="T1186" i="1"/>
  <c r="T1185" i="1"/>
  <c r="T1175" i="1"/>
  <c r="T1153" i="1"/>
  <c r="T1150" i="1"/>
  <c r="T1152" i="1"/>
  <c r="T1149" i="1"/>
  <c r="T1140" i="1"/>
  <c r="T1139" i="1"/>
  <c r="T1138" i="1"/>
  <c r="T1117" i="1"/>
  <c r="T1115" i="1"/>
  <c r="T1116" i="1"/>
  <c r="T1092" i="1"/>
  <c r="T1080" i="1"/>
  <c r="T1069" i="1"/>
  <c r="T1068" i="1"/>
  <c r="T1065" i="1"/>
  <c r="T1067" i="1"/>
  <c r="T1066" i="1"/>
  <c r="T1042" i="1"/>
  <c r="T1041" i="1"/>
  <c r="T1033" i="1"/>
  <c r="T1031" i="1"/>
  <c r="T1020" i="1"/>
  <c r="T1009" i="1"/>
  <c r="T1006" i="1"/>
  <c r="T1005" i="1"/>
  <c r="T971" i="1"/>
  <c r="T970" i="1"/>
  <c r="T969" i="1"/>
  <c r="T947" i="1"/>
  <c r="T936" i="1"/>
  <c r="T898" i="1"/>
  <c r="T888" i="1"/>
  <c r="T876" i="1"/>
  <c r="T873" i="1"/>
  <c r="T865" i="1"/>
  <c r="T864" i="1"/>
  <c r="T861" i="1"/>
  <c r="T863" i="1"/>
  <c r="T862" i="1"/>
  <c r="T852" i="1"/>
  <c r="T839" i="1"/>
  <c r="T838" i="1"/>
  <c r="T837" i="1"/>
  <c r="T828" i="1"/>
  <c r="T805" i="1"/>
  <c r="T802" i="1"/>
  <c r="T801" i="1"/>
  <c r="T792" i="1"/>
  <c r="T793" i="1"/>
  <c r="T780" i="1"/>
  <c r="T779" i="1"/>
  <c r="T745" i="1"/>
  <c r="T744" i="1"/>
  <c r="T743" i="1"/>
  <c r="T719" i="1"/>
  <c r="T718" i="1"/>
  <c r="T708" i="1"/>
  <c r="T707" i="1"/>
  <c r="T695" i="1"/>
  <c r="T694" i="1"/>
  <c r="T693" i="1"/>
  <c r="T659" i="1"/>
  <c r="T658" i="1"/>
  <c r="T657" i="1"/>
  <c r="T660" i="1"/>
  <c r="T647" i="1"/>
  <c r="T636" i="1"/>
  <c r="T624" i="1"/>
  <c r="T600" i="1"/>
  <c r="T599" i="1"/>
  <c r="T587" i="1"/>
  <c r="T586" i="1"/>
  <c r="T573" i="1"/>
  <c r="T577" i="1"/>
  <c r="T551" i="1"/>
  <c r="T550" i="1"/>
  <c r="T549" i="1"/>
  <c r="T517" i="1"/>
  <c r="T514" i="1"/>
  <c r="T516" i="1"/>
  <c r="T513" i="1"/>
  <c r="T505" i="1"/>
  <c r="T503" i="1"/>
  <c r="T502" i="1"/>
  <c r="T456" i="1"/>
  <c r="T453" i="1"/>
  <c r="T444" i="1"/>
  <c r="T433" i="1"/>
  <c r="T432" i="1"/>
  <c r="T429" i="1"/>
  <c r="T420" i="1"/>
  <c r="T407" i="1"/>
  <c r="T406" i="1"/>
  <c r="T405" i="1"/>
  <c r="T396" i="1"/>
  <c r="T373" i="1"/>
  <c r="T370" i="1"/>
  <c r="T369" i="1"/>
  <c r="T361" i="1"/>
  <c r="T346" i="1"/>
  <c r="T335" i="1"/>
  <c r="T334" i="1"/>
  <c r="T313" i="1"/>
  <c r="T312" i="1"/>
  <c r="T311" i="1"/>
  <c r="T285" i="1"/>
  <c r="T289" i="1"/>
  <c r="T287" i="1"/>
  <c r="T286" i="1"/>
  <c r="T276" i="1"/>
  <c r="T275" i="1"/>
  <c r="T263" i="1"/>
  <c r="T262" i="1"/>
  <c r="T261" i="1"/>
  <c r="T229" i="1"/>
  <c r="T227" i="1"/>
  <c r="T226" i="1"/>
  <c r="T225" i="1"/>
  <c r="T228" i="1"/>
  <c r="T192" i="1"/>
  <c r="T177" i="1"/>
  <c r="T178" i="1"/>
  <c r="T168" i="1"/>
  <c r="T141" i="1"/>
  <c r="T145" i="1"/>
  <c r="T143" i="1"/>
  <c r="T142" i="1"/>
  <c r="T119" i="1"/>
  <c r="T118" i="1"/>
  <c r="T117" i="1"/>
  <c r="T108" i="1"/>
  <c r="T106" i="1"/>
  <c r="T85" i="1"/>
  <c r="T82" i="1"/>
  <c r="T61" i="1"/>
  <c r="T60" i="1"/>
  <c r="T59" i="1"/>
  <c r="T58" i="1"/>
  <c r="T57" i="1"/>
  <c r="T35" i="1"/>
  <c r="T34" i="1"/>
  <c r="T25" i="1"/>
  <c r="T24" i="1"/>
  <c r="T23" i="1"/>
  <c r="T9" i="1"/>
  <c r="S2159" i="1"/>
  <c r="S2158" i="1"/>
  <c r="S2157" i="1"/>
  <c r="S2156" i="1"/>
  <c r="S2155" i="1"/>
  <c r="S2154" i="1"/>
  <c r="S1100" i="1"/>
  <c r="S1099" i="1"/>
  <c r="S1098" i="1"/>
  <c r="S1097" i="1"/>
  <c r="S1096" i="1"/>
  <c r="S2144" i="1"/>
  <c r="S2143" i="1"/>
  <c r="S2142" i="1"/>
  <c r="S2146" i="1" s="1"/>
  <c r="S2141" i="1"/>
  <c r="S2140" i="1"/>
  <c r="S2132" i="1"/>
  <c r="S2131" i="1"/>
  <c r="S2135" i="1" s="1"/>
  <c r="S2130" i="1"/>
  <c r="S2134" i="1" s="1"/>
  <c r="S2129" i="1"/>
  <c r="S2128" i="1"/>
  <c r="S2120" i="1"/>
  <c r="S2119" i="1"/>
  <c r="S2118" i="1"/>
  <c r="S2117" i="1"/>
  <c r="S2116" i="1"/>
  <c r="S2108" i="1"/>
  <c r="S2107" i="1"/>
  <c r="S2106" i="1"/>
  <c r="S2105" i="1"/>
  <c r="S2104" i="1"/>
  <c r="S2096" i="1"/>
  <c r="S2095" i="1"/>
  <c r="S2094" i="1"/>
  <c r="S2093" i="1"/>
  <c r="S2092" i="1"/>
  <c r="S4" i="1"/>
  <c r="S2148" i="1"/>
  <c r="S2123" i="1"/>
  <c r="S1504" i="1"/>
  <c r="S2163" i="1"/>
  <c r="S2162" i="1"/>
  <c r="S2161" i="1"/>
  <c r="S2099" i="1"/>
  <c r="GB50" i="12"/>
  <c r="GC49" i="12"/>
  <c r="GB48" i="12"/>
  <c r="GA45" i="12"/>
  <c r="FZ45" i="12"/>
  <c r="FY45" i="12"/>
  <c r="FX45" i="12"/>
  <c r="FW45" i="12"/>
  <c r="FV45" i="12"/>
  <c r="FU45" i="12"/>
  <c r="FT45" i="12"/>
  <c r="FS45" i="12"/>
  <c r="FR45" i="12"/>
  <c r="FQ45" i="12"/>
  <c r="FP45" i="12"/>
  <c r="FO45" i="12"/>
  <c r="FN45" i="12"/>
  <c r="FM45" i="12"/>
  <c r="FL45" i="12"/>
  <c r="FK45" i="12"/>
  <c r="FJ45" i="12"/>
  <c r="FI45" i="12"/>
  <c r="FH45" i="12"/>
  <c r="FG45" i="12"/>
  <c r="FF45" i="12"/>
  <c r="FE45" i="12"/>
  <c r="FD45" i="12"/>
  <c r="FC45" i="12"/>
  <c r="FB45" i="12"/>
  <c r="FA45" i="12"/>
  <c r="EZ45" i="12"/>
  <c r="EY45" i="12"/>
  <c r="EX45" i="12"/>
  <c r="EW45" i="12"/>
  <c r="EV45" i="12"/>
  <c r="EU45" i="12"/>
  <c r="ET45" i="12"/>
  <c r="ES45" i="12"/>
  <c r="ER45" i="12"/>
  <c r="EQ45" i="12"/>
  <c r="EP45" i="12"/>
  <c r="EO45" i="12"/>
  <c r="EN45" i="12"/>
  <c r="EM45" i="12"/>
  <c r="EL45" i="12"/>
  <c r="EK45" i="12"/>
  <c r="EJ45" i="12"/>
  <c r="EI45" i="12"/>
  <c r="EH45" i="12"/>
  <c r="EG45" i="12"/>
  <c r="EF45" i="12"/>
  <c r="EE45" i="12"/>
  <c r="ED45" i="12"/>
  <c r="EC45" i="12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O45" i="12"/>
  <c r="DN45" i="12"/>
  <c r="DM45" i="12"/>
  <c r="DL45" i="12"/>
  <c r="DK45" i="12"/>
  <c r="DJ45" i="12"/>
  <c r="DI45" i="12"/>
  <c r="DH45" i="12"/>
  <c r="DG45" i="12"/>
  <c r="DF45" i="12"/>
  <c r="DE45" i="12"/>
  <c r="DD45" i="12"/>
  <c r="DC45" i="12"/>
  <c r="DB45" i="12"/>
  <c r="DA45" i="12"/>
  <c r="CZ45" i="12"/>
  <c r="CY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K45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BB45" i="12"/>
  <c r="BA45" i="12"/>
  <c r="AZ45" i="12"/>
  <c r="AY45" i="12"/>
  <c r="AX45" i="12"/>
  <c r="AW45" i="12"/>
  <c r="AV45" i="12"/>
  <c r="AU45" i="12"/>
  <c r="AT45" i="12"/>
  <c r="AS45" i="12"/>
  <c r="AR45" i="12"/>
  <c r="AQ45" i="12"/>
  <c r="AP45" i="12"/>
  <c r="AO45" i="12"/>
  <c r="AN45" i="12"/>
  <c r="AM45" i="12"/>
  <c r="AL45" i="12"/>
  <c r="AK45" i="12"/>
  <c r="AJ45" i="12"/>
  <c r="AI45" i="12"/>
  <c r="AH45" i="12"/>
  <c r="AG45" i="12"/>
  <c r="AF45" i="12"/>
  <c r="AE45" i="12"/>
  <c r="AD45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GB43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FC41" i="12"/>
  <c r="FB41" i="12"/>
  <c r="FA41" i="12"/>
  <c r="EZ41" i="12"/>
  <c r="EY41" i="12"/>
  <c r="EX41" i="12"/>
  <c r="EW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DK41" i="12"/>
  <c r="DJ41" i="12"/>
  <c r="DI41" i="12"/>
  <c r="DH41" i="12"/>
  <c r="DG41" i="12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AU41" i="12"/>
  <c r="AT41" i="12"/>
  <c r="AS41" i="12"/>
  <c r="AR41" i="12"/>
  <c r="AQ41" i="12"/>
  <c r="AP41" i="12"/>
  <c r="AO41" i="12"/>
  <c r="AN41" i="12"/>
  <c r="AM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GA39" i="12"/>
  <c r="FZ39" i="12"/>
  <c r="FY39" i="12"/>
  <c r="FX39" i="12"/>
  <c r="FW39" i="12"/>
  <c r="FV39" i="12"/>
  <c r="FU39" i="12"/>
  <c r="FS39" i="12"/>
  <c r="FR39" i="12"/>
  <c r="FP39" i="12"/>
  <c r="FO39" i="12"/>
  <c r="FN39" i="12"/>
  <c r="FM39" i="12"/>
  <c r="FL39" i="12"/>
  <c r="FK39" i="12"/>
  <c r="FJ39" i="12"/>
  <c r="FI39" i="12"/>
  <c r="FH39" i="12"/>
  <c r="FG39" i="12"/>
  <c r="FF39" i="12"/>
  <c r="FE39" i="12"/>
  <c r="FD39" i="12"/>
  <c r="FC39" i="12"/>
  <c r="FB39" i="12"/>
  <c r="FA39" i="12"/>
  <c r="EZ39" i="12"/>
  <c r="EY39" i="12"/>
  <c r="EX39" i="12"/>
  <c r="EW39" i="12"/>
  <c r="EV39" i="12"/>
  <c r="EU39" i="12"/>
  <c r="ET39" i="12"/>
  <c r="ES39" i="12"/>
  <c r="ER39" i="12"/>
  <c r="EQ39" i="12"/>
  <c r="EP39" i="12"/>
  <c r="EO39" i="12"/>
  <c r="EN39" i="12"/>
  <c r="EM39" i="12"/>
  <c r="EL39" i="12"/>
  <c r="EK39" i="12"/>
  <c r="EJ39" i="12"/>
  <c r="EH39" i="12"/>
  <c r="EG39" i="12"/>
  <c r="EF39" i="12"/>
  <c r="EE39" i="12"/>
  <c r="ED39" i="12"/>
  <c r="EC39" i="12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DN39" i="12"/>
  <c r="DM39" i="12"/>
  <c r="DL39" i="12"/>
  <c r="DK39" i="12"/>
  <c r="DJ39" i="12"/>
  <c r="DI39" i="12"/>
  <c r="DH39" i="12"/>
  <c r="DG39" i="12"/>
  <c r="DF39" i="12"/>
  <c r="DE39" i="12"/>
  <c r="DD39" i="12"/>
  <c r="DC39" i="12"/>
  <c r="DB39" i="12"/>
  <c r="DA39" i="12"/>
  <c r="CZ39" i="12"/>
  <c r="CY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J39" i="12"/>
  <c r="CI39" i="12"/>
  <c r="CH39" i="12"/>
  <c r="CG39" i="12"/>
  <c r="CE39" i="12"/>
  <c r="CD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BB39" i="12"/>
  <c r="BA39" i="12"/>
  <c r="AZ39" i="12"/>
  <c r="AY39" i="12"/>
  <c r="AX39" i="12"/>
  <c r="AW39" i="12"/>
  <c r="AV39" i="12"/>
  <c r="AU39" i="12"/>
  <c r="AT39" i="12"/>
  <c r="AS39" i="12"/>
  <c r="AR39" i="12"/>
  <c r="AQ39" i="12"/>
  <c r="AP39" i="12"/>
  <c r="AO39" i="12"/>
  <c r="AN39" i="12"/>
  <c r="AM39" i="12"/>
  <c r="AL39" i="12"/>
  <c r="AK39" i="12"/>
  <c r="AJ39" i="12"/>
  <c r="AI39" i="12"/>
  <c r="AH39" i="12"/>
  <c r="AG39" i="12"/>
  <c r="AF39" i="12"/>
  <c r="AE39" i="12"/>
  <c r="AD39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GE37" i="12"/>
  <c r="GE39" i="12" s="1"/>
  <c r="GE32" i="12"/>
  <c r="GA28" i="12"/>
  <c r="FZ28" i="12"/>
  <c r="FY28" i="12"/>
  <c r="FX28" i="12"/>
  <c r="FW28" i="12"/>
  <c r="FV28" i="12"/>
  <c r="FU28" i="12"/>
  <c r="FT28" i="12"/>
  <c r="FS28" i="12"/>
  <c r="FR28" i="12"/>
  <c r="FQ28" i="12"/>
  <c r="FP28" i="12"/>
  <c r="FO28" i="12"/>
  <c r="FN28" i="12"/>
  <c r="FM28" i="12"/>
  <c r="FL28" i="12"/>
  <c r="FK28" i="12"/>
  <c r="FJ28" i="12"/>
  <c r="FI28" i="12"/>
  <c r="FH28" i="12"/>
  <c r="FG28" i="12"/>
  <c r="FF28" i="12"/>
  <c r="FE28" i="12"/>
  <c r="FD28" i="12"/>
  <c r="FC28" i="12"/>
  <c r="FB28" i="12"/>
  <c r="FA28" i="12"/>
  <c r="EZ28" i="12"/>
  <c r="EY28" i="12"/>
  <c r="EX28" i="12"/>
  <c r="EW28" i="12"/>
  <c r="EV28" i="12"/>
  <c r="EU28" i="12"/>
  <c r="ET28" i="12"/>
  <c r="ES28" i="12"/>
  <c r="ER28" i="12"/>
  <c r="EQ28" i="12"/>
  <c r="EP28" i="12"/>
  <c r="EO28" i="12"/>
  <c r="EN28" i="12"/>
  <c r="EM28" i="12"/>
  <c r="EL28" i="12"/>
  <c r="EK28" i="12"/>
  <c r="EJ28" i="12"/>
  <c r="EI28" i="12"/>
  <c r="EH28" i="12"/>
  <c r="EG28" i="12"/>
  <c r="EF28" i="12"/>
  <c r="EE28" i="12"/>
  <c r="ED28" i="12"/>
  <c r="EC28" i="12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I28" i="12"/>
  <c r="DH28" i="12"/>
  <c r="DG28" i="12"/>
  <c r="DF28" i="12"/>
  <c r="DE28" i="12"/>
  <c r="DD28" i="12"/>
  <c r="DC28" i="12"/>
  <c r="DB28" i="12"/>
  <c r="DA28" i="12"/>
  <c r="CZ28" i="12"/>
  <c r="CY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BB28" i="12"/>
  <c r="BA28" i="12"/>
  <c r="AZ28" i="12"/>
  <c r="AY28" i="12"/>
  <c r="AX28" i="12"/>
  <c r="AW28" i="12"/>
  <c r="AV28" i="12"/>
  <c r="AU28" i="12"/>
  <c r="AT28" i="12"/>
  <c r="AS28" i="12"/>
  <c r="AR28" i="12"/>
  <c r="AQ28" i="12"/>
  <c r="AP28" i="12"/>
  <c r="AO28" i="12"/>
  <c r="AN28" i="12"/>
  <c r="AM28" i="12"/>
  <c r="AL28" i="12"/>
  <c r="AK28" i="12"/>
  <c r="AJ28" i="12"/>
  <c r="AI28" i="12"/>
  <c r="AH28" i="12"/>
  <c r="AG28" i="12"/>
  <c r="AF28" i="12"/>
  <c r="AE28" i="12"/>
  <c r="AD28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K32" i="12" s="1"/>
  <c r="J28" i="12"/>
  <c r="I28" i="12"/>
  <c r="H28" i="12"/>
  <c r="G28" i="12"/>
  <c r="F28" i="12"/>
  <c r="F32" i="12" s="1"/>
  <c r="E28" i="12"/>
  <c r="GA26" i="12"/>
  <c r="GA22" i="12" s="1"/>
  <c r="FZ26" i="12"/>
  <c r="FY26" i="12"/>
  <c r="FX26" i="12"/>
  <c r="FW26" i="12"/>
  <c r="FW22" i="12" s="1"/>
  <c r="FV26" i="12"/>
  <c r="FU26" i="12"/>
  <c r="FT26" i="12"/>
  <c r="FT22" i="12" s="1"/>
  <c r="FS26" i="12"/>
  <c r="FR26" i="12"/>
  <c r="FQ26" i="12"/>
  <c r="FQ22" i="12" s="1"/>
  <c r="FP26" i="12"/>
  <c r="FO26" i="12"/>
  <c r="FN26" i="12"/>
  <c r="FM26" i="12"/>
  <c r="FL26" i="12"/>
  <c r="FK26" i="12"/>
  <c r="FJ26" i="12"/>
  <c r="FI26" i="12"/>
  <c r="FH26" i="12"/>
  <c r="FG26" i="12"/>
  <c r="FF26" i="12"/>
  <c r="FE26" i="12"/>
  <c r="FD26" i="12"/>
  <c r="FC26" i="12"/>
  <c r="FB26" i="12"/>
  <c r="FA26" i="12"/>
  <c r="FA22" i="12" s="1"/>
  <c r="EZ26" i="12"/>
  <c r="EY26" i="12"/>
  <c r="EX26" i="12"/>
  <c r="EW26" i="12"/>
  <c r="EV26" i="12"/>
  <c r="EU26" i="12"/>
  <c r="EU22" i="12" s="1"/>
  <c r="ET26" i="12"/>
  <c r="ES26" i="12"/>
  <c r="ER26" i="12"/>
  <c r="EQ26" i="12"/>
  <c r="EP26" i="12"/>
  <c r="EO26" i="12"/>
  <c r="EO22" i="12" s="1"/>
  <c r="EN26" i="12"/>
  <c r="EN22" i="12" s="1"/>
  <c r="EM26" i="12"/>
  <c r="EL26" i="12"/>
  <c r="EL22" i="12" s="1"/>
  <c r="EK26" i="12"/>
  <c r="EK22" i="12" s="1"/>
  <c r="EJ26" i="12"/>
  <c r="EI26" i="12"/>
  <c r="EH26" i="12"/>
  <c r="EG26" i="12"/>
  <c r="EG22" i="12" s="1"/>
  <c r="EF26" i="12"/>
  <c r="EE26" i="12"/>
  <c r="EE22" i="12" s="1"/>
  <c r="ED26" i="12"/>
  <c r="ED22" i="12" s="1"/>
  <c r="EC26" i="12"/>
  <c r="EB26" i="12"/>
  <c r="EB22" i="12" s="1"/>
  <c r="EA26" i="12"/>
  <c r="DZ26" i="12"/>
  <c r="DY26" i="12"/>
  <c r="DX26" i="12"/>
  <c r="DX22" i="12" s="1"/>
  <c r="DW26" i="12"/>
  <c r="DV26" i="12"/>
  <c r="DU26" i="12"/>
  <c r="DU22" i="12" s="1"/>
  <c r="DT26" i="12"/>
  <c r="DS26" i="12"/>
  <c r="DR26" i="12"/>
  <c r="DQ26" i="12"/>
  <c r="DP26" i="12"/>
  <c r="DO26" i="12"/>
  <c r="DO22" i="12" s="1"/>
  <c r="DN26" i="12"/>
  <c r="DM26" i="12"/>
  <c r="DL26" i="12"/>
  <c r="DK26" i="12"/>
  <c r="DK22" i="12" s="1"/>
  <c r="DJ26" i="12"/>
  <c r="DI26" i="12"/>
  <c r="DH26" i="12"/>
  <c r="DH22" i="12" s="1"/>
  <c r="DG26" i="12"/>
  <c r="DF26" i="12"/>
  <c r="DF22" i="12" s="1"/>
  <c r="DE26" i="12"/>
  <c r="DE22" i="12" s="1"/>
  <c r="DD26" i="12"/>
  <c r="DC26" i="12"/>
  <c r="DB26" i="12"/>
  <c r="DA26" i="12"/>
  <c r="CZ26" i="12"/>
  <c r="CY26" i="12"/>
  <c r="CY22" i="12" s="1"/>
  <c r="CX26" i="12"/>
  <c r="CW26" i="12"/>
  <c r="CV26" i="12"/>
  <c r="CV22" i="12" s="1"/>
  <c r="CU26" i="12"/>
  <c r="CT26" i="12"/>
  <c r="CT22" i="12" s="1"/>
  <c r="CS26" i="12"/>
  <c r="CR26" i="12"/>
  <c r="CR22" i="12" s="1"/>
  <c r="CQ26" i="12"/>
  <c r="CP26" i="12"/>
  <c r="CP22" i="12" s="1"/>
  <c r="CO26" i="12"/>
  <c r="CO22" i="12" s="1"/>
  <c r="CN26" i="12"/>
  <c r="CM26" i="12"/>
  <c r="CL26" i="12"/>
  <c r="CK26" i="12"/>
  <c r="CJ26" i="12"/>
  <c r="CI26" i="12"/>
  <c r="CI22" i="12" s="1"/>
  <c r="CH26" i="12"/>
  <c r="CH22" i="12" s="1"/>
  <c r="CG26" i="12"/>
  <c r="CF26" i="12"/>
  <c r="CF22" i="12" s="1"/>
  <c r="CE26" i="12"/>
  <c r="CE22" i="12" s="1"/>
  <c r="CD26" i="12"/>
  <c r="CC26" i="12"/>
  <c r="CC22" i="12" s="1"/>
  <c r="CB26" i="12"/>
  <c r="CA26" i="12"/>
  <c r="BZ26" i="12"/>
  <c r="BZ22" i="12" s="1"/>
  <c r="BY26" i="12"/>
  <c r="BY22" i="12" s="1"/>
  <c r="BX26" i="12"/>
  <c r="BW26" i="12"/>
  <c r="BV26" i="12"/>
  <c r="BU26" i="12"/>
  <c r="BU22" i="12" s="1"/>
  <c r="BT26" i="12"/>
  <c r="BS26" i="12"/>
  <c r="BS22" i="12" s="1"/>
  <c r="BR26" i="12"/>
  <c r="BQ26" i="12"/>
  <c r="BP26" i="12"/>
  <c r="BP22" i="12" s="1"/>
  <c r="BO26" i="12"/>
  <c r="BO22" i="12" s="1"/>
  <c r="BN26" i="12"/>
  <c r="BN22" i="12" s="1"/>
  <c r="BM26" i="12"/>
  <c r="BL26" i="12"/>
  <c r="BL22" i="12" s="1"/>
  <c r="BK26" i="12"/>
  <c r="BJ26" i="12"/>
  <c r="BJ22" i="12" s="1"/>
  <c r="BI26" i="12"/>
  <c r="BI22" i="12" s="1"/>
  <c r="BH26" i="12"/>
  <c r="BG26" i="12"/>
  <c r="BF26" i="12"/>
  <c r="BE26" i="12"/>
  <c r="BD26" i="12"/>
  <c r="BC26" i="12"/>
  <c r="BB26" i="12"/>
  <c r="BA26" i="12"/>
  <c r="AZ26" i="12"/>
  <c r="AZ22" i="12" s="1"/>
  <c r="AY26" i="12"/>
  <c r="AY22" i="12" s="1"/>
  <c r="AX26" i="12"/>
  <c r="AW26" i="12"/>
  <c r="AW22" i="12" s="1"/>
  <c r="AV26" i="12"/>
  <c r="AV22" i="12" s="1"/>
  <c r="AU26" i="12"/>
  <c r="AU22" i="12" s="1"/>
  <c r="AT26" i="12"/>
  <c r="AS26" i="12"/>
  <c r="AS22" i="12" s="1"/>
  <c r="AR26" i="12"/>
  <c r="AQ26" i="12"/>
  <c r="AP26" i="12"/>
  <c r="AO26" i="12"/>
  <c r="AN26" i="12"/>
  <c r="AM26" i="12"/>
  <c r="AM22" i="12" s="1"/>
  <c r="AL26" i="12"/>
  <c r="AK26" i="12"/>
  <c r="AK22" i="12" s="1"/>
  <c r="AJ26" i="12"/>
  <c r="AJ22" i="12" s="1"/>
  <c r="AI26" i="12"/>
  <c r="AI22" i="12" s="1"/>
  <c r="AH26" i="12"/>
  <c r="AG26" i="12"/>
  <c r="AG22" i="12" s="1"/>
  <c r="AF26" i="12"/>
  <c r="AF22" i="12" s="1"/>
  <c r="AE26" i="12"/>
  <c r="AD26" i="12"/>
  <c r="AD22" i="12" s="1"/>
  <c r="AC26" i="12"/>
  <c r="AC22" i="12" s="1"/>
  <c r="AB26" i="12"/>
  <c r="AA26" i="12"/>
  <c r="Z26" i="12"/>
  <c r="Y26" i="12"/>
  <c r="Y22" i="12" s="1"/>
  <c r="X26" i="12"/>
  <c r="W26" i="12"/>
  <c r="V26" i="12"/>
  <c r="U26" i="12"/>
  <c r="U22" i="12" s="1"/>
  <c r="T26" i="12"/>
  <c r="T22" i="12" s="1"/>
  <c r="S26" i="12"/>
  <c r="S22" i="12" s="1"/>
  <c r="R26" i="12"/>
  <c r="R22" i="12" s="1"/>
  <c r="Q26" i="12"/>
  <c r="Q22" i="12" s="1"/>
  <c r="P26" i="12"/>
  <c r="P22" i="12" s="1"/>
  <c r="O26" i="12"/>
  <c r="O22" i="12" s="1"/>
  <c r="N26" i="12"/>
  <c r="N22" i="12" s="1"/>
  <c r="M26" i="12"/>
  <c r="M22" i="12" s="1"/>
  <c r="L26" i="12"/>
  <c r="L22" i="12" s="1"/>
  <c r="K26" i="12"/>
  <c r="J26" i="12"/>
  <c r="I26" i="12"/>
  <c r="H26" i="12"/>
  <c r="G26" i="12"/>
  <c r="G22" i="12" s="1"/>
  <c r="F26" i="12"/>
  <c r="E26" i="12"/>
  <c r="GB26" i="12" s="1"/>
  <c r="GB22" i="12" s="1"/>
  <c r="DA25" i="12"/>
  <c r="DA27" i="12" s="1"/>
  <c r="FZ22" i="12"/>
  <c r="FY22" i="12"/>
  <c r="FX22" i="12"/>
  <c r="FV22" i="12"/>
  <c r="FU22" i="12"/>
  <c r="FS22" i="12"/>
  <c r="FR22" i="12"/>
  <c r="FP22" i="12"/>
  <c r="FO22" i="12"/>
  <c r="FN22" i="12"/>
  <c r="FM22" i="12"/>
  <c r="FL22" i="12"/>
  <c r="FK22" i="12"/>
  <c r="FJ22" i="12"/>
  <c r="FI22" i="12"/>
  <c r="FH22" i="12"/>
  <c r="FG22" i="12"/>
  <c r="FF22" i="12"/>
  <c r="FE22" i="12"/>
  <c r="FD22" i="12"/>
  <c r="FC22" i="12"/>
  <c r="FB22" i="12"/>
  <c r="EZ22" i="12"/>
  <c r="EY22" i="12"/>
  <c r="EX22" i="12"/>
  <c r="EW22" i="12"/>
  <c r="EV22" i="12"/>
  <c r="ET22" i="12"/>
  <c r="ES22" i="12"/>
  <c r="ER22" i="12"/>
  <c r="EQ22" i="12"/>
  <c r="EP22" i="12"/>
  <c r="EM22" i="12"/>
  <c r="EJ22" i="12"/>
  <c r="EI22" i="12"/>
  <c r="EH22" i="12"/>
  <c r="EF22" i="12"/>
  <c r="EC22" i="12"/>
  <c r="EA22" i="12"/>
  <c r="DZ22" i="12"/>
  <c r="DY22" i="12"/>
  <c r="DW22" i="12"/>
  <c r="DV22" i="12"/>
  <c r="DT22" i="12"/>
  <c r="DS22" i="12"/>
  <c r="DR22" i="12"/>
  <c r="DQ22" i="12"/>
  <c r="DP22" i="12"/>
  <c r="DN22" i="12"/>
  <c r="DM22" i="12"/>
  <c r="DL22" i="12"/>
  <c r="DJ22" i="12"/>
  <c r="DI22" i="12"/>
  <c r="DG22" i="12"/>
  <c r="DD22" i="12"/>
  <c r="DC22" i="12"/>
  <c r="DB22" i="12"/>
  <c r="DA22" i="12"/>
  <c r="CZ22" i="12"/>
  <c r="CX22" i="12"/>
  <c r="CW22" i="12"/>
  <c r="CU22" i="12"/>
  <c r="CS22" i="12"/>
  <c r="CQ22" i="12"/>
  <c r="CN22" i="12"/>
  <c r="CM22" i="12"/>
  <c r="CL22" i="12"/>
  <c r="CK22" i="12"/>
  <c r="CJ22" i="12"/>
  <c r="CG22" i="12"/>
  <c r="CD22" i="12"/>
  <c r="CB22" i="12"/>
  <c r="CA22" i="12"/>
  <c r="BX22" i="12"/>
  <c r="BW22" i="12"/>
  <c r="BV22" i="12"/>
  <c r="BT22" i="12"/>
  <c r="BR22" i="12"/>
  <c r="BQ22" i="12"/>
  <c r="BM22" i="12"/>
  <c r="BK22" i="12"/>
  <c r="BH22" i="12"/>
  <c r="BG22" i="12"/>
  <c r="BF22" i="12"/>
  <c r="BE22" i="12"/>
  <c r="BD22" i="12"/>
  <c r="BC22" i="12"/>
  <c r="BB22" i="12"/>
  <c r="BA22" i="12"/>
  <c r="AX22" i="12"/>
  <c r="AT22" i="12"/>
  <c r="AR22" i="12"/>
  <c r="AQ22" i="12"/>
  <c r="AP22" i="12"/>
  <c r="AO22" i="12"/>
  <c r="AN22" i="12"/>
  <c r="AL22" i="12"/>
  <c r="AH22" i="12"/>
  <c r="AE22" i="12"/>
  <c r="AB22" i="12"/>
  <c r="AA22" i="12"/>
  <c r="Z22" i="12"/>
  <c r="X22" i="12"/>
  <c r="W22" i="12"/>
  <c r="V22" i="12"/>
  <c r="K22" i="12"/>
  <c r="J22" i="12"/>
  <c r="I22" i="12"/>
  <c r="H22" i="12"/>
  <c r="F22" i="12"/>
  <c r="GA18" i="12"/>
  <c r="FZ18" i="12"/>
  <c r="FY18" i="12"/>
  <c r="FX18" i="12"/>
  <c r="FW18" i="12"/>
  <c r="FV18" i="12"/>
  <c r="FU18" i="12"/>
  <c r="FT18" i="12"/>
  <c r="FS18" i="12"/>
  <c r="FR18" i="12"/>
  <c r="FQ18" i="12"/>
  <c r="FP18" i="12"/>
  <c r="FO18" i="12"/>
  <c r="FN18" i="12"/>
  <c r="FM18" i="12"/>
  <c r="FL18" i="12"/>
  <c r="FK18" i="12"/>
  <c r="FJ18" i="12"/>
  <c r="FI18" i="12"/>
  <c r="FH18" i="12"/>
  <c r="FG18" i="12"/>
  <c r="FF18" i="12"/>
  <c r="FE18" i="12"/>
  <c r="FD18" i="12"/>
  <c r="FC18" i="12"/>
  <c r="FB18" i="12"/>
  <c r="FA18" i="12"/>
  <c r="EZ18" i="12"/>
  <c r="EY18" i="12"/>
  <c r="EX18" i="12"/>
  <c r="EW18" i="12"/>
  <c r="EV18" i="12"/>
  <c r="EU18" i="12"/>
  <c r="ET18" i="12"/>
  <c r="ES18" i="12"/>
  <c r="ER18" i="12"/>
  <c r="EQ18" i="12"/>
  <c r="EP18" i="12"/>
  <c r="EO18" i="12"/>
  <c r="EN18" i="12"/>
  <c r="EM18" i="12"/>
  <c r="EL18" i="12"/>
  <c r="EK18" i="12"/>
  <c r="EJ18" i="12"/>
  <c r="EI18" i="12"/>
  <c r="EH18" i="12"/>
  <c r="EG18" i="12"/>
  <c r="EF18" i="12"/>
  <c r="EE18" i="12"/>
  <c r="ED18" i="12"/>
  <c r="EC18" i="12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N18" i="12"/>
  <c r="DM18" i="12"/>
  <c r="DL18" i="12"/>
  <c r="DK18" i="12"/>
  <c r="DJ18" i="12"/>
  <c r="DI18" i="12"/>
  <c r="DH18" i="12"/>
  <c r="DG18" i="12"/>
  <c r="DF18" i="12"/>
  <c r="DE18" i="12"/>
  <c r="DD18" i="12"/>
  <c r="DC18" i="12"/>
  <c r="DB18" i="12"/>
  <c r="DA18" i="12"/>
  <c r="CZ18" i="12"/>
  <c r="CY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BB18" i="12"/>
  <c r="BA18" i="12"/>
  <c r="AZ18" i="12"/>
  <c r="AY18" i="12"/>
  <c r="AX18" i="12"/>
  <c r="AW18" i="12"/>
  <c r="AV18" i="12"/>
  <c r="AU18" i="12"/>
  <c r="AT18" i="12"/>
  <c r="AS18" i="12"/>
  <c r="AR18" i="12"/>
  <c r="AQ18" i="12"/>
  <c r="AP18" i="12"/>
  <c r="AO18" i="12"/>
  <c r="AN18" i="12"/>
  <c r="AM18" i="12"/>
  <c r="AL18" i="12"/>
  <c r="AK18" i="12"/>
  <c r="AJ18" i="12"/>
  <c r="AI18" i="12"/>
  <c r="AH18" i="12"/>
  <c r="AG18" i="12"/>
  <c r="AF18" i="12"/>
  <c r="AE18" i="12"/>
  <c r="AD18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EZ17" i="12"/>
  <c r="EY17" i="12"/>
  <c r="EX17" i="12"/>
  <c r="EW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DJ17" i="12"/>
  <c r="DI17" i="12"/>
  <c r="DH17" i="12"/>
  <c r="DG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AQ17" i="12"/>
  <c r="AP17" i="12"/>
  <c r="AO17" i="12"/>
  <c r="AN17" i="12"/>
  <c r="AM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GA16" i="12"/>
  <c r="FZ16" i="12"/>
  <c r="FY16" i="12"/>
  <c r="FX16" i="12"/>
  <c r="FW16" i="12"/>
  <c r="FV16" i="12"/>
  <c r="S2080" i="1" s="1"/>
  <c r="FU16" i="12"/>
  <c r="S2068" i="1" s="1"/>
  <c r="FT16" i="12"/>
  <c r="S2056" i="1" s="1"/>
  <c r="FS16" i="12"/>
  <c r="S2044" i="1" s="1"/>
  <c r="FR16" i="12"/>
  <c r="S2032" i="1" s="1"/>
  <c r="FQ16" i="12"/>
  <c r="S2020" i="1" s="1"/>
  <c r="FP16" i="12"/>
  <c r="S2008" i="1" s="1"/>
  <c r="FO16" i="12"/>
  <c r="S1996" i="1" s="1"/>
  <c r="FN16" i="12"/>
  <c r="S1984" i="1" s="1"/>
  <c r="FM16" i="12"/>
  <c r="S1972" i="1" s="1"/>
  <c r="FL16" i="12"/>
  <c r="S1960" i="1" s="1"/>
  <c r="FK16" i="12"/>
  <c r="S1948" i="1" s="1"/>
  <c r="FJ16" i="12"/>
  <c r="S1936" i="1" s="1"/>
  <c r="FI16" i="12"/>
  <c r="S1924" i="1" s="1"/>
  <c r="FH16" i="12"/>
  <c r="S1912" i="1" s="1"/>
  <c r="FG16" i="12"/>
  <c r="S1900" i="1" s="1"/>
  <c r="FF16" i="12"/>
  <c r="S1888" i="1" s="1"/>
  <c r="FE16" i="12"/>
  <c r="S1876" i="1" s="1"/>
  <c r="FD16" i="12"/>
  <c r="S1864" i="1" s="1"/>
  <c r="FC16" i="12"/>
  <c r="S1852" i="1" s="1"/>
  <c r="FB16" i="12"/>
  <c r="S1840" i="1" s="1"/>
  <c r="FA16" i="12"/>
  <c r="S1828" i="1" s="1"/>
  <c r="EZ16" i="12"/>
  <c r="S1816" i="1" s="1"/>
  <c r="EY16" i="12"/>
  <c r="S1804" i="1" s="1"/>
  <c r="EX16" i="12"/>
  <c r="S1792" i="1" s="1"/>
  <c r="EW16" i="12"/>
  <c r="S1780" i="1" s="1"/>
  <c r="EV16" i="12"/>
  <c r="S1768" i="1" s="1"/>
  <c r="EU16" i="12"/>
  <c r="S1756" i="1" s="1"/>
  <c r="ET16" i="12"/>
  <c r="S1744" i="1" s="1"/>
  <c r="ES16" i="12"/>
  <c r="S1732" i="1" s="1"/>
  <c r="ER16" i="12"/>
  <c r="S1720" i="1" s="1"/>
  <c r="EQ16" i="12"/>
  <c r="S1708" i="1" s="1"/>
  <c r="EP16" i="12"/>
  <c r="S1696" i="1" s="1"/>
  <c r="EO16" i="12"/>
  <c r="S1684" i="1" s="1"/>
  <c r="EN16" i="12"/>
  <c r="S1672" i="1" s="1"/>
  <c r="EM16" i="12"/>
  <c r="S1660" i="1" s="1"/>
  <c r="EL16" i="12"/>
  <c r="S1648" i="1" s="1"/>
  <c r="EK16" i="12"/>
  <c r="S1636" i="1" s="1"/>
  <c r="EJ16" i="12"/>
  <c r="S1624" i="1" s="1"/>
  <c r="EI16" i="12"/>
  <c r="S1612" i="1" s="1"/>
  <c r="EH16" i="12"/>
  <c r="S1600" i="1" s="1"/>
  <c r="EG16" i="12"/>
  <c r="S1588" i="1" s="1"/>
  <c r="EF16" i="12"/>
  <c r="S1576" i="1" s="1"/>
  <c r="EE16" i="12"/>
  <c r="S1564" i="1" s="1"/>
  <c r="ED16" i="12"/>
  <c r="S1552" i="1" s="1"/>
  <c r="EC16" i="12"/>
  <c r="S1540" i="1" s="1"/>
  <c r="EB16" i="12"/>
  <c r="S1528" i="1" s="1"/>
  <c r="EA16" i="12"/>
  <c r="S1516" i="1" s="1"/>
  <c r="DZ16" i="12"/>
  <c r="DY16" i="12"/>
  <c r="S1492" i="1" s="1"/>
  <c r="DX16" i="12"/>
  <c r="S1480" i="1" s="1"/>
  <c r="DW16" i="12"/>
  <c r="S1468" i="1" s="1"/>
  <c r="DV16" i="12"/>
  <c r="S1456" i="1" s="1"/>
  <c r="DU16" i="12"/>
  <c r="S1444" i="1" s="1"/>
  <c r="DT16" i="12"/>
  <c r="S1432" i="1" s="1"/>
  <c r="DS16" i="12"/>
  <c r="S1420" i="1" s="1"/>
  <c r="DR16" i="12"/>
  <c r="S1408" i="1" s="1"/>
  <c r="DQ16" i="12"/>
  <c r="S1396" i="1" s="1"/>
  <c r="DP16" i="12"/>
  <c r="S1384" i="1" s="1"/>
  <c r="DO16" i="12"/>
  <c r="S1372" i="1" s="1"/>
  <c r="DN16" i="12"/>
  <c r="S1360" i="1" s="1"/>
  <c r="DM16" i="12"/>
  <c r="S1348" i="1" s="1"/>
  <c r="DL16" i="12"/>
  <c r="S1336" i="1" s="1"/>
  <c r="DK16" i="12"/>
  <c r="S1324" i="1" s="1"/>
  <c r="DJ16" i="12"/>
  <c r="S1312" i="1" s="1"/>
  <c r="DI16" i="12"/>
  <c r="S1300" i="1" s="1"/>
  <c r="DH16" i="12"/>
  <c r="S1288" i="1" s="1"/>
  <c r="DG16" i="12"/>
  <c r="S1276" i="1" s="1"/>
  <c r="DF16" i="12"/>
  <c r="S1264" i="1" s="1"/>
  <c r="DE16" i="12"/>
  <c r="S1252" i="1" s="1"/>
  <c r="DD16" i="12"/>
  <c r="S1240" i="1" s="1"/>
  <c r="DC16" i="12"/>
  <c r="S1228" i="1" s="1"/>
  <c r="DB16" i="12"/>
  <c r="S1216" i="1" s="1"/>
  <c r="DA16" i="12"/>
  <c r="S1204" i="1" s="1"/>
  <c r="CZ16" i="12"/>
  <c r="S1192" i="1" s="1"/>
  <c r="CY16" i="12"/>
  <c r="S1180" i="1" s="1"/>
  <c r="CX16" i="12"/>
  <c r="S1168" i="1" s="1"/>
  <c r="CW16" i="12"/>
  <c r="S1156" i="1" s="1"/>
  <c r="CV16" i="12"/>
  <c r="S1144" i="1" s="1"/>
  <c r="CU16" i="12"/>
  <c r="S1132" i="1" s="1"/>
  <c r="CT16" i="12"/>
  <c r="S1120" i="1" s="1"/>
  <c r="CS16" i="12"/>
  <c r="S1108" i="1" s="1"/>
  <c r="CR16" i="12"/>
  <c r="CQ16" i="12"/>
  <c r="S1084" i="1" s="1"/>
  <c r="CP16" i="12"/>
  <c r="S1072" i="1" s="1"/>
  <c r="CO16" i="12"/>
  <c r="S1060" i="1" s="1"/>
  <c r="CN16" i="12"/>
  <c r="S1048" i="1" s="1"/>
  <c r="CM16" i="12"/>
  <c r="S1036" i="1" s="1"/>
  <c r="CL16" i="12"/>
  <c r="S1024" i="1" s="1"/>
  <c r="CK16" i="12"/>
  <c r="S1012" i="1" s="1"/>
  <c r="CJ16" i="12"/>
  <c r="S1000" i="1" s="1"/>
  <c r="CI16" i="12"/>
  <c r="S988" i="1" s="1"/>
  <c r="CH16" i="12"/>
  <c r="S976" i="1" s="1"/>
  <c r="CG16" i="12"/>
  <c r="S964" i="1" s="1"/>
  <c r="CF16" i="12"/>
  <c r="S952" i="1" s="1"/>
  <c r="CE16" i="12"/>
  <c r="S940" i="1" s="1"/>
  <c r="CD16" i="12"/>
  <c r="S928" i="1" s="1"/>
  <c r="CC16" i="12"/>
  <c r="S916" i="1" s="1"/>
  <c r="CB16" i="12"/>
  <c r="S904" i="1" s="1"/>
  <c r="CA16" i="12"/>
  <c r="S892" i="1" s="1"/>
  <c r="BZ16" i="12"/>
  <c r="S880" i="1" s="1"/>
  <c r="BY16" i="12"/>
  <c r="S868" i="1" s="1"/>
  <c r="BX16" i="12"/>
  <c r="S856" i="1" s="1"/>
  <c r="BW16" i="12"/>
  <c r="S844" i="1" s="1"/>
  <c r="BV16" i="12"/>
  <c r="S832" i="1" s="1"/>
  <c r="BU16" i="12"/>
  <c r="S820" i="1" s="1"/>
  <c r="BT16" i="12"/>
  <c r="S808" i="1" s="1"/>
  <c r="BS16" i="12"/>
  <c r="S796" i="1" s="1"/>
  <c r="BR16" i="12"/>
  <c r="S784" i="1" s="1"/>
  <c r="BQ16" i="12"/>
  <c r="S772" i="1" s="1"/>
  <c r="BP16" i="12"/>
  <c r="S760" i="1" s="1"/>
  <c r="BO16" i="12"/>
  <c r="S748" i="1" s="1"/>
  <c r="BN16" i="12"/>
  <c r="S736" i="1" s="1"/>
  <c r="BM16" i="12"/>
  <c r="S724" i="1" s="1"/>
  <c r="BL16" i="12"/>
  <c r="S712" i="1" s="1"/>
  <c r="BK16" i="12"/>
  <c r="S700" i="1" s="1"/>
  <c r="BJ16" i="12"/>
  <c r="S688" i="1" s="1"/>
  <c r="BI16" i="12"/>
  <c r="S676" i="1" s="1"/>
  <c r="BH16" i="12"/>
  <c r="S664" i="1" s="1"/>
  <c r="BG16" i="12"/>
  <c r="S652" i="1" s="1"/>
  <c r="BF16" i="12"/>
  <c r="S640" i="1" s="1"/>
  <c r="BE16" i="12"/>
  <c r="S628" i="1" s="1"/>
  <c r="BD16" i="12"/>
  <c r="S616" i="1" s="1"/>
  <c r="BC16" i="12"/>
  <c r="S604" i="1" s="1"/>
  <c r="BB16" i="12"/>
  <c r="S592" i="1" s="1"/>
  <c r="BA16" i="12"/>
  <c r="S580" i="1" s="1"/>
  <c r="AZ16" i="12"/>
  <c r="S568" i="1" s="1"/>
  <c r="AY16" i="12"/>
  <c r="S556" i="1" s="1"/>
  <c r="AX16" i="12"/>
  <c r="S544" i="1" s="1"/>
  <c r="AW16" i="12"/>
  <c r="S532" i="1" s="1"/>
  <c r="AV16" i="12"/>
  <c r="S520" i="1" s="1"/>
  <c r="AU16" i="12"/>
  <c r="S508" i="1" s="1"/>
  <c r="AT16" i="12"/>
  <c r="S496" i="1" s="1"/>
  <c r="AS16" i="12"/>
  <c r="S484" i="1" s="1"/>
  <c r="AR16" i="12"/>
  <c r="S472" i="1" s="1"/>
  <c r="AQ16" i="12"/>
  <c r="S460" i="1" s="1"/>
  <c r="AP16" i="12"/>
  <c r="S448" i="1" s="1"/>
  <c r="AO16" i="12"/>
  <c r="S436" i="1" s="1"/>
  <c r="AN16" i="12"/>
  <c r="S424" i="1" s="1"/>
  <c r="AM16" i="12"/>
  <c r="S412" i="1" s="1"/>
  <c r="AL16" i="12"/>
  <c r="S400" i="1" s="1"/>
  <c r="AK16" i="12"/>
  <c r="S388" i="1" s="1"/>
  <c r="AJ16" i="12"/>
  <c r="S376" i="1" s="1"/>
  <c r="AI16" i="12"/>
  <c r="S364" i="1" s="1"/>
  <c r="AH16" i="12"/>
  <c r="S352" i="1" s="1"/>
  <c r="AG16" i="12"/>
  <c r="S340" i="1" s="1"/>
  <c r="AF16" i="12"/>
  <c r="S328" i="1" s="1"/>
  <c r="AE16" i="12"/>
  <c r="S316" i="1" s="1"/>
  <c r="AD16" i="12"/>
  <c r="S304" i="1" s="1"/>
  <c r="AC16" i="12"/>
  <c r="S292" i="1" s="1"/>
  <c r="AB16" i="12"/>
  <c r="S280" i="1" s="1"/>
  <c r="AA16" i="12"/>
  <c r="S268" i="1" s="1"/>
  <c r="Z16" i="12"/>
  <c r="S256" i="1" s="1"/>
  <c r="Y16" i="12"/>
  <c r="S244" i="1" s="1"/>
  <c r="X16" i="12"/>
  <c r="S232" i="1" s="1"/>
  <c r="W16" i="12"/>
  <c r="S220" i="1" s="1"/>
  <c r="V16" i="12"/>
  <c r="S208" i="1" s="1"/>
  <c r="U16" i="12"/>
  <c r="S196" i="1" s="1"/>
  <c r="T16" i="12"/>
  <c r="S184" i="1" s="1"/>
  <c r="S16" i="12"/>
  <c r="S172" i="1" s="1"/>
  <c r="R16" i="12"/>
  <c r="S160" i="1" s="1"/>
  <c r="Q16" i="12"/>
  <c r="S148" i="1" s="1"/>
  <c r="P16" i="12"/>
  <c r="S136" i="1" s="1"/>
  <c r="O16" i="12"/>
  <c r="S124" i="1" s="1"/>
  <c r="N16" i="12"/>
  <c r="S112" i="1" s="1"/>
  <c r="M16" i="12"/>
  <c r="S100" i="1" s="1"/>
  <c r="L16" i="12"/>
  <c r="S88" i="1" s="1"/>
  <c r="K16" i="12"/>
  <c r="S76" i="1" s="1"/>
  <c r="J16" i="12"/>
  <c r="S64" i="1" s="1"/>
  <c r="I16" i="12"/>
  <c r="S52" i="1" s="1"/>
  <c r="H16" i="12"/>
  <c r="S40" i="1" s="1"/>
  <c r="G16" i="12"/>
  <c r="S28" i="1" s="1"/>
  <c r="F16" i="12"/>
  <c r="S16" i="1" s="1"/>
  <c r="E16" i="12"/>
  <c r="GB12" i="12"/>
  <c r="GA11" i="12"/>
  <c r="GA30" i="12" s="1"/>
  <c r="FZ11" i="12"/>
  <c r="FZ30" i="12" s="1"/>
  <c r="FY11" i="12"/>
  <c r="FY30" i="12" s="1"/>
  <c r="FX11" i="12"/>
  <c r="FX30" i="12" s="1"/>
  <c r="FW11" i="12"/>
  <c r="FW30" i="12" s="1"/>
  <c r="FV11" i="12"/>
  <c r="FV30" i="12" s="1"/>
  <c r="FU11" i="12"/>
  <c r="FU30" i="12" s="1"/>
  <c r="FT11" i="12"/>
  <c r="FT30" i="12" s="1"/>
  <c r="FS11" i="12"/>
  <c r="FS30" i="12" s="1"/>
  <c r="FR11" i="12"/>
  <c r="FR30" i="12" s="1"/>
  <c r="FQ11" i="12"/>
  <c r="FQ30" i="12" s="1"/>
  <c r="FP11" i="12"/>
  <c r="FP30" i="12" s="1"/>
  <c r="FO11" i="12"/>
  <c r="FO30" i="12" s="1"/>
  <c r="FN11" i="12"/>
  <c r="FN30" i="12" s="1"/>
  <c r="FM11" i="12"/>
  <c r="FM30" i="12" s="1"/>
  <c r="FL11" i="12"/>
  <c r="FL30" i="12" s="1"/>
  <c r="FK11" i="12"/>
  <c r="FK30" i="12" s="1"/>
  <c r="FJ11" i="12"/>
  <c r="FJ30" i="12" s="1"/>
  <c r="FI11" i="12"/>
  <c r="FI30" i="12" s="1"/>
  <c r="FH11" i="12"/>
  <c r="FH30" i="12" s="1"/>
  <c r="FG11" i="12"/>
  <c r="FG30" i="12" s="1"/>
  <c r="FF11" i="12"/>
  <c r="FF30" i="12" s="1"/>
  <c r="FE11" i="12"/>
  <c r="FE30" i="12" s="1"/>
  <c r="FD11" i="12"/>
  <c r="FD30" i="12" s="1"/>
  <c r="FC11" i="12"/>
  <c r="FC30" i="12" s="1"/>
  <c r="FB11" i="12"/>
  <c r="FB30" i="12" s="1"/>
  <c r="FA11" i="12"/>
  <c r="FA30" i="12" s="1"/>
  <c r="EZ11" i="12"/>
  <c r="EZ30" i="12" s="1"/>
  <c r="EY11" i="12"/>
  <c r="EY30" i="12" s="1"/>
  <c r="EX11" i="12"/>
  <c r="EX30" i="12" s="1"/>
  <c r="EW11" i="12"/>
  <c r="EW30" i="12" s="1"/>
  <c r="EV11" i="12"/>
  <c r="EV30" i="12" s="1"/>
  <c r="EU11" i="12"/>
  <c r="EU30" i="12" s="1"/>
  <c r="ET11" i="12"/>
  <c r="ET30" i="12" s="1"/>
  <c r="ES11" i="12"/>
  <c r="ES30" i="12" s="1"/>
  <c r="ER11" i="12"/>
  <c r="ER30" i="12" s="1"/>
  <c r="EQ11" i="12"/>
  <c r="EQ30" i="12" s="1"/>
  <c r="EP11" i="12"/>
  <c r="EP30" i="12" s="1"/>
  <c r="EO11" i="12"/>
  <c r="EO30" i="12" s="1"/>
  <c r="EN11" i="12"/>
  <c r="EN30" i="12" s="1"/>
  <c r="EM11" i="12"/>
  <c r="EM30" i="12" s="1"/>
  <c r="EL11" i="12"/>
  <c r="EL30" i="12" s="1"/>
  <c r="EK11" i="12"/>
  <c r="EK30" i="12" s="1"/>
  <c r="EJ11" i="12"/>
  <c r="EJ30" i="12" s="1"/>
  <c r="EI11" i="12"/>
  <c r="EI30" i="12" s="1"/>
  <c r="EH11" i="12"/>
  <c r="EH30" i="12" s="1"/>
  <c r="EG11" i="12"/>
  <c r="EG30" i="12" s="1"/>
  <c r="EF11" i="12"/>
  <c r="EF30" i="12" s="1"/>
  <c r="EE11" i="12"/>
  <c r="EE30" i="12" s="1"/>
  <c r="ED11" i="12"/>
  <c r="ED30" i="12" s="1"/>
  <c r="EC11" i="12"/>
  <c r="EC30" i="12" s="1"/>
  <c r="EB11" i="12"/>
  <c r="EB30" i="12" s="1"/>
  <c r="EA11" i="12"/>
  <c r="EA30" i="12" s="1"/>
  <c r="DZ11" i="12"/>
  <c r="DZ30" i="12" s="1"/>
  <c r="DY11" i="12"/>
  <c r="DY30" i="12" s="1"/>
  <c r="DX11" i="12"/>
  <c r="DX30" i="12" s="1"/>
  <c r="DW11" i="12"/>
  <c r="DW30" i="12" s="1"/>
  <c r="DV11" i="12"/>
  <c r="DV30" i="12" s="1"/>
  <c r="DU11" i="12"/>
  <c r="DU30" i="12" s="1"/>
  <c r="DT11" i="12"/>
  <c r="DT30" i="12" s="1"/>
  <c r="DS11" i="12"/>
  <c r="DS30" i="12" s="1"/>
  <c r="DR11" i="12"/>
  <c r="DR30" i="12" s="1"/>
  <c r="DQ11" i="12"/>
  <c r="DQ30" i="12" s="1"/>
  <c r="DP11" i="12"/>
  <c r="DP30" i="12" s="1"/>
  <c r="DO11" i="12"/>
  <c r="DO30" i="12" s="1"/>
  <c r="DN11" i="12"/>
  <c r="DN30" i="12" s="1"/>
  <c r="DM11" i="12"/>
  <c r="DM30" i="12" s="1"/>
  <c r="DL11" i="12"/>
  <c r="DL30" i="12" s="1"/>
  <c r="DK11" i="12"/>
  <c r="DK30" i="12" s="1"/>
  <c r="DJ11" i="12"/>
  <c r="DJ30" i="12" s="1"/>
  <c r="DI11" i="12"/>
  <c r="DI30" i="12" s="1"/>
  <c r="DH11" i="12"/>
  <c r="DH30" i="12" s="1"/>
  <c r="DG11" i="12"/>
  <c r="DG30" i="12" s="1"/>
  <c r="DF11" i="12"/>
  <c r="DF30" i="12" s="1"/>
  <c r="DE11" i="12"/>
  <c r="DE30" i="12" s="1"/>
  <c r="DD11" i="12"/>
  <c r="DD30" i="12" s="1"/>
  <c r="DC11" i="12"/>
  <c r="DC30" i="12" s="1"/>
  <c r="DB11" i="12"/>
  <c r="DB30" i="12" s="1"/>
  <c r="DA11" i="12"/>
  <c r="DA30" i="12" s="1"/>
  <c r="CZ11" i="12"/>
  <c r="CZ30" i="12" s="1"/>
  <c r="CY11" i="12"/>
  <c r="CY30" i="12" s="1"/>
  <c r="CX11" i="12"/>
  <c r="CX30" i="12" s="1"/>
  <c r="CW11" i="12"/>
  <c r="CW30" i="12" s="1"/>
  <c r="CV11" i="12"/>
  <c r="CV30" i="12" s="1"/>
  <c r="CU11" i="12"/>
  <c r="CU30" i="12" s="1"/>
  <c r="CT11" i="12"/>
  <c r="CT30" i="12" s="1"/>
  <c r="CS11" i="12"/>
  <c r="CS30" i="12" s="1"/>
  <c r="CR11" i="12"/>
  <c r="CR30" i="12" s="1"/>
  <c r="CQ11" i="12"/>
  <c r="CQ30" i="12" s="1"/>
  <c r="CP11" i="12"/>
  <c r="CP30" i="12" s="1"/>
  <c r="CO11" i="12"/>
  <c r="CO30" i="12" s="1"/>
  <c r="CN11" i="12"/>
  <c r="CN30" i="12" s="1"/>
  <c r="CM11" i="12"/>
  <c r="CM30" i="12" s="1"/>
  <c r="CL11" i="12"/>
  <c r="CL30" i="12" s="1"/>
  <c r="CK11" i="12"/>
  <c r="CK30" i="12" s="1"/>
  <c r="CJ11" i="12"/>
  <c r="CJ30" i="12" s="1"/>
  <c r="CI11" i="12"/>
  <c r="CI30" i="12" s="1"/>
  <c r="CH11" i="12"/>
  <c r="CH30" i="12" s="1"/>
  <c r="CG11" i="12"/>
  <c r="CG30" i="12" s="1"/>
  <c r="CF11" i="12"/>
  <c r="CF30" i="12" s="1"/>
  <c r="CE11" i="12"/>
  <c r="CE30" i="12" s="1"/>
  <c r="CD11" i="12"/>
  <c r="CD30" i="12" s="1"/>
  <c r="CC11" i="12"/>
  <c r="CC30" i="12" s="1"/>
  <c r="CB11" i="12"/>
  <c r="CB30" i="12" s="1"/>
  <c r="CA11" i="12"/>
  <c r="CA30" i="12" s="1"/>
  <c r="BZ11" i="12"/>
  <c r="BZ30" i="12" s="1"/>
  <c r="BY11" i="12"/>
  <c r="BY30" i="12" s="1"/>
  <c r="BX11" i="12"/>
  <c r="BX30" i="12" s="1"/>
  <c r="BW11" i="12"/>
  <c r="BW30" i="12" s="1"/>
  <c r="BV11" i="12"/>
  <c r="BV30" i="12" s="1"/>
  <c r="BU11" i="12"/>
  <c r="BU30" i="12" s="1"/>
  <c r="BT11" i="12"/>
  <c r="BT30" i="12" s="1"/>
  <c r="BS11" i="12"/>
  <c r="BS30" i="12" s="1"/>
  <c r="BR11" i="12"/>
  <c r="BR30" i="12" s="1"/>
  <c r="BQ11" i="12"/>
  <c r="BQ30" i="12" s="1"/>
  <c r="BP11" i="12"/>
  <c r="BP30" i="12" s="1"/>
  <c r="BO11" i="12"/>
  <c r="BO30" i="12" s="1"/>
  <c r="BN11" i="12"/>
  <c r="BN30" i="12" s="1"/>
  <c r="BM11" i="12"/>
  <c r="BM30" i="12" s="1"/>
  <c r="BL11" i="12"/>
  <c r="BL30" i="12" s="1"/>
  <c r="BK11" i="12"/>
  <c r="BK30" i="12" s="1"/>
  <c r="BJ11" i="12"/>
  <c r="BJ30" i="12" s="1"/>
  <c r="BI11" i="12"/>
  <c r="BI30" i="12" s="1"/>
  <c r="BH11" i="12"/>
  <c r="BH30" i="12" s="1"/>
  <c r="BG11" i="12"/>
  <c r="BG30" i="12" s="1"/>
  <c r="BF11" i="12"/>
  <c r="BF30" i="12" s="1"/>
  <c r="BE11" i="12"/>
  <c r="BE30" i="12" s="1"/>
  <c r="BD11" i="12"/>
  <c r="BD30" i="12" s="1"/>
  <c r="BC11" i="12"/>
  <c r="BC30" i="12" s="1"/>
  <c r="BB11" i="12"/>
  <c r="BB30" i="12" s="1"/>
  <c r="BA11" i="12"/>
  <c r="BA30" i="12" s="1"/>
  <c r="AZ11" i="12"/>
  <c r="AZ30" i="12" s="1"/>
  <c r="AY11" i="12"/>
  <c r="AY30" i="12" s="1"/>
  <c r="AY31" i="12" s="1"/>
  <c r="AX11" i="12"/>
  <c r="AX30" i="12" s="1"/>
  <c r="AW11" i="12"/>
  <c r="AW30" i="12" s="1"/>
  <c r="AV11" i="12"/>
  <c r="AV30" i="12" s="1"/>
  <c r="AU11" i="12"/>
  <c r="AU30" i="12" s="1"/>
  <c r="AT11" i="12"/>
  <c r="AT30" i="12" s="1"/>
  <c r="AS11" i="12"/>
  <c r="AS30" i="12" s="1"/>
  <c r="AR11" i="12"/>
  <c r="AR30" i="12" s="1"/>
  <c r="AQ11" i="12"/>
  <c r="AQ30" i="12" s="1"/>
  <c r="AP11" i="12"/>
  <c r="AP30" i="12" s="1"/>
  <c r="AO11" i="12"/>
  <c r="AO30" i="12" s="1"/>
  <c r="AN11" i="12"/>
  <c r="AN30" i="12" s="1"/>
  <c r="AM11" i="12"/>
  <c r="AM30" i="12" s="1"/>
  <c r="AL11" i="12"/>
  <c r="AL30" i="12" s="1"/>
  <c r="AK11" i="12"/>
  <c r="AK30" i="12" s="1"/>
  <c r="AJ11" i="12"/>
  <c r="AJ30" i="12" s="1"/>
  <c r="AI11" i="12"/>
  <c r="AI30" i="12" s="1"/>
  <c r="AH11" i="12"/>
  <c r="AH30" i="12" s="1"/>
  <c r="AG11" i="12"/>
  <c r="AG30" i="12" s="1"/>
  <c r="AF11" i="12"/>
  <c r="AF30" i="12" s="1"/>
  <c r="AE11" i="12"/>
  <c r="AE30" i="12" s="1"/>
  <c r="AD11" i="12"/>
  <c r="AD30" i="12" s="1"/>
  <c r="AC11" i="12"/>
  <c r="AC30" i="12" s="1"/>
  <c r="AB11" i="12"/>
  <c r="AB30" i="12" s="1"/>
  <c r="AA11" i="12"/>
  <c r="AA30" i="12" s="1"/>
  <c r="Z11" i="12"/>
  <c r="Z30" i="12" s="1"/>
  <c r="Y11" i="12"/>
  <c r="Y30" i="12" s="1"/>
  <c r="X11" i="12"/>
  <c r="X30" i="12" s="1"/>
  <c r="W11" i="12"/>
  <c r="W30" i="12" s="1"/>
  <c r="V11" i="12"/>
  <c r="V30" i="12" s="1"/>
  <c r="U11" i="12"/>
  <c r="U30" i="12" s="1"/>
  <c r="T11" i="12"/>
  <c r="T30" i="12" s="1"/>
  <c r="S11" i="12"/>
  <c r="S30" i="12" s="1"/>
  <c r="R11" i="12"/>
  <c r="R30" i="12" s="1"/>
  <c r="Q11" i="12"/>
  <c r="Q30" i="12" s="1"/>
  <c r="P11" i="12"/>
  <c r="P30" i="12" s="1"/>
  <c r="O11" i="12"/>
  <c r="O30" i="12" s="1"/>
  <c r="N11" i="12"/>
  <c r="N30" i="12" s="1"/>
  <c r="M11" i="12"/>
  <c r="M30" i="12" s="1"/>
  <c r="L11" i="12"/>
  <c r="L30" i="12" s="1"/>
  <c r="K11" i="12"/>
  <c r="K30" i="12" s="1"/>
  <c r="J11" i="12"/>
  <c r="J30" i="12" s="1"/>
  <c r="I11" i="12"/>
  <c r="I30" i="12" s="1"/>
  <c r="H11" i="12"/>
  <c r="H30" i="12" s="1"/>
  <c r="G11" i="12"/>
  <c r="G30" i="12" s="1"/>
  <c r="F11" i="12"/>
  <c r="F30" i="12" s="1"/>
  <c r="E11" i="12"/>
  <c r="E30" i="12" s="1"/>
  <c r="GA10" i="12"/>
  <c r="GA29" i="12" s="1"/>
  <c r="GA31" i="12" s="1"/>
  <c r="FZ10" i="12"/>
  <c r="FZ29" i="12" s="1"/>
  <c r="FZ31" i="12" s="1"/>
  <c r="FY10" i="12"/>
  <c r="FY29" i="12" s="1"/>
  <c r="FY31" i="12" s="1"/>
  <c r="FY32" i="12" s="1"/>
  <c r="FY33" i="12" s="1"/>
  <c r="FX10" i="12"/>
  <c r="FX29" i="12" s="1"/>
  <c r="FW10" i="12"/>
  <c r="FW29" i="12" s="1"/>
  <c r="FV10" i="12"/>
  <c r="FV29" i="12" s="1"/>
  <c r="FV31" i="12" s="1"/>
  <c r="FU10" i="12"/>
  <c r="FU29" i="12" s="1"/>
  <c r="FT10" i="12"/>
  <c r="FT29" i="12" s="1"/>
  <c r="FT31" i="12" s="1"/>
  <c r="FS10" i="12"/>
  <c r="FS29" i="12" s="1"/>
  <c r="FS31" i="12" s="1"/>
  <c r="FR10" i="12"/>
  <c r="FR29" i="12" s="1"/>
  <c r="FR31" i="12" s="1"/>
  <c r="FQ10" i="12"/>
  <c r="FQ29" i="12" s="1"/>
  <c r="FQ31" i="12" s="1"/>
  <c r="FP10" i="12"/>
  <c r="FP29" i="12" s="1"/>
  <c r="FO10" i="12"/>
  <c r="FO29" i="12" s="1"/>
  <c r="FN10" i="12"/>
  <c r="FN29" i="12" s="1"/>
  <c r="FN31" i="12" s="1"/>
  <c r="FM10" i="12"/>
  <c r="FM29" i="12" s="1"/>
  <c r="FM31" i="12" s="1"/>
  <c r="FM32" i="12" s="1"/>
  <c r="FL10" i="12"/>
  <c r="FL29" i="12" s="1"/>
  <c r="FK10" i="12"/>
  <c r="FK29" i="12" s="1"/>
  <c r="FK31" i="12" s="1"/>
  <c r="FK32" i="12" s="1"/>
  <c r="FJ10" i="12"/>
  <c r="FJ29" i="12" s="1"/>
  <c r="FJ31" i="12" s="1"/>
  <c r="FJ32" i="12" s="1"/>
  <c r="FI10" i="12"/>
  <c r="FI29" i="12" s="1"/>
  <c r="FI31" i="12" s="1"/>
  <c r="FH10" i="12"/>
  <c r="FH29" i="12" s="1"/>
  <c r="FH31" i="12" s="1"/>
  <c r="FG10" i="12"/>
  <c r="FG29" i="12" s="1"/>
  <c r="FF10" i="12"/>
  <c r="FF29" i="12" s="1"/>
  <c r="FF31" i="12" s="1"/>
  <c r="FE10" i="12"/>
  <c r="FE29" i="12" s="1"/>
  <c r="FD10" i="12"/>
  <c r="FD29" i="12" s="1"/>
  <c r="FD31" i="12" s="1"/>
  <c r="FC10" i="12"/>
  <c r="FC29" i="12" s="1"/>
  <c r="FC31" i="12" s="1"/>
  <c r="FC32" i="12" s="1"/>
  <c r="FB10" i="12"/>
  <c r="FB29" i="12" s="1"/>
  <c r="FB31" i="12" s="1"/>
  <c r="FB32" i="12" s="1"/>
  <c r="FA10" i="12"/>
  <c r="FA29" i="12" s="1"/>
  <c r="FA31" i="12" s="1"/>
  <c r="FA32" i="12" s="1"/>
  <c r="EZ10" i="12"/>
  <c r="EZ29" i="12" s="1"/>
  <c r="EZ31" i="12" s="1"/>
  <c r="EY10" i="12"/>
  <c r="EY29" i="12" s="1"/>
  <c r="EY31" i="12" s="1"/>
  <c r="EY32" i="12" s="1"/>
  <c r="EX10" i="12"/>
  <c r="EX29" i="12" s="1"/>
  <c r="EX31" i="12" s="1"/>
  <c r="EX32" i="12" s="1"/>
  <c r="EW10" i="12"/>
  <c r="EW29" i="12" s="1"/>
  <c r="EW31" i="12" s="1"/>
  <c r="EV10" i="12"/>
  <c r="EV29" i="12" s="1"/>
  <c r="EU10" i="12"/>
  <c r="EU29" i="12" s="1"/>
  <c r="EU31" i="12" s="1"/>
  <c r="ET10" i="12"/>
  <c r="ET29" i="12" s="1"/>
  <c r="ES10" i="12"/>
  <c r="ES29" i="12" s="1"/>
  <c r="ES31" i="12" s="1"/>
  <c r="ER10" i="12"/>
  <c r="ER29" i="12" s="1"/>
  <c r="ER31" i="12" s="1"/>
  <c r="EQ10" i="12"/>
  <c r="EQ29" i="12" s="1"/>
  <c r="EP10" i="12"/>
  <c r="EP29" i="12" s="1"/>
  <c r="EP31" i="12" s="1"/>
  <c r="EO10" i="12"/>
  <c r="EO29" i="12" s="1"/>
  <c r="EN10" i="12"/>
  <c r="EN29" i="12" s="1"/>
  <c r="EN31" i="12" s="1"/>
  <c r="EM10" i="12"/>
  <c r="EM29" i="12" s="1"/>
  <c r="EM31" i="12" s="1"/>
  <c r="EM32" i="12" s="1"/>
  <c r="EL10" i="12"/>
  <c r="EL29" i="12" s="1"/>
  <c r="EK10" i="12"/>
  <c r="EK29" i="12" s="1"/>
  <c r="EJ10" i="12"/>
  <c r="EJ29" i="12" s="1"/>
  <c r="EJ31" i="12" s="1"/>
  <c r="EI10" i="12"/>
  <c r="EI29" i="12" s="1"/>
  <c r="EI31" i="12" s="1"/>
  <c r="EH10" i="12"/>
  <c r="EH29" i="12" s="1"/>
  <c r="EH31" i="12" s="1"/>
  <c r="EH32" i="12" s="1"/>
  <c r="EG10" i="12"/>
  <c r="EG29" i="12" s="1"/>
  <c r="EG31" i="12" s="1"/>
  <c r="EF10" i="12"/>
  <c r="EF29" i="12" s="1"/>
  <c r="EE10" i="12"/>
  <c r="EE29" i="12" s="1"/>
  <c r="EE31" i="12" s="1"/>
  <c r="EE32" i="12" s="1"/>
  <c r="ED10" i="12"/>
  <c r="ED29" i="12" s="1"/>
  <c r="ED31" i="12" s="1"/>
  <c r="EC10" i="12"/>
  <c r="EC29" i="12" s="1"/>
  <c r="EC31" i="12" s="1"/>
  <c r="EC32" i="12" s="1"/>
  <c r="EC33" i="12" s="1"/>
  <c r="EB10" i="12"/>
  <c r="EB29" i="12" s="1"/>
  <c r="EB31" i="12" s="1"/>
  <c r="EA10" i="12"/>
  <c r="EA29" i="12" s="1"/>
  <c r="DZ10" i="12"/>
  <c r="DZ29" i="12" s="1"/>
  <c r="DZ31" i="12" s="1"/>
  <c r="DY10" i="12"/>
  <c r="DY29" i="12" s="1"/>
  <c r="DX10" i="12"/>
  <c r="DX29" i="12" s="1"/>
  <c r="DX31" i="12" s="1"/>
  <c r="DW10" i="12"/>
  <c r="DW29" i="12" s="1"/>
  <c r="DW31" i="12" s="1"/>
  <c r="DV10" i="12"/>
  <c r="DV29" i="12" s="1"/>
  <c r="DV31" i="12" s="1"/>
  <c r="DV32" i="12" s="1"/>
  <c r="DU10" i="12"/>
  <c r="DU29" i="12" s="1"/>
  <c r="DU31" i="12" s="1"/>
  <c r="DU32" i="12" s="1"/>
  <c r="DT10" i="12"/>
  <c r="DT29" i="12" s="1"/>
  <c r="DT31" i="12" s="1"/>
  <c r="DS10" i="12"/>
  <c r="DS29" i="12" s="1"/>
  <c r="DR10" i="12"/>
  <c r="DR29" i="12" s="1"/>
  <c r="DR31" i="12" s="1"/>
  <c r="DR32" i="12" s="1"/>
  <c r="DQ10" i="12"/>
  <c r="DQ29" i="12" s="1"/>
  <c r="DQ31" i="12" s="1"/>
  <c r="DQ32" i="12" s="1"/>
  <c r="DP10" i="12"/>
  <c r="DP29" i="12" s="1"/>
  <c r="DP31" i="12" s="1"/>
  <c r="DO10" i="12"/>
  <c r="DO29" i="12" s="1"/>
  <c r="DN10" i="12"/>
  <c r="DN29" i="12" s="1"/>
  <c r="DN31" i="12" s="1"/>
  <c r="DM10" i="12"/>
  <c r="DM29" i="12" s="1"/>
  <c r="DM31" i="12" s="1"/>
  <c r="DM32" i="12" s="1"/>
  <c r="DM33" i="12" s="1"/>
  <c r="DL10" i="12"/>
  <c r="DL29" i="12" s="1"/>
  <c r="DL31" i="12" s="1"/>
  <c r="DK10" i="12"/>
  <c r="DK29" i="12" s="1"/>
  <c r="DJ10" i="12"/>
  <c r="DJ29" i="12" s="1"/>
  <c r="DJ31" i="12" s="1"/>
  <c r="DJ32" i="12" s="1"/>
  <c r="DI10" i="12"/>
  <c r="DI29" i="12" s="1"/>
  <c r="DH10" i="12"/>
  <c r="DH29" i="12" s="1"/>
  <c r="DH31" i="12" s="1"/>
  <c r="DG10" i="12"/>
  <c r="DG29" i="12" s="1"/>
  <c r="DG31" i="12" s="1"/>
  <c r="DF10" i="12"/>
  <c r="DF29" i="12" s="1"/>
  <c r="DF31" i="12" s="1"/>
  <c r="DE10" i="12"/>
  <c r="DE29" i="12" s="1"/>
  <c r="DE31" i="12" s="1"/>
  <c r="DE32" i="12" s="1"/>
  <c r="DD10" i="12"/>
  <c r="DD29" i="12" s="1"/>
  <c r="DD31" i="12" s="1"/>
  <c r="DC10" i="12"/>
  <c r="DC29" i="12" s="1"/>
  <c r="DC31" i="12" s="1"/>
  <c r="DC32" i="12" s="1"/>
  <c r="DB10" i="12"/>
  <c r="DB29" i="12" s="1"/>
  <c r="DB31" i="12" s="1"/>
  <c r="DA10" i="12"/>
  <c r="DA29" i="12" s="1"/>
  <c r="DA31" i="12" s="1"/>
  <c r="CZ10" i="12"/>
  <c r="CZ29" i="12" s="1"/>
  <c r="CY10" i="12"/>
  <c r="CY29" i="12" s="1"/>
  <c r="CY31" i="12" s="1"/>
  <c r="CX10" i="12"/>
  <c r="CX29" i="12" s="1"/>
  <c r="CX31" i="12" s="1"/>
  <c r="CW10" i="12"/>
  <c r="CW29" i="12" s="1"/>
  <c r="CW31" i="12" s="1"/>
  <c r="CV10" i="12"/>
  <c r="CV29" i="12" s="1"/>
  <c r="CV31" i="12" s="1"/>
  <c r="CU10" i="12"/>
  <c r="CU29" i="12" s="1"/>
  <c r="CU31" i="12" s="1"/>
  <c r="CT10" i="12"/>
  <c r="CT29" i="12" s="1"/>
  <c r="CT31" i="12" s="1"/>
  <c r="CS10" i="12"/>
  <c r="CS29" i="12" s="1"/>
  <c r="CR10" i="12"/>
  <c r="CR29" i="12" s="1"/>
  <c r="CQ10" i="12"/>
  <c r="CQ29" i="12" s="1"/>
  <c r="CQ31" i="12" s="1"/>
  <c r="CQ32" i="12" s="1"/>
  <c r="CP10" i="12"/>
  <c r="CP29" i="12" s="1"/>
  <c r="CP31" i="12" s="1"/>
  <c r="CO10" i="12"/>
  <c r="CO29" i="12" s="1"/>
  <c r="CO31" i="12" s="1"/>
  <c r="CN10" i="12"/>
  <c r="CN29" i="12" s="1"/>
  <c r="CN31" i="12" s="1"/>
  <c r="CM10" i="12"/>
  <c r="CM29" i="12" s="1"/>
  <c r="CM31" i="12" s="1"/>
  <c r="CL10" i="12"/>
  <c r="CL29" i="12" s="1"/>
  <c r="CL31" i="12" s="1"/>
  <c r="CK10" i="12"/>
  <c r="CK29" i="12" s="1"/>
  <c r="CK31" i="12" s="1"/>
  <c r="CJ10" i="12"/>
  <c r="CJ29" i="12" s="1"/>
  <c r="CI10" i="12"/>
  <c r="CI29" i="12" s="1"/>
  <c r="CH10" i="12"/>
  <c r="CH29" i="12" s="1"/>
  <c r="CH31" i="12" s="1"/>
  <c r="CG10" i="12"/>
  <c r="CG29" i="12" s="1"/>
  <c r="CG31" i="12" s="1"/>
  <c r="CG32" i="12" s="1"/>
  <c r="CG33" i="12" s="1"/>
  <c r="CF10" i="12"/>
  <c r="CF29" i="12" s="1"/>
  <c r="CE10" i="12"/>
  <c r="CE29" i="12" s="1"/>
  <c r="CD10" i="12"/>
  <c r="CD29" i="12" s="1"/>
  <c r="CD31" i="12" s="1"/>
  <c r="CC10" i="12"/>
  <c r="CC29" i="12" s="1"/>
  <c r="CB10" i="12"/>
  <c r="CB29" i="12" s="1"/>
  <c r="CB31" i="12" s="1"/>
  <c r="CA10" i="12"/>
  <c r="CA29" i="12" s="1"/>
  <c r="CA31" i="12" s="1"/>
  <c r="BZ10" i="12"/>
  <c r="BZ29" i="12" s="1"/>
  <c r="BZ31" i="12" s="1"/>
  <c r="BZ32" i="12" s="1"/>
  <c r="BY10" i="12"/>
  <c r="BY29" i="12" s="1"/>
  <c r="BY31" i="12" s="1"/>
  <c r="BX10" i="12"/>
  <c r="BX29" i="12" s="1"/>
  <c r="BX31" i="12" s="1"/>
  <c r="BW10" i="12"/>
  <c r="BW29" i="12" s="1"/>
  <c r="BW31" i="12" s="1"/>
  <c r="BV10" i="12"/>
  <c r="BV29" i="12" s="1"/>
  <c r="BV31" i="12" s="1"/>
  <c r="BU10" i="12"/>
  <c r="BU29" i="12" s="1"/>
  <c r="BU31" i="12" s="1"/>
  <c r="BU32" i="12" s="1"/>
  <c r="BT10" i="12"/>
  <c r="BT29" i="12" s="1"/>
  <c r="BT31" i="12" s="1"/>
  <c r="BS10" i="12"/>
  <c r="BS29" i="12" s="1"/>
  <c r="BR10" i="12"/>
  <c r="BR29" i="12" s="1"/>
  <c r="BR31" i="12" s="1"/>
  <c r="BR32" i="12" s="1"/>
  <c r="BQ10" i="12"/>
  <c r="BQ29" i="12" s="1"/>
  <c r="BP10" i="12"/>
  <c r="BP29" i="12" s="1"/>
  <c r="BP31" i="12" s="1"/>
  <c r="BO10" i="12"/>
  <c r="BO29" i="12" s="1"/>
  <c r="BN10" i="12"/>
  <c r="BN29" i="12" s="1"/>
  <c r="BM10" i="12"/>
  <c r="BM29" i="12" s="1"/>
  <c r="BL10" i="12"/>
  <c r="BL29" i="12" s="1"/>
  <c r="BL31" i="12" s="1"/>
  <c r="BK10" i="12"/>
  <c r="BK29" i="12" s="1"/>
  <c r="BK31" i="12" s="1"/>
  <c r="BJ10" i="12"/>
  <c r="BJ29" i="12" s="1"/>
  <c r="BJ31" i="12" s="1"/>
  <c r="BI10" i="12"/>
  <c r="BI29" i="12" s="1"/>
  <c r="BI31" i="12" s="1"/>
  <c r="BI32" i="12" s="1"/>
  <c r="BH10" i="12"/>
  <c r="BH29" i="12" s="1"/>
  <c r="BH31" i="12" s="1"/>
  <c r="BG10" i="12"/>
  <c r="BG29" i="12" s="1"/>
  <c r="BG31" i="12" s="1"/>
  <c r="BG32" i="12" s="1"/>
  <c r="BF10" i="12"/>
  <c r="BF29" i="12" s="1"/>
  <c r="BF31" i="12" s="1"/>
  <c r="BE10" i="12"/>
  <c r="BE29" i="12" s="1"/>
  <c r="BE31" i="12" s="1"/>
  <c r="BE32" i="12" s="1"/>
  <c r="BD10" i="12"/>
  <c r="BD29" i="12" s="1"/>
  <c r="BD31" i="12" s="1"/>
  <c r="BC10" i="12"/>
  <c r="BC29" i="12" s="1"/>
  <c r="BC31" i="12" s="1"/>
  <c r="BB10" i="12"/>
  <c r="BB29" i="12" s="1"/>
  <c r="BB31" i="12" s="1"/>
  <c r="BA10" i="12"/>
  <c r="BA29" i="12" s="1"/>
  <c r="BA31" i="12" s="1"/>
  <c r="AZ10" i="12"/>
  <c r="AZ29" i="12" s="1"/>
  <c r="AZ31" i="12" s="1"/>
  <c r="AY10" i="12"/>
  <c r="AY29" i="12" s="1"/>
  <c r="AX10" i="12"/>
  <c r="AX29" i="12" s="1"/>
  <c r="AX31" i="12" s="1"/>
  <c r="AW10" i="12"/>
  <c r="AW29" i="12" s="1"/>
  <c r="AV10" i="12"/>
  <c r="AV29" i="12" s="1"/>
  <c r="AV31" i="12" s="1"/>
  <c r="AU10" i="12"/>
  <c r="AU29" i="12" s="1"/>
  <c r="AU31" i="12" s="1"/>
  <c r="AU32" i="12" s="1"/>
  <c r="S509" i="1" s="1"/>
  <c r="AT10" i="12"/>
  <c r="AT29" i="12" s="1"/>
  <c r="AT31" i="12" s="1"/>
  <c r="AS10" i="12"/>
  <c r="AS29" i="12" s="1"/>
  <c r="AS31" i="12" s="1"/>
  <c r="AS32" i="12" s="1"/>
  <c r="AR10" i="12"/>
  <c r="AR29" i="12" s="1"/>
  <c r="AR31" i="12" s="1"/>
  <c r="AQ10" i="12"/>
  <c r="AQ29" i="12" s="1"/>
  <c r="AQ31" i="12" s="1"/>
  <c r="AP10" i="12"/>
  <c r="AP29" i="12" s="1"/>
  <c r="AP31" i="12" s="1"/>
  <c r="AP32" i="12" s="1"/>
  <c r="AO10" i="12"/>
  <c r="AO29" i="12" s="1"/>
  <c r="AO31" i="12" s="1"/>
  <c r="AN10" i="12"/>
  <c r="AN29" i="12" s="1"/>
  <c r="AM10" i="12"/>
  <c r="AM29" i="12" s="1"/>
  <c r="AM31" i="12" s="1"/>
  <c r="AL10" i="12"/>
  <c r="AL29" i="12" s="1"/>
  <c r="AL31" i="12" s="1"/>
  <c r="AK10" i="12"/>
  <c r="AK29" i="12" s="1"/>
  <c r="AK31" i="12" s="1"/>
  <c r="AK32" i="12" s="1"/>
  <c r="AK33" i="12" s="1"/>
  <c r="AJ10" i="12"/>
  <c r="AJ29" i="12" s="1"/>
  <c r="AI10" i="12"/>
  <c r="AI29" i="12" s="1"/>
  <c r="AH10" i="12"/>
  <c r="AH29" i="12" s="1"/>
  <c r="AH31" i="12" s="1"/>
  <c r="AG10" i="12"/>
  <c r="AG29" i="12" s="1"/>
  <c r="AF10" i="12"/>
  <c r="AF29" i="12" s="1"/>
  <c r="AF31" i="12" s="1"/>
  <c r="AE10" i="12"/>
  <c r="AE29" i="12" s="1"/>
  <c r="AE31" i="12" s="1"/>
  <c r="AD10" i="12"/>
  <c r="AD29" i="12" s="1"/>
  <c r="AD31" i="12" s="1"/>
  <c r="AC10" i="12"/>
  <c r="AC29" i="12" s="1"/>
  <c r="AC31" i="12" s="1"/>
  <c r="AB10" i="12"/>
  <c r="AB29" i="12" s="1"/>
  <c r="AB31" i="12" s="1"/>
  <c r="AA10" i="12"/>
  <c r="AA29" i="12" s="1"/>
  <c r="AA31" i="12" s="1"/>
  <c r="Z10" i="12"/>
  <c r="Z29" i="12" s="1"/>
  <c r="Z31" i="12" s="1"/>
  <c r="Y10" i="12"/>
  <c r="Y29" i="12" s="1"/>
  <c r="Y31" i="12" s="1"/>
  <c r="Y32" i="12" s="1"/>
  <c r="X10" i="12"/>
  <c r="X29" i="12" s="1"/>
  <c r="W10" i="12"/>
  <c r="W29" i="12" s="1"/>
  <c r="W31" i="12" s="1"/>
  <c r="W32" i="12" s="1"/>
  <c r="W33" i="12" s="1"/>
  <c r="V10" i="12"/>
  <c r="V29" i="12" s="1"/>
  <c r="U10" i="12"/>
  <c r="U29" i="12" s="1"/>
  <c r="T10" i="12"/>
  <c r="T29" i="12" s="1"/>
  <c r="S10" i="12"/>
  <c r="S29" i="12" s="1"/>
  <c r="S31" i="12" s="1"/>
  <c r="R10" i="12"/>
  <c r="R29" i="12" s="1"/>
  <c r="R31" i="12" s="1"/>
  <c r="Q10" i="12"/>
  <c r="Q29" i="12" s="1"/>
  <c r="P10" i="12"/>
  <c r="P29" i="12" s="1"/>
  <c r="P31" i="12" s="1"/>
  <c r="O10" i="12"/>
  <c r="O29" i="12" s="1"/>
  <c r="O31" i="12" s="1"/>
  <c r="N10" i="12"/>
  <c r="N29" i="12" s="1"/>
  <c r="N31" i="12" s="1"/>
  <c r="M10" i="12"/>
  <c r="M29" i="12" s="1"/>
  <c r="M31" i="12" s="1"/>
  <c r="M32" i="12" s="1"/>
  <c r="L10" i="12"/>
  <c r="L29" i="12" s="1"/>
  <c r="L31" i="12" s="1"/>
  <c r="K10" i="12"/>
  <c r="K29" i="12" s="1"/>
  <c r="K31" i="12" s="1"/>
  <c r="J10" i="12"/>
  <c r="J29" i="12" s="1"/>
  <c r="J31" i="12" s="1"/>
  <c r="I10" i="12"/>
  <c r="I29" i="12" s="1"/>
  <c r="I31" i="12" s="1"/>
  <c r="I32" i="12" s="1"/>
  <c r="H10" i="12"/>
  <c r="H29" i="12" s="1"/>
  <c r="G10" i="12"/>
  <c r="G29" i="12" s="1"/>
  <c r="G31" i="12" s="1"/>
  <c r="F10" i="12"/>
  <c r="F29" i="12" s="1"/>
  <c r="F31" i="12" s="1"/>
  <c r="E10" i="12"/>
  <c r="E29" i="12" s="1"/>
  <c r="GB9" i="12"/>
  <c r="GA8" i="12"/>
  <c r="GA25" i="12" s="1"/>
  <c r="GA27" i="12" s="1"/>
  <c r="GA37" i="12" s="1"/>
  <c r="FZ8" i="12"/>
  <c r="FZ25" i="12" s="1"/>
  <c r="FZ27" i="12" s="1"/>
  <c r="FY8" i="12"/>
  <c r="FY25" i="12" s="1"/>
  <c r="FY27" i="12" s="1"/>
  <c r="FX8" i="12"/>
  <c r="FX25" i="12" s="1"/>
  <c r="FX27" i="12" s="1"/>
  <c r="FW8" i="12"/>
  <c r="FW25" i="12" s="1"/>
  <c r="FW27" i="12" s="1"/>
  <c r="FV8" i="12"/>
  <c r="S2082" i="1" s="1"/>
  <c r="FU8" i="12"/>
  <c r="S2070" i="1" s="1"/>
  <c r="S2073" i="1" s="1"/>
  <c r="FT8" i="12"/>
  <c r="FS8" i="12"/>
  <c r="FR8" i="12"/>
  <c r="FQ8" i="12"/>
  <c r="FP8" i="12"/>
  <c r="FO8" i="12"/>
  <c r="FN8" i="12"/>
  <c r="FM8" i="12"/>
  <c r="FL8" i="12"/>
  <c r="FL25" i="12" s="1"/>
  <c r="FL27" i="12" s="1"/>
  <c r="FK8" i="12"/>
  <c r="FJ8" i="12"/>
  <c r="FI8" i="12"/>
  <c r="FH8" i="12"/>
  <c r="S1914" i="1" s="1"/>
  <c r="FG8" i="12"/>
  <c r="FF8" i="12"/>
  <c r="S1890" i="1" s="1"/>
  <c r="FE8" i="12"/>
  <c r="FD8" i="12"/>
  <c r="FC8" i="12"/>
  <c r="FB8" i="12"/>
  <c r="FA8" i="12"/>
  <c r="EZ8" i="12"/>
  <c r="S1818" i="1" s="1"/>
  <c r="EY8" i="12"/>
  <c r="EX8" i="12"/>
  <c r="S1794" i="1" s="1"/>
  <c r="EW8" i="12"/>
  <c r="S1782" i="1" s="1"/>
  <c r="EV8" i="12"/>
  <c r="EV25" i="12" s="1"/>
  <c r="EV27" i="12" s="1"/>
  <c r="EU8" i="12"/>
  <c r="ET8" i="12"/>
  <c r="ES8" i="12"/>
  <c r="ER8" i="12"/>
  <c r="EQ8" i="12"/>
  <c r="EP8" i="12"/>
  <c r="EO8" i="12"/>
  <c r="EN8" i="12"/>
  <c r="EM8" i="12"/>
  <c r="EL8" i="12"/>
  <c r="EK8" i="12"/>
  <c r="EJ8" i="12"/>
  <c r="S1626" i="1" s="1"/>
  <c r="EI8" i="12"/>
  <c r="EH8" i="12"/>
  <c r="EG8" i="12"/>
  <c r="EF8" i="12"/>
  <c r="EF25" i="12" s="1"/>
  <c r="EF27" i="12" s="1"/>
  <c r="EE8" i="12"/>
  <c r="ED8" i="12"/>
  <c r="EC8" i="12"/>
  <c r="EB8" i="12"/>
  <c r="S1530" i="1" s="1"/>
  <c r="EA8" i="12"/>
  <c r="DZ8" i="12"/>
  <c r="DY8" i="12"/>
  <c r="S1494" i="1" s="1"/>
  <c r="S1497" i="1" s="1"/>
  <c r="DX8" i="12"/>
  <c r="DW8" i="12"/>
  <c r="DV8" i="12"/>
  <c r="DU8" i="12"/>
  <c r="DT8" i="12"/>
  <c r="DS8" i="12"/>
  <c r="DR8" i="12"/>
  <c r="DQ8" i="12"/>
  <c r="DP8" i="12"/>
  <c r="DP25" i="12" s="1"/>
  <c r="DP27" i="12" s="1"/>
  <c r="DO8" i="12"/>
  <c r="DN8" i="12"/>
  <c r="DM8" i="12"/>
  <c r="DL8" i="12"/>
  <c r="S1338" i="1" s="1"/>
  <c r="DK8" i="12"/>
  <c r="DJ8" i="12"/>
  <c r="S1314" i="1" s="1"/>
  <c r="DI8" i="12"/>
  <c r="DH8" i="12"/>
  <c r="DG8" i="12"/>
  <c r="DF8" i="12"/>
  <c r="DE8" i="12"/>
  <c r="DD8" i="12"/>
  <c r="S1242" i="1" s="1"/>
  <c r="DC8" i="12"/>
  <c r="DB8" i="12"/>
  <c r="S1218" i="1" s="1"/>
  <c r="DA8" i="12"/>
  <c r="S1206" i="1" s="1"/>
  <c r="S1209" i="1" s="1"/>
  <c r="CZ8" i="12"/>
  <c r="CZ25" i="12" s="1"/>
  <c r="CZ27" i="12" s="1"/>
  <c r="CY8" i="12"/>
  <c r="CX8" i="12"/>
  <c r="CW8" i="12"/>
  <c r="CV8" i="12"/>
  <c r="CU8" i="12"/>
  <c r="CT8" i="12"/>
  <c r="CS8" i="12"/>
  <c r="CR8" i="12"/>
  <c r="CR25" i="12" s="1"/>
  <c r="CR27" i="12" s="1"/>
  <c r="CQ8" i="12"/>
  <c r="CP8" i="12"/>
  <c r="CO8" i="12"/>
  <c r="CN8" i="12"/>
  <c r="S1050" i="1" s="1"/>
  <c r="CM8" i="12"/>
  <c r="CL8" i="12"/>
  <c r="CL25" i="12" s="1"/>
  <c r="CL27" i="12" s="1"/>
  <c r="CK8" i="12"/>
  <c r="CJ8" i="12"/>
  <c r="CJ25" i="12" s="1"/>
  <c r="CJ27" i="12" s="1"/>
  <c r="CI8" i="12"/>
  <c r="CH8" i="12"/>
  <c r="CG8" i="12"/>
  <c r="CF8" i="12"/>
  <c r="S954" i="1" s="1"/>
  <c r="CE8" i="12"/>
  <c r="CD8" i="12"/>
  <c r="CC8" i="12"/>
  <c r="S918" i="1" s="1"/>
  <c r="CB8" i="12"/>
  <c r="CA8" i="12"/>
  <c r="BZ8" i="12"/>
  <c r="BY8" i="12"/>
  <c r="BX8" i="12"/>
  <c r="BW8" i="12"/>
  <c r="BV8" i="12"/>
  <c r="BV25" i="12" s="1"/>
  <c r="BV27" i="12" s="1"/>
  <c r="BU8" i="12"/>
  <c r="BT8" i="12"/>
  <c r="BT25" i="12" s="1"/>
  <c r="BT27" i="12" s="1"/>
  <c r="BS8" i="12"/>
  <c r="BR8" i="12"/>
  <c r="BQ8" i="12"/>
  <c r="BP8" i="12"/>
  <c r="BO8" i="12"/>
  <c r="BN8" i="12"/>
  <c r="S738" i="1" s="1"/>
  <c r="BM8" i="12"/>
  <c r="BL8" i="12"/>
  <c r="BK8" i="12"/>
  <c r="BJ8" i="12"/>
  <c r="BI8" i="12"/>
  <c r="BH8" i="12"/>
  <c r="S666" i="1" s="1"/>
  <c r="S669" i="1" s="1"/>
  <c r="BG8" i="12"/>
  <c r="BF8" i="12"/>
  <c r="BF25" i="12" s="1"/>
  <c r="BF27" i="12" s="1"/>
  <c r="BE8" i="12"/>
  <c r="S630" i="1" s="1"/>
  <c r="S633" i="1" s="1"/>
  <c r="BD8" i="12"/>
  <c r="BD25" i="12" s="1"/>
  <c r="BD27" i="12" s="1"/>
  <c r="BC8" i="12"/>
  <c r="BB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P25" i="12" s="1"/>
  <c r="AP27" i="12" s="1"/>
  <c r="AO8" i="12"/>
  <c r="AN8" i="12"/>
  <c r="AN25" i="12" s="1"/>
  <c r="AN27" i="12" s="1"/>
  <c r="AN37" i="12" s="1"/>
  <c r="AM8" i="12"/>
  <c r="AL8" i="12"/>
  <c r="AK8" i="12"/>
  <c r="AJ8" i="12"/>
  <c r="S378" i="1" s="1"/>
  <c r="AI8" i="12"/>
  <c r="AH8" i="12"/>
  <c r="AG8" i="12"/>
  <c r="AF8" i="12"/>
  <c r="AE8" i="12"/>
  <c r="AD8" i="12"/>
  <c r="AC8" i="12"/>
  <c r="AB8" i="12"/>
  <c r="AA8" i="12"/>
  <c r="Z8" i="12"/>
  <c r="Z25" i="12" s="1"/>
  <c r="Z27" i="12" s="1"/>
  <c r="Y8" i="12"/>
  <c r="X8" i="12"/>
  <c r="X25" i="12" s="1"/>
  <c r="X27" i="12" s="1"/>
  <c r="W8" i="12"/>
  <c r="S222" i="1" s="1"/>
  <c r="V8" i="12"/>
  <c r="U8" i="12"/>
  <c r="T8" i="12"/>
  <c r="S186" i="1" s="1"/>
  <c r="S8" i="12"/>
  <c r="S174" i="1" s="1"/>
  <c r="R8" i="12"/>
  <c r="Q8" i="12"/>
  <c r="P8" i="12"/>
  <c r="O8" i="12"/>
  <c r="O25" i="12" s="1"/>
  <c r="O27" i="12" s="1"/>
  <c r="N8" i="12"/>
  <c r="M8" i="12"/>
  <c r="L8" i="12"/>
  <c r="K8" i="12"/>
  <c r="J8" i="12"/>
  <c r="J25" i="12" s="1"/>
  <c r="J27" i="12" s="1"/>
  <c r="J37" i="12" s="1"/>
  <c r="I8" i="12"/>
  <c r="H8" i="12"/>
  <c r="H25" i="12" s="1"/>
  <c r="H27" i="12" s="1"/>
  <c r="G8" i="12"/>
  <c r="S30" i="1" s="1"/>
  <c r="F8" i="12"/>
  <c r="S18" i="1" s="1"/>
  <c r="E8" i="12"/>
  <c r="S6" i="1" s="1"/>
  <c r="FI1" i="12"/>
  <c r="EW1" i="12"/>
  <c r="DX1" i="12"/>
  <c r="DL1" i="12"/>
  <c r="CP1" i="12"/>
  <c r="CK1" i="12"/>
  <c r="AY1" i="12"/>
  <c r="AT1" i="12"/>
  <c r="AR1" i="12"/>
  <c r="AL1" i="12"/>
  <c r="AI1" i="12"/>
  <c r="FV70" i="10"/>
  <c r="FQ70" i="10"/>
  <c r="FL70" i="10"/>
  <c r="GA69" i="10"/>
  <c r="FZ69" i="10"/>
  <c r="FY69" i="10"/>
  <c r="FX69" i="10"/>
  <c r="FW69" i="10"/>
  <c r="FV69" i="10"/>
  <c r="FU69" i="10"/>
  <c r="FT69" i="10"/>
  <c r="FT70" i="10" s="1"/>
  <c r="FS69" i="10"/>
  <c r="FR69" i="10"/>
  <c r="FP69" i="10"/>
  <c r="FO69" i="10"/>
  <c r="FN69" i="10"/>
  <c r="FM69" i="10"/>
  <c r="FK69" i="10"/>
  <c r="FJ69" i="10"/>
  <c r="FI69" i="10"/>
  <c r="FH69" i="10"/>
  <c r="FG69" i="10"/>
  <c r="FF69" i="10"/>
  <c r="FE69" i="10"/>
  <c r="FD69" i="10"/>
  <c r="FC69" i="10"/>
  <c r="FB69" i="10"/>
  <c r="FA69" i="10"/>
  <c r="EZ69" i="10"/>
  <c r="EY69" i="10"/>
  <c r="EX69" i="10"/>
  <c r="EW69" i="10"/>
  <c r="EV69" i="10"/>
  <c r="EU69" i="10"/>
  <c r="ET69" i="10"/>
  <c r="ES69" i="10"/>
  <c r="ER69" i="10"/>
  <c r="EQ69" i="10"/>
  <c r="EP69" i="10"/>
  <c r="EO69" i="10"/>
  <c r="EN69" i="10"/>
  <c r="EM69" i="10"/>
  <c r="EL69" i="10"/>
  <c r="EK69" i="10"/>
  <c r="EJ69" i="10"/>
  <c r="EI69" i="10"/>
  <c r="EH69" i="10"/>
  <c r="EG69" i="10"/>
  <c r="EF69" i="10"/>
  <c r="EE69" i="10"/>
  <c r="ED69" i="10"/>
  <c r="EC69" i="10"/>
  <c r="EB69" i="10"/>
  <c r="EA69" i="10"/>
  <c r="DZ69" i="10"/>
  <c r="DY69" i="10"/>
  <c r="DX69" i="10"/>
  <c r="DW69" i="10"/>
  <c r="DV69" i="10"/>
  <c r="DU69" i="10"/>
  <c r="DT69" i="10"/>
  <c r="DS69" i="10"/>
  <c r="DS70" i="10" s="1"/>
  <c r="DR69" i="10"/>
  <c r="DQ69" i="10"/>
  <c r="DP69" i="10"/>
  <c r="DO69" i="10"/>
  <c r="DN69" i="10"/>
  <c r="DM69" i="10"/>
  <c r="DL69" i="10"/>
  <c r="DK69" i="10"/>
  <c r="DJ69" i="10"/>
  <c r="DI69" i="10"/>
  <c r="DH69" i="10"/>
  <c r="DG69" i="10"/>
  <c r="DF69" i="10"/>
  <c r="DE69" i="10"/>
  <c r="DD69" i="10"/>
  <c r="DC69" i="10"/>
  <c r="DB69" i="10"/>
  <c r="DA69" i="10"/>
  <c r="CZ69" i="10"/>
  <c r="CY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C69" i="10"/>
  <c r="CB69" i="10"/>
  <c r="CA69" i="10"/>
  <c r="BZ69" i="10"/>
  <c r="BY69" i="10"/>
  <c r="BX69" i="10"/>
  <c r="BW69" i="10"/>
  <c r="BV69" i="10"/>
  <c r="BU69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GC68" i="10"/>
  <c r="GA68" i="10"/>
  <c r="GC67" i="10"/>
  <c r="GB63" i="10"/>
  <c r="ES63" i="10"/>
  <c r="GI49" i="10"/>
  <c r="GH48" i="10"/>
  <c r="GG48" i="10"/>
  <c r="GF48" i="10"/>
  <c r="GE48" i="10"/>
  <c r="GD48" i="10"/>
  <c r="GC48" i="10"/>
  <c r="GB48" i="10"/>
  <c r="GA48" i="10"/>
  <c r="FZ48" i="10"/>
  <c r="FY48" i="10"/>
  <c r="FX48" i="10"/>
  <c r="FW48" i="10"/>
  <c r="FU48" i="10"/>
  <c r="FS48" i="10"/>
  <c r="FP48" i="10"/>
  <c r="FO48" i="10"/>
  <c r="FN48" i="10"/>
  <c r="FK48" i="10"/>
  <c r="FJ48" i="10"/>
  <c r="FI48" i="10"/>
  <c r="FH48" i="10"/>
  <c r="FG48" i="10"/>
  <c r="FF48" i="10"/>
  <c r="FE48" i="10"/>
  <c r="FD48" i="10"/>
  <c r="FC48" i="10"/>
  <c r="FB48" i="10"/>
  <c r="FA48" i="10"/>
  <c r="EZ48" i="10"/>
  <c r="EY48" i="10"/>
  <c r="EX48" i="10"/>
  <c r="EW48" i="10"/>
  <c r="EV48" i="10"/>
  <c r="EU48" i="10"/>
  <c r="ET48" i="10"/>
  <c r="ES48" i="10"/>
  <c r="ER48" i="10"/>
  <c r="EQ48" i="10"/>
  <c r="EP48" i="10"/>
  <c r="EO48" i="10"/>
  <c r="EN48" i="10"/>
  <c r="EM48" i="10"/>
  <c r="EL48" i="10"/>
  <c r="EK48" i="10"/>
  <c r="EJ48" i="10"/>
  <c r="EI48" i="10"/>
  <c r="EH48" i="10"/>
  <c r="EG48" i="10"/>
  <c r="EF48" i="10"/>
  <c r="EE48" i="10"/>
  <c r="ED48" i="10"/>
  <c r="EC48" i="10"/>
  <c r="EB48" i="10"/>
  <c r="EA48" i="10"/>
  <c r="DZ48" i="10"/>
  <c r="DY48" i="10"/>
  <c r="DX48" i="10"/>
  <c r="DW48" i="10"/>
  <c r="DV48" i="10"/>
  <c r="DU48" i="10"/>
  <c r="DT48" i="10"/>
  <c r="DR48" i="10"/>
  <c r="DQ48" i="10"/>
  <c r="DP48" i="10"/>
  <c r="DO48" i="10"/>
  <c r="DN48" i="10"/>
  <c r="DM48" i="10"/>
  <c r="DL48" i="10"/>
  <c r="DK48" i="10"/>
  <c r="DJ48" i="10"/>
  <c r="DI48" i="10"/>
  <c r="DH48" i="10"/>
  <c r="DG48" i="10"/>
  <c r="DF48" i="10"/>
  <c r="DE48" i="10"/>
  <c r="DD48" i="10"/>
  <c r="DC48" i="10"/>
  <c r="DB48" i="10"/>
  <c r="DA48" i="10"/>
  <c r="CZ48" i="10"/>
  <c r="CY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K48" i="10"/>
  <c r="CJ48" i="10"/>
  <c r="CI48" i="10"/>
  <c r="CH48" i="10"/>
  <c r="CG48" i="10"/>
  <c r="CF48" i="10"/>
  <c r="CE48" i="10"/>
  <c r="CD48" i="10"/>
  <c r="CB48" i="10"/>
  <c r="CA48" i="10"/>
  <c r="BZ48" i="10"/>
  <c r="BY48" i="10"/>
  <c r="BX48" i="10"/>
  <c r="BW48" i="10"/>
  <c r="BV48" i="10"/>
  <c r="BU48" i="10"/>
  <c r="BT48" i="10"/>
  <c r="BS48" i="10"/>
  <c r="BR48" i="10"/>
  <c r="BQ48" i="10"/>
  <c r="BP48" i="10"/>
  <c r="BO48" i="10"/>
  <c r="BN48" i="10"/>
  <c r="BM48" i="10"/>
  <c r="BL48" i="10"/>
  <c r="BK48" i="10"/>
  <c r="BJ48" i="10"/>
  <c r="BI48" i="10"/>
  <c r="BH48" i="10"/>
  <c r="BG48" i="10"/>
  <c r="BF48" i="10"/>
  <c r="BE48" i="10"/>
  <c r="BD48" i="10"/>
  <c r="BC48" i="10"/>
  <c r="BB48" i="10"/>
  <c r="BA48" i="10"/>
  <c r="AZ48" i="10"/>
  <c r="AY48" i="10"/>
  <c r="AX48" i="10"/>
  <c r="AW48" i="10"/>
  <c r="AV48" i="10"/>
  <c r="AU48" i="10"/>
  <c r="AT48" i="10"/>
  <c r="AS48" i="10"/>
  <c r="AQ48" i="10"/>
  <c r="AP48" i="10"/>
  <c r="AO48" i="10"/>
  <c r="AN48" i="10"/>
  <c r="AM48" i="10"/>
  <c r="AL48" i="10"/>
  <c r="AK48" i="10"/>
  <c r="AJ48" i="10"/>
  <c r="AI48" i="10"/>
  <c r="AH48" i="10"/>
  <c r="AG48" i="10"/>
  <c r="AF48" i="10"/>
  <c r="AE48" i="10"/>
  <c r="AD48" i="10"/>
  <c r="AC48" i="10"/>
  <c r="AB48" i="10"/>
  <c r="AA48" i="10"/>
  <c r="Z48" i="10"/>
  <c r="Y48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S47" i="10"/>
  <c r="GG45" i="10"/>
  <c r="GF45" i="10"/>
  <c r="GE45" i="10"/>
  <c r="GD45" i="10"/>
  <c r="GC45" i="10"/>
  <c r="GB45" i="10"/>
  <c r="GA45" i="10"/>
  <c r="FZ45" i="10"/>
  <c r="FY45" i="10"/>
  <c r="FX45" i="10"/>
  <c r="FW45" i="10"/>
  <c r="FU45" i="10"/>
  <c r="FS45" i="10"/>
  <c r="FR45" i="10"/>
  <c r="FP45" i="10"/>
  <c r="FO45" i="10"/>
  <c r="FN45" i="10"/>
  <c r="FM45" i="10"/>
  <c r="FK45" i="10"/>
  <c r="FJ45" i="10"/>
  <c r="FI45" i="10"/>
  <c r="FH45" i="10"/>
  <c r="FG45" i="10"/>
  <c r="FF45" i="10"/>
  <c r="FE45" i="10"/>
  <c r="FD45" i="10"/>
  <c r="FC45" i="10"/>
  <c r="FB45" i="10"/>
  <c r="FA45" i="10"/>
  <c r="EZ45" i="10"/>
  <c r="EY45" i="10"/>
  <c r="EX45" i="10"/>
  <c r="EW45" i="10"/>
  <c r="EV45" i="10"/>
  <c r="EU45" i="10"/>
  <c r="ET45" i="10"/>
  <c r="ES45" i="10"/>
  <c r="ER45" i="10"/>
  <c r="EQ45" i="10"/>
  <c r="EP45" i="10"/>
  <c r="EO45" i="10"/>
  <c r="EN45" i="10"/>
  <c r="EM45" i="10"/>
  <c r="EL45" i="10"/>
  <c r="EK45" i="10"/>
  <c r="EJ45" i="10"/>
  <c r="EI45" i="10"/>
  <c r="EH45" i="10"/>
  <c r="EG45" i="10"/>
  <c r="EF45" i="10"/>
  <c r="EE45" i="10"/>
  <c r="ED45" i="10"/>
  <c r="EC45" i="10"/>
  <c r="EB45" i="10"/>
  <c r="EA45" i="10"/>
  <c r="DZ45" i="10"/>
  <c r="DY45" i="10"/>
  <c r="DX45" i="10"/>
  <c r="DW45" i="10"/>
  <c r="DV45" i="10"/>
  <c r="DU45" i="10"/>
  <c r="DT45" i="10"/>
  <c r="DR45" i="10"/>
  <c r="DQ45" i="10"/>
  <c r="DP45" i="10"/>
  <c r="DO45" i="10"/>
  <c r="DN45" i="10"/>
  <c r="DM45" i="10"/>
  <c r="DL45" i="10"/>
  <c r="DK45" i="10"/>
  <c r="DJ45" i="10"/>
  <c r="DI45" i="10"/>
  <c r="DH45" i="10"/>
  <c r="DG45" i="10"/>
  <c r="DF45" i="10"/>
  <c r="DE45" i="10"/>
  <c r="DD45" i="10"/>
  <c r="DC45" i="10"/>
  <c r="DB45" i="10"/>
  <c r="DA45" i="10"/>
  <c r="CZ45" i="10"/>
  <c r="CY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K45" i="10"/>
  <c r="CJ45" i="10"/>
  <c r="CI45" i="10"/>
  <c r="CH45" i="10"/>
  <c r="CG45" i="10"/>
  <c r="CF45" i="10"/>
  <c r="CE45" i="10"/>
  <c r="CD45" i="10"/>
  <c r="CC45" i="10"/>
  <c r="CB45" i="10"/>
  <c r="CA45" i="10"/>
  <c r="BZ45" i="10"/>
  <c r="BY45" i="10"/>
  <c r="BX45" i="10"/>
  <c r="BW45" i="10"/>
  <c r="BV45" i="10"/>
  <c r="BU45" i="10"/>
  <c r="BT45" i="10"/>
  <c r="BS45" i="10"/>
  <c r="BR45" i="10"/>
  <c r="BQ45" i="10"/>
  <c r="BP45" i="10"/>
  <c r="BO45" i="10"/>
  <c r="BN45" i="10"/>
  <c r="BM45" i="10"/>
  <c r="BL45" i="10"/>
  <c r="BK45" i="10"/>
  <c r="BJ45" i="10"/>
  <c r="BI45" i="10"/>
  <c r="BH45" i="10"/>
  <c r="BG45" i="10"/>
  <c r="BF45" i="10"/>
  <c r="BE45" i="10"/>
  <c r="BD45" i="10"/>
  <c r="BC45" i="10"/>
  <c r="BB45" i="10"/>
  <c r="BA45" i="10"/>
  <c r="AZ45" i="10"/>
  <c r="AY45" i="10"/>
  <c r="AX45" i="10"/>
  <c r="AW45" i="10"/>
  <c r="AV45" i="10"/>
  <c r="AU45" i="10"/>
  <c r="AT45" i="10"/>
  <c r="AS45" i="10"/>
  <c r="AR45" i="10"/>
  <c r="AQ45" i="10"/>
  <c r="AP45" i="10"/>
  <c r="AO45" i="10"/>
  <c r="AN45" i="10"/>
  <c r="AM45" i="10"/>
  <c r="AL45" i="10"/>
  <c r="AK45" i="10"/>
  <c r="AJ45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GH43" i="10"/>
  <c r="GE41" i="10"/>
  <c r="GD41" i="10"/>
  <c r="GC41" i="10"/>
  <c r="GB41" i="10"/>
  <c r="GA41" i="10"/>
  <c r="FZ41" i="10"/>
  <c r="FY41" i="10"/>
  <c r="FX41" i="10"/>
  <c r="FW41" i="10"/>
  <c r="FU41" i="10"/>
  <c r="FS41" i="10"/>
  <c r="FP41" i="10"/>
  <c r="FO41" i="10"/>
  <c r="FN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Y41" i="10"/>
  <c r="EX41" i="10"/>
  <c r="EW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R41" i="10"/>
  <c r="DQ41" i="10"/>
  <c r="DP41" i="10"/>
  <c r="DO41" i="10"/>
  <c r="DN41" i="10"/>
  <c r="DM41" i="10"/>
  <c r="DL41" i="10"/>
  <c r="DK41" i="10"/>
  <c r="DJ41" i="10"/>
  <c r="DI41" i="10"/>
  <c r="DH41" i="10"/>
  <c r="DG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CH41" i="10"/>
  <c r="CG41" i="10"/>
  <c r="CF41" i="10"/>
  <c r="CE41" i="10"/>
  <c r="CD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N41" i="10"/>
  <c r="AM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GK40" i="10"/>
  <c r="GD68" i="10" s="1"/>
  <c r="GE68" i="10" s="1"/>
  <c r="GH39" i="10"/>
  <c r="GK32" i="10"/>
  <c r="GK34" i="10" s="1"/>
  <c r="GK37" i="10" s="1"/>
  <c r="GK39" i="10" s="1"/>
  <c r="GC31" i="10"/>
  <c r="GG30" i="10"/>
  <c r="GF30" i="10"/>
  <c r="GE30" i="10"/>
  <c r="GD30" i="10"/>
  <c r="GC30" i="10"/>
  <c r="GB30" i="10"/>
  <c r="FB30" i="10"/>
  <c r="AD30" i="10"/>
  <c r="GG29" i="10"/>
  <c r="GG31" i="10" s="1"/>
  <c r="GF29" i="10"/>
  <c r="GF31" i="10" s="1"/>
  <c r="GE29" i="10"/>
  <c r="GD29" i="10"/>
  <c r="GD31" i="10" s="1"/>
  <c r="GC29" i="10"/>
  <c r="GB29" i="10"/>
  <c r="GB31" i="10" s="1"/>
  <c r="FP29" i="10"/>
  <c r="AR29" i="10"/>
  <c r="GG28" i="10"/>
  <c r="GG32" i="10" s="1"/>
  <c r="GG33" i="10" s="1"/>
  <c r="GF28" i="10"/>
  <c r="GE28" i="10"/>
  <c r="GD28" i="10"/>
  <c r="GD32" i="10" s="1"/>
  <c r="GD33" i="10" s="1"/>
  <c r="GC28" i="10"/>
  <c r="GB28" i="10"/>
  <c r="GA28" i="10"/>
  <c r="FZ28" i="10"/>
  <c r="FY28" i="10"/>
  <c r="FX28" i="10"/>
  <c r="FW28" i="10"/>
  <c r="FV28" i="10"/>
  <c r="FU28" i="10"/>
  <c r="FT28" i="10"/>
  <c r="FS28" i="10"/>
  <c r="FR28" i="10"/>
  <c r="FQ28" i="10"/>
  <c r="FP28" i="10"/>
  <c r="FO28" i="10"/>
  <c r="FN28" i="10"/>
  <c r="FM28" i="10"/>
  <c r="FL28" i="10"/>
  <c r="FK28" i="10"/>
  <c r="FJ28" i="10"/>
  <c r="FI28" i="10"/>
  <c r="FH28" i="10"/>
  <c r="FG28" i="10"/>
  <c r="FF28" i="10"/>
  <c r="FE28" i="10"/>
  <c r="FD28" i="10"/>
  <c r="FC28" i="10"/>
  <c r="FB28" i="10"/>
  <c r="FA28" i="10"/>
  <c r="EZ28" i="10"/>
  <c r="EY28" i="10"/>
  <c r="EX28" i="10"/>
  <c r="EW28" i="10"/>
  <c r="EV28" i="10"/>
  <c r="EU28" i="10"/>
  <c r="ET28" i="10"/>
  <c r="ES28" i="10"/>
  <c r="ER28" i="10"/>
  <c r="EQ28" i="10"/>
  <c r="EP28" i="10"/>
  <c r="EO28" i="10"/>
  <c r="EN28" i="10"/>
  <c r="EM28" i="10"/>
  <c r="EL28" i="10"/>
  <c r="EK28" i="10"/>
  <c r="EJ28" i="10"/>
  <c r="EI28" i="10"/>
  <c r="EH28" i="10"/>
  <c r="EG28" i="10"/>
  <c r="EF28" i="10"/>
  <c r="EE28" i="10"/>
  <c r="ED28" i="10"/>
  <c r="EC28" i="10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I28" i="10"/>
  <c r="DH28" i="10"/>
  <c r="DG28" i="10"/>
  <c r="DF28" i="10"/>
  <c r="DE28" i="10"/>
  <c r="DD28" i="10"/>
  <c r="DC28" i="10"/>
  <c r="DB28" i="10"/>
  <c r="DA28" i="10"/>
  <c r="CZ28" i="10"/>
  <c r="CY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GA26" i="10"/>
  <c r="FZ26" i="10"/>
  <c r="FY26" i="10"/>
  <c r="FX26" i="10"/>
  <c r="FX22" i="10" s="1"/>
  <c r="FW26" i="10"/>
  <c r="FV26" i="10"/>
  <c r="FU26" i="10"/>
  <c r="FT26" i="10"/>
  <c r="FS26" i="10"/>
  <c r="FR26" i="10"/>
  <c r="FQ26" i="10"/>
  <c r="FP26" i="10"/>
  <c r="FO26" i="10"/>
  <c r="FN26" i="10"/>
  <c r="FM26" i="10"/>
  <c r="FL26" i="10"/>
  <c r="FK26" i="10"/>
  <c r="FJ26" i="10"/>
  <c r="FI26" i="10"/>
  <c r="FH26" i="10"/>
  <c r="FG26" i="10"/>
  <c r="FF26" i="10"/>
  <c r="FE26" i="10"/>
  <c r="FD26" i="10"/>
  <c r="FC26" i="10"/>
  <c r="FB26" i="10"/>
  <c r="FA26" i="10"/>
  <c r="EZ26" i="10"/>
  <c r="EY26" i="10"/>
  <c r="EX26" i="10"/>
  <c r="EW26" i="10"/>
  <c r="EV26" i="10"/>
  <c r="EU26" i="10"/>
  <c r="ET26" i="10"/>
  <c r="ET22" i="10" s="1"/>
  <c r="ES26" i="10"/>
  <c r="ER26" i="10"/>
  <c r="EQ26" i="10"/>
  <c r="EP26" i="10"/>
  <c r="EO26" i="10"/>
  <c r="EN26" i="10"/>
  <c r="EM26" i="10"/>
  <c r="EL26" i="10"/>
  <c r="EL22" i="10" s="1"/>
  <c r="EK26" i="10"/>
  <c r="EJ26" i="10"/>
  <c r="EI26" i="10"/>
  <c r="EH26" i="10"/>
  <c r="EG26" i="10"/>
  <c r="EF26" i="10"/>
  <c r="EE26" i="10"/>
  <c r="ED26" i="10"/>
  <c r="ED22" i="10" s="1"/>
  <c r="EC26" i="10"/>
  <c r="EB26" i="10"/>
  <c r="EA26" i="10"/>
  <c r="DZ26" i="10"/>
  <c r="DY26" i="10"/>
  <c r="DX26" i="10"/>
  <c r="DW26" i="10"/>
  <c r="DV26" i="10"/>
  <c r="DV22" i="10" s="1"/>
  <c r="DU26" i="10"/>
  <c r="DT26" i="10"/>
  <c r="DS26" i="10"/>
  <c r="DR26" i="10"/>
  <c r="DQ26" i="10"/>
  <c r="DP26" i="10"/>
  <c r="DO26" i="10"/>
  <c r="DO22" i="10" s="1"/>
  <c r="DN26" i="10"/>
  <c r="DM26" i="10"/>
  <c r="DL26" i="10"/>
  <c r="DK26" i="10"/>
  <c r="DJ26" i="10"/>
  <c r="DI26" i="10"/>
  <c r="DH26" i="10"/>
  <c r="DG26" i="10"/>
  <c r="DG22" i="10" s="1"/>
  <c r="DF26" i="10"/>
  <c r="DE26" i="10"/>
  <c r="DD26" i="10"/>
  <c r="DC26" i="10"/>
  <c r="DB26" i="10"/>
  <c r="DA26" i="10"/>
  <c r="CZ26" i="10"/>
  <c r="CY26" i="10"/>
  <c r="CY22" i="10" s="1"/>
  <c r="CX26" i="10"/>
  <c r="CW26" i="10"/>
  <c r="CV26" i="10"/>
  <c r="CU26" i="10"/>
  <c r="CT26" i="10"/>
  <c r="CS26" i="10"/>
  <c r="CR26" i="10"/>
  <c r="CQ26" i="10"/>
  <c r="CQ22" i="10" s="1"/>
  <c r="CP26" i="10"/>
  <c r="CO26" i="10"/>
  <c r="CN26" i="10"/>
  <c r="CM26" i="10"/>
  <c r="CL26" i="10"/>
  <c r="CK26" i="10"/>
  <c r="CJ26" i="10"/>
  <c r="CI26" i="10"/>
  <c r="CI22" i="10" s="1"/>
  <c r="CH26" i="10"/>
  <c r="CG26" i="10"/>
  <c r="CF26" i="10"/>
  <c r="CE26" i="10"/>
  <c r="CD26" i="10"/>
  <c r="CC26" i="10"/>
  <c r="CB26" i="10"/>
  <c r="CA26" i="10"/>
  <c r="CA22" i="10" s="1"/>
  <c r="BZ26" i="10"/>
  <c r="BZ22" i="10" s="1"/>
  <c r="BY26" i="10"/>
  <c r="BX26" i="10"/>
  <c r="BX22" i="10" s="1"/>
  <c r="BW26" i="10"/>
  <c r="BV26" i="10"/>
  <c r="BU26" i="10"/>
  <c r="BU22" i="10" s="1"/>
  <c r="BT26" i="10"/>
  <c r="BS26" i="10"/>
  <c r="BS22" i="10" s="1"/>
  <c r="BR26" i="10"/>
  <c r="BR22" i="10" s="1"/>
  <c r="BQ26" i="10"/>
  <c r="BP26" i="10"/>
  <c r="BP22" i="10" s="1"/>
  <c r="BO26" i="10"/>
  <c r="BN26" i="10"/>
  <c r="BM26" i="10"/>
  <c r="BM22" i="10" s="1"/>
  <c r="BL26" i="10"/>
  <c r="BK26" i="10"/>
  <c r="BK22" i="10" s="1"/>
  <c r="BJ26" i="10"/>
  <c r="BJ22" i="10" s="1"/>
  <c r="BI26" i="10"/>
  <c r="BH26" i="10"/>
  <c r="BH22" i="10" s="1"/>
  <c r="BG26" i="10"/>
  <c r="BF26" i="10"/>
  <c r="BE26" i="10"/>
  <c r="BE22" i="10" s="1"/>
  <c r="BD26" i="10"/>
  <c r="BC26" i="10"/>
  <c r="BC22" i="10" s="1"/>
  <c r="BB26" i="10"/>
  <c r="BB22" i="10" s="1"/>
  <c r="BA26" i="10"/>
  <c r="AZ26" i="10"/>
  <c r="AZ22" i="10" s="1"/>
  <c r="AY26" i="10"/>
  <c r="AX26" i="10"/>
  <c r="AW26" i="10"/>
  <c r="AW22" i="10" s="1"/>
  <c r="AV26" i="10"/>
  <c r="AU26" i="10"/>
  <c r="AU22" i="10" s="1"/>
  <c r="AT26" i="10"/>
  <c r="AT22" i="10" s="1"/>
  <c r="AS26" i="10"/>
  <c r="AR26" i="10"/>
  <c r="AR22" i="10" s="1"/>
  <c r="AQ26" i="10"/>
  <c r="AP26" i="10"/>
  <c r="AO26" i="10"/>
  <c r="AO22" i="10" s="1"/>
  <c r="AN26" i="10"/>
  <c r="AM26" i="10"/>
  <c r="AM22" i="10" s="1"/>
  <c r="AL26" i="10"/>
  <c r="AL22" i="10" s="1"/>
  <c r="AK26" i="10"/>
  <c r="AJ26" i="10"/>
  <c r="AJ22" i="10" s="1"/>
  <c r="AI26" i="10"/>
  <c r="AH26" i="10"/>
  <c r="AG26" i="10"/>
  <c r="AG22" i="10" s="1"/>
  <c r="AF26" i="10"/>
  <c r="AE26" i="10"/>
  <c r="AE22" i="10" s="1"/>
  <c r="AD26" i="10"/>
  <c r="AD22" i="10" s="1"/>
  <c r="AC26" i="10"/>
  <c r="AB26" i="10"/>
  <c r="AB22" i="10" s="1"/>
  <c r="AA26" i="10"/>
  <c r="Z26" i="10"/>
  <c r="Y26" i="10"/>
  <c r="Y22" i="10" s="1"/>
  <c r="X26" i="10"/>
  <c r="W26" i="10"/>
  <c r="W22" i="10" s="1"/>
  <c r="V26" i="10"/>
  <c r="V22" i="10" s="1"/>
  <c r="U26" i="10"/>
  <c r="T26" i="10"/>
  <c r="T22" i="10" s="1"/>
  <c r="S26" i="10"/>
  <c r="R26" i="10"/>
  <c r="Q26" i="10"/>
  <c r="Q22" i="10" s="1"/>
  <c r="P26" i="10"/>
  <c r="O26" i="10"/>
  <c r="O22" i="10" s="1"/>
  <c r="N26" i="10"/>
  <c r="N22" i="10" s="1"/>
  <c r="M26" i="10"/>
  <c r="L26" i="10"/>
  <c r="L22" i="10" s="1"/>
  <c r="K26" i="10"/>
  <c r="J26" i="10"/>
  <c r="I26" i="10"/>
  <c r="I22" i="10" s="1"/>
  <c r="H26" i="10"/>
  <c r="G26" i="10"/>
  <c r="G22" i="10" s="1"/>
  <c r="F26" i="10"/>
  <c r="F22" i="10" s="1"/>
  <c r="E26" i="10"/>
  <c r="GG25" i="10"/>
  <c r="GG27" i="10" s="1"/>
  <c r="GF25" i="10"/>
  <c r="GF27" i="10" s="1"/>
  <c r="GE25" i="10"/>
  <c r="GE27" i="10" s="1"/>
  <c r="GD25" i="10"/>
  <c r="GD27" i="10" s="1"/>
  <c r="GC25" i="10"/>
  <c r="GC27" i="10" s="1"/>
  <c r="GB25" i="10"/>
  <c r="GB27" i="10" s="1"/>
  <c r="FU25" i="10"/>
  <c r="FU27" i="10" s="1"/>
  <c r="FM25" i="10"/>
  <c r="FM27" i="10" s="1"/>
  <c r="FE25" i="10"/>
  <c r="FE27" i="10" s="1"/>
  <c r="EW25" i="10"/>
  <c r="EW27" i="10" s="1"/>
  <c r="EO25" i="10"/>
  <c r="EO27" i="10" s="1"/>
  <c r="EG25" i="10"/>
  <c r="EG27" i="10" s="1"/>
  <c r="DY25" i="10"/>
  <c r="DY27" i="10" s="1"/>
  <c r="DQ25" i="10"/>
  <c r="DQ27" i="10" s="1"/>
  <c r="DI25" i="10"/>
  <c r="DI27" i="10" s="1"/>
  <c r="DA25" i="10"/>
  <c r="DA27" i="10" s="1"/>
  <c r="CS25" i="10"/>
  <c r="CS27" i="10" s="1"/>
  <c r="CK25" i="10"/>
  <c r="CK27" i="10" s="1"/>
  <c r="CC25" i="10"/>
  <c r="CC27" i="10" s="1"/>
  <c r="BU25" i="10"/>
  <c r="BU27" i="10" s="1"/>
  <c r="BM25" i="10"/>
  <c r="BM27" i="10" s="1"/>
  <c r="BE25" i="10"/>
  <c r="BE27" i="10" s="1"/>
  <c r="AW25" i="10"/>
  <c r="AW27" i="10" s="1"/>
  <c r="AO25" i="10"/>
  <c r="AO27" i="10" s="1"/>
  <c r="AG25" i="10"/>
  <c r="AG27" i="10" s="1"/>
  <c r="Y25" i="10"/>
  <c r="Y27" i="10" s="1"/>
  <c r="Q25" i="10"/>
  <c r="Q27" i="10" s="1"/>
  <c r="I25" i="10"/>
  <c r="I27" i="10" s="1"/>
  <c r="GG22" i="10"/>
  <c r="GF22" i="10"/>
  <c r="GE22" i="10"/>
  <c r="GD22" i="10"/>
  <c r="GC22" i="10"/>
  <c r="GB22" i="10"/>
  <c r="GA22" i="10"/>
  <c r="FZ22" i="10"/>
  <c r="FY22" i="10"/>
  <c r="FW22" i="10"/>
  <c r="FU22" i="10"/>
  <c r="FS22" i="10"/>
  <c r="FP22" i="10"/>
  <c r="FO22" i="10"/>
  <c r="FN22" i="10"/>
  <c r="FK22" i="10"/>
  <c r="FJ22" i="10"/>
  <c r="FI22" i="10"/>
  <c r="FH22" i="10"/>
  <c r="FG22" i="10"/>
  <c r="FF22" i="10"/>
  <c r="FE22" i="10"/>
  <c r="FD22" i="10"/>
  <c r="FC22" i="10"/>
  <c r="FB22" i="10"/>
  <c r="FA22" i="10"/>
  <c r="EZ22" i="10"/>
  <c r="EY22" i="10"/>
  <c r="EX22" i="10"/>
  <c r="EW22" i="10"/>
  <c r="EV22" i="10"/>
  <c r="EU22" i="10"/>
  <c r="ES22" i="10"/>
  <c r="ER22" i="10"/>
  <c r="EQ22" i="10"/>
  <c r="EP22" i="10"/>
  <c r="EO22" i="10"/>
  <c r="EN22" i="10"/>
  <c r="EM22" i="10"/>
  <c r="EK22" i="10"/>
  <c r="EJ22" i="10"/>
  <c r="EI22" i="10"/>
  <c r="EH22" i="10"/>
  <c r="EG22" i="10"/>
  <c r="EF22" i="10"/>
  <c r="EE22" i="10"/>
  <c r="EC22" i="10"/>
  <c r="EB22" i="10"/>
  <c r="EA22" i="10"/>
  <c r="DZ22" i="10"/>
  <c r="DY22" i="10"/>
  <c r="DX22" i="10"/>
  <c r="DW22" i="10"/>
  <c r="DU22" i="10"/>
  <c r="DT22" i="10"/>
  <c r="DR22" i="10"/>
  <c r="DQ22" i="10"/>
  <c r="DP22" i="10"/>
  <c r="DN22" i="10"/>
  <c r="DM22" i="10"/>
  <c r="DL22" i="10"/>
  <c r="DK22" i="10"/>
  <c r="DJ22" i="10"/>
  <c r="DI22" i="10"/>
  <c r="DH22" i="10"/>
  <c r="DF22" i="10"/>
  <c r="DE22" i="10"/>
  <c r="DD22" i="10"/>
  <c r="DC22" i="10"/>
  <c r="DB22" i="10"/>
  <c r="DA22" i="10"/>
  <c r="CZ22" i="10"/>
  <c r="CX22" i="10"/>
  <c r="CW22" i="10"/>
  <c r="CV22" i="10"/>
  <c r="CU22" i="10"/>
  <c r="CT22" i="10"/>
  <c r="CS22" i="10"/>
  <c r="CR22" i="10"/>
  <c r="CP22" i="10"/>
  <c r="CO22" i="10"/>
  <c r="CN22" i="10"/>
  <c r="CM22" i="10"/>
  <c r="CL22" i="10"/>
  <c r="CK22" i="10"/>
  <c r="CJ22" i="10"/>
  <c r="CH22" i="10"/>
  <c r="CG22" i="10"/>
  <c r="CF22" i="10"/>
  <c r="CE22" i="10"/>
  <c r="CD22" i="10"/>
  <c r="CB22" i="10"/>
  <c r="BY22" i="10"/>
  <c r="BW22" i="10"/>
  <c r="BV22" i="10"/>
  <c r="BT22" i="10"/>
  <c r="BQ22" i="10"/>
  <c r="BO22" i="10"/>
  <c r="BN22" i="10"/>
  <c r="BL22" i="10"/>
  <c r="BI22" i="10"/>
  <c r="BG22" i="10"/>
  <c r="BF22" i="10"/>
  <c r="BD22" i="10"/>
  <c r="BA22" i="10"/>
  <c r="AY22" i="10"/>
  <c r="AX22" i="10"/>
  <c r="AV22" i="10"/>
  <c r="AS22" i="10"/>
  <c r="AQ22" i="10"/>
  <c r="AP22" i="10"/>
  <c r="AN22" i="10"/>
  <c r="AK22" i="10"/>
  <c r="AI22" i="10"/>
  <c r="AH22" i="10"/>
  <c r="AF22" i="10"/>
  <c r="AC22" i="10"/>
  <c r="AA22" i="10"/>
  <c r="Z22" i="10"/>
  <c r="X22" i="10"/>
  <c r="U22" i="10"/>
  <c r="S22" i="10"/>
  <c r="R22" i="10"/>
  <c r="P22" i="10"/>
  <c r="M22" i="10"/>
  <c r="K22" i="10"/>
  <c r="J22" i="10"/>
  <c r="H22" i="10"/>
  <c r="E22" i="10"/>
  <c r="GA18" i="10"/>
  <c r="GA63" i="10" s="1"/>
  <c r="FZ18" i="10"/>
  <c r="FY18" i="10"/>
  <c r="FX18" i="10"/>
  <c r="FX63" i="10" s="1"/>
  <c r="FW18" i="10"/>
  <c r="FV18" i="10"/>
  <c r="FU18" i="10"/>
  <c r="FT18" i="10"/>
  <c r="FS18" i="10"/>
  <c r="FS63" i="10" s="1"/>
  <c r="FR18" i="10"/>
  <c r="FQ18" i="10"/>
  <c r="FP18" i="10"/>
  <c r="FP63" i="10" s="1"/>
  <c r="FO18" i="10"/>
  <c r="FN18" i="10"/>
  <c r="FM18" i="10"/>
  <c r="FL18" i="10"/>
  <c r="FK18" i="10"/>
  <c r="FK63" i="10" s="1"/>
  <c r="FJ18" i="10"/>
  <c r="FI18" i="10"/>
  <c r="FH18" i="10"/>
  <c r="FH63" i="10" s="1"/>
  <c r="FG18" i="10"/>
  <c r="FF18" i="10"/>
  <c r="FE18" i="10"/>
  <c r="FD18" i="10"/>
  <c r="FC18" i="10"/>
  <c r="FC63" i="10" s="1"/>
  <c r="FB18" i="10"/>
  <c r="FA18" i="10"/>
  <c r="EZ18" i="10"/>
  <c r="EZ63" i="10" s="1"/>
  <c r="EY18" i="10"/>
  <c r="EX18" i="10"/>
  <c r="EW18" i="10"/>
  <c r="EV18" i="10"/>
  <c r="EU18" i="10"/>
  <c r="EU63" i="10" s="1"/>
  <c r="ET18" i="10"/>
  <c r="ES18" i="10"/>
  <c r="ER18" i="10"/>
  <c r="ER63" i="10" s="1"/>
  <c r="EQ18" i="10"/>
  <c r="EP18" i="10"/>
  <c r="EO18" i="10"/>
  <c r="EN18" i="10"/>
  <c r="EM18" i="10"/>
  <c r="EM63" i="10" s="1"/>
  <c r="EL18" i="10"/>
  <c r="EK18" i="10"/>
  <c r="EJ18" i="10"/>
  <c r="EJ63" i="10" s="1"/>
  <c r="EI18" i="10"/>
  <c r="EH18" i="10"/>
  <c r="EG18" i="10"/>
  <c r="EF18" i="10"/>
  <c r="EE18" i="10"/>
  <c r="EE63" i="10" s="1"/>
  <c r="ED18" i="10"/>
  <c r="EC18" i="10"/>
  <c r="EB18" i="10"/>
  <c r="EB63" i="10" s="1"/>
  <c r="EA18" i="10"/>
  <c r="DZ18" i="10"/>
  <c r="DY18" i="10"/>
  <c r="DX18" i="10"/>
  <c r="DW18" i="10"/>
  <c r="DW63" i="10" s="1"/>
  <c r="DV18" i="10"/>
  <c r="DU18" i="10"/>
  <c r="DT18" i="10"/>
  <c r="DT63" i="10" s="1"/>
  <c r="DS18" i="10"/>
  <c r="DR18" i="10"/>
  <c r="DQ18" i="10"/>
  <c r="DP18" i="10"/>
  <c r="DO18" i="10"/>
  <c r="DO63" i="10" s="1"/>
  <c r="DN18" i="10"/>
  <c r="DM18" i="10"/>
  <c r="DL18" i="10"/>
  <c r="DL63" i="10" s="1"/>
  <c r="DK18" i="10"/>
  <c r="DJ18" i="10"/>
  <c r="DI18" i="10"/>
  <c r="DH18" i="10"/>
  <c r="DG18" i="10"/>
  <c r="DG63" i="10" s="1"/>
  <c r="DF18" i="10"/>
  <c r="DE18" i="10"/>
  <c r="DD18" i="10"/>
  <c r="DD63" i="10" s="1"/>
  <c r="DC18" i="10"/>
  <c r="DB18" i="10"/>
  <c r="DA18" i="10"/>
  <c r="CZ18" i="10"/>
  <c r="CY18" i="10"/>
  <c r="CY63" i="10" s="1"/>
  <c r="CX18" i="10"/>
  <c r="CW18" i="10"/>
  <c r="CV18" i="10"/>
  <c r="CV63" i="10" s="1"/>
  <c r="CU18" i="10"/>
  <c r="CT18" i="10"/>
  <c r="CS18" i="10"/>
  <c r="CR18" i="10"/>
  <c r="CQ18" i="10"/>
  <c r="CQ63" i="10" s="1"/>
  <c r="CP18" i="10"/>
  <c r="CO18" i="10"/>
  <c r="CN18" i="10"/>
  <c r="CN63" i="10" s="1"/>
  <c r="CM18" i="10"/>
  <c r="CL18" i="10"/>
  <c r="CK18" i="10"/>
  <c r="CJ18" i="10"/>
  <c r="CI18" i="10"/>
  <c r="CI63" i="10" s="1"/>
  <c r="CH18" i="10"/>
  <c r="CG18" i="10"/>
  <c r="CF18" i="10"/>
  <c r="CF63" i="10" s="1"/>
  <c r="CE18" i="10"/>
  <c r="CD18" i="10"/>
  <c r="CC18" i="10"/>
  <c r="CB18" i="10"/>
  <c r="CA18" i="10"/>
  <c r="CA63" i="10" s="1"/>
  <c r="BZ18" i="10"/>
  <c r="BY18" i="10"/>
  <c r="BX18" i="10"/>
  <c r="BX63" i="10" s="1"/>
  <c r="BW18" i="10"/>
  <c r="BV18" i="10"/>
  <c r="BU18" i="10"/>
  <c r="BT18" i="10"/>
  <c r="BS18" i="10"/>
  <c r="BS63" i="10" s="1"/>
  <c r="BR18" i="10"/>
  <c r="BQ18" i="10"/>
  <c r="BP18" i="10"/>
  <c r="BP63" i="10" s="1"/>
  <c r="BO18" i="10"/>
  <c r="BN18" i="10"/>
  <c r="BM18" i="10"/>
  <c r="BL18" i="10"/>
  <c r="BK18" i="10"/>
  <c r="BK63" i="10" s="1"/>
  <c r="BJ18" i="10"/>
  <c r="BI18" i="10"/>
  <c r="BH18" i="10"/>
  <c r="BH63" i="10" s="1"/>
  <c r="BG18" i="10"/>
  <c r="BF18" i="10"/>
  <c r="BE18" i="10"/>
  <c r="BD18" i="10"/>
  <c r="BC18" i="10"/>
  <c r="BC63" i="10" s="1"/>
  <c r="BB18" i="10"/>
  <c r="BA18" i="10"/>
  <c r="AZ18" i="10"/>
  <c r="AZ63" i="10" s="1"/>
  <c r="AY18" i="10"/>
  <c r="AX18" i="10"/>
  <c r="AW18" i="10"/>
  <c r="AV18" i="10"/>
  <c r="AU18" i="10"/>
  <c r="AU63" i="10" s="1"/>
  <c r="AT18" i="10"/>
  <c r="AS18" i="10"/>
  <c r="AR18" i="10"/>
  <c r="AR63" i="10" s="1"/>
  <c r="AQ18" i="10"/>
  <c r="AP18" i="10"/>
  <c r="AO18" i="10"/>
  <c r="AN18" i="10"/>
  <c r="AM18" i="10"/>
  <c r="AM63" i="10" s="1"/>
  <c r="AL18" i="10"/>
  <c r="AK18" i="10"/>
  <c r="AJ18" i="10"/>
  <c r="AJ63" i="10" s="1"/>
  <c r="AI18" i="10"/>
  <c r="AH18" i="10"/>
  <c r="AG18" i="10"/>
  <c r="AF18" i="10"/>
  <c r="AE18" i="10"/>
  <c r="AE63" i="10" s="1"/>
  <c r="AD18" i="10"/>
  <c r="AC18" i="10"/>
  <c r="AB18" i="10"/>
  <c r="AB63" i="10" s="1"/>
  <c r="AA18" i="10"/>
  <c r="Z18" i="10"/>
  <c r="Y18" i="10"/>
  <c r="X18" i="10"/>
  <c r="W18" i="10"/>
  <c r="W63" i="10" s="1"/>
  <c r="V18" i="10"/>
  <c r="U18" i="10"/>
  <c r="T18" i="10"/>
  <c r="T63" i="10" s="1"/>
  <c r="S18" i="10"/>
  <c r="R18" i="10"/>
  <c r="Q18" i="10"/>
  <c r="P18" i="10"/>
  <c r="O18" i="10"/>
  <c r="O63" i="10" s="1"/>
  <c r="N18" i="10"/>
  <c r="M18" i="10"/>
  <c r="L18" i="10"/>
  <c r="L63" i="10" s="1"/>
  <c r="K18" i="10"/>
  <c r="J18" i="10"/>
  <c r="I18" i="10"/>
  <c r="H18" i="10"/>
  <c r="G18" i="10"/>
  <c r="G63" i="10" s="1"/>
  <c r="F18" i="10"/>
  <c r="E18" i="10"/>
  <c r="GH18" i="10" s="1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FC17" i="10"/>
  <c r="FB17" i="10"/>
  <c r="FA17" i="10"/>
  <c r="EZ17" i="10"/>
  <c r="EY17" i="10"/>
  <c r="EX17" i="10"/>
  <c r="EW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N17" i="10"/>
  <c r="DM17" i="10"/>
  <c r="DL17" i="10"/>
  <c r="DK17" i="10"/>
  <c r="DJ17" i="10"/>
  <c r="DI17" i="10"/>
  <c r="DH17" i="10"/>
  <c r="DG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J17" i="10"/>
  <c r="CI17" i="10"/>
  <c r="CH17" i="10"/>
  <c r="CG17" i="10"/>
  <c r="CF17" i="10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H17" i="10" s="1"/>
  <c r="G17" i="10"/>
  <c r="F17" i="10"/>
  <c r="E17" i="10"/>
  <c r="GA16" i="10"/>
  <c r="FZ16" i="10"/>
  <c r="FY16" i="10"/>
  <c r="FX16" i="10"/>
  <c r="FW16" i="10"/>
  <c r="FV16" i="10"/>
  <c r="FU16" i="10"/>
  <c r="FT16" i="10"/>
  <c r="FS16" i="10"/>
  <c r="FR16" i="10"/>
  <c r="FQ16" i="10"/>
  <c r="FP16" i="10"/>
  <c r="FO16" i="10"/>
  <c r="FN16" i="10"/>
  <c r="FM16" i="10"/>
  <c r="FL16" i="10"/>
  <c r="FK16" i="10"/>
  <c r="FJ16" i="10"/>
  <c r="FI16" i="10"/>
  <c r="FH16" i="10"/>
  <c r="FG16" i="10"/>
  <c r="FF16" i="10"/>
  <c r="FE16" i="10"/>
  <c r="FD16" i="10"/>
  <c r="FC16" i="10"/>
  <c r="FB16" i="10"/>
  <c r="FA16" i="10"/>
  <c r="EZ16" i="10"/>
  <c r="EY16" i="10"/>
  <c r="EX16" i="10"/>
  <c r="EW16" i="10"/>
  <c r="EV16" i="10"/>
  <c r="EU16" i="10"/>
  <c r="ET16" i="10"/>
  <c r="ES16" i="10"/>
  <c r="ER16" i="10"/>
  <c r="EQ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J16" i="10"/>
  <c r="CI16" i="10"/>
  <c r="CH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GH16" i="10" s="1"/>
  <c r="GH12" i="10"/>
  <c r="GA11" i="10"/>
  <c r="GA30" i="10" s="1"/>
  <c r="FZ11" i="10"/>
  <c r="FZ30" i="10" s="1"/>
  <c r="FY11" i="10"/>
  <c r="FY30" i="10" s="1"/>
  <c r="FX11" i="10"/>
  <c r="FX30" i="10" s="1"/>
  <c r="FW11" i="10"/>
  <c r="FW30" i="10" s="1"/>
  <c r="FV11" i="10"/>
  <c r="FV30" i="10" s="1"/>
  <c r="FU11" i="10"/>
  <c r="FU30" i="10" s="1"/>
  <c r="FT11" i="10"/>
  <c r="FT30" i="10" s="1"/>
  <c r="FS11" i="10"/>
  <c r="FS30" i="10" s="1"/>
  <c r="FR11" i="10"/>
  <c r="FR30" i="10" s="1"/>
  <c r="FQ11" i="10"/>
  <c r="FQ30" i="10" s="1"/>
  <c r="FP11" i="10"/>
  <c r="FP30" i="10" s="1"/>
  <c r="FO11" i="10"/>
  <c r="FO30" i="10" s="1"/>
  <c r="FN11" i="10"/>
  <c r="FN30" i="10" s="1"/>
  <c r="FM11" i="10"/>
  <c r="FM30" i="10" s="1"/>
  <c r="FL11" i="10"/>
  <c r="FL30" i="10" s="1"/>
  <c r="FK11" i="10"/>
  <c r="FK30" i="10" s="1"/>
  <c r="FJ11" i="10"/>
  <c r="FJ30" i="10" s="1"/>
  <c r="FI11" i="10"/>
  <c r="FI30" i="10" s="1"/>
  <c r="FH11" i="10"/>
  <c r="FH30" i="10" s="1"/>
  <c r="FG11" i="10"/>
  <c r="FG30" i="10" s="1"/>
  <c r="FF11" i="10"/>
  <c r="FF30" i="10" s="1"/>
  <c r="FE11" i="10"/>
  <c r="FE30" i="10" s="1"/>
  <c r="FD11" i="10"/>
  <c r="FD30" i="10" s="1"/>
  <c r="FC11" i="10"/>
  <c r="FC30" i="10" s="1"/>
  <c r="FB11" i="10"/>
  <c r="FA11" i="10"/>
  <c r="FA30" i="10" s="1"/>
  <c r="EZ11" i="10"/>
  <c r="EZ30" i="10" s="1"/>
  <c r="EY11" i="10"/>
  <c r="EY30" i="10" s="1"/>
  <c r="EX11" i="10"/>
  <c r="EX30" i="10" s="1"/>
  <c r="EW11" i="10"/>
  <c r="EW30" i="10" s="1"/>
  <c r="EV11" i="10"/>
  <c r="EV30" i="10" s="1"/>
  <c r="EU11" i="10"/>
  <c r="EU30" i="10" s="1"/>
  <c r="ET11" i="10"/>
  <c r="ET30" i="10" s="1"/>
  <c r="ES11" i="10"/>
  <c r="ES30" i="10" s="1"/>
  <c r="ER11" i="10"/>
  <c r="ER30" i="10" s="1"/>
  <c r="EQ11" i="10"/>
  <c r="EQ30" i="10" s="1"/>
  <c r="EP11" i="10"/>
  <c r="EP30" i="10" s="1"/>
  <c r="EO11" i="10"/>
  <c r="EO30" i="10" s="1"/>
  <c r="EN11" i="10"/>
  <c r="EN30" i="10" s="1"/>
  <c r="EM11" i="10"/>
  <c r="EM30" i="10" s="1"/>
  <c r="EL11" i="10"/>
  <c r="EL30" i="10" s="1"/>
  <c r="EL31" i="10" s="1"/>
  <c r="EK11" i="10"/>
  <c r="EK30" i="10" s="1"/>
  <c r="EJ11" i="10"/>
  <c r="EJ30" i="10" s="1"/>
  <c r="EI11" i="10"/>
  <c r="EI30" i="10" s="1"/>
  <c r="EH11" i="10"/>
  <c r="EH30" i="10" s="1"/>
  <c r="EG11" i="10"/>
  <c r="EG30" i="10" s="1"/>
  <c r="EF11" i="10"/>
  <c r="EF30" i="10" s="1"/>
  <c r="EE11" i="10"/>
  <c r="EE30" i="10" s="1"/>
  <c r="ED11" i="10"/>
  <c r="ED30" i="10" s="1"/>
  <c r="EC11" i="10"/>
  <c r="EC30" i="10" s="1"/>
  <c r="EB11" i="10"/>
  <c r="EB30" i="10" s="1"/>
  <c r="EA11" i="10"/>
  <c r="EA30" i="10" s="1"/>
  <c r="DZ11" i="10"/>
  <c r="DZ30" i="10" s="1"/>
  <c r="DY11" i="10"/>
  <c r="DY30" i="10" s="1"/>
  <c r="DX11" i="10"/>
  <c r="DX30" i="10" s="1"/>
  <c r="DW11" i="10"/>
  <c r="DW30" i="10" s="1"/>
  <c r="DV11" i="10"/>
  <c r="DV30" i="10" s="1"/>
  <c r="DU11" i="10"/>
  <c r="DU30" i="10" s="1"/>
  <c r="DT11" i="10"/>
  <c r="DT30" i="10" s="1"/>
  <c r="DS11" i="10"/>
  <c r="DS30" i="10" s="1"/>
  <c r="DR11" i="10"/>
  <c r="DR30" i="10" s="1"/>
  <c r="DQ11" i="10"/>
  <c r="DQ30" i="10" s="1"/>
  <c r="DP11" i="10"/>
  <c r="DP30" i="10" s="1"/>
  <c r="DO11" i="10"/>
  <c r="DO30" i="10" s="1"/>
  <c r="DN11" i="10"/>
  <c r="DN30" i="10" s="1"/>
  <c r="DM11" i="10"/>
  <c r="DM30" i="10" s="1"/>
  <c r="DL11" i="10"/>
  <c r="DL30" i="10" s="1"/>
  <c r="DK11" i="10"/>
  <c r="DK30" i="10" s="1"/>
  <c r="DJ11" i="10"/>
  <c r="DJ30" i="10" s="1"/>
  <c r="DI11" i="10"/>
  <c r="DI30" i="10" s="1"/>
  <c r="DH11" i="10"/>
  <c r="DH30" i="10" s="1"/>
  <c r="DG11" i="10"/>
  <c r="DG30" i="10" s="1"/>
  <c r="DF11" i="10"/>
  <c r="DF30" i="10" s="1"/>
  <c r="DE11" i="10"/>
  <c r="DE30" i="10" s="1"/>
  <c r="DD11" i="10"/>
  <c r="DD30" i="10" s="1"/>
  <c r="DC11" i="10"/>
  <c r="DC30" i="10" s="1"/>
  <c r="DB11" i="10"/>
  <c r="DB30" i="10" s="1"/>
  <c r="DA11" i="10"/>
  <c r="DA30" i="10" s="1"/>
  <c r="CZ11" i="10"/>
  <c r="CZ30" i="10" s="1"/>
  <c r="CY11" i="10"/>
  <c r="CY30" i="10" s="1"/>
  <c r="CX11" i="10"/>
  <c r="CX30" i="10" s="1"/>
  <c r="CW11" i="10"/>
  <c r="CW30" i="10" s="1"/>
  <c r="CV11" i="10"/>
  <c r="CV30" i="10" s="1"/>
  <c r="CU11" i="10"/>
  <c r="CU30" i="10" s="1"/>
  <c r="CT11" i="10"/>
  <c r="CT30" i="10" s="1"/>
  <c r="CS11" i="10"/>
  <c r="CS30" i="10" s="1"/>
  <c r="CR11" i="10"/>
  <c r="CR30" i="10" s="1"/>
  <c r="CQ11" i="10"/>
  <c r="CQ30" i="10" s="1"/>
  <c r="CP11" i="10"/>
  <c r="CP30" i="10" s="1"/>
  <c r="CO11" i="10"/>
  <c r="CO30" i="10" s="1"/>
  <c r="CN11" i="10"/>
  <c r="CN30" i="10" s="1"/>
  <c r="CM11" i="10"/>
  <c r="CM30" i="10" s="1"/>
  <c r="CL11" i="10"/>
  <c r="CL30" i="10" s="1"/>
  <c r="CK11" i="10"/>
  <c r="CK30" i="10" s="1"/>
  <c r="CJ11" i="10"/>
  <c r="CJ30" i="10" s="1"/>
  <c r="CI11" i="10"/>
  <c r="CI30" i="10" s="1"/>
  <c r="CH11" i="10"/>
  <c r="CH30" i="10" s="1"/>
  <c r="CG11" i="10"/>
  <c r="CG30" i="10" s="1"/>
  <c r="CF11" i="10"/>
  <c r="CF30" i="10" s="1"/>
  <c r="CE11" i="10"/>
  <c r="CE30" i="10" s="1"/>
  <c r="CD11" i="10"/>
  <c r="CD30" i="10" s="1"/>
  <c r="CC11" i="10"/>
  <c r="CC30" i="10" s="1"/>
  <c r="CB11" i="10"/>
  <c r="CB30" i="10" s="1"/>
  <c r="CA11" i="10"/>
  <c r="CA30" i="10" s="1"/>
  <c r="BZ11" i="10"/>
  <c r="BZ30" i="10" s="1"/>
  <c r="BY11" i="10"/>
  <c r="BY30" i="10" s="1"/>
  <c r="BX11" i="10"/>
  <c r="BX30" i="10" s="1"/>
  <c r="BW11" i="10"/>
  <c r="BW30" i="10" s="1"/>
  <c r="BV11" i="10"/>
  <c r="BV30" i="10" s="1"/>
  <c r="BU11" i="10"/>
  <c r="BU30" i="10" s="1"/>
  <c r="BT11" i="10"/>
  <c r="BT30" i="10" s="1"/>
  <c r="BS11" i="10"/>
  <c r="BS30" i="10" s="1"/>
  <c r="BR11" i="10"/>
  <c r="BR30" i="10" s="1"/>
  <c r="BQ11" i="10"/>
  <c r="BQ30" i="10" s="1"/>
  <c r="BP11" i="10"/>
  <c r="BP30" i="10" s="1"/>
  <c r="BO11" i="10"/>
  <c r="BO30" i="10" s="1"/>
  <c r="BN11" i="10"/>
  <c r="BN30" i="10" s="1"/>
  <c r="BM11" i="10"/>
  <c r="BM30" i="10" s="1"/>
  <c r="BL11" i="10"/>
  <c r="BL30" i="10" s="1"/>
  <c r="BK11" i="10"/>
  <c r="BK30" i="10" s="1"/>
  <c r="BJ11" i="10"/>
  <c r="BJ30" i="10" s="1"/>
  <c r="BI11" i="10"/>
  <c r="BI30" i="10" s="1"/>
  <c r="BH11" i="10"/>
  <c r="BH30" i="10" s="1"/>
  <c r="BG11" i="10"/>
  <c r="BG30" i="10" s="1"/>
  <c r="BF11" i="10"/>
  <c r="BF30" i="10" s="1"/>
  <c r="BE11" i="10"/>
  <c r="BE30" i="10" s="1"/>
  <c r="BD11" i="10"/>
  <c r="BD30" i="10" s="1"/>
  <c r="BC11" i="10"/>
  <c r="BC30" i="10" s="1"/>
  <c r="BB11" i="10"/>
  <c r="BB30" i="10" s="1"/>
  <c r="BA11" i="10"/>
  <c r="BA30" i="10" s="1"/>
  <c r="AZ11" i="10"/>
  <c r="AZ30" i="10" s="1"/>
  <c r="AY11" i="10"/>
  <c r="AY30" i="10" s="1"/>
  <c r="AX11" i="10"/>
  <c r="AX30" i="10" s="1"/>
  <c r="AW11" i="10"/>
  <c r="AW30" i="10" s="1"/>
  <c r="AV11" i="10"/>
  <c r="AV30" i="10" s="1"/>
  <c r="AU11" i="10"/>
  <c r="AU30" i="10" s="1"/>
  <c r="AT11" i="10"/>
  <c r="AT30" i="10" s="1"/>
  <c r="AS11" i="10"/>
  <c r="AS30" i="10" s="1"/>
  <c r="AR11" i="10"/>
  <c r="AR30" i="10" s="1"/>
  <c r="AQ11" i="10"/>
  <c r="AQ30" i="10" s="1"/>
  <c r="AP11" i="10"/>
  <c r="AP30" i="10" s="1"/>
  <c r="AO11" i="10"/>
  <c r="AO30" i="10" s="1"/>
  <c r="AN11" i="10"/>
  <c r="AN30" i="10" s="1"/>
  <c r="AM11" i="10"/>
  <c r="AM30" i="10" s="1"/>
  <c r="AL11" i="10"/>
  <c r="AL30" i="10" s="1"/>
  <c r="AK11" i="10"/>
  <c r="AK30" i="10" s="1"/>
  <c r="AJ11" i="10"/>
  <c r="AJ30" i="10" s="1"/>
  <c r="AI11" i="10"/>
  <c r="AI30" i="10" s="1"/>
  <c r="AH11" i="10"/>
  <c r="AH30" i="10" s="1"/>
  <c r="AG11" i="10"/>
  <c r="AG30" i="10" s="1"/>
  <c r="AF11" i="10"/>
  <c r="AF30" i="10" s="1"/>
  <c r="AE11" i="10"/>
  <c r="AE30" i="10" s="1"/>
  <c r="AD11" i="10"/>
  <c r="AC11" i="10"/>
  <c r="AC30" i="10" s="1"/>
  <c r="AB11" i="10"/>
  <c r="AB30" i="10" s="1"/>
  <c r="AA11" i="10"/>
  <c r="AA30" i="10" s="1"/>
  <c r="Z11" i="10"/>
  <c r="Z30" i="10" s="1"/>
  <c r="Y11" i="10"/>
  <c r="Y30" i="10" s="1"/>
  <c r="X11" i="10"/>
  <c r="X30" i="10" s="1"/>
  <c r="W11" i="10"/>
  <c r="W30" i="10" s="1"/>
  <c r="V11" i="10"/>
  <c r="V30" i="10" s="1"/>
  <c r="U11" i="10"/>
  <c r="U30" i="10" s="1"/>
  <c r="T11" i="10"/>
  <c r="T30" i="10" s="1"/>
  <c r="S11" i="10"/>
  <c r="S30" i="10" s="1"/>
  <c r="R11" i="10"/>
  <c r="R30" i="10" s="1"/>
  <c r="Q11" i="10"/>
  <c r="Q30" i="10" s="1"/>
  <c r="P11" i="10"/>
  <c r="P30" i="10" s="1"/>
  <c r="O11" i="10"/>
  <c r="O30" i="10" s="1"/>
  <c r="N11" i="10"/>
  <c r="N30" i="10" s="1"/>
  <c r="N31" i="10" s="1"/>
  <c r="M11" i="10"/>
  <c r="M30" i="10" s="1"/>
  <c r="L11" i="10"/>
  <c r="L30" i="10" s="1"/>
  <c r="K11" i="10"/>
  <c r="K30" i="10" s="1"/>
  <c r="J11" i="10"/>
  <c r="J30" i="10" s="1"/>
  <c r="I11" i="10"/>
  <c r="I30" i="10" s="1"/>
  <c r="H11" i="10"/>
  <c r="H30" i="10" s="1"/>
  <c r="G11" i="10"/>
  <c r="G30" i="10" s="1"/>
  <c r="F11" i="10"/>
  <c r="F30" i="10" s="1"/>
  <c r="E11" i="10"/>
  <c r="E30" i="10" s="1"/>
  <c r="GA10" i="10"/>
  <c r="GA29" i="10" s="1"/>
  <c r="GA31" i="10" s="1"/>
  <c r="FZ10" i="10"/>
  <c r="FZ29" i="10" s="1"/>
  <c r="FY10" i="10"/>
  <c r="FY29" i="10" s="1"/>
  <c r="FY31" i="10" s="1"/>
  <c r="FX10" i="10"/>
  <c r="FX29" i="10" s="1"/>
  <c r="FW10" i="10"/>
  <c r="FW29" i="10" s="1"/>
  <c r="FW31" i="10" s="1"/>
  <c r="FV10" i="10"/>
  <c r="FV29" i="10" s="1"/>
  <c r="FV31" i="10" s="1"/>
  <c r="FU10" i="10"/>
  <c r="FU29" i="10" s="1"/>
  <c r="FT10" i="10"/>
  <c r="FT29" i="10" s="1"/>
  <c r="FT31" i="10" s="1"/>
  <c r="FS10" i="10"/>
  <c r="FS29" i="10" s="1"/>
  <c r="FS31" i="10" s="1"/>
  <c r="FS32" i="10" s="1"/>
  <c r="FR10" i="10"/>
  <c r="FR29" i="10" s="1"/>
  <c r="FR31" i="10" s="1"/>
  <c r="FQ10" i="10"/>
  <c r="FQ29" i="10" s="1"/>
  <c r="FQ31" i="10" s="1"/>
  <c r="FP10" i="10"/>
  <c r="FO10" i="10"/>
  <c r="FO29" i="10" s="1"/>
  <c r="FO31" i="10" s="1"/>
  <c r="FN10" i="10"/>
  <c r="FN29" i="10" s="1"/>
  <c r="FN31" i="10" s="1"/>
  <c r="FM10" i="10"/>
  <c r="FM29" i="10" s="1"/>
  <c r="FL10" i="10"/>
  <c r="FL29" i="10" s="1"/>
  <c r="FL31" i="10" s="1"/>
  <c r="FK10" i="10"/>
  <c r="FK29" i="10" s="1"/>
  <c r="FK31" i="10" s="1"/>
  <c r="FJ10" i="10"/>
  <c r="FJ29" i="10" s="1"/>
  <c r="FI10" i="10"/>
  <c r="FI29" i="10" s="1"/>
  <c r="FI31" i="10" s="1"/>
  <c r="FH10" i="10"/>
  <c r="FH29" i="10" s="1"/>
  <c r="FG10" i="10"/>
  <c r="FG29" i="10" s="1"/>
  <c r="FG31" i="10" s="1"/>
  <c r="FF10" i="10"/>
  <c r="FF29" i="10" s="1"/>
  <c r="FF31" i="10" s="1"/>
  <c r="FE10" i="10"/>
  <c r="FE29" i="10" s="1"/>
  <c r="FD10" i="10"/>
  <c r="FD29" i="10" s="1"/>
  <c r="FD31" i="10" s="1"/>
  <c r="FC10" i="10"/>
  <c r="FC29" i="10" s="1"/>
  <c r="FC31" i="10" s="1"/>
  <c r="FC32" i="10" s="1"/>
  <c r="FB10" i="10"/>
  <c r="FB29" i="10" s="1"/>
  <c r="FB31" i="10" s="1"/>
  <c r="FA10" i="10"/>
  <c r="FA29" i="10" s="1"/>
  <c r="FA31" i="10" s="1"/>
  <c r="EZ10" i="10"/>
  <c r="EZ29" i="10" s="1"/>
  <c r="EZ31" i="10" s="1"/>
  <c r="EY10" i="10"/>
  <c r="EY29" i="10" s="1"/>
  <c r="EY31" i="10" s="1"/>
  <c r="EX10" i="10"/>
  <c r="EX29" i="10" s="1"/>
  <c r="EX31" i="10" s="1"/>
  <c r="EW10" i="10"/>
  <c r="EW29" i="10" s="1"/>
  <c r="EV10" i="10"/>
  <c r="EV29" i="10" s="1"/>
  <c r="EV31" i="10" s="1"/>
  <c r="EU10" i="10"/>
  <c r="EU29" i="10" s="1"/>
  <c r="EU31" i="10" s="1"/>
  <c r="ET10" i="10"/>
  <c r="ET29" i="10" s="1"/>
  <c r="ES10" i="10"/>
  <c r="ES29" i="10" s="1"/>
  <c r="ES31" i="10" s="1"/>
  <c r="ER10" i="10"/>
  <c r="ER29" i="10" s="1"/>
  <c r="EQ10" i="10"/>
  <c r="EQ29" i="10" s="1"/>
  <c r="EQ31" i="10" s="1"/>
  <c r="EP10" i="10"/>
  <c r="EP29" i="10" s="1"/>
  <c r="EP31" i="10" s="1"/>
  <c r="EO10" i="10"/>
  <c r="EO29" i="10" s="1"/>
  <c r="EN10" i="10"/>
  <c r="EN29" i="10" s="1"/>
  <c r="EN31" i="10" s="1"/>
  <c r="EM10" i="10"/>
  <c r="EM29" i="10" s="1"/>
  <c r="EM31" i="10" s="1"/>
  <c r="EM32" i="10" s="1"/>
  <c r="EL10" i="10"/>
  <c r="EL29" i="10" s="1"/>
  <c r="EK10" i="10"/>
  <c r="EK29" i="10" s="1"/>
  <c r="EK31" i="10" s="1"/>
  <c r="EJ10" i="10"/>
  <c r="EJ29" i="10" s="1"/>
  <c r="EJ31" i="10" s="1"/>
  <c r="EI10" i="10"/>
  <c r="EI29" i="10" s="1"/>
  <c r="EI31" i="10" s="1"/>
  <c r="EH10" i="10"/>
  <c r="EH29" i="10" s="1"/>
  <c r="EH31" i="10" s="1"/>
  <c r="EG10" i="10"/>
  <c r="EG29" i="10" s="1"/>
  <c r="EF10" i="10"/>
  <c r="EF29" i="10" s="1"/>
  <c r="EF31" i="10" s="1"/>
  <c r="EE10" i="10"/>
  <c r="EE29" i="10" s="1"/>
  <c r="EE31" i="10" s="1"/>
  <c r="ED10" i="10"/>
  <c r="ED29" i="10" s="1"/>
  <c r="EC10" i="10"/>
  <c r="EC29" i="10" s="1"/>
  <c r="EC31" i="10" s="1"/>
  <c r="EB10" i="10"/>
  <c r="EB29" i="10" s="1"/>
  <c r="EA10" i="10"/>
  <c r="EA29" i="10" s="1"/>
  <c r="EA31" i="10" s="1"/>
  <c r="DZ10" i="10"/>
  <c r="DZ29" i="10" s="1"/>
  <c r="DZ31" i="10" s="1"/>
  <c r="DY10" i="10"/>
  <c r="DY29" i="10" s="1"/>
  <c r="DX10" i="10"/>
  <c r="DX29" i="10" s="1"/>
  <c r="DX31" i="10" s="1"/>
  <c r="DW10" i="10"/>
  <c r="DW29" i="10" s="1"/>
  <c r="DW31" i="10" s="1"/>
  <c r="DW32" i="10" s="1"/>
  <c r="DV10" i="10"/>
  <c r="DV29" i="10" s="1"/>
  <c r="DV31" i="10" s="1"/>
  <c r="DU10" i="10"/>
  <c r="DU29" i="10" s="1"/>
  <c r="DU31" i="10" s="1"/>
  <c r="DT10" i="10"/>
  <c r="DT29" i="10" s="1"/>
  <c r="DT31" i="10" s="1"/>
  <c r="DS10" i="10"/>
  <c r="DS29" i="10" s="1"/>
  <c r="DS31" i="10" s="1"/>
  <c r="DR10" i="10"/>
  <c r="DR29" i="10" s="1"/>
  <c r="DR31" i="10" s="1"/>
  <c r="DQ10" i="10"/>
  <c r="DQ29" i="10" s="1"/>
  <c r="DP10" i="10"/>
  <c r="DP29" i="10" s="1"/>
  <c r="DP31" i="10" s="1"/>
  <c r="DO10" i="10"/>
  <c r="DO29" i="10" s="1"/>
  <c r="DO31" i="10" s="1"/>
  <c r="DN10" i="10"/>
  <c r="DN29" i="10" s="1"/>
  <c r="DM10" i="10"/>
  <c r="DM29" i="10" s="1"/>
  <c r="DM31" i="10" s="1"/>
  <c r="DL10" i="10"/>
  <c r="DL29" i="10" s="1"/>
  <c r="DK10" i="10"/>
  <c r="DK29" i="10" s="1"/>
  <c r="DK31" i="10" s="1"/>
  <c r="DJ10" i="10"/>
  <c r="DJ29" i="10" s="1"/>
  <c r="DJ31" i="10" s="1"/>
  <c r="DI10" i="10"/>
  <c r="DI29" i="10" s="1"/>
  <c r="DH10" i="10"/>
  <c r="DH29" i="10" s="1"/>
  <c r="DH31" i="10" s="1"/>
  <c r="DG10" i="10"/>
  <c r="DG29" i="10" s="1"/>
  <c r="DG31" i="10" s="1"/>
  <c r="DG32" i="10" s="1"/>
  <c r="DF10" i="10"/>
  <c r="DF29" i="10" s="1"/>
  <c r="DF31" i="10" s="1"/>
  <c r="DE10" i="10"/>
  <c r="DE29" i="10" s="1"/>
  <c r="DE31" i="10" s="1"/>
  <c r="DD10" i="10"/>
  <c r="DD29" i="10" s="1"/>
  <c r="DD31" i="10" s="1"/>
  <c r="DC10" i="10"/>
  <c r="DC29" i="10" s="1"/>
  <c r="DC31" i="10" s="1"/>
  <c r="DB10" i="10"/>
  <c r="DB29" i="10" s="1"/>
  <c r="DB31" i="10" s="1"/>
  <c r="DA10" i="10"/>
  <c r="DA29" i="10" s="1"/>
  <c r="CZ10" i="10"/>
  <c r="CZ29" i="10" s="1"/>
  <c r="CZ31" i="10" s="1"/>
  <c r="CY10" i="10"/>
  <c r="CY29" i="10" s="1"/>
  <c r="CY31" i="10" s="1"/>
  <c r="CX10" i="10"/>
  <c r="CX29" i="10" s="1"/>
  <c r="CW10" i="10"/>
  <c r="CW29" i="10" s="1"/>
  <c r="CW31" i="10" s="1"/>
  <c r="CV10" i="10"/>
  <c r="CV29" i="10" s="1"/>
  <c r="CU10" i="10"/>
  <c r="CU29" i="10" s="1"/>
  <c r="CU31" i="10" s="1"/>
  <c r="CT10" i="10"/>
  <c r="CT29" i="10" s="1"/>
  <c r="CT31" i="10" s="1"/>
  <c r="CS10" i="10"/>
  <c r="CS29" i="10" s="1"/>
  <c r="CR10" i="10"/>
  <c r="CR29" i="10" s="1"/>
  <c r="CR31" i="10" s="1"/>
  <c r="CQ10" i="10"/>
  <c r="CQ29" i="10" s="1"/>
  <c r="CQ31" i="10" s="1"/>
  <c r="CQ32" i="10" s="1"/>
  <c r="CP10" i="10"/>
  <c r="CP29" i="10" s="1"/>
  <c r="CP31" i="10" s="1"/>
  <c r="CO10" i="10"/>
  <c r="CO29" i="10" s="1"/>
  <c r="CO31" i="10" s="1"/>
  <c r="CN10" i="10"/>
  <c r="CN29" i="10" s="1"/>
  <c r="CN31" i="10" s="1"/>
  <c r="CM10" i="10"/>
  <c r="CM29" i="10" s="1"/>
  <c r="CM31" i="10" s="1"/>
  <c r="CL10" i="10"/>
  <c r="CL29" i="10" s="1"/>
  <c r="CL31" i="10" s="1"/>
  <c r="CK10" i="10"/>
  <c r="CK29" i="10" s="1"/>
  <c r="CJ10" i="10"/>
  <c r="CJ29" i="10" s="1"/>
  <c r="CJ31" i="10" s="1"/>
  <c r="CI10" i="10"/>
  <c r="CI29" i="10" s="1"/>
  <c r="CI31" i="10" s="1"/>
  <c r="CH10" i="10"/>
  <c r="CH29" i="10" s="1"/>
  <c r="CG10" i="10"/>
  <c r="CG29" i="10" s="1"/>
  <c r="CG31" i="10" s="1"/>
  <c r="CF10" i="10"/>
  <c r="CF29" i="10" s="1"/>
  <c r="CE10" i="10"/>
  <c r="CE29" i="10" s="1"/>
  <c r="CE31" i="10" s="1"/>
  <c r="CD10" i="10"/>
  <c r="CD29" i="10" s="1"/>
  <c r="CD31" i="10" s="1"/>
  <c r="CC10" i="10"/>
  <c r="CC29" i="10" s="1"/>
  <c r="CB10" i="10"/>
  <c r="CB29" i="10" s="1"/>
  <c r="CB31" i="10" s="1"/>
  <c r="CA10" i="10"/>
  <c r="CA29" i="10" s="1"/>
  <c r="CA31" i="10" s="1"/>
  <c r="CA32" i="10" s="1"/>
  <c r="BZ10" i="10"/>
  <c r="BZ29" i="10" s="1"/>
  <c r="BZ31" i="10" s="1"/>
  <c r="BY10" i="10"/>
  <c r="BY29" i="10" s="1"/>
  <c r="BY31" i="10" s="1"/>
  <c r="BX10" i="10"/>
  <c r="BX29" i="10" s="1"/>
  <c r="BX31" i="10" s="1"/>
  <c r="BW10" i="10"/>
  <c r="BW29" i="10" s="1"/>
  <c r="BW31" i="10" s="1"/>
  <c r="BV10" i="10"/>
  <c r="BV29" i="10" s="1"/>
  <c r="BV31" i="10" s="1"/>
  <c r="BU10" i="10"/>
  <c r="BU29" i="10" s="1"/>
  <c r="BT10" i="10"/>
  <c r="BT29" i="10" s="1"/>
  <c r="BT31" i="10" s="1"/>
  <c r="BS10" i="10"/>
  <c r="BS29" i="10" s="1"/>
  <c r="BS31" i="10" s="1"/>
  <c r="BR10" i="10"/>
  <c r="BR29" i="10" s="1"/>
  <c r="BQ10" i="10"/>
  <c r="BQ29" i="10" s="1"/>
  <c r="BQ31" i="10" s="1"/>
  <c r="BP10" i="10"/>
  <c r="BP29" i="10" s="1"/>
  <c r="BO10" i="10"/>
  <c r="BO29" i="10" s="1"/>
  <c r="BO31" i="10" s="1"/>
  <c r="BN10" i="10"/>
  <c r="BN29" i="10" s="1"/>
  <c r="BN31" i="10" s="1"/>
  <c r="BM10" i="10"/>
  <c r="BM29" i="10" s="1"/>
  <c r="BL10" i="10"/>
  <c r="BL29" i="10" s="1"/>
  <c r="BL31" i="10" s="1"/>
  <c r="BK10" i="10"/>
  <c r="BK29" i="10" s="1"/>
  <c r="BK31" i="10" s="1"/>
  <c r="BK32" i="10" s="1"/>
  <c r="BJ10" i="10"/>
  <c r="BJ29" i="10" s="1"/>
  <c r="BJ31" i="10" s="1"/>
  <c r="BI10" i="10"/>
  <c r="BI29" i="10" s="1"/>
  <c r="BI31" i="10" s="1"/>
  <c r="BH10" i="10"/>
  <c r="BH29" i="10" s="1"/>
  <c r="BH31" i="10" s="1"/>
  <c r="BG10" i="10"/>
  <c r="BG29" i="10" s="1"/>
  <c r="BG31" i="10" s="1"/>
  <c r="BF10" i="10"/>
  <c r="BF29" i="10" s="1"/>
  <c r="BF31" i="10" s="1"/>
  <c r="BE10" i="10"/>
  <c r="BE29" i="10" s="1"/>
  <c r="BD10" i="10"/>
  <c r="BD29" i="10" s="1"/>
  <c r="BD31" i="10" s="1"/>
  <c r="BC10" i="10"/>
  <c r="BC29" i="10" s="1"/>
  <c r="BC31" i="10" s="1"/>
  <c r="BB10" i="10"/>
  <c r="BB29" i="10" s="1"/>
  <c r="BA10" i="10"/>
  <c r="BA29" i="10" s="1"/>
  <c r="BA31" i="10" s="1"/>
  <c r="AZ10" i="10"/>
  <c r="AZ29" i="10" s="1"/>
  <c r="AY10" i="10"/>
  <c r="AY29" i="10" s="1"/>
  <c r="AY31" i="10" s="1"/>
  <c r="AX10" i="10"/>
  <c r="AX29" i="10" s="1"/>
  <c r="AX31" i="10" s="1"/>
  <c r="AW10" i="10"/>
  <c r="AW29" i="10" s="1"/>
  <c r="AV10" i="10"/>
  <c r="AV29" i="10" s="1"/>
  <c r="AV31" i="10" s="1"/>
  <c r="AU10" i="10"/>
  <c r="AU29" i="10" s="1"/>
  <c r="AU31" i="10" s="1"/>
  <c r="AU32" i="10" s="1"/>
  <c r="AT10" i="10"/>
  <c r="AT29" i="10" s="1"/>
  <c r="AT31" i="10" s="1"/>
  <c r="AS10" i="10"/>
  <c r="AS29" i="10" s="1"/>
  <c r="AS31" i="10" s="1"/>
  <c r="AR10" i="10"/>
  <c r="AQ10" i="10"/>
  <c r="AQ29" i="10" s="1"/>
  <c r="AQ31" i="10" s="1"/>
  <c r="AP10" i="10"/>
  <c r="AP29" i="10" s="1"/>
  <c r="AP31" i="10" s="1"/>
  <c r="AO10" i="10"/>
  <c r="AO29" i="10" s="1"/>
  <c r="AN10" i="10"/>
  <c r="AN29" i="10" s="1"/>
  <c r="AN31" i="10" s="1"/>
  <c r="AM10" i="10"/>
  <c r="AM29" i="10" s="1"/>
  <c r="AM31" i="10" s="1"/>
  <c r="AL10" i="10"/>
  <c r="AL29" i="10" s="1"/>
  <c r="AK10" i="10"/>
  <c r="AK29" i="10" s="1"/>
  <c r="AK31" i="10" s="1"/>
  <c r="AJ10" i="10"/>
  <c r="AJ29" i="10" s="1"/>
  <c r="AI10" i="10"/>
  <c r="AI29" i="10" s="1"/>
  <c r="AI31" i="10" s="1"/>
  <c r="AH10" i="10"/>
  <c r="AH29" i="10" s="1"/>
  <c r="AH31" i="10" s="1"/>
  <c r="AG10" i="10"/>
  <c r="AG29" i="10" s="1"/>
  <c r="AF10" i="10"/>
  <c r="AF29" i="10" s="1"/>
  <c r="AF31" i="10" s="1"/>
  <c r="AE10" i="10"/>
  <c r="AE29" i="10" s="1"/>
  <c r="AE31" i="10" s="1"/>
  <c r="AE32" i="10" s="1"/>
  <c r="AD10" i="10"/>
  <c r="AD29" i="10" s="1"/>
  <c r="AD31" i="10" s="1"/>
  <c r="AC10" i="10"/>
  <c r="AC29" i="10" s="1"/>
  <c r="AC31" i="10" s="1"/>
  <c r="AB10" i="10"/>
  <c r="AB29" i="10" s="1"/>
  <c r="AB31" i="10" s="1"/>
  <c r="AA10" i="10"/>
  <c r="AA29" i="10" s="1"/>
  <c r="AA31" i="10" s="1"/>
  <c r="Z10" i="10"/>
  <c r="Z29" i="10" s="1"/>
  <c r="Z31" i="10" s="1"/>
  <c r="Y10" i="10"/>
  <c r="Y29" i="10" s="1"/>
  <c r="X10" i="10"/>
  <c r="X29" i="10" s="1"/>
  <c r="X31" i="10" s="1"/>
  <c r="W10" i="10"/>
  <c r="W29" i="10" s="1"/>
  <c r="W31" i="10" s="1"/>
  <c r="V10" i="10"/>
  <c r="V29" i="10" s="1"/>
  <c r="U10" i="10"/>
  <c r="U29" i="10" s="1"/>
  <c r="U31" i="10" s="1"/>
  <c r="T10" i="10"/>
  <c r="T29" i="10" s="1"/>
  <c r="S10" i="10"/>
  <c r="S29" i="10" s="1"/>
  <c r="S31" i="10" s="1"/>
  <c r="R10" i="10"/>
  <c r="R29" i="10" s="1"/>
  <c r="R31" i="10" s="1"/>
  <c r="Q10" i="10"/>
  <c r="Q29" i="10" s="1"/>
  <c r="P10" i="10"/>
  <c r="P29" i="10" s="1"/>
  <c r="P31" i="10" s="1"/>
  <c r="O10" i="10"/>
  <c r="O29" i="10" s="1"/>
  <c r="O31" i="10" s="1"/>
  <c r="O32" i="10" s="1"/>
  <c r="N10" i="10"/>
  <c r="N29" i="10" s="1"/>
  <c r="M10" i="10"/>
  <c r="M29" i="10" s="1"/>
  <c r="M31" i="10" s="1"/>
  <c r="L10" i="10"/>
  <c r="L29" i="10" s="1"/>
  <c r="L31" i="10" s="1"/>
  <c r="K10" i="10"/>
  <c r="K29" i="10" s="1"/>
  <c r="K31" i="10" s="1"/>
  <c r="J10" i="10"/>
  <c r="J29" i="10" s="1"/>
  <c r="J31" i="10" s="1"/>
  <c r="I10" i="10"/>
  <c r="I29" i="10" s="1"/>
  <c r="H10" i="10"/>
  <c r="H29" i="10" s="1"/>
  <c r="H31" i="10" s="1"/>
  <c r="G10" i="10"/>
  <c r="G29" i="10" s="1"/>
  <c r="G31" i="10" s="1"/>
  <c r="F10" i="10"/>
  <c r="F29" i="10" s="1"/>
  <c r="E10" i="10"/>
  <c r="E29" i="10" s="1"/>
  <c r="GH9" i="10"/>
  <c r="GA8" i="10"/>
  <c r="GA25" i="10" s="1"/>
  <c r="GA27" i="10" s="1"/>
  <c r="FZ8" i="10"/>
  <c r="FZ25" i="10" s="1"/>
  <c r="FZ27" i="10" s="1"/>
  <c r="FY8" i="10"/>
  <c r="FY25" i="10" s="1"/>
  <c r="FY27" i="10" s="1"/>
  <c r="FX8" i="10"/>
  <c r="FX25" i="10" s="1"/>
  <c r="FX27" i="10" s="1"/>
  <c r="FW8" i="10"/>
  <c r="FW25" i="10" s="1"/>
  <c r="FW27" i="10" s="1"/>
  <c r="FV8" i="10"/>
  <c r="FV25" i="10" s="1"/>
  <c r="FV27" i="10" s="1"/>
  <c r="FU8" i="10"/>
  <c r="FT8" i="10"/>
  <c r="FT25" i="10" s="1"/>
  <c r="FT27" i="10" s="1"/>
  <c r="FS8" i="10"/>
  <c r="FS25" i="10" s="1"/>
  <c r="FS27" i="10" s="1"/>
  <c r="FR8" i="10"/>
  <c r="FR25" i="10" s="1"/>
  <c r="FR27" i="10" s="1"/>
  <c r="FQ8" i="10"/>
  <c r="FQ25" i="10" s="1"/>
  <c r="FQ27" i="10" s="1"/>
  <c r="FP8" i="10"/>
  <c r="FP25" i="10" s="1"/>
  <c r="FP27" i="10" s="1"/>
  <c r="FO8" i="10"/>
  <c r="FO25" i="10" s="1"/>
  <c r="FO27" i="10" s="1"/>
  <c r="FN8" i="10"/>
  <c r="FN25" i="10" s="1"/>
  <c r="FN27" i="10" s="1"/>
  <c r="FM8" i="10"/>
  <c r="FL8" i="10"/>
  <c r="FL25" i="10" s="1"/>
  <c r="FL27" i="10" s="1"/>
  <c r="FK8" i="10"/>
  <c r="FK25" i="10" s="1"/>
  <c r="FK27" i="10" s="1"/>
  <c r="FJ8" i="10"/>
  <c r="FJ25" i="10" s="1"/>
  <c r="FJ27" i="10" s="1"/>
  <c r="FI8" i="10"/>
  <c r="FI25" i="10" s="1"/>
  <c r="FI27" i="10" s="1"/>
  <c r="FH8" i="10"/>
  <c r="FH25" i="10" s="1"/>
  <c r="FH27" i="10" s="1"/>
  <c r="FG8" i="10"/>
  <c r="FG25" i="10" s="1"/>
  <c r="FG27" i="10" s="1"/>
  <c r="FF8" i="10"/>
  <c r="FF25" i="10" s="1"/>
  <c r="FF27" i="10" s="1"/>
  <c r="FE8" i="10"/>
  <c r="FD8" i="10"/>
  <c r="FD25" i="10" s="1"/>
  <c r="FD27" i="10" s="1"/>
  <c r="FC8" i="10"/>
  <c r="FC25" i="10" s="1"/>
  <c r="FC27" i="10" s="1"/>
  <c r="FB8" i="10"/>
  <c r="FB25" i="10" s="1"/>
  <c r="FB27" i="10" s="1"/>
  <c r="FA8" i="10"/>
  <c r="FA25" i="10" s="1"/>
  <c r="FA27" i="10" s="1"/>
  <c r="EZ8" i="10"/>
  <c r="EZ25" i="10" s="1"/>
  <c r="EZ27" i="10" s="1"/>
  <c r="EY8" i="10"/>
  <c r="EY25" i="10" s="1"/>
  <c r="EY27" i="10" s="1"/>
  <c r="EX8" i="10"/>
  <c r="EX25" i="10" s="1"/>
  <c r="EX27" i="10" s="1"/>
  <c r="EW8" i="10"/>
  <c r="EV8" i="10"/>
  <c r="EV25" i="10" s="1"/>
  <c r="EV27" i="10" s="1"/>
  <c r="EU8" i="10"/>
  <c r="EU25" i="10" s="1"/>
  <c r="EU27" i="10" s="1"/>
  <c r="ET8" i="10"/>
  <c r="ET25" i="10" s="1"/>
  <c r="ET27" i="10" s="1"/>
  <c r="ES8" i="10"/>
  <c r="ES25" i="10" s="1"/>
  <c r="ES27" i="10" s="1"/>
  <c r="ER8" i="10"/>
  <c r="ER25" i="10" s="1"/>
  <c r="ER27" i="10" s="1"/>
  <c r="EQ8" i="10"/>
  <c r="EQ25" i="10" s="1"/>
  <c r="EQ27" i="10" s="1"/>
  <c r="EP8" i="10"/>
  <c r="EP25" i="10" s="1"/>
  <c r="EP27" i="10" s="1"/>
  <c r="EO8" i="10"/>
  <c r="EN8" i="10"/>
  <c r="EN25" i="10" s="1"/>
  <c r="EN27" i="10" s="1"/>
  <c r="EM8" i="10"/>
  <c r="EM25" i="10" s="1"/>
  <c r="EM27" i="10" s="1"/>
  <c r="EL8" i="10"/>
  <c r="EL25" i="10" s="1"/>
  <c r="EL27" i="10" s="1"/>
  <c r="EK8" i="10"/>
  <c r="EK25" i="10" s="1"/>
  <c r="EK27" i="10" s="1"/>
  <c r="EJ8" i="10"/>
  <c r="EJ25" i="10" s="1"/>
  <c r="EJ27" i="10" s="1"/>
  <c r="EI8" i="10"/>
  <c r="EI25" i="10" s="1"/>
  <c r="EI27" i="10" s="1"/>
  <c r="EH8" i="10"/>
  <c r="EH25" i="10" s="1"/>
  <c r="EH27" i="10" s="1"/>
  <c r="EG8" i="10"/>
  <c r="EF8" i="10"/>
  <c r="EF25" i="10" s="1"/>
  <c r="EF27" i="10" s="1"/>
  <c r="EE8" i="10"/>
  <c r="EE25" i="10" s="1"/>
  <c r="EE27" i="10" s="1"/>
  <c r="ED8" i="10"/>
  <c r="ED25" i="10" s="1"/>
  <c r="ED27" i="10" s="1"/>
  <c r="EC8" i="10"/>
  <c r="EC25" i="10" s="1"/>
  <c r="EC27" i="10" s="1"/>
  <c r="EB8" i="10"/>
  <c r="EB25" i="10" s="1"/>
  <c r="EB27" i="10" s="1"/>
  <c r="EA8" i="10"/>
  <c r="EA25" i="10" s="1"/>
  <c r="EA27" i="10" s="1"/>
  <c r="DZ8" i="10"/>
  <c r="DZ25" i="10" s="1"/>
  <c r="DZ27" i="10" s="1"/>
  <c r="DY8" i="10"/>
  <c r="DX8" i="10"/>
  <c r="DX25" i="10" s="1"/>
  <c r="DX27" i="10" s="1"/>
  <c r="DW8" i="10"/>
  <c r="DW25" i="10" s="1"/>
  <c r="DW27" i="10" s="1"/>
  <c r="DV8" i="10"/>
  <c r="DV25" i="10" s="1"/>
  <c r="DV27" i="10" s="1"/>
  <c r="DU8" i="10"/>
  <c r="DU25" i="10" s="1"/>
  <c r="DU27" i="10" s="1"/>
  <c r="DT8" i="10"/>
  <c r="DT25" i="10" s="1"/>
  <c r="DT27" i="10" s="1"/>
  <c r="DS8" i="10"/>
  <c r="DS25" i="10" s="1"/>
  <c r="DS27" i="10" s="1"/>
  <c r="DR8" i="10"/>
  <c r="DR25" i="10" s="1"/>
  <c r="DR27" i="10" s="1"/>
  <c r="DQ8" i="10"/>
  <c r="DP8" i="10"/>
  <c r="DP25" i="10" s="1"/>
  <c r="DP27" i="10" s="1"/>
  <c r="DO8" i="10"/>
  <c r="DO25" i="10" s="1"/>
  <c r="DO27" i="10" s="1"/>
  <c r="DN8" i="10"/>
  <c r="DN25" i="10" s="1"/>
  <c r="DN27" i="10" s="1"/>
  <c r="DM8" i="10"/>
  <c r="DM25" i="10" s="1"/>
  <c r="DM27" i="10" s="1"/>
  <c r="DL8" i="10"/>
  <c r="DL25" i="10" s="1"/>
  <c r="DL27" i="10" s="1"/>
  <c r="DK8" i="10"/>
  <c r="DK25" i="10" s="1"/>
  <c r="DK27" i="10" s="1"/>
  <c r="DJ8" i="10"/>
  <c r="DJ25" i="10" s="1"/>
  <c r="DJ27" i="10" s="1"/>
  <c r="DI8" i="10"/>
  <c r="DH8" i="10"/>
  <c r="DH25" i="10" s="1"/>
  <c r="DH27" i="10" s="1"/>
  <c r="DG8" i="10"/>
  <c r="DG25" i="10" s="1"/>
  <c r="DG27" i="10" s="1"/>
  <c r="DF8" i="10"/>
  <c r="DF25" i="10" s="1"/>
  <c r="DF27" i="10" s="1"/>
  <c r="DE8" i="10"/>
  <c r="DE25" i="10" s="1"/>
  <c r="DE27" i="10" s="1"/>
  <c r="DD8" i="10"/>
  <c r="DD25" i="10" s="1"/>
  <c r="DD27" i="10" s="1"/>
  <c r="DC8" i="10"/>
  <c r="DC25" i="10" s="1"/>
  <c r="DC27" i="10" s="1"/>
  <c r="DB8" i="10"/>
  <c r="DB25" i="10" s="1"/>
  <c r="DB27" i="10" s="1"/>
  <c r="DA8" i="10"/>
  <c r="CZ8" i="10"/>
  <c r="CZ25" i="10" s="1"/>
  <c r="CZ27" i="10" s="1"/>
  <c r="CY8" i="10"/>
  <c r="CY25" i="10" s="1"/>
  <c r="CY27" i="10" s="1"/>
  <c r="CX8" i="10"/>
  <c r="CX25" i="10" s="1"/>
  <c r="CX27" i="10" s="1"/>
  <c r="CW8" i="10"/>
  <c r="CW25" i="10" s="1"/>
  <c r="CW27" i="10" s="1"/>
  <c r="CV8" i="10"/>
  <c r="CV25" i="10" s="1"/>
  <c r="CV27" i="10" s="1"/>
  <c r="CU8" i="10"/>
  <c r="CU25" i="10" s="1"/>
  <c r="CU27" i="10" s="1"/>
  <c r="CT8" i="10"/>
  <c r="CT25" i="10" s="1"/>
  <c r="CT27" i="10" s="1"/>
  <c r="CS8" i="10"/>
  <c r="CR8" i="10"/>
  <c r="CR25" i="10" s="1"/>
  <c r="CR27" i="10" s="1"/>
  <c r="CQ8" i="10"/>
  <c r="CQ25" i="10" s="1"/>
  <c r="CQ27" i="10" s="1"/>
  <c r="CP8" i="10"/>
  <c r="CP25" i="10" s="1"/>
  <c r="CP27" i="10" s="1"/>
  <c r="CO8" i="10"/>
  <c r="CO25" i="10" s="1"/>
  <c r="CO27" i="10" s="1"/>
  <c r="CN8" i="10"/>
  <c r="CN25" i="10" s="1"/>
  <c r="CN27" i="10" s="1"/>
  <c r="CM8" i="10"/>
  <c r="CM25" i="10" s="1"/>
  <c r="CM27" i="10" s="1"/>
  <c r="CL8" i="10"/>
  <c r="CL25" i="10" s="1"/>
  <c r="CL27" i="10" s="1"/>
  <c r="CK8" i="10"/>
  <c r="CJ8" i="10"/>
  <c r="CJ25" i="10" s="1"/>
  <c r="CJ27" i="10" s="1"/>
  <c r="CI8" i="10"/>
  <c r="CI25" i="10" s="1"/>
  <c r="CI27" i="10" s="1"/>
  <c r="CH8" i="10"/>
  <c r="CH25" i="10" s="1"/>
  <c r="CH27" i="10" s="1"/>
  <c r="CG8" i="10"/>
  <c r="CG25" i="10" s="1"/>
  <c r="CG27" i="10" s="1"/>
  <c r="CF8" i="10"/>
  <c r="CF25" i="10" s="1"/>
  <c r="CF27" i="10" s="1"/>
  <c r="CE8" i="10"/>
  <c r="CE25" i="10" s="1"/>
  <c r="CE27" i="10" s="1"/>
  <c r="CD8" i="10"/>
  <c r="CD25" i="10" s="1"/>
  <c r="CD27" i="10" s="1"/>
  <c r="CC8" i="10"/>
  <c r="CB8" i="10"/>
  <c r="CB25" i="10" s="1"/>
  <c r="CB27" i="10" s="1"/>
  <c r="CA8" i="10"/>
  <c r="CA25" i="10" s="1"/>
  <c r="CA27" i="10" s="1"/>
  <c r="BZ8" i="10"/>
  <c r="BZ25" i="10" s="1"/>
  <c r="BZ27" i="10" s="1"/>
  <c r="BY8" i="10"/>
  <c r="BY25" i="10" s="1"/>
  <c r="BY27" i="10" s="1"/>
  <c r="BX8" i="10"/>
  <c r="BX25" i="10" s="1"/>
  <c r="BX27" i="10" s="1"/>
  <c r="BW8" i="10"/>
  <c r="BW25" i="10" s="1"/>
  <c r="BW27" i="10" s="1"/>
  <c r="BV8" i="10"/>
  <c r="BV25" i="10" s="1"/>
  <c r="BV27" i="10" s="1"/>
  <c r="BU8" i="10"/>
  <c r="BT8" i="10"/>
  <c r="BT25" i="10" s="1"/>
  <c r="BT27" i="10" s="1"/>
  <c r="BS8" i="10"/>
  <c r="BS25" i="10" s="1"/>
  <c r="BS27" i="10" s="1"/>
  <c r="BR8" i="10"/>
  <c r="BR25" i="10" s="1"/>
  <c r="BR27" i="10" s="1"/>
  <c r="BQ8" i="10"/>
  <c r="BQ25" i="10" s="1"/>
  <c r="BQ27" i="10" s="1"/>
  <c r="BP8" i="10"/>
  <c r="BP25" i="10" s="1"/>
  <c r="BP27" i="10" s="1"/>
  <c r="BO8" i="10"/>
  <c r="BO25" i="10" s="1"/>
  <c r="BO27" i="10" s="1"/>
  <c r="BN8" i="10"/>
  <c r="BN25" i="10" s="1"/>
  <c r="BN27" i="10" s="1"/>
  <c r="BM8" i="10"/>
  <c r="BL8" i="10"/>
  <c r="BL25" i="10" s="1"/>
  <c r="BL27" i="10" s="1"/>
  <c r="BK8" i="10"/>
  <c r="BK25" i="10" s="1"/>
  <c r="BK27" i="10" s="1"/>
  <c r="BJ8" i="10"/>
  <c r="BJ25" i="10" s="1"/>
  <c r="BJ27" i="10" s="1"/>
  <c r="BI8" i="10"/>
  <c r="BI25" i="10" s="1"/>
  <c r="BI27" i="10" s="1"/>
  <c r="BH8" i="10"/>
  <c r="BH25" i="10" s="1"/>
  <c r="BH27" i="10" s="1"/>
  <c r="BG8" i="10"/>
  <c r="BG25" i="10" s="1"/>
  <c r="BG27" i="10" s="1"/>
  <c r="BF8" i="10"/>
  <c r="BF25" i="10" s="1"/>
  <c r="BF27" i="10" s="1"/>
  <c r="BE8" i="10"/>
  <c r="BD8" i="10"/>
  <c r="BD25" i="10" s="1"/>
  <c r="BD27" i="10" s="1"/>
  <c r="BC8" i="10"/>
  <c r="BC25" i="10" s="1"/>
  <c r="BC27" i="10" s="1"/>
  <c r="BB8" i="10"/>
  <c r="BB25" i="10" s="1"/>
  <c r="BB27" i="10" s="1"/>
  <c r="BA8" i="10"/>
  <c r="BA25" i="10" s="1"/>
  <c r="BA27" i="10" s="1"/>
  <c r="AZ8" i="10"/>
  <c r="AZ25" i="10" s="1"/>
  <c r="AZ27" i="10" s="1"/>
  <c r="AY8" i="10"/>
  <c r="AY25" i="10" s="1"/>
  <c r="AY27" i="10" s="1"/>
  <c r="AX8" i="10"/>
  <c r="AX25" i="10" s="1"/>
  <c r="AX27" i="10" s="1"/>
  <c r="AW8" i="10"/>
  <c r="AV8" i="10"/>
  <c r="AV25" i="10" s="1"/>
  <c r="AV27" i="10" s="1"/>
  <c r="AU8" i="10"/>
  <c r="AU25" i="10" s="1"/>
  <c r="AU27" i="10" s="1"/>
  <c r="AT8" i="10"/>
  <c r="AT25" i="10" s="1"/>
  <c r="AT27" i="10" s="1"/>
  <c r="AS8" i="10"/>
  <c r="AS25" i="10" s="1"/>
  <c r="AS27" i="10" s="1"/>
  <c r="AR8" i="10"/>
  <c r="AR25" i="10" s="1"/>
  <c r="AR27" i="10" s="1"/>
  <c r="AQ8" i="10"/>
  <c r="AQ25" i="10" s="1"/>
  <c r="AQ27" i="10" s="1"/>
  <c r="AP8" i="10"/>
  <c r="AP25" i="10" s="1"/>
  <c r="AP27" i="10" s="1"/>
  <c r="AO8" i="10"/>
  <c r="AN8" i="10"/>
  <c r="AN25" i="10" s="1"/>
  <c r="AN27" i="10" s="1"/>
  <c r="AM8" i="10"/>
  <c r="AM25" i="10" s="1"/>
  <c r="AM27" i="10" s="1"/>
  <c r="AL8" i="10"/>
  <c r="AL25" i="10" s="1"/>
  <c r="AL27" i="10" s="1"/>
  <c r="AK8" i="10"/>
  <c r="AK25" i="10" s="1"/>
  <c r="AK27" i="10" s="1"/>
  <c r="AJ8" i="10"/>
  <c r="AJ25" i="10" s="1"/>
  <c r="AJ27" i="10" s="1"/>
  <c r="AI8" i="10"/>
  <c r="AI25" i="10" s="1"/>
  <c r="AI27" i="10" s="1"/>
  <c r="AH8" i="10"/>
  <c r="AH25" i="10" s="1"/>
  <c r="AH27" i="10" s="1"/>
  <c r="AG8" i="10"/>
  <c r="AF8" i="10"/>
  <c r="AF25" i="10" s="1"/>
  <c r="AF27" i="10" s="1"/>
  <c r="AE8" i="10"/>
  <c r="AE25" i="10" s="1"/>
  <c r="AE27" i="10" s="1"/>
  <c r="AD8" i="10"/>
  <c r="AD25" i="10" s="1"/>
  <c r="AD27" i="10" s="1"/>
  <c r="AC8" i="10"/>
  <c r="AC25" i="10" s="1"/>
  <c r="AC27" i="10" s="1"/>
  <c r="AB8" i="10"/>
  <c r="AB25" i="10" s="1"/>
  <c r="AB27" i="10" s="1"/>
  <c r="AA8" i="10"/>
  <c r="AA25" i="10" s="1"/>
  <c r="AA27" i="10" s="1"/>
  <c r="Z8" i="10"/>
  <c r="Z25" i="10" s="1"/>
  <c r="Z27" i="10" s="1"/>
  <c r="Y8" i="10"/>
  <c r="X8" i="10"/>
  <c r="X25" i="10" s="1"/>
  <c r="X27" i="10" s="1"/>
  <c r="W8" i="10"/>
  <c r="W25" i="10" s="1"/>
  <c r="W27" i="10" s="1"/>
  <c r="V8" i="10"/>
  <c r="V25" i="10" s="1"/>
  <c r="V27" i="10" s="1"/>
  <c r="U8" i="10"/>
  <c r="U25" i="10" s="1"/>
  <c r="U27" i="10" s="1"/>
  <c r="T8" i="10"/>
  <c r="T25" i="10" s="1"/>
  <c r="T27" i="10" s="1"/>
  <c r="S8" i="10"/>
  <c r="S25" i="10" s="1"/>
  <c r="S27" i="10" s="1"/>
  <c r="R8" i="10"/>
  <c r="R25" i="10" s="1"/>
  <c r="R27" i="10" s="1"/>
  <c r="Q8" i="10"/>
  <c r="P8" i="10"/>
  <c r="P25" i="10" s="1"/>
  <c r="P27" i="10" s="1"/>
  <c r="O8" i="10"/>
  <c r="O25" i="10" s="1"/>
  <c r="O27" i="10" s="1"/>
  <c r="N8" i="10"/>
  <c r="N25" i="10" s="1"/>
  <c r="N27" i="10" s="1"/>
  <c r="M8" i="10"/>
  <c r="M25" i="10" s="1"/>
  <c r="M27" i="10" s="1"/>
  <c r="L8" i="10"/>
  <c r="L25" i="10" s="1"/>
  <c r="L27" i="10" s="1"/>
  <c r="K8" i="10"/>
  <c r="K25" i="10" s="1"/>
  <c r="K27" i="10" s="1"/>
  <c r="J8" i="10"/>
  <c r="J25" i="10" s="1"/>
  <c r="J27" i="10" s="1"/>
  <c r="I8" i="10"/>
  <c r="H8" i="10"/>
  <c r="H25" i="10" s="1"/>
  <c r="H27" i="10" s="1"/>
  <c r="G8" i="10"/>
  <c r="G25" i="10" s="1"/>
  <c r="G27" i="10" s="1"/>
  <c r="F8" i="10"/>
  <c r="F25" i="10" s="1"/>
  <c r="F27" i="10" s="1"/>
  <c r="E8" i="10"/>
  <c r="E25" i="10" s="1"/>
  <c r="FI1" i="10"/>
  <c r="EW1" i="10"/>
  <c r="DX1" i="10"/>
  <c r="DL1" i="10"/>
  <c r="CP1" i="10"/>
  <c r="CK1" i="10"/>
  <c r="AY1" i="10"/>
  <c r="AT1" i="10"/>
  <c r="AR1" i="10"/>
  <c r="AL1" i="10"/>
  <c r="AI1" i="10"/>
  <c r="GA49" i="9"/>
  <c r="CB47" i="9"/>
  <c r="T121" i="1" l="1"/>
  <c r="T1993" i="1"/>
  <c r="T445" i="1"/>
  <c r="T552" i="1"/>
  <c r="T589" i="1"/>
  <c r="T874" i="1"/>
  <c r="T1225" i="1"/>
  <c r="T1509" i="1"/>
  <c r="T1741" i="1"/>
  <c r="T12" i="1"/>
  <c r="T1450" i="1"/>
  <c r="T381" i="1"/>
  <c r="T1569" i="1"/>
  <c r="T1629" i="1"/>
  <c r="T1717" i="1"/>
  <c r="T1969" i="1"/>
  <c r="T70" i="1"/>
  <c r="T105" i="1"/>
  <c r="T153" i="1"/>
  <c r="T193" i="1"/>
  <c r="T240" i="1"/>
  <c r="T297" i="1"/>
  <c r="T621" i="1"/>
  <c r="T1401" i="1"/>
  <c r="T1773" i="1"/>
  <c r="T1909" i="1"/>
  <c r="T1188" i="1"/>
  <c r="T1849" i="1"/>
  <c r="T1739" i="1"/>
  <c r="T1513" i="1"/>
  <c r="T107" i="1"/>
  <c r="T384" i="1"/>
  <c r="T477" i="1"/>
  <c r="T622" i="1"/>
  <c r="T994" i="1"/>
  <c r="T1774" i="1"/>
  <c r="T1881" i="1"/>
  <c r="T2089" i="1"/>
  <c r="T156" i="1"/>
  <c r="T214" i="1"/>
  <c r="T358" i="1"/>
  <c r="T478" i="1"/>
  <c r="T729" i="1"/>
  <c r="T816" i="1"/>
  <c r="T910" i="1"/>
  <c r="T72" i="1"/>
  <c r="T480" i="1"/>
  <c r="T672" i="1"/>
  <c r="T1918" i="1"/>
  <c r="T395" i="1"/>
  <c r="T539" i="1"/>
  <c r="T913" i="1"/>
  <c r="T1441" i="1"/>
  <c r="T1440" i="1"/>
  <c r="T1813" i="1"/>
  <c r="T1812" i="1"/>
  <c r="T946" i="1"/>
  <c r="T945" i="1"/>
  <c r="T1053" i="1"/>
  <c r="T1057" i="1"/>
  <c r="T611" i="1"/>
  <c r="T972" i="1"/>
  <c r="T973" i="1"/>
  <c r="T1055" i="1"/>
  <c r="T1056" i="1"/>
  <c r="T1163" i="1"/>
  <c r="T1162" i="1"/>
  <c r="T1165" i="1"/>
  <c r="T1161" i="1"/>
  <c r="T1750" i="1"/>
  <c r="T1749" i="1"/>
  <c r="T1753" i="1"/>
  <c r="T1777" i="1"/>
  <c r="T1776" i="1"/>
  <c r="T1018" i="1"/>
  <c r="T1021" i="1"/>
  <c r="T1690" i="1"/>
  <c r="T1689" i="1"/>
  <c r="T1633" i="1"/>
  <c r="T1632" i="1"/>
  <c r="T46" i="1"/>
  <c r="T47" i="1"/>
  <c r="T84" i="1"/>
  <c r="T83" i="1"/>
  <c r="T144" i="1"/>
  <c r="T489" i="1"/>
  <c r="T493" i="1"/>
  <c r="T490" i="1"/>
  <c r="T1104" i="1"/>
  <c r="T1125" i="1"/>
  <c r="T1129" i="1"/>
  <c r="T1126" i="1"/>
  <c r="T1693" i="1"/>
  <c r="T1692" i="1"/>
  <c r="T1957" i="1"/>
  <c r="T1956" i="1"/>
  <c r="T251" i="1"/>
  <c r="T372" i="1"/>
  <c r="T371" i="1"/>
  <c r="T492" i="1"/>
  <c r="T491" i="1"/>
  <c r="T804" i="1"/>
  <c r="T803" i="1"/>
  <c r="T935" i="1"/>
  <c r="T934" i="1"/>
  <c r="T933" i="1"/>
  <c r="T1017" i="1"/>
  <c r="T1128" i="1"/>
  <c r="T1127" i="1"/>
  <c r="T1235" i="1"/>
  <c r="T1234" i="1"/>
  <c r="T1237" i="1"/>
  <c r="T1233" i="1"/>
  <c r="T1344" i="1"/>
  <c r="T1343" i="1"/>
  <c r="T1497" i="1"/>
  <c r="T1498" i="1"/>
  <c r="T1595" i="1"/>
  <c r="T1594" i="1"/>
  <c r="T610" i="1"/>
  <c r="T609" i="1"/>
  <c r="T504" i="1"/>
  <c r="T1141" i="1"/>
  <c r="T1716" i="1"/>
  <c r="T1715" i="1"/>
  <c r="T264" i="1"/>
  <c r="T265" i="1"/>
  <c r="T2125" i="1"/>
  <c r="T2122" i="1"/>
  <c r="T2121" i="1"/>
  <c r="T419" i="1"/>
  <c r="T696" i="1"/>
  <c r="T697" i="1"/>
  <c r="T949" i="1"/>
  <c r="T948" i="1"/>
  <c r="T1379" i="1"/>
  <c r="T1378" i="1"/>
  <c r="T1381" i="1"/>
  <c r="T2123" i="1"/>
  <c r="T1054" i="1"/>
  <c r="T166" i="1"/>
  <c r="T169" i="1"/>
  <c r="T165" i="1"/>
  <c r="T1691" i="1"/>
  <c r="T48" i="1"/>
  <c r="T49" i="1"/>
  <c r="T253" i="1"/>
  <c r="T469" i="1"/>
  <c r="T576" i="1"/>
  <c r="T682" i="1"/>
  <c r="T681" i="1"/>
  <c r="T1019" i="1"/>
  <c r="T1105" i="1"/>
  <c r="T45" i="1"/>
  <c r="T129" i="1"/>
  <c r="T133" i="1"/>
  <c r="T130" i="1"/>
  <c r="T216" i="1"/>
  <c r="T217" i="1"/>
  <c r="T336" i="1"/>
  <c r="T337" i="1"/>
  <c r="T454" i="1"/>
  <c r="T457" i="1"/>
  <c r="T455" i="1"/>
  <c r="T538" i="1"/>
  <c r="T537" i="1"/>
  <c r="T683" i="1"/>
  <c r="T1475" i="1"/>
  <c r="T1473" i="1"/>
  <c r="T1477" i="1"/>
  <c r="T1474" i="1"/>
  <c r="T1597" i="1"/>
  <c r="T180" i="1"/>
  <c r="T181" i="1"/>
  <c r="T95" i="1"/>
  <c r="T526" i="1"/>
  <c r="T525" i="1"/>
  <c r="T529" i="1"/>
  <c r="T527" i="1"/>
  <c r="T1249" i="1"/>
  <c r="T1248" i="1"/>
  <c r="T2098" i="1"/>
  <c r="T2097" i="1"/>
  <c r="T2050" i="1"/>
  <c r="T2049" i="1"/>
  <c r="T2053" i="1"/>
  <c r="T132" i="1"/>
  <c r="T131" i="1"/>
  <c r="T300" i="1"/>
  <c r="T299" i="1"/>
  <c r="T768" i="1"/>
  <c r="T769" i="1"/>
  <c r="T849" i="1"/>
  <c r="T853" i="1"/>
  <c r="T983" i="1"/>
  <c r="T1008" i="1"/>
  <c r="T1007" i="1"/>
  <c r="T1090" i="1"/>
  <c r="T1089" i="1"/>
  <c r="T1093" i="1"/>
  <c r="T1091" i="1"/>
  <c r="T1200" i="1"/>
  <c r="T1199" i="1"/>
  <c r="T1593" i="1"/>
  <c r="T612" i="1"/>
  <c r="T613" i="1"/>
  <c r="T1272" i="1"/>
  <c r="T1271" i="1"/>
  <c r="T1536" i="1"/>
  <c r="T1537" i="1"/>
  <c r="T250" i="1"/>
  <c r="T249" i="1"/>
  <c r="T1177" i="1"/>
  <c r="T1176" i="1"/>
  <c r="T94" i="1"/>
  <c r="T97" i="1"/>
  <c r="T179" i="1"/>
  <c r="T417" i="1"/>
  <c r="T421" i="1"/>
  <c r="T540" i="1"/>
  <c r="T561" i="1"/>
  <c r="T565" i="1"/>
  <c r="T562" i="1"/>
  <c r="T649" i="1"/>
  <c r="T648" i="1"/>
  <c r="T732" i="1"/>
  <c r="T731" i="1"/>
  <c r="T1307" i="1"/>
  <c r="T1306" i="1"/>
  <c r="T1309" i="1"/>
  <c r="T1305" i="1"/>
  <c r="T201" i="1"/>
  <c r="T205" i="1"/>
  <c r="T322" i="1"/>
  <c r="T321" i="1"/>
  <c r="T633" i="1"/>
  <c r="T637" i="1"/>
  <c r="T684" i="1"/>
  <c r="T754" i="1"/>
  <c r="T753" i="1"/>
  <c r="T937" i="1"/>
  <c r="T1678" i="1"/>
  <c r="T1677" i="1"/>
  <c r="T1836" i="1"/>
  <c r="T1885" i="1"/>
  <c r="T1884" i="1"/>
  <c r="T1943" i="1"/>
  <c r="T1980" i="1"/>
  <c r="T36" i="1"/>
  <c r="T238" i="1"/>
  <c r="T670" i="1"/>
  <c r="T897" i="1"/>
  <c r="T901" i="1"/>
  <c r="T912" i="1"/>
  <c r="T1521" i="1"/>
  <c r="T1560" i="1"/>
  <c r="T1705" i="1"/>
  <c r="T1704" i="1"/>
  <c r="T1762" i="1"/>
  <c r="T1761" i="1"/>
  <c r="T1825" i="1"/>
  <c r="T1945" i="1"/>
  <c r="T33" i="1"/>
  <c r="T167" i="1"/>
  <c r="T273" i="1"/>
  <c r="T277" i="1"/>
  <c r="T288" i="1"/>
  <c r="T394" i="1"/>
  <c r="T393" i="1"/>
  <c r="T563" i="1"/>
  <c r="T597" i="1"/>
  <c r="T685" i="1"/>
  <c r="T705" i="1"/>
  <c r="T709" i="1"/>
  <c r="T720" i="1"/>
  <c r="T826" i="1"/>
  <c r="T825" i="1"/>
  <c r="T1367" i="1"/>
  <c r="T1390" i="1"/>
  <c r="T1389" i="1"/>
  <c r="T1405" i="1"/>
  <c r="T1522" i="1"/>
  <c r="T1821" i="1"/>
  <c r="T1965" i="1"/>
  <c r="T2109" i="1"/>
  <c r="T202" i="1"/>
  <c r="T310" i="1"/>
  <c r="T323" i="1"/>
  <c r="T409" i="1"/>
  <c r="T443" i="1"/>
  <c r="T634" i="1"/>
  <c r="T742" i="1"/>
  <c r="T755" i="1"/>
  <c r="T841" i="1"/>
  <c r="T875" i="1"/>
  <c r="T1030" i="1"/>
  <c r="T1029" i="1"/>
  <c r="T1295" i="1"/>
  <c r="T1318" i="1"/>
  <c r="T1317" i="1"/>
  <c r="T1333" i="1"/>
  <c r="T1547" i="1"/>
  <c r="T1545" i="1"/>
  <c r="T1584" i="1"/>
  <c r="T1681" i="1"/>
  <c r="T1765" i="1"/>
  <c r="T1764" i="1"/>
  <c r="T1822" i="1"/>
  <c r="T1966" i="1"/>
  <c r="T1501" i="1"/>
  <c r="T598" i="1"/>
  <c r="T1942" i="1"/>
  <c r="T1941" i="1"/>
  <c r="T2101" i="1"/>
  <c r="T252" i="1"/>
  <c r="T1525" i="1"/>
  <c r="T37" i="1"/>
  <c r="T203" i="1"/>
  <c r="T325" i="1"/>
  <c r="T345" i="1"/>
  <c r="T349" i="1"/>
  <c r="T466" i="1"/>
  <c r="T465" i="1"/>
  <c r="T635" i="1"/>
  <c r="T757" i="1"/>
  <c r="T777" i="1"/>
  <c r="T781" i="1"/>
  <c r="T1045" i="1"/>
  <c r="T1079" i="1"/>
  <c r="T1246" i="1"/>
  <c r="T1245" i="1"/>
  <c r="T1261" i="1"/>
  <c r="T1393" i="1"/>
  <c r="T1392" i="1"/>
  <c r="T1453" i="1"/>
  <c r="T1967" i="1"/>
  <c r="T2099" i="1"/>
  <c r="T601" i="1"/>
  <c r="T706" i="1"/>
  <c r="T814" i="1"/>
  <c r="T827" i="1"/>
  <c r="T981" i="1"/>
  <c r="T985" i="1"/>
  <c r="T996" i="1"/>
  <c r="T1032" i="1"/>
  <c r="T1102" i="1"/>
  <c r="T1101" i="1"/>
  <c r="T1151" i="1"/>
  <c r="T1174" i="1"/>
  <c r="T1173" i="1"/>
  <c r="T1321" i="1"/>
  <c r="T1320" i="1"/>
  <c r="T1391" i="1"/>
  <c r="T1488" i="1"/>
  <c r="T1571" i="1"/>
  <c r="T1870" i="1"/>
  <c r="T1869" i="1"/>
  <c r="T2014" i="1"/>
  <c r="T2013" i="1"/>
  <c r="T2149" i="1"/>
  <c r="T2136" i="1"/>
  <c r="T1273" i="1"/>
  <c r="T1201" i="1"/>
  <c r="T1345" i="1"/>
  <c r="T1417" i="1"/>
  <c r="T2112" i="1"/>
  <c r="T1485" i="1"/>
  <c r="T1557" i="1"/>
  <c r="T1857" i="1"/>
  <c r="T1929" i="1"/>
  <c r="T2001" i="1"/>
  <c r="T2085" i="1"/>
  <c r="T1486" i="1"/>
  <c r="T1500" i="1"/>
  <c r="T1558" i="1"/>
  <c r="T1572" i="1"/>
  <c r="T1679" i="1"/>
  <c r="T1751" i="1"/>
  <c r="T1858" i="1"/>
  <c r="T1872" i="1"/>
  <c r="T1930" i="1"/>
  <c r="T1944" i="1"/>
  <c r="T2002" i="1"/>
  <c r="T2016" i="1"/>
  <c r="T2051" i="1"/>
  <c r="T2086" i="1"/>
  <c r="T2100" i="1"/>
  <c r="T1845" i="1"/>
  <c r="T1917" i="1"/>
  <c r="T1989" i="1"/>
  <c r="T2145" i="1"/>
  <c r="T1461" i="1"/>
  <c r="T1533" i="1"/>
  <c r="T1605" i="1"/>
  <c r="T1833" i="1"/>
  <c r="T1905" i="1"/>
  <c r="T1977" i="1"/>
  <c r="T2133" i="1"/>
  <c r="S2164" i="1"/>
  <c r="S1102" i="1"/>
  <c r="S2147" i="1"/>
  <c r="S2133" i="1"/>
  <c r="FJ33" i="12"/>
  <c r="S1937" i="1"/>
  <c r="EE33" i="12"/>
  <c r="S1565" i="1"/>
  <c r="FK33" i="12"/>
  <c r="S1949" i="1"/>
  <c r="F33" i="12"/>
  <c r="S17" i="1"/>
  <c r="K33" i="12"/>
  <c r="S77" i="1"/>
  <c r="FC33" i="12"/>
  <c r="S1853" i="1"/>
  <c r="N25" i="12"/>
  <c r="N27" i="12" s="1"/>
  <c r="N37" i="12" s="1"/>
  <c r="S114" i="1"/>
  <c r="AD25" i="12"/>
  <c r="AD27" i="12" s="1"/>
  <c r="S306" i="1"/>
  <c r="S309" i="1" s="1"/>
  <c r="AT25" i="12"/>
  <c r="AT27" i="12" s="1"/>
  <c r="S498" i="1"/>
  <c r="BJ25" i="12"/>
  <c r="BJ27" i="12" s="1"/>
  <c r="S690" i="1"/>
  <c r="BZ25" i="12"/>
  <c r="BZ27" i="12" s="1"/>
  <c r="S882" i="1"/>
  <c r="CP25" i="12"/>
  <c r="CP27" i="12" s="1"/>
  <c r="S1074" i="1"/>
  <c r="DF25" i="12"/>
  <c r="DF27" i="12" s="1"/>
  <c r="S1266" i="1"/>
  <c r="DV25" i="12"/>
  <c r="DV27" i="12" s="1"/>
  <c r="S1458" i="1"/>
  <c r="EL25" i="12"/>
  <c r="EL27" i="12" s="1"/>
  <c r="EL37" i="12" s="1"/>
  <c r="S1650" i="1"/>
  <c r="FB25" i="12"/>
  <c r="FB27" i="12" s="1"/>
  <c r="S1842" i="1"/>
  <c r="FR25" i="12"/>
  <c r="FR27" i="12" s="1"/>
  <c r="S2034" i="1"/>
  <c r="AP33" i="12"/>
  <c r="S449" i="1"/>
  <c r="DR33" i="12"/>
  <c r="S1409" i="1"/>
  <c r="EH33" i="12"/>
  <c r="S1601" i="1"/>
  <c r="EX33" i="12"/>
  <c r="S1793" i="1"/>
  <c r="S561" i="1"/>
  <c r="S945" i="1"/>
  <c r="CN25" i="12"/>
  <c r="CN27" i="12" s="1"/>
  <c r="S450" i="1"/>
  <c r="BR33" i="12"/>
  <c r="S785" i="1"/>
  <c r="FS25" i="12"/>
  <c r="FS27" i="12" s="1"/>
  <c r="S2046" i="1"/>
  <c r="DC33" i="12"/>
  <c r="S1229" i="1"/>
  <c r="DD32" i="12"/>
  <c r="S1509" i="1"/>
  <c r="P25" i="12"/>
  <c r="P27" i="12" s="1"/>
  <c r="S138" i="1"/>
  <c r="AF25" i="12"/>
  <c r="AF27" i="12" s="1"/>
  <c r="S330" i="1"/>
  <c r="S333" i="1" s="1"/>
  <c r="AV25" i="12"/>
  <c r="AV27" i="12" s="1"/>
  <c r="S522" i="1"/>
  <c r="BL25" i="12"/>
  <c r="BL27" i="12" s="1"/>
  <c r="S714" i="1"/>
  <c r="CB25" i="12"/>
  <c r="CB27" i="12" s="1"/>
  <c r="S906" i="1"/>
  <c r="DH25" i="12"/>
  <c r="DH27" i="12" s="1"/>
  <c r="S1290" i="1"/>
  <c r="DX25" i="12"/>
  <c r="DX27" i="12" s="1"/>
  <c r="S1482" i="1"/>
  <c r="EN25" i="12"/>
  <c r="EN27" i="12" s="1"/>
  <c r="S1674" i="1"/>
  <c r="FD25" i="12"/>
  <c r="FD27" i="12" s="1"/>
  <c r="S1866" i="1"/>
  <c r="FT25" i="12"/>
  <c r="FT27" i="12" s="1"/>
  <c r="S2058" i="1"/>
  <c r="L32" i="12"/>
  <c r="S9" i="1"/>
  <c r="S1161" i="1"/>
  <c r="DB25" i="12"/>
  <c r="DB27" i="12" s="1"/>
  <c r="DB37" i="12" s="1"/>
  <c r="S1541" i="1"/>
  <c r="AE25" i="12"/>
  <c r="AE27" i="12" s="1"/>
  <c r="S318" i="1"/>
  <c r="CA25" i="12"/>
  <c r="CA27" i="12" s="1"/>
  <c r="S894" i="1"/>
  <c r="EY33" i="12"/>
  <c r="S1805" i="1"/>
  <c r="Q25" i="12"/>
  <c r="Q27" i="12" s="1"/>
  <c r="S150" i="1"/>
  <c r="DI25" i="12"/>
  <c r="DI27" i="12" s="1"/>
  <c r="S1302" i="1"/>
  <c r="BI33" i="12"/>
  <c r="S677" i="1"/>
  <c r="F25" i="12"/>
  <c r="F27" i="12" s="1"/>
  <c r="DD25" i="12"/>
  <c r="DD27" i="12" s="1"/>
  <c r="S42" i="1"/>
  <c r="S221" i="1"/>
  <c r="S810" i="1"/>
  <c r="S1578" i="1"/>
  <c r="EM25" i="12"/>
  <c r="EM27" i="12" s="1"/>
  <c r="S1662" i="1"/>
  <c r="AW25" i="12"/>
  <c r="AW27" i="12" s="1"/>
  <c r="S534" i="1"/>
  <c r="EO25" i="12"/>
  <c r="EO27" i="12" s="1"/>
  <c r="S1686" i="1"/>
  <c r="AS33" i="12"/>
  <c r="S485" i="1"/>
  <c r="FA33" i="12"/>
  <c r="S1829" i="1"/>
  <c r="R25" i="12"/>
  <c r="R27" i="12" s="1"/>
  <c r="S162" i="1"/>
  <c r="S165" i="1" s="1"/>
  <c r="AH25" i="12"/>
  <c r="AH27" i="12" s="1"/>
  <c r="S354" i="1"/>
  <c r="AX25" i="12"/>
  <c r="AX27" i="12" s="1"/>
  <c r="S546" i="1"/>
  <c r="CD25" i="12"/>
  <c r="CD27" i="12" s="1"/>
  <c r="S930" i="1"/>
  <c r="CT25" i="12"/>
  <c r="CT27" i="12" s="1"/>
  <c r="S1122" i="1"/>
  <c r="S1506" i="1"/>
  <c r="DZ25" i="12"/>
  <c r="DZ27" i="12" s="1"/>
  <c r="EP25" i="12"/>
  <c r="EP27" i="12" s="1"/>
  <c r="EP37" i="12" s="1"/>
  <c r="S1698" i="1"/>
  <c r="S1701" i="1" s="1"/>
  <c r="BZ33" i="12"/>
  <c r="S881" i="1"/>
  <c r="DV33" i="12"/>
  <c r="S1457" i="1"/>
  <c r="S1462" i="1" s="1"/>
  <c r="EL31" i="12"/>
  <c r="FB33" i="12"/>
  <c r="S1841" i="1"/>
  <c r="G25" i="12"/>
  <c r="G27" i="12" s="1"/>
  <c r="DJ25" i="12"/>
  <c r="DJ27" i="12" s="1"/>
  <c r="S234" i="1"/>
  <c r="S834" i="1"/>
  <c r="CQ25" i="12"/>
  <c r="CQ27" i="12" s="1"/>
  <c r="CQ37" i="12" s="1"/>
  <c r="S1086" i="1"/>
  <c r="S1090" i="1" s="1"/>
  <c r="BO25" i="12"/>
  <c r="BO27" i="12" s="1"/>
  <c r="S750" i="1"/>
  <c r="S753" i="1" s="1"/>
  <c r="CE25" i="12"/>
  <c r="CE27" i="12" s="1"/>
  <c r="S942" i="1"/>
  <c r="EQ25" i="12"/>
  <c r="EQ27" i="12" s="1"/>
  <c r="S1710" i="1"/>
  <c r="FG25" i="12"/>
  <c r="FG27" i="12" s="1"/>
  <c r="S1902" i="1"/>
  <c r="FW37" i="12"/>
  <c r="CQ33" i="12"/>
  <c r="S1085" i="1"/>
  <c r="EM33" i="12"/>
  <c r="S1661" i="1"/>
  <c r="S25" i="12"/>
  <c r="S27" i="12" s="1"/>
  <c r="S37" i="12" s="1"/>
  <c r="DL25" i="12"/>
  <c r="DL27" i="12" s="1"/>
  <c r="BL32" i="12"/>
  <c r="FN25" i="12"/>
  <c r="FN27" i="12" s="1"/>
  <c r="S1986" i="1"/>
  <c r="DG25" i="12"/>
  <c r="DG27" i="12" s="1"/>
  <c r="S1278" i="1"/>
  <c r="CS25" i="12"/>
  <c r="CS27" i="12" s="1"/>
  <c r="S1110" i="1"/>
  <c r="M33" i="12"/>
  <c r="S101" i="1"/>
  <c r="AI25" i="12"/>
  <c r="AI27" i="12" s="1"/>
  <c r="S366" i="1"/>
  <c r="S369" i="1" s="1"/>
  <c r="CU25" i="12"/>
  <c r="CU27" i="12" s="1"/>
  <c r="S1134" i="1"/>
  <c r="S1917" i="1"/>
  <c r="T25" i="12"/>
  <c r="T27" i="12" s="1"/>
  <c r="DY25" i="12"/>
  <c r="DY27" i="12" s="1"/>
  <c r="GB41" i="12"/>
  <c r="S66" i="1"/>
  <c r="S258" i="1"/>
  <c r="FC25" i="12"/>
  <c r="FC27" i="12" s="1"/>
  <c r="S1854" i="1"/>
  <c r="S1858" i="1" s="1"/>
  <c r="AG25" i="12"/>
  <c r="AG27" i="12" s="1"/>
  <c r="S342" i="1"/>
  <c r="S345" i="1" s="1"/>
  <c r="FE25" i="12"/>
  <c r="FE27" i="12" s="1"/>
  <c r="S1878" i="1"/>
  <c r="DU33" i="12"/>
  <c r="S1445" i="1"/>
  <c r="DK25" i="12"/>
  <c r="DK27" i="12" s="1"/>
  <c r="DK37" i="12" s="1"/>
  <c r="S1326" i="1"/>
  <c r="S1329" i="1" s="1"/>
  <c r="AZ25" i="12"/>
  <c r="AZ27" i="12" s="1"/>
  <c r="S570" i="1"/>
  <c r="S573" i="1" s="1"/>
  <c r="U25" i="12"/>
  <c r="U27" i="12" s="1"/>
  <c r="S198" i="1"/>
  <c r="BQ25" i="12"/>
  <c r="BQ27" i="12" s="1"/>
  <c r="S774" i="1"/>
  <c r="CW25" i="12"/>
  <c r="CW27" i="12" s="1"/>
  <c r="S1158" i="1"/>
  <c r="EC25" i="12"/>
  <c r="EC27" i="12" s="1"/>
  <c r="EC37" i="12" s="1"/>
  <c r="S1542" i="1"/>
  <c r="ES25" i="12"/>
  <c r="ES27" i="12" s="1"/>
  <c r="S1734" i="1"/>
  <c r="FI25" i="12"/>
  <c r="FI27" i="12" s="1"/>
  <c r="S1926" i="1"/>
  <c r="S1929" i="1" s="1"/>
  <c r="Q31" i="12"/>
  <c r="AG31" i="12"/>
  <c r="AW31" i="12"/>
  <c r="AW32" i="12" s="1"/>
  <c r="BM31" i="12"/>
  <c r="CC31" i="12"/>
  <c r="CC32" i="12" s="1"/>
  <c r="CS31" i="12"/>
  <c r="CS32" i="12" s="1"/>
  <c r="DI31" i="12"/>
  <c r="DY31" i="12"/>
  <c r="EO31" i="12"/>
  <c r="EO32" i="12" s="1"/>
  <c r="FE31" i="12"/>
  <c r="FU31" i="12"/>
  <c r="S69" i="1"/>
  <c r="S1221" i="1"/>
  <c r="W25" i="12"/>
  <c r="W27" i="12" s="1"/>
  <c r="EB25" i="12"/>
  <c r="EB27" i="12" s="1"/>
  <c r="AU25" i="12"/>
  <c r="AU27" i="12" s="1"/>
  <c r="AU37" i="12" s="1"/>
  <c r="S510" i="1"/>
  <c r="DW25" i="12"/>
  <c r="DW27" i="12" s="1"/>
  <c r="S1470" i="1"/>
  <c r="S1473" i="1" s="1"/>
  <c r="BG33" i="12"/>
  <c r="S653" i="1"/>
  <c r="BM25" i="12"/>
  <c r="BM27" i="12" s="1"/>
  <c r="S726" i="1"/>
  <c r="DE33" i="12"/>
  <c r="S1253" i="1"/>
  <c r="AY25" i="12"/>
  <c r="AY27" i="12" s="1"/>
  <c r="S558" i="1"/>
  <c r="EA25" i="12"/>
  <c r="EA27" i="12" s="1"/>
  <c r="S1518" i="1"/>
  <c r="S1521" i="1" s="1"/>
  <c r="BP25" i="12"/>
  <c r="BP27" i="12" s="1"/>
  <c r="S762" i="1"/>
  <c r="CV25" i="12"/>
  <c r="CV27" i="12" s="1"/>
  <c r="S1146" i="1"/>
  <c r="ER25" i="12"/>
  <c r="ER27" i="12" s="1"/>
  <c r="S1722" i="1"/>
  <c r="AK25" i="12"/>
  <c r="AK27" i="12" s="1"/>
  <c r="S390" i="1"/>
  <c r="S393" i="1" s="1"/>
  <c r="BA25" i="12"/>
  <c r="BA27" i="12" s="1"/>
  <c r="S582" i="1"/>
  <c r="CG25" i="12"/>
  <c r="CG27" i="12" s="1"/>
  <c r="CG37" i="12" s="1"/>
  <c r="S966" i="1"/>
  <c r="S969" i="1" s="1"/>
  <c r="DM25" i="12"/>
  <c r="DM27" i="12" s="1"/>
  <c r="S1350" i="1"/>
  <c r="V25" i="12"/>
  <c r="V27" i="12" s="1"/>
  <c r="S210" i="1"/>
  <c r="S213" i="1" s="1"/>
  <c r="AL25" i="12"/>
  <c r="AL27" i="12" s="1"/>
  <c r="S402" i="1"/>
  <c r="S405" i="1" s="1"/>
  <c r="BB25" i="12"/>
  <c r="BB27" i="12" s="1"/>
  <c r="S594" i="1"/>
  <c r="BR25" i="12"/>
  <c r="BR27" i="12" s="1"/>
  <c r="S786" i="1"/>
  <c r="CH25" i="12"/>
  <c r="CH27" i="12" s="1"/>
  <c r="CH37" i="12" s="1"/>
  <c r="S978" i="1"/>
  <c r="CX25" i="12"/>
  <c r="CX27" i="12" s="1"/>
  <c r="S1170" i="1"/>
  <c r="DN25" i="12"/>
  <c r="DN27" i="12" s="1"/>
  <c r="S1362" i="1"/>
  <c r="ED25" i="12"/>
  <c r="ED27" i="12" s="1"/>
  <c r="S1554" i="1"/>
  <c r="ET25" i="12"/>
  <c r="ET27" i="12" s="1"/>
  <c r="S1746" i="1"/>
  <c r="FJ25" i="12"/>
  <c r="FJ27" i="12" s="1"/>
  <c r="S1938" i="1"/>
  <c r="S1942" i="1" s="1"/>
  <c r="BN31" i="12"/>
  <c r="BN32" i="12" s="1"/>
  <c r="DJ33" i="12"/>
  <c r="S1313" i="1"/>
  <c r="S1809" i="1"/>
  <c r="AJ25" i="12"/>
  <c r="AJ27" i="12" s="1"/>
  <c r="EJ25" i="12"/>
  <c r="EJ27" i="12" s="1"/>
  <c r="CU32" i="12"/>
  <c r="S1770" i="1"/>
  <c r="BK25" i="12"/>
  <c r="BK27" i="12" s="1"/>
  <c r="S702" i="1"/>
  <c r="S33" i="1"/>
  <c r="S226" i="1"/>
  <c r="AM25" i="12"/>
  <c r="AM27" i="12" s="1"/>
  <c r="AM37" i="12" s="1"/>
  <c r="S414" i="1"/>
  <c r="BC25" i="12"/>
  <c r="BC27" i="12" s="1"/>
  <c r="S606" i="1"/>
  <c r="S609" i="1" s="1"/>
  <c r="BS25" i="12"/>
  <c r="BS27" i="12" s="1"/>
  <c r="S798" i="1"/>
  <c r="CI25" i="12"/>
  <c r="CI27" i="12" s="1"/>
  <c r="S990" i="1"/>
  <c r="CY25" i="12"/>
  <c r="CY27" i="12" s="1"/>
  <c r="S1182" i="1"/>
  <c r="DO25" i="12"/>
  <c r="DO27" i="12" s="1"/>
  <c r="S1374" i="1"/>
  <c r="EE25" i="12"/>
  <c r="EE27" i="12" s="1"/>
  <c r="EE37" i="12" s="1"/>
  <c r="S1566" i="1"/>
  <c r="S1570" i="1" s="1"/>
  <c r="EU25" i="12"/>
  <c r="EU27" i="12" s="1"/>
  <c r="S1758" i="1"/>
  <c r="FK25" i="12"/>
  <c r="FK27" i="12" s="1"/>
  <c r="FK37" i="12" s="1"/>
  <c r="S1950" i="1"/>
  <c r="S1953" i="1" s="1"/>
  <c r="AI31" i="12"/>
  <c r="AI32" i="12" s="1"/>
  <c r="BO31" i="12"/>
  <c r="CE31" i="12"/>
  <c r="CE32" i="12" s="1"/>
  <c r="DK31" i="12"/>
  <c r="EA31" i="12"/>
  <c r="EA32" i="12" s="1"/>
  <c r="EQ31" i="12"/>
  <c r="FG31" i="12"/>
  <c r="FW31" i="12"/>
  <c r="FW32" i="12" s="1"/>
  <c r="FW33" i="12" s="1"/>
  <c r="FW34" i="12" s="1"/>
  <c r="FW35" i="12" s="1"/>
  <c r="FW36" i="12" s="1"/>
  <c r="FW38" i="12" s="1"/>
  <c r="FW40" i="12" s="1"/>
  <c r="FW42" i="12" s="1"/>
  <c r="GB16" i="12"/>
  <c r="EW25" i="12"/>
  <c r="EW27" i="12" s="1"/>
  <c r="CV32" i="12"/>
  <c r="S618" i="1"/>
  <c r="S1194" i="1"/>
  <c r="S1197" i="1" s="1"/>
  <c r="BE25" i="12"/>
  <c r="BE27" i="12" s="1"/>
  <c r="EX25" i="12"/>
  <c r="EX27" i="12" s="1"/>
  <c r="AU33" i="12"/>
  <c r="S642" i="1"/>
  <c r="S297" i="1"/>
  <c r="I25" i="12"/>
  <c r="I27" i="12" s="1"/>
  <c r="S54" i="1"/>
  <c r="Y25" i="12"/>
  <c r="Y27" i="12" s="1"/>
  <c r="S246" i="1"/>
  <c r="AO25" i="12"/>
  <c r="AO27" i="12" s="1"/>
  <c r="S438" i="1"/>
  <c r="BU25" i="12"/>
  <c r="BU27" i="12" s="1"/>
  <c r="BU37" i="12" s="1"/>
  <c r="S822" i="1"/>
  <c r="S826" i="1" s="1"/>
  <c r="CK25" i="12"/>
  <c r="CK27" i="12" s="1"/>
  <c r="S1014" i="1"/>
  <c r="DQ25" i="12"/>
  <c r="DQ27" i="12" s="1"/>
  <c r="DQ37" i="12" s="1"/>
  <c r="S1398" i="1"/>
  <c r="S1401" i="1" s="1"/>
  <c r="EG25" i="12"/>
  <c r="EG27" i="12" s="1"/>
  <c r="EG37" i="12" s="1"/>
  <c r="S1590" i="1"/>
  <c r="S1593" i="1" s="1"/>
  <c r="FM25" i="12"/>
  <c r="FM27" i="12" s="1"/>
  <c r="S1974" i="1"/>
  <c r="S1978" i="1" s="1"/>
  <c r="S501" i="1"/>
  <c r="E22" i="12"/>
  <c r="EZ25" i="12"/>
  <c r="EZ27" i="12" s="1"/>
  <c r="S965" i="1"/>
  <c r="BH25" i="12"/>
  <c r="BH27" i="12" s="1"/>
  <c r="FF25" i="12"/>
  <c r="FF27" i="12" s="1"/>
  <c r="S126" i="1"/>
  <c r="DR25" i="12"/>
  <c r="DR27" i="12" s="1"/>
  <c r="S1410" i="1"/>
  <c r="S1414" i="1" s="1"/>
  <c r="S129" i="1"/>
  <c r="S1089" i="1"/>
  <c r="AA25" i="12"/>
  <c r="AA27" i="12" s="1"/>
  <c r="AA37" i="12" s="1"/>
  <c r="S270" i="1"/>
  <c r="S273" i="1" s="1"/>
  <c r="BG25" i="12"/>
  <c r="BG27" i="12" s="1"/>
  <c r="S654" i="1"/>
  <c r="S657" i="1" s="1"/>
  <c r="DC25" i="12"/>
  <c r="DC27" i="12" s="1"/>
  <c r="S1230" i="1"/>
  <c r="S1233" i="1" s="1"/>
  <c r="DS25" i="12"/>
  <c r="DS27" i="12" s="1"/>
  <c r="S1422" i="1"/>
  <c r="FO25" i="12"/>
  <c r="FO27" i="12" s="1"/>
  <c r="S1998" i="1"/>
  <c r="CI31" i="12"/>
  <c r="S717" i="1"/>
  <c r="BN25" i="12"/>
  <c r="BN27" i="12" s="1"/>
  <c r="FH25" i="12"/>
  <c r="FH27" i="12" s="1"/>
  <c r="S389" i="1"/>
  <c r="S1002" i="1"/>
  <c r="S1349" i="1"/>
  <c r="S1962" i="1"/>
  <c r="GB17" i="12"/>
  <c r="K25" i="12"/>
  <c r="K27" i="12" s="1"/>
  <c r="K37" i="12" s="1"/>
  <c r="S78" i="1"/>
  <c r="AQ25" i="12"/>
  <c r="AQ27" i="12" s="1"/>
  <c r="AQ37" i="12" s="1"/>
  <c r="S462" i="1"/>
  <c r="BW25" i="12"/>
  <c r="BW27" i="12" s="1"/>
  <c r="BW37" i="12" s="1"/>
  <c r="S846" i="1"/>
  <c r="CM25" i="12"/>
  <c r="CM27" i="12" s="1"/>
  <c r="CM37" i="12" s="1"/>
  <c r="S1038" i="1"/>
  <c r="S1041" i="1" s="1"/>
  <c r="EI25" i="12"/>
  <c r="EI27" i="12" s="1"/>
  <c r="S1614" i="1"/>
  <c r="EY25" i="12"/>
  <c r="EY27" i="12" s="1"/>
  <c r="S1806" i="1"/>
  <c r="S1810" i="1" s="1"/>
  <c r="L25" i="12"/>
  <c r="L27" i="12" s="1"/>
  <c r="S90" i="1"/>
  <c r="AB25" i="12"/>
  <c r="AB27" i="12" s="1"/>
  <c r="S282" i="1"/>
  <c r="AR25" i="12"/>
  <c r="AR27" i="12" s="1"/>
  <c r="S474" i="1"/>
  <c r="BX25" i="12"/>
  <c r="BX27" i="12" s="1"/>
  <c r="BX37" i="12" s="1"/>
  <c r="S858" i="1"/>
  <c r="S1053" i="1"/>
  <c r="DT25" i="12"/>
  <c r="DT27" i="12" s="1"/>
  <c r="S1434" i="1"/>
  <c r="S1437" i="1" s="1"/>
  <c r="FP25" i="12"/>
  <c r="FP27" i="12" s="1"/>
  <c r="S2010" i="1"/>
  <c r="H31" i="12"/>
  <c r="X31" i="12"/>
  <c r="CJ31" i="12"/>
  <c r="CJ32" i="12" s="1"/>
  <c r="CZ31" i="12"/>
  <c r="EV31" i="12"/>
  <c r="S1305" i="1"/>
  <c r="CC25" i="12"/>
  <c r="CC27" i="12" s="1"/>
  <c r="FU25" i="12"/>
  <c r="FU27" i="12" s="1"/>
  <c r="S1026" i="1"/>
  <c r="S1386" i="1"/>
  <c r="EH25" i="12"/>
  <c r="EH27" i="12" s="1"/>
  <c r="S1602" i="1"/>
  <c r="S1605" i="1" s="1"/>
  <c r="S1857" i="1"/>
  <c r="M25" i="12"/>
  <c r="M27" i="12" s="1"/>
  <c r="M37" i="12" s="1"/>
  <c r="S102" i="1"/>
  <c r="S105" i="1" s="1"/>
  <c r="AC25" i="12"/>
  <c r="AC27" i="12" s="1"/>
  <c r="AC37" i="12" s="1"/>
  <c r="S294" i="1"/>
  <c r="AS25" i="12"/>
  <c r="AS27" i="12" s="1"/>
  <c r="AS37" i="12" s="1"/>
  <c r="S486" i="1"/>
  <c r="S490" i="1" s="1"/>
  <c r="BI25" i="12"/>
  <c r="BI27" i="12" s="1"/>
  <c r="BI34" i="12" s="1"/>
  <c r="BI35" i="12" s="1"/>
  <c r="BI36" i="12" s="1"/>
  <c r="BI38" i="12" s="1"/>
  <c r="BI40" i="12" s="1"/>
  <c r="S678" i="1"/>
  <c r="BY25" i="12"/>
  <c r="BY27" i="12" s="1"/>
  <c r="BY37" i="12" s="1"/>
  <c r="S870" i="1"/>
  <c r="CO25" i="12"/>
  <c r="CO27" i="12" s="1"/>
  <c r="CO37" i="12" s="1"/>
  <c r="S1062" i="1"/>
  <c r="DE25" i="12"/>
  <c r="DE27" i="12" s="1"/>
  <c r="DE37" i="12" s="1"/>
  <c r="S1254" i="1"/>
  <c r="DU25" i="12"/>
  <c r="DU27" i="12" s="1"/>
  <c r="S1446" i="1"/>
  <c r="S1449" i="1" s="1"/>
  <c r="EK25" i="12"/>
  <c r="EK27" i="12" s="1"/>
  <c r="S1638" i="1"/>
  <c r="S1641" i="1" s="1"/>
  <c r="FA25" i="12"/>
  <c r="FA27" i="12" s="1"/>
  <c r="FA37" i="12" s="1"/>
  <c r="S1830" i="1"/>
  <c r="FQ25" i="12"/>
  <c r="FQ27" i="12" s="1"/>
  <c r="FQ37" i="12" s="1"/>
  <c r="S2022" i="1"/>
  <c r="I33" i="12"/>
  <c r="S53" i="1"/>
  <c r="Y33" i="12"/>
  <c r="S245" i="1"/>
  <c r="BE33" i="12"/>
  <c r="S629" i="1"/>
  <c r="S634" i="1" s="1"/>
  <c r="BU33" i="12"/>
  <c r="S821" i="1"/>
  <c r="DQ33" i="12"/>
  <c r="DQ36" i="12" s="1"/>
  <c r="DQ38" i="12" s="1"/>
  <c r="DQ40" i="12" s="1"/>
  <c r="S1397" i="1"/>
  <c r="S1402" i="1" s="1"/>
  <c r="FM33" i="12"/>
  <c r="S1973" i="1"/>
  <c r="CF25" i="12"/>
  <c r="CF27" i="12" s="1"/>
  <c r="FV25" i="12"/>
  <c r="FV27" i="12" s="1"/>
  <c r="FV37" i="12" s="1"/>
  <c r="S426" i="1"/>
  <c r="S1104" i="1"/>
  <c r="S2145" i="1"/>
  <c r="S2149" i="1"/>
  <c r="S2097" i="1"/>
  <c r="S2121" i="1"/>
  <c r="S177" i="1"/>
  <c r="S873" i="1"/>
  <c r="S1103" i="1"/>
  <c r="S93" i="1"/>
  <c r="S525" i="1"/>
  <c r="S1846" i="1"/>
  <c r="S1845" i="1"/>
  <c r="S321" i="1"/>
  <c r="S465" i="1"/>
  <c r="S1905" i="1"/>
  <c r="S2049" i="1"/>
  <c r="S597" i="1"/>
  <c r="S681" i="1"/>
  <c r="S1017" i="1"/>
  <c r="S21" i="1"/>
  <c r="S22" i="1"/>
  <c r="S825" i="1"/>
  <c r="S1629" i="1"/>
  <c r="S2122" i="1"/>
  <c r="S117" i="1"/>
  <c r="S933" i="1"/>
  <c r="S2137" i="1"/>
  <c r="S2136" i="1"/>
  <c r="S1689" i="1"/>
  <c r="S2113" i="1"/>
  <c r="S2112" i="1"/>
  <c r="S82" i="1"/>
  <c r="S81" i="1"/>
  <c r="S201" i="1"/>
  <c r="S1954" i="1"/>
  <c r="S897" i="1"/>
  <c r="S585" i="1"/>
  <c r="S45" i="1"/>
  <c r="S1281" i="1"/>
  <c r="S2125" i="1"/>
  <c r="S2124" i="1"/>
  <c r="S381" i="1"/>
  <c r="S1389" i="1"/>
  <c r="S1317" i="1"/>
  <c r="S1318" i="1"/>
  <c r="S705" i="1"/>
  <c r="S981" i="1"/>
  <c r="S285" i="1"/>
  <c r="S1653" i="1"/>
  <c r="S1341" i="1"/>
  <c r="S2100" i="1"/>
  <c r="S2101" i="1"/>
  <c r="S153" i="1"/>
  <c r="S189" i="1"/>
  <c r="S1761" i="1"/>
  <c r="S1881" i="1"/>
  <c r="S861" i="1"/>
  <c r="S1149" i="1"/>
  <c r="S1581" i="1"/>
  <c r="S261" i="1"/>
  <c r="S741" i="1"/>
  <c r="S1821" i="1"/>
  <c r="S1077" i="1"/>
  <c r="S693" i="1"/>
  <c r="S1485" i="1"/>
  <c r="S1965" i="1"/>
  <c r="S813" i="1"/>
  <c r="S993" i="1"/>
  <c r="S1185" i="1"/>
  <c r="S1258" i="1"/>
  <c r="S1713" i="1"/>
  <c r="S1785" i="1"/>
  <c r="S1893" i="1"/>
  <c r="S2037" i="1"/>
  <c r="S357" i="1"/>
  <c r="S441" i="1"/>
  <c r="S729" i="1"/>
  <c r="S777" i="1"/>
  <c r="S1113" i="1"/>
  <c r="S1413" i="1"/>
  <c r="S2109" i="1"/>
  <c r="S2110" i="1"/>
  <c r="S2085" i="1"/>
  <c r="S225" i="1"/>
  <c r="S237" i="1"/>
  <c r="S645" i="1"/>
  <c r="S849" i="1"/>
  <c r="S1029" i="1"/>
  <c r="S1101" i="1"/>
  <c r="S1105" i="1"/>
  <c r="S1749" i="1"/>
  <c r="S2111" i="1"/>
  <c r="S549" i="1"/>
  <c r="S789" i="1"/>
  <c r="S1125" i="1"/>
  <c r="S1245" i="1"/>
  <c r="S1461" i="1"/>
  <c r="S1545" i="1"/>
  <c r="S837" i="1"/>
  <c r="S970" i="1"/>
  <c r="S1173" i="1"/>
  <c r="S2013" i="1"/>
  <c r="S1533" i="1"/>
  <c r="S1869" i="1"/>
  <c r="S2160" i="1"/>
  <c r="S477" i="1"/>
  <c r="S1677" i="1"/>
  <c r="S2098" i="1"/>
  <c r="AV37" i="12"/>
  <c r="F37" i="12"/>
  <c r="F34" i="12"/>
  <c r="F35" i="12" s="1"/>
  <c r="FY36" i="12"/>
  <c r="DF37" i="12"/>
  <c r="ES37" i="12"/>
  <c r="FG37" i="12"/>
  <c r="DR37" i="12"/>
  <c r="DR34" i="12"/>
  <c r="DR35" i="12" s="1"/>
  <c r="DR36" i="12" s="1"/>
  <c r="DR38" i="12" s="1"/>
  <c r="DR40" i="12" s="1"/>
  <c r="FE37" i="12"/>
  <c r="CL37" i="12"/>
  <c r="EH37" i="12"/>
  <c r="EH34" i="12"/>
  <c r="EH35" i="12" s="1"/>
  <c r="AG37" i="12"/>
  <c r="AS34" i="12"/>
  <c r="AS35" i="12" s="1"/>
  <c r="AS36" i="12" s="1"/>
  <c r="BQ37" i="12"/>
  <c r="V37" i="12"/>
  <c r="CD37" i="12"/>
  <c r="L37" i="12"/>
  <c r="X37" i="12"/>
  <c r="CR37" i="12"/>
  <c r="DP37" i="12"/>
  <c r="EN37" i="12"/>
  <c r="FL37" i="12"/>
  <c r="AP37" i="12"/>
  <c r="AP34" i="12"/>
  <c r="AP35" i="12" s="1"/>
  <c r="AP36" i="12" s="1"/>
  <c r="AP38" i="12" s="1"/>
  <c r="AP40" i="12" s="1"/>
  <c r="FF37" i="12"/>
  <c r="CC37" i="12"/>
  <c r="DE36" i="12"/>
  <c r="DE38" i="12" s="1"/>
  <c r="DE40" i="12" s="1"/>
  <c r="FH37" i="12"/>
  <c r="CF37" i="12"/>
  <c r="FC36" i="12"/>
  <c r="BT37" i="12"/>
  <c r="AL37" i="12"/>
  <c r="AZ37" i="12"/>
  <c r="FP31" i="12"/>
  <c r="DY37" i="12"/>
  <c r="BM37" i="12"/>
  <c r="DZ37" i="12"/>
  <c r="BB37" i="12"/>
  <c r="EB37" i="12"/>
  <c r="AF37" i="12"/>
  <c r="ER37" i="12"/>
  <c r="CR32" i="12"/>
  <c r="CR33" i="12" s="1"/>
  <c r="CR34" i="12" s="1"/>
  <c r="CR35" i="12" s="1"/>
  <c r="Z37" i="12"/>
  <c r="CT37" i="12"/>
  <c r="DJ37" i="12"/>
  <c r="DJ34" i="12"/>
  <c r="DJ35" i="12" s="1"/>
  <c r="DJ36" i="12" s="1"/>
  <c r="DJ38" i="12" s="1"/>
  <c r="DJ40" i="12" s="1"/>
  <c r="DD37" i="12"/>
  <c r="O37" i="12"/>
  <c r="CU37" i="12"/>
  <c r="DG37" i="12"/>
  <c r="FO37" i="12"/>
  <c r="BL37" i="12"/>
  <c r="GB10" i="12"/>
  <c r="GB11" i="12"/>
  <c r="FX37" i="12"/>
  <c r="DE34" i="12"/>
  <c r="DE35" i="12" s="1"/>
  <c r="E25" i="12"/>
  <c r="GB8" i="12"/>
  <c r="Q37" i="12"/>
  <c r="CK37" i="12"/>
  <c r="CW37" i="12"/>
  <c r="E31" i="12"/>
  <c r="GB29" i="12"/>
  <c r="GB30" i="12"/>
  <c r="H37" i="12"/>
  <c r="DT37" i="12"/>
  <c r="FZ37" i="12"/>
  <c r="R37" i="12"/>
  <c r="CX37" i="12"/>
  <c r="DV37" i="12"/>
  <c r="DV34" i="12"/>
  <c r="DV35" i="12" s="1"/>
  <c r="DV36" i="12" s="1"/>
  <c r="DV38" i="12" s="1"/>
  <c r="DV40" i="12" s="1"/>
  <c r="ET37" i="12"/>
  <c r="FR37" i="12"/>
  <c r="AE37" i="12"/>
  <c r="BC37" i="12"/>
  <c r="BO37" i="12"/>
  <c r="CY37" i="12"/>
  <c r="DW37" i="12"/>
  <c r="EI37" i="12"/>
  <c r="EU37" i="12"/>
  <c r="FS37" i="12"/>
  <c r="T37" i="12"/>
  <c r="CR31" i="12"/>
  <c r="GA34" i="12"/>
  <c r="GA35" i="12" s="1"/>
  <c r="BJ37" i="12"/>
  <c r="FN37" i="12"/>
  <c r="BK37" i="12"/>
  <c r="FC34" i="12"/>
  <c r="FC35" i="12" s="1"/>
  <c r="FC37" i="12"/>
  <c r="F36" i="12"/>
  <c r="EZ32" i="12"/>
  <c r="CA37" i="12"/>
  <c r="AR37" i="12"/>
  <c r="BD37" i="12"/>
  <c r="CB37" i="12"/>
  <c r="CZ37" i="12"/>
  <c r="DX37" i="12"/>
  <c r="EV37" i="12"/>
  <c r="FT37" i="12"/>
  <c r="AL32" i="12"/>
  <c r="AX32" i="12"/>
  <c r="CT32" i="12"/>
  <c r="FU37" i="12"/>
  <c r="AY37" i="12"/>
  <c r="EE34" i="12"/>
  <c r="EE35" i="12" s="1"/>
  <c r="EE36" i="12" s="1"/>
  <c r="EE38" i="12" s="1"/>
  <c r="EE40" i="12" s="1"/>
  <c r="AN31" i="12"/>
  <c r="BH37" i="12"/>
  <c r="AO37" i="12"/>
  <c r="AD37" i="12"/>
  <c r="I37" i="12"/>
  <c r="I34" i="12"/>
  <c r="I35" i="12" s="1"/>
  <c r="I36" i="12" s="1"/>
  <c r="I38" i="12" s="1"/>
  <c r="I40" i="12" s="1"/>
  <c r="U37" i="12"/>
  <c r="DM34" i="12"/>
  <c r="DM35" i="12" s="1"/>
  <c r="DM36" i="12" s="1"/>
  <c r="DM38" i="12" s="1"/>
  <c r="DM40" i="12" s="1"/>
  <c r="DM37" i="12"/>
  <c r="EK37" i="12"/>
  <c r="FI37" i="12"/>
  <c r="EK31" i="12"/>
  <c r="EK32" i="12" s="1"/>
  <c r="W37" i="12"/>
  <c r="W34" i="12"/>
  <c r="W35" i="12" s="1"/>
  <c r="W36" i="12" s="1"/>
  <c r="EW37" i="12"/>
  <c r="AX37" i="12"/>
  <c r="ED37" i="12"/>
  <c r="DS37" i="12"/>
  <c r="BF37" i="12"/>
  <c r="BA37" i="12"/>
  <c r="DU37" i="12"/>
  <c r="DU34" i="12"/>
  <c r="DU35" i="12" s="1"/>
  <c r="DU36" i="12" s="1"/>
  <c r="DU38" i="12" s="1"/>
  <c r="DU40" i="12" s="1"/>
  <c r="G37" i="12"/>
  <c r="K36" i="12"/>
  <c r="AH37" i="12"/>
  <c r="CP37" i="12"/>
  <c r="DN37" i="12"/>
  <c r="FJ34" i="12"/>
  <c r="FJ35" i="12" s="1"/>
  <c r="FJ36" i="12" s="1"/>
  <c r="FJ37" i="12"/>
  <c r="BR36" i="12"/>
  <c r="BR38" i="12" s="1"/>
  <c r="BR40" i="12" s="1"/>
  <c r="AI37" i="12"/>
  <c r="CN37" i="12"/>
  <c r="BP37" i="12"/>
  <c r="P32" i="12"/>
  <c r="AB32" i="12"/>
  <c r="AN32" i="12"/>
  <c r="AZ32" i="12"/>
  <c r="BX32" i="12"/>
  <c r="DH32" i="12"/>
  <c r="DT32" i="12"/>
  <c r="ER32" i="12"/>
  <c r="FD32" i="12"/>
  <c r="FP32" i="12"/>
  <c r="GB28" i="12"/>
  <c r="BV37" i="12"/>
  <c r="FB37" i="12"/>
  <c r="FB34" i="12"/>
  <c r="FB35" i="12" s="1"/>
  <c r="FB36" i="12" s="1"/>
  <c r="FB38" i="12" s="1"/>
  <c r="FB40" i="12" s="1"/>
  <c r="BE37" i="12"/>
  <c r="BE34" i="12"/>
  <c r="BE35" i="12" s="1"/>
  <c r="BE36" i="12" s="1"/>
  <c r="CI37" i="12"/>
  <c r="EQ37" i="12"/>
  <c r="EF31" i="12"/>
  <c r="EF32" i="12" s="1"/>
  <c r="DI37" i="12"/>
  <c r="BN37" i="12"/>
  <c r="BZ37" i="12"/>
  <c r="BZ34" i="12"/>
  <c r="BZ35" i="12" s="1"/>
  <c r="BZ36" i="12" s="1"/>
  <c r="AT37" i="12"/>
  <c r="BR34" i="12"/>
  <c r="BR35" i="12" s="1"/>
  <c r="BR37" i="12"/>
  <c r="K34" i="12"/>
  <c r="K35" i="12" s="1"/>
  <c r="BG37" i="12"/>
  <c r="BG34" i="12"/>
  <c r="BG35" i="12" s="1"/>
  <c r="BG36" i="12" s="1"/>
  <c r="BS37" i="12"/>
  <c r="CE37" i="12"/>
  <c r="DC37" i="12"/>
  <c r="DC34" i="12"/>
  <c r="DC35" i="12" s="1"/>
  <c r="DO37" i="12"/>
  <c r="EA37" i="12"/>
  <c r="EM34" i="12"/>
  <c r="EM35" i="12" s="1"/>
  <c r="EM36" i="12" s="1"/>
  <c r="EM38" i="12" s="1"/>
  <c r="EM40" i="12" s="1"/>
  <c r="EM37" i="12"/>
  <c r="EY37" i="12"/>
  <c r="EY34" i="12"/>
  <c r="EY35" i="12" s="1"/>
  <c r="EY36" i="12" s="1"/>
  <c r="DC36" i="12"/>
  <c r="DC38" i="12" s="1"/>
  <c r="DC40" i="12" s="1"/>
  <c r="AJ37" i="12"/>
  <c r="DA37" i="12"/>
  <c r="EZ37" i="12"/>
  <c r="Q32" i="12"/>
  <c r="AC32" i="12"/>
  <c r="AO32" i="12"/>
  <c r="BY32" i="12"/>
  <c r="CW32" i="12"/>
  <c r="EG32" i="12"/>
  <c r="BA32" i="12"/>
  <c r="BM32" i="12"/>
  <c r="CK32" i="12"/>
  <c r="DI32" i="12"/>
  <c r="ES32" i="12"/>
  <c r="FE32" i="12"/>
  <c r="FQ32" i="12"/>
  <c r="CF31" i="12"/>
  <c r="CF32" i="12" s="1"/>
  <c r="P37" i="12"/>
  <c r="AB37" i="12"/>
  <c r="CJ37" i="12"/>
  <c r="DH37" i="12"/>
  <c r="EF37" i="12"/>
  <c r="FD37" i="12"/>
  <c r="FP37" i="12"/>
  <c r="DS31" i="12"/>
  <c r="FO31" i="12"/>
  <c r="BB32" i="12"/>
  <c r="M34" i="12"/>
  <c r="M35" i="12" s="1"/>
  <c r="M36" i="12" s="1"/>
  <c r="M38" i="12" s="1"/>
  <c r="M40" i="12" s="1"/>
  <c r="FA34" i="12"/>
  <c r="FA35" i="12" s="1"/>
  <c r="FA36" i="12" s="1"/>
  <c r="FA38" i="12" s="1"/>
  <c r="FA40" i="12" s="1"/>
  <c r="ET31" i="12"/>
  <c r="ET32" i="12" s="1"/>
  <c r="GB18" i="12"/>
  <c r="DL37" i="12"/>
  <c r="EJ37" i="12"/>
  <c r="EH36" i="12"/>
  <c r="EH38" i="12" s="1"/>
  <c r="EH40" i="12" s="1"/>
  <c r="BF32" i="12"/>
  <c r="CD32" i="12"/>
  <c r="EL32" i="12"/>
  <c r="DQ34" i="12"/>
  <c r="DQ35" i="12" s="1"/>
  <c r="T31" i="12"/>
  <c r="BQ31" i="12"/>
  <c r="BQ32" i="12" s="1"/>
  <c r="X32" i="12"/>
  <c r="AV32" i="12"/>
  <c r="BH32" i="12"/>
  <c r="BT32" i="12"/>
  <c r="DP32" i="12"/>
  <c r="EB32" i="12"/>
  <c r="EN32" i="12"/>
  <c r="U31" i="12"/>
  <c r="U32" i="12" s="1"/>
  <c r="V31" i="12"/>
  <c r="V32" i="12" s="1"/>
  <c r="BU34" i="12"/>
  <c r="BU35" i="12" s="1"/>
  <c r="BU36" i="12" s="1"/>
  <c r="BU38" i="12" s="1"/>
  <c r="BU40" i="12" s="1"/>
  <c r="BS31" i="12"/>
  <c r="BS32" i="12" s="1"/>
  <c r="DO31" i="12"/>
  <c r="DO32" i="12" s="1"/>
  <c r="N32" i="12"/>
  <c r="Z32" i="12"/>
  <c r="BJ32" i="12"/>
  <c r="BV32" i="12"/>
  <c r="CH32" i="12"/>
  <c r="DF32" i="12"/>
  <c r="ED32" i="12"/>
  <c r="EP32" i="12"/>
  <c r="FN32" i="12"/>
  <c r="FZ32" i="12"/>
  <c r="FZ33" i="12" s="1"/>
  <c r="FZ34" i="12" s="1"/>
  <c r="FZ35" i="12" s="1"/>
  <c r="Y37" i="12"/>
  <c r="Y34" i="12"/>
  <c r="Y35" i="12" s="1"/>
  <c r="Y36" i="12" s="1"/>
  <c r="Y38" i="12" s="1"/>
  <c r="Y40" i="12" s="1"/>
  <c r="AK34" i="12"/>
  <c r="AK35" i="12" s="1"/>
  <c r="AK36" i="12" s="1"/>
  <c r="AK38" i="12" s="1"/>
  <c r="AK40" i="12" s="1"/>
  <c r="AK37" i="12"/>
  <c r="BI37" i="12"/>
  <c r="CG34" i="12"/>
  <c r="CG35" i="12" s="1"/>
  <c r="CG36" i="12" s="1"/>
  <c r="CG38" i="12" s="1"/>
  <c r="CG40" i="12" s="1"/>
  <c r="CS37" i="12"/>
  <c r="EC34" i="12"/>
  <c r="EC35" i="12" s="1"/>
  <c r="EC36" i="12" s="1"/>
  <c r="EC38" i="12" s="1"/>
  <c r="EC40" i="12" s="1"/>
  <c r="EO37" i="12"/>
  <c r="FM37" i="12"/>
  <c r="FM34" i="12"/>
  <c r="FM35" i="12" s="1"/>
  <c r="FM36" i="12" s="1"/>
  <c r="FM38" i="12" s="1"/>
  <c r="FM40" i="12" s="1"/>
  <c r="FY34" i="12"/>
  <c r="FY35" i="12" s="1"/>
  <c r="FY37" i="12"/>
  <c r="AJ31" i="12"/>
  <c r="AJ32" i="12" s="1"/>
  <c r="FL31" i="12"/>
  <c r="FL32" i="12" s="1"/>
  <c r="FX31" i="12"/>
  <c r="FX32" i="12" s="1"/>
  <c r="FX33" i="12" s="1"/>
  <c r="O32" i="12"/>
  <c r="AA32" i="12"/>
  <c r="AM32" i="12"/>
  <c r="AY32" i="12"/>
  <c r="BK32" i="12"/>
  <c r="BW32" i="12"/>
  <c r="CI32" i="12"/>
  <c r="DG32" i="12"/>
  <c r="DS32" i="12"/>
  <c r="EQ32" i="12"/>
  <c r="FO32" i="12"/>
  <c r="GA32" i="12"/>
  <c r="GA33" i="12" s="1"/>
  <c r="GB39" i="12"/>
  <c r="AG32" i="12"/>
  <c r="CO32" i="12"/>
  <c r="DA32" i="12"/>
  <c r="DY32" i="12"/>
  <c r="EW32" i="12"/>
  <c r="FI32" i="12"/>
  <c r="FU32" i="12"/>
  <c r="J32" i="12"/>
  <c r="AH32" i="12"/>
  <c r="AT32" i="12"/>
  <c r="CP32" i="12"/>
  <c r="DB32" i="12"/>
  <c r="DN32" i="12"/>
  <c r="DZ32" i="12"/>
  <c r="FV32" i="12"/>
  <c r="R32" i="12"/>
  <c r="AD32" i="12"/>
  <c r="CL32" i="12"/>
  <c r="CX32" i="12"/>
  <c r="FF32" i="12"/>
  <c r="FR32" i="12"/>
  <c r="GE41" i="12"/>
  <c r="G32" i="12"/>
  <c r="S32" i="12"/>
  <c r="AE32" i="12"/>
  <c r="AQ32" i="12"/>
  <c r="BC32" i="12"/>
  <c r="BO32" i="12"/>
  <c r="CA32" i="12"/>
  <c r="CM32" i="12"/>
  <c r="CY32" i="12"/>
  <c r="DK32" i="12"/>
  <c r="DW32" i="12"/>
  <c r="EI32" i="12"/>
  <c r="EU32" i="12"/>
  <c r="FG32" i="12"/>
  <c r="FS32" i="12"/>
  <c r="H32" i="12"/>
  <c r="T32" i="12"/>
  <c r="AF32" i="12"/>
  <c r="AR32" i="12"/>
  <c r="BD32" i="12"/>
  <c r="BP32" i="12"/>
  <c r="CB32" i="12"/>
  <c r="CN32" i="12"/>
  <c r="CZ32" i="12"/>
  <c r="DL32" i="12"/>
  <c r="DX32" i="12"/>
  <c r="EJ32" i="12"/>
  <c r="EV32" i="12"/>
  <c r="FH32" i="12"/>
  <c r="FT32" i="12"/>
  <c r="F55" i="10"/>
  <c r="F59" i="10"/>
  <c r="F37" i="10"/>
  <c r="N55" i="10"/>
  <c r="N59" i="10"/>
  <c r="N37" i="10"/>
  <c r="V55" i="10"/>
  <c r="V59" i="10"/>
  <c r="V37" i="10"/>
  <c r="AD55" i="10"/>
  <c r="AD59" i="10"/>
  <c r="AD37" i="10"/>
  <c r="AL55" i="10"/>
  <c r="AL59" i="10"/>
  <c r="AL37" i="10"/>
  <c r="AT55" i="10"/>
  <c r="AT59" i="10"/>
  <c r="AT37" i="10"/>
  <c r="BB55" i="10"/>
  <c r="BB59" i="10"/>
  <c r="BB37" i="10"/>
  <c r="BJ55" i="10"/>
  <c r="BJ59" i="10"/>
  <c r="BJ53" i="10"/>
  <c r="BJ37" i="10"/>
  <c r="BR55" i="10"/>
  <c r="BR59" i="10"/>
  <c r="BR37" i="10"/>
  <c r="BZ55" i="10"/>
  <c r="BZ59" i="10"/>
  <c r="BZ53" i="10"/>
  <c r="BZ37" i="10"/>
  <c r="CH59" i="10"/>
  <c r="CH55" i="10"/>
  <c r="CH37" i="10"/>
  <c r="CP59" i="10"/>
  <c r="CP55" i="10"/>
  <c r="CP37" i="10"/>
  <c r="CX59" i="10"/>
  <c r="CX55" i="10"/>
  <c r="CX37" i="10"/>
  <c r="DF59" i="10"/>
  <c r="DF55" i="10"/>
  <c r="DF37" i="10"/>
  <c r="DN59" i="10"/>
  <c r="DN55" i="10"/>
  <c r="DN37" i="10"/>
  <c r="DV59" i="10"/>
  <c r="DV55" i="10"/>
  <c r="DV53" i="10"/>
  <c r="DV37" i="10"/>
  <c r="ED59" i="10"/>
  <c r="ED55" i="10"/>
  <c r="ED37" i="10"/>
  <c r="EL59" i="10"/>
  <c r="EL55" i="10"/>
  <c r="EL37" i="10"/>
  <c r="ET59" i="10"/>
  <c r="ET55" i="10"/>
  <c r="ET37" i="10"/>
  <c r="FB59" i="10"/>
  <c r="FB55" i="10"/>
  <c r="FB37" i="10"/>
  <c r="FJ59" i="10"/>
  <c r="FJ55" i="10"/>
  <c r="FJ37" i="10"/>
  <c r="FR37" i="10"/>
  <c r="FZ59" i="10"/>
  <c r="FZ55" i="10"/>
  <c r="FZ37" i="10"/>
  <c r="GH63" i="10"/>
  <c r="FM37" i="10"/>
  <c r="G59" i="10"/>
  <c r="G55" i="10"/>
  <c r="G37" i="10"/>
  <c r="O59" i="10"/>
  <c r="O53" i="10"/>
  <c r="O55" i="10"/>
  <c r="O37" i="10"/>
  <c r="W59" i="10"/>
  <c r="W55" i="10"/>
  <c r="W53" i="10"/>
  <c r="W37" i="10"/>
  <c r="AE59" i="10"/>
  <c r="AE53" i="10"/>
  <c r="AE55" i="10"/>
  <c r="AE37" i="10"/>
  <c r="AM59" i="10"/>
  <c r="AM55" i="10"/>
  <c r="AM37" i="10"/>
  <c r="AU53" i="10"/>
  <c r="AU59" i="10"/>
  <c r="AU55" i="10"/>
  <c r="AU34" i="10"/>
  <c r="AU35" i="10" s="1"/>
  <c r="AU37" i="10"/>
  <c r="BC59" i="10"/>
  <c r="BC55" i="10"/>
  <c r="BC37" i="10"/>
  <c r="BK59" i="10"/>
  <c r="BK53" i="10"/>
  <c r="BK55" i="10"/>
  <c r="BK37" i="10"/>
  <c r="BS59" i="10"/>
  <c r="BS55" i="10"/>
  <c r="BS53" i="10"/>
  <c r="BS37" i="10"/>
  <c r="CA53" i="10"/>
  <c r="CA59" i="10"/>
  <c r="CA55" i="10"/>
  <c r="CA37" i="10"/>
  <c r="CI55" i="10"/>
  <c r="CI59" i="10"/>
  <c r="CI53" i="10"/>
  <c r="CI37" i="10"/>
  <c r="CQ55" i="10"/>
  <c r="CQ59" i="10"/>
  <c r="CQ53" i="10"/>
  <c r="CQ37" i="10"/>
  <c r="CY55" i="10"/>
  <c r="CY59" i="10"/>
  <c r="CY37" i="10"/>
  <c r="DG55" i="10"/>
  <c r="DG59" i="10"/>
  <c r="DG53" i="10"/>
  <c r="DG34" i="10"/>
  <c r="DG35" i="10" s="1"/>
  <c r="DG37" i="10"/>
  <c r="DO55" i="10"/>
  <c r="DO59" i="10"/>
  <c r="DO37" i="10"/>
  <c r="DW59" i="10"/>
  <c r="DW55" i="10"/>
  <c r="DW53" i="10"/>
  <c r="DW37" i="10"/>
  <c r="EE59" i="10"/>
  <c r="EE55" i="10"/>
  <c r="EE37" i="10"/>
  <c r="EM59" i="10"/>
  <c r="EM55" i="10"/>
  <c r="EM53" i="10"/>
  <c r="EM37" i="10"/>
  <c r="EU59" i="10"/>
  <c r="EU55" i="10"/>
  <c r="EU53" i="10"/>
  <c r="EU37" i="10"/>
  <c r="FC59" i="10"/>
  <c r="FC55" i="10"/>
  <c r="FC53" i="10"/>
  <c r="FC37" i="10"/>
  <c r="FK59" i="10"/>
  <c r="FK55" i="10"/>
  <c r="FK37" i="10"/>
  <c r="FS59" i="10"/>
  <c r="FS55" i="10"/>
  <c r="FS53" i="10"/>
  <c r="FS34" i="10"/>
  <c r="FS35" i="10" s="1"/>
  <c r="FS37" i="10"/>
  <c r="GA55" i="10"/>
  <c r="GA59" i="10"/>
  <c r="GA37" i="10"/>
  <c r="AW59" i="10"/>
  <c r="AW55" i="10"/>
  <c r="AW37" i="10"/>
  <c r="DI59" i="10"/>
  <c r="DI55" i="10"/>
  <c r="DI37" i="10"/>
  <c r="EV55" i="10"/>
  <c r="EV59" i="10"/>
  <c r="EV37" i="10"/>
  <c r="BM59" i="10"/>
  <c r="BM55" i="10"/>
  <c r="BM37" i="10"/>
  <c r="DY59" i="10"/>
  <c r="DY55" i="10"/>
  <c r="DY37" i="10"/>
  <c r="GC37" i="10"/>
  <c r="J59" i="10"/>
  <c r="J55" i="10"/>
  <c r="J37" i="10"/>
  <c r="R59" i="10"/>
  <c r="R55" i="10"/>
  <c r="R37" i="10"/>
  <c r="Z59" i="10"/>
  <c r="Z55" i="10"/>
  <c r="Z37" i="10"/>
  <c r="AH59" i="10"/>
  <c r="AH55" i="10"/>
  <c r="AH37" i="10"/>
  <c r="AP59" i="10"/>
  <c r="AP55" i="10"/>
  <c r="AP53" i="10"/>
  <c r="AP37" i="10"/>
  <c r="AX59" i="10"/>
  <c r="AX55" i="10"/>
  <c r="AX37" i="10"/>
  <c r="BF59" i="10"/>
  <c r="BF55" i="10"/>
  <c r="BF37" i="10"/>
  <c r="BN59" i="10"/>
  <c r="BN55" i="10"/>
  <c r="BN37" i="10"/>
  <c r="BV59" i="10"/>
  <c r="BV55" i="10"/>
  <c r="BV37" i="10"/>
  <c r="CD59" i="10"/>
  <c r="CD55" i="10"/>
  <c r="CD37" i="10"/>
  <c r="CL59" i="10"/>
  <c r="CL55" i="10"/>
  <c r="CL53" i="10"/>
  <c r="CL37" i="10"/>
  <c r="CT59" i="10"/>
  <c r="CT55" i="10"/>
  <c r="CT37" i="10"/>
  <c r="DB59" i="10"/>
  <c r="DB55" i="10"/>
  <c r="DB53" i="10"/>
  <c r="DB37" i="10"/>
  <c r="DJ59" i="10"/>
  <c r="DJ55" i="10"/>
  <c r="DJ37" i="10"/>
  <c r="DR59" i="10"/>
  <c r="DR55" i="10"/>
  <c r="DR37" i="10"/>
  <c r="DZ59" i="10"/>
  <c r="DZ55" i="10"/>
  <c r="DZ37" i="10"/>
  <c r="EH59" i="10"/>
  <c r="EH55" i="10"/>
  <c r="EH37" i="10"/>
  <c r="EP59" i="10"/>
  <c r="EP53" i="10"/>
  <c r="EP55" i="10"/>
  <c r="EP37" i="10"/>
  <c r="EX37" i="10"/>
  <c r="FF59" i="10"/>
  <c r="FF55" i="10"/>
  <c r="FF37" i="10"/>
  <c r="FN59" i="10"/>
  <c r="FN55" i="10"/>
  <c r="FN37" i="10"/>
  <c r="FV37" i="10"/>
  <c r="P59" i="10"/>
  <c r="P55" i="10"/>
  <c r="P37" i="10"/>
  <c r="AF59" i="10"/>
  <c r="AF53" i="10"/>
  <c r="AF55" i="10"/>
  <c r="AF37" i="10"/>
  <c r="AV59" i="10"/>
  <c r="AV55" i="10"/>
  <c r="AV37" i="10"/>
  <c r="BL59" i="10"/>
  <c r="BL55" i="10"/>
  <c r="BL37" i="10"/>
  <c r="CB59" i="10"/>
  <c r="CB55" i="10"/>
  <c r="CB37" i="10"/>
  <c r="CR59" i="10"/>
  <c r="CR55" i="10"/>
  <c r="CR37" i="10"/>
  <c r="DH53" i="10"/>
  <c r="DH59" i="10"/>
  <c r="DH55" i="10"/>
  <c r="DH37" i="10"/>
  <c r="DX55" i="10"/>
  <c r="DX59" i="10"/>
  <c r="DX37" i="10"/>
  <c r="EN55" i="10"/>
  <c r="EN59" i="10"/>
  <c r="EN37" i="10"/>
  <c r="FD59" i="10"/>
  <c r="FD55" i="10"/>
  <c r="FD37" i="10"/>
  <c r="FT37" i="10"/>
  <c r="K59" i="10"/>
  <c r="K55" i="10"/>
  <c r="K37" i="10"/>
  <c r="S59" i="10"/>
  <c r="S55" i="10"/>
  <c r="S37" i="10"/>
  <c r="AA59" i="10"/>
  <c r="AA55" i="10"/>
  <c r="AA37" i="10"/>
  <c r="AI59" i="10"/>
  <c r="AI55" i="10"/>
  <c r="AI37" i="10"/>
  <c r="AQ59" i="10"/>
  <c r="AQ55" i="10"/>
  <c r="AQ37" i="10"/>
  <c r="AY59" i="10"/>
  <c r="AY55" i="10"/>
  <c r="AY37" i="10"/>
  <c r="BG59" i="10"/>
  <c r="BG55" i="10"/>
  <c r="BG37" i="10"/>
  <c r="BO59" i="10"/>
  <c r="BO55" i="10"/>
  <c r="BO37" i="10"/>
  <c r="BW59" i="10"/>
  <c r="BW55" i="10"/>
  <c r="BW37" i="10"/>
  <c r="CE59" i="10"/>
  <c r="CE55" i="10"/>
  <c r="CE37" i="10"/>
  <c r="CM59" i="10"/>
  <c r="CM55" i="10"/>
  <c r="CM37" i="10"/>
  <c r="CU59" i="10"/>
  <c r="CU55" i="10"/>
  <c r="CU37" i="10"/>
  <c r="DC59" i="10"/>
  <c r="DC55" i="10"/>
  <c r="DC37" i="10"/>
  <c r="DK59" i="10"/>
  <c r="DK55" i="10"/>
  <c r="DK37" i="10"/>
  <c r="DS37" i="10"/>
  <c r="EA59" i="10"/>
  <c r="EA55" i="10"/>
  <c r="EA53" i="10"/>
  <c r="EA37" i="10"/>
  <c r="EI59" i="10"/>
  <c r="EI55" i="10"/>
  <c r="EI37" i="10"/>
  <c r="EQ59" i="10"/>
  <c r="EQ55" i="10"/>
  <c r="EQ37" i="10"/>
  <c r="EY59" i="10"/>
  <c r="EY55" i="10"/>
  <c r="EY37" i="10"/>
  <c r="FG59" i="10"/>
  <c r="FG55" i="10"/>
  <c r="FG37" i="10"/>
  <c r="FO55" i="10"/>
  <c r="FO59" i="10"/>
  <c r="FO37" i="10"/>
  <c r="FW59" i="10"/>
  <c r="FW55" i="10"/>
  <c r="FW53" i="10"/>
  <c r="FW37" i="10"/>
  <c r="H59" i="10"/>
  <c r="H55" i="10"/>
  <c r="H37" i="10"/>
  <c r="X59" i="10"/>
  <c r="X55" i="10"/>
  <c r="X37" i="10"/>
  <c r="AN59" i="10"/>
  <c r="AN55" i="10"/>
  <c r="AN37" i="10"/>
  <c r="BD59" i="10"/>
  <c r="BD55" i="10"/>
  <c r="BD37" i="10"/>
  <c r="BT59" i="10"/>
  <c r="BT55" i="10"/>
  <c r="BT37" i="10"/>
  <c r="CJ59" i="10"/>
  <c r="CJ55" i="10"/>
  <c r="CJ37" i="10"/>
  <c r="CZ59" i="10"/>
  <c r="CZ55" i="10"/>
  <c r="CZ37" i="10"/>
  <c r="DP59" i="10"/>
  <c r="DP55" i="10"/>
  <c r="DP37" i="10"/>
  <c r="EF55" i="10"/>
  <c r="EF59" i="10"/>
  <c r="EF37" i="10"/>
  <c r="FL34" i="10"/>
  <c r="FL35" i="10" s="1"/>
  <c r="FL37" i="10"/>
  <c r="L59" i="10"/>
  <c r="L55" i="10"/>
  <c r="L37" i="10"/>
  <c r="T59" i="10"/>
  <c r="T55" i="10"/>
  <c r="T37" i="10"/>
  <c r="AB59" i="10"/>
  <c r="AB55" i="10"/>
  <c r="AB37" i="10"/>
  <c r="AJ59" i="10"/>
  <c r="AJ55" i="10"/>
  <c r="AJ37" i="10"/>
  <c r="AR59" i="10"/>
  <c r="AR55" i="10"/>
  <c r="AR37" i="10"/>
  <c r="AZ59" i="10"/>
  <c r="AZ55" i="10"/>
  <c r="AZ37" i="10"/>
  <c r="BH59" i="10"/>
  <c r="BH55" i="10"/>
  <c r="BH53" i="10"/>
  <c r="BH37" i="10"/>
  <c r="BP59" i="10"/>
  <c r="BP55" i="10"/>
  <c r="BP37" i="10"/>
  <c r="BX59" i="10"/>
  <c r="BX55" i="10"/>
  <c r="BX37" i="10"/>
  <c r="CF59" i="10"/>
  <c r="CF55" i="10"/>
  <c r="CF37" i="10"/>
  <c r="CN59" i="10"/>
  <c r="CN55" i="10"/>
  <c r="CN37" i="10"/>
  <c r="CV59" i="10"/>
  <c r="CV55" i="10"/>
  <c r="CV37" i="10"/>
  <c r="DD59" i="10"/>
  <c r="DD55" i="10"/>
  <c r="DD37" i="10"/>
  <c r="DL59" i="10"/>
  <c r="DL55" i="10"/>
  <c r="DL37" i="10"/>
  <c r="DT59" i="10"/>
  <c r="DT55" i="10"/>
  <c r="DT37" i="10"/>
  <c r="EB59" i="10"/>
  <c r="EB55" i="10"/>
  <c r="EB37" i="10"/>
  <c r="EJ59" i="10"/>
  <c r="EJ55" i="10"/>
  <c r="EJ37" i="10"/>
  <c r="ER59" i="10"/>
  <c r="ER55" i="10"/>
  <c r="ER37" i="10"/>
  <c r="EZ59" i="10"/>
  <c r="EZ55" i="10"/>
  <c r="EZ37" i="10"/>
  <c r="FH59" i="10"/>
  <c r="FH55" i="10"/>
  <c r="FH37" i="10"/>
  <c r="FP59" i="10"/>
  <c r="FP55" i="10"/>
  <c r="FP37" i="10"/>
  <c r="FX59" i="10"/>
  <c r="FX55" i="10"/>
  <c r="FX37" i="10"/>
  <c r="E27" i="10"/>
  <c r="GH25" i="10"/>
  <c r="M59" i="10"/>
  <c r="M55" i="10"/>
  <c r="M37" i="10"/>
  <c r="U59" i="10"/>
  <c r="U55" i="10"/>
  <c r="U37" i="10"/>
  <c r="AC59" i="10"/>
  <c r="AC55" i="10"/>
  <c r="AC37" i="10"/>
  <c r="AK59" i="10"/>
  <c r="AK55" i="10"/>
  <c r="AK37" i="10"/>
  <c r="AS59" i="10"/>
  <c r="AS55" i="10"/>
  <c r="AS53" i="10"/>
  <c r="AS37" i="10"/>
  <c r="BA59" i="10"/>
  <c r="BA55" i="10"/>
  <c r="BA37" i="10"/>
  <c r="BI59" i="10"/>
  <c r="BI55" i="10"/>
  <c r="BI53" i="10"/>
  <c r="BI37" i="10"/>
  <c r="BQ59" i="10"/>
  <c r="BQ55" i="10"/>
  <c r="BQ37" i="10"/>
  <c r="BY59" i="10"/>
  <c r="BY55" i="10"/>
  <c r="BY37" i="10"/>
  <c r="CG59" i="10"/>
  <c r="CG55" i="10"/>
  <c r="CG37" i="10"/>
  <c r="CO59" i="10"/>
  <c r="CO55" i="10"/>
  <c r="CO37" i="10"/>
  <c r="CW59" i="10"/>
  <c r="CW55" i="10"/>
  <c r="CW37" i="10"/>
  <c r="DE59" i="10"/>
  <c r="DE55" i="10"/>
  <c r="DE53" i="10"/>
  <c r="DE37" i="10"/>
  <c r="DM59" i="10"/>
  <c r="DM55" i="10"/>
  <c r="DM37" i="10"/>
  <c r="DU59" i="10"/>
  <c r="DU55" i="10"/>
  <c r="DU37" i="10"/>
  <c r="EC59" i="10"/>
  <c r="EC55" i="10"/>
  <c r="EC37" i="10"/>
  <c r="EK59" i="10"/>
  <c r="EK55" i="10"/>
  <c r="EK37" i="10"/>
  <c r="ES59" i="10"/>
  <c r="ES55" i="10"/>
  <c r="ES37" i="10"/>
  <c r="FA59" i="10"/>
  <c r="FA55" i="10"/>
  <c r="FA37" i="10"/>
  <c r="FI59" i="10"/>
  <c r="FI55" i="10"/>
  <c r="FI37" i="10"/>
  <c r="FQ37" i="10"/>
  <c r="FY59" i="10"/>
  <c r="FY55" i="10"/>
  <c r="FY53" i="10"/>
  <c r="FY37" i="10"/>
  <c r="Q59" i="10"/>
  <c r="Q55" i="10"/>
  <c r="Q37" i="10"/>
  <c r="AO59" i="10"/>
  <c r="AO55" i="10"/>
  <c r="AO37" i="10"/>
  <c r="CS59" i="10"/>
  <c r="CS53" i="10"/>
  <c r="CS55" i="10"/>
  <c r="CS37" i="10"/>
  <c r="EG59" i="10"/>
  <c r="EG55" i="10"/>
  <c r="EG37" i="10"/>
  <c r="FU59" i="10"/>
  <c r="FU55" i="10"/>
  <c r="FU37" i="10"/>
  <c r="AF32" i="10"/>
  <c r="FP31" i="10"/>
  <c r="FP32" i="10" s="1"/>
  <c r="I31" i="10"/>
  <c r="I32" i="10" s="1"/>
  <c r="Q31" i="10"/>
  <c r="Y31" i="10"/>
  <c r="Y32" i="10" s="1"/>
  <c r="AG31" i="10"/>
  <c r="AO31" i="10"/>
  <c r="AW31" i="10"/>
  <c r="BE31" i="10"/>
  <c r="BM31" i="10"/>
  <c r="BU31" i="10"/>
  <c r="BU32" i="10" s="1"/>
  <c r="CC31" i="10"/>
  <c r="CK31" i="10"/>
  <c r="CK32" i="10" s="1"/>
  <c r="CS31" i="10"/>
  <c r="DA31" i="10"/>
  <c r="DI31" i="10"/>
  <c r="DQ31" i="10"/>
  <c r="DY31" i="10"/>
  <c r="EG31" i="10"/>
  <c r="EG32" i="10" s="1"/>
  <c r="EO31" i="10"/>
  <c r="EW31" i="10"/>
  <c r="EW32" i="10" s="1"/>
  <c r="FE31" i="10"/>
  <c r="FM31" i="10"/>
  <c r="FU31" i="10"/>
  <c r="GH30" i="10"/>
  <c r="H63" i="10"/>
  <c r="P63" i="10"/>
  <c r="X63" i="10"/>
  <c r="AF63" i="10"/>
  <c r="AN63" i="10"/>
  <c r="AV63" i="10"/>
  <c r="BD63" i="10"/>
  <c r="BL63" i="10"/>
  <c r="BT63" i="10"/>
  <c r="CB63" i="10"/>
  <c r="CJ63" i="10"/>
  <c r="CR63" i="10"/>
  <c r="CZ63" i="10"/>
  <c r="DH63" i="10"/>
  <c r="DP63" i="10"/>
  <c r="DX63" i="10"/>
  <c r="EF63" i="10"/>
  <c r="EN63" i="10"/>
  <c r="EV63" i="10"/>
  <c r="FD63" i="10"/>
  <c r="GD37" i="10"/>
  <c r="GD34" i="10"/>
  <c r="GD35" i="10" s="1"/>
  <c r="GD36" i="10" s="1"/>
  <c r="GD38" i="10" s="1"/>
  <c r="GD40" i="10" s="1"/>
  <c r="GD42" i="10" s="1"/>
  <c r="I63" i="10"/>
  <c r="Q63" i="10"/>
  <c r="Y63" i="10"/>
  <c r="AG63" i="10"/>
  <c r="AO63" i="10"/>
  <c r="AW63" i="10"/>
  <c r="BE63" i="10"/>
  <c r="BM63" i="10"/>
  <c r="BU63" i="10"/>
  <c r="CK63" i="10"/>
  <c r="CS63" i="10"/>
  <c r="DA63" i="10"/>
  <c r="DI63" i="10"/>
  <c r="DQ63" i="10"/>
  <c r="DY63" i="10"/>
  <c r="EG63" i="10"/>
  <c r="EO63" i="10"/>
  <c r="EW63" i="10"/>
  <c r="FE63" i="10"/>
  <c r="FU63" i="10"/>
  <c r="GE37" i="10"/>
  <c r="J32" i="10"/>
  <c r="J53" i="10" s="1"/>
  <c r="R32" i="10"/>
  <c r="Z32" i="10"/>
  <c r="Z53" i="10" s="1"/>
  <c r="AH32" i="10"/>
  <c r="AP32" i="10"/>
  <c r="AX32" i="10"/>
  <c r="BF32" i="10"/>
  <c r="BN32" i="10"/>
  <c r="BV32" i="10"/>
  <c r="BV53" i="10" s="1"/>
  <c r="CD32" i="10"/>
  <c r="CL32" i="10"/>
  <c r="CT32" i="10"/>
  <c r="DB32" i="10"/>
  <c r="DJ32" i="10"/>
  <c r="DR32" i="10"/>
  <c r="DZ32" i="10"/>
  <c r="EH32" i="10"/>
  <c r="EH53" i="10" s="1"/>
  <c r="EP32" i="10"/>
  <c r="EX32" i="10"/>
  <c r="FF32" i="10"/>
  <c r="FF53" i="10" s="1"/>
  <c r="FN32" i="10"/>
  <c r="FV32" i="10"/>
  <c r="FV33" i="10" s="1"/>
  <c r="I59" i="10"/>
  <c r="I55" i="10"/>
  <c r="I37" i="10"/>
  <c r="AG59" i="10"/>
  <c r="AG55" i="10"/>
  <c r="AG37" i="10"/>
  <c r="BU59" i="10"/>
  <c r="BU55" i="10"/>
  <c r="BU37" i="10"/>
  <c r="CK59" i="10"/>
  <c r="CK55" i="10"/>
  <c r="CK37" i="10"/>
  <c r="DQ59" i="10"/>
  <c r="DQ55" i="10"/>
  <c r="DQ53" i="10"/>
  <c r="DQ37" i="10"/>
  <c r="FE55" i="10"/>
  <c r="FE59" i="10"/>
  <c r="FE37" i="10"/>
  <c r="P32" i="10"/>
  <c r="AN32" i="10"/>
  <c r="BD32" i="10"/>
  <c r="CB32" i="10"/>
  <c r="CB53" i="10" s="1"/>
  <c r="AR31" i="10"/>
  <c r="AR32" i="10" s="1"/>
  <c r="GH8" i="10"/>
  <c r="J63" i="10"/>
  <c r="R63" i="10"/>
  <c r="Z63" i="10"/>
  <c r="AH63" i="10"/>
  <c r="AP63" i="10"/>
  <c r="AX63" i="10"/>
  <c r="BF63" i="10"/>
  <c r="BN63" i="10"/>
  <c r="BV63" i="10"/>
  <c r="CD63" i="10"/>
  <c r="CL63" i="10"/>
  <c r="CT63" i="10"/>
  <c r="DB63" i="10"/>
  <c r="DJ63" i="10"/>
  <c r="DR63" i="10"/>
  <c r="DZ63" i="10"/>
  <c r="EH63" i="10"/>
  <c r="EP63" i="10"/>
  <c r="EX63" i="10"/>
  <c r="FF63" i="10"/>
  <c r="FN63" i="10"/>
  <c r="GF37" i="10"/>
  <c r="GH10" i="10"/>
  <c r="Y59" i="10"/>
  <c r="Y55" i="10"/>
  <c r="Y37" i="10"/>
  <c r="BE59" i="10"/>
  <c r="BE55" i="10"/>
  <c r="BE37" i="10"/>
  <c r="CC37" i="10"/>
  <c r="DA59" i="10"/>
  <c r="DA55" i="10"/>
  <c r="DA37" i="10"/>
  <c r="EO59" i="10"/>
  <c r="EO55" i="10"/>
  <c r="EO37" i="10"/>
  <c r="EW59" i="10"/>
  <c r="EW55" i="10"/>
  <c r="EW37" i="10"/>
  <c r="H32" i="10"/>
  <c r="X32" i="10"/>
  <c r="AV32" i="10"/>
  <c r="AV53" i="10" s="1"/>
  <c r="BL32" i="10"/>
  <c r="BT32" i="10"/>
  <c r="BT53" i="10" s="1"/>
  <c r="GD67" i="10"/>
  <c r="GD69" i="10" s="1"/>
  <c r="GK41" i="10"/>
  <c r="T31" i="10"/>
  <c r="T32" i="10" s="1"/>
  <c r="T53" i="10" s="1"/>
  <c r="AJ31" i="10"/>
  <c r="AJ32" i="10" s="1"/>
  <c r="AZ31" i="10"/>
  <c r="AZ32" i="10" s="1"/>
  <c r="BP31" i="10"/>
  <c r="BP32" i="10" s="1"/>
  <c r="BP53" i="10" s="1"/>
  <c r="CF31" i="10"/>
  <c r="CF32" i="10" s="1"/>
  <c r="CF53" i="10" s="1"/>
  <c r="CV31" i="10"/>
  <c r="CV32" i="10" s="1"/>
  <c r="DL31" i="10"/>
  <c r="DL32" i="10" s="1"/>
  <c r="EB31" i="10"/>
  <c r="EB32" i="10" s="1"/>
  <c r="ER31" i="10"/>
  <c r="ER32" i="10" s="1"/>
  <c r="ER53" i="10" s="1"/>
  <c r="FH31" i="10"/>
  <c r="FH32" i="10" s="1"/>
  <c r="FX31" i="10"/>
  <c r="FX32" i="10" s="1"/>
  <c r="GH11" i="10"/>
  <c r="K63" i="10"/>
  <c r="S63" i="10"/>
  <c r="AA63" i="10"/>
  <c r="AI63" i="10"/>
  <c r="AQ63" i="10"/>
  <c r="AY63" i="10"/>
  <c r="BG63" i="10"/>
  <c r="BO63" i="10"/>
  <c r="BW63" i="10"/>
  <c r="CE63" i="10"/>
  <c r="CM63" i="10"/>
  <c r="CU63" i="10"/>
  <c r="DC63" i="10"/>
  <c r="DK63" i="10"/>
  <c r="EA63" i="10"/>
  <c r="EI63" i="10"/>
  <c r="EQ63" i="10"/>
  <c r="EY63" i="10"/>
  <c r="FG63" i="10"/>
  <c r="FO63" i="10"/>
  <c r="FW63" i="10"/>
  <c r="GG34" i="10"/>
  <c r="GG35" i="10" s="1"/>
  <c r="GG37" i="10"/>
  <c r="L32" i="10"/>
  <c r="L53" i="10" s="1"/>
  <c r="AB32" i="10"/>
  <c r="AB53" i="10" s="1"/>
  <c r="BH32" i="10"/>
  <c r="BX32" i="10"/>
  <c r="CN32" i="10"/>
  <c r="DD32" i="10"/>
  <c r="DT32" i="10"/>
  <c r="EJ32" i="10"/>
  <c r="EJ53" i="10" s="1"/>
  <c r="EZ32" i="10"/>
  <c r="EZ53" i="10" s="1"/>
  <c r="GF32" i="10"/>
  <c r="GF33" i="10" s="1"/>
  <c r="F31" i="10"/>
  <c r="F32" i="10" s="1"/>
  <c r="V31" i="10"/>
  <c r="V32" i="10" s="1"/>
  <c r="AL31" i="10"/>
  <c r="AL32" i="10" s="1"/>
  <c r="BB31" i="10"/>
  <c r="BB32" i="10" s="1"/>
  <c r="BR31" i="10"/>
  <c r="BR32" i="10" s="1"/>
  <c r="BR53" i="10" s="1"/>
  <c r="CH31" i="10"/>
  <c r="CH32" i="10" s="1"/>
  <c r="CH53" i="10" s="1"/>
  <c r="CX31" i="10"/>
  <c r="CX32" i="10" s="1"/>
  <c r="CX53" i="10" s="1"/>
  <c r="DN31" i="10"/>
  <c r="DN32" i="10" s="1"/>
  <c r="ED31" i="10"/>
  <c r="ED32" i="10" s="1"/>
  <c r="ET31" i="10"/>
  <c r="ET32" i="10" s="1"/>
  <c r="FJ31" i="10"/>
  <c r="FJ32" i="10" s="1"/>
  <c r="FZ31" i="10"/>
  <c r="FZ32" i="10" s="1"/>
  <c r="E63" i="10"/>
  <c r="M63" i="10"/>
  <c r="U63" i="10"/>
  <c r="AC63" i="10"/>
  <c r="AK63" i="10"/>
  <c r="AS63" i="10"/>
  <c r="BA63" i="10"/>
  <c r="BI63" i="10"/>
  <c r="BQ63" i="10"/>
  <c r="BY63" i="10"/>
  <c r="CG63" i="10"/>
  <c r="CO63" i="10"/>
  <c r="CW63" i="10"/>
  <c r="DE63" i="10"/>
  <c r="DM63" i="10"/>
  <c r="DU63" i="10"/>
  <c r="EC63" i="10"/>
  <c r="EK63" i="10"/>
  <c r="FA63" i="10"/>
  <c r="FI63" i="10"/>
  <c r="FY63" i="10"/>
  <c r="GH26" i="10"/>
  <c r="GH22" i="10" s="1"/>
  <c r="GH28" i="10"/>
  <c r="N32" i="10"/>
  <c r="AD32" i="10"/>
  <c r="AD53" i="10" s="1"/>
  <c r="AT32" i="10"/>
  <c r="AT53" i="10" s="1"/>
  <c r="BJ32" i="10"/>
  <c r="BZ32" i="10"/>
  <c r="CP32" i="10"/>
  <c r="DF32" i="10"/>
  <c r="DV32" i="10"/>
  <c r="EL32" i="10"/>
  <c r="FB32" i="10"/>
  <c r="FR32" i="10"/>
  <c r="FR33" i="10" s="1"/>
  <c r="FR34" i="10" s="1"/>
  <c r="FR35" i="10" s="1"/>
  <c r="E31" i="10"/>
  <c r="GH29" i="10"/>
  <c r="O62" i="10"/>
  <c r="O33" i="10"/>
  <c r="AE62" i="10"/>
  <c r="AE33" i="10"/>
  <c r="AU62" i="10"/>
  <c r="AU33" i="10"/>
  <c r="BK62" i="10"/>
  <c r="BK33" i="10"/>
  <c r="CA62" i="10"/>
  <c r="CA33" i="10"/>
  <c r="CQ62" i="10"/>
  <c r="CQ33" i="10"/>
  <c r="DG62" i="10"/>
  <c r="DG33" i="10"/>
  <c r="DW62" i="10"/>
  <c r="DW33" i="10"/>
  <c r="EM62" i="10"/>
  <c r="EM33" i="10"/>
  <c r="FC62" i="10"/>
  <c r="FC33" i="10"/>
  <c r="FS62" i="10"/>
  <c r="FS33" i="10"/>
  <c r="F63" i="10"/>
  <c r="N63" i="10"/>
  <c r="V63" i="10"/>
  <c r="AD63" i="10"/>
  <c r="AL63" i="10"/>
  <c r="AT63" i="10"/>
  <c r="BB63" i="10"/>
  <c r="BJ63" i="10"/>
  <c r="BR63" i="10"/>
  <c r="BZ63" i="10"/>
  <c r="CH63" i="10"/>
  <c r="CP63" i="10"/>
  <c r="CX63" i="10"/>
  <c r="DF63" i="10"/>
  <c r="DN63" i="10"/>
  <c r="DV63" i="10"/>
  <c r="ED63" i="10"/>
  <c r="EL63" i="10"/>
  <c r="ET63" i="10"/>
  <c r="FB63" i="10"/>
  <c r="FJ63" i="10"/>
  <c r="FZ63" i="10"/>
  <c r="GB59" i="10"/>
  <c r="GB55" i="10"/>
  <c r="GB37" i="10"/>
  <c r="G32" i="10"/>
  <c r="W32" i="10"/>
  <c r="AM32" i="10"/>
  <c r="BC32" i="10"/>
  <c r="BC53" i="10" s="1"/>
  <c r="BS32" i="10"/>
  <c r="CI32" i="10"/>
  <c r="CY32" i="10"/>
  <c r="DO32" i="10"/>
  <c r="EE32" i="10"/>
  <c r="EU32" i="10"/>
  <c r="FK32" i="10"/>
  <c r="GA32" i="10"/>
  <c r="GA53" i="10" s="1"/>
  <c r="CJ32" i="10"/>
  <c r="CJ53" i="10" s="1"/>
  <c r="CR32" i="10"/>
  <c r="CR53" i="10" s="1"/>
  <c r="CZ32" i="10"/>
  <c r="DH32" i="10"/>
  <c r="DP32" i="10"/>
  <c r="DX32" i="10"/>
  <c r="EF32" i="10"/>
  <c r="EN32" i="10"/>
  <c r="EN53" i="10" s="1"/>
  <c r="EV32" i="10"/>
  <c r="EV53" i="10" s="1"/>
  <c r="FD32" i="10"/>
  <c r="FL32" i="10"/>
  <c r="FL33" i="10" s="1"/>
  <c r="FT32" i="10"/>
  <c r="FT33" i="10" s="1"/>
  <c r="GB32" i="10"/>
  <c r="Q32" i="10"/>
  <c r="AG32" i="10"/>
  <c r="AG53" i="10" s="1"/>
  <c r="AO32" i="10"/>
  <c r="AW32" i="10"/>
  <c r="BE32" i="10"/>
  <c r="BM32" i="10"/>
  <c r="BM53" i="10" s="1"/>
  <c r="CC32" i="10"/>
  <c r="CC33" i="10" s="1"/>
  <c r="CS32" i="10"/>
  <c r="DA32" i="10"/>
  <c r="DI32" i="10"/>
  <c r="DI53" i="10" s="1"/>
  <c r="DQ32" i="10"/>
  <c r="DY32" i="10"/>
  <c r="EO32" i="10"/>
  <c r="FE32" i="10"/>
  <c r="FE53" i="10" s="1"/>
  <c r="FM32" i="10"/>
  <c r="FM33" i="10" s="1"/>
  <c r="FU32" i="10"/>
  <c r="GC32" i="10"/>
  <c r="GC33" i="10" s="1"/>
  <c r="K32" i="10"/>
  <c r="K53" i="10" s="1"/>
  <c r="S32" i="10"/>
  <c r="AA32" i="10"/>
  <c r="AI32" i="10"/>
  <c r="AI53" i="10" s="1"/>
  <c r="AQ32" i="10"/>
  <c r="AQ53" i="10" s="1"/>
  <c r="AY32" i="10"/>
  <c r="BG32" i="10"/>
  <c r="BG53" i="10" s="1"/>
  <c r="BO32" i="10"/>
  <c r="BW32" i="10"/>
  <c r="BW53" i="10" s="1"/>
  <c r="CE32" i="10"/>
  <c r="CM32" i="10"/>
  <c r="CU32" i="10"/>
  <c r="CU53" i="10" s="1"/>
  <c r="DC32" i="10"/>
  <c r="DC53" i="10" s="1"/>
  <c r="DK32" i="10"/>
  <c r="DS32" i="10"/>
  <c r="DS33" i="10" s="1"/>
  <c r="DS34" i="10" s="1"/>
  <c r="DS35" i="10" s="1"/>
  <c r="EA32" i="10"/>
  <c r="EI32" i="10"/>
  <c r="EQ32" i="10"/>
  <c r="EY32" i="10"/>
  <c r="FG32" i="10"/>
  <c r="FG53" i="10" s="1"/>
  <c r="FO32" i="10"/>
  <c r="FW32" i="10"/>
  <c r="GE31" i="10"/>
  <c r="GE32" i="10" s="1"/>
  <c r="GE33" i="10" s="1"/>
  <c r="E32" i="10"/>
  <c r="M32" i="10"/>
  <c r="U32" i="10"/>
  <c r="AC32" i="10"/>
  <c r="AC53" i="10" s="1"/>
  <c r="AK32" i="10"/>
  <c r="AS32" i="10"/>
  <c r="BA32" i="10"/>
  <c r="BI32" i="10"/>
  <c r="BQ32" i="10"/>
  <c r="BY32" i="10"/>
  <c r="CG32" i="10"/>
  <c r="CO32" i="10"/>
  <c r="CO53" i="10" s="1"/>
  <c r="CW32" i="10"/>
  <c r="DE32" i="10"/>
  <c r="DM32" i="10"/>
  <c r="DU32" i="10"/>
  <c r="DU53" i="10" s="1"/>
  <c r="EC32" i="10"/>
  <c r="EK32" i="10"/>
  <c r="ES32" i="10"/>
  <c r="FA32" i="10"/>
  <c r="FA53" i="10" s="1"/>
  <c r="FI32" i="10"/>
  <c r="FQ32" i="10"/>
  <c r="FQ33" i="10" s="1"/>
  <c r="FQ34" i="10" s="1"/>
  <c r="FQ35" i="10" s="1"/>
  <c r="FY32" i="10"/>
  <c r="GG36" i="10"/>
  <c r="GH41" i="10"/>
  <c r="GC69" i="10"/>
  <c r="GE69" i="10" s="1"/>
  <c r="GE67" i="10"/>
  <c r="DS47" i="9"/>
  <c r="DS46" i="9"/>
  <c r="DS44" i="9"/>
  <c r="DS45" i="9"/>
  <c r="DH46" i="9"/>
  <c r="DH49" i="9" s="1"/>
  <c r="GG45" i="9"/>
  <c r="E42" i="9"/>
  <c r="E47" i="9"/>
  <c r="Q2158" i="1"/>
  <c r="R2157" i="1"/>
  <c r="Q2157" i="1"/>
  <c r="Q2156" i="1"/>
  <c r="R2155" i="1"/>
  <c r="Q2155" i="1"/>
  <c r="R2154" i="1"/>
  <c r="Q2154" i="1"/>
  <c r="R2142" i="1"/>
  <c r="R2141" i="1"/>
  <c r="R2140" i="1"/>
  <c r="R2130" i="1"/>
  <c r="R2134" i="1" s="1"/>
  <c r="R2129" i="1"/>
  <c r="R2128" i="1"/>
  <c r="R2118" i="1"/>
  <c r="R2117" i="1"/>
  <c r="R2122" i="1" s="1"/>
  <c r="R2116" i="1"/>
  <c r="R2106" i="1"/>
  <c r="R2105" i="1"/>
  <c r="R2104" i="1"/>
  <c r="R2094" i="1"/>
  <c r="R2093" i="1"/>
  <c r="R2092" i="1"/>
  <c r="R2083" i="1"/>
  <c r="R2082" i="1"/>
  <c r="R2085" i="1" s="1"/>
  <c r="R2081" i="1"/>
  <c r="R2080" i="1"/>
  <c r="R2070" i="1"/>
  <c r="R2069" i="1"/>
  <c r="R2068" i="1"/>
  <c r="R2059" i="1"/>
  <c r="R2058" i="1"/>
  <c r="R2057" i="1"/>
  <c r="R2056" i="1"/>
  <c r="R2046" i="1"/>
  <c r="R2045" i="1"/>
  <c r="R2044" i="1"/>
  <c r="R2034" i="1"/>
  <c r="R2033" i="1"/>
  <c r="R2032" i="1"/>
  <c r="R2023" i="1"/>
  <c r="R2022" i="1"/>
  <c r="R2021" i="1"/>
  <c r="R2020" i="1"/>
  <c r="R2010" i="1"/>
  <c r="R2008" i="1"/>
  <c r="R1998" i="1"/>
  <c r="R1997" i="1"/>
  <c r="R1996" i="1"/>
  <c r="R1986" i="1"/>
  <c r="R1990" i="1" s="1"/>
  <c r="R1985" i="1"/>
  <c r="R1984" i="1"/>
  <c r="R1974" i="1"/>
  <c r="R1973" i="1"/>
  <c r="R1972" i="1"/>
  <c r="R1963" i="1"/>
  <c r="R1962" i="1"/>
  <c r="R1961" i="1"/>
  <c r="R1960" i="1"/>
  <c r="R1950" i="1"/>
  <c r="R1948" i="1"/>
  <c r="R1938" i="1"/>
  <c r="R1937" i="1"/>
  <c r="R1936" i="1"/>
  <c r="R1926" i="1"/>
  <c r="R1925" i="1"/>
  <c r="R1924" i="1"/>
  <c r="R1914" i="1"/>
  <c r="R1913" i="1"/>
  <c r="R1912" i="1"/>
  <c r="R1902" i="1"/>
  <c r="R1901" i="1"/>
  <c r="R1900" i="1"/>
  <c r="R1890" i="1"/>
  <c r="R1889" i="1"/>
  <c r="R1888" i="1"/>
  <c r="R1878" i="1"/>
  <c r="R1877" i="1"/>
  <c r="R1876" i="1"/>
  <c r="R1866" i="1"/>
  <c r="R1865" i="1"/>
  <c r="R1864" i="1"/>
  <c r="R1854" i="1"/>
  <c r="R1853" i="1"/>
  <c r="R1852" i="1"/>
  <c r="R1842" i="1"/>
  <c r="R1841" i="1"/>
  <c r="R1840" i="1"/>
  <c r="R1830" i="1"/>
  <c r="R1829" i="1"/>
  <c r="R1828" i="1"/>
  <c r="R1818" i="1"/>
  <c r="R1817" i="1"/>
  <c r="R1816" i="1"/>
  <c r="R1806" i="1"/>
  <c r="R1805" i="1"/>
  <c r="R1804" i="1"/>
  <c r="R1794" i="1"/>
  <c r="R1793" i="1"/>
  <c r="R1792" i="1"/>
  <c r="R1782" i="1"/>
  <c r="R1780" i="1"/>
  <c r="R1770" i="1"/>
  <c r="R1769" i="1"/>
  <c r="R1768" i="1"/>
  <c r="R1758" i="1"/>
  <c r="R1757" i="1"/>
  <c r="R1756" i="1"/>
  <c r="R1746" i="1"/>
  <c r="R1745" i="1"/>
  <c r="R1744" i="1"/>
  <c r="R1734" i="1"/>
  <c r="R1733" i="1"/>
  <c r="R1732" i="1"/>
  <c r="R1722" i="1"/>
  <c r="R1721" i="1"/>
  <c r="R1720" i="1"/>
  <c r="R1710" i="1"/>
  <c r="R1709" i="1"/>
  <c r="R1708" i="1"/>
  <c r="R1698" i="1"/>
  <c r="R1697" i="1"/>
  <c r="R1696" i="1"/>
  <c r="R1686" i="1"/>
  <c r="R1685" i="1"/>
  <c r="R1684" i="1"/>
  <c r="R1674" i="1"/>
  <c r="R1673" i="1"/>
  <c r="R1672" i="1"/>
  <c r="R1662" i="1"/>
  <c r="R1661" i="1"/>
  <c r="R1660" i="1"/>
  <c r="R1650" i="1"/>
  <c r="R1649" i="1"/>
  <c r="R1648" i="1"/>
  <c r="R1638" i="1"/>
  <c r="R1637" i="1"/>
  <c r="R1636" i="1"/>
  <c r="R1626" i="1"/>
  <c r="R1625" i="1"/>
  <c r="R1624" i="1"/>
  <c r="R1614" i="1"/>
  <c r="R1613" i="1"/>
  <c r="R1612" i="1"/>
  <c r="R1602" i="1"/>
  <c r="R1601" i="1"/>
  <c r="R1600" i="1"/>
  <c r="R1590" i="1"/>
  <c r="R1588" i="1"/>
  <c r="R1578" i="1"/>
  <c r="R1577" i="1"/>
  <c r="R1576" i="1"/>
  <c r="R1566" i="1"/>
  <c r="R1565" i="1"/>
  <c r="R1564" i="1"/>
  <c r="R1554" i="1"/>
  <c r="R1553" i="1"/>
  <c r="R1552" i="1"/>
  <c r="R1542" i="1"/>
  <c r="R1541" i="1"/>
  <c r="R1540" i="1"/>
  <c r="R1530" i="1"/>
  <c r="R1529" i="1"/>
  <c r="R1528" i="1"/>
  <c r="R1518" i="1"/>
  <c r="R1517" i="1"/>
  <c r="R1516" i="1"/>
  <c r="R1506" i="1"/>
  <c r="R1505" i="1"/>
  <c r="R1504" i="1"/>
  <c r="R1494" i="1"/>
  <c r="R1493" i="1"/>
  <c r="R1492" i="1"/>
  <c r="R1482" i="1"/>
  <c r="R1481" i="1"/>
  <c r="R1480" i="1"/>
  <c r="R1470" i="1"/>
  <c r="R1469" i="1"/>
  <c r="R1468" i="1"/>
  <c r="R1458" i="1"/>
  <c r="R1457" i="1"/>
  <c r="R1456" i="1"/>
  <c r="R1446" i="1"/>
  <c r="R1445" i="1"/>
  <c r="R1444" i="1"/>
  <c r="R1434" i="1"/>
  <c r="R1433" i="1"/>
  <c r="R1432" i="1"/>
  <c r="R1423" i="1"/>
  <c r="R1422" i="1"/>
  <c r="R1421" i="1"/>
  <c r="R1420" i="1"/>
  <c r="R1410" i="1"/>
  <c r="R1409" i="1"/>
  <c r="R1408" i="1"/>
  <c r="R1398" i="1"/>
  <c r="R1397" i="1"/>
  <c r="R1396" i="1"/>
  <c r="R1386" i="1"/>
  <c r="R1385" i="1"/>
  <c r="R1384" i="1"/>
  <c r="R1374" i="1"/>
  <c r="R1373" i="1"/>
  <c r="R1372" i="1"/>
  <c r="R1362" i="1"/>
  <c r="R1361" i="1"/>
  <c r="R1360" i="1"/>
  <c r="R1350" i="1"/>
  <c r="R1349" i="1"/>
  <c r="R1348" i="1"/>
  <c r="R1338" i="1"/>
  <c r="R1337" i="1"/>
  <c r="R1336" i="1"/>
  <c r="R1326" i="1"/>
  <c r="R1325" i="1"/>
  <c r="R1324" i="1"/>
  <c r="R1314" i="1"/>
  <c r="R1313" i="1"/>
  <c r="R1312" i="1"/>
  <c r="R1302" i="1"/>
  <c r="R1301" i="1"/>
  <c r="R1300" i="1"/>
  <c r="R1290" i="1"/>
  <c r="R1289" i="1"/>
  <c r="R1288" i="1"/>
  <c r="R1278" i="1"/>
  <c r="R1277" i="1"/>
  <c r="R1276" i="1"/>
  <c r="R1266" i="1"/>
  <c r="R1265" i="1"/>
  <c r="R1264" i="1"/>
  <c r="R1254" i="1"/>
  <c r="R1253" i="1"/>
  <c r="R1252" i="1"/>
  <c r="R1242" i="1"/>
  <c r="R1241" i="1"/>
  <c r="R1240" i="1"/>
  <c r="R1230" i="1"/>
  <c r="R1229" i="1"/>
  <c r="R1228" i="1"/>
  <c r="R1218" i="1"/>
  <c r="R1217" i="1"/>
  <c r="R1216" i="1"/>
  <c r="R1206" i="1"/>
  <c r="R1205" i="1"/>
  <c r="R1204" i="1"/>
  <c r="R1194" i="1"/>
  <c r="R1193" i="1"/>
  <c r="R1192" i="1"/>
  <c r="R1182" i="1"/>
  <c r="R1181" i="1"/>
  <c r="R1180" i="1"/>
  <c r="R1170" i="1"/>
  <c r="R1169" i="1"/>
  <c r="R1168" i="1"/>
  <c r="R1158" i="1"/>
  <c r="R1157" i="1"/>
  <c r="R1156" i="1"/>
  <c r="R1146" i="1"/>
  <c r="R1145" i="1"/>
  <c r="R1144" i="1"/>
  <c r="R1134" i="1"/>
  <c r="R1133" i="1"/>
  <c r="R1132" i="1"/>
  <c r="R1122" i="1"/>
  <c r="R1121" i="1"/>
  <c r="R1120" i="1"/>
  <c r="R1110" i="1"/>
  <c r="R1109" i="1"/>
  <c r="R1108" i="1"/>
  <c r="R1098" i="1"/>
  <c r="R1097" i="1"/>
  <c r="R1096" i="1"/>
  <c r="R1086" i="1"/>
  <c r="R1085" i="1"/>
  <c r="R1084" i="1"/>
  <c r="R1074" i="1"/>
  <c r="R1073" i="1"/>
  <c r="R1072" i="1"/>
  <c r="R1062" i="1"/>
  <c r="R1061" i="1"/>
  <c r="R1060" i="1"/>
  <c r="R1050" i="1"/>
  <c r="R1049" i="1"/>
  <c r="R1048" i="1"/>
  <c r="R1038" i="1"/>
  <c r="R1037" i="1"/>
  <c r="R1036" i="1"/>
  <c r="R1026" i="1"/>
  <c r="R1025" i="1"/>
  <c r="R1024" i="1"/>
  <c r="R1014" i="1"/>
  <c r="R1012" i="1"/>
  <c r="R1002" i="1"/>
  <c r="R1001" i="1"/>
  <c r="R1000" i="1"/>
  <c r="R990" i="1"/>
  <c r="R989" i="1"/>
  <c r="R988" i="1"/>
  <c r="R978" i="1"/>
  <c r="R977" i="1"/>
  <c r="R976" i="1"/>
  <c r="R966" i="1"/>
  <c r="R965" i="1"/>
  <c r="R964" i="1"/>
  <c r="R954" i="1"/>
  <c r="R953" i="1"/>
  <c r="R952" i="1"/>
  <c r="R942" i="1"/>
  <c r="R941" i="1"/>
  <c r="R940" i="1"/>
  <c r="R930" i="1"/>
  <c r="R929" i="1"/>
  <c r="R928" i="1"/>
  <c r="R918" i="1"/>
  <c r="R917" i="1"/>
  <c r="R916" i="1"/>
  <c r="R906" i="1"/>
  <c r="R905" i="1"/>
  <c r="R904" i="1"/>
  <c r="R894" i="1"/>
  <c r="R893" i="1"/>
  <c r="R892" i="1"/>
  <c r="R882" i="1"/>
  <c r="R881" i="1"/>
  <c r="R880" i="1"/>
  <c r="R870" i="1"/>
  <c r="R869" i="1"/>
  <c r="R868" i="1"/>
  <c r="R858" i="1"/>
  <c r="R857" i="1"/>
  <c r="R856" i="1"/>
  <c r="R846" i="1"/>
  <c r="R845" i="1"/>
  <c r="R844" i="1"/>
  <c r="R834" i="1"/>
  <c r="R833" i="1"/>
  <c r="R832" i="1"/>
  <c r="R822" i="1"/>
  <c r="R820" i="1"/>
  <c r="R810" i="1"/>
  <c r="R809" i="1"/>
  <c r="R808" i="1"/>
  <c r="R798" i="1"/>
  <c r="R797" i="1"/>
  <c r="R796" i="1"/>
  <c r="R786" i="1"/>
  <c r="R785" i="1"/>
  <c r="R784" i="1"/>
  <c r="R774" i="1"/>
  <c r="R773" i="1"/>
  <c r="R772" i="1"/>
  <c r="R762" i="1"/>
  <c r="R761" i="1"/>
  <c r="R760" i="1"/>
  <c r="R750" i="1"/>
  <c r="R749" i="1"/>
  <c r="R748" i="1"/>
  <c r="R738" i="1"/>
  <c r="R737" i="1"/>
  <c r="R736" i="1"/>
  <c r="R726" i="1"/>
  <c r="R725" i="1"/>
  <c r="R724" i="1"/>
  <c r="R714" i="1"/>
  <c r="R713" i="1"/>
  <c r="R712" i="1"/>
  <c r="R702" i="1"/>
  <c r="R701" i="1"/>
  <c r="R700" i="1"/>
  <c r="R690" i="1"/>
  <c r="R689" i="1"/>
  <c r="R688" i="1"/>
  <c r="R678" i="1"/>
  <c r="R677" i="1"/>
  <c r="R676" i="1"/>
  <c r="R666" i="1"/>
  <c r="R665" i="1"/>
  <c r="R664" i="1"/>
  <c r="R654" i="1"/>
  <c r="R653" i="1"/>
  <c r="R652" i="1"/>
  <c r="R642" i="1"/>
  <c r="R641" i="1"/>
  <c r="R640" i="1"/>
  <c r="R630" i="1"/>
  <c r="R629" i="1"/>
  <c r="R628" i="1"/>
  <c r="R618" i="1"/>
  <c r="R617" i="1"/>
  <c r="R616" i="1"/>
  <c r="R606" i="1"/>
  <c r="R605" i="1"/>
  <c r="R604" i="1"/>
  <c r="R594" i="1"/>
  <c r="R593" i="1"/>
  <c r="R592" i="1"/>
  <c r="R582" i="1"/>
  <c r="R581" i="1"/>
  <c r="R580" i="1"/>
  <c r="R570" i="1"/>
  <c r="R569" i="1"/>
  <c r="R568" i="1"/>
  <c r="R558" i="1"/>
  <c r="R557" i="1"/>
  <c r="R556" i="1"/>
  <c r="R546" i="1"/>
  <c r="R545" i="1"/>
  <c r="R544" i="1"/>
  <c r="R534" i="1"/>
  <c r="R533" i="1"/>
  <c r="R532" i="1"/>
  <c r="R522" i="1"/>
  <c r="R521" i="1"/>
  <c r="R520" i="1"/>
  <c r="R510" i="1"/>
  <c r="R509" i="1"/>
  <c r="R508" i="1"/>
  <c r="R498" i="1"/>
  <c r="R497" i="1"/>
  <c r="R496" i="1"/>
  <c r="R486" i="1"/>
  <c r="R485" i="1"/>
  <c r="R484" i="1"/>
  <c r="R474" i="1"/>
  <c r="R472" i="1"/>
  <c r="R462" i="1"/>
  <c r="R461" i="1"/>
  <c r="R460" i="1"/>
  <c r="R450" i="1"/>
  <c r="R449" i="1"/>
  <c r="R448" i="1"/>
  <c r="R438" i="1"/>
  <c r="R437" i="1"/>
  <c r="R436" i="1"/>
  <c r="R426" i="1"/>
  <c r="R425" i="1"/>
  <c r="R424" i="1"/>
  <c r="R414" i="1"/>
  <c r="R413" i="1"/>
  <c r="R412" i="1"/>
  <c r="R402" i="1"/>
  <c r="R401" i="1"/>
  <c r="R400" i="1"/>
  <c r="R390" i="1"/>
  <c r="R389" i="1"/>
  <c r="R388" i="1"/>
  <c r="R378" i="1"/>
  <c r="R377" i="1"/>
  <c r="R376" i="1"/>
  <c r="R366" i="1"/>
  <c r="R365" i="1"/>
  <c r="R364" i="1"/>
  <c r="R354" i="1"/>
  <c r="R353" i="1"/>
  <c r="R352" i="1"/>
  <c r="R342" i="1"/>
  <c r="R341" i="1"/>
  <c r="R340" i="1"/>
  <c r="R330" i="1"/>
  <c r="R329" i="1"/>
  <c r="R328" i="1"/>
  <c r="R318" i="1"/>
  <c r="R317" i="1"/>
  <c r="R316" i="1"/>
  <c r="R306" i="1"/>
  <c r="R305" i="1"/>
  <c r="R304" i="1"/>
  <c r="R294" i="1"/>
  <c r="R293" i="1"/>
  <c r="R292" i="1"/>
  <c r="R282" i="1"/>
  <c r="R281" i="1"/>
  <c r="R280" i="1"/>
  <c r="R270" i="1"/>
  <c r="R269" i="1"/>
  <c r="R268" i="1"/>
  <c r="R258" i="1"/>
  <c r="R257" i="1"/>
  <c r="R256" i="1"/>
  <c r="R246" i="1"/>
  <c r="R244" i="1"/>
  <c r="R234" i="1"/>
  <c r="R233" i="1"/>
  <c r="R232" i="1"/>
  <c r="R222" i="1"/>
  <c r="R221" i="1"/>
  <c r="R220" i="1"/>
  <c r="R210" i="1"/>
  <c r="R209" i="1"/>
  <c r="R208" i="1"/>
  <c r="R198" i="1"/>
  <c r="R197" i="1"/>
  <c r="R196" i="1"/>
  <c r="R186" i="1"/>
  <c r="R185" i="1"/>
  <c r="R184" i="1"/>
  <c r="R174" i="1"/>
  <c r="R173" i="1"/>
  <c r="R172" i="1"/>
  <c r="R162" i="1"/>
  <c r="R161" i="1"/>
  <c r="R160" i="1"/>
  <c r="R150" i="1"/>
  <c r="R149" i="1"/>
  <c r="R148" i="1"/>
  <c r="R138" i="1"/>
  <c r="R137" i="1"/>
  <c r="R136" i="1"/>
  <c r="R126" i="1"/>
  <c r="R125" i="1"/>
  <c r="R124" i="1"/>
  <c r="R114" i="1"/>
  <c r="R113" i="1"/>
  <c r="R112" i="1"/>
  <c r="R102" i="1"/>
  <c r="R101" i="1"/>
  <c r="R100" i="1"/>
  <c r="R90" i="1"/>
  <c r="R89" i="1"/>
  <c r="R88" i="1"/>
  <c r="R78" i="1"/>
  <c r="R77" i="1"/>
  <c r="R76" i="1"/>
  <c r="R66" i="1"/>
  <c r="R65" i="1"/>
  <c r="R64" i="1"/>
  <c r="R54" i="1"/>
  <c r="R52" i="1"/>
  <c r="R42" i="1"/>
  <c r="R41" i="1"/>
  <c r="R40" i="1"/>
  <c r="R30" i="1"/>
  <c r="R29" i="1"/>
  <c r="R28" i="1"/>
  <c r="R18" i="1"/>
  <c r="R17" i="1"/>
  <c r="R16" i="1"/>
  <c r="R6" i="1"/>
  <c r="R5" i="1"/>
  <c r="R4" i="1"/>
  <c r="R2121" i="1"/>
  <c r="R2027" i="1"/>
  <c r="R1893" i="1"/>
  <c r="L186" i="11"/>
  <c r="K186" i="11"/>
  <c r="J186" i="11"/>
  <c r="I186" i="11"/>
  <c r="H186" i="11"/>
  <c r="G186" i="11"/>
  <c r="F186" i="11"/>
  <c r="E186" i="11"/>
  <c r="D186" i="11"/>
  <c r="C186" i="11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BC59" i="9"/>
  <c r="BD59" i="9"/>
  <c r="BE59" i="9"/>
  <c r="BF59" i="9"/>
  <c r="BG59" i="9"/>
  <c r="BH59" i="9"/>
  <c r="BI59" i="9"/>
  <c r="BJ59" i="9"/>
  <c r="BK59" i="9"/>
  <c r="BL59" i="9"/>
  <c r="BM59" i="9"/>
  <c r="BN59" i="9"/>
  <c r="BO59" i="9"/>
  <c r="BP59" i="9"/>
  <c r="BQ59" i="9"/>
  <c r="BR59" i="9"/>
  <c r="BS59" i="9"/>
  <c r="BT59" i="9"/>
  <c r="BU59" i="9"/>
  <c r="BV59" i="9"/>
  <c r="BW59" i="9"/>
  <c r="BX59" i="9"/>
  <c r="BY59" i="9"/>
  <c r="BZ59" i="9"/>
  <c r="CA59" i="9"/>
  <c r="CB59" i="9"/>
  <c r="CC59" i="9"/>
  <c r="CD59" i="9"/>
  <c r="CE59" i="9"/>
  <c r="CF59" i="9"/>
  <c r="CG59" i="9"/>
  <c r="CH59" i="9"/>
  <c r="CI59" i="9"/>
  <c r="CJ59" i="9"/>
  <c r="CK59" i="9"/>
  <c r="CL59" i="9"/>
  <c r="CM59" i="9"/>
  <c r="CN59" i="9"/>
  <c r="CO59" i="9"/>
  <c r="CP59" i="9"/>
  <c r="CQ59" i="9"/>
  <c r="CR59" i="9"/>
  <c r="CS59" i="9"/>
  <c r="CT59" i="9"/>
  <c r="CU59" i="9"/>
  <c r="CV59" i="9"/>
  <c r="CW59" i="9"/>
  <c r="CX59" i="9"/>
  <c r="CY59" i="9"/>
  <c r="CZ59" i="9"/>
  <c r="DA59" i="9"/>
  <c r="DB59" i="9"/>
  <c r="DC59" i="9"/>
  <c r="DD59" i="9"/>
  <c r="DE59" i="9"/>
  <c r="DF59" i="9"/>
  <c r="DG59" i="9"/>
  <c r="DH59" i="9"/>
  <c r="DI59" i="9"/>
  <c r="DJ59" i="9"/>
  <c r="DK59" i="9"/>
  <c r="DL59" i="9"/>
  <c r="DM59" i="9"/>
  <c r="DN59" i="9"/>
  <c r="DO59" i="9"/>
  <c r="DP59" i="9"/>
  <c r="DQ59" i="9"/>
  <c r="DR59" i="9"/>
  <c r="DS59" i="9"/>
  <c r="DT59" i="9"/>
  <c r="DU59" i="9"/>
  <c r="DV59" i="9"/>
  <c r="DW59" i="9"/>
  <c r="DX59" i="9"/>
  <c r="DY59" i="9"/>
  <c r="DZ59" i="9"/>
  <c r="EA59" i="9"/>
  <c r="EB59" i="9"/>
  <c r="EC59" i="9"/>
  <c r="ED59" i="9"/>
  <c r="EE59" i="9"/>
  <c r="EF59" i="9"/>
  <c r="EG59" i="9"/>
  <c r="EH59" i="9"/>
  <c r="EI59" i="9"/>
  <c r="EJ59" i="9"/>
  <c r="EK59" i="9"/>
  <c r="EL59" i="9"/>
  <c r="EM59" i="9"/>
  <c r="EN59" i="9"/>
  <c r="EO59" i="9"/>
  <c r="EP59" i="9"/>
  <c r="EQ59" i="9"/>
  <c r="ER59" i="9"/>
  <c r="ES59" i="9"/>
  <c r="ET59" i="9"/>
  <c r="EU59" i="9"/>
  <c r="EV59" i="9"/>
  <c r="EW59" i="9"/>
  <c r="EX59" i="9"/>
  <c r="EY59" i="9"/>
  <c r="EZ59" i="9"/>
  <c r="FA59" i="9"/>
  <c r="FB59" i="9"/>
  <c r="FC59" i="9"/>
  <c r="FD59" i="9"/>
  <c r="FE59" i="9"/>
  <c r="FF59" i="9"/>
  <c r="FG59" i="9"/>
  <c r="FH59" i="9"/>
  <c r="FI59" i="9"/>
  <c r="FJ59" i="9"/>
  <c r="FK59" i="9"/>
  <c r="FL59" i="9"/>
  <c r="FM59" i="9"/>
  <c r="FN59" i="9"/>
  <c r="FO59" i="9"/>
  <c r="FP59" i="9"/>
  <c r="FQ59" i="9"/>
  <c r="FR59" i="9"/>
  <c r="FS59" i="9"/>
  <c r="FT59" i="9"/>
  <c r="FU59" i="9"/>
  <c r="FV59" i="9"/>
  <c r="FW59" i="9"/>
  <c r="FX59" i="9"/>
  <c r="FY59" i="9"/>
  <c r="FZ59" i="9"/>
  <c r="GA59" i="9"/>
  <c r="GB59" i="9"/>
  <c r="E59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BC55" i="9"/>
  <c r="BD55" i="9"/>
  <c r="BE55" i="9"/>
  <c r="BF55" i="9"/>
  <c r="BG55" i="9"/>
  <c r="BH55" i="9"/>
  <c r="BI55" i="9"/>
  <c r="BJ55" i="9"/>
  <c r="BK55" i="9"/>
  <c r="BL55" i="9"/>
  <c r="BM55" i="9"/>
  <c r="BN55" i="9"/>
  <c r="BO55" i="9"/>
  <c r="BP55" i="9"/>
  <c r="BQ55" i="9"/>
  <c r="BR55" i="9"/>
  <c r="BS55" i="9"/>
  <c r="BT55" i="9"/>
  <c r="BU55" i="9"/>
  <c r="BV55" i="9"/>
  <c r="BW55" i="9"/>
  <c r="BX55" i="9"/>
  <c r="BY55" i="9"/>
  <c r="BZ55" i="9"/>
  <c r="CA55" i="9"/>
  <c r="CB55" i="9"/>
  <c r="CC55" i="9"/>
  <c r="CD55" i="9"/>
  <c r="CE55" i="9"/>
  <c r="CF55" i="9"/>
  <c r="CG55" i="9"/>
  <c r="CH55" i="9"/>
  <c r="CI55" i="9"/>
  <c r="CJ55" i="9"/>
  <c r="CK55" i="9"/>
  <c r="CL55" i="9"/>
  <c r="CM55" i="9"/>
  <c r="CN55" i="9"/>
  <c r="CO55" i="9"/>
  <c r="CP55" i="9"/>
  <c r="CQ55" i="9"/>
  <c r="CR55" i="9"/>
  <c r="CS55" i="9"/>
  <c r="CT55" i="9"/>
  <c r="CU55" i="9"/>
  <c r="CV55" i="9"/>
  <c r="CW55" i="9"/>
  <c r="CX55" i="9"/>
  <c r="CY55" i="9"/>
  <c r="CZ55" i="9"/>
  <c r="DA55" i="9"/>
  <c r="DB55" i="9"/>
  <c r="DC55" i="9"/>
  <c r="DD55" i="9"/>
  <c r="DE55" i="9"/>
  <c r="DF55" i="9"/>
  <c r="DG55" i="9"/>
  <c r="DH55" i="9"/>
  <c r="DI55" i="9"/>
  <c r="DJ55" i="9"/>
  <c r="DK55" i="9"/>
  <c r="DL55" i="9"/>
  <c r="DM55" i="9"/>
  <c r="DN55" i="9"/>
  <c r="DO55" i="9"/>
  <c r="DP55" i="9"/>
  <c r="DQ55" i="9"/>
  <c r="DR55" i="9"/>
  <c r="DS55" i="9"/>
  <c r="DT55" i="9"/>
  <c r="DU55" i="9"/>
  <c r="DV55" i="9"/>
  <c r="DW55" i="9"/>
  <c r="DX55" i="9"/>
  <c r="DY55" i="9"/>
  <c r="DZ55" i="9"/>
  <c r="EA55" i="9"/>
  <c r="EB55" i="9"/>
  <c r="EC55" i="9"/>
  <c r="ED55" i="9"/>
  <c r="EE55" i="9"/>
  <c r="EF55" i="9"/>
  <c r="EG55" i="9"/>
  <c r="EH55" i="9"/>
  <c r="EI55" i="9"/>
  <c r="EJ55" i="9"/>
  <c r="EK55" i="9"/>
  <c r="EL55" i="9"/>
  <c r="EM55" i="9"/>
  <c r="EN55" i="9"/>
  <c r="EO55" i="9"/>
  <c r="EP55" i="9"/>
  <c r="EQ55" i="9"/>
  <c r="ER55" i="9"/>
  <c r="ES55" i="9"/>
  <c r="ET55" i="9"/>
  <c r="EU55" i="9"/>
  <c r="EV55" i="9"/>
  <c r="EW55" i="9"/>
  <c r="EX55" i="9"/>
  <c r="EY55" i="9"/>
  <c r="EZ55" i="9"/>
  <c r="FA55" i="9"/>
  <c r="FB55" i="9"/>
  <c r="FC55" i="9"/>
  <c r="FD55" i="9"/>
  <c r="FE55" i="9"/>
  <c r="FF55" i="9"/>
  <c r="FG55" i="9"/>
  <c r="FH55" i="9"/>
  <c r="FI55" i="9"/>
  <c r="FJ55" i="9"/>
  <c r="FK55" i="9"/>
  <c r="FL55" i="9"/>
  <c r="FM55" i="9"/>
  <c r="FN55" i="9"/>
  <c r="FO55" i="9"/>
  <c r="FP55" i="9"/>
  <c r="FQ55" i="9"/>
  <c r="FR55" i="9"/>
  <c r="FS55" i="9"/>
  <c r="FT55" i="9"/>
  <c r="FU55" i="9"/>
  <c r="FV55" i="9"/>
  <c r="FW55" i="9"/>
  <c r="FX55" i="9"/>
  <c r="FY55" i="9"/>
  <c r="FZ55" i="9"/>
  <c r="GA55" i="9"/>
  <c r="GB55" i="9"/>
  <c r="F55" i="9"/>
  <c r="G55" i="9"/>
  <c r="E55" i="9"/>
  <c r="GB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BC53" i="9"/>
  <c r="BD53" i="9"/>
  <c r="BE53" i="9"/>
  <c r="BF53" i="9"/>
  <c r="BG53" i="9"/>
  <c r="BH53" i="9"/>
  <c r="BI53" i="9"/>
  <c r="BJ53" i="9"/>
  <c r="BK53" i="9"/>
  <c r="BL53" i="9"/>
  <c r="BM53" i="9"/>
  <c r="BN53" i="9"/>
  <c r="BO53" i="9"/>
  <c r="BP53" i="9"/>
  <c r="BQ53" i="9"/>
  <c r="BR53" i="9"/>
  <c r="BS53" i="9"/>
  <c r="BT53" i="9"/>
  <c r="BU53" i="9"/>
  <c r="BV53" i="9"/>
  <c r="BW53" i="9"/>
  <c r="BX53" i="9"/>
  <c r="BY53" i="9"/>
  <c r="BZ53" i="9"/>
  <c r="CA53" i="9"/>
  <c r="CB53" i="9"/>
  <c r="CC53" i="9"/>
  <c r="CD53" i="9"/>
  <c r="CE53" i="9"/>
  <c r="CF53" i="9"/>
  <c r="CG53" i="9"/>
  <c r="CH53" i="9"/>
  <c r="CI53" i="9"/>
  <c r="CJ53" i="9"/>
  <c r="CK53" i="9"/>
  <c r="CL53" i="9"/>
  <c r="CM53" i="9"/>
  <c r="CN53" i="9"/>
  <c r="CO53" i="9"/>
  <c r="CP53" i="9"/>
  <c r="CQ53" i="9"/>
  <c r="CR53" i="9"/>
  <c r="CS53" i="9"/>
  <c r="CT53" i="9"/>
  <c r="CU53" i="9"/>
  <c r="CV53" i="9"/>
  <c r="CW53" i="9"/>
  <c r="CX53" i="9"/>
  <c r="CY53" i="9"/>
  <c r="CZ53" i="9"/>
  <c r="DA53" i="9"/>
  <c r="DB53" i="9"/>
  <c r="DC53" i="9"/>
  <c r="DD53" i="9"/>
  <c r="DE53" i="9"/>
  <c r="DF53" i="9"/>
  <c r="DG53" i="9"/>
  <c r="DH53" i="9"/>
  <c r="DI53" i="9"/>
  <c r="DJ53" i="9"/>
  <c r="DK53" i="9"/>
  <c r="DL53" i="9"/>
  <c r="DM53" i="9"/>
  <c r="DN53" i="9"/>
  <c r="DO53" i="9"/>
  <c r="DP53" i="9"/>
  <c r="DQ53" i="9"/>
  <c r="DR53" i="9"/>
  <c r="DS53" i="9"/>
  <c r="DT53" i="9"/>
  <c r="DU53" i="9"/>
  <c r="DV53" i="9"/>
  <c r="DW53" i="9"/>
  <c r="DX53" i="9"/>
  <c r="DY53" i="9"/>
  <c r="DZ53" i="9"/>
  <c r="EA53" i="9"/>
  <c r="EB53" i="9"/>
  <c r="EC53" i="9"/>
  <c r="ED53" i="9"/>
  <c r="EE53" i="9"/>
  <c r="EF53" i="9"/>
  <c r="EG53" i="9"/>
  <c r="EH53" i="9"/>
  <c r="EI53" i="9"/>
  <c r="EJ53" i="9"/>
  <c r="EK53" i="9"/>
  <c r="EL53" i="9"/>
  <c r="EM53" i="9"/>
  <c r="EN53" i="9"/>
  <c r="EO53" i="9"/>
  <c r="EP53" i="9"/>
  <c r="EQ53" i="9"/>
  <c r="ER53" i="9"/>
  <c r="ES53" i="9"/>
  <c r="ET53" i="9"/>
  <c r="EU53" i="9"/>
  <c r="EV53" i="9"/>
  <c r="EW53" i="9"/>
  <c r="EX53" i="9"/>
  <c r="EY53" i="9"/>
  <c r="EZ53" i="9"/>
  <c r="FA53" i="9"/>
  <c r="FB53" i="9"/>
  <c r="FC53" i="9"/>
  <c r="FD53" i="9"/>
  <c r="FE53" i="9"/>
  <c r="FF53" i="9"/>
  <c r="FG53" i="9"/>
  <c r="FH53" i="9"/>
  <c r="FI53" i="9"/>
  <c r="FJ53" i="9"/>
  <c r="FK53" i="9"/>
  <c r="FL53" i="9"/>
  <c r="FM53" i="9"/>
  <c r="FN53" i="9"/>
  <c r="FO53" i="9"/>
  <c r="FP53" i="9"/>
  <c r="FQ53" i="9"/>
  <c r="FR53" i="9"/>
  <c r="FS53" i="9"/>
  <c r="FT53" i="9"/>
  <c r="FU53" i="9"/>
  <c r="FV53" i="9"/>
  <c r="FW53" i="9"/>
  <c r="FX53" i="9"/>
  <c r="FY53" i="9"/>
  <c r="FZ53" i="9"/>
  <c r="GA53" i="9"/>
  <c r="E53" i="9"/>
  <c r="Q2142" i="1"/>
  <c r="Q2146" i="1" s="1"/>
  <c r="Q2141" i="1"/>
  <c r="Q2140" i="1"/>
  <c r="Q2130" i="1"/>
  <c r="Q2129" i="1"/>
  <c r="Q2128" i="1"/>
  <c r="Q2118" i="1"/>
  <c r="Q2117" i="1"/>
  <c r="Q2116" i="1"/>
  <c r="Q2106" i="1"/>
  <c r="Q2105" i="1"/>
  <c r="Q2104" i="1"/>
  <c r="Q2109" i="1" s="1"/>
  <c r="Q2094" i="1"/>
  <c r="Q2093" i="1"/>
  <c r="Q2092" i="1"/>
  <c r="Q2082" i="1"/>
  <c r="Q2081" i="1"/>
  <c r="Q2080" i="1"/>
  <c r="Q2070" i="1"/>
  <c r="Q2069" i="1"/>
  <c r="Q2068" i="1"/>
  <c r="Q2058" i="1"/>
  <c r="Q2057" i="1"/>
  <c r="Q2056" i="1"/>
  <c r="Q2046" i="1"/>
  <c r="Q2050" i="1" s="1"/>
  <c r="Q2045" i="1"/>
  <c r="Q2044" i="1"/>
  <c r="Q2034" i="1"/>
  <c r="Q2033" i="1"/>
  <c r="Q2032" i="1"/>
  <c r="Q2022" i="1"/>
  <c r="Q2021" i="1"/>
  <c r="Q2020" i="1"/>
  <c r="Q2010" i="1"/>
  <c r="Q2009" i="1"/>
  <c r="Q2008" i="1"/>
  <c r="Q1998" i="1"/>
  <c r="Q1997" i="1"/>
  <c r="Q1996" i="1"/>
  <c r="Q1986" i="1"/>
  <c r="Q1985" i="1"/>
  <c r="Q1984" i="1"/>
  <c r="Q1974" i="1"/>
  <c r="Q1973" i="1"/>
  <c r="Q1972" i="1"/>
  <c r="Q1962" i="1"/>
  <c r="Q1961" i="1"/>
  <c r="Q1960" i="1"/>
  <c r="Q1950" i="1"/>
  <c r="Q1949" i="1"/>
  <c r="Q1948" i="1"/>
  <c r="Q1938" i="1"/>
  <c r="Q1937" i="1"/>
  <c r="Q1936" i="1"/>
  <c r="Q1926" i="1"/>
  <c r="Q1925" i="1"/>
  <c r="Q1924" i="1"/>
  <c r="Q1914" i="1"/>
  <c r="Q1913" i="1"/>
  <c r="Q1912" i="1"/>
  <c r="Q1902" i="1"/>
  <c r="Q1901" i="1"/>
  <c r="Q1900" i="1"/>
  <c r="Q1890" i="1"/>
  <c r="Q1889" i="1"/>
  <c r="Q1888" i="1"/>
  <c r="Q1878" i="1"/>
  <c r="Q1877" i="1"/>
  <c r="Q1876" i="1"/>
  <c r="Q1866" i="1"/>
  <c r="Q1865" i="1"/>
  <c r="Q1864" i="1"/>
  <c r="Q1854" i="1"/>
  <c r="Q1853" i="1"/>
  <c r="Q1852" i="1"/>
  <c r="Q1842" i="1"/>
  <c r="Q1841" i="1"/>
  <c r="Q1840" i="1"/>
  <c r="Q1830" i="1"/>
  <c r="Q1829" i="1"/>
  <c r="Q1828" i="1"/>
  <c r="Q1818" i="1"/>
  <c r="Q1817" i="1"/>
  <c r="Q1816" i="1"/>
  <c r="Q1806" i="1"/>
  <c r="Q1805" i="1"/>
  <c r="Q1804" i="1"/>
  <c r="Q1794" i="1"/>
  <c r="Q1793" i="1"/>
  <c r="Q1792" i="1"/>
  <c r="Q1782" i="1"/>
  <c r="Q1781" i="1"/>
  <c r="Q1780" i="1"/>
  <c r="Q1770" i="1"/>
  <c r="Q1769" i="1"/>
  <c r="Q1768" i="1"/>
  <c r="Q1758" i="1"/>
  <c r="Q1757" i="1"/>
  <c r="Q1756" i="1"/>
  <c r="Q1746" i="1"/>
  <c r="Q1745" i="1"/>
  <c r="Q1744" i="1"/>
  <c r="Q1734" i="1"/>
  <c r="Q1733" i="1"/>
  <c r="Q1732" i="1"/>
  <c r="Q1722" i="1"/>
  <c r="Q1721" i="1"/>
  <c r="Q1720" i="1"/>
  <c r="Q1710" i="1"/>
  <c r="Q1709" i="1"/>
  <c r="Q1708" i="1"/>
  <c r="Q1698" i="1"/>
  <c r="Q1697" i="1"/>
  <c r="Q1696" i="1"/>
  <c r="Q1686" i="1"/>
  <c r="Q1685" i="1"/>
  <c r="Q1684" i="1"/>
  <c r="Q1674" i="1"/>
  <c r="Q1673" i="1"/>
  <c r="Q1672" i="1"/>
  <c r="Q1662" i="1"/>
  <c r="Q1661" i="1"/>
  <c r="Q1660" i="1"/>
  <c r="Q1650" i="1"/>
  <c r="Q1649" i="1"/>
  <c r="Q1648" i="1"/>
  <c r="Q1638" i="1"/>
  <c r="Q1637" i="1"/>
  <c r="Q1636" i="1"/>
  <c r="Q1626" i="1"/>
  <c r="Q1625" i="1"/>
  <c r="Q1624" i="1"/>
  <c r="Q1614" i="1"/>
  <c r="Q1613" i="1"/>
  <c r="Q1612" i="1"/>
  <c r="Q1602" i="1"/>
  <c r="Q1601" i="1"/>
  <c r="Q1600" i="1"/>
  <c r="Q1590" i="1"/>
  <c r="Q1589" i="1"/>
  <c r="Q1588" i="1"/>
  <c r="Q1578" i="1"/>
  <c r="Q1577" i="1"/>
  <c r="Q1576" i="1"/>
  <c r="Q1566" i="1"/>
  <c r="Q1565" i="1"/>
  <c r="Q1564" i="1"/>
  <c r="Q1554" i="1"/>
  <c r="Q1553" i="1"/>
  <c r="Q1552" i="1"/>
  <c r="Q1542" i="1"/>
  <c r="Q1541" i="1"/>
  <c r="Q1540" i="1"/>
  <c r="Q1530" i="1"/>
  <c r="Q1529" i="1"/>
  <c r="Q1528" i="1"/>
  <c r="Q1518" i="1"/>
  <c r="Q1517" i="1"/>
  <c r="Q1516" i="1"/>
  <c r="Q1506" i="1"/>
  <c r="Q1505" i="1"/>
  <c r="Q1504" i="1"/>
  <c r="Q1494" i="1"/>
  <c r="Q1493" i="1"/>
  <c r="Q1492" i="1"/>
  <c r="Q1482" i="1"/>
  <c r="Q1481" i="1"/>
  <c r="Q1480" i="1"/>
  <c r="Q1470" i="1"/>
  <c r="Q1469" i="1"/>
  <c r="Q1468" i="1"/>
  <c r="Q1458" i="1"/>
  <c r="Q1457" i="1"/>
  <c r="Q1456" i="1"/>
  <c r="Q1446" i="1"/>
  <c r="Q1445" i="1"/>
  <c r="Q1444" i="1"/>
  <c r="Q1434" i="1"/>
  <c r="Q1433" i="1"/>
  <c r="Q1432" i="1"/>
  <c r="Q1422" i="1"/>
  <c r="Q1421" i="1"/>
  <c r="Q1420" i="1"/>
  <c r="Q1410" i="1"/>
  <c r="Q1409" i="1"/>
  <c r="Q1408" i="1"/>
  <c r="Q1398" i="1"/>
  <c r="Q1397" i="1"/>
  <c r="Q1396" i="1"/>
  <c r="Q1386" i="1"/>
  <c r="Q1385" i="1"/>
  <c r="Q1384" i="1"/>
  <c r="Q1374" i="1"/>
  <c r="Q1373" i="1"/>
  <c r="Q1372" i="1"/>
  <c r="Q1362" i="1"/>
  <c r="Q1361" i="1"/>
  <c r="Q1360" i="1"/>
  <c r="Q1350" i="1"/>
  <c r="Q1349" i="1"/>
  <c r="Q1348" i="1"/>
  <c r="Q1338" i="1"/>
  <c r="Q1337" i="1"/>
  <c r="Q1336" i="1"/>
  <c r="Q1326" i="1"/>
  <c r="Q1325" i="1"/>
  <c r="Q1324" i="1"/>
  <c r="Q1314" i="1"/>
  <c r="Q1313" i="1"/>
  <c r="Q1312" i="1"/>
  <c r="Q1302" i="1"/>
  <c r="Q1301" i="1"/>
  <c r="Q1300" i="1"/>
  <c r="Q1290" i="1"/>
  <c r="Q1289" i="1"/>
  <c r="Q1288" i="1"/>
  <c r="Q1278" i="1"/>
  <c r="Q1277" i="1"/>
  <c r="Q1276" i="1"/>
  <c r="Q1266" i="1"/>
  <c r="Q1265" i="1"/>
  <c r="Q1264" i="1"/>
  <c r="Q1254" i="1"/>
  <c r="Q1253" i="1"/>
  <c r="Q1252" i="1"/>
  <c r="Q1242" i="1"/>
  <c r="Q1241" i="1"/>
  <c r="Q1240" i="1"/>
  <c r="Q1230" i="1"/>
  <c r="Q1229" i="1"/>
  <c r="Q1228" i="1"/>
  <c r="Q1218" i="1"/>
  <c r="Q1217" i="1"/>
  <c r="Q1216" i="1"/>
  <c r="Q1206" i="1"/>
  <c r="Q1205" i="1"/>
  <c r="Q1204" i="1"/>
  <c r="Q1194" i="1"/>
  <c r="Q1193" i="1"/>
  <c r="Q1192" i="1"/>
  <c r="Q1182" i="1"/>
  <c r="Q1181" i="1"/>
  <c r="Q1180" i="1"/>
  <c r="Q1170" i="1"/>
  <c r="Q1169" i="1"/>
  <c r="Q1168" i="1"/>
  <c r="Q1158" i="1"/>
  <c r="Q1157" i="1"/>
  <c r="Q1156" i="1"/>
  <c r="Q1146" i="1"/>
  <c r="Q1145" i="1"/>
  <c r="Q1144" i="1"/>
  <c r="Q1134" i="1"/>
  <c r="Q1133" i="1"/>
  <c r="Q1132" i="1"/>
  <c r="Q1122" i="1"/>
  <c r="Q1121" i="1"/>
  <c r="Q1120" i="1"/>
  <c r="Q1110" i="1"/>
  <c r="Q1109" i="1"/>
  <c r="Q1108" i="1"/>
  <c r="Q1098" i="1"/>
  <c r="Q1097" i="1"/>
  <c r="Q1096" i="1"/>
  <c r="Q1086" i="1"/>
  <c r="Q1085" i="1"/>
  <c r="Q1084" i="1"/>
  <c r="Q1074" i="1"/>
  <c r="Q1073" i="1"/>
  <c r="Q1072" i="1"/>
  <c r="Q1062" i="1"/>
  <c r="Q1061" i="1"/>
  <c r="Q1060" i="1"/>
  <c r="Q1050" i="1"/>
  <c r="Q1049" i="1"/>
  <c r="Q1048" i="1"/>
  <c r="Q1038" i="1"/>
  <c r="Q1037" i="1"/>
  <c r="Q1036" i="1"/>
  <c r="Q1026" i="1"/>
  <c r="Q1025" i="1"/>
  <c r="Q1024" i="1"/>
  <c r="Q1014" i="1"/>
  <c r="Q1013" i="1"/>
  <c r="Q1012" i="1"/>
  <c r="Q1002" i="1"/>
  <c r="Q1001" i="1"/>
  <c r="Q1000" i="1"/>
  <c r="Q990" i="1"/>
  <c r="Q989" i="1"/>
  <c r="Q988" i="1"/>
  <c r="Q978" i="1"/>
  <c r="Q977" i="1"/>
  <c r="Q976" i="1"/>
  <c r="Q966" i="1"/>
  <c r="Q965" i="1"/>
  <c r="Q964" i="1"/>
  <c r="Q954" i="1"/>
  <c r="Q953" i="1"/>
  <c r="Q952" i="1"/>
  <c r="Q942" i="1"/>
  <c r="Q941" i="1"/>
  <c r="Q940" i="1"/>
  <c r="Q930" i="1"/>
  <c r="Q929" i="1"/>
  <c r="Q928" i="1"/>
  <c r="Q918" i="1"/>
  <c r="Q917" i="1"/>
  <c r="Q916" i="1"/>
  <c r="Q906" i="1"/>
  <c r="Q905" i="1"/>
  <c r="Q904" i="1"/>
  <c r="Q894" i="1"/>
  <c r="Q893" i="1"/>
  <c r="Q892" i="1"/>
  <c r="Q882" i="1"/>
  <c r="Q881" i="1"/>
  <c r="Q880" i="1"/>
  <c r="Q870" i="1"/>
  <c r="Q869" i="1"/>
  <c r="Q868" i="1"/>
  <c r="Q858" i="1"/>
  <c r="Q857" i="1"/>
  <c r="Q856" i="1"/>
  <c r="Q846" i="1"/>
  <c r="Q845" i="1"/>
  <c r="Q844" i="1"/>
  <c r="Q834" i="1"/>
  <c r="Q833" i="1"/>
  <c r="Q832" i="1"/>
  <c r="Q822" i="1"/>
  <c r="Q821" i="1"/>
  <c r="Q820" i="1"/>
  <c r="Q810" i="1"/>
  <c r="Q809" i="1"/>
  <c r="Q808" i="1"/>
  <c r="Q798" i="1"/>
  <c r="Q797" i="1"/>
  <c r="Q796" i="1"/>
  <c r="Q786" i="1"/>
  <c r="Q785" i="1"/>
  <c r="Q784" i="1"/>
  <c r="Q774" i="1"/>
  <c r="Q773" i="1"/>
  <c r="Q772" i="1"/>
  <c r="Q762" i="1"/>
  <c r="Q761" i="1"/>
  <c r="Q760" i="1"/>
  <c r="Q750" i="1"/>
  <c r="Q749" i="1"/>
  <c r="Q748" i="1"/>
  <c r="Q738" i="1"/>
  <c r="Q737" i="1"/>
  <c r="Q736" i="1"/>
  <c r="Q726" i="1"/>
  <c r="Q725" i="1"/>
  <c r="Q724" i="1"/>
  <c r="Q714" i="1"/>
  <c r="Q713" i="1"/>
  <c r="Q712" i="1"/>
  <c r="Q702" i="1"/>
  <c r="Q701" i="1"/>
  <c r="Q700" i="1"/>
  <c r="Q690" i="1"/>
  <c r="Q689" i="1"/>
  <c r="Q688" i="1"/>
  <c r="Q678" i="1"/>
  <c r="Q677" i="1"/>
  <c r="Q676" i="1"/>
  <c r="Q666" i="1"/>
  <c r="Q665" i="1"/>
  <c r="Q664" i="1"/>
  <c r="Q654" i="1"/>
  <c r="Q653" i="1"/>
  <c r="Q652" i="1"/>
  <c r="Q642" i="1"/>
  <c r="Q641" i="1"/>
  <c r="Q640" i="1"/>
  <c r="Q630" i="1"/>
  <c r="Q629" i="1"/>
  <c r="Q628" i="1"/>
  <c r="Q618" i="1"/>
  <c r="Q617" i="1"/>
  <c r="Q616" i="1"/>
  <c r="Q606" i="1"/>
  <c r="Q610" i="1" s="1"/>
  <c r="Q605" i="1"/>
  <c r="Q604" i="1"/>
  <c r="Q594" i="1"/>
  <c r="Q593" i="1"/>
  <c r="Q592" i="1"/>
  <c r="Q582" i="1"/>
  <c r="Q581" i="1"/>
  <c r="Q580" i="1"/>
  <c r="Q570" i="1"/>
  <c r="Q569" i="1"/>
  <c r="Q568" i="1"/>
  <c r="Q558" i="1"/>
  <c r="Q557" i="1"/>
  <c r="Q556" i="1"/>
  <c r="Q546" i="1"/>
  <c r="Q545" i="1"/>
  <c r="Q544" i="1"/>
  <c r="Q534" i="1"/>
  <c r="Q533" i="1"/>
  <c r="Q532" i="1"/>
  <c r="Q522" i="1"/>
  <c r="Q521" i="1"/>
  <c r="Q520" i="1"/>
  <c r="Q510" i="1"/>
  <c r="Q509" i="1"/>
  <c r="Q508" i="1"/>
  <c r="Q498" i="1"/>
  <c r="Q497" i="1"/>
  <c r="Q496" i="1"/>
  <c r="Q486" i="1"/>
  <c r="Q485" i="1"/>
  <c r="Q484" i="1"/>
  <c r="Q474" i="1"/>
  <c r="Q473" i="1"/>
  <c r="Q472" i="1"/>
  <c r="Q462" i="1"/>
  <c r="Q461" i="1"/>
  <c r="Q460" i="1"/>
  <c r="Q450" i="1"/>
  <c r="Q449" i="1"/>
  <c r="Q448" i="1"/>
  <c r="Q438" i="1"/>
  <c r="Q437" i="1"/>
  <c r="Q436" i="1"/>
  <c r="Q426" i="1"/>
  <c r="Q425" i="1"/>
  <c r="Q424" i="1"/>
  <c r="Q414" i="1"/>
  <c r="Q413" i="1"/>
  <c r="Q412" i="1"/>
  <c r="Q402" i="1"/>
  <c r="Q401" i="1"/>
  <c r="Q400" i="1"/>
  <c r="Q390" i="1"/>
  <c r="Q389" i="1"/>
  <c r="Q388" i="1"/>
  <c r="Q378" i="1"/>
  <c r="Q377" i="1"/>
  <c r="Q376" i="1"/>
  <c r="Q366" i="1"/>
  <c r="Q365" i="1"/>
  <c r="Q364" i="1"/>
  <c r="Q354" i="1"/>
  <c r="Q353" i="1"/>
  <c r="Q352" i="1"/>
  <c r="Q342" i="1"/>
  <c r="Q341" i="1"/>
  <c r="Q340" i="1"/>
  <c r="Q330" i="1"/>
  <c r="Q329" i="1"/>
  <c r="Q328" i="1"/>
  <c r="Q318" i="1"/>
  <c r="Q317" i="1"/>
  <c r="Q316" i="1"/>
  <c r="Q306" i="1"/>
  <c r="Q305" i="1"/>
  <c r="Q304" i="1"/>
  <c r="Q294" i="1"/>
  <c r="Q293" i="1"/>
  <c r="Q292" i="1"/>
  <c r="Q282" i="1"/>
  <c r="Q281" i="1"/>
  <c r="Q280" i="1"/>
  <c r="Q270" i="1"/>
  <c r="Q269" i="1"/>
  <c r="Q268" i="1"/>
  <c r="Q258" i="1"/>
  <c r="Q257" i="1"/>
  <c r="Q256" i="1"/>
  <c r="Q246" i="1"/>
  <c r="Q245" i="1"/>
  <c r="Q244" i="1"/>
  <c r="Q234" i="1"/>
  <c r="Q233" i="1"/>
  <c r="Q232" i="1"/>
  <c r="Q222" i="1"/>
  <c r="Q221" i="1"/>
  <c r="Q220" i="1"/>
  <c r="Q210" i="1"/>
  <c r="Q209" i="1"/>
  <c r="Q208" i="1"/>
  <c r="Q198" i="1"/>
  <c r="Q197" i="1"/>
  <c r="Q196" i="1"/>
  <c r="Q186" i="1"/>
  <c r="Q185" i="1"/>
  <c r="Q184" i="1"/>
  <c r="Q174" i="1"/>
  <c r="Q173" i="1"/>
  <c r="Q172" i="1"/>
  <c r="Q162" i="1"/>
  <c r="Q161" i="1"/>
  <c r="Q160" i="1"/>
  <c r="Q150" i="1"/>
  <c r="Q149" i="1"/>
  <c r="Q148" i="1"/>
  <c r="Q138" i="1"/>
  <c r="Q137" i="1"/>
  <c r="Q136" i="1"/>
  <c r="Q126" i="1"/>
  <c r="Q125" i="1"/>
  <c r="Q124" i="1"/>
  <c r="Q114" i="1"/>
  <c r="Q113" i="1"/>
  <c r="Q112" i="1"/>
  <c r="Q102" i="1"/>
  <c r="Q101" i="1"/>
  <c r="Q100" i="1"/>
  <c r="Q645" i="1"/>
  <c r="Q90" i="1"/>
  <c r="Q88" i="1"/>
  <c r="Q78" i="1"/>
  <c r="Q76" i="1"/>
  <c r="Q66" i="1"/>
  <c r="Q64" i="1"/>
  <c r="Q54" i="1"/>
  <c r="Q52" i="1"/>
  <c r="Q42" i="1"/>
  <c r="Q40" i="1"/>
  <c r="Q30" i="1"/>
  <c r="Q28" i="1"/>
  <c r="Q18" i="1"/>
  <c r="Q16" i="1"/>
  <c r="Q6" i="1"/>
  <c r="Q4" i="1"/>
  <c r="CG42" i="12" l="1"/>
  <c r="S967" i="1"/>
  <c r="S971" i="1" s="1"/>
  <c r="BU42" i="12"/>
  <c r="BU47" i="12" s="1"/>
  <c r="S823" i="1"/>
  <c r="S827" i="1" s="1"/>
  <c r="S94" i="1"/>
  <c r="DM42" i="12"/>
  <c r="DM47" i="12" s="1"/>
  <c r="S1351" i="1"/>
  <c r="S1355" i="1" s="1"/>
  <c r="BI42" i="12"/>
  <c r="S679" i="1"/>
  <c r="CJ33" i="12"/>
  <c r="CJ34" i="12" s="1"/>
  <c r="CJ35" i="12" s="1"/>
  <c r="CJ36" i="12" s="1"/>
  <c r="CJ38" i="12" s="1"/>
  <c r="CJ40" i="12" s="1"/>
  <c r="S1001" i="1"/>
  <c r="M42" i="12"/>
  <c r="M47" i="12" s="1"/>
  <c r="S103" i="1"/>
  <c r="S107" i="1" s="1"/>
  <c r="EF33" i="12"/>
  <c r="EF34" i="12" s="1"/>
  <c r="EF35" i="12" s="1"/>
  <c r="S1577" i="1"/>
  <c r="S1582" i="1" s="1"/>
  <c r="FM42" i="12"/>
  <c r="FM47" i="12" s="1"/>
  <c r="S1975" i="1"/>
  <c r="S1979" i="1" s="1"/>
  <c r="DQ42" i="12"/>
  <c r="S1399" i="1"/>
  <c r="S1403" i="1" s="1"/>
  <c r="FB42" i="12"/>
  <c r="S1843" i="1"/>
  <c r="S1847" i="1" s="1"/>
  <c r="Y42" i="12"/>
  <c r="S247" i="1"/>
  <c r="S251" i="1" s="1"/>
  <c r="CK33" i="12"/>
  <c r="CK34" i="12" s="1"/>
  <c r="CK35" i="12" s="1"/>
  <c r="S1013" i="1"/>
  <c r="S1018" i="1" s="1"/>
  <c r="EJ33" i="12"/>
  <c r="EJ34" i="12" s="1"/>
  <c r="EJ35" i="12" s="1"/>
  <c r="S1625" i="1"/>
  <c r="S1630" i="1" s="1"/>
  <c r="DW33" i="12"/>
  <c r="DW34" i="12" s="1"/>
  <c r="DW35" i="12" s="1"/>
  <c r="S1469" i="1"/>
  <c r="S1474" i="1" s="1"/>
  <c r="AD33" i="12"/>
  <c r="S305" i="1"/>
  <c r="S310" i="1" s="1"/>
  <c r="AG33" i="12"/>
  <c r="AG34" i="12" s="1"/>
  <c r="AG35" i="12" s="1"/>
  <c r="S341" i="1"/>
  <c r="S346" i="1" s="1"/>
  <c r="AJ33" i="12"/>
  <c r="S377" i="1"/>
  <c r="S382" i="1" s="1"/>
  <c r="V33" i="12"/>
  <c r="V34" i="12" s="1"/>
  <c r="V35" i="12" s="1"/>
  <c r="S209" i="1"/>
  <c r="S214" i="1" s="1"/>
  <c r="EH42" i="12"/>
  <c r="EH44" i="12" s="1"/>
  <c r="EH46" i="12" s="1"/>
  <c r="EH49" i="12" s="1"/>
  <c r="S1604" i="1" s="1"/>
  <c r="S1603" i="1"/>
  <c r="S1607" i="1" s="1"/>
  <c r="BM33" i="12"/>
  <c r="BM34" i="12" s="1"/>
  <c r="BM35" i="12" s="1"/>
  <c r="S725" i="1"/>
  <c r="FK34" i="12"/>
  <c r="FK35" i="12" s="1"/>
  <c r="FK36" i="12" s="1"/>
  <c r="FK38" i="12" s="1"/>
  <c r="FK40" i="12" s="1"/>
  <c r="AS38" i="12"/>
  <c r="AS40" i="12" s="1"/>
  <c r="S489" i="1"/>
  <c r="S1006" i="1"/>
  <c r="S1005" i="1"/>
  <c r="S1450" i="1"/>
  <c r="EI33" i="12"/>
  <c r="EI34" i="12" s="1"/>
  <c r="EI35" i="12" s="1"/>
  <c r="S1613" i="1"/>
  <c r="BF33" i="12"/>
  <c r="BF34" i="12" s="1"/>
  <c r="BF35" i="12" s="1"/>
  <c r="BF36" i="12" s="1"/>
  <c r="BF38" i="12" s="1"/>
  <c r="BF40" i="12" s="1"/>
  <c r="S641" i="1"/>
  <c r="S646" i="1" s="1"/>
  <c r="EX37" i="12"/>
  <c r="EX34" i="12"/>
  <c r="EX35" i="12" s="1"/>
  <c r="EX36" i="12" s="1"/>
  <c r="DX33" i="12"/>
  <c r="S1481" i="1"/>
  <c r="S1486" i="1" s="1"/>
  <c r="DK33" i="12"/>
  <c r="DK34" i="12" s="1"/>
  <c r="DK35" i="12" s="1"/>
  <c r="S1325" i="1"/>
  <c r="S1330" i="1" s="1"/>
  <c r="R33" i="12"/>
  <c r="R34" i="12" s="1"/>
  <c r="R35" i="12" s="1"/>
  <c r="S161" i="1"/>
  <c r="S166" i="1" s="1"/>
  <c r="U33" i="12"/>
  <c r="S197" i="1"/>
  <c r="S202" i="1" s="1"/>
  <c r="BA33" i="12"/>
  <c r="S581" i="1"/>
  <c r="S586" i="1" s="1"/>
  <c r="BX33" i="12"/>
  <c r="BX34" i="12" s="1"/>
  <c r="BX35" i="12" s="1"/>
  <c r="S857" i="1"/>
  <c r="S862" i="1" s="1"/>
  <c r="S406" i="1"/>
  <c r="S1834" i="1"/>
  <c r="S1833" i="1"/>
  <c r="S1737" i="1"/>
  <c r="S1510" i="1"/>
  <c r="S141" i="1"/>
  <c r="CO33" i="12"/>
  <c r="CO34" i="12" s="1"/>
  <c r="CO35" i="12" s="1"/>
  <c r="S1061" i="1"/>
  <c r="AP42" i="12"/>
  <c r="S451" i="1"/>
  <c r="S455" i="1" s="1"/>
  <c r="DL33" i="12"/>
  <c r="DL34" i="12" s="1"/>
  <c r="DL35" i="12" s="1"/>
  <c r="S1337" i="1"/>
  <c r="S1342" i="1" s="1"/>
  <c r="CY33" i="12"/>
  <c r="CY34" i="12" s="1"/>
  <c r="CY35" i="12" s="1"/>
  <c r="CY36" i="12" s="1"/>
  <c r="CY38" i="12" s="1"/>
  <c r="CY40" i="12" s="1"/>
  <c r="S1181" i="1"/>
  <c r="S1186" i="1" s="1"/>
  <c r="FV33" i="12"/>
  <c r="FV34" i="12" s="1"/>
  <c r="FV35" i="12" s="1"/>
  <c r="S2081" i="1"/>
  <c r="S2086" i="1" s="1"/>
  <c r="FN33" i="12"/>
  <c r="FN34" i="12" s="1"/>
  <c r="FN35" i="12" s="1"/>
  <c r="S1985" i="1"/>
  <c r="CV37" i="12"/>
  <c r="EG33" i="12"/>
  <c r="EG34" i="12" s="1"/>
  <c r="EG35" i="12" s="1"/>
  <c r="EG36" i="12" s="1"/>
  <c r="EG38" i="12" s="1"/>
  <c r="EG40" i="12" s="1"/>
  <c r="S1589" i="1"/>
  <c r="S1594" i="1" s="1"/>
  <c r="BG38" i="12"/>
  <c r="BG40" i="12" s="1"/>
  <c r="AZ33" i="12"/>
  <c r="S569" i="1"/>
  <c r="S621" i="1"/>
  <c r="S1269" i="1"/>
  <c r="CZ33" i="12"/>
  <c r="S1193" i="1"/>
  <c r="S1198" i="1" s="1"/>
  <c r="CM33" i="12"/>
  <c r="CM34" i="12" s="1"/>
  <c r="CM35" i="12" s="1"/>
  <c r="S1037" i="1"/>
  <c r="S1042" i="1" s="1"/>
  <c r="DZ33" i="12"/>
  <c r="DZ34" i="12" s="1"/>
  <c r="DZ35" i="12" s="1"/>
  <c r="S1505" i="1"/>
  <c r="FO33" i="12"/>
  <c r="FO34" i="12" s="1"/>
  <c r="FO35" i="12" s="1"/>
  <c r="S1997" i="1"/>
  <c r="EP33" i="12"/>
  <c r="S1697" i="1"/>
  <c r="EN33" i="12"/>
  <c r="S1673" i="1"/>
  <c r="S1678" i="1" s="1"/>
  <c r="CW33" i="12"/>
  <c r="CW34" i="12" s="1"/>
  <c r="CW35" i="12" s="1"/>
  <c r="S1157" i="1"/>
  <c r="S1162" i="1" s="1"/>
  <c r="AN33" i="12"/>
  <c r="S425" i="1"/>
  <c r="DV42" i="12"/>
  <c r="S1459" i="1"/>
  <c r="S1463" i="1" s="1"/>
  <c r="S1438" i="1"/>
  <c r="S1941" i="1"/>
  <c r="S106" i="1"/>
  <c r="CV33" i="12"/>
  <c r="CV34" i="12" s="1"/>
  <c r="CV35" i="12" s="1"/>
  <c r="CV36" i="12" s="1"/>
  <c r="CV38" i="12" s="1"/>
  <c r="CV40" i="12" s="1"/>
  <c r="S1145" i="1"/>
  <c r="S1150" i="1" s="1"/>
  <c r="S1557" i="1"/>
  <c r="S537" i="1"/>
  <c r="CL33" i="12"/>
  <c r="CL34" i="12" s="1"/>
  <c r="CL35" i="12" s="1"/>
  <c r="S1025" i="1"/>
  <c r="S1030" i="1" s="1"/>
  <c r="I42" i="12"/>
  <c r="S55" i="1"/>
  <c r="S59" i="1" s="1"/>
  <c r="S430" i="1"/>
  <c r="S429" i="1"/>
  <c r="CN33" i="12"/>
  <c r="CN34" i="12" s="1"/>
  <c r="CN35" i="12" s="1"/>
  <c r="S1049" i="1"/>
  <c r="S1054" i="1" s="1"/>
  <c r="CA33" i="12"/>
  <c r="CA34" i="12" s="1"/>
  <c r="CA35" i="12" s="1"/>
  <c r="S893" i="1"/>
  <c r="S898" i="1" s="1"/>
  <c r="DN33" i="12"/>
  <c r="DN34" i="12" s="1"/>
  <c r="DN35" i="12" s="1"/>
  <c r="S1361" i="1"/>
  <c r="EQ33" i="12"/>
  <c r="EQ34" i="12" s="1"/>
  <c r="EQ35" i="12" s="1"/>
  <c r="S1709" i="1"/>
  <c r="ED33" i="12"/>
  <c r="ED36" i="12" s="1"/>
  <c r="ED38" i="12" s="1"/>
  <c r="ED40" i="12" s="1"/>
  <c r="S1553" i="1"/>
  <c r="S1558" i="1" s="1"/>
  <c r="EB33" i="12"/>
  <c r="S1529" i="1"/>
  <c r="S1534" i="1" s="1"/>
  <c r="BY33" i="12"/>
  <c r="S869" i="1"/>
  <c r="S874" i="1" s="1"/>
  <c r="AU34" i="12"/>
  <c r="AU35" i="12" s="1"/>
  <c r="AU36" i="12" s="1"/>
  <c r="AU38" i="12" s="1"/>
  <c r="AU40" i="12" s="1"/>
  <c r="BE38" i="12"/>
  <c r="BE40" i="12" s="1"/>
  <c r="AB33" i="12"/>
  <c r="AB34" i="12" s="1"/>
  <c r="AB35" i="12" s="1"/>
  <c r="AB36" i="12" s="1"/>
  <c r="AB38" i="12" s="1"/>
  <c r="AB40" i="12" s="1"/>
  <c r="S281" i="1"/>
  <c r="S286" i="1" s="1"/>
  <c r="W38" i="12"/>
  <c r="W40" i="12" s="1"/>
  <c r="S394" i="1"/>
  <c r="S1354" i="1"/>
  <c r="S1353" i="1"/>
  <c r="S1569" i="1"/>
  <c r="AW37" i="12"/>
  <c r="DD33" i="12"/>
  <c r="DD34" i="12" s="1"/>
  <c r="DD35" i="12" s="1"/>
  <c r="DD36" i="12" s="1"/>
  <c r="DD38" i="12" s="1"/>
  <c r="DD40" i="12" s="1"/>
  <c r="S1241" i="1"/>
  <c r="S1246" i="1" s="1"/>
  <c r="CB33" i="12"/>
  <c r="S905" i="1"/>
  <c r="DS33" i="12"/>
  <c r="S1421" i="1"/>
  <c r="DP33" i="12"/>
  <c r="DP36" i="12" s="1"/>
  <c r="DP38" i="12" s="1"/>
  <c r="DP40" i="12" s="1"/>
  <c r="S1385" i="1"/>
  <c r="S1390" i="1" s="1"/>
  <c r="DJ42" i="12"/>
  <c r="S1315" i="1"/>
  <c r="S1319" i="1" s="1"/>
  <c r="DE42" i="12"/>
  <c r="S1255" i="1"/>
  <c r="S1259" i="1" s="1"/>
  <c r="S1773" i="1"/>
  <c r="S1365" i="1"/>
  <c r="S1366" i="1"/>
  <c r="S1377" i="1"/>
  <c r="S1666" i="1"/>
  <c r="S1665" i="1"/>
  <c r="S1234" i="1"/>
  <c r="DB33" i="12"/>
  <c r="DB34" i="12" s="1"/>
  <c r="DB35" i="12" s="1"/>
  <c r="S1217" i="1"/>
  <c r="S1222" i="1" s="1"/>
  <c r="BP33" i="12"/>
  <c r="S761" i="1"/>
  <c r="S766" i="1" s="1"/>
  <c r="BC33" i="12"/>
  <c r="BC34" i="12" s="1"/>
  <c r="BC35" i="12" s="1"/>
  <c r="S605" i="1"/>
  <c r="S610" i="1" s="1"/>
  <c r="CP33" i="12"/>
  <c r="CP34" i="12" s="1"/>
  <c r="CP35" i="12" s="1"/>
  <c r="S1073" i="1"/>
  <c r="S1078" i="1" s="1"/>
  <c r="DG33" i="12"/>
  <c r="DG34" i="12" s="1"/>
  <c r="DG35" i="12" s="1"/>
  <c r="S1277" i="1"/>
  <c r="S1282" i="1" s="1"/>
  <c r="CH33" i="12"/>
  <c r="CH34" i="12" s="1"/>
  <c r="CH35" i="12" s="1"/>
  <c r="S977" i="1"/>
  <c r="S982" i="1" s="1"/>
  <c r="BT33" i="12"/>
  <c r="BT34" i="12" s="1"/>
  <c r="BT35" i="12" s="1"/>
  <c r="S809" i="1"/>
  <c r="S814" i="1" s="1"/>
  <c r="ET33" i="12"/>
  <c r="ET34" i="12" s="1"/>
  <c r="ET35" i="12" s="1"/>
  <c r="S1745" i="1"/>
  <c r="S1750" i="1" s="1"/>
  <c r="AC33" i="12"/>
  <c r="S293" i="1"/>
  <c r="S298" i="1" s="1"/>
  <c r="EK33" i="12"/>
  <c r="EK34" i="12" s="1"/>
  <c r="EK35" i="12" s="1"/>
  <c r="S1637" i="1"/>
  <c r="S1642" i="1" s="1"/>
  <c r="S2002" i="1"/>
  <c r="S2001" i="1"/>
  <c r="CU33" i="12"/>
  <c r="S1133" i="1"/>
  <c r="S1138" i="1" s="1"/>
  <c r="EO33" i="12"/>
  <c r="S1685" i="1"/>
  <c r="S1690" i="1" s="1"/>
  <c r="S417" i="1"/>
  <c r="BD33" i="12"/>
  <c r="S617" i="1"/>
  <c r="S622" i="1" s="1"/>
  <c r="AQ33" i="12"/>
  <c r="S461" i="1"/>
  <c r="S466" i="1" s="1"/>
  <c r="AT33" i="12"/>
  <c r="AT36" i="12" s="1"/>
  <c r="AT38" i="12" s="1"/>
  <c r="AT40" i="12" s="1"/>
  <c r="S497" i="1"/>
  <c r="S502" i="1" s="1"/>
  <c r="CI33" i="12"/>
  <c r="CI34" i="12" s="1"/>
  <c r="CI35" i="12" s="1"/>
  <c r="CI36" i="12" s="1"/>
  <c r="CI38" i="12" s="1"/>
  <c r="CI40" i="12" s="1"/>
  <c r="S989" i="1"/>
  <c r="S994" i="1" s="1"/>
  <c r="EC42" i="12"/>
  <c r="S1543" i="1"/>
  <c r="S1547" i="1" s="1"/>
  <c r="BV33" i="12"/>
  <c r="S833" i="1"/>
  <c r="S838" i="1" s="1"/>
  <c r="BH33" i="12"/>
  <c r="BH34" i="12" s="1"/>
  <c r="BH35" i="12" s="1"/>
  <c r="S665" i="1"/>
  <c r="S670" i="1" s="1"/>
  <c r="FA42" i="12"/>
  <c r="S1831" i="1"/>
  <c r="S1835" i="1" s="1"/>
  <c r="Q33" i="12"/>
  <c r="Q34" i="12" s="1"/>
  <c r="Q35" i="12" s="1"/>
  <c r="S149" i="1"/>
  <c r="S154" i="1" s="1"/>
  <c r="EZ33" i="12"/>
  <c r="EZ34" i="12" s="1"/>
  <c r="EZ35" i="12" s="1"/>
  <c r="S1817" i="1"/>
  <c r="S1822" i="1" s="1"/>
  <c r="EP34" i="12"/>
  <c r="EP35" i="12" s="1"/>
  <c r="S1257" i="1"/>
  <c r="S1174" i="1"/>
  <c r="S1293" i="1"/>
  <c r="AR33" i="12"/>
  <c r="AR34" i="12" s="1"/>
  <c r="AR35" i="12" s="1"/>
  <c r="AR36" i="12" s="1"/>
  <c r="AR38" i="12" s="1"/>
  <c r="AR40" i="12" s="1"/>
  <c r="S473" i="1"/>
  <c r="AE33" i="12"/>
  <c r="AE34" i="12" s="1"/>
  <c r="AE35" i="12" s="1"/>
  <c r="S317" i="1"/>
  <c r="S322" i="1" s="1"/>
  <c r="AH33" i="12"/>
  <c r="S353" i="1"/>
  <c r="S358" i="1" s="1"/>
  <c r="BW33" i="12"/>
  <c r="BW34" i="12" s="1"/>
  <c r="BW35" i="12" s="1"/>
  <c r="S845" i="1"/>
  <c r="S850" i="1" s="1"/>
  <c r="BJ33" i="12"/>
  <c r="S689" i="1"/>
  <c r="S694" i="1" s="1"/>
  <c r="AV33" i="12"/>
  <c r="S521" i="1"/>
  <c r="S526" i="1" s="1"/>
  <c r="DU42" i="12"/>
  <c r="S1447" i="1"/>
  <c r="S1451" i="1" s="1"/>
  <c r="EE42" i="12"/>
  <c r="S1567" i="1"/>
  <c r="S1571" i="1" s="1"/>
  <c r="F38" i="12"/>
  <c r="F40" i="12" s="1"/>
  <c r="DR42" i="12"/>
  <c r="S1411" i="1"/>
  <c r="S1415" i="1" s="1"/>
  <c r="S250" i="1"/>
  <c r="S249" i="1"/>
  <c r="S1714" i="1"/>
  <c r="FL33" i="12"/>
  <c r="S1961" i="1"/>
  <c r="S1966" i="1" s="1"/>
  <c r="EM42" i="12"/>
  <c r="S1663" i="1"/>
  <c r="S1667" i="1" s="1"/>
  <c r="AF33" i="12"/>
  <c r="S329" i="1"/>
  <c r="S334" i="1" s="1"/>
  <c r="S33" i="12"/>
  <c r="S173" i="1"/>
  <c r="S178" i="1" s="1"/>
  <c r="J33" i="12"/>
  <c r="J34" i="12" s="1"/>
  <c r="J35" i="12" s="1"/>
  <c r="S65" i="1"/>
  <c r="BK33" i="12"/>
  <c r="BK34" i="12" s="1"/>
  <c r="BK35" i="12" s="1"/>
  <c r="S701" i="1"/>
  <c r="S706" i="1" s="1"/>
  <c r="Z33" i="12"/>
  <c r="Z34" i="12" s="1"/>
  <c r="Z35" i="12" s="1"/>
  <c r="S257" i="1"/>
  <c r="S262" i="1" s="1"/>
  <c r="X33" i="12"/>
  <c r="X34" i="12" s="1"/>
  <c r="X35" i="12" s="1"/>
  <c r="S233" i="1"/>
  <c r="S238" i="1" s="1"/>
  <c r="BB33" i="12"/>
  <c r="BB34" i="12" s="1"/>
  <c r="BB35" i="12" s="1"/>
  <c r="S593" i="1"/>
  <c r="S598" i="1" s="1"/>
  <c r="S1066" i="1"/>
  <c r="S1065" i="1"/>
  <c r="EA33" i="12"/>
  <c r="EA34" i="12" s="1"/>
  <c r="EA35" i="12" s="1"/>
  <c r="EA36" i="12" s="1"/>
  <c r="EA38" i="12" s="1"/>
  <c r="EA40" i="12" s="1"/>
  <c r="S1517" i="1"/>
  <c r="S1522" i="1" s="1"/>
  <c r="CS33" i="12"/>
  <c r="S1109" i="1"/>
  <c r="S1114" i="1" s="1"/>
  <c r="S70" i="1"/>
  <c r="S909" i="1"/>
  <c r="S910" i="1"/>
  <c r="EV33" i="12"/>
  <c r="EV36" i="12" s="1"/>
  <c r="EV38" i="12" s="1"/>
  <c r="EV40" i="12" s="1"/>
  <c r="S1769" i="1"/>
  <c r="S1774" i="1" s="1"/>
  <c r="BO33" i="12"/>
  <c r="BO34" i="12" s="1"/>
  <c r="BO35" i="12" s="1"/>
  <c r="S749" i="1"/>
  <c r="AO33" i="12"/>
  <c r="AO34" i="12" s="1"/>
  <c r="AO35" i="12" s="1"/>
  <c r="S437" i="1"/>
  <c r="S442" i="1" s="1"/>
  <c r="T33" i="12"/>
  <c r="T34" i="12" s="1"/>
  <c r="T35" i="12" s="1"/>
  <c r="S185" i="1"/>
  <c r="S190" i="1" s="1"/>
  <c r="G33" i="12"/>
  <c r="G34" i="12" s="1"/>
  <c r="G35" i="12" s="1"/>
  <c r="S29" i="1"/>
  <c r="S34" i="1" s="1"/>
  <c r="FU33" i="12"/>
  <c r="FU34" i="12" s="1"/>
  <c r="FU35" i="12" s="1"/>
  <c r="S2069" i="1"/>
  <c r="S2074" i="1" s="1"/>
  <c r="AY33" i="12"/>
  <c r="AY34" i="12" s="1"/>
  <c r="AY35" i="12" s="1"/>
  <c r="S557" i="1"/>
  <c r="S562" i="1" s="1"/>
  <c r="N33" i="12"/>
  <c r="S113" i="1"/>
  <c r="S118" i="1" s="1"/>
  <c r="BQ33" i="12"/>
  <c r="BQ34" i="12" s="1"/>
  <c r="BQ35" i="12" s="1"/>
  <c r="S773" i="1"/>
  <c r="S778" i="1" s="1"/>
  <c r="CF33" i="12"/>
  <c r="CF34" i="12" s="1"/>
  <c r="CF35" i="12" s="1"/>
  <c r="CF36" i="12" s="1"/>
  <c r="CF38" i="12" s="1"/>
  <c r="CF40" i="12" s="1"/>
  <c r="S953" i="1"/>
  <c r="FP33" i="12"/>
  <c r="FP34" i="12" s="1"/>
  <c r="FP35" i="12" s="1"/>
  <c r="FP36" i="12" s="1"/>
  <c r="FP38" i="12" s="1"/>
  <c r="FP40" i="12" s="1"/>
  <c r="S2009" i="1"/>
  <c r="S2014" i="1" s="1"/>
  <c r="S58" i="1"/>
  <c r="S57" i="1"/>
  <c r="S801" i="1"/>
  <c r="S658" i="1"/>
  <c r="CC33" i="12"/>
  <c r="CC34" i="12" s="1"/>
  <c r="CC35" i="12" s="1"/>
  <c r="CC36" i="12" s="1"/>
  <c r="CC38" i="12" s="1"/>
  <c r="CC40" i="12" s="1"/>
  <c r="S917" i="1"/>
  <c r="S1990" i="1"/>
  <c r="S1989" i="1"/>
  <c r="DH33" i="12"/>
  <c r="S1289" i="1"/>
  <c r="S1294" i="1" s="1"/>
  <c r="DF33" i="12"/>
  <c r="DF34" i="12" s="1"/>
  <c r="DF35" i="12" s="1"/>
  <c r="S1265" i="1"/>
  <c r="S1270" i="1" s="1"/>
  <c r="K38" i="12"/>
  <c r="K40" i="12" s="1"/>
  <c r="H33" i="12"/>
  <c r="S41" i="1"/>
  <c r="S46" i="1" s="1"/>
  <c r="FI33" i="12"/>
  <c r="S1925" i="1"/>
  <c r="S1930" i="1" s="1"/>
  <c r="AM33" i="12"/>
  <c r="AM34" i="12" s="1"/>
  <c r="AM35" i="12" s="1"/>
  <c r="S413" i="1"/>
  <c r="S418" i="1" s="1"/>
  <c r="FQ33" i="12"/>
  <c r="FQ34" i="12" s="1"/>
  <c r="FQ35" i="12" s="1"/>
  <c r="FQ36" i="12" s="1"/>
  <c r="FQ38" i="12" s="1"/>
  <c r="FQ40" i="12" s="1"/>
  <c r="S2021" i="1"/>
  <c r="FD33" i="12"/>
  <c r="FD34" i="12" s="1"/>
  <c r="FD35" i="12" s="1"/>
  <c r="S1865" i="1"/>
  <c r="S1870" i="1" s="1"/>
  <c r="S765" i="1"/>
  <c r="S478" i="1"/>
  <c r="CE33" i="12"/>
  <c r="S941" i="1"/>
  <c r="S946" i="1" s="1"/>
  <c r="S790" i="1"/>
  <c r="S454" i="1"/>
  <c r="S453" i="1"/>
  <c r="FS33" i="12"/>
  <c r="FS34" i="12" s="1"/>
  <c r="FS35" i="12" s="1"/>
  <c r="S2045" i="1"/>
  <c r="S2050" i="1" s="1"/>
  <c r="FR33" i="12"/>
  <c r="S2033" i="1"/>
  <c r="S2038" i="1" s="1"/>
  <c r="EW33" i="12"/>
  <c r="S1781" i="1"/>
  <c r="S1786" i="1" s="1"/>
  <c r="AA33" i="12"/>
  <c r="AA34" i="12" s="1"/>
  <c r="AA35" i="12" s="1"/>
  <c r="AA36" i="12" s="1"/>
  <c r="AA38" i="12" s="1"/>
  <c r="AA40" i="12" s="1"/>
  <c r="S269" i="1"/>
  <c r="S274" i="1" s="1"/>
  <c r="DO33" i="12"/>
  <c r="DO34" i="12" s="1"/>
  <c r="DO35" i="12" s="1"/>
  <c r="S1373" i="1"/>
  <c r="S1378" i="1" s="1"/>
  <c r="CQ34" i="12"/>
  <c r="CQ35" i="12" s="1"/>
  <c r="CQ36" i="12" s="1"/>
  <c r="CQ38" i="12" s="1"/>
  <c r="CQ40" i="12" s="1"/>
  <c r="ER33" i="12"/>
  <c r="ER34" i="12" s="1"/>
  <c r="ER35" i="12" s="1"/>
  <c r="S1721" i="1"/>
  <c r="S1726" i="1" s="1"/>
  <c r="BR42" i="12"/>
  <c r="S787" i="1"/>
  <c r="S791" i="1" s="1"/>
  <c r="CT33" i="12"/>
  <c r="S1121" i="1"/>
  <c r="S1126" i="1" s="1"/>
  <c r="S1977" i="1"/>
  <c r="S1725" i="1"/>
  <c r="AW33" i="12"/>
  <c r="AW34" i="12" s="1"/>
  <c r="AW35" i="12" s="1"/>
  <c r="S533" i="1"/>
  <c r="S538" i="1" s="1"/>
  <c r="S574" i="1"/>
  <c r="S754" i="1"/>
  <c r="FE33" i="12"/>
  <c r="FE34" i="12" s="1"/>
  <c r="FE35" i="12" s="1"/>
  <c r="S1877" i="1"/>
  <c r="S1882" i="1" s="1"/>
  <c r="FT33" i="12"/>
  <c r="S2057" i="1"/>
  <c r="FG33" i="12"/>
  <c r="FG34" i="12" s="1"/>
  <c r="FG35" i="12" s="1"/>
  <c r="S1901" i="1"/>
  <c r="S1906" i="1" s="1"/>
  <c r="FF33" i="12"/>
  <c r="FF34" i="12" s="1"/>
  <c r="FF35" i="12" s="1"/>
  <c r="S1889" i="1"/>
  <c r="S1894" i="1" s="1"/>
  <c r="DY33" i="12"/>
  <c r="S1493" i="1"/>
  <c r="S1498" i="1" s="1"/>
  <c r="O33" i="12"/>
  <c r="S125" i="1"/>
  <c r="S130" i="1" s="1"/>
  <c r="EL33" i="12"/>
  <c r="EL34" i="12" s="1"/>
  <c r="EL35" i="12" s="1"/>
  <c r="S1649" i="1"/>
  <c r="ES33" i="12"/>
  <c r="ES34" i="12" s="1"/>
  <c r="ES35" i="12" s="1"/>
  <c r="S1733" i="1"/>
  <c r="S1738" i="1" s="1"/>
  <c r="AX33" i="12"/>
  <c r="AX34" i="12" s="1"/>
  <c r="AX35" i="12" s="1"/>
  <c r="S545" i="1"/>
  <c r="S550" i="1" s="1"/>
  <c r="S1546" i="1"/>
  <c r="S1606" i="1"/>
  <c r="S730" i="1"/>
  <c r="S682" i="1"/>
  <c r="AI33" i="12"/>
  <c r="AI34" i="12" s="1"/>
  <c r="AI35" i="12" s="1"/>
  <c r="AI36" i="12" s="1"/>
  <c r="AI38" i="12" s="1"/>
  <c r="AI40" i="12" s="1"/>
  <c r="S365" i="1"/>
  <c r="S370" i="1" s="1"/>
  <c r="BL33" i="12"/>
  <c r="BL34" i="12" s="1"/>
  <c r="BL35" i="12" s="1"/>
  <c r="BL36" i="12" s="1"/>
  <c r="BL38" i="12" s="1"/>
  <c r="BL40" i="12" s="1"/>
  <c r="S713" i="1"/>
  <c r="S718" i="1" s="1"/>
  <c r="P33" i="12"/>
  <c r="P34" i="12" s="1"/>
  <c r="P35" i="12" s="1"/>
  <c r="S137" i="1"/>
  <c r="S142" i="1" s="1"/>
  <c r="FH33" i="12"/>
  <c r="S1913" i="1"/>
  <c r="S1918" i="1" s="1"/>
  <c r="EU33" i="12"/>
  <c r="EU34" i="12" s="1"/>
  <c r="EU35" i="12" s="1"/>
  <c r="S1757" i="1"/>
  <c r="S1762" i="1" s="1"/>
  <c r="CX33" i="12"/>
  <c r="CX34" i="12" s="1"/>
  <c r="CX35" i="12" s="1"/>
  <c r="S1169" i="1"/>
  <c r="DA33" i="12"/>
  <c r="DA34" i="12" s="1"/>
  <c r="DA35" i="12" s="1"/>
  <c r="S1205" i="1"/>
  <c r="S1210" i="1" s="1"/>
  <c r="AK42" i="12"/>
  <c r="AK44" i="12" s="1"/>
  <c r="AK46" i="12" s="1"/>
  <c r="AK49" i="12" s="1"/>
  <c r="S392" i="1" s="1"/>
  <c r="S397" i="1" s="1"/>
  <c r="S391" i="1"/>
  <c r="BS33" i="12"/>
  <c r="BS34" i="12" s="1"/>
  <c r="BS35" i="12" s="1"/>
  <c r="S797" i="1"/>
  <c r="S802" i="1" s="1"/>
  <c r="CD33" i="12"/>
  <c r="CD34" i="12" s="1"/>
  <c r="CD35" i="12" s="1"/>
  <c r="S929" i="1"/>
  <c r="S934" i="1" s="1"/>
  <c r="DI33" i="12"/>
  <c r="DI34" i="12" s="1"/>
  <c r="DI35" i="12" s="1"/>
  <c r="S1301" i="1"/>
  <c r="S1306" i="1" s="1"/>
  <c r="DC42" i="12"/>
  <c r="DC47" i="12" s="1"/>
  <c r="S1231" i="1"/>
  <c r="S1235" i="1" s="1"/>
  <c r="DT33" i="12"/>
  <c r="DT34" i="12" s="1"/>
  <c r="DT35" i="12" s="1"/>
  <c r="S1433" i="1"/>
  <c r="AL33" i="12"/>
  <c r="S401" i="1"/>
  <c r="BN33" i="12"/>
  <c r="BN34" i="12" s="1"/>
  <c r="BN35" i="12" s="1"/>
  <c r="BN36" i="12" s="1"/>
  <c r="BN38" i="12" s="1"/>
  <c r="BN40" i="12" s="1"/>
  <c r="S737" i="1"/>
  <c r="S742" i="1" s="1"/>
  <c r="S513" i="1"/>
  <c r="S514" i="1"/>
  <c r="S1702" i="1"/>
  <c r="L33" i="12"/>
  <c r="S89" i="1"/>
  <c r="S1137" i="1"/>
  <c r="S1654" i="1"/>
  <c r="FL34" i="12"/>
  <c r="FL35" i="12" s="1"/>
  <c r="FL36" i="12" s="1"/>
  <c r="FL38" i="12" s="1"/>
  <c r="FL40" i="12" s="1"/>
  <c r="BI47" i="12"/>
  <c r="BI44" i="12"/>
  <c r="BI46" i="12" s="1"/>
  <c r="I47" i="12"/>
  <c r="I44" i="12"/>
  <c r="I46" i="12" s="1"/>
  <c r="I49" i="12" s="1"/>
  <c r="S56" i="1" s="1"/>
  <c r="AJ34" i="12"/>
  <c r="AJ35" i="12" s="1"/>
  <c r="AJ36" i="12" s="1"/>
  <c r="AJ38" i="12" s="1"/>
  <c r="AJ40" i="12" s="1"/>
  <c r="DJ47" i="12"/>
  <c r="DJ44" i="12"/>
  <c r="DJ46" i="12" s="1"/>
  <c r="DJ49" i="12" s="1"/>
  <c r="S1316" i="1" s="1"/>
  <c r="AK47" i="12"/>
  <c r="Y47" i="12"/>
  <c r="Y44" i="12"/>
  <c r="Y46" i="12" s="1"/>
  <c r="Y49" i="12" s="1"/>
  <c r="S248" i="1" s="1"/>
  <c r="DV44" i="12"/>
  <c r="DV46" i="12" s="1"/>
  <c r="DV47" i="12"/>
  <c r="EM47" i="12"/>
  <c r="EM44" i="12"/>
  <c r="EM46" i="12" s="1"/>
  <c r="DU47" i="12"/>
  <c r="DU44" i="12"/>
  <c r="DU46" i="12" s="1"/>
  <c r="EC47" i="12"/>
  <c r="EC44" i="12"/>
  <c r="EC46" i="12" s="1"/>
  <c r="EC49" i="12" s="1"/>
  <c r="S1544" i="1" s="1"/>
  <c r="FA47" i="12"/>
  <c r="FA44" i="12"/>
  <c r="FA46" i="12" s="1"/>
  <c r="FA49" i="12" s="1"/>
  <c r="S1832" i="1" s="1"/>
  <c r="AP47" i="12"/>
  <c r="AP44" i="12"/>
  <c r="AP46" i="12" s="1"/>
  <c r="AP49" i="12" s="1"/>
  <c r="S452" i="1" s="1"/>
  <c r="EE47" i="12"/>
  <c r="EE44" i="12"/>
  <c r="EE46" i="12" s="1"/>
  <c r="DR47" i="12"/>
  <c r="DR44" i="12"/>
  <c r="DR46" i="12" s="1"/>
  <c r="CB36" i="12"/>
  <c r="CB38" i="12" s="1"/>
  <c r="CB40" i="12" s="1"/>
  <c r="CB34" i="12"/>
  <c r="CB35" i="12" s="1"/>
  <c r="GB31" i="12"/>
  <c r="BZ38" i="12"/>
  <c r="BZ40" i="12" s="1"/>
  <c r="AH36" i="12"/>
  <c r="AH38" i="12" s="1"/>
  <c r="AH40" i="12" s="1"/>
  <c r="GA36" i="12"/>
  <c r="GA38" i="12" s="1"/>
  <c r="GA40" i="12" s="1"/>
  <c r="GA42" i="12" s="1"/>
  <c r="DF36" i="12"/>
  <c r="DF38" i="12" s="1"/>
  <c r="DF40" i="12" s="1"/>
  <c r="O34" i="12"/>
  <c r="O35" i="12" s="1"/>
  <c r="O36" i="12" s="1"/>
  <c r="O38" i="12" s="1"/>
  <c r="O40" i="12" s="1"/>
  <c r="FT36" i="12"/>
  <c r="FT38" i="12" s="1"/>
  <c r="FT40" i="12" s="1"/>
  <c r="R36" i="12"/>
  <c r="R38" i="12" s="1"/>
  <c r="R40" i="12" s="1"/>
  <c r="DY36" i="12"/>
  <c r="DY38" i="12" s="1"/>
  <c r="DY40" i="12" s="1"/>
  <c r="DH34" i="12"/>
  <c r="DH35" i="12" s="1"/>
  <c r="DH36" i="12" s="1"/>
  <c r="DH38" i="12" s="1"/>
  <c r="DH40" i="12" s="1"/>
  <c r="AC34" i="12"/>
  <c r="AC35" i="12" s="1"/>
  <c r="AC36" i="12" s="1"/>
  <c r="AC38" i="12" s="1"/>
  <c r="AC40" i="12" s="1"/>
  <c r="P36" i="12"/>
  <c r="P38" i="12" s="1"/>
  <c r="P40" i="12" s="1"/>
  <c r="BA34" i="12"/>
  <c r="BA35" i="12" s="1"/>
  <c r="BA36" i="12" s="1"/>
  <c r="BA38" i="12" s="1"/>
  <c r="BA40" i="12" s="1"/>
  <c r="EV34" i="12"/>
  <c r="EV35" i="12" s="1"/>
  <c r="FB44" i="12"/>
  <c r="FB46" i="12" s="1"/>
  <c r="FB47" i="12"/>
  <c r="DE47" i="12"/>
  <c r="DE44" i="12"/>
  <c r="DE46" i="12" s="1"/>
  <c r="DE49" i="12" s="1"/>
  <c r="S1256" i="1" s="1"/>
  <c r="S1260" i="1" s="1"/>
  <c r="CL36" i="12"/>
  <c r="CL38" i="12" s="1"/>
  <c r="CL40" i="12" s="1"/>
  <c r="EJ36" i="12"/>
  <c r="EJ38" i="12" s="1"/>
  <c r="EJ40" i="12" s="1"/>
  <c r="AE36" i="12"/>
  <c r="AE38" i="12" s="1"/>
  <c r="AE40" i="12" s="1"/>
  <c r="FV36" i="12"/>
  <c r="FV38" i="12" s="1"/>
  <c r="FV40" i="12" s="1"/>
  <c r="DA36" i="12"/>
  <c r="DA38" i="12" s="1"/>
  <c r="DA40" i="12" s="1"/>
  <c r="BW36" i="12"/>
  <c r="BW38" i="12" s="1"/>
  <c r="BW40" i="12" s="1"/>
  <c r="EY38" i="12"/>
  <c r="EY40" i="12" s="1"/>
  <c r="Q36" i="12"/>
  <c r="Q38" i="12" s="1"/>
  <c r="Q40" i="12" s="1"/>
  <c r="BP34" i="12"/>
  <c r="BP35" i="12" s="1"/>
  <c r="BP36" i="12" s="1"/>
  <c r="BP38" i="12" s="1"/>
  <c r="BP40" i="12" s="1"/>
  <c r="FR34" i="12"/>
  <c r="FR35" i="12" s="1"/>
  <c r="FR36" i="12" s="1"/>
  <c r="FR38" i="12" s="1"/>
  <c r="FR40" i="12" s="1"/>
  <c r="FC38" i="12"/>
  <c r="FC40" i="12" s="1"/>
  <c r="DQ47" i="12"/>
  <c r="DQ44" i="12"/>
  <c r="DQ46" i="12" s="1"/>
  <c r="CG44" i="12"/>
  <c r="CG46" i="12" s="1"/>
  <c r="CG47" i="12"/>
  <c r="DX36" i="12"/>
  <c r="DX38" i="12" s="1"/>
  <c r="DX40" i="12" s="1"/>
  <c r="DZ36" i="12"/>
  <c r="DZ38" i="12" s="1"/>
  <c r="DZ40" i="12" s="1"/>
  <c r="BK36" i="12"/>
  <c r="BK38" i="12" s="1"/>
  <c r="BK40" i="12" s="1"/>
  <c r="CD36" i="12"/>
  <c r="CD38" i="12" s="1"/>
  <c r="CD40" i="12" s="1"/>
  <c r="BB36" i="12"/>
  <c r="BB38" i="12" s="1"/>
  <c r="BB40" i="12" s="1"/>
  <c r="ES36" i="12"/>
  <c r="ES38" i="12" s="1"/>
  <c r="ES40" i="12" s="1"/>
  <c r="E32" i="12"/>
  <c r="S5" i="1" s="1"/>
  <c r="S10" i="1" s="1"/>
  <c r="FD36" i="12"/>
  <c r="FD38" i="12" s="1"/>
  <c r="FD40" i="12" s="1"/>
  <c r="FI34" i="12"/>
  <c r="FI35" i="12" s="1"/>
  <c r="FI36" i="12" s="1"/>
  <c r="FI38" i="12" s="1"/>
  <c r="FI40" i="12" s="1"/>
  <c r="DX34" i="12"/>
  <c r="DX35" i="12" s="1"/>
  <c r="EZ36" i="12"/>
  <c r="EZ38" i="12" s="1"/>
  <c r="EZ40" i="12" s="1"/>
  <c r="H34" i="12"/>
  <c r="H35" i="12" s="1"/>
  <c r="H36" i="12" s="1"/>
  <c r="H38" i="12" s="1"/>
  <c r="H40" i="12" s="1"/>
  <c r="E27" i="12"/>
  <c r="GB25" i="12"/>
  <c r="EB34" i="12"/>
  <c r="EB35" i="12" s="1"/>
  <c r="EB36" i="12" s="1"/>
  <c r="EB38" i="12" s="1"/>
  <c r="EB40" i="12" s="1"/>
  <c r="DY34" i="12"/>
  <c r="DY35" i="12" s="1"/>
  <c r="DL36" i="12"/>
  <c r="DL38" i="12" s="1"/>
  <c r="DL40" i="12" s="1"/>
  <c r="EU36" i="12"/>
  <c r="EU38" i="12" s="1"/>
  <c r="EU40" i="12" s="1"/>
  <c r="G36" i="12"/>
  <c r="G38" i="12" s="1"/>
  <c r="G40" i="12" s="1"/>
  <c r="DN36" i="12"/>
  <c r="DN38" i="12" s="1"/>
  <c r="DN40" i="12" s="1"/>
  <c r="AG36" i="12"/>
  <c r="AG38" i="12" s="1"/>
  <c r="AG40" i="12" s="1"/>
  <c r="AY36" i="12"/>
  <c r="AY38" i="12" s="1"/>
  <c r="AY40" i="12" s="1"/>
  <c r="FZ36" i="12"/>
  <c r="FZ38" i="12" s="1"/>
  <c r="FZ40" i="12" s="1"/>
  <c r="FZ42" i="12" s="1"/>
  <c r="DI36" i="12"/>
  <c r="DI38" i="12" s="1"/>
  <c r="DI40" i="12" s="1"/>
  <c r="ER36" i="12"/>
  <c r="ER38" i="12" s="1"/>
  <c r="ER40" i="12" s="1"/>
  <c r="N34" i="12"/>
  <c r="N35" i="12" s="1"/>
  <c r="N36" i="12" s="1"/>
  <c r="N38" i="12" s="1"/>
  <c r="N40" i="12" s="1"/>
  <c r="CT34" i="12"/>
  <c r="CT35" i="12" s="1"/>
  <c r="CT36" i="12" s="1"/>
  <c r="CT38" i="12" s="1"/>
  <c r="CT40" i="12" s="1"/>
  <c r="S34" i="12"/>
  <c r="S35" i="12" s="1"/>
  <c r="S36" i="12" s="1"/>
  <c r="S38" i="12" s="1"/>
  <c r="S40" i="12" s="1"/>
  <c r="EN34" i="12"/>
  <c r="EN35" i="12" s="1"/>
  <c r="EN36" i="12" s="1"/>
  <c r="EN38" i="12" s="1"/>
  <c r="EN40" i="12" s="1"/>
  <c r="T36" i="12"/>
  <c r="T38" i="12" s="1"/>
  <c r="T40" i="12" s="1"/>
  <c r="EI36" i="12"/>
  <c r="EI38" i="12" s="1"/>
  <c r="EI40" i="12" s="1"/>
  <c r="DB36" i="12"/>
  <c r="DB38" i="12" s="1"/>
  <c r="DB40" i="12" s="1"/>
  <c r="FN36" i="12"/>
  <c r="FN38" i="12" s="1"/>
  <c r="FN40" i="12" s="1"/>
  <c r="BT36" i="12"/>
  <c r="BT38" i="12" s="1"/>
  <c r="BT40" i="12" s="1"/>
  <c r="EH47" i="12"/>
  <c r="CK36" i="12"/>
  <c r="CK38" i="12" s="1"/>
  <c r="CK40" i="12" s="1"/>
  <c r="EF36" i="12"/>
  <c r="EF38" i="12" s="1"/>
  <c r="EF40" i="12" s="1"/>
  <c r="CZ34" i="12"/>
  <c r="CZ35" i="12" s="1"/>
  <c r="CZ36" i="12" s="1"/>
  <c r="CZ38" i="12" s="1"/>
  <c r="CZ40" i="12" s="1"/>
  <c r="FH34" i="12"/>
  <c r="FH35" i="12" s="1"/>
  <c r="FH36" i="12" s="1"/>
  <c r="FH38" i="12" s="1"/>
  <c r="FH40" i="12" s="1"/>
  <c r="M44" i="12"/>
  <c r="M46" i="12" s="1"/>
  <c r="AQ34" i="12"/>
  <c r="AQ35" i="12" s="1"/>
  <c r="AQ36" i="12" s="1"/>
  <c r="AQ38" i="12" s="1"/>
  <c r="AQ40" i="12" s="1"/>
  <c r="BD36" i="12"/>
  <c r="BD38" i="12" s="1"/>
  <c r="BD40" i="12" s="1"/>
  <c r="CM36" i="12"/>
  <c r="CM38" i="12" s="1"/>
  <c r="CM40" i="12" s="1"/>
  <c r="FF36" i="12"/>
  <c r="FF38" i="12" s="1"/>
  <c r="FF40" i="12" s="1"/>
  <c r="J36" i="12"/>
  <c r="J38" i="12" s="1"/>
  <c r="J40" i="12" s="1"/>
  <c r="V36" i="12"/>
  <c r="V38" i="12" s="1"/>
  <c r="V40" i="12" s="1"/>
  <c r="X36" i="12"/>
  <c r="X38" i="12" s="1"/>
  <c r="X40" i="12" s="1"/>
  <c r="BX36" i="12"/>
  <c r="BX38" i="12" s="1"/>
  <c r="BX40" i="12" s="1"/>
  <c r="BR47" i="12"/>
  <c r="BR44" i="12"/>
  <c r="BR46" i="12" s="1"/>
  <c r="AX36" i="12"/>
  <c r="AX38" i="12" s="1"/>
  <c r="AX40" i="12" s="1"/>
  <c r="BD34" i="12"/>
  <c r="BD35" i="12" s="1"/>
  <c r="CR36" i="12"/>
  <c r="CR38" i="12" s="1"/>
  <c r="CR40" i="12" s="1"/>
  <c r="CR42" i="12" s="1"/>
  <c r="CX36" i="12"/>
  <c r="CX38" i="12" s="1"/>
  <c r="CX40" i="12" s="1"/>
  <c r="FU36" i="12"/>
  <c r="FU38" i="12" s="1"/>
  <c r="FU40" i="12" s="1"/>
  <c r="EQ36" i="12"/>
  <c r="EQ38" i="12" s="1"/>
  <c r="EQ40" i="12" s="1"/>
  <c r="CW36" i="12"/>
  <c r="CW38" i="12" s="1"/>
  <c r="CW40" i="12" s="1"/>
  <c r="FW44" i="12"/>
  <c r="FW46" i="12" s="1"/>
  <c r="FW47" i="12"/>
  <c r="AZ36" i="12"/>
  <c r="AZ38" i="12" s="1"/>
  <c r="AZ40" i="12" s="1"/>
  <c r="FJ38" i="12"/>
  <c r="FJ40" i="12" s="1"/>
  <c r="EK36" i="12"/>
  <c r="EK38" i="12" s="1"/>
  <c r="EK40" i="12" s="1"/>
  <c r="AL34" i="12"/>
  <c r="AL35" i="12" s="1"/>
  <c r="AL36" i="12" s="1"/>
  <c r="AL38" i="12" s="1"/>
  <c r="AL40" i="12" s="1"/>
  <c r="FX36" i="12"/>
  <c r="FX38" i="12" s="1"/>
  <c r="FX40" i="12" s="1"/>
  <c r="FX42" i="12" s="1"/>
  <c r="BY34" i="12"/>
  <c r="BY35" i="12" s="1"/>
  <c r="BY36" i="12" s="1"/>
  <c r="BY38" i="12" s="1"/>
  <c r="BY40" i="12" s="1"/>
  <c r="BV34" i="12"/>
  <c r="BV35" i="12" s="1"/>
  <c r="BV36" i="12" s="1"/>
  <c r="BV38" i="12" s="1"/>
  <c r="BV40" i="12" s="1"/>
  <c r="FT34" i="12"/>
  <c r="FT35" i="12" s="1"/>
  <c r="BJ34" i="12"/>
  <c r="BJ35" i="12" s="1"/>
  <c r="BJ36" i="12" s="1"/>
  <c r="BJ38" i="12" s="1"/>
  <c r="BJ40" i="12" s="1"/>
  <c r="FY38" i="12"/>
  <c r="FY40" i="12" s="1"/>
  <c r="FY42" i="12" s="1"/>
  <c r="BC36" i="12"/>
  <c r="BC38" i="12" s="1"/>
  <c r="BC40" i="12" s="1"/>
  <c r="DG36" i="12"/>
  <c r="DG38" i="12" s="1"/>
  <c r="DG40" i="12" s="1"/>
  <c r="Z36" i="12"/>
  <c r="Z38" i="12" s="1"/>
  <c r="Z40" i="12" s="1"/>
  <c r="ET36" i="12"/>
  <c r="ET38" i="12" s="1"/>
  <c r="ET40" i="12" s="1"/>
  <c r="ED34" i="12"/>
  <c r="ED35" i="12" s="1"/>
  <c r="U34" i="12"/>
  <c r="U35" i="12" s="1"/>
  <c r="U36" i="12" s="1"/>
  <c r="U38" i="12" s="1"/>
  <c r="U40" i="12" s="1"/>
  <c r="AF34" i="12"/>
  <c r="AF35" i="12" s="1"/>
  <c r="AF36" i="12" s="1"/>
  <c r="AF38" i="12" s="1"/>
  <c r="AF40" i="12" s="1"/>
  <c r="DW36" i="12"/>
  <c r="DW38" i="12" s="1"/>
  <c r="DW40" i="12" s="1"/>
  <c r="CP36" i="12"/>
  <c r="CP38" i="12" s="1"/>
  <c r="CP40" i="12" s="1"/>
  <c r="EP36" i="12"/>
  <c r="EP38" i="12" s="1"/>
  <c r="EP40" i="12" s="1"/>
  <c r="BS36" i="12"/>
  <c r="BS38" i="12" s="1"/>
  <c r="BS40" i="12" s="1"/>
  <c r="BH36" i="12"/>
  <c r="BH38" i="12" s="1"/>
  <c r="BH40" i="12" s="1"/>
  <c r="AN34" i="12"/>
  <c r="AN35" i="12" s="1"/>
  <c r="AN36" i="12" s="1"/>
  <c r="AN38" i="12" s="1"/>
  <c r="AN40" i="12" s="1"/>
  <c r="BM36" i="12"/>
  <c r="BM38" i="12" s="1"/>
  <c r="BM40" i="12" s="1"/>
  <c r="AT34" i="12"/>
  <c r="AT35" i="12" s="1"/>
  <c r="DT36" i="12"/>
  <c r="DT38" i="12" s="1"/>
  <c r="DT40" i="12" s="1"/>
  <c r="AH34" i="12"/>
  <c r="AH35" i="12" s="1"/>
  <c r="DS34" i="12"/>
  <c r="DS35" i="12" s="1"/>
  <c r="DS36" i="12" s="1"/>
  <c r="DS38" i="12" s="1"/>
  <c r="DS40" i="12" s="1"/>
  <c r="EW34" i="12"/>
  <c r="EW35" i="12" s="1"/>
  <c r="EW36" i="12" s="1"/>
  <c r="EW38" i="12" s="1"/>
  <c r="EW40" i="12" s="1"/>
  <c r="FX34" i="12"/>
  <c r="FX35" i="12" s="1"/>
  <c r="AZ34" i="12"/>
  <c r="AZ35" i="12" s="1"/>
  <c r="DP34" i="12"/>
  <c r="DP35" i="12" s="1"/>
  <c r="AV34" i="12"/>
  <c r="AV35" i="12" s="1"/>
  <c r="AV36" i="12" s="1"/>
  <c r="AV38" i="12" s="1"/>
  <c r="AV40" i="12" s="1"/>
  <c r="GE34" i="10"/>
  <c r="GE35" i="10" s="1"/>
  <c r="GE36" i="10" s="1"/>
  <c r="GE38" i="10" s="1"/>
  <c r="GE40" i="10" s="1"/>
  <c r="GE42" i="10" s="1"/>
  <c r="EW62" i="10"/>
  <c r="EW33" i="10"/>
  <c r="EW53" i="10"/>
  <c r="R1781" i="1"/>
  <c r="CK62" i="10"/>
  <c r="CK33" i="10"/>
  <c r="CK53" i="10"/>
  <c r="R1013" i="1"/>
  <c r="Y62" i="10"/>
  <c r="Y33" i="10"/>
  <c r="R245" i="1"/>
  <c r="Y53" i="10"/>
  <c r="EG62" i="10"/>
  <c r="EG33" i="10"/>
  <c r="EG53" i="10"/>
  <c r="R1589" i="1"/>
  <c r="BU62" i="10"/>
  <c r="BU33" i="10"/>
  <c r="BU53" i="10"/>
  <c r="R821" i="1"/>
  <c r="I62" i="10"/>
  <c r="I33" i="10"/>
  <c r="I53" i="10"/>
  <c r="R53" i="1"/>
  <c r="AR62" i="10"/>
  <c r="AR33" i="10"/>
  <c r="AR53" i="10"/>
  <c r="R473" i="1"/>
  <c r="FP62" i="10"/>
  <c r="FP33" i="10"/>
  <c r="FP53" i="10"/>
  <c r="R2009" i="1"/>
  <c r="GD47" i="10"/>
  <c r="GD44" i="10"/>
  <c r="GD46" i="10" s="1"/>
  <c r="R1942" i="1"/>
  <c r="R2038" i="1"/>
  <c r="R2086" i="1"/>
  <c r="ES62" i="10"/>
  <c r="ES33" i="10"/>
  <c r="CG62" i="10"/>
  <c r="CG33" i="10"/>
  <c r="U62" i="10"/>
  <c r="U33" i="10"/>
  <c r="EY62" i="10"/>
  <c r="EY33" i="10"/>
  <c r="CM62" i="10"/>
  <c r="CM33" i="10"/>
  <c r="AA62" i="10"/>
  <c r="AA33" i="10"/>
  <c r="EO62" i="10"/>
  <c r="EO33" i="10"/>
  <c r="Q62" i="10"/>
  <c r="Q33" i="10"/>
  <c r="EF62" i="10"/>
  <c r="EF33" i="10"/>
  <c r="FK62" i="10"/>
  <c r="FK33" i="10"/>
  <c r="AM62" i="10"/>
  <c r="AM33" i="10"/>
  <c r="CQ36" i="10"/>
  <c r="CQ38" i="10" s="1"/>
  <c r="CQ40" i="10" s="1"/>
  <c r="AE36" i="10"/>
  <c r="AE38" i="10" s="1"/>
  <c r="AE40" i="10" s="1"/>
  <c r="EL62" i="10"/>
  <c r="EL33" i="10"/>
  <c r="N62" i="10"/>
  <c r="N33" i="10"/>
  <c r="FZ62" i="10"/>
  <c r="FZ33" i="10"/>
  <c r="BB62" i="10"/>
  <c r="BB33" i="10"/>
  <c r="DT62" i="10"/>
  <c r="DT33" i="10"/>
  <c r="FX62" i="10"/>
  <c r="FX33" i="10"/>
  <c r="AZ62" i="10"/>
  <c r="AZ33" i="10"/>
  <c r="X62" i="10"/>
  <c r="X33" i="10"/>
  <c r="BD62" i="10"/>
  <c r="BD33" i="10"/>
  <c r="DZ62" i="10"/>
  <c r="DZ33" i="10"/>
  <c r="BN62" i="10"/>
  <c r="BN33" i="10"/>
  <c r="X53" i="10"/>
  <c r="EL53" i="10"/>
  <c r="N53" i="10"/>
  <c r="EK62" i="10"/>
  <c r="EK33" i="10"/>
  <c r="BY62" i="10"/>
  <c r="BY33" i="10"/>
  <c r="M62" i="10"/>
  <c r="M33" i="10"/>
  <c r="EQ62" i="10"/>
  <c r="EQ33" i="10"/>
  <c r="CE62" i="10"/>
  <c r="CE33" i="10"/>
  <c r="S62" i="10"/>
  <c r="S33" i="10"/>
  <c r="DX62" i="10"/>
  <c r="DX33" i="10"/>
  <c r="EU62" i="10"/>
  <c r="EU33" i="10"/>
  <c r="W62" i="10"/>
  <c r="W33" i="10"/>
  <c r="DV62" i="10"/>
  <c r="DV33" i="10"/>
  <c r="FJ62" i="10"/>
  <c r="FJ33" i="10"/>
  <c r="AL62" i="10"/>
  <c r="AL33" i="10"/>
  <c r="DD62" i="10"/>
  <c r="DD33" i="10"/>
  <c r="FH62" i="10"/>
  <c r="FH33" i="10"/>
  <c r="AJ62" i="10"/>
  <c r="AJ33" i="10"/>
  <c r="H62" i="10"/>
  <c r="H33" i="10"/>
  <c r="AN62" i="10"/>
  <c r="AN33" i="10"/>
  <c r="DR62" i="10"/>
  <c r="DR33" i="10"/>
  <c r="BF62" i="10"/>
  <c r="BF33" i="10"/>
  <c r="ES53" i="10"/>
  <c r="CG53" i="10"/>
  <c r="U53" i="10"/>
  <c r="DT53" i="10"/>
  <c r="EY53" i="10"/>
  <c r="DX53" i="10"/>
  <c r="BN53" i="10"/>
  <c r="FJ53" i="10"/>
  <c r="AL53" i="10"/>
  <c r="EC62" i="10"/>
  <c r="EC33" i="10"/>
  <c r="BQ62" i="10"/>
  <c r="BQ33" i="10"/>
  <c r="E62" i="10"/>
  <c r="E33" i="10"/>
  <c r="GH32" i="10"/>
  <c r="EI62" i="10"/>
  <c r="EI33" i="10"/>
  <c r="BW62" i="10"/>
  <c r="BW33" i="10"/>
  <c r="K62" i="10"/>
  <c r="K33" i="10"/>
  <c r="DY62" i="10"/>
  <c r="DY33" i="10"/>
  <c r="BM62" i="10"/>
  <c r="BM33" i="10"/>
  <c r="GB62" i="10"/>
  <c r="GB33" i="10"/>
  <c r="DP62" i="10"/>
  <c r="DP33" i="10"/>
  <c r="EE62" i="10"/>
  <c r="EE33" i="10"/>
  <c r="G62" i="10"/>
  <c r="G33" i="10"/>
  <c r="DF62" i="10"/>
  <c r="DF33" i="10"/>
  <c r="ET62" i="10"/>
  <c r="ET33" i="10"/>
  <c r="V62" i="10"/>
  <c r="V33" i="10"/>
  <c r="CN62" i="10"/>
  <c r="CN33" i="10"/>
  <c r="ER62" i="10"/>
  <c r="ER33" i="10"/>
  <c r="T62" i="10"/>
  <c r="T33" i="10"/>
  <c r="EO53" i="10"/>
  <c r="CC34" i="10"/>
  <c r="CC35" i="10" s="1"/>
  <c r="CC36" i="10" s="1"/>
  <c r="CC38" i="10" s="1"/>
  <c r="CC40" i="10" s="1"/>
  <c r="P62" i="10"/>
  <c r="P33" i="10"/>
  <c r="DJ62" i="10"/>
  <c r="DJ33" i="10"/>
  <c r="AX62" i="10"/>
  <c r="AX33" i="10"/>
  <c r="E59" i="10"/>
  <c r="E55" i="10"/>
  <c r="E53" i="10"/>
  <c r="E34" i="10"/>
  <c r="E37" i="10"/>
  <c r="GH37" i="10" s="1"/>
  <c r="GH27" i="10"/>
  <c r="DP53" i="10"/>
  <c r="DZ53" i="10"/>
  <c r="FC34" i="10"/>
  <c r="FC35" i="10" s="1"/>
  <c r="FC36" i="10" s="1"/>
  <c r="FC38" i="10" s="1"/>
  <c r="FC40" i="10" s="1"/>
  <c r="EE53" i="10"/>
  <c r="CQ34" i="10"/>
  <c r="CQ35" i="10" s="1"/>
  <c r="AE34" i="10"/>
  <c r="AE35" i="10" s="1"/>
  <c r="G53" i="10"/>
  <c r="FZ53" i="10"/>
  <c r="R1989" i="1"/>
  <c r="GG38" i="10"/>
  <c r="GG40" i="10" s="1"/>
  <c r="GG42" i="10" s="1"/>
  <c r="DU62" i="10"/>
  <c r="DU33" i="10"/>
  <c r="BI62" i="10"/>
  <c r="BI33" i="10"/>
  <c r="EA62" i="10"/>
  <c r="EA33" i="10"/>
  <c r="BO62" i="10"/>
  <c r="BO33" i="10"/>
  <c r="DQ62" i="10"/>
  <c r="DQ33" i="10"/>
  <c r="BE62" i="10"/>
  <c r="BE33" i="10"/>
  <c r="FT36" i="10"/>
  <c r="FT38" i="10" s="1"/>
  <c r="DH62" i="10"/>
  <c r="DH33" i="10"/>
  <c r="DO62" i="10"/>
  <c r="DO33" i="10"/>
  <c r="CP62" i="10"/>
  <c r="CP33" i="10"/>
  <c r="ED62" i="10"/>
  <c r="ED33" i="10"/>
  <c r="F62" i="10"/>
  <c r="F33" i="10"/>
  <c r="BX62" i="10"/>
  <c r="BX33" i="10"/>
  <c r="EB62" i="10"/>
  <c r="EB33" i="10"/>
  <c r="FN62" i="10"/>
  <c r="FN33" i="10"/>
  <c r="DB62" i="10"/>
  <c r="DB33" i="10"/>
  <c r="AP62" i="10"/>
  <c r="AP33" i="10"/>
  <c r="Q53" i="10"/>
  <c r="EC53" i="10"/>
  <c r="BQ53" i="10"/>
  <c r="EB53" i="10"/>
  <c r="DD53" i="10"/>
  <c r="AN53" i="10"/>
  <c r="EI53" i="10"/>
  <c r="CE53" i="10"/>
  <c r="S53" i="10"/>
  <c r="FN53" i="10"/>
  <c r="DJ53" i="10"/>
  <c r="AX53" i="10"/>
  <c r="ET53" i="10"/>
  <c r="V53" i="10"/>
  <c r="R1773" i="1"/>
  <c r="R1949" i="1"/>
  <c r="R2026" i="1"/>
  <c r="R2074" i="1"/>
  <c r="FY62" i="10"/>
  <c r="FY33" i="10"/>
  <c r="DM62" i="10"/>
  <c r="DM33" i="10"/>
  <c r="BA62" i="10"/>
  <c r="BA33" i="10"/>
  <c r="DS36" i="10"/>
  <c r="DS38" i="10" s="1"/>
  <c r="BG62" i="10"/>
  <c r="BG33" i="10"/>
  <c r="FU62" i="10"/>
  <c r="FU33" i="10"/>
  <c r="DI62" i="10"/>
  <c r="DI33" i="10"/>
  <c r="AW62" i="10"/>
  <c r="AW33" i="10"/>
  <c r="FL36" i="10"/>
  <c r="FL38" i="10" s="1"/>
  <c r="CZ62" i="10"/>
  <c r="CZ33" i="10"/>
  <c r="CY62" i="10"/>
  <c r="CY33" i="10"/>
  <c r="DW36" i="10"/>
  <c r="DW38" i="10" s="1"/>
  <c r="DW40" i="10" s="1"/>
  <c r="BZ62" i="10"/>
  <c r="BZ33" i="10"/>
  <c r="DN62" i="10"/>
  <c r="DN33" i="10"/>
  <c r="BH62" i="10"/>
  <c r="BH33" i="10"/>
  <c r="DL62" i="10"/>
  <c r="DL33" i="10"/>
  <c r="FF62" i="10"/>
  <c r="FF33" i="10"/>
  <c r="CT62" i="10"/>
  <c r="CT33" i="10"/>
  <c r="AH62" i="10"/>
  <c r="AH33" i="10"/>
  <c r="AF62" i="10"/>
  <c r="AF33" i="10"/>
  <c r="FT34" i="10"/>
  <c r="FT35" i="10" s="1"/>
  <c r="DY53" i="10"/>
  <c r="EM34" i="10"/>
  <c r="EM35" i="10" s="1"/>
  <c r="EM36" i="10" s="1"/>
  <c r="EM38" i="10" s="1"/>
  <c r="EM40" i="10" s="1"/>
  <c r="DO53" i="10"/>
  <c r="CA34" i="10"/>
  <c r="CA35" i="10" s="1"/>
  <c r="CA36" i="10" s="1"/>
  <c r="CA38" i="10" s="1"/>
  <c r="CA40" i="10" s="1"/>
  <c r="O34" i="10"/>
  <c r="O35" i="10" s="1"/>
  <c r="O36" i="10" s="1"/>
  <c r="O38" i="10" s="1"/>
  <c r="O40" i="10" s="1"/>
  <c r="DF53" i="10"/>
  <c r="FQ36" i="10"/>
  <c r="FQ38" i="10" s="1"/>
  <c r="DE62" i="10"/>
  <c r="DE33" i="10"/>
  <c r="AS62" i="10"/>
  <c r="AS33" i="10"/>
  <c r="FW62" i="10"/>
  <c r="FW33" i="10"/>
  <c r="DK62" i="10"/>
  <c r="DK33" i="10"/>
  <c r="AY62" i="10"/>
  <c r="AY33" i="10"/>
  <c r="FM36" i="10"/>
  <c r="FM38" i="10" s="1"/>
  <c r="FM40" i="10" s="1"/>
  <c r="DA62" i="10"/>
  <c r="DA33" i="10"/>
  <c r="AO62" i="10"/>
  <c r="AO33" i="10"/>
  <c r="FD62" i="10"/>
  <c r="FD33" i="10"/>
  <c r="CR62" i="10"/>
  <c r="CR33" i="10"/>
  <c r="CI62" i="10"/>
  <c r="CI33" i="10"/>
  <c r="GH31" i="10"/>
  <c r="BJ62" i="10"/>
  <c r="BJ33" i="10"/>
  <c r="CX62" i="10"/>
  <c r="CX33" i="10"/>
  <c r="CV62" i="10"/>
  <c r="CV33" i="10"/>
  <c r="BT62" i="10"/>
  <c r="BT33" i="10"/>
  <c r="BE53" i="10"/>
  <c r="EX62" i="10"/>
  <c r="EX33" i="10"/>
  <c r="CL62" i="10"/>
  <c r="CL33" i="10"/>
  <c r="Z62" i="10"/>
  <c r="Z33" i="10"/>
  <c r="DM53" i="10"/>
  <c r="BA53" i="10"/>
  <c r="DL53" i="10"/>
  <c r="CN53" i="10"/>
  <c r="AZ53" i="10"/>
  <c r="EF53" i="10"/>
  <c r="H53" i="10"/>
  <c r="BO53" i="10"/>
  <c r="P53" i="10"/>
  <c r="CT53" i="10"/>
  <c r="AH53" i="10"/>
  <c r="FM34" i="10"/>
  <c r="FM35" i="10" s="1"/>
  <c r="ED53" i="10"/>
  <c r="F53" i="10"/>
  <c r="R1725" i="1"/>
  <c r="FI62" i="10"/>
  <c r="FI33" i="10"/>
  <c r="CW62" i="10"/>
  <c r="CW33" i="10"/>
  <c r="AK62" i="10"/>
  <c r="AK33" i="10"/>
  <c r="FO62" i="10"/>
  <c r="FO33" i="10"/>
  <c r="DC62" i="10"/>
  <c r="DC33" i="10"/>
  <c r="AQ62" i="10"/>
  <c r="AQ33" i="10"/>
  <c r="FE62" i="10"/>
  <c r="FE33" i="10"/>
  <c r="CS62" i="10"/>
  <c r="CS33" i="10"/>
  <c r="AG62" i="10"/>
  <c r="AG33" i="10"/>
  <c r="EV62" i="10"/>
  <c r="EV33" i="10"/>
  <c r="CJ62" i="10"/>
  <c r="CJ33" i="10"/>
  <c r="BS62" i="10"/>
  <c r="BS33" i="10"/>
  <c r="FS36" i="10"/>
  <c r="FS38" i="10" s="1"/>
  <c r="FS40" i="10" s="1"/>
  <c r="DG36" i="10"/>
  <c r="DG38" i="10" s="1"/>
  <c r="DG40" i="10" s="1"/>
  <c r="AU36" i="10"/>
  <c r="AU38" i="10" s="1"/>
  <c r="AU40" i="10" s="1"/>
  <c r="FR36" i="10"/>
  <c r="FR38" i="10" s="1"/>
  <c r="FR40" i="10" s="1"/>
  <c r="AT62" i="10"/>
  <c r="AT33" i="10"/>
  <c r="CH62" i="10"/>
  <c r="CH33" i="10"/>
  <c r="EZ62" i="10"/>
  <c r="EZ33" i="10"/>
  <c r="AB62" i="10"/>
  <c r="AB33" i="10"/>
  <c r="CF62" i="10"/>
  <c r="CF33" i="10"/>
  <c r="BL62" i="10"/>
  <c r="BL33" i="10"/>
  <c r="DA53" i="10"/>
  <c r="GF34" i="10"/>
  <c r="GF35" i="10" s="1"/>
  <c r="GF36" i="10" s="1"/>
  <c r="GF38" i="10" s="1"/>
  <c r="GF40" i="10" s="1"/>
  <c r="GF42" i="10" s="1"/>
  <c r="EP62" i="10"/>
  <c r="EP33" i="10"/>
  <c r="CD62" i="10"/>
  <c r="CD33" i="10"/>
  <c r="R62" i="10"/>
  <c r="R33" i="10"/>
  <c r="AO53" i="10"/>
  <c r="BY53" i="10"/>
  <c r="M53" i="10"/>
  <c r="FX53" i="10"/>
  <c r="BX53" i="10"/>
  <c r="BD53" i="10"/>
  <c r="EQ53" i="10"/>
  <c r="BL53" i="10"/>
  <c r="DR53" i="10"/>
  <c r="FK53" i="10"/>
  <c r="DW34" i="10"/>
  <c r="DW35" i="10" s="1"/>
  <c r="CY53" i="10"/>
  <c r="BK34" i="10"/>
  <c r="BK35" i="10" s="1"/>
  <c r="BK36" i="10" s="1"/>
  <c r="BK38" i="10" s="1"/>
  <c r="BK40" i="10" s="1"/>
  <c r="AM53" i="10"/>
  <c r="CP53" i="10"/>
  <c r="FA62" i="10"/>
  <c r="FA33" i="10"/>
  <c r="CO62" i="10"/>
  <c r="CO33" i="10"/>
  <c r="AC62" i="10"/>
  <c r="AC33" i="10"/>
  <c r="FG62" i="10"/>
  <c r="FG33" i="10"/>
  <c r="CU62" i="10"/>
  <c r="CU33" i="10"/>
  <c r="AI62" i="10"/>
  <c r="AI33" i="10"/>
  <c r="EN62" i="10"/>
  <c r="EN33" i="10"/>
  <c r="GA62" i="10"/>
  <c r="GA33" i="10"/>
  <c r="BC62" i="10"/>
  <c r="BC33" i="10"/>
  <c r="GB53" i="10"/>
  <c r="FB62" i="10"/>
  <c r="FB33" i="10"/>
  <c r="AD62" i="10"/>
  <c r="AD33" i="10"/>
  <c r="BR62" i="10"/>
  <c r="BR33" i="10"/>
  <c r="EJ62" i="10"/>
  <c r="EJ33" i="10"/>
  <c r="L62" i="10"/>
  <c r="L33" i="10"/>
  <c r="BP62" i="10"/>
  <c r="BP33" i="10"/>
  <c r="AV62" i="10"/>
  <c r="AV33" i="10"/>
  <c r="CB62" i="10"/>
  <c r="CB33" i="10"/>
  <c r="EH62" i="10"/>
  <c r="EH33" i="10"/>
  <c r="BV62" i="10"/>
  <c r="BV33" i="10"/>
  <c r="J62" i="10"/>
  <c r="J33" i="10"/>
  <c r="FU53" i="10"/>
  <c r="FI53" i="10"/>
  <c r="EK53" i="10"/>
  <c r="CW53" i="10"/>
  <c r="AK53" i="10"/>
  <c r="FH53" i="10"/>
  <c r="CV53" i="10"/>
  <c r="AJ53" i="10"/>
  <c r="CZ53" i="10"/>
  <c r="FO53" i="10"/>
  <c r="DK53" i="10"/>
  <c r="CM53" i="10"/>
  <c r="AY53" i="10"/>
  <c r="AA53" i="10"/>
  <c r="FD53" i="10"/>
  <c r="FV34" i="10"/>
  <c r="FV35" i="10" s="1"/>
  <c r="FV36" i="10" s="1"/>
  <c r="FV38" i="10" s="1"/>
  <c r="CD53" i="10"/>
  <c r="BF53" i="10"/>
  <c r="R53" i="10"/>
  <c r="GC34" i="10"/>
  <c r="GC35" i="10" s="1"/>
  <c r="GC36" i="10" s="1"/>
  <c r="GC38" i="10" s="1"/>
  <c r="GC40" i="10" s="1"/>
  <c r="GC42" i="10" s="1"/>
  <c r="AW53" i="10"/>
  <c r="FB53" i="10"/>
  <c r="DN53" i="10"/>
  <c r="BB53" i="10"/>
  <c r="Q1966" i="1"/>
  <c r="Q1906" i="1"/>
  <c r="Q2098" i="1"/>
  <c r="Q1545" i="1"/>
  <c r="Q1678" i="1"/>
  <c r="Q2062" i="1"/>
  <c r="Q969" i="1"/>
  <c r="Q1065" i="1"/>
  <c r="Q1161" i="1"/>
  <c r="Q1257" i="1"/>
  <c r="Q1353" i="1"/>
  <c r="Q1449" i="1"/>
  <c r="Q1642" i="1"/>
  <c r="Q1737" i="1"/>
  <c r="Q1870" i="1"/>
  <c r="Q2121" i="1"/>
  <c r="Q1725" i="1"/>
  <c r="Q1641" i="1"/>
  <c r="Q273" i="1"/>
  <c r="Q465" i="1"/>
  <c r="Q657" i="1"/>
  <c r="Q1809" i="1"/>
  <c r="Q1905" i="1"/>
  <c r="Q2001" i="1"/>
  <c r="Q2097" i="1"/>
  <c r="Q1821" i="1"/>
  <c r="Q741" i="1"/>
  <c r="Q178" i="1"/>
  <c r="Q370" i="1"/>
  <c r="Q562" i="1"/>
  <c r="Q1846" i="1"/>
  <c r="Q2038" i="1"/>
  <c r="Q561" i="1"/>
  <c r="Q2002" i="1"/>
  <c r="Q586" i="1"/>
  <c r="Q970" i="1"/>
  <c r="Q1066" i="1"/>
  <c r="Q1162" i="1"/>
  <c r="Q1258" i="1"/>
  <c r="Q1354" i="1"/>
  <c r="Q1450" i="1"/>
  <c r="Q1546" i="1"/>
  <c r="Q1738" i="1"/>
  <c r="Q1930" i="1"/>
  <c r="Q2122" i="1"/>
  <c r="Q718" i="1"/>
  <c r="Q1006" i="1"/>
  <c r="Q1102" i="1"/>
  <c r="Q1294" i="1"/>
  <c r="Q1390" i="1"/>
  <c r="Q1486" i="1"/>
  <c r="Q1774" i="1"/>
  <c r="Q1810" i="1"/>
  <c r="Q262" i="1"/>
  <c r="Q430" i="1"/>
  <c r="Q622" i="1"/>
  <c r="Q814" i="1"/>
  <c r="Q1582" i="1"/>
  <c r="Q274" i="1"/>
  <c r="Q466" i="1"/>
  <c r="Q658" i="1"/>
  <c r="Q358" i="1"/>
  <c r="Q1198" i="1"/>
  <c r="Q454" i="1"/>
  <c r="Q550" i="1"/>
  <c r="Q646" i="1"/>
  <c r="Q837" i="1"/>
  <c r="Q369" i="1"/>
  <c r="Q118" i="1"/>
  <c r="Q214" i="1"/>
  <c r="Q310" i="1"/>
  <c r="Q406" i="1"/>
  <c r="Q502" i="1"/>
  <c r="Q598" i="1"/>
  <c r="Q790" i="1"/>
  <c r="Q861" i="1"/>
  <c r="Q909" i="1"/>
  <c r="Q1005" i="1"/>
  <c r="Q1101" i="1"/>
  <c r="Q1197" i="1"/>
  <c r="Q1293" i="1"/>
  <c r="Q1389" i="1"/>
  <c r="Q1485" i="1"/>
  <c r="Q1581" i="1"/>
  <c r="Q1677" i="1"/>
  <c r="Q1773" i="1"/>
  <c r="Q1869" i="1"/>
  <c r="Q1965" i="1"/>
  <c r="Q2061" i="1"/>
  <c r="Q549" i="1"/>
  <c r="Q1990" i="1"/>
  <c r="Q261" i="1"/>
  <c r="Q1438" i="1"/>
  <c r="Q9" i="1"/>
  <c r="Q130" i="1"/>
  <c r="Q418" i="1"/>
  <c r="Q802" i="1"/>
  <c r="Q357" i="1"/>
  <c r="Q417" i="1"/>
  <c r="Q1054" i="1"/>
  <c r="Q1497" i="1"/>
  <c r="Q1786" i="1"/>
  <c r="Q1785" i="1"/>
  <c r="Q321" i="1"/>
  <c r="Q513" i="1"/>
  <c r="Q609" i="1"/>
  <c r="Q2049" i="1"/>
  <c r="Q453" i="1"/>
  <c r="Q921" i="1"/>
  <c r="Q1017" i="1"/>
  <c r="Q1113" i="1"/>
  <c r="Q1209" i="1"/>
  <c r="Q1305" i="1"/>
  <c r="Q1401" i="1"/>
  <c r="Q1593" i="1"/>
  <c r="Q1689" i="1"/>
  <c r="Q250" i="1"/>
  <c r="Q442" i="1"/>
  <c r="Q634" i="1"/>
  <c r="Q922" i="1"/>
  <c r="Q1018" i="1"/>
  <c r="Q1114" i="1"/>
  <c r="Q1210" i="1"/>
  <c r="Q1306" i="1"/>
  <c r="Q1402" i="1"/>
  <c r="Q1498" i="1"/>
  <c r="Q1594" i="1"/>
  <c r="Q1690" i="1"/>
  <c r="Q1978" i="1"/>
  <c r="Q117" i="1"/>
  <c r="Q213" i="1"/>
  <c r="Q309" i="1"/>
  <c r="Q405" i="1"/>
  <c r="Q501" i="1"/>
  <c r="Q597" i="1"/>
  <c r="Q177" i="1"/>
  <c r="Q202" i="1"/>
  <c r="Q394" i="1"/>
  <c r="R1774" i="1"/>
  <c r="R1198" i="1"/>
  <c r="R1390" i="1"/>
  <c r="R1678" i="1"/>
  <c r="R1929" i="1"/>
  <c r="R994" i="1"/>
  <c r="R1666" i="1"/>
  <c r="R1906" i="1"/>
  <c r="R2050" i="1"/>
  <c r="R2098" i="1"/>
  <c r="R814" i="1"/>
  <c r="R1006" i="1"/>
  <c r="R1102" i="1"/>
  <c r="R1294" i="1"/>
  <c r="R1486" i="1"/>
  <c r="R873" i="1"/>
  <c r="R1605" i="1"/>
  <c r="R2146" i="1"/>
  <c r="R1197" i="1"/>
  <c r="R1389" i="1"/>
  <c r="R1581" i="1"/>
  <c r="R1629" i="1"/>
  <c r="R1677" i="1"/>
  <c r="R453" i="1"/>
  <c r="R1702" i="1"/>
  <c r="R1185" i="1"/>
  <c r="R1761" i="1"/>
  <c r="R2002" i="1"/>
  <c r="R1701" i="1"/>
  <c r="R9" i="1"/>
  <c r="R105" i="1"/>
  <c r="R297" i="1"/>
  <c r="R489" i="1"/>
  <c r="R585" i="1"/>
  <c r="R777" i="1"/>
  <c r="R118" i="1"/>
  <c r="R1606" i="1"/>
  <c r="R1846" i="1"/>
  <c r="R1894" i="1"/>
  <c r="R22" i="1"/>
  <c r="R70" i="1"/>
  <c r="R166" i="1"/>
  <c r="R262" i="1"/>
  <c r="R310" i="1"/>
  <c r="R358" i="1"/>
  <c r="R454" i="1"/>
  <c r="R502" i="1"/>
  <c r="R550" i="1"/>
  <c r="R646" i="1"/>
  <c r="R694" i="1"/>
  <c r="R837" i="1"/>
  <c r="R657" i="1"/>
  <c r="R801" i="1"/>
  <c r="R1041" i="1"/>
  <c r="R393" i="1"/>
  <c r="R10" i="1"/>
  <c r="R106" i="1"/>
  <c r="R154" i="1"/>
  <c r="R202" i="1"/>
  <c r="R298" i="1"/>
  <c r="R346" i="1"/>
  <c r="R394" i="1"/>
  <c r="R490" i="1"/>
  <c r="R538" i="1"/>
  <c r="R586" i="1"/>
  <c r="R682" i="1"/>
  <c r="R1834" i="1"/>
  <c r="R1882" i="1"/>
  <c r="R1930" i="1"/>
  <c r="R1330" i="1"/>
  <c r="R681" i="1"/>
  <c r="R201" i="1"/>
  <c r="R742" i="1"/>
  <c r="R1654" i="1"/>
  <c r="R2087" i="1"/>
  <c r="R850" i="1"/>
  <c r="R1090" i="1"/>
  <c r="R1186" i="1"/>
  <c r="R1234" i="1"/>
  <c r="R1474" i="1"/>
  <c r="R1522" i="1"/>
  <c r="R1570" i="1"/>
  <c r="R1618" i="1"/>
  <c r="R1762" i="1"/>
  <c r="R1858" i="1"/>
  <c r="R1954" i="1"/>
  <c r="R898" i="1"/>
  <c r="R658" i="1"/>
  <c r="R1378" i="1"/>
  <c r="R754" i="1"/>
  <c r="R1042" i="1"/>
  <c r="R1137" i="1"/>
  <c r="R1714" i="1"/>
  <c r="R153" i="1"/>
  <c r="R345" i="1"/>
  <c r="R537" i="1"/>
  <c r="R1282" i="1"/>
  <c r="R249" i="1"/>
  <c r="R549" i="1"/>
  <c r="R261" i="1"/>
  <c r="R838" i="1"/>
  <c r="R1582" i="1"/>
  <c r="R21" i="1"/>
  <c r="R117" i="1"/>
  <c r="R213" i="1"/>
  <c r="R309" i="1"/>
  <c r="R405" i="1"/>
  <c r="R501" i="1"/>
  <c r="R597" i="1"/>
  <c r="R1653" i="1"/>
  <c r="R1749" i="1"/>
  <c r="R1845" i="1"/>
  <c r="R1941" i="1"/>
  <c r="R2037" i="1"/>
  <c r="R2133" i="1"/>
  <c r="R214" i="1"/>
  <c r="R406" i="1"/>
  <c r="R598" i="1"/>
  <c r="R790" i="1"/>
  <c r="R645" i="1"/>
  <c r="R909" i="1"/>
  <c r="R357" i="1"/>
  <c r="R910" i="1"/>
  <c r="R1293" i="1"/>
  <c r="R69" i="1"/>
  <c r="R993" i="1"/>
  <c r="R1665" i="1"/>
  <c r="R1005" i="1"/>
  <c r="R1054" i="1"/>
  <c r="R741" i="1"/>
  <c r="R165" i="1"/>
  <c r="R1101" i="1"/>
  <c r="R1485" i="1"/>
  <c r="R945" i="1"/>
  <c r="R1329" i="1"/>
  <c r="R1521" i="1"/>
  <c r="R1713" i="1"/>
  <c r="R1138" i="1"/>
  <c r="R849" i="1"/>
  <c r="R1617" i="1"/>
  <c r="R958" i="1"/>
  <c r="R1053" i="1"/>
  <c r="R1149" i="1"/>
  <c r="R1342" i="1"/>
  <c r="R1534" i="1"/>
  <c r="R826" i="1"/>
  <c r="R1377" i="1"/>
  <c r="R1089" i="1"/>
  <c r="R946" i="1"/>
  <c r="R1233" i="1"/>
  <c r="R1569" i="1"/>
  <c r="R1810" i="1"/>
  <c r="R1558" i="1"/>
  <c r="R441" i="1"/>
  <c r="R1281" i="1"/>
  <c r="R1473" i="1"/>
  <c r="R58" i="1"/>
  <c r="R250" i="1"/>
  <c r="R442" i="1"/>
  <c r="R634" i="1"/>
  <c r="R862" i="1"/>
  <c r="R1246" i="1"/>
  <c r="R1438" i="1"/>
  <c r="R57" i="1"/>
  <c r="R633" i="1"/>
  <c r="R825" i="1"/>
  <c r="R1978" i="1"/>
  <c r="R1150" i="1"/>
  <c r="R1533" i="1"/>
  <c r="R1630" i="1"/>
  <c r="R669" i="1"/>
  <c r="R1437" i="1"/>
  <c r="R957" i="1"/>
  <c r="R1341" i="1"/>
  <c r="R1245" i="1"/>
  <c r="R1726" i="1"/>
  <c r="R765" i="1"/>
  <c r="R934" i="1"/>
  <c r="R933" i="1"/>
  <c r="R1642" i="1"/>
  <c r="R1641" i="1"/>
  <c r="R1918" i="1"/>
  <c r="R1917" i="1"/>
  <c r="R717" i="1"/>
  <c r="R729" i="1"/>
  <c r="R753" i="1"/>
  <c r="R874" i="1"/>
  <c r="R1018" i="1"/>
  <c r="R1017" i="1"/>
  <c r="R1162" i="1"/>
  <c r="R1161" i="1"/>
  <c r="R1354" i="1"/>
  <c r="R1353" i="1"/>
  <c r="R1833" i="1"/>
  <c r="R1977" i="1"/>
  <c r="R1822" i="1"/>
  <c r="R1821" i="1"/>
  <c r="R33" i="1"/>
  <c r="R81" i="1"/>
  <c r="R129" i="1"/>
  <c r="R177" i="1"/>
  <c r="R225" i="1"/>
  <c r="R273" i="1"/>
  <c r="R321" i="1"/>
  <c r="R369" i="1"/>
  <c r="R417" i="1"/>
  <c r="R465" i="1"/>
  <c r="R513" i="1"/>
  <c r="R561" i="1"/>
  <c r="R609" i="1"/>
  <c r="R670" i="1"/>
  <c r="R766" i="1"/>
  <c r="R778" i="1"/>
  <c r="R789" i="1"/>
  <c r="R802" i="1"/>
  <c r="R922" i="1"/>
  <c r="R921" i="1"/>
  <c r="R1210" i="1"/>
  <c r="R1209" i="1"/>
  <c r="R1402" i="1"/>
  <c r="R1401" i="1"/>
  <c r="R1690" i="1"/>
  <c r="R1689" i="1"/>
  <c r="R1786" i="1"/>
  <c r="R1785" i="1"/>
  <c r="R1966" i="1"/>
  <c r="R1965" i="1"/>
  <c r="R1546" i="1"/>
  <c r="R1545" i="1"/>
  <c r="R34" i="1"/>
  <c r="R82" i="1"/>
  <c r="R130" i="1"/>
  <c r="R178" i="1"/>
  <c r="R226" i="1"/>
  <c r="R274" i="1"/>
  <c r="R322" i="1"/>
  <c r="R370" i="1"/>
  <c r="R418" i="1"/>
  <c r="R466" i="1"/>
  <c r="R514" i="1"/>
  <c r="R562" i="1"/>
  <c r="R610" i="1"/>
  <c r="R718" i="1"/>
  <c r="R730" i="1"/>
  <c r="R897" i="1"/>
  <c r="R1066" i="1"/>
  <c r="R1065" i="1"/>
  <c r="R1750" i="1"/>
  <c r="R1881" i="1"/>
  <c r="R1967" i="1"/>
  <c r="R705" i="1"/>
  <c r="R45" i="1"/>
  <c r="R93" i="1"/>
  <c r="R141" i="1"/>
  <c r="R189" i="1"/>
  <c r="R237" i="1"/>
  <c r="R285" i="1"/>
  <c r="R333" i="1"/>
  <c r="R381" i="1"/>
  <c r="R429" i="1"/>
  <c r="R477" i="1"/>
  <c r="R525" i="1"/>
  <c r="R573" i="1"/>
  <c r="R621" i="1"/>
  <c r="R693" i="1"/>
  <c r="R706" i="1"/>
  <c r="R1258" i="1"/>
  <c r="R1257" i="1"/>
  <c r="R1450" i="1"/>
  <c r="R1449" i="1"/>
  <c r="R1594" i="1"/>
  <c r="R1593" i="1"/>
  <c r="R1870" i="1"/>
  <c r="R1869" i="1"/>
  <c r="R2014" i="1"/>
  <c r="R2013" i="1"/>
  <c r="R46" i="1"/>
  <c r="R94" i="1"/>
  <c r="R142" i="1"/>
  <c r="R190" i="1"/>
  <c r="R238" i="1"/>
  <c r="R286" i="1"/>
  <c r="R334" i="1"/>
  <c r="R382" i="1"/>
  <c r="R430" i="1"/>
  <c r="R478" i="1"/>
  <c r="R526" i="1"/>
  <c r="R574" i="1"/>
  <c r="R622" i="1"/>
  <c r="R861" i="1"/>
  <c r="R970" i="1"/>
  <c r="R969" i="1"/>
  <c r="R2062" i="1"/>
  <c r="R2061" i="1"/>
  <c r="R813" i="1"/>
  <c r="R1114" i="1"/>
  <c r="R1113" i="1"/>
  <c r="R1306" i="1"/>
  <c r="R1305" i="1"/>
  <c r="R1498" i="1"/>
  <c r="R1497" i="1"/>
  <c r="R1738" i="1"/>
  <c r="R1737" i="1"/>
  <c r="R2063" i="1"/>
  <c r="R2110" i="1"/>
  <c r="R2109" i="1"/>
  <c r="R1809" i="1"/>
  <c r="R1857" i="1"/>
  <c r="R1905" i="1"/>
  <c r="R1953" i="1"/>
  <c r="R2001" i="1"/>
  <c r="R2049" i="1"/>
  <c r="R2097" i="1"/>
  <c r="R2145" i="1"/>
  <c r="R981" i="1"/>
  <c r="R1029" i="1"/>
  <c r="R1077" i="1"/>
  <c r="R1125" i="1"/>
  <c r="R1173" i="1"/>
  <c r="R1221" i="1"/>
  <c r="R1269" i="1"/>
  <c r="R1317" i="1"/>
  <c r="R1365" i="1"/>
  <c r="R1413" i="1"/>
  <c r="R1461" i="1"/>
  <c r="R1509" i="1"/>
  <c r="R1557" i="1"/>
  <c r="R2160" i="1"/>
  <c r="R982" i="1"/>
  <c r="R1030" i="1"/>
  <c r="R1078" i="1"/>
  <c r="R1126" i="1"/>
  <c r="R1174" i="1"/>
  <c r="R1222" i="1"/>
  <c r="R1270" i="1"/>
  <c r="R1318" i="1"/>
  <c r="R1366" i="1"/>
  <c r="R1414" i="1"/>
  <c r="R1462" i="1"/>
  <c r="R1510" i="1"/>
  <c r="R2025" i="1"/>
  <c r="R2073" i="1"/>
  <c r="Q1857" i="1"/>
  <c r="Q1858" i="1"/>
  <c r="Q129" i="1"/>
  <c r="Q514" i="1"/>
  <c r="Q226" i="1"/>
  <c r="Q225" i="1"/>
  <c r="Q1953" i="1"/>
  <c r="Q1954" i="1"/>
  <c r="Q958" i="1"/>
  <c r="Q1149" i="1"/>
  <c r="Q1246" i="1"/>
  <c r="Q1342" i="1"/>
  <c r="Q1533" i="1"/>
  <c r="Q1630" i="1"/>
  <c r="Q1917" i="1"/>
  <c r="Q2014" i="1"/>
  <c r="Q2145" i="1"/>
  <c r="Q166" i="1"/>
  <c r="Q322" i="1"/>
  <c r="Q1245" i="1"/>
  <c r="Q1918" i="1"/>
  <c r="Q670" i="1"/>
  <c r="Q765" i="1"/>
  <c r="Q1150" i="1"/>
  <c r="Q1534" i="1"/>
  <c r="Q1726" i="1"/>
  <c r="Q2013" i="1"/>
  <c r="Q2110" i="1"/>
  <c r="Q1341" i="1"/>
  <c r="Q165" i="1"/>
  <c r="Q478" i="1"/>
  <c r="Q1629" i="1"/>
  <c r="Q957" i="1"/>
  <c r="Q1053" i="1"/>
  <c r="Q1437" i="1"/>
  <c r="Q1822" i="1"/>
  <c r="Q286" i="1"/>
  <c r="Q934" i="1"/>
  <c r="Q933" i="1"/>
  <c r="Q1030" i="1"/>
  <c r="Q1029" i="1"/>
  <c r="Q1126" i="1"/>
  <c r="Q1125" i="1"/>
  <c r="Q1222" i="1"/>
  <c r="Q1221" i="1"/>
  <c r="Q1318" i="1"/>
  <c r="Q1317" i="1"/>
  <c r="Q1366" i="1"/>
  <c r="Q1365" i="1"/>
  <c r="Q1414" i="1"/>
  <c r="Q1413" i="1"/>
  <c r="Q1462" i="1"/>
  <c r="Q1461" i="1"/>
  <c r="Q1510" i="1"/>
  <c r="Q1509" i="1"/>
  <c r="Q1750" i="1"/>
  <c r="Q1749" i="1"/>
  <c r="Q982" i="1"/>
  <c r="Q981" i="1"/>
  <c r="Q1078" i="1"/>
  <c r="Q1077" i="1"/>
  <c r="Q1174" i="1"/>
  <c r="Q1173" i="1"/>
  <c r="Q1270" i="1"/>
  <c r="Q1269" i="1"/>
  <c r="Q154" i="1"/>
  <c r="Q190" i="1"/>
  <c r="Q189" i="1"/>
  <c r="Q346" i="1"/>
  <c r="Q382" i="1"/>
  <c r="Q538" i="1"/>
  <c r="Q574" i="1"/>
  <c r="Q753" i="1"/>
  <c r="Q754" i="1"/>
  <c r="Q238" i="1"/>
  <c r="Q237" i="1"/>
  <c r="Q873" i="1"/>
  <c r="Q874" i="1"/>
  <c r="Q849" i="1"/>
  <c r="Q850" i="1"/>
  <c r="Q106" i="1"/>
  <c r="Q142" i="1"/>
  <c r="Q141" i="1"/>
  <c r="Q298" i="1"/>
  <c r="Q334" i="1"/>
  <c r="Q490" i="1"/>
  <c r="Q526" i="1"/>
  <c r="Q682" i="1"/>
  <c r="Q777" i="1"/>
  <c r="Q778" i="1"/>
  <c r="Q717" i="1"/>
  <c r="Q1558" i="1"/>
  <c r="Q1557" i="1"/>
  <c r="Q1666" i="1"/>
  <c r="Q1665" i="1"/>
  <c r="Q1714" i="1"/>
  <c r="Q1713" i="1"/>
  <c r="Q285" i="1"/>
  <c r="Q333" i="1"/>
  <c r="Q381" i="1"/>
  <c r="Q429" i="1"/>
  <c r="Q477" i="1"/>
  <c r="Q525" i="1"/>
  <c r="Q573" i="1"/>
  <c r="Q621" i="1"/>
  <c r="Q669" i="1"/>
  <c r="Q693" i="1"/>
  <c r="Q705" i="1"/>
  <c r="Q729" i="1"/>
  <c r="Q766" i="1"/>
  <c r="Q825" i="1"/>
  <c r="Q862" i="1"/>
  <c r="Q897" i="1"/>
  <c r="Q1654" i="1"/>
  <c r="Q1653" i="1"/>
  <c r="Q1834" i="1"/>
  <c r="Q1894" i="1"/>
  <c r="Q2026" i="1"/>
  <c r="Q2086" i="1"/>
  <c r="Q813" i="1"/>
  <c r="Q946" i="1"/>
  <c r="Q945" i="1"/>
  <c r="Q994" i="1"/>
  <c r="Q993" i="1"/>
  <c r="Q1042" i="1"/>
  <c r="Q1041" i="1"/>
  <c r="Q1090" i="1"/>
  <c r="Q1089" i="1"/>
  <c r="Q1138" i="1"/>
  <c r="Q1137" i="1"/>
  <c r="Q1186" i="1"/>
  <c r="Q1185" i="1"/>
  <c r="Q1234" i="1"/>
  <c r="Q1233" i="1"/>
  <c r="Q1282" i="1"/>
  <c r="Q1281" i="1"/>
  <c r="Q1330" i="1"/>
  <c r="Q1329" i="1"/>
  <c r="Q1378" i="1"/>
  <c r="Q1377" i="1"/>
  <c r="Q1474" i="1"/>
  <c r="Q1473" i="1"/>
  <c r="Q1522" i="1"/>
  <c r="Q1521" i="1"/>
  <c r="Q1762" i="1"/>
  <c r="Q1761" i="1"/>
  <c r="Q2161" i="1"/>
  <c r="Q2160" i="1"/>
  <c r="Q105" i="1"/>
  <c r="Q153" i="1"/>
  <c r="Q201" i="1"/>
  <c r="Q249" i="1"/>
  <c r="Q297" i="1"/>
  <c r="Q345" i="1"/>
  <c r="Q393" i="1"/>
  <c r="Q441" i="1"/>
  <c r="Q489" i="1"/>
  <c r="Q537" i="1"/>
  <c r="Q585" i="1"/>
  <c r="Q633" i="1"/>
  <c r="Q681" i="1"/>
  <c r="Q742" i="1"/>
  <c r="Q801" i="1"/>
  <c r="Q838" i="1"/>
  <c r="Q910" i="1"/>
  <c r="Q1570" i="1"/>
  <c r="Q1569" i="1"/>
  <c r="Q1702" i="1"/>
  <c r="Q1701" i="1"/>
  <c r="Q1882" i="1"/>
  <c r="Q1942" i="1"/>
  <c r="Q2074" i="1"/>
  <c r="Q2134" i="1"/>
  <c r="Q2162" i="1"/>
  <c r="Q1606" i="1"/>
  <c r="Q1605" i="1"/>
  <c r="Q694" i="1"/>
  <c r="Q706" i="1"/>
  <c r="Q730" i="1"/>
  <c r="Q789" i="1"/>
  <c r="Q826" i="1"/>
  <c r="Q898" i="1"/>
  <c r="Q1618" i="1"/>
  <c r="Q1617" i="1"/>
  <c r="Q1833" i="1"/>
  <c r="Q1881" i="1"/>
  <c r="Q1929" i="1"/>
  <c r="Q1977" i="1"/>
  <c r="Q2025" i="1"/>
  <c r="Q2073" i="1"/>
  <c r="Q1845" i="1"/>
  <c r="Q1893" i="1"/>
  <c r="Q1941" i="1"/>
  <c r="Q1989" i="1"/>
  <c r="Q2037" i="1"/>
  <c r="Q2085" i="1"/>
  <c r="Q2133" i="1"/>
  <c r="Q93" i="1"/>
  <c r="Q57" i="1"/>
  <c r="Q21" i="1"/>
  <c r="Q69" i="1"/>
  <c r="Q45" i="1"/>
  <c r="Q33" i="1"/>
  <c r="Q81" i="1"/>
  <c r="F25" i="9"/>
  <c r="G25" i="9"/>
  <c r="H25" i="9"/>
  <c r="I25" i="9"/>
  <c r="J25" i="9"/>
  <c r="K25" i="9"/>
  <c r="L25" i="9"/>
  <c r="M25" i="9"/>
  <c r="M27" i="9" s="1"/>
  <c r="N25" i="9"/>
  <c r="O25" i="9"/>
  <c r="P25" i="9"/>
  <c r="Q25" i="9"/>
  <c r="R25" i="9"/>
  <c r="S25" i="9"/>
  <c r="T25" i="9"/>
  <c r="U25" i="9"/>
  <c r="U27" i="9" s="1"/>
  <c r="U37" i="9" s="1"/>
  <c r="V25" i="9"/>
  <c r="W25" i="9"/>
  <c r="X25" i="9"/>
  <c r="Y25" i="9"/>
  <c r="Z25" i="9"/>
  <c r="AA25" i="9"/>
  <c r="AB25" i="9"/>
  <c r="AC25" i="9"/>
  <c r="AC27" i="9" s="1"/>
  <c r="AC37" i="9" s="1"/>
  <c r="AD25" i="9"/>
  <c r="AE25" i="9"/>
  <c r="AF25" i="9"/>
  <c r="AG25" i="9"/>
  <c r="AH25" i="9"/>
  <c r="AI25" i="9"/>
  <c r="AI27" i="9" s="1"/>
  <c r="AJ25" i="9"/>
  <c r="AK25" i="9"/>
  <c r="AK27" i="9" s="1"/>
  <c r="AK37" i="9" s="1"/>
  <c r="AL25" i="9"/>
  <c r="AM25" i="9"/>
  <c r="AN25" i="9"/>
  <c r="AO25" i="9"/>
  <c r="AP25" i="9"/>
  <c r="AQ25" i="9"/>
  <c r="AQ27" i="9" s="1"/>
  <c r="AR25" i="9"/>
  <c r="AS25" i="9"/>
  <c r="AS27" i="9" s="1"/>
  <c r="AS37" i="9" s="1"/>
  <c r="AT25" i="9"/>
  <c r="AU25" i="9"/>
  <c r="AV25" i="9"/>
  <c r="AW25" i="9"/>
  <c r="AX25" i="9"/>
  <c r="AY25" i="9"/>
  <c r="AY27" i="9" s="1"/>
  <c r="AZ25" i="9"/>
  <c r="BA25" i="9"/>
  <c r="BA27" i="9" s="1"/>
  <c r="BA37" i="9" s="1"/>
  <c r="BB25" i="9"/>
  <c r="BC25" i="9"/>
  <c r="BD25" i="9"/>
  <c r="BE25" i="9"/>
  <c r="BF25" i="9"/>
  <c r="BG25" i="9"/>
  <c r="BG27" i="9" s="1"/>
  <c r="BH25" i="9"/>
  <c r="BH27" i="9" s="1"/>
  <c r="BI25" i="9"/>
  <c r="BI27" i="9" s="1"/>
  <c r="BI37" i="9" s="1"/>
  <c r="BJ25" i="9"/>
  <c r="BK25" i="9"/>
  <c r="BL25" i="9"/>
  <c r="BM25" i="9"/>
  <c r="BN25" i="9"/>
  <c r="BO25" i="9"/>
  <c r="BP25" i="9"/>
  <c r="BQ25" i="9"/>
  <c r="BQ27" i="9" s="1"/>
  <c r="BR25" i="9"/>
  <c r="BS25" i="9"/>
  <c r="BT25" i="9"/>
  <c r="BU25" i="9"/>
  <c r="BV25" i="9"/>
  <c r="BW25" i="9"/>
  <c r="BX25" i="9"/>
  <c r="BY25" i="9"/>
  <c r="BY27" i="9" s="1"/>
  <c r="BZ25" i="9"/>
  <c r="CA25" i="9"/>
  <c r="CB25" i="9"/>
  <c r="CC25" i="9"/>
  <c r="CD25" i="9"/>
  <c r="CE25" i="9"/>
  <c r="CF25" i="9"/>
  <c r="CG25" i="9"/>
  <c r="CG27" i="9" s="1"/>
  <c r="CG37" i="9" s="1"/>
  <c r="CH25" i="9"/>
  <c r="CI25" i="9"/>
  <c r="CJ25" i="9"/>
  <c r="CK25" i="9"/>
  <c r="CL25" i="9"/>
  <c r="CM25" i="9"/>
  <c r="CM27" i="9" s="1"/>
  <c r="CN25" i="9"/>
  <c r="CO25" i="9"/>
  <c r="CO27" i="9" s="1"/>
  <c r="CO37" i="9" s="1"/>
  <c r="CP25" i="9"/>
  <c r="CQ25" i="9"/>
  <c r="CR25" i="9"/>
  <c r="CS25" i="9"/>
  <c r="CT25" i="9"/>
  <c r="CU25" i="9"/>
  <c r="CU27" i="9" s="1"/>
  <c r="CV25" i="9"/>
  <c r="CV27" i="9" s="1"/>
  <c r="CW25" i="9"/>
  <c r="CW27" i="9" s="1"/>
  <c r="CW37" i="9" s="1"/>
  <c r="CX25" i="9"/>
  <c r="CY25" i="9"/>
  <c r="CY27" i="9" s="1"/>
  <c r="CZ25" i="9"/>
  <c r="DA25" i="9"/>
  <c r="DB25" i="9"/>
  <c r="DC25" i="9"/>
  <c r="DC27" i="9" s="1"/>
  <c r="DD25" i="9"/>
  <c r="DD27" i="9" s="1"/>
  <c r="DE25" i="9"/>
  <c r="DE27" i="9" s="1"/>
  <c r="DE37" i="9" s="1"/>
  <c r="DF25" i="9"/>
  <c r="DG25" i="9"/>
  <c r="DG27" i="9" s="1"/>
  <c r="DH25" i="9"/>
  <c r="DI25" i="9"/>
  <c r="DJ25" i="9"/>
  <c r="DK25" i="9"/>
  <c r="DL25" i="9"/>
  <c r="DL27" i="9" s="1"/>
  <c r="DM25" i="9"/>
  <c r="DM27" i="9" s="1"/>
  <c r="DM37" i="9" s="1"/>
  <c r="DN25" i="9"/>
  <c r="DO25" i="9"/>
  <c r="DO27" i="9" s="1"/>
  <c r="DP25" i="9"/>
  <c r="DQ25" i="9"/>
  <c r="DR25" i="9"/>
  <c r="DS25" i="9"/>
  <c r="DT25" i="9"/>
  <c r="DU25" i="9"/>
  <c r="DU27" i="9" s="1"/>
  <c r="DU37" i="9" s="1"/>
  <c r="DV25" i="9"/>
  <c r="DW25" i="9"/>
  <c r="DW27" i="9" s="1"/>
  <c r="DX25" i="9"/>
  <c r="DY25" i="9"/>
  <c r="DZ25" i="9"/>
  <c r="EA25" i="9"/>
  <c r="EA27" i="9" s="1"/>
  <c r="EB25" i="9"/>
  <c r="EB27" i="9" s="1"/>
  <c r="EC25" i="9"/>
  <c r="EC27" i="9" s="1"/>
  <c r="ED25" i="9"/>
  <c r="EE25" i="9"/>
  <c r="EE27" i="9" s="1"/>
  <c r="EF25" i="9"/>
  <c r="EG25" i="9"/>
  <c r="EH25" i="9"/>
  <c r="EI25" i="9"/>
  <c r="EI27" i="9" s="1"/>
  <c r="EJ25" i="9"/>
  <c r="EJ27" i="9" s="1"/>
  <c r="EK25" i="9"/>
  <c r="EK27" i="9" s="1"/>
  <c r="EL25" i="9"/>
  <c r="EM25" i="9"/>
  <c r="EM27" i="9" s="1"/>
  <c r="EN25" i="9"/>
  <c r="EO25" i="9"/>
  <c r="EP25" i="9"/>
  <c r="EQ25" i="9"/>
  <c r="ER25" i="9"/>
  <c r="ER27" i="9" s="1"/>
  <c r="ES25" i="9"/>
  <c r="ES27" i="9" s="1"/>
  <c r="ES37" i="9" s="1"/>
  <c r="ET25" i="9"/>
  <c r="EU25" i="9"/>
  <c r="EU27" i="9" s="1"/>
  <c r="EV25" i="9"/>
  <c r="EW25" i="9"/>
  <c r="EX25" i="9"/>
  <c r="EY25" i="9"/>
  <c r="EZ25" i="9"/>
  <c r="EZ27" i="9" s="1"/>
  <c r="FA25" i="9"/>
  <c r="FA27" i="9" s="1"/>
  <c r="FA37" i="9" s="1"/>
  <c r="FB25" i="9"/>
  <c r="FC25" i="9"/>
  <c r="FC27" i="9" s="1"/>
  <c r="FD25" i="9"/>
  <c r="FE25" i="9"/>
  <c r="FF25" i="9"/>
  <c r="FG25" i="9"/>
  <c r="FG27" i="9" s="1"/>
  <c r="FH25" i="9"/>
  <c r="FH27" i="9" s="1"/>
  <c r="FI25" i="9"/>
  <c r="FI27" i="9" s="1"/>
  <c r="FI37" i="9" s="1"/>
  <c r="FJ25" i="9"/>
  <c r="FK25" i="9"/>
  <c r="FK27" i="9" s="1"/>
  <c r="FL25" i="9"/>
  <c r="FM25" i="9"/>
  <c r="FN25" i="9"/>
  <c r="FO25" i="9"/>
  <c r="FO27" i="9" s="1"/>
  <c r="FP25" i="9"/>
  <c r="FP27" i="9" s="1"/>
  <c r="FQ25" i="9"/>
  <c r="FQ27" i="9" s="1"/>
  <c r="FQ37" i="9" s="1"/>
  <c r="FR25" i="9"/>
  <c r="FS25" i="9"/>
  <c r="FS27" i="9" s="1"/>
  <c r="FT25" i="9"/>
  <c r="FU25" i="9"/>
  <c r="FV25" i="9"/>
  <c r="FW25" i="9"/>
  <c r="FX25" i="9"/>
  <c r="FX27" i="9" s="1"/>
  <c r="FY25" i="9"/>
  <c r="FY27" i="9" s="1"/>
  <c r="FY37" i="9" s="1"/>
  <c r="FZ25" i="9"/>
  <c r="GA25" i="9"/>
  <c r="GA27" i="9" s="1"/>
  <c r="GB25" i="9"/>
  <c r="GC25" i="9"/>
  <c r="GD25" i="9"/>
  <c r="GE25" i="9"/>
  <c r="GF25" i="9"/>
  <c r="GG25" i="9"/>
  <c r="GG27" i="9" s="1"/>
  <c r="E25" i="9"/>
  <c r="GB63" i="9"/>
  <c r="GA63" i="9"/>
  <c r="FZ63" i="9"/>
  <c r="FY63" i="9"/>
  <c r="FX63" i="9"/>
  <c r="FW63" i="9"/>
  <c r="FV63" i="9"/>
  <c r="FU63" i="9"/>
  <c r="FT63" i="9"/>
  <c r="FS63" i="9"/>
  <c r="FR63" i="9"/>
  <c r="FQ63" i="9"/>
  <c r="FP63" i="9"/>
  <c r="FO63" i="9"/>
  <c r="FN63" i="9"/>
  <c r="FM63" i="9"/>
  <c r="FL63" i="9"/>
  <c r="FK63" i="9"/>
  <c r="FJ63" i="9"/>
  <c r="FI63" i="9"/>
  <c r="FH63" i="9"/>
  <c r="FG63" i="9"/>
  <c r="FF63" i="9"/>
  <c r="FE63" i="9"/>
  <c r="FD63" i="9"/>
  <c r="FC63" i="9"/>
  <c r="FB63" i="9"/>
  <c r="FA63" i="9"/>
  <c r="EZ63" i="9"/>
  <c r="EY63" i="9"/>
  <c r="EX63" i="9"/>
  <c r="EW63" i="9"/>
  <c r="EV63" i="9"/>
  <c r="EU63" i="9"/>
  <c r="ET63" i="9"/>
  <c r="ES63" i="9"/>
  <c r="ER63" i="9"/>
  <c r="EQ63" i="9"/>
  <c r="EP63" i="9"/>
  <c r="EO63" i="9"/>
  <c r="EN63" i="9"/>
  <c r="EM63" i="9"/>
  <c r="EL63" i="9"/>
  <c r="EK63" i="9"/>
  <c r="EJ63" i="9"/>
  <c r="EI63" i="9"/>
  <c r="EH63" i="9"/>
  <c r="EG63" i="9"/>
  <c r="EF63" i="9"/>
  <c r="EE63" i="9"/>
  <c r="ED63" i="9"/>
  <c r="EC63" i="9"/>
  <c r="EB63" i="9"/>
  <c r="EA63" i="9"/>
  <c r="DZ63" i="9"/>
  <c r="DY63" i="9"/>
  <c r="DX63" i="9"/>
  <c r="DW63" i="9"/>
  <c r="DV63" i="9"/>
  <c r="DU63" i="9"/>
  <c r="DT63" i="9"/>
  <c r="DS63" i="9"/>
  <c r="DR63" i="9"/>
  <c r="DQ63" i="9"/>
  <c r="DP63" i="9"/>
  <c r="DO63" i="9"/>
  <c r="DN63" i="9"/>
  <c r="DM63" i="9"/>
  <c r="DL63" i="9"/>
  <c r="DK63" i="9"/>
  <c r="DJ63" i="9"/>
  <c r="DI63" i="9"/>
  <c r="DH63" i="9"/>
  <c r="DG63" i="9"/>
  <c r="DF63" i="9"/>
  <c r="DE63" i="9"/>
  <c r="DD63" i="9"/>
  <c r="DC63" i="9"/>
  <c r="DB63" i="9"/>
  <c r="DA63" i="9"/>
  <c r="CZ63" i="9"/>
  <c r="CY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GH48" i="9"/>
  <c r="GG48" i="9"/>
  <c r="GF48" i="9"/>
  <c r="GE48" i="9"/>
  <c r="GD48" i="9"/>
  <c r="GC48" i="9"/>
  <c r="GB48" i="9"/>
  <c r="GA48" i="9"/>
  <c r="FZ48" i="9"/>
  <c r="FY48" i="9"/>
  <c r="FX48" i="9"/>
  <c r="FW48" i="9"/>
  <c r="FV48" i="9"/>
  <c r="FU48" i="9"/>
  <c r="FT48" i="9"/>
  <c r="FS48" i="9"/>
  <c r="FR48" i="9"/>
  <c r="FQ48" i="9"/>
  <c r="FP48" i="9"/>
  <c r="FO48" i="9"/>
  <c r="FN48" i="9"/>
  <c r="FM48" i="9"/>
  <c r="FL48" i="9"/>
  <c r="FK48" i="9"/>
  <c r="FJ48" i="9"/>
  <c r="FI48" i="9"/>
  <c r="FH48" i="9"/>
  <c r="FG48" i="9"/>
  <c r="FF48" i="9"/>
  <c r="FE48" i="9"/>
  <c r="FD48" i="9"/>
  <c r="FC48" i="9"/>
  <c r="FB48" i="9"/>
  <c r="FA48" i="9"/>
  <c r="EZ48" i="9"/>
  <c r="EY48" i="9"/>
  <c r="EX48" i="9"/>
  <c r="EW48" i="9"/>
  <c r="EV48" i="9"/>
  <c r="EU48" i="9"/>
  <c r="ET48" i="9"/>
  <c r="ES48" i="9"/>
  <c r="ER48" i="9"/>
  <c r="EQ48" i="9"/>
  <c r="EP48" i="9"/>
  <c r="EO48" i="9"/>
  <c r="EN48" i="9"/>
  <c r="EM48" i="9"/>
  <c r="EL48" i="9"/>
  <c r="EK48" i="9"/>
  <c r="EJ48" i="9"/>
  <c r="EI48" i="9"/>
  <c r="EH48" i="9"/>
  <c r="EG48" i="9"/>
  <c r="EF48" i="9"/>
  <c r="EE48" i="9"/>
  <c r="ED48" i="9"/>
  <c r="EC48" i="9"/>
  <c r="EB48" i="9"/>
  <c r="EA48" i="9"/>
  <c r="DZ48" i="9"/>
  <c r="DY48" i="9"/>
  <c r="DX48" i="9"/>
  <c r="DW48" i="9"/>
  <c r="DV48" i="9"/>
  <c r="DU48" i="9"/>
  <c r="DT48" i="9"/>
  <c r="DS48" i="9"/>
  <c r="DR48" i="9"/>
  <c r="DQ48" i="9"/>
  <c r="DP48" i="9"/>
  <c r="DO48" i="9"/>
  <c r="DN48" i="9"/>
  <c r="DM48" i="9"/>
  <c r="DL48" i="9"/>
  <c r="DK48" i="9"/>
  <c r="DJ48" i="9"/>
  <c r="DI48" i="9"/>
  <c r="DH48" i="9"/>
  <c r="DG48" i="9"/>
  <c r="DF48" i="9"/>
  <c r="DE48" i="9"/>
  <c r="DD48" i="9"/>
  <c r="DC48" i="9"/>
  <c r="DB48" i="9"/>
  <c r="DA48" i="9"/>
  <c r="CZ48" i="9"/>
  <c r="CY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EZ41" i="9"/>
  <c r="EY41" i="9"/>
  <c r="EX41" i="9"/>
  <c r="EW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I41" i="9"/>
  <c r="DH41" i="9"/>
  <c r="DG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GK37" i="9"/>
  <c r="GK39" i="9" s="1"/>
  <c r="GK32" i="9"/>
  <c r="GA31" i="9"/>
  <c r="DO31" i="9"/>
  <c r="DO32" i="9" s="1"/>
  <c r="CY31" i="9"/>
  <c r="BK31" i="9"/>
  <c r="BC31" i="9"/>
  <c r="GG30" i="9"/>
  <c r="GF30" i="9"/>
  <c r="GE30" i="9"/>
  <c r="GD30" i="9"/>
  <c r="GC30" i="9"/>
  <c r="GB30" i="9"/>
  <c r="GA30" i="9"/>
  <c r="FZ30" i="9"/>
  <c r="FY30" i="9"/>
  <c r="FX30" i="9"/>
  <c r="FW30" i="9"/>
  <c r="FV30" i="9"/>
  <c r="FU30" i="9"/>
  <c r="FT30" i="9"/>
  <c r="FS30" i="9"/>
  <c r="FR30" i="9"/>
  <c r="FQ30" i="9"/>
  <c r="FP30" i="9"/>
  <c r="FO30" i="9"/>
  <c r="FN30" i="9"/>
  <c r="FM30" i="9"/>
  <c r="FL30" i="9"/>
  <c r="FK30" i="9"/>
  <c r="FK31" i="9" s="1"/>
  <c r="FJ30" i="9"/>
  <c r="FI30" i="9"/>
  <c r="FH30" i="9"/>
  <c r="FG30" i="9"/>
  <c r="FF30" i="9"/>
  <c r="FE30" i="9"/>
  <c r="FD30" i="9"/>
  <c r="FC30" i="9"/>
  <c r="FB30" i="9"/>
  <c r="FA30" i="9"/>
  <c r="EZ30" i="9"/>
  <c r="EY30" i="9"/>
  <c r="EX30" i="9"/>
  <c r="EW30" i="9"/>
  <c r="EV30" i="9"/>
  <c r="EU30" i="9"/>
  <c r="ET30" i="9"/>
  <c r="ES30" i="9"/>
  <c r="ER30" i="9"/>
  <c r="EQ30" i="9"/>
  <c r="EP30" i="9"/>
  <c r="EO30" i="9"/>
  <c r="EN30" i="9"/>
  <c r="EM30" i="9"/>
  <c r="EM31" i="9" s="1"/>
  <c r="EL30" i="9"/>
  <c r="EK30" i="9"/>
  <c r="EJ30" i="9"/>
  <c r="EI30" i="9"/>
  <c r="EH30" i="9"/>
  <c r="EG30" i="9"/>
  <c r="EF30" i="9"/>
  <c r="EE30" i="9"/>
  <c r="ED30" i="9"/>
  <c r="EC30" i="9"/>
  <c r="EB30" i="9"/>
  <c r="EA30" i="9"/>
  <c r="DZ30" i="9"/>
  <c r="DY30" i="9"/>
  <c r="DX30" i="9"/>
  <c r="DW30" i="9"/>
  <c r="DW31" i="9" s="1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H30" i="9"/>
  <c r="DG30" i="9"/>
  <c r="DF30" i="9"/>
  <c r="DE30" i="9"/>
  <c r="DD30" i="9"/>
  <c r="DC30" i="9"/>
  <c r="DB30" i="9"/>
  <c r="DA30" i="9"/>
  <c r="CZ30" i="9"/>
  <c r="CY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CA31" i="9" s="1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M31" i="9" s="1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O31" i="9" s="1"/>
  <c r="N30" i="9"/>
  <c r="M30" i="9"/>
  <c r="L30" i="9"/>
  <c r="K30" i="9"/>
  <c r="J30" i="9"/>
  <c r="I30" i="9"/>
  <c r="H30" i="9"/>
  <c r="G30" i="9"/>
  <c r="F30" i="9"/>
  <c r="E30" i="9"/>
  <c r="GG29" i="9"/>
  <c r="GG31" i="9" s="1"/>
  <c r="GF29" i="9"/>
  <c r="GF31" i="9" s="1"/>
  <c r="GE29" i="9"/>
  <c r="GE31" i="9" s="1"/>
  <c r="GD29" i="9"/>
  <c r="GD31" i="9" s="1"/>
  <c r="GC29" i="9"/>
  <c r="GC31" i="9" s="1"/>
  <c r="GB29" i="9"/>
  <c r="GB31" i="9" s="1"/>
  <c r="GA29" i="9"/>
  <c r="FZ29" i="9"/>
  <c r="FZ31" i="9" s="1"/>
  <c r="FY29" i="9"/>
  <c r="FY31" i="9" s="1"/>
  <c r="FX29" i="9"/>
  <c r="FX31" i="9" s="1"/>
  <c r="FW29" i="9"/>
  <c r="FV29" i="9"/>
  <c r="FV31" i="9" s="1"/>
  <c r="FU29" i="9"/>
  <c r="FT29" i="9"/>
  <c r="FT31" i="9" s="1"/>
  <c r="FS29" i="9"/>
  <c r="FS31" i="9" s="1"/>
  <c r="FR29" i="9"/>
  <c r="FR31" i="9" s="1"/>
  <c r="FQ29" i="9"/>
  <c r="FQ31" i="9" s="1"/>
  <c r="FP29" i="9"/>
  <c r="FP31" i="9" s="1"/>
  <c r="FO29" i="9"/>
  <c r="FN29" i="9"/>
  <c r="FN31" i="9" s="1"/>
  <c r="FM29" i="9"/>
  <c r="FL29" i="9"/>
  <c r="FL31" i="9" s="1"/>
  <c r="FK29" i="9"/>
  <c r="FJ29" i="9"/>
  <c r="FJ31" i="9" s="1"/>
  <c r="FI29" i="9"/>
  <c r="FI31" i="9" s="1"/>
  <c r="FH29" i="9"/>
  <c r="FH31" i="9" s="1"/>
  <c r="FG29" i="9"/>
  <c r="FF29" i="9"/>
  <c r="FF31" i="9" s="1"/>
  <c r="FE29" i="9"/>
  <c r="FD29" i="9"/>
  <c r="FD31" i="9" s="1"/>
  <c r="FC29" i="9"/>
  <c r="FC31" i="9" s="1"/>
  <c r="FB29" i="9"/>
  <c r="FB31" i="9" s="1"/>
  <c r="FA29" i="9"/>
  <c r="FA31" i="9" s="1"/>
  <c r="EZ29" i="9"/>
  <c r="EZ31" i="9" s="1"/>
  <c r="EY29" i="9"/>
  <c r="EX29" i="9"/>
  <c r="EX31" i="9" s="1"/>
  <c r="EW29" i="9"/>
  <c r="EV29" i="9"/>
  <c r="EV31" i="9" s="1"/>
  <c r="EU29" i="9"/>
  <c r="EU31" i="9" s="1"/>
  <c r="ET29" i="9"/>
  <c r="ET31" i="9" s="1"/>
  <c r="ES29" i="9"/>
  <c r="ES31" i="9" s="1"/>
  <c r="ER29" i="9"/>
  <c r="ER31" i="9" s="1"/>
  <c r="EQ29" i="9"/>
  <c r="EP29" i="9"/>
  <c r="EP31" i="9" s="1"/>
  <c r="EO29" i="9"/>
  <c r="EN29" i="9"/>
  <c r="EN31" i="9" s="1"/>
  <c r="EM29" i="9"/>
  <c r="EL29" i="9"/>
  <c r="EL31" i="9" s="1"/>
  <c r="EK29" i="9"/>
  <c r="EK31" i="9" s="1"/>
  <c r="EJ29" i="9"/>
  <c r="EJ31" i="9" s="1"/>
  <c r="EI29" i="9"/>
  <c r="EH29" i="9"/>
  <c r="EH31" i="9" s="1"/>
  <c r="EG29" i="9"/>
  <c r="EF29" i="9"/>
  <c r="EF31" i="9" s="1"/>
  <c r="EE29" i="9"/>
  <c r="EE31" i="9" s="1"/>
  <c r="EE32" i="9" s="1"/>
  <c r="ED29" i="9"/>
  <c r="ED31" i="9" s="1"/>
  <c r="EC29" i="9"/>
  <c r="EC31" i="9" s="1"/>
  <c r="EB29" i="9"/>
  <c r="EB31" i="9" s="1"/>
  <c r="EA29" i="9"/>
  <c r="DZ29" i="9"/>
  <c r="DZ31" i="9" s="1"/>
  <c r="DY29" i="9"/>
  <c r="DX29" i="9"/>
  <c r="DX31" i="9" s="1"/>
  <c r="DW29" i="9"/>
  <c r="DV29" i="9"/>
  <c r="DV31" i="9" s="1"/>
  <c r="DU29" i="9"/>
  <c r="DU31" i="9" s="1"/>
  <c r="DT29" i="9"/>
  <c r="DT31" i="9" s="1"/>
  <c r="DS29" i="9"/>
  <c r="DR29" i="9"/>
  <c r="DR31" i="9" s="1"/>
  <c r="DQ29" i="9"/>
  <c r="DP29" i="9"/>
  <c r="DP31" i="9" s="1"/>
  <c r="DO29" i="9"/>
  <c r="DN29" i="9"/>
  <c r="DN31" i="9" s="1"/>
  <c r="DM29" i="9"/>
  <c r="DM31" i="9" s="1"/>
  <c r="DL29" i="9"/>
  <c r="DL31" i="9" s="1"/>
  <c r="DK29" i="9"/>
  <c r="DJ29" i="9"/>
  <c r="DJ31" i="9" s="1"/>
  <c r="DI29" i="9"/>
  <c r="DH29" i="9"/>
  <c r="DH31" i="9" s="1"/>
  <c r="DG29" i="9"/>
  <c r="DG31" i="9" s="1"/>
  <c r="DF29" i="9"/>
  <c r="DF31" i="9" s="1"/>
  <c r="DE29" i="9"/>
  <c r="DE31" i="9" s="1"/>
  <c r="DD29" i="9"/>
  <c r="DD31" i="9" s="1"/>
  <c r="DC29" i="9"/>
  <c r="DB29" i="9"/>
  <c r="DB31" i="9" s="1"/>
  <c r="DA29" i="9"/>
  <c r="CZ29" i="9"/>
  <c r="CZ31" i="9" s="1"/>
  <c r="CY29" i="9"/>
  <c r="CX29" i="9"/>
  <c r="CX31" i="9" s="1"/>
  <c r="CW29" i="9"/>
  <c r="CW31" i="9" s="1"/>
  <c r="CV29" i="9"/>
  <c r="CV31" i="9" s="1"/>
  <c r="CU29" i="9"/>
  <c r="CT29" i="9"/>
  <c r="CT31" i="9" s="1"/>
  <c r="CS29" i="9"/>
  <c r="CR29" i="9"/>
  <c r="CR31" i="9" s="1"/>
  <c r="CQ29" i="9"/>
  <c r="CQ31" i="9" s="1"/>
  <c r="CP29" i="9"/>
  <c r="CP31" i="9" s="1"/>
  <c r="CO29" i="9"/>
  <c r="CO31" i="9" s="1"/>
  <c r="CN29" i="9"/>
  <c r="CN31" i="9" s="1"/>
  <c r="CM29" i="9"/>
  <c r="CL29" i="9"/>
  <c r="CL31" i="9" s="1"/>
  <c r="CK29" i="9"/>
  <c r="CJ29" i="9"/>
  <c r="CJ31" i="9" s="1"/>
  <c r="CI29" i="9"/>
  <c r="CI31" i="9" s="1"/>
  <c r="CH29" i="9"/>
  <c r="CH31" i="9" s="1"/>
  <c r="CG29" i="9"/>
  <c r="CG31" i="9" s="1"/>
  <c r="CF29" i="9"/>
  <c r="CF31" i="9" s="1"/>
  <c r="CE29" i="9"/>
  <c r="CD29" i="9"/>
  <c r="CD31" i="9" s="1"/>
  <c r="CC29" i="9"/>
  <c r="CB29" i="9"/>
  <c r="CB31" i="9" s="1"/>
  <c r="CA29" i="9"/>
  <c r="BZ29" i="9"/>
  <c r="BZ31" i="9" s="1"/>
  <c r="BY29" i="9"/>
  <c r="BY31" i="9" s="1"/>
  <c r="BX29" i="9"/>
  <c r="BX31" i="9" s="1"/>
  <c r="BW29" i="9"/>
  <c r="BV29" i="9"/>
  <c r="BV31" i="9" s="1"/>
  <c r="BU29" i="9"/>
  <c r="BT29" i="9"/>
  <c r="BT31" i="9" s="1"/>
  <c r="BS29" i="9"/>
  <c r="BS31" i="9" s="1"/>
  <c r="BR29" i="9"/>
  <c r="BR31" i="9" s="1"/>
  <c r="BQ29" i="9"/>
  <c r="BQ31" i="9" s="1"/>
  <c r="BP29" i="9"/>
  <c r="BP31" i="9" s="1"/>
  <c r="BO29" i="9"/>
  <c r="BN29" i="9"/>
  <c r="BN31" i="9" s="1"/>
  <c r="BM29" i="9"/>
  <c r="BL29" i="9"/>
  <c r="BL31" i="9" s="1"/>
  <c r="BK29" i="9"/>
  <c r="BJ29" i="9"/>
  <c r="BJ31" i="9" s="1"/>
  <c r="BI29" i="9"/>
  <c r="BI31" i="9" s="1"/>
  <c r="BH29" i="9"/>
  <c r="BH31" i="9" s="1"/>
  <c r="BG29" i="9"/>
  <c r="BF29" i="9"/>
  <c r="BF31" i="9" s="1"/>
  <c r="BE29" i="9"/>
  <c r="BD29" i="9"/>
  <c r="BD31" i="9" s="1"/>
  <c r="BC29" i="9"/>
  <c r="BB29" i="9"/>
  <c r="BB31" i="9" s="1"/>
  <c r="BA29" i="9"/>
  <c r="BA31" i="9" s="1"/>
  <c r="AZ29" i="9"/>
  <c r="AZ31" i="9" s="1"/>
  <c r="AY29" i="9"/>
  <c r="AX29" i="9"/>
  <c r="AX31" i="9" s="1"/>
  <c r="AW29" i="9"/>
  <c r="AV29" i="9"/>
  <c r="AV31" i="9" s="1"/>
  <c r="AU29" i="9"/>
  <c r="AU31" i="9" s="1"/>
  <c r="AT29" i="9"/>
  <c r="AT31" i="9" s="1"/>
  <c r="AS29" i="9"/>
  <c r="AS31" i="9" s="1"/>
  <c r="AR29" i="9"/>
  <c r="AR31" i="9" s="1"/>
  <c r="AQ29" i="9"/>
  <c r="AP29" i="9"/>
  <c r="AP31" i="9" s="1"/>
  <c r="AO29" i="9"/>
  <c r="AO31" i="9" s="1"/>
  <c r="AN29" i="9"/>
  <c r="AN31" i="9" s="1"/>
  <c r="AM29" i="9"/>
  <c r="AL29" i="9"/>
  <c r="AL31" i="9" s="1"/>
  <c r="AK29" i="9"/>
  <c r="AK31" i="9" s="1"/>
  <c r="AJ29" i="9"/>
  <c r="AJ31" i="9" s="1"/>
  <c r="AI29" i="9"/>
  <c r="AH29" i="9"/>
  <c r="AH31" i="9" s="1"/>
  <c r="AG29" i="9"/>
  <c r="AG31" i="9" s="1"/>
  <c r="AF29" i="9"/>
  <c r="AF31" i="9" s="1"/>
  <c r="AE29" i="9"/>
  <c r="AE31" i="9" s="1"/>
  <c r="AD29" i="9"/>
  <c r="AD31" i="9" s="1"/>
  <c r="AC29" i="9"/>
  <c r="AC31" i="9" s="1"/>
  <c r="AB29" i="9"/>
  <c r="AB31" i="9" s="1"/>
  <c r="AA29" i="9"/>
  <c r="Z29" i="9"/>
  <c r="Z31" i="9" s="1"/>
  <c r="Y29" i="9"/>
  <c r="Y31" i="9" s="1"/>
  <c r="X29" i="9"/>
  <c r="X31" i="9" s="1"/>
  <c r="W29" i="9"/>
  <c r="W31" i="9" s="1"/>
  <c r="V29" i="9"/>
  <c r="V31" i="9" s="1"/>
  <c r="U29" i="9"/>
  <c r="U31" i="9" s="1"/>
  <c r="T29" i="9"/>
  <c r="T31" i="9" s="1"/>
  <c r="S29" i="9"/>
  <c r="R29" i="9"/>
  <c r="R31" i="9" s="1"/>
  <c r="Q29" i="9"/>
  <c r="Q31" i="9" s="1"/>
  <c r="P29" i="9"/>
  <c r="P31" i="9" s="1"/>
  <c r="O29" i="9"/>
  <c r="N29" i="9"/>
  <c r="N31" i="9" s="1"/>
  <c r="M29" i="9"/>
  <c r="M31" i="9" s="1"/>
  <c r="L29" i="9"/>
  <c r="L31" i="9" s="1"/>
  <c r="K29" i="9"/>
  <c r="J29" i="9"/>
  <c r="J31" i="9" s="1"/>
  <c r="I29" i="9"/>
  <c r="I31" i="9" s="1"/>
  <c r="H29" i="9"/>
  <c r="H31" i="9" s="1"/>
  <c r="G29" i="9"/>
  <c r="G31" i="9" s="1"/>
  <c r="F29" i="9"/>
  <c r="F31" i="9" s="1"/>
  <c r="E29" i="9"/>
  <c r="GG28" i="9"/>
  <c r="GF28" i="9"/>
  <c r="GE28" i="9"/>
  <c r="GD28" i="9"/>
  <c r="GC28" i="9"/>
  <c r="GB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O28" i="9"/>
  <c r="FN28" i="9"/>
  <c r="FM28" i="9"/>
  <c r="FL28" i="9"/>
  <c r="FK28" i="9"/>
  <c r="FJ28" i="9"/>
  <c r="FI28" i="9"/>
  <c r="FH28" i="9"/>
  <c r="FG28" i="9"/>
  <c r="FF28" i="9"/>
  <c r="FE28" i="9"/>
  <c r="FD28" i="9"/>
  <c r="FC28" i="9"/>
  <c r="FB28" i="9"/>
  <c r="FA28" i="9"/>
  <c r="EZ28" i="9"/>
  <c r="EY28" i="9"/>
  <c r="EX28" i="9"/>
  <c r="EW28" i="9"/>
  <c r="EV28" i="9"/>
  <c r="EU28" i="9"/>
  <c r="ET28" i="9"/>
  <c r="ES28" i="9"/>
  <c r="ER28" i="9"/>
  <c r="EQ28" i="9"/>
  <c r="EP28" i="9"/>
  <c r="EO28" i="9"/>
  <c r="EN28" i="9"/>
  <c r="EM28" i="9"/>
  <c r="EL28" i="9"/>
  <c r="EK28" i="9"/>
  <c r="EJ28" i="9"/>
  <c r="EI28" i="9"/>
  <c r="EH28" i="9"/>
  <c r="EG28" i="9"/>
  <c r="EF28" i="9"/>
  <c r="EE28" i="9"/>
  <c r="ED28" i="9"/>
  <c r="EC28" i="9"/>
  <c r="EB28" i="9"/>
  <c r="EA28" i="9"/>
  <c r="DZ28" i="9"/>
  <c r="DY28" i="9"/>
  <c r="DX28" i="9"/>
  <c r="DW28" i="9"/>
  <c r="DV28" i="9"/>
  <c r="DU28" i="9"/>
  <c r="DU32" i="9" s="1"/>
  <c r="DT28" i="9"/>
  <c r="DS28" i="9"/>
  <c r="DR28" i="9"/>
  <c r="DQ28" i="9"/>
  <c r="DP28" i="9"/>
  <c r="DO28" i="9"/>
  <c r="DN28" i="9"/>
  <c r="DM28" i="9"/>
  <c r="DM32" i="9" s="1"/>
  <c r="DL28" i="9"/>
  <c r="DK28" i="9"/>
  <c r="DJ28" i="9"/>
  <c r="DI28" i="9"/>
  <c r="DH28" i="9"/>
  <c r="DG28" i="9"/>
  <c r="DF28" i="9"/>
  <c r="DE28" i="9"/>
  <c r="DE32" i="9" s="1"/>
  <c r="DD28" i="9"/>
  <c r="DC28" i="9"/>
  <c r="DB28" i="9"/>
  <c r="DB32" i="9" s="1"/>
  <c r="DA28" i="9"/>
  <c r="CZ28" i="9"/>
  <c r="CY28" i="9"/>
  <c r="CX28" i="9"/>
  <c r="CW28" i="9"/>
  <c r="CW32" i="9" s="1"/>
  <c r="CV28" i="9"/>
  <c r="CU28" i="9"/>
  <c r="CT28" i="9"/>
  <c r="CT32" i="9" s="1"/>
  <c r="CS28" i="9"/>
  <c r="CR28" i="9"/>
  <c r="CQ28" i="9"/>
  <c r="CP28" i="9"/>
  <c r="CO28" i="9"/>
  <c r="CO32" i="9" s="1"/>
  <c r="CN28" i="9"/>
  <c r="CM28" i="9"/>
  <c r="CL28" i="9"/>
  <c r="CL32" i="9" s="1"/>
  <c r="CK28" i="9"/>
  <c r="CJ28" i="9"/>
  <c r="CI28" i="9"/>
  <c r="CH28" i="9"/>
  <c r="CG28" i="9"/>
  <c r="CG32" i="9" s="1"/>
  <c r="CF28" i="9"/>
  <c r="CE28" i="9"/>
  <c r="CD28" i="9"/>
  <c r="CD32" i="9" s="1"/>
  <c r="CC28" i="9"/>
  <c r="CB28" i="9"/>
  <c r="CA28" i="9"/>
  <c r="BZ28" i="9"/>
  <c r="BY28" i="9"/>
  <c r="BY32" i="9" s="1"/>
  <c r="BX28" i="9"/>
  <c r="BW28" i="9"/>
  <c r="BV28" i="9"/>
  <c r="BV32" i="9" s="1"/>
  <c r="BU28" i="9"/>
  <c r="BT28" i="9"/>
  <c r="BS28" i="9"/>
  <c r="BR28" i="9"/>
  <c r="BQ28" i="9"/>
  <c r="BQ32" i="9" s="1"/>
  <c r="BP28" i="9"/>
  <c r="BO28" i="9"/>
  <c r="BN28" i="9"/>
  <c r="BN32" i="9" s="1"/>
  <c r="BM28" i="9"/>
  <c r="BL28" i="9"/>
  <c r="BK28" i="9"/>
  <c r="BJ28" i="9"/>
  <c r="BI28" i="9"/>
  <c r="BI32" i="9" s="1"/>
  <c r="BH28" i="9"/>
  <c r="BG28" i="9"/>
  <c r="BF28" i="9"/>
  <c r="BF32" i="9" s="1"/>
  <c r="BE28" i="9"/>
  <c r="BD28" i="9"/>
  <c r="BC28" i="9"/>
  <c r="BB28" i="9"/>
  <c r="BA28" i="9"/>
  <c r="BA32" i="9" s="1"/>
  <c r="AZ28" i="9"/>
  <c r="AY28" i="9"/>
  <c r="AX28" i="9"/>
  <c r="AX32" i="9" s="1"/>
  <c r="AW28" i="9"/>
  <c r="AV28" i="9"/>
  <c r="AU28" i="9"/>
  <c r="AT28" i="9"/>
  <c r="AS28" i="9"/>
  <c r="AS32" i="9" s="1"/>
  <c r="AR28" i="9"/>
  <c r="AQ28" i="9"/>
  <c r="AP28" i="9"/>
  <c r="AP32" i="9" s="1"/>
  <c r="AO28" i="9"/>
  <c r="AN28" i="9"/>
  <c r="AM28" i="9"/>
  <c r="AL28" i="9"/>
  <c r="AK28" i="9"/>
  <c r="AK32" i="9" s="1"/>
  <c r="AJ28" i="9"/>
  <c r="AI28" i="9"/>
  <c r="AH28" i="9"/>
  <c r="AH32" i="9" s="1"/>
  <c r="AG28" i="9"/>
  <c r="AF28" i="9"/>
  <c r="AE28" i="9"/>
  <c r="AD28" i="9"/>
  <c r="AC28" i="9"/>
  <c r="AC32" i="9" s="1"/>
  <c r="AB28" i="9"/>
  <c r="AA28" i="9"/>
  <c r="Z28" i="9"/>
  <c r="Z32" i="9" s="1"/>
  <c r="Y28" i="9"/>
  <c r="X28" i="9"/>
  <c r="W28" i="9"/>
  <c r="V28" i="9"/>
  <c r="U28" i="9"/>
  <c r="U32" i="9" s="1"/>
  <c r="T28" i="9"/>
  <c r="S28" i="9"/>
  <c r="R28" i="9"/>
  <c r="R32" i="9" s="1"/>
  <c r="Q28" i="9"/>
  <c r="P28" i="9"/>
  <c r="O28" i="9"/>
  <c r="N28" i="9"/>
  <c r="M28" i="9"/>
  <c r="M32" i="9" s="1"/>
  <c r="L28" i="9"/>
  <c r="K28" i="9"/>
  <c r="J28" i="9"/>
  <c r="J32" i="9" s="1"/>
  <c r="Q65" i="1" s="1"/>
  <c r="Q70" i="1" s="1"/>
  <c r="I28" i="9"/>
  <c r="H28" i="9"/>
  <c r="G28" i="9"/>
  <c r="F28" i="9"/>
  <c r="E28" i="9"/>
  <c r="GH28" i="9" s="1"/>
  <c r="FZ27" i="9"/>
  <c r="FW27" i="9"/>
  <c r="FV27" i="9"/>
  <c r="FU27" i="9"/>
  <c r="FT27" i="9"/>
  <c r="FR27" i="9"/>
  <c r="FN27" i="9"/>
  <c r="FM27" i="9"/>
  <c r="FL27" i="9"/>
  <c r="FJ27" i="9"/>
  <c r="FF27" i="9"/>
  <c r="FE27" i="9"/>
  <c r="FD27" i="9"/>
  <c r="FB27" i="9"/>
  <c r="EY27" i="9"/>
  <c r="EX27" i="9"/>
  <c r="EW27" i="9"/>
  <c r="EV27" i="9"/>
  <c r="ET27" i="9"/>
  <c r="EQ27" i="9"/>
  <c r="EP27" i="9"/>
  <c r="EO27" i="9"/>
  <c r="EN27" i="9"/>
  <c r="EL27" i="9"/>
  <c r="EH27" i="9"/>
  <c r="EG27" i="9"/>
  <c r="EF27" i="9"/>
  <c r="ED27" i="9"/>
  <c r="DZ27" i="9"/>
  <c r="DY27" i="9"/>
  <c r="DX27" i="9"/>
  <c r="DV27" i="9"/>
  <c r="DT27" i="9"/>
  <c r="DS27" i="9"/>
  <c r="DR27" i="9"/>
  <c r="DQ27" i="9"/>
  <c r="DP27" i="9"/>
  <c r="DN27" i="9"/>
  <c r="DK27" i="9"/>
  <c r="DJ27" i="9"/>
  <c r="DI27" i="9"/>
  <c r="DH27" i="9"/>
  <c r="DF27" i="9"/>
  <c r="DB27" i="9"/>
  <c r="DA27" i="9"/>
  <c r="CZ27" i="9"/>
  <c r="CX27" i="9"/>
  <c r="CT27" i="9"/>
  <c r="CS27" i="9"/>
  <c r="CR27" i="9"/>
  <c r="CQ27" i="9"/>
  <c r="CP27" i="9"/>
  <c r="CN27" i="9"/>
  <c r="CL27" i="9"/>
  <c r="CK27" i="9"/>
  <c r="CJ27" i="9"/>
  <c r="CI27" i="9"/>
  <c r="CH27" i="9"/>
  <c r="CF27" i="9"/>
  <c r="CE27" i="9"/>
  <c r="CD27" i="9"/>
  <c r="CC27" i="9"/>
  <c r="CB27" i="9"/>
  <c r="CA27" i="9"/>
  <c r="BZ27" i="9"/>
  <c r="BX27" i="9"/>
  <c r="BW27" i="9"/>
  <c r="BV27" i="9"/>
  <c r="BU27" i="9"/>
  <c r="BT27" i="9"/>
  <c r="BS27" i="9"/>
  <c r="BR27" i="9"/>
  <c r="BP27" i="9"/>
  <c r="BO27" i="9"/>
  <c r="BN27" i="9"/>
  <c r="BM27" i="9"/>
  <c r="BL27" i="9"/>
  <c r="BK27" i="9"/>
  <c r="BJ27" i="9"/>
  <c r="BF27" i="9"/>
  <c r="BE27" i="9"/>
  <c r="BD27" i="9"/>
  <c r="BC27" i="9"/>
  <c r="BB27" i="9"/>
  <c r="AZ27" i="9"/>
  <c r="AX27" i="9"/>
  <c r="AW27" i="9"/>
  <c r="AV27" i="9"/>
  <c r="AU27" i="9"/>
  <c r="AT27" i="9"/>
  <c r="AR27" i="9"/>
  <c r="AP27" i="9"/>
  <c r="AO27" i="9"/>
  <c r="AN27" i="9"/>
  <c r="AM27" i="9"/>
  <c r="AL27" i="9"/>
  <c r="AJ27" i="9"/>
  <c r="AH27" i="9"/>
  <c r="AG27" i="9"/>
  <c r="AF27" i="9"/>
  <c r="AE27" i="9"/>
  <c r="AD27" i="9"/>
  <c r="AB27" i="9"/>
  <c r="AA27" i="9"/>
  <c r="Z27" i="9"/>
  <c r="Y27" i="9"/>
  <c r="X27" i="9"/>
  <c r="W27" i="9"/>
  <c r="V27" i="9"/>
  <c r="T27" i="9"/>
  <c r="S27" i="9"/>
  <c r="R27" i="9"/>
  <c r="Q27" i="9"/>
  <c r="P27" i="9"/>
  <c r="O27" i="9"/>
  <c r="N27" i="9"/>
  <c r="L27" i="9"/>
  <c r="K27" i="9"/>
  <c r="J27" i="9"/>
  <c r="I27" i="9"/>
  <c r="H27" i="9"/>
  <c r="G27" i="9"/>
  <c r="F27" i="9"/>
  <c r="E27" i="9"/>
  <c r="GH26" i="9"/>
  <c r="GH22" i="9" s="1"/>
  <c r="GF27" i="9"/>
  <c r="GE27" i="9"/>
  <c r="GC27" i="9"/>
  <c r="GB27" i="9"/>
  <c r="GG22" i="9"/>
  <c r="GF22" i="9"/>
  <c r="GE22" i="9"/>
  <c r="GD22" i="9"/>
  <c r="GC22" i="9"/>
  <c r="GB22" i="9"/>
  <c r="GA22" i="9"/>
  <c r="FZ22" i="9"/>
  <c r="FY22" i="9"/>
  <c r="FX22" i="9"/>
  <c r="FW22" i="9"/>
  <c r="FV22" i="9"/>
  <c r="FU22" i="9"/>
  <c r="FT22" i="9"/>
  <c r="FS22" i="9"/>
  <c r="FR22" i="9"/>
  <c r="FQ22" i="9"/>
  <c r="FP22" i="9"/>
  <c r="FO22" i="9"/>
  <c r="FN22" i="9"/>
  <c r="FM22" i="9"/>
  <c r="FL22" i="9"/>
  <c r="FK22" i="9"/>
  <c r="FJ22" i="9"/>
  <c r="FI22" i="9"/>
  <c r="FH22" i="9"/>
  <c r="FG22" i="9"/>
  <c r="FF22" i="9"/>
  <c r="FE22" i="9"/>
  <c r="FD22" i="9"/>
  <c r="FC22" i="9"/>
  <c r="FB22" i="9"/>
  <c r="FA22" i="9"/>
  <c r="EZ22" i="9"/>
  <c r="EY22" i="9"/>
  <c r="EX22" i="9"/>
  <c r="EW22" i="9"/>
  <c r="EV22" i="9"/>
  <c r="EU22" i="9"/>
  <c r="ET22" i="9"/>
  <c r="ES22" i="9"/>
  <c r="ER22" i="9"/>
  <c r="EQ22" i="9"/>
  <c r="EP22" i="9"/>
  <c r="EO22" i="9"/>
  <c r="EN22" i="9"/>
  <c r="EM22" i="9"/>
  <c r="EL22" i="9"/>
  <c r="EK22" i="9"/>
  <c r="EJ22" i="9"/>
  <c r="EI22" i="9"/>
  <c r="EH22" i="9"/>
  <c r="EG22" i="9"/>
  <c r="EF22" i="9"/>
  <c r="EE22" i="9"/>
  <c r="ED22" i="9"/>
  <c r="EC22" i="9"/>
  <c r="EB22" i="9"/>
  <c r="EA22" i="9"/>
  <c r="DZ22" i="9"/>
  <c r="DY22" i="9"/>
  <c r="DX22" i="9"/>
  <c r="DW22" i="9"/>
  <c r="DV22" i="9"/>
  <c r="DU22" i="9"/>
  <c r="DT22" i="9"/>
  <c r="DS22" i="9"/>
  <c r="DR22" i="9"/>
  <c r="DQ22" i="9"/>
  <c r="DP22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GH18" i="9"/>
  <c r="GH17" i="9"/>
  <c r="GH16" i="9"/>
  <c r="GH12" i="9"/>
  <c r="GH11" i="9"/>
  <c r="GH10" i="9"/>
  <c r="GH9" i="9"/>
  <c r="GH8" i="9"/>
  <c r="FI1" i="9"/>
  <c r="EW1" i="9"/>
  <c r="DX1" i="9"/>
  <c r="DL1" i="9"/>
  <c r="CR1" i="9"/>
  <c r="CP1" i="9"/>
  <c r="CK1" i="9"/>
  <c r="AY1" i="9"/>
  <c r="AT1" i="9"/>
  <c r="AR1" i="9"/>
  <c r="AL1" i="9"/>
  <c r="AI1" i="9"/>
  <c r="P2142" i="1"/>
  <c r="P2140" i="1"/>
  <c r="P2130" i="1"/>
  <c r="P2128" i="1"/>
  <c r="P2118" i="1"/>
  <c r="P2116" i="1"/>
  <c r="P2106" i="1"/>
  <c r="P2104" i="1"/>
  <c r="P2094" i="1"/>
  <c r="P2092" i="1"/>
  <c r="P2082" i="1"/>
  <c r="P2080" i="1"/>
  <c r="P2070" i="1"/>
  <c r="P2073" i="1" s="1"/>
  <c r="P2068" i="1"/>
  <c r="P2058" i="1"/>
  <c r="P2056" i="1"/>
  <c r="P2046" i="1"/>
  <c r="P2044" i="1"/>
  <c r="P2034" i="1"/>
  <c r="P2032" i="1"/>
  <c r="P2022" i="1"/>
  <c r="P2020" i="1"/>
  <c r="P2010" i="1"/>
  <c r="P2008" i="1"/>
  <c r="P1998" i="1"/>
  <c r="P1996" i="1"/>
  <c r="P1986" i="1"/>
  <c r="P1984" i="1"/>
  <c r="P1974" i="1"/>
  <c r="P1977" i="1" s="1"/>
  <c r="P1972" i="1"/>
  <c r="P1962" i="1"/>
  <c r="P1960" i="1"/>
  <c r="P1950" i="1"/>
  <c r="P1948" i="1"/>
  <c r="P1938" i="1"/>
  <c r="P1936" i="1"/>
  <c r="P1926" i="1"/>
  <c r="P1924" i="1"/>
  <c r="P1914" i="1"/>
  <c r="P1912" i="1"/>
  <c r="P1902" i="1"/>
  <c r="P1900" i="1"/>
  <c r="P1890" i="1"/>
  <c r="P1888" i="1"/>
  <c r="P1878" i="1"/>
  <c r="P1876" i="1"/>
  <c r="P1866" i="1"/>
  <c r="P1864" i="1"/>
  <c r="P1854" i="1"/>
  <c r="P1852" i="1"/>
  <c r="P1842" i="1"/>
  <c r="P1840" i="1"/>
  <c r="P1830" i="1"/>
  <c r="P1828" i="1"/>
  <c r="P1818" i="1"/>
  <c r="P1816" i="1"/>
  <c r="P1806" i="1"/>
  <c r="P1804" i="1"/>
  <c r="P1794" i="1"/>
  <c r="P1792" i="1"/>
  <c r="P1782" i="1"/>
  <c r="P1780" i="1"/>
  <c r="P1770" i="1"/>
  <c r="P1768" i="1"/>
  <c r="P1773" i="1" s="1"/>
  <c r="P1758" i="1"/>
  <c r="P1756" i="1"/>
  <c r="P1746" i="1"/>
  <c r="P1744" i="1"/>
  <c r="P1734" i="1"/>
  <c r="P1732" i="1"/>
  <c r="P1722" i="1"/>
  <c r="P1720" i="1"/>
  <c r="P1710" i="1"/>
  <c r="P1708" i="1"/>
  <c r="P1713" i="1" s="1"/>
  <c r="P1698" i="1"/>
  <c r="P1696" i="1"/>
  <c r="P1686" i="1"/>
  <c r="P1689" i="1" s="1"/>
  <c r="P1684" i="1"/>
  <c r="P1674" i="1"/>
  <c r="P1672" i="1"/>
  <c r="P1662" i="1"/>
  <c r="P1660" i="1"/>
  <c r="P1650" i="1"/>
  <c r="P1648" i="1"/>
  <c r="P1638" i="1"/>
  <c r="P1636" i="1"/>
  <c r="P1626" i="1"/>
  <c r="P1624" i="1"/>
  <c r="P1614" i="1"/>
  <c r="P1612" i="1"/>
  <c r="P1617" i="1" s="1"/>
  <c r="P1602" i="1"/>
  <c r="P1600" i="1"/>
  <c r="P1590" i="1"/>
  <c r="P1593" i="1" s="1"/>
  <c r="P1588" i="1"/>
  <c r="P1578" i="1"/>
  <c r="P1576" i="1"/>
  <c r="P1566" i="1"/>
  <c r="P1564" i="1"/>
  <c r="P1554" i="1"/>
  <c r="P1552" i="1"/>
  <c r="P1542" i="1"/>
  <c r="P1540" i="1"/>
  <c r="P1530" i="1"/>
  <c r="P1528" i="1"/>
  <c r="P1518" i="1"/>
  <c r="P1516" i="1"/>
  <c r="P1506" i="1"/>
  <c r="P1504" i="1"/>
  <c r="P1509" i="1" s="1"/>
  <c r="P1494" i="1"/>
  <c r="P1497" i="1" s="1"/>
  <c r="P1492" i="1"/>
  <c r="P1482" i="1"/>
  <c r="P1480" i="1"/>
  <c r="P1470" i="1"/>
  <c r="P1468" i="1"/>
  <c r="P1458" i="1"/>
  <c r="P1456" i="1"/>
  <c r="P1446" i="1"/>
  <c r="P1444" i="1"/>
  <c r="P1434" i="1"/>
  <c r="P1432" i="1"/>
  <c r="P1422" i="1"/>
  <c r="P1420" i="1"/>
  <c r="P1410" i="1"/>
  <c r="P1408" i="1"/>
  <c r="P1398" i="1"/>
  <c r="P1396" i="1"/>
  <c r="P1386" i="1"/>
  <c r="P1384" i="1"/>
  <c r="P1374" i="1"/>
  <c r="P1372" i="1"/>
  <c r="P1362" i="1"/>
  <c r="P1360" i="1"/>
  <c r="P1350" i="1"/>
  <c r="P1348" i="1"/>
  <c r="P1338" i="1"/>
  <c r="P1336" i="1"/>
  <c r="P1326" i="1"/>
  <c r="P1324" i="1"/>
  <c r="P1314" i="1"/>
  <c r="P1312" i="1"/>
  <c r="P1302" i="1"/>
  <c r="P1300" i="1"/>
  <c r="P1290" i="1"/>
  <c r="P1288" i="1"/>
  <c r="P1278" i="1"/>
  <c r="P1276" i="1"/>
  <c r="P1266" i="1"/>
  <c r="P1264" i="1"/>
  <c r="P1254" i="1"/>
  <c r="P1252" i="1"/>
  <c r="P1242" i="1"/>
  <c r="P1240" i="1"/>
  <c r="P1230" i="1"/>
  <c r="P1228" i="1"/>
  <c r="P1218" i="1"/>
  <c r="P1216" i="1"/>
  <c r="P1206" i="1"/>
  <c r="P1204" i="1"/>
  <c r="P1194" i="1"/>
  <c r="P1192" i="1"/>
  <c r="P1182" i="1"/>
  <c r="P1180" i="1"/>
  <c r="P1170" i="1"/>
  <c r="P1168" i="1"/>
  <c r="P1158" i="1"/>
  <c r="P1156" i="1"/>
  <c r="P1146" i="1"/>
  <c r="P1144" i="1"/>
  <c r="P1134" i="1"/>
  <c r="P1132" i="1"/>
  <c r="P1122" i="1"/>
  <c r="P1120" i="1"/>
  <c r="P1110" i="1"/>
  <c r="P1108" i="1"/>
  <c r="P1098" i="1"/>
  <c r="P1096" i="1"/>
  <c r="P1086" i="1"/>
  <c r="P1084" i="1"/>
  <c r="P1074" i="1"/>
  <c r="P1072" i="1"/>
  <c r="P1062" i="1"/>
  <c r="P1060" i="1"/>
  <c r="P1050" i="1"/>
  <c r="P1048" i="1"/>
  <c r="P1038" i="1"/>
  <c r="P1036" i="1"/>
  <c r="P1026" i="1"/>
  <c r="P1024" i="1"/>
  <c r="P1014" i="1"/>
  <c r="P1012" i="1"/>
  <c r="P1002" i="1"/>
  <c r="P1000" i="1"/>
  <c r="P990" i="1"/>
  <c r="P988" i="1"/>
  <c r="P978" i="1"/>
  <c r="P981" i="1" s="1"/>
  <c r="P976" i="1"/>
  <c r="P966" i="1"/>
  <c r="P964" i="1"/>
  <c r="P954" i="1"/>
  <c r="P952" i="1"/>
  <c r="P942" i="1"/>
  <c r="P940" i="1"/>
  <c r="P930" i="1"/>
  <c r="P928" i="1"/>
  <c r="P918" i="1"/>
  <c r="P916" i="1"/>
  <c r="P906" i="1"/>
  <c r="P904" i="1"/>
  <c r="P894" i="1"/>
  <c r="P892" i="1"/>
  <c r="P882" i="1"/>
  <c r="P880" i="1"/>
  <c r="P870" i="1"/>
  <c r="P868" i="1"/>
  <c r="P858" i="1"/>
  <c r="P856" i="1"/>
  <c r="P846" i="1"/>
  <c r="P844" i="1"/>
  <c r="P834" i="1"/>
  <c r="P832" i="1"/>
  <c r="P822" i="1"/>
  <c r="P820" i="1"/>
  <c r="P810" i="1"/>
  <c r="P808" i="1"/>
  <c r="P798" i="1"/>
  <c r="P796" i="1"/>
  <c r="P786" i="1"/>
  <c r="P789" i="1" s="1"/>
  <c r="P784" i="1"/>
  <c r="P774" i="1"/>
  <c r="P772" i="1"/>
  <c r="P762" i="1"/>
  <c r="P760" i="1"/>
  <c r="P750" i="1"/>
  <c r="P748" i="1"/>
  <c r="P738" i="1"/>
  <c r="P736" i="1"/>
  <c r="P726" i="1"/>
  <c r="P724" i="1"/>
  <c r="P714" i="1"/>
  <c r="P712" i="1"/>
  <c r="P702" i="1"/>
  <c r="P700" i="1"/>
  <c r="P690" i="1"/>
  <c r="P688" i="1"/>
  <c r="P678" i="1"/>
  <c r="P676" i="1"/>
  <c r="P666" i="1"/>
  <c r="P664" i="1"/>
  <c r="P654" i="1"/>
  <c r="P652" i="1"/>
  <c r="P642" i="1"/>
  <c r="P640" i="1"/>
  <c r="P645" i="1" s="1"/>
  <c r="P630" i="1"/>
  <c r="P628" i="1"/>
  <c r="P618" i="1"/>
  <c r="P616" i="1"/>
  <c r="P606" i="1"/>
  <c r="P604" i="1"/>
  <c r="P594" i="1"/>
  <c r="P592" i="1"/>
  <c r="P582" i="1"/>
  <c r="P580" i="1"/>
  <c r="P570" i="1"/>
  <c r="P568" i="1"/>
  <c r="P558" i="1"/>
  <c r="P556" i="1"/>
  <c r="P561" i="1" s="1"/>
  <c r="P546" i="1"/>
  <c r="P544" i="1"/>
  <c r="P534" i="1"/>
  <c r="P532" i="1"/>
  <c r="P522" i="1"/>
  <c r="P520" i="1"/>
  <c r="P525" i="1" s="1"/>
  <c r="P510" i="1"/>
  <c r="P508" i="1"/>
  <c r="P498" i="1"/>
  <c r="P496" i="1"/>
  <c r="P486" i="1"/>
  <c r="P484" i="1"/>
  <c r="P474" i="1"/>
  <c r="P472" i="1"/>
  <c r="P462" i="1"/>
  <c r="P460" i="1"/>
  <c r="P450" i="1"/>
  <c r="P448" i="1"/>
  <c r="P438" i="1"/>
  <c r="P436" i="1"/>
  <c r="P426" i="1"/>
  <c r="P424" i="1"/>
  <c r="P414" i="1"/>
  <c r="P412" i="1"/>
  <c r="P402" i="1"/>
  <c r="P400" i="1"/>
  <c r="P390" i="1"/>
  <c r="P388" i="1"/>
  <c r="P378" i="1"/>
  <c r="P376" i="1"/>
  <c r="P366" i="1"/>
  <c r="P364" i="1"/>
  <c r="P354" i="1"/>
  <c r="P352" i="1"/>
  <c r="P342" i="1"/>
  <c r="P340" i="1"/>
  <c r="P330" i="1"/>
  <c r="P328" i="1"/>
  <c r="P333" i="1" s="1"/>
  <c r="P318" i="1"/>
  <c r="P316" i="1"/>
  <c r="P306" i="1"/>
  <c r="P304" i="1"/>
  <c r="P294" i="1"/>
  <c r="P292" i="1"/>
  <c r="P282" i="1"/>
  <c r="P280" i="1"/>
  <c r="P270" i="1"/>
  <c r="P268" i="1"/>
  <c r="P258" i="1"/>
  <c r="P256" i="1"/>
  <c r="P246" i="1"/>
  <c r="P244" i="1"/>
  <c r="P234" i="1"/>
  <c r="P232" i="1"/>
  <c r="P222" i="1"/>
  <c r="P220" i="1"/>
  <c r="P210" i="1"/>
  <c r="P208" i="1"/>
  <c r="P198" i="1"/>
  <c r="P196" i="1"/>
  <c r="P186" i="1"/>
  <c r="P184" i="1"/>
  <c r="P174" i="1"/>
  <c r="P172" i="1"/>
  <c r="P162" i="1"/>
  <c r="P160" i="1"/>
  <c r="P165" i="1" s="1"/>
  <c r="P150" i="1"/>
  <c r="P148" i="1"/>
  <c r="P138" i="1"/>
  <c r="P136" i="1"/>
  <c r="P141" i="1" s="1"/>
  <c r="P126" i="1"/>
  <c r="P124" i="1"/>
  <c r="P114" i="1"/>
  <c r="P112" i="1"/>
  <c r="P102" i="1"/>
  <c r="P100" i="1"/>
  <c r="P90" i="1"/>
  <c r="P88" i="1"/>
  <c r="P78" i="1"/>
  <c r="P76" i="1"/>
  <c r="P66" i="1"/>
  <c r="P64" i="1"/>
  <c r="P54" i="1"/>
  <c r="P52" i="1"/>
  <c r="P42" i="1"/>
  <c r="P40" i="1"/>
  <c r="P30" i="1"/>
  <c r="P28" i="1"/>
  <c r="P18" i="1"/>
  <c r="P21" i="1" s="1"/>
  <c r="P16" i="1"/>
  <c r="P6" i="1"/>
  <c r="P4" i="1"/>
  <c r="P2121" i="1"/>
  <c r="P2025" i="1"/>
  <c r="P1929" i="1"/>
  <c r="P1833" i="1"/>
  <c r="P1785" i="1"/>
  <c r="P1761" i="1"/>
  <c r="P1737" i="1"/>
  <c r="P1725" i="1"/>
  <c r="P1701" i="1"/>
  <c r="P1665" i="1"/>
  <c r="P1641" i="1"/>
  <c r="P1605" i="1"/>
  <c r="P1569" i="1"/>
  <c r="P1545" i="1"/>
  <c r="P1521" i="1"/>
  <c r="P1473" i="1"/>
  <c r="P1449" i="1"/>
  <c r="P1413" i="1"/>
  <c r="P1401" i="1"/>
  <c r="P1353" i="1"/>
  <c r="P1317" i="1"/>
  <c r="P1305" i="1"/>
  <c r="P1257" i="1"/>
  <c r="P1233" i="1"/>
  <c r="P1221" i="1"/>
  <c r="P1209" i="1"/>
  <c r="P1185" i="1"/>
  <c r="P1161" i="1"/>
  <c r="P1125" i="1"/>
  <c r="P1113" i="1"/>
  <c r="P1065" i="1"/>
  <c r="P1029" i="1"/>
  <c r="P1017" i="1"/>
  <c r="P969" i="1"/>
  <c r="P933" i="1"/>
  <c r="P897" i="1"/>
  <c r="P861" i="1"/>
  <c r="P837" i="1"/>
  <c r="P777" i="1"/>
  <c r="P765" i="1"/>
  <c r="P729" i="1"/>
  <c r="P705" i="1"/>
  <c r="P681" i="1"/>
  <c r="P633" i="1"/>
  <c r="P609" i="1"/>
  <c r="P585" i="1"/>
  <c r="P573" i="1"/>
  <c r="P537" i="1"/>
  <c r="P513" i="1"/>
  <c r="P489" i="1"/>
  <c r="P477" i="1"/>
  <c r="P465" i="1"/>
  <c r="P441" i="1"/>
  <c r="P417" i="1"/>
  <c r="P393" i="1"/>
  <c r="P381" i="1"/>
  <c r="P369" i="1"/>
  <c r="P345" i="1"/>
  <c r="P321" i="1"/>
  <c r="P297" i="1"/>
  <c r="P285" i="1"/>
  <c r="P273" i="1"/>
  <c r="P249" i="1"/>
  <c r="P225" i="1"/>
  <c r="P201" i="1"/>
  <c r="P189" i="1"/>
  <c r="P177" i="1"/>
  <c r="P153" i="1"/>
  <c r="P129" i="1"/>
  <c r="P105" i="1"/>
  <c r="P93" i="1"/>
  <c r="P81" i="1"/>
  <c r="P69" i="1"/>
  <c r="P57" i="1"/>
  <c r="P33" i="1"/>
  <c r="O2142" i="1"/>
  <c r="O2140" i="1"/>
  <c r="O2130" i="1"/>
  <c r="O2128" i="1"/>
  <c r="O2118" i="1"/>
  <c r="O2116" i="1"/>
  <c r="O2106" i="1"/>
  <c r="O2104" i="1"/>
  <c r="O2094" i="1"/>
  <c r="O2092" i="1"/>
  <c r="O2082" i="1"/>
  <c r="O2080" i="1"/>
  <c r="O2070" i="1"/>
  <c r="O2068" i="1"/>
  <c r="O2058" i="1"/>
  <c r="O2056" i="1"/>
  <c r="O2046" i="1"/>
  <c r="O2044" i="1"/>
  <c r="O2034" i="1"/>
  <c r="O2032" i="1"/>
  <c r="O2022" i="1"/>
  <c r="O2020" i="1"/>
  <c r="O2010" i="1"/>
  <c r="O2008" i="1"/>
  <c r="O1998" i="1"/>
  <c r="O1996" i="1"/>
  <c r="O1986" i="1"/>
  <c r="O1984" i="1"/>
  <c r="O1974" i="1"/>
  <c r="O1972" i="1"/>
  <c r="O1962" i="1"/>
  <c r="O1960" i="1"/>
  <c r="O1950" i="1"/>
  <c r="O1948" i="1"/>
  <c r="O1938" i="1"/>
  <c r="O1936" i="1"/>
  <c r="O1926" i="1"/>
  <c r="O1924" i="1"/>
  <c r="O1914" i="1"/>
  <c r="O1912" i="1"/>
  <c r="O1902" i="1"/>
  <c r="O1900" i="1"/>
  <c r="O1890" i="1"/>
  <c r="O1888" i="1"/>
  <c r="O1878" i="1"/>
  <c r="O1876" i="1"/>
  <c r="O1866" i="1"/>
  <c r="O1864" i="1"/>
  <c r="O1854" i="1"/>
  <c r="O1852" i="1"/>
  <c r="O1842" i="1"/>
  <c r="O1840" i="1"/>
  <c r="O1830" i="1"/>
  <c r="O1828" i="1"/>
  <c r="O1818" i="1"/>
  <c r="O1816" i="1"/>
  <c r="O1806" i="1"/>
  <c r="O1804" i="1"/>
  <c r="O1794" i="1"/>
  <c r="O1792" i="1"/>
  <c r="O1782" i="1"/>
  <c r="O1780" i="1"/>
  <c r="O1770" i="1"/>
  <c r="O1768" i="1"/>
  <c r="O1758" i="1"/>
  <c r="O1756" i="1"/>
  <c r="O1746" i="1"/>
  <c r="O1744" i="1"/>
  <c r="O1734" i="1"/>
  <c r="O1732" i="1"/>
  <c r="O1722" i="1"/>
  <c r="O1720" i="1"/>
  <c r="O1710" i="1"/>
  <c r="O1708" i="1"/>
  <c r="O1698" i="1"/>
  <c r="O1696" i="1"/>
  <c r="O1686" i="1"/>
  <c r="O1684" i="1"/>
  <c r="O1674" i="1"/>
  <c r="O1672" i="1"/>
  <c r="O1662" i="1"/>
  <c r="O1660" i="1"/>
  <c r="O1650" i="1"/>
  <c r="O1648" i="1"/>
  <c r="O1638" i="1"/>
  <c r="O1636" i="1"/>
  <c r="O1626" i="1"/>
  <c r="O1624" i="1"/>
  <c r="O1614" i="1"/>
  <c r="O1612" i="1"/>
  <c r="O1602" i="1"/>
  <c r="O1600" i="1"/>
  <c r="O1590" i="1"/>
  <c r="O1588" i="1"/>
  <c r="O1578" i="1"/>
  <c r="O1576" i="1"/>
  <c r="O1566" i="1"/>
  <c r="O1564" i="1"/>
  <c r="O1554" i="1"/>
  <c r="O1552" i="1"/>
  <c r="O1542" i="1"/>
  <c r="O1540" i="1"/>
  <c r="O1530" i="1"/>
  <c r="O1528" i="1"/>
  <c r="O1518" i="1"/>
  <c r="O1516" i="1"/>
  <c r="O1506" i="1"/>
  <c r="O1504" i="1"/>
  <c r="O1494" i="1"/>
  <c r="O1492" i="1"/>
  <c r="O1482" i="1"/>
  <c r="O1480" i="1"/>
  <c r="O1470" i="1"/>
  <c r="O1468" i="1"/>
  <c r="O1458" i="1"/>
  <c r="O1456" i="1"/>
  <c r="O1446" i="1"/>
  <c r="O1444" i="1"/>
  <c r="O1434" i="1"/>
  <c r="O1432" i="1"/>
  <c r="O1422" i="1"/>
  <c r="O1420" i="1"/>
  <c r="O1410" i="1"/>
  <c r="O1408" i="1"/>
  <c r="O1398" i="1"/>
  <c r="O1396" i="1"/>
  <c r="O1386" i="1"/>
  <c r="O1384" i="1"/>
  <c r="O1374" i="1"/>
  <c r="O1372" i="1"/>
  <c r="O1362" i="1"/>
  <c r="O1360" i="1"/>
  <c r="O1350" i="1"/>
  <c r="O1348" i="1"/>
  <c r="O1338" i="1"/>
  <c r="O1336" i="1"/>
  <c r="O1326" i="1"/>
  <c r="O1324" i="1"/>
  <c r="O1314" i="1"/>
  <c r="O1312" i="1"/>
  <c r="O1302" i="1"/>
  <c r="O1300" i="1"/>
  <c r="O1290" i="1"/>
  <c r="O1288" i="1"/>
  <c r="O1278" i="1"/>
  <c r="O1276" i="1"/>
  <c r="O1266" i="1"/>
  <c r="O1264" i="1"/>
  <c r="O1254" i="1"/>
  <c r="O1252" i="1"/>
  <c r="O1242" i="1"/>
  <c r="O1240" i="1"/>
  <c r="O1230" i="1"/>
  <c r="O1228" i="1"/>
  <c r="O1218" i="1"/>
  <c r="O1216" i="1"/>
  <c r="O1206" i="1"/>
  <c r="O1204" i="1"/>
  <c r="O1194" i="1"/>
  <c r="O1192" i="1"/>
  <c r="O1182" i="1"/>
  <c r="O1180" i="1"/>
  <c r="O1170" i="1"/>
  <c r="O1168" i="1"/>
  <c r="O1158" i="1"/>
  <c r="O1156" i="1"/>
  <c r="O1146" i="1"/>
  <c r="O1144" i="1"/>
  <c r="O1134" i="1"/>
  <c r="O1132" i="1"/>
  <c r="O1122" i="1"/>
  <c r="O1120" i="1"/>
  <c r="O1110" i="1"/>
  <c r="O1108" i="1"/>
  <c r="O1098" i="1"/>
  <c r="O1096" i="1"/>
  <c r="O1086" i="1"/>
  <c r="O1084" i="1"/>
  <c r="O1074" i="1"/>
  <c r="O1072" i="1"/>
  <c r="O1062" i="1"/>
  <c r="O1060" i="1"/>
  <c r="O1050" i="1"/>
  <c r="O1048" i="1"/>
  <c r="O1038" i="1"/>
  <c r="O1036" i="1"/>
  <c r="O1026" i="1"/>
  <c r="O1024" i="1"/>
  <c r="O1014" i="1"/>
  <c r="O1012" i="1"/>
  <c r="O1002" i="1"/>
  <c r="O1000" i="1"/>
  <c r="O990" i="1"/>
  <c r="O988" i="1"/>
  <c r="O978" i="1"/>
  <c r="O976" i="1"/>
  <c r="O966" i="1"/>
  <c r="O964" i="1"/>
  <c r="O954" i="1"/>
  <c r="O952" i="1"/>
  <c r="O942" i="1"/>
  <c r="O940" i="1"/>
  <c r="O930" i="1"/>
  <c r="O928" i="1"/>
  <c r="O918" i="1"/>
  <c r="O916" i="1"/>
  <c r="O906" i="1"/>
  <c r="O904" i="1"/>
  <c r="O894" i="1"/>
  <c r="O892" i="1"/>
  <c r="O882" i="1"/>
  <c r="O880" i="1"/>
  <c r="O870" i="1"/>
  <c r="O868" i="1"/>
  <c r="O858" i="1"/>
  <c r="O856" i="1"/>
  <c r="O846" i="1"/>
  <c r="O844" i="1"/>
  <c r="O834" i="1"/>
  <c r="O832" i="1"/>
  <c r="O822" i="1"/>
  <c r="O820" i="1"/>
  <c r="O810" i="1"/>
  <c r="O808" i="1"/>
  <c r="O798" i="1"/>
  <c r="O796" i="1"/>
  <c r="O786" i="1"/>
  <c r="O784" i="1"/>
  <c r="O774" i="1"/>
  <c r="O772" i="1"/>
  <c r="O762" i="1"/>
  <c r="O760" i="1"/>
  <c r="O750" i="1"/>
  <c r="O748" i="1"/>
  <c r="O738" i="1"/>
  <c r="O736" i="1"/>
  <c r="O726" i="1"/>
  <c r="O724" i="1"/>
  <c r="O714" i="1"/>
  <c r="O712" i="1"/>
  <c r="O702" i="1"/>
  <c r="O700" i="1"/>
  <c r="O690" i="1"/>
  <c r="O688" i="1"/>
  <c r="O678" i="1"/>
  <c r="O676" i="1"/>
  <c r="O666" i="1"/>
  <c r="O664" i="1"/>
  <c r="O654" i="1"/>
  <c r="O652" i="1"/>
  <c r="O642" i="1"/>
  <c r="O640" i="1"/>
  <c r="O630" i="1"/>
  <c r="O628" i="1"/>
  <c r="O618" i="1"/>
  <c r="O616" i="1"/>
  <c r="O606" i="1"/>
  <c r="O604" i="1"/>
  <c r="O594" i="1"/>
  <c r="O592" i="1"/>
  <c r="O582" i="1"/>
  <c r="O580" i="1"/>
  <c r="O570" i="1"/>
  <c r="O568" i="1"/>
  <c r="O558" i="1"/>
  <c r="O556" i="1"/>
  <c r="O546" i="1"/>
  <c r="O544" i="1"/>
  <c r="O534" i="1"/>
  <c r="O532" i="1"/>
  <c r="O522" i="1"/>
  <c r="O520" i="1"/>
  <c r="O510" i="1"/>
  <c r="O508" i="1"/>
  <c r="O498" i="1"/>
  <c r="O496" i="1"/>
  <c r="O486" i="1"/>
  <c r="O484" i="1"/>
  <c r="O474" i="1"/>
  <c r="O472" i="1"/>
  <c r="O462" i="1"/>
  <c r="O460" i="1"/>
  <c r="O450" i="1"/>
  <c r="O448" i="1"/>
  <c r="O438" i="1"/>
  <c r="O436" i="1"/>
  <c r="O426" i="1"/>
  <c r="O424" i="1"/>
  <c r="O414" i="1"/>
  <c r="O412" i="1"/>
  <c r="O402" i="1"/>
  <c r="O400" i="1"/>
  <c r="O390" i="1"/>
  <c r="O388" i="1"/>
  <c r="O378" i="1"/>
  <c r="O376" i="1"/>
  <c r="O366" i="1"/>
  <c r="O364" i="1"/>
  <c r="O354" i="1"/>
  <c r="O352" i="1"/>
  <c r="O342" i="1"/>
  <c r="O340" i="1"/>
  <c r="O330" i="1"/>
  <c r="O328" i="1"/>
  <c r="O318" i="1"/>
  <c r="O316" i="1"/>
  <c r="O306" i="1"/>
  <c r="O304" i="1"/>
  <c r="O294" i="1"/>
  <c r="O292" i="1"/>
  <c r="O282" i="1"/>
  <c r="O280" i="1"/>
  <c r="O270" i="1"/>
  <c r="O268" i="1"/>
  <c r="O258" i="1"/>
  <c r="O256" i="1"/>
  <c r="O246" i="1"/>
  <c r="O244" i="1"/>
  <c r="O234" i="1"/>
  <c r="O232" i="1"/>
  <c r="O222" i="1"/>
  <c r="O220" i="1"/>
  <c r="O210" i="1"/>
  <c r="O208" i="1"/>
  <c r="O198" i="1"/>
  <c r="O196" i="1"/>
  <c r="O186" i="1"/>
  <c r="O184" i="1"/>
  <c r="O174" i="1"/>
  <c r="O172" i="1"/>
  <c r="O162" i="1"/>
  <c r="O160" i="1"/>
  <c r="O150" i="1"/>
  <c r="O148" i="1"/>
  <c r="O138" i="1"/>
  <c r="O136" i="1"/>
  <c r="O126" i="1"/>
  <c r="O124" i="1"/>
  <c r="O114" i="1"/>
  <c r="O112" i="1"/>
  <c r="O102" i="1"/>
  <c r="O100" i="1"/>
  <c r="O90" i="1"/>
  <c r="O88" i="1"/>
  <c r="O78" i="1"/>
  <c r="O76" i="1"/>
  <c r="O66" i="1"/>
  <c r="O64" i="1"/>
  <c r="O54" i="1"/>
  <c r="O52" i="1"/>
  <c r="O42" i="1"/>
  <c r="O40" i="1"/>
  <c r="O30" i="1"/>
  <c r="O28" i="1"/>
  <c r="O18" i="1"/>
  <c r="O16" i="1"/>
  <c r="O6" i="1"/>
  <c r="O4" i="1"/>
  <c r="BV42" i="12" l="1"/>
  <c r="S835" i="1"/>
  <c r="S839" i="1" s="1"/>
  <c r="CV42" i="12"/>
  <c r="S1147" i="1"/>
  <c r="S1151" i="1" s="1"/>
  <c r="FP42" i="12"/>
  <c r="S2011" i="1"/>
  <c r="S2015" i="1" s="1"/>
  <c r="CY42" i="12"/>
  <c r="S1183" i="1"/>
  <c r="S1187" i="1" s="1"/>
  <c r="AD36" i="12"/>
  <c r="AD38" i="12" s="1"/>
  <c r="AD40" i="12" s="1"/>
  <c r="CF42" i="12"/>
  <c r="S955" i="1"/>
  <c r="EN42" i="12"/>
  <c r="S1675" i="1"/>
  <c r="AV42" i="12"/>
  <c r="AV44" i="12" s="1"/>
  <c r="AV46" i="12" s="1"/>
  <c r="AV49" i="12" s="1"/>
  <c r="S524" i="1" s="1"/>
  <c r="S523" i="1"/>
  <c r="S527" i="1" s="1"/>
  <c r="EV42" i="12"/>
  <c r="S1771" i="1"/>
  <c r="S1775" i="1" s="1"/>
  <c r="AB42" i="12"/>
  <c r="S283" i="1"/>
  <c r="S287" i="1" s="1"/>
  <c r="AR42" i="12"/>
  <c r="S475" i="1"/>
  <c r="CJ42" i="12"/>
  <c r="CJ47" i="12" s="1"/>
  <c r="S1003" i="1"/>
  <c r="S1007" i="1" s="1"/>
  <c r="N42" i="12"/>
  <c r="S115" i="1"/>
  <c r="S119" i="1" s="1"/>
  <c r="BP42" i="12"/>
  <c r="S763" i="1"/>
  <c r="S767" i="1" s="1"/>
  <c r="AC42" i="12"/>
  <c r="S295" i="1"/>
  <c r="S299" i="1" s="1"/>
  <c r="BN42" i="12"/>
  <c r="S739" i="1"/>
  <c r="S743" i="1" s="1"/>
  <c r="DP42" i="12"/>
  <c r="S1387" i="1"/>
  <c r="S1391" i="1" s="1"/>
  <c r="DH42" i="12"/>
  <c r="S1291" i="1"/>
  <c r="S1295" i="1" s="1"/>
  <c r="CI42" i="12"/>
  <c r="S991" i="1"/>
  <c r="AT42" i="12"/>
  <c r="S499" i="1"/>
  <c r="S503" i="1" s="1"/>
  <c r="CZ42" i="12"/>
  <c r="CZ47" i="12" s="1"/>
  <c r="S1195" i="1"/>
  <c r="S1199" i="1" s="1"/>
  <c r="AA42" i="12"/>
  <c r="S271" i="1"/>
  <c r="S275" i="1" s="1"/>
  <c r="EG42" i="12"/>
  <c r="S1591" i="1"/>
  <c r="S1595" i="1" s="1"/>
  <c r="FQ42" i="12"/>
  <c r="FQ47" i="12" s="1"/>
  <c r="S2023" i="1"/>
  <c r="S1608" i="1"/>
  <c r="S1609" i="1"/>
  <c r="ED42" i="12"/>
  <c r="S1555" i="1"/>
  <c r="S1559" i="1" s="1"/>
  <c r="FI42" i="12"/>
  <c r="S1927" i="1"/>
  <c r="S1931" i="1" s="1"/>
  <c r="BF42" i="12"/>
  <c r="S643" i="1"/>
  <c r="S647" i="1" s="1"/>
  <c r="AF42" i="12"/>
  <c r="S331" i="1"/>
  <c r="S335" i="1" s="1"/>
  <c r="BY42" i="12"/>
  <c r="S871" i="1"/>
  <c r="S875" i="1" s="1"/>
  <c r="EQ42" i="12"/>
  <c r="S1711" i="1"/>
  <c r="S1715" i="1" s="1"/>
  <c r="FF42" i="12"/>
  <c r="S1891" i="1"/>
  <c r="S1895" i="1" s="1"/>
  <c r="BT42" i="12"/>
  <c r="S811" i="1"/>
  <c r="FG36" i="12"/>
  <c r="FG38" i="12" s="1"/>
  <c r="FG40" i="12" s="1"/>
  <c r="DA42" i="12"/>
  <c r="S1207" i="1"/>
  <c r="S1211" i="1" s="1"/>
  <c r="BA42" i="12"/>
  <c r="BA44" i="12" s="1"/>
  <c r="BA46" i="12" s="1"/>
  <c r="S583" i="1"/>
  <c r="S587" i="1" s="1"/>
  <c r="AJ42" i="12"/>
  <c r="AJ47" i="12" s="1"/>
  <c r="S379" i="1"/>
  <c r="S396" i="1"/>
  <c r="S395" i="1"/>
  <c r="AI42" i="12"/>
  <c r="S367" i="1"/>
  <c r="S371" i="1" s="1"/>
  <c r="CC42" i="12"/>
  <c r="S919" i="1"/>
  <c r="CS34" i="12"/>
  <c r="CS35" i="12" s="1"/>
  <c r="CS36" i="12" s="1"/>
  <c r="CS38" i="12" s="1"/>
  <c r="CS40" i="12" s="1"/>
  <c r="DD42" i="12"/>
  <c r="S1243" i="1"/>
  <c r="S1247" i="1" s="1"/>
  <c r="CM42" i="12"/>
  <c r="S1039" i="1"/>
  <c r="S1043" i="1" s="1"/>
  <c r="ER42" i="12"/>
  <c r="S1723" i="1"/>
  <c r="S1727" i="1" s="1"/>
  <c r="FV42" i="12"/>
  <c r="FV44" i="12" s="1"/>
  <c r="FV46" i="12" s="1"/>
  <c r="S2083" i="1"/>
  <c r="S2087" i="1" s="1"/>
  <c r="P42" i="12"/>
  <c r="S139" i="1"/>
  <c r="S143" i="1" s="1"/>
  <c r="FT42" i="12"/>
  <c r="S2059" i="1"/>
  <c r="S1836" i="1"/>
  <c r="S1837" i="1"/>
  <c r="F42" i="12"/>
  <c r="S19" i="1"/>
  <c r="S23" i="1" s="1"/>
  <c r="CX42" i="12"/>
  <c r="CX47" i="12" s="1"/>
  <c r="S1171" i="1"/>
  <c r="S1175" i="1" s="1"/>
  <c r="BD42" i="12"/>
  <c r="S619" i="1"/>
  <c r="S623" i="1" s="1"/>
  <c r="DI42" i="12"/>
  <c r="DI47" i="12" s="1"/>
  <c r="S1303" i="1"/>
  <c r="S1307" i="1" s="1"/>
  <c r="H42" i="12"/>
  <c r="H47" i="12" s="1"/>
  <c r="S43" i="1"/>
  <c r="S47" i="1" s="1"/>
  <c r="AE42" i="12"/>
  <c r="S319" i="1"/>
  <c r="S323" i="1" s="1"/>
  <c r="O42" i="12"/>
  <c r="S127" i="1"/>
  <c r="S131" i="1" s="1"/>
  <c r="EA42" i="12"/>
  <c r="S1519" i="1"/>
  <c r="S1523" i="1" s="1"/>
  <c r="EO34" i="12"/>
  <c r="EO35" i="12" s="1"/>
  <c r="EO36" i="12" s="1"/>
  <c r="EO38" i="12" s="1"/>
  <c r="EO40" i="12" s="1"/>
  <c r="U42" i="12"/>
  <c r="S199" i="1"/>
  <c r="S203" i="1" s="1"/>
  <c r="FU42" i="12"/>
  <c r="S2071" i="1"/>
  <c r="S2075" i="1" s="1"/>
  <c r="DX42" i="12"/>
  <c r="S1483" i="1"/>
  <c r="S1487" i="1" s="1"/>
  <c r="BM42" i="12"/>
  <c r="BM44" i="12" s="1"/>
  <c r="BM46" i="12" s="1"/>
  <c r="S727" i="1"/>
  <c r="S731" i="1" s="1"/>
  <c r="DC44" i="12"/>
  <c r="DC46" i="12" s="1"/>
  <c r="DC49" i="12" s="1"/>
  <c r="S1232" i="1" s="1"/>
  <c r="CA36" i="12"/>
  <c r="CA38" i="12" s="1"/>
  <c r="CA40" i="12" s="1"/>
  <c r="AQ42" i="12"/>
  <c r="S463" i="1"/>
  <c r="S467" i="1" s="1"/>
  <c r="FN42" i="12"/>
  <c r="S1987" i="1"/>
  <c r="S1991" i="1" s="1"/>
  <c r="CG49" i="12"/>
  <c r="S968" i="1" s="1"/>
  <c r="FS36" i="12"/>
  <c r="FS38" i="12" s="1"/>
  <c r="FS40" i="12" s="1"/>
  <c r="S1549" i="1"/>
  <c r="S1548" i="1"/>
  <c r="S61" i="1"/>
  <c r="S60" i="1"/>
  <c r="DT42" i="12"/>
  <c r="DT47" i="12" s="1"/>
  <c r="S1435" i="1"/>
  <c r="S1439" i="1" s="1"/>
  <c r="BO36" i="12"/>
  <c r="BO38" i="12" s="1"/>
  <c r="BO40" i="12" s="1"/>
  <c r="AM36" i="12"/>
  <c r="AM38" i="12" s="1"/>
  <c r="AM40" i="12" s="1"/>
  <c r="DO36" i="12"/>
  <c r="DO38" i="12" s="1"/>
  <c r="DO40" i="12" s="1"/>
  <c r="EZ42" i="12"/>
  <c r="S1819" i="1"/>
  <c r="S1823" i="1" s="1"/>
  <c r="EJ42" i="12"/>
  <c r="S1627" i="1"/>
  <c r="S1631" i="1" s="1"/>
  <c r="CU34" i="12"/>
  <c r="CU35" i="12" s="1"/>
  <c r="CU36" i="12" s="1"/>
  <c r="CU38" i="12" s="1"/>
  <c r="CU40" i="12" s="1"/>
  <c r="S683" i="1"/>
  <c r="S253" i="1"/>
  <c r="S252" i="1"/>
  <c r="ET42" i="12"/>
  <c r="S1747" i="1"/>
  <c r="S1751" i="1" s="1"/>
  <c r="AL42" i="12"/>
  <c r="AL47" i="12" s="1"/>
  <c r="S403" i="1"/>
  <c r="S407" i="1" s="1"/>
  <c r="DB42" i="12"/>
  <c r="DB44" i="12" s="1"/>
  <c r="DB46" i="12" s="1"/>
  <c r="S1219" i="1"/>
  <c r="S1223" i="1" s="1"/>
  <c r="DQ49" i="12"/>
  <c r="S1400" i="1" s="1"/>
  <c r="CL42" i="12"/>
  <c r="S1027" i="1"/>
  <c r="S1031" i="1" s="1"/>
  <c r="DK36" i="12"/>
  <c r="DK38" i="12" s="1"/>
  <c r="DK40" i="12" s="1"/>
  <c r="BI49" i="12"/>
  <c r="S680" i="1" s="1"/>
  <c r="S685" i="1" s="1"/>
  <c r="AN42" i="12"/>
  <c r="S427" i="1"/>
  <c r="S431" i="1" s="1"/>
  <c r="FH42" i="12"/>
  <c r="S1915" i="1"/>
  <c r="S1919" i="1" s="1"/>
  <c r="AY42" i="12"/>
  <c r="S559" i="1"/>
  <c r="S563" i="1" s="1"/>
  <c r="BH42" i="12"/>
  <c r="S667" i="1"/>
  <c r="S671" i="1" s="1"/>
  <c r="DG42" i="12"/>
  <c r="S1279" i="1"/>
  <c r="S1283" i="1" s="1"/>
  <c r="FJ42" i="12"/>
  <c r="FJ47" i="12" s="1"/>
  <c r="S1939" i="1"/>
  <c r="S1943" i="1" s="1"/>
  <c r="BR49" i="12"/>
  <c r="S788" i="1" s="1"/>
  <c r="AG42" i="12"/>
  <c r="S343" i="1"/>
  <c r="S347" i="1" s="1"/>
  <c r="FD42" i="12"/>
  <c r="S1867" i="1"/>
  <c r="S1871" i="1" s="1"/>
  <c r="FC42" i="12"/>
  <c r="S1855" i="1"/>
  <c r="S1859" i="1" s="1"/>
  <c r="DF42" i="12"/>
  <c r="S1267" i="1"/>
  <c r="S1271" i="1" s="1"/>
  <c r="DR49" i="12"/>
  <c r="S1412" i="1" s="1"/>
  <c r="DU49" i="12"/>
  <c r="S1448" i="1" s="1"/>
  <c r="FL42" i="12"/>
  <c r="FL44" i="12" s="1"/>
  <c r="FL46" i="12" s="1"/>
  <c r="S1963" i="1"/>
  <c r="S1967" i="1" s="1"/>
  <c r="CQ42" i="12"/>
  <c r="S1087" i="1"/>
  <c r="S1091" i="1" s="1"/>
  <c r="CE34" i="12"/>
  <c r="CE35" i="12" s="1"/>
  <c r="CE36" i="12" s="1"/>
  <c r="CE38" i="12" s="1"/>
  <c r="CE40" i="12" s="1"/>
  <c r="K42" i="12"/>
  <c r="S79" i="1"/>
  <c r="S83" i="1" s="1"/>
  <c r="Z42" i="12"/>
  <c r="Z44" i="12" s="1"/>
  <c r="Z46" i="12" s="1"/>
  <c r="S259" i="1"/>
  <c r="S263" i="1" s="1"/>
  <c r="EI42" i="12"/>
  <c r="S1615" i="1"/>
  <c r="CB42" i="12"/>
  <c r="S907" i="1"/>
  <c r="S911" i="1" s="1"/>
  <c r="BS42" i="12"/>
  <c r="S799" i="1"/>
  <c r="S803" i="1" s="1"/>
  <c r="BC42" i="12"/>
  <c r="S607" i="1"/>
  <c r="S611" i="1" s="1"/>
  <c r="AZ42" i="12"/>
  <c r="AZ44" i="12" s="1"/>
  <c r="AZ46" i="12" s="1"/>
  <c r="S571" i="1"/>
  <c r="S575" i="1" s="1"/>
  <c r="T42" i="12"/>
  <c r="S187" i="1"/>
  <c r="S191" i="1" s="1"/>
  <c r="DN42" i="12"/>
  <c r="S1363" i="1"/>
  <c r="S1367" i="1" s="1"/>
  <c r="FR42" i="12"/>
  <c r="FR44" i="12" s="1"/>
  <c r="FR46" i="12" s="1"/>
  <c r="S2035" i="1"/>
  <c r="S2039" i="1" s="1"/>
  <c r="S1320" i="1"/>
  <c r="S1321" i="1"/>
  <c r="W42" i="12"/>
  <c r="S223" i="1"/>
  <c r="S227" i="1" s="1"/>
  <c r="BG42" i="12"/>
  <c r="S655" i="1"/>
  <c r="S659" i="1" s="1"/>
  <c r="EP42" i="12"/>
  <c r="EP47" i="12" s="1"/>
  <c r="S1699" i="1"/>
  <c r="S1703" i="1" s="1"/>
  <c r="BX42" i="12"/>
  <c r="BX44" i="12" s="1"/>
  <c r="BX46" i="12" s="1"/>
  <c r="S859" i="1"/>
  <c r="S863" i="1" s="1"/>
  <c r="G42" i="12"/>
  <c r="S31" i="1"/>
  <c r="S35" i="1" s="1"/>
  <c r="ES42" i="12"/>
  <c r="S1735" i="1"/>
  <c r="S1739" i="1" s="1"/>
  <c r="AH42" i="12"/>
  <c r="S355" i="1"/>
  <c r="S359" i="1" s="1"/>
  <c r="EE49" i="12"/>
  <c r="S1568" i="1" s="1"/>
  <c r="S1261" i="1"/>
  <c r="BJ42" i="12"/>
  <c r="S691" i="1"/>
  <c r="S695" i="1" s="1"/>
  <c r="S42" i="12"/>
  <c r="S175" i="1"/>
  <c r="EU42" i="12"/>
  <c r="EU47" i="12" s="1"/>
  <c r="S1759" i="1"/>
  <c r="S1763" i="1" s="1"/>
  <c r="BB42" i="12"/>
  <c r="S595" i="1"/>
  <c r="S599" i="1" s="1"/>
  <c r="CP42" i="12"/>
  <c r="S1075" i="1"/>
  <c r="S1079" i="1" s="1"/>
  <c r="CW42" i="12"/>
  <c r="S1159" i="1"/>
  <c r="S1163" i="1" s="1"/>
  <c r="X42" i="12"/>
  <c r="X47" i="12" s="1"/>
  <c r="S235" i="1"/>
  <c r="EF42" i="12"/>
  <c r="S1579" i="1"/>
  <c r="S1583" i="1" s="1"/>
  <c r="CT42" i="12"/>
  <c r="S1123" i="1"/>
  <c r="S1127" i="1" s="1"/>
  <c r="DL42" i="12"/>
  <c r="S1339" i="1"/>
  <c r="S1343" i="1" s="1"/>
  <c r="CD42" i="12"/>
  <c r="CD44" i="12" s="1"/>
  <c r="CD46" i="12" s="1"/>
  <c r="CD49" i="12" s="1"/>
  <c r="S932" i="1" s="1"/>
  <c r="S931" i="1"/>
  <c r="S935" i="1" s="1"/>
  <c r="Q42" i="12"/>
  <c r="Q47" i="12" s="1"/>
  <c r="S151" i="1"/>
  <c r="S155" i="1" s="1"/>
  <c r="R42" i="12"/>
  <c r="S163" i="1"/>
  <c r="S167" i="1" s="1"/>
  <c r="S457" i="1"/>
  <c r="S456" i="1"/>
  <c r="AW36" i="12"/>
  <c r="AW38" i="12" s="1"/>
  <c r="AW40" i="12" s="1"/>
  <c r="BE42" i="12"/>
  <c r="S631" i="1"/>
  <c r="S635" i="1" s="1"/>
  <c r="EK42" i="12"/>
  <c r="EK44" i="12" s="1"/>
  <c r="EK46" i="12" s="1"/>
  <c r="S1639" i="1"/>
  <c r="S1643" i="1" s="1"/>
  <c r="DW42" i="12"/>
  <c r="S1471" i="1"/>
  <c r="S1475" i="1" s="1"/>
  <c r="V42" i="12"/>
  <c r="V44" i="12" s="1"/>
  <c r="V46" i="12" s="1"/>
  <c r="S211" i="1"/>
  <c r="S215" i="1" s="1"/>
  <c r="FE36" i="12"/>
  <c r="FE38" i="12" s="1"/>
  <c r="FE40" i="12" s="1"/>
  <c r="BU44" i="12"/>
  <c r="BU46" i="12" s="1"/>
  <c r="BU49" i="12" s="1"/>
  <c r="S824" i="1" s="1"/>
  <c r="FM44" i="12"/>
  <c r="FM46" i="12" s="1"/>
  <c r="FM49" i="12" s="1"/>
  <c r="S1976" i="1" s="1"/>
  <c r="AU42" i="12"/>
  <c r="S511" i="1"/>
  <c r="S515" i="1" s="1"/>
  <c r="DY42" i="12"/>
  <c r="S1495" i="1"/>
  <c r="S1499" i="1" s="1"/>
  <c r="CN36" i="12"/>
  <c r="CN38" i="12" s="1"/>
  <c r="CN40" i="12" s="1"/>
  <c r="DM44" i="12"/>
  <c r="DM46" i="12" s="1"/>
  <c r="DM49" i="12" s="1"/>
  <c r="S1352" i="1" s="1"/>
  <c r="CH36" i="12"/>
  <c r="CH38" i="12" s="1"/>
  <c r="CH40" i="12" s="1"/>
  <c r="CK42" i="12"/>
  <c r="CK44" i="12" s="1"/>
  <c r="CK46" i="12" s="1"/>
  <c r="S1015" i="1"/>
  <c r="S1019" i="1" s="1"/>
  <c r="BK42" i="12"/>
  <c r="S703" i="1"/>
  <c r="S707" i="1" s="1"/>
  <c r="EL36" i="12"/>
  <c r="EL38" i="12" s="1"/>
  <c r="EL40" i="12" s="1"/>
  <c r="AO36" i="12"/>
  <c r="AO38" i="12" s="1"/>
  <c r="AO40" i="12" s="1"/>
  <c r="L34" i="12"/>
  <c r="L35" i="12" s="1"/>
  <c r="L36" i="12" s="1"/>
  <c r="L38" i="12" s="1"/>
  <c r="L40" i="12" s="1"/>
  <c r="BL42" i="12"/>
  <c r="S715" i="1"/>
  <c r="S719" i="1" s="1"/>
  <c r="AS42" i="12"/>
  <c r="S487" i="1"/>
  <c r="S491" i="1" s="1"/>
  <c r="AX42" i="12"/>
  <c r="AX47" i="12" s="1"/>
  <c r="S547" i="1"/>
  <c r="S551" i="1" s="1"/>
  <c r="EW42" i="12"/>
  <c r="EW44" i="12" s="1"/>
  <c r="EW46" i="12" s="1"/>
  <c r="EW49" i="12" s="1"/>
  <c r="S1784" i="1" s="1"/>
  <c r="S1783" i="1"/>
  <c r="S1787" i="1" s="1"/>
  <c r="BQ36" i="12"/>
  <c r="BQ38" i="12" s="1"/>
  <c r="BQ40" i="12" s="1"/>
  <c r="FO36" i="12"/>
  <c r="FO38" i="12" s="1"/>
  <c r="FO40" i="12" s="1"/>
  <c r="AD34" i="12"/>
  <c r="AD35" i="12" s="1"/>
  <c r="CO36" i="12"/>
  <c r="CO38" i="12" s="1"/>
  <c r="CO40" i="12" s="1"/>
  <c r="EY42" i="12"/>
  <c r="EY47" i="12" s="1"/>
  <c r="S1807" i="1"/>
  <c r="S1811" i="1" s="1"/>
  <c r="BZ42" i="12"/>
  <c r="S883" i="1"/>
  <c r="EX38" i="12"/>
  <c r="EX40" i="12" s="1"/>
  <c r="FK42" i="12"/>
  <c r="S1951" i="1"/>
  <c r="S1955" i="1" s="1"/>
  <c r="DS42" i="12"/>
  <c r="S1423" i="1"/>
  <c r="J42" i="12"/>
  <c r="S67" i="1"/>
  <c r="S71" i="1" s="1"/>
  <c r="EB42" i="12"/>
  <c r="S1531" i="1"/>
  <c r="S1535" i="1" s="1"/>
  <c r="DZ42" i="12"/>
  <c r="S1507" i="1"/>
  <c r="S1511" i="1" s="1"/>
  <c r="BW42" i="12"/>
  <c r="S847" i="1"/>
  <c r="S851" i="1" s="1"/>
  <c r="EW47" i="12"/>
  <c r="FH47" i="12"/>
  <c r="FH44" i="12"/>
  <c r="FH46" i="12" s="1"/>
  <c r="O47" i="12"/>
  <c r="O44" i="12"/>
  <c r="O46" i="12" s="1"/>
  <c r="DS47" i="12"/>
  <c r="DS44" i="12"/>
  <c r="DS46" i="12" s="1"/>
  <c r="DS49" i="12" s="1"/>
  <c r="S1424" i="1" s="1"/>
  <c r="CF44" i="12"/>
  <c r="CF46" i="12" s="1"/>
  <c r="CF47" i="12"/>
  <c r="AR47" i="12"/>
  <c r="AR44" i="12"/>
  <c r="AR46" i="12" s="1"/>
  <c r="AR49" i="12" s="1"/>
  <c r="S476" i="1" s="1"/>
  <c r="S481" i="1" s="1"/>
  <c r="EB47" i="12"/>
  <c r="EB44" i="12"/>
  <c r="EB46" i="12" s="1"/>
  <c r="AB47" i="12"/>
  <c r="AB44" i="12"/>
  <c r="AB46" i="12" s="1"/>
  <c r="AF44" i="12"/>
  <c r="AF46" i="12" s="1"/>
  <c r="AF47" i="12"/>
  <c r="BF47" i="12"/>
  <c r="BF44" i="12"/>
  <c r="BF46" i="12" s="1"/>
  <c r="BF49" i="12" s="1"/>
  <c r="S644" i="1" s="1"/>
  <c r="AJ44" i="12"/>
  <c r="AJ46" i="12" s="1"/>
  <c r="BJ47" i="12"/>
  <c r="BJ44" i="12"/>
  <c r="BJ46" i="12" s="1"/>
  <c r="BJ49" i="12" s="1"/>
  <c r="S692" i="1" s="1"/>
  <c r="U44" i="12"/>
  <c r="U46" i="12" s="1"/>
  <c r="U47" i="12"/>
  <c r="AN44" i="12"/>
  <c r="AN46" i="12" s="1"/>
  <c r="AN47" i="12"/>
  <c r="S47" i="12"/>
  <c r="S44" i="12"/>
  <c r="S46" i="12" s="1"/>
  <c r="S49" i="12" s="1"/>
  <c r="S176" i="1" s="1"/>
  <c r="S181" i="1" s="1"/>
  <c r="AQ47" i="12"/>
  <c r="AQ44" i="12"/>
  <c r="AQ46" i="12" s="1"/>
  <c r="CT47" i="12"/>
  <c r="CT44" i="12"/>
  <c r="CT46" i="12" s="1"/>
  <c r="CT49" i="12" s="1"/>
  <c r="S1124" i="1" s="1"/>
  <c r="BY47" i="12"/>
  <c r="BY44" i="12"/>
  <c r="BY46" i="12" s="1"/>
  <c r="BY49" i="12" s="1"/>
  <c r="S872" i="1" s="1"/>
  <c r="AA47" i="12"/>
  <c r="AA44" i="12"/>
  <c r="AA46" i="12" s="1"/>
  <c r="ET44" i="12"/>
  <c r="ET46" i="12" s="1"/>
  <c r="ET47" i="12"/>
  <c r="J47" i="12"/>
  <c r="J44" i="12"/>
  <c r="J46" i="12" s="1"/>
  <c r="J49" i="12" s="1"/>
  <c r="S68" i="1" s="1"/>
  <c r="EF44" i="12"/>
  <c r="EF46" i="12" s="1"/>
  <c r="EF47" i="12"/>
  <c r="DI44" i="12"/>
  <c r="DI46" i="12" s="1"/>
  <c r="E33" i="12"/>
  <c r="GB32" i="12"/>
  <c r="CG51" i="12"/>
  <c r="AC47" i="12"/>
  <c r="AC44" i="12"/>
  <c r="AC46" i="12" s="1"/>
  <c r="AC49" i="12" s="1"/>
  <c r="S296" i="1" s="1"/>
  <c r="GA47" i="12"/>
  <c r="GA44" i="12"/>
  <c r="GA46" i="12" s="1"/>
  <c r="AV47" i="12"/>
  <c r="CP47" i="12"/>
  <c r="CP44" i="12"/>
  <c r="CP46" i="12" s="1"/>
  <c r="Z47" i="12"/>
  <c r="CR44" i="12"/>
  <c r="CR46" i="12" s="1"/>
  <c r="CR47" i="12"/>
  <c r="FF44" i="12"/>
  <c r="FF46" i="12" s="1"/>
  <c r="FF47" i="12"/>
  <c r="T44" i="12"/>
  <c r="T46" i="12" s="1"/>
  <c r="T47" i="12"/>
  <c r="ES44" i="12"/>
  <c r="ES46" i="12" s="1"/>
  <c r="ES47" i="12"/>
  <c r="FI47" i="12"/>
  <c r="FI44" i="12"/>
  <c r="FI46" i="12" s="1"/>
  <c r="FI49" i="12" s="1"/>
  <c r="S1928" i="1" s="1"/>
  <c r="EY44" i="12"/>
  <c r="EY46" i="12" s="1"/>
  <c r="FB49" i="12"/>
  <c r="S1844" i="1" s="1"/>
  <c r="AH47" i="12"/>
  <c r="AH44" i="12"/>
  <c r="AH46" i="12" s="1"/>
  <c r="ED47" i="12"/>
  <c r="ED44" i="12"/>
  <c r="ED46" i="12" s="1"/>
  <c r="ED49" i="12" s="1"/>
  <c r="S1556" i="1" s="1"/>
  <c r="DW47" i="12"/>
  <c r="DW44" i="12"/>
  <c r="DW46" i="12" s="1"/>
  <c r="DW49" i="12" s="1"/>
  <c r="S1472" i="1" s="1"/>
  <c r="DG47" i="12"/>
  <c r="DG44" i="12"/>
  <c r="DG46" i="12" s="1"/>
  <c r="FW49" i="12"/>
  <c r="CM47" i="12"/>
  <c r="CM44" i="12"/>
  <c r="CM46" i="12" s="1"/>
  <c r="CK47" i="12"/>
  <c r="BB47" i="12"/>
  <c r="BB44" i="12"/>
  <c r="BB46" i="12" s="1"/>
  <c r="BW47" i="12"/>
  <c r="BW44" i="12"/>
  <c r="BW46" i="12" s="1"/>
  <c r="BW49" i="12" s="1"/>
  <c r="S848" i="1" s="1"/>
  <c r="EM49" i="12"/>
  <c r="S1664" i="1" s="1"/>
  <c r="AK51" i="12"/>
  <c r="DJ51" i="12"/>
  <c r="M49" i="12"/>
  <c r="S104" i="1" s="1"/>
  <c r="AG44" i="12"/>
  <c r="AG46" i="12" s="1"/>
  <c r="AG49" i="12" s="1"/>
  <c r="S344" i="1" s="1"/>
  <c r="AG47" i="12"/>
  <c r="DY44" i="12"/>
  <c r="DY46" i="12" s="1"/>
  <c r="DY47" i="12"/>
  <c r="DR51" i="12"/>
  <c r="EC51" i="12"/>
  <c r="BC47" i="12"/>
  <c r="BC44" i="12"/>
  <c r="BC46" i="12" s="1"/>
  <c r="CW47" i="12"/>
  <c r="CW44" i="12"/>
  <c r="CW46" i="12" s="1"/>
  <c r="AX44" i="12"/>
  <c r="AX46" i="12" s="1"/>
  <c r="BD47" i="12"/>
  <c r="BD44" i="12"/>
  <c r="BD46" i="12" s="1"/>
  <c r="BD49" i="12" s="1"/>
  <c r="S620" i="1" s="1"/>
  <c r="EH51" i="12"/>
  <c r="DQ51" i="12"/>
  <c r="DA44" i="12"/>
  <c r="DA46" i="12" s="1"/>
  <c r="DA47" i="12"/>
  <c r="FT44" i="12"/>
  <c r="FT46" i="12" s="1"/>
  <c r="FT47" i="12"/>
  <c r="CY47" i="12"/>
  <c r="CY44" i="12"/>
  <c r="CY46" i="12" s="1"/>
  <c r="AT47" i="12"/>
  <c r="AT44" i="12"/>
  <c r="AT46" i="12" s="1"/>
  <c r="FY44" i="12"/>
  <c r="FY46" i="12" s="1"/>
  <c r="FY47" i="12"/>
  <c r="FX47" i="12"/>
  <c r="FX44" i="12"/>
  <c r="FX46" i="12" s="1"/>
  <c r="FX49" i="12" s="1"/>
  <c r="BR51" i="12"/>
  <c r="FZ47" i="12"/>
  <c r="FZ44" i="12"/>
  <c r="FZ46" i="12" s="1"/>
  <c r="DP47" i="12"/>
  <c r="DP44" i="12"/>
  <c r="DP46" i="12" s="1"/>
  <c r="BU51" i="12"/>
  <c r="N44" i="12"/>
  <c r="N46" i="12" s="1"/>
  <c r="N47" i="12"/>
  <c r="I51" i="12"/>
  <c r="BM47" i="12"/>
  <c r="BT47" i="12"/>
  <c r="BT44" i="12"/>
  <c r="BT46" i="12" s="1"/>
  <c r="BT49" i="12" s="1"/>
  <c r="S812" i="1" s="1"/>
  <c r="S817" i="1" s="1"/>
  <c r="AY47" i="12"/>
  <c r="AY44" i="12"/>
  <c r="AY46" i="12" s="1"/>
  <c r="AY49" i="12" s="1"/>
  <c r="S560" i="1" s="1"/>
  <c r="E37" i="12"/>
  <c r="GB37" i="12" s="1"/>
  <c r="GB27" i="12"/>
  <c r="BK44" i="12"/>
  <c r="BK46" i="12" s="1"/>
  <c r="BK49" i="12" s="1"/>
  <c r="S704" i="1" s="1"/>
  <c r="BK47" i="12"/>
  <c r="FC44" i="12"/>
  <c r="FC46" i="12" s="1"/>
  <c r="FC47" i="12"/>
  <c r="AE47" i="12"/>
  <c r="AE44" i="12"/>
  <c r="AE46" i="12" s="1"/>
  <c r="CI47" i="12"/>
  <c r="CI44" i="12"/>
  <c r="CI46" i="12" s="1"/>
  <c r="CI49" i="12" s="1"/>
  <c r="S992" i="1" s="1"/>
  <c r="S997" i="1" s="1"/>
  <c r="EG47" i="12"/>
  <c r="EG44" i="12"/>
  <c r="EG46" i="12" s="1"/>
  <c r="EG49" i="12" s="1"/>
  <c r="S1592" i="1" s="1"/>
  <c r="DN47" i="12"/>
  <c r="DN44" i="12"/>
  <c r="DN46" i="12" s="1"/>
  <c r="DZ47" i="12"/>
  <c r="DZ44" i="12"/>
  <c r="DZ46" i="12" s="1"/>
  <c r="EJ47" i="12"/>
  <c r="EJ44" i="12"/>
  <c r="EJ46" i="12" s="1"/>
  <c r="EJ49" i="12" s="1"/>
  <c r="S1628" i="1" s="1"/>
  <c r="R44" i="12"/>
  <c r="R46" i="12" s="1"/>
  <c r="R47" i="12"/>
  <c r="BZ47" i="12"/>
  <c r="BZ44" i="12"/>
  <c r="BZ46" i="12" s="1"/>
  <c r="DV49" i="12"/>
  <c r="S1460" i="1" s="1"/>
  <c r="BV44" i="12"/>
  <c r="BV46" i="12" s="1"/>
  <c r="BV47" i="12"/>
  <c r="X44" i="12"/>
  <c r="X46" i="12" s="1"/>
  <c r="FN44" i="12"/>
  <c r="FN46" i="12" s="1"/>
  <c r="FN47" i="12"/>
  <c r="G47" i="12"/>
  <c r="G44" i="12"/>
  <c r="G46" i="12" s="1"/>
  <c r="EZ47" i="12"/>
  <c r="EZ44" i="12"/>
  <c r="EZ46" i="12" s="1"/>
  <c r="FP47" i="12"/>
  <c r="FP44" i="12"/>
  <c r="FP46" i="12" s="1"/>
  <c r="FP49" i="12" s="1"/>
  <c r="S2012" i="1" s="1"/>
  <c r="EE51" i="12"/>
  <c r="Y51" i="12"/>
  <c r="CD47" i="12"/>
  <c r="BP47" i="12"/>
  <c r="BP44" i="12"/>
  <c r="BP46" i="12" s="1"/>
  <c r="CB44" i="12"/>
  <c r="CB46" i="12" s="1"/>
  <c r="CB47" i="12"/>
  <c r="BH47" i="12"/>
  <c r="BH44" i="12"/>
  <c r="BH46" i="12" s="1"/>
  <c r="BH49" i="12" s="1"/>
  <c r="S668" i="1" s="1"/>
  <c r="EQ47" i="12"/>
  <c r="EQ44" i="12"/>
  <c r="EQ46" i="12" s="1"/>
  <c r="V47" i="12"/>
  <c r="Q44" i="12"/>
  <c r="Q46" i="12" s="1"/>
  <c r="CL47" i="12"/>
  <c r="CL44" i="12"/>
  <c r="CL46" i="12" s="1"/>
  <c r="P47" i="12"/>
  <c r="P44" i="12"/>
  <c r="P46" i="12" s="1"/>
  <c r="FA51" i="12"/>
  <c r="BS47" i="12"/>
  <c r="BS44" i="12"/>
  <c r="BS46" i="12" s="1"/>
  <c r="BS49" i="12" s="1"/>
  <c r="S800" i="1" s="1"/>
  <c r="FU44" i="12"/>
  <c r="FU46" i="12" s="1"/>
  <c r="FU49" i="12" s="1"/>
  <c r="S2072" i="1" s="1"/>
  <c r="FU47" i="12"/>
  <c r="DB47" i="12"/>
  <c r="DL44" i="12"/>
  <c r="DL46" i="12" s="1"/>
  <c r="DL47" i="12"/>
  <c r="DX47" i="12"/>
  <c r="DX44" i="12"/>
  <c r="DX46" i="12" s="1"/>
  <c r="DE51" i="12"/>
  <c r="EV47" i="12"/>
  <c r="EV44" i="12"/>
  <c r="EV46" i="12" s="1"/>
  <c r="DH47" i="12"/>
  <c r="DH44" i="12"/>
  <c r="DH46" i="12" s="1"/>
  <c r="AP51" i="12"/>
  <c r="EN44" i="12"/>
  <c r="EN46" i="12" s="1"/>
  <c r="EN47" i="12"/>
  <c r="FJ44" i="12"/>
  <c r="FJ46" i="12" s="1"/>
  <c r="CX44" i="12"/>
  <c r="CX46" i="12" s="1"/>
  <c r="EI47" i="12"/>
  <c r="EI44" i="12"/>
  <c r="EI46" i="12" s="1"/>
  <c r="EI49" i="12" s="1"/>
  <c r="S1616" i="1" s="1"/>
  <c r="ER47" i="12"/>
  <c r="ER44" i="12"/>
  <c r="ER46" i="12" s="1"/>
  <c r="FD44" i="12"/>
  <c r="FD46" i="12" s="1"/>
  <c r="FD49" i="12" s="1"/>
  <c r="S1868" i="1" s="1"/>
  <c r="FD47" i="12"/>
  <c r="DF44" i="12"/>
  <c r="DF46" i="12" s="1"/>
  <c r="DF47" i="12"/>
  <c r="EM42" i="10"/>
  <c r="R1663" i="1"/>
  <c r="R1667" i="1" s="1"/>
  <c r="CA42" i="10"/>
  <c r="R895" i="1"/>
  <c r="R899" i="1" s="1"/>
  <c r="CC42" i="10"/>
  <c r="R919" i="1"/>
  <c r="R923" i="1" s="1"/>
  <c r="BK42" i="10"/>
  <c r="R703" i="1"/>
  <c r="R707" i="1" s="1"/>
  <c r="FC42" i="10"/>
  <c r="R1855" i="1"/>
  <c r="R1859" i="1" s="1"/>
  <c r="GC47" i="10"/>
  <c r="GC44" i="10"/>
  <c r="GC46" i="10" s="1"/>
  <c r="GF47" i="10"/>
  <c r="GF44" i="10"/>
  <c r="GF46" i="10" s="1"/>
  <c r="O42" i="10"/>
  <c r="R127" i="1"/>
  <c r="R131" i="1" s="1"/>
  <c r="GE47" i="10"/>
  <c r="GE44" i="10"/>
  <c r="GE46" i="10" s="1"/>
  <c r="GE49" i="10" s="1"/>
  <c r="GE51" i="10" s="1"/>
  <c r="FM42" i="10"/>
  <c r="R1975" i="1"/>
  <c r="R1979" i="1" s="1"/>
  <c r="FY36" i="10"/>
  <c r="FY38" i="10" s="1"/>
  <c r="FY40" i="10" s="1"/>
  <c r="FY34" i="10"/>
  <c r="FY35" i="10" s="1"/>
  <c r="GH62" i="10"/>
  <c r="R2156" i="1"/>
  <c r="R2161" i="1" s="1"/>
  <c r="FJ34" i="10"/>
  <c r="FJ35" i="10" s="1"/>
  <c r="FJ36" i="10" s="1"/>
  <c r="FJ38" i="10" s="1"/>
  <c r="FJ40" i="10" s="1"/>
  <c r="CK36" i="10"/>
  <c r="CK38" i="10" s="1"/>
  <c r="CK40" i="10" s="1"/>
  <c r="CK34" i="10"/>
  <c r="CK35" i="10" s="1"/>
  <c r="BV36" i="10"/>
  <c r="BV38" i="10" s="1"/>
  <c r="BV40" i="10" s="1"/>
  <c r="BV34" i="10"/>
  <c r="BV35" i="10" s="1"/>
  <c r="BP34" i="10"/>
  <c r="BP35" i="10" s="1"/>
  <c r="BP36" i="10" s="1"/>
  <c r="BP38" i="10" s="1"/>
  <c r="BP40" i="10" s="1"/>
  <c r="AD34" i="10"/>
  <c r="AD35" i="10" s="1"/>
  <c r="AD36" i="10" s="1"/>
  <c r="AD38" i="10" s="1"/>
  <c r="AD40" i="10" s="1"/>
  <c r="CD36" i="10"/>
  <c r="CD38" i="10" s="1"/>
  <c r="CD40" i="10" s="1"/>
  <c r="CD34" i="10"/>
  <c r="CD35" i="10" s="1"/>
  <c r="CF36" i="10"/>
  <c r="CF38" i="10" s="1"/>
  <c r="CF40" i="10" s="1"/>
  <c r="CF34" i="10"/>
  <c r="CF35" i="10" s="1"/>
  <c r="AT34" i="10"/>
  <c r="AT35" i="10" s="1"/>
  <c r="AT36" i="10" s="1"/>
  <c r="AT38" i="10" s="1"/>
  <c r="AT40" i="10" s="1"/>
  <c r="CJ34" i="10"/>
  <c r="CJ35" i="10" s="1"/>
  <c r="CJ36" i="10" s="1"/>
  <c r="CJ38" i="10" s="1"/>
  <c r="CJ40" i="10" s="1"/>
  <c r="FE36" i="10"/>
  <c r="FE38" i="10" s="1"/>
  <c r="FE40" i="10" s="1"/>
  <c r="FE34" i="10"/>
  <c r="FE35" i="10" s="1"/>
  <c r="AK36" i="10"/>
  <c r="AK38" i="10" s="1"/>
  <c r="AK40" i="10" s="1"/>
  <c r="AK34" i="10"/>
  <c r="AK35" i="10" s="1"/>
  <c r="CX34" i="10"/>
  <c r="CX35" i="10" s="1"/>
  <c r="CX36" i="10" s="1"/>
  <c r="CX38" i="10" s="1"/>
  <c r="CX40" i="10" s="1"/>
  <c r="AY34" i="10"/>
  <c r="AY35" i="10" s="1"/>
  <c r="AY36" i="10" s="1"/>
  <c r="AY38" i="10" s="1"/>
  <c r="AY40" i="10" s="1"/>
  <c r="DE36" i="10"/>
  <c r="DE38" i="10" s="1"/>
  <c r="DE40" i="10" s="1"/>
  <c r="DE34" i="10"/>
  <c r="DE35" i="10" s="1"/>
  <c r="FF36" i="10"/>
  <c r="FF38" i="10" s="1"/>
  <c r="FF40" i="10" s="1"/>
  <c r="FF34" i="10"/>
  <c r="FF35" i="10" s="1"/>
  <c r="BG34" i="10"/>
  <c r="BG35" i="10" s="1"/>
  <c r="BG36" i="10" s="1"/>
  <c r="BG38" i="10" s="1"/>
  <c r="BG40" i="10" s="1"/>
  <c r="BE34" i="10"/>
  <c r="BE35" i="10" s="1"/>
  <c r="BE36" i="10" s="1"/>
  <c r="BE38" i="10" s="1"/>
  <c r="BE40" i="10" s="1"/>
  <c r="ER36" i="10"/>
  <c r="ER38" i="10" s="1"/>
  <c r="ER40" i="10" s="1"/>
  <c r="ER34" i="10"/>
  <c r="ER35" i="10" s="1"/>
  <c r="DF36" i="10"/>
  <c r="DF38" i="10" s="1"/>
  <c r="DF40" i="10" s="1"/>
  <c r="DF34" i="10"/>
  <c r="DF35" i="10" s="1"/>
  <c r="GH33" i="10"/>
  <c r="BN34" i="10"/>
  <c r="BN35" i="10" s="1"/>
  <c r="BN36" i="10" s="1"/>
  <c r="BN38" i="10" s="1"/>
  <c r="BN40" i="10" s="1"/>
  <c r="AZ36" i="10"/>
  <c r="AZ38" i="10" s="1"/>
  <c r="AZ40" i="10" s="1"/>
  <c r="AZ34" i="10"/>
  <c r="AZ35" i="10" s="1"/>
  <c r="FZ36" i="10"/>
  <c r="FZ38" i="10" s="1"/>
  <c r="FZ40" i="10" s="1"/>
  <c r="FZ34" i="10"/>
  <c r="FZ35" i="10" s="1"/>
  <c r="EY34" i="10"/>
  <c r="EY35" i="10" s="1"/>
  <c r="EY36" i="10" s="1"/>
  <c r="EY38" i="10" s="1"/>
  <c r="EY40" i="10" s="1"/>
  <c r="EG34" i="10"/>
  <c r="EG35" i="10" s="1"/>
  <c r="EG36" i="10" s="1"/>
  <c r="EG38" i="10" s="1"/>
  <c r="EG40" i="10" s="1"/>
  <c r="EN36" i="10"/>
  <c r="EN38" i="10" s="1"/>
  <c r="EN40" i="10" s="1"/>
  <c r="EN34" i="10"/>
  <c r="EN35" i="10" s="1"/>
  <c r="AC36" i="10"/>
  <c r="AC38" i="10" s="1"/>
  <c r="AC40" i="10" s="1"/>
  <c r="AC34" i="10"/>
  <c r="AC35" i="10" s="1"/>
  <c r="EX34" i="10"/>
  <c r="EX35" i="10" s="1"/>
  <c r="EX36" i="10" s="1"/>
  <c r="EX38" i="10" s="1"/>
  <c r="EX40" i="10" s="1"/>
  <c r="FD34" i="10"/>
  <c r="FD35" i="10" s="1"/>
  <c r="FD36" i="10" s="1"/>
  <c r="FD38" i="10" s="1"/>
  <c r="FD40" i="10" s="1"/>
  <c r="BZ36" i="10"/>
  <c r="BZ38" i="10" s="1"/>
  <c r="BZ40" i="10" s="1"/>
  <c r="BZ34" i="10"/>
  <c r="BZ35" i="10" s="1"/>
  <c r="EB36" i="10"/>
  <c r="EB38" i="10" s="1"/>
  <c r="EB40" i="10" s="1"/>
  <c r="EB34" i="10"/>
  <c r="EB35" i="10" s="1"/>
  <c r="CP34" i="10"/>
  <c r="CP35" i="10" s="1"/>
  <c r="CP36" i="10" s="1"/>
  <c r="CP38" i="10" s="1"/>
  <c r="CP40" i="10" s="1"/>
  <c r="BI34" i="10"/>
  <c r="BI35" i="10" s="1"/>
  <c r="BI36" i="10" s="1"/>
  <c r="BI38" i="10" s="1"/>
  <c r="BI40" i="10" s="1"/>
  <c r="E35" i="10"/>
  <c r="E36" i="10" s="1"/>
  <c r="DP36" i="10"/>
  <c r="DP38" i="10" s="1"/>
  <c r="DP40" i="10" s="1"/>
  <c r="DP34" i="10"/>
  <c r="DP35" i="10" s="1"/>
  <c r="K34" i="10"/>
  <c r="K35" i="10" s="1"/>
  <c r="K36" i="10" s="1"/>
  <c r="K38" i="10" s="1"/>
  <c r="K40" i="10" s="1"/>
  <c r="DR34" i="10"/>
  <c r="DR35" i="10" s="1"/>
  <c r="DR36" i="10" s="1"/>
  <c r="DR38" i="10" s="1"/>
  <c r="DR40" i="10" s="1"/>
  <c r="FH36" i="10"/>
  <c r="FH38" i="10" s="1"/>
  <c r="FH40" i="10" s="1"/>
  <c r="FH34" i="10"/>
  <c r="FH35" i="10" s="1"/>
  <c r="DV36" i="10"/>
  <c r="DV38" i="10" s="1"/>
  <c r="DV40" i="10" s="1"/>
  <c r="DV34" i="10"/>
  <c r="DV35" i="10" s="1"/>
  <c r="S34" i="10"/>
  <c r="S35" i="10" s="1"/>
  <c r="S36" i="10" s="1"/>
  <c r="S38" i="10" s="1"/>
  <c r="S40" i="10" s="1"/>
  <c r="BY34" i="10"/>
  <c r="BY35" i="10" s="1"/>
  <c r="BY36" i="10" s="1"/>
  <c r="BY38" i="10" s="1"/>
  <c r="BY40" i="10" s="1"/>
  <c r="AM36" i="10"/>
  <c r="AM38" i="10" s="1"/>
  <c r="AM40" i="10" s="1"/>
  <c r="AM34" i="10"/>
  <c r="AM35" i="10" s="1"/>
  <c r="EA36" i="10"/>
  <c r="EA38" i="10" s="1"/>
  <c r="EA40" i="10" s="1"/>
  <c r="EA34" i="10"/>
  <c r="EA35" i="10" s="1"/>
  <c r="EE34" i="10"/>
  <c r="EE35" i="10" s="1"/>
  <c r="EE36" i="10" s="1"/>
  <c r="EE38" i="10" s="1"/>
  <c r="EE40" i="10" s="1"/>
  <c r="DX34" i="10"/>
  <c r="DX35" i="10" s="1"/>
  <c r="DX36" i="10" s="1"/>
  <c r="DX38" i="10" s="1"/>
  <c r="DX40" i="10" s="1"/>
  <c r="FP36" i="10"/>
  <c r="FP38" i="10" s="1"/>
  <c r="FP40" i="10" s="1"/>
  <c r="FP34" i="10"/>
  <c r="FP35" i="10" s="1"/>
  <c r="EH36" i="10"/>
  <c r="EH38" i="10" s="1"/>
  <c r="EH40" i="10" s="1"/>
  <c r="EH34" i="10"/>
  <c r="EH35" i="10" s="1"/>
  <c r="L34" i="10"/>
  <c r="L35" i="10" s="1"/>
  <c r="L36" i="10" s="1"/>
  <c r="L38" i="10" s="1"/>
  <c r="L40" i="10" s="1"/>
  <c r="FB34" i="10"/>
  <c r="FB35" i="10" s="1"/>
  <c r="FB36" i="10" s="1"/>
  <c r="FB38" i="10" s="1"/>
  <c r="FB40" i="10" s="1"/>
  <c r="EP36" i="10"/>
  <c r="EP38" i="10" s="1"/>
  <c r="EP40" i="10" s="1"/>
  <c r="EP34" i="10"/>
  <c r="EP35" i="10" s="1"/>
  <c r="AB36" i="10"/>
  <c r="AB38" i="10" s="1"/>
  <c r="AB40" i="10" s="1"/>
  <c r="AB34" i="10"/>
  <c r="AB35" i="10" s="1"/>
  <c r="FR42" i="10"/>
  <c r="R2035" i="1"/>
  <c r="R2039" i="1" s="1"/>
  <c r="EV34" i="10"/>
  <c r="EV35" i="10" s="1"/>
  <c r="EV36" i="10" s="1"/>
  <c r="EV38" i="10" s="1"/>
  <c r="EV40" i="10" s="1"/>
  <c r="AQ36" i="10"/>
  <c r="AQ38" i="10" s="1"/>
  <c r="AQ40" i="10" s="1"/>
  <c r="AQ34" i="10"/>
  <c r="AQ35" i="10" s="1"/>
  <c r="CW36" i="10"/>
  <c r="CW38" i="10" s="1"/>
  <c r="CW40" i="10" s="1"/>
  <c r="CW34" i="10"/>
  <c r="CW35" i="10" s="1"/>
  <c r="BJ34" i="10"/>
  <c r="BJ35" i="10" s="1"/>
  <c r="BJ36" i="10" s="1"/>
  <c r="BJ38" i="10" s="1"/>
  <c r="BJ40" i="10" s="1"/>
  <c r="DK34" i="10"/>
  <c r="DK35" i="10" s="1"/>
  <c r="DK36" i="10" s="1"/>
  <c r="DK38" i="10" s="1"/>
  <c r="DK40" i="10" s="1"/>
  <c r="AF36" i="10"/>
  <c r="AF38" i="10" s="1"/>
  <c r="AF40" i="10" s="1"/>
  <c r="AF34" i="10"/>
  <c r="AF35" i="10" s="1"/>
  <c r="DL36" i="10"/>
  <c r="DL38" i="10" s="1"/>
  <c r="DL40" i="10" s="1"/>
  <c r="DL34" i="10"/>
  <c r="DL35" i="10" s="1"/>
  <c r="AW34" i="10"/>
  <c r="AW35" i="10" s="1"/>
  <c r="AW36" i="10" s="1"/>
  <c r="AW38" i="10" s="1"/>
  <c r="AW40" i="10" s="1"/>
  <c r="DQ34" i="10"/>
  <c r="DQ35" i="10" s="1"/>
  <c r="DQ36" i="10" s="1"/>
  <c r="DQ38" i="10" s="1"/>
  <c r="DQ40" i="10" s="1"/>
  <c r="FX54" i="10"/>
  <c r="FJ54" i="10"/>
  <c r="FB54" i="10"/>
  <c r="ET54" i="10"/>
  <c r="EL54" i="10"/>
  <c r="ED54" i="10"/>
  <c r="DV54" i="10"/>
  <c r="DM54" i="10"/>
  <c r="DE54" i="10"/>
  <c r="CW54" i="10"/>
  <c r="CO54" i="10"/>
  <c r="CG54" i="10"/>
  <c r="BX54" i="10"/>
  <c r="BP54" i="10"/>
  <c r="BH54" i="10"/>
  <c r="FW54" i="10"/>
  <c r="FU54" i="10"/>
  <c r="FH54" i="10"/>
  <c r="EZ54" i="10"/>
  <c r="ER54" i="10"/>
  <c r="EJ54" i="10"/>
  <c r="EB54" i="10"/>
  <c r="DT54" i="10"/>
  <c r="DK54" i="10"/>
  <c r="DC54" i="10"/>
  <c r="CU54" i="10"/>
  <c r="CM54" i="10"/>
  <c r="CE54" i="10"/>
  <c r="BV54" i="10"/>
  <c r="BN54" i="10"/>
  <c r="BF54" i="10"/>
  <c r="AX54" i="10"/>
  <c r="GA54" i="10"/>
  <c r="FO54" i="10"/>
  <c r="FE54" i="10"/>
  <c r="EW54" i="10"/>
  <c r="EO54" i="10"/>
  <c r="EG54" i="10"/>
  <c r="DY54" i="10"/>
  <c r="DP54" i="10"/>
  <c r="DH54" i="10"/>
  <c r="CZ54" i="10"/>
  <c r="CR54" i="10"/>
  <c r="CJ54" i="10"/>
  <c r="CA54" i="10"/>
  <c r="BS54" i="10"/>
  <c r="BK54" i="10"/>
  <c r="BC54" i="10"/>
  <c r="FN54" i="10"/>
  <c r="EY54" i="10"/>
  <c r="EM54" i="10"/>
  <c r="DZ54" i="10"/>
  <c r="DL54" i="10"/>
  <c r="CY54" i="10"/>
  <c r="CL54" i="10"/>
  <c r="BY54" i="10"/>
  <c r="BL54" i="10"/>
  <c r="AZ54" i="10"/>
  <c r="AQ54" i="10"/>
  <c r="AI54" i="10"/>
  <c r="AA54" i="10"/>
  <c r="S54" i="10"/>
  <c r="K54" i="10"/>
  <c r="FK54" i="10"/>
  <c r="EX54" i="10"/>
  <c r="EK54" i="10"/>
  <c r="DX54" i="10"/>
  <c r="DJ54" i="10"/>
  <c r="CX54" i="10"/>
  <c r="CK54" i="10"/>
  <c r="BW54" i="10"/>
  <c r="BJ54" i="10"/>
  <c r="AY54" i="10"/>
  <c r="AP54" i="10"/>
  <c r="AH54" i="10"/>
  <c r="Z54" i="10"/>
  <c r="R54" i="10"/>
  <c r="J54" i="10"/>
  <c r="GB54" i="10"/>
  <c r="FG54" i="10"/>
  <c r="EU54" i="10"/>
  <c r="EH54" i="10"/>
  <c r="DU54" i="10"/>
  <c r="DG54" i="10"/>
  <c r="CT54" i="10"/>
  <c r="CH54" i="10"/>
  <c r="BT54" i="10"/>
  <c r="BG54" i="10"/>
  <c r="AV54" i="10"/>
  <c r="AN54" i="10"/>
  <c r="AF54" i="10"/>
  <c r="X54" i="10"/>
  <c r="P54" i="10"/>
  <c r="H54" i="10"/>
  <c r="FZ54" i="10"/>
  <c r="FF54" i="10"/>
  <c r="ES54" i="10"/>
  <c r="EF54" i="10"/>
  <c r="DR54" i="10"/>
  <c r="DF54" i="10"/>
  <c r="CS54" i="10"/>
  <c r="CF54" i="10"/>
  <c r="BR54" i="10"/>
  <c r="BE54" i="10"/>
  <c r="AU54" i="10"/>
  <c r="AM54" i="10"/>
  <c r="AE54" i="10"/>
  <c r="W54" i="10"/>
  <c r="O54" i="10"/>
  <c r="G54" i="10"/>
  <c r="FA54" i="10"/>
  <c r="EA54" i="10"/>
  <c r="DA54" i="10"/>
  <c r="BZ54" i="10"/>
  <c r="BA54" i="10"/>
  <c r="AJ54" i="10"/>
  <c r="T54" i="10"/>
  <c r="GH54" i="10"/>
  <c r="EV54" i="10"/>
  <c r="DW54" i="10"/>
  <c r="CV54" i="10"/>
  <c r="BU54" i="10"/>
  <c r="AW54" i="10"/>
  <c r="AG54" i="10"/>
  <c r="Q54" i="10"/>
  <c r="FY54" i="10"/>
  <c r="EQ54" i="10"/>
  <c r="DQ54" i="10"/>
  <c r="CQ54" i="10"/>
  <c r="BQ54" i="10"/>
  <c r="AT54" i="10"/>
  <c r="AD54" i="10"/>
  <c r="N54" i="10"/>
  <c r="FS54" i="10"/>
  <c r="EP54" i="10"/>
  <c r="DO54" i="10"/>
  <c r="CP54" i="10"/>
  <c r="BO54" i="10"/>
  <c r="AS54" i="10"/>
  <c r="AC54" i="10"/>
  <c r="M54" i="10"/>
  <c r="FP54" i="10"/>
  <c r="EN54" i="10"/>
  <c r="DN54" i="10"/>
  <c r="CN54" i="10"/>
  <c r="BM54" i="10"/>
  <c r="AR54" i="10"/>
  <c r="AB54" i="10"/>
  <c r="L54" i="10"/>
  <c r="FI54" i="10"/>
  <c r="EI54" i="10"/>
  <c r="DI54" i="10"/>
  <c r="CI54" i="10"/>
  <c r="BI54" i="10"/>
  <c r="AO54" i="10"/>
  <c r="Y54" i="10"/>
  <c r="I54" i="10"/>
  <c r="FD54" i="10"/>
  <c r="EE54" i="10"/>
  <c r="DD54" i="10"/>
  <c r="CD54" i="10"/>
  <c r="BD54" i="10"/>
  <c r="AL54" i="10"/>
  <c r="V54" i="10"/>
  <c r="F54" i="10"/>
  <c r="DB54" i="10"/>
  <c r="CB54" i="10"/>
  <c r="BB54" i="10"/>
  <c r="AK54" i="10"/>
  <c r="U54" i="10"/>
  <c r="E54" i="10"/>
  <c r="FC54" i="10"/>
  <c r="EC54" i="10"/>
  <c r="P36" i="10"/>
  <c r="P38" i="10" s="1"/>
  <c r="P40" i="10" s="1"/>
  <c r="P34" i="10"/>
  <c r="P35" i="10" s="1"/>
  <c r="CN36" i="10"/>
  <c r="CN38" i="10" s="1"/>
  <c r="CN40" i="10" s="1"/>
  <c r="CN34" i="10"/>
  <c r="CN35" i="10" s="1"/>
  <c r="BQ34" i="10"/>
  <c r="BQ35" i="10" s="1"/>
  <c r="BQ36" i="10" s="1"/>
  <c r="BQ38" i="10" s="1"/>
  <c r="BQ40" i="10" s="1"/>
  <c r="DZ36" i="10"/>
  <c r="DZ38" i="10" s="1"/>
  <c r="DZ40" i="10" s="1"/>
  <c r="DZ34" i="10"/>
  <c r="DZ35" i="10" s="1"/>
  <c r="FX36" i="10"/>
  <c r="FX38" i="10" s="1"/>
  <c r="FX40" i="10" s="1"/>
  <c r="FX34" i="10"/>
  <c r="FX35" i="10" s="1"/>
  <c r="N36" i="10"/>
  <c r="N38" i="10" s="1"/>
  <c r="N40" i="10" s="1"/>
  <c r="N34" i="10"/>
  <c r="N35" i="10" s="1"/>
  <c r="EO34" i="10"/>
  <c r="EO35" i="10" s="1"/>
  <c r="EO36" i="10" s="1"/>
  <c r="EO38" i="10" s="1"/>
  <c r="EO40" i="10" s="1"/>
  <c r="U36" i="10"/>
  <c r="U38" i="10" s="1"/>
  <c r="U40" i="10" s="1"/>
  <c r="U34" i="10"/>
  <c r="U35" i="10" s="1"/>
  <c r="CZ36" i="10"/>
  <c r="CZ38" i="10" s="1"/>
  <c r="CZ40" i="10" s="1"/>
  <c r="CZ34" i="10"/>
  <c r="CZ35" i="10" s="1"/>
  <c r="FN36" i="10"/>
  <c r="FN38" i="10" s="1"/>
  <c r="FN40" i="10" s="1"/>
  <c r="FN34" i="10"/>
  <c r="FN35" i="10" s="1"/>
  <c r="DJ34" i="10"/>
  <c r="DJ35" i="10" s="1"/>
  <c r="DJ36" i="10" s="1"/>
  <c r="DJ38" i="10" s="1"/>
  <c r="DJ40" i="10" s="1"/>
  <c r="DY36" i="10"/>
  <c r="DY38" i="10" s="1"/>
  <c r="DY40" i="10" s="1"/>
  <c r="DY34" i="10"/>
  <c r="DY35" i="10" s="1"/>
  <c r="AJ36" i="10"/>
  <c r="AJ38" i="10" s="1"/>
  <c r="AJ40" i="10" s="1"/>
  <c r="AJ34" i="10"/>
  <c r="AJ35" i="10" s="1"/>
  <c r="I36" i="10"/>
  <c r="I38" i="10" s="1"/>
  <c r="I40" i="10" s="1"/>
  <c r="I34" i="10"/>
  <c r="I35" i="10" s="1"/>
  <c r="AI34" i="10"/>
  <c r="AI35" i="10" s="1"/>
  <c r="AI36" i="10" s="1"/>
  <c r="AI38" i="10" s="1"/>
  <c r="AI40" i="10" s="1"/>
  <c r="CO36" i="10"/>
  <c r="CO38" i="10" s="1"/>
  <c r="CO40" i="10" s="1"/>
  <c r="CO34" i="10"/>
  <c r="CO35" i="10" s="1"/>
  <c r="AU42" i="10"/>
  <c r="R511" i="1"/>
  <c r="R515" i="1" s="1"/>
  <c r="AO36" i="10"/>
  <c r="AO38" i="10" s="1"/>
  <c r="AO40" i="10" s="1"/>
  <c r="AO34" i="10"/>
  <c r="AO35" i="10" s="1"/>
  <c r="BA34" i="10"/>
  <c r="BA35" i="10" s="1"/>
  <c r="BA36" i="10" s="1"/>
  <c r="BA38" i="10" s="1"/>
  <c r="BA40" i="10" s="1"/>
  <c r="AP36" i="10"/>
  <c r="AP38" i="10" s="1"/>
  <c r="AP40" i="10" s="1"/>
  <c r="AP34" i="10"/>
  <c r="AP35" i="10" s="1"/>
  <c r="BX36" i="10"/>
  <c r="BX38" i="10" s="1"/>
  <c r="BX40" i="10" s="1"/>
  <c r="BX34" i="10"/>
  <c r="BX35" i="10" s="1"/>
  <c r="DO36" i="10"/>
  <c r="DO38" i="10" s="1"/>
  <c r="DO40" i="10" s="1"/>
  <c r="DO34" i="10"/>
  <c r="DO35" i="10" s="1"/>
  <c r="DU34" i="10"/>
  <c r="DU35" i="10" s="1"/>
  <c r="DU36" i="10" s="1"/>
  <c r="DU38" i="10" s="1"/>
  <c r="DU40" i="10" s="1"/>
  <c r="FU56" i="10"/>
  <c r="FH56" i="10"/>
  <c r="EZ56" i="10"/>
  <c r="ER56" i="10"/>
  <c r="EJ56" i="10"/>
  <c r="EB56" i="10"/>
  <c r="DT56" i="10"/>
  <c r="DK56" i="10"/>
  <c r="DC56" i="10"/>
  <c r="CU56" i="10"/>
  <c r="CL56" i="10"/>
  <c r="CD56" i="10"/>
  <c r="BU56" i="10"/>
  <c r="BM56" i="10"/>
  <c r="BE56" i="10"/>
  <c r="AW56" i="10"/>
  <c r="AO56" i="10"/>
  <c r="AG56" i="10"/>
  <c r="Y56" i="10"/>
  <c r="Q56" i="10"/>
  <c r="I56" i="10"/>
  <c r="GH56" i="10"/>
  <c r="FS56" i="10"/>
  <c r="FG56" i="10"/>
  <c r="EY56" i="10"/>
  <c r="EQ56" i="10"/>
  <c r="EI56" i="10"/>
  <c r="EA56" i="10"/>
  <c r="DR56" i="10"/>
  <c r="DJ56" i="10"/>
  <c r="DB56" i="10"/>
  <c r="CT56" i="10"/>
  <c r="CK56" i="10"/>
  <c r="CB56" i="10"/>
  <c r="BT56" i="10"/>
  <c r="BL56" i="10"/>
  <c r="BD56" i="10"/>
  <c r="AV56" i="10"/>
  <c r="AN56" i="10"/>
  <c r="AF56" i="10"/>
  <c r="X56" i="10"/>
  <c r="P56" i="10"/>
  <c r="H56" i="10"/>
  <c r="GB56" i="10"/>
  <c r="FP56" i="10"/>
  <c r="FF56" i="10"/>
  <c r="EX56" i="10"/>
  <c r="EP56" i="10"/>
  <c r="EH56" i="10"/>
  <c r="DZ56" i="10"/>
  <c r="DQ56" i="10"/>
  <c r="DI56" i="10"/>
  <c r="DA56" i="10"/>
  <c r="CS56" i="10"/>
  <c r="CJ56" i="10"/>
  <c r="CA56" i="10"/>
  <c r="BS56" i="10"/>
  <c r="BK56" i="10"/>
  <c r="BC56" i="10"/>
  <c r="AU56" i="10"/>
  <c r="AM56" i="10"/>
  <c r="AE56" i="10"/>
  <c r="W56" i="10"/>
  <c r="O56" i="10"/>
  <c r="FN56" i="10"/>
  <c r="FA56" i="10"/>
  <c r="EM56" i="10"/>
  <c r="DY56" i="10"/>
  <c r="DM56" i="10"/>
  <c r="CY56" i="10"/>
  <c r="CM56" i="10"/>
  <c r="BX56" i="10"/>
  <c r="BJ56" i="10"/>
  <c r="AY56" i="10"/>
  <c r="AK56" i="10"/>
  <c r="Z56" i="10"/>
  <c r="L56" i="10"/>
  <c r="FK56" i="10"/>
  <c r="EW56" i="10"/>
  <c r="EL56" i="10"/>
  <c r="DX56" i="10"/>
  <c r="DL56" i="10"/>
  <c r="CX56" i="10"/>
  <c r="CI56" i="10"/>
  <c r="BW56" i="10"/>
  <c r="BI56" i="10"/>
  <c r="AX56" i="10"/>
  <c r="AJ56" i="10"/>
  <c r="V56" i="10"/>
  <c r="K56" i="10"/>
  <c r="GA56" i="10"/>
  <c r="FJ56" i="10"/>
  <c r="EV56" i="10"/>
  <c r="EK56" i="10"/>
  <c r="DW56" i="10"/>
  <c r="DH56" i="10"/>
  <c r="CW56" i="10"/>
  <c r="CH56" i="10"/>
  <c r="BV56" i="10"/>
  <c r="BH56" i="10"/>
  <c r="AT56" i="10"/>
  <c r="AI56" i="10"/>
  <c r="U56" i="10"/>
  <c r="J56" i="10"/>
  <c r="FZ56" i="10"/>
  <c r="FI56" i="10"/>
  <c r="EU56" i="10"/>
  <c r="EG56" i="10"/>
  <c r="DV56" i="10"/>
  <c r="DG56" i="10"/>
  <c r="CV56" i="10"/>
  <c r="CG56" i="10"/>
  <c r="BR56" i="10"/>
  <c r="BG56" i="10"/>
  <c r="AS56" i="10"/>
  <c r="AH56" i="10"/>
  <c r="T56" i="10"/>
  <c r="G56" i="10"/>
  <c r="FX56" i="10"/>
  <c r="FD56" i="10"/>
  <c r="ES56" i="10"/>
  <c r="EE56" i="10"/>
  <c r="DP56" i="10"/>
  <c r="DE56" i="10"/>
  <c r="CP56" i="10"/>
  <c r="CE56" i="10"/>
  <c r="BP56" i="10"/>
  <c r="BB56" i="10"/>
  <c r="AQ56" i="10"/>
  <c r="AC56" i="10"/>
  <c r="R56" i="10"/>
  <c r="E56" i="10"/>
  <c r="FC56" i="10"/>
  <c r="DU56" i="10"/>
  <c r="CN56" i="10"/>
  <c r="BA56" i="10"/>
  <c r="S56" i="10"/>
  <c r="FB56" i="10"/>
  <c r="DO56" i="10"/>
  <c r="CF56" i="10"/>
  <c r="AZ56" i="10"/>
  <c r="N56" i="10"/>
  <c r="EO56" i="10"/>
  <c r="DF56" i="10"/>
  <c r="BY56" i="10"/>
  <c r="AP56" i="10"/>
  <c r="F56" i="10"/>
  <c r="FY56" i="10"/>
  <c r="EN56" i="10"/>
  <c r="DD56" i="10"/>
  <c r="BQ56" i="10"/>
  <c r="AL56" i="10"/>
  <c r="EC56" i="10"/>
  <c r="BF56" i="10"/>
  <c r="DN56" i="10"/>
  <c r="AR56" i="10"/>
  <c r="FW56" i="10"/>
  <c r="CZ56" i="10"/>
  <c r="AD56" i="10"/>
  <c r="FO56" i="10"/>
  <c r="CQ56" i="10"/>
  <c r="AB56" i="10"/>
  <c r="FE56" i="10"/>
  <c r="CO56" i="10"/>
  <c r="AA56" i="10"/>
  <c r="ET56" i="10"/>
  <c r="BZ56" i="10"/>
  <c r="M56" i="10"/>
  <c r="EF56" i="10"/>
  <c r="BO56" i="10"/>
  <c r="ED56" i="10"/>
  <c r="BN56" i="10"/>
  <c r="GB36" i="10"/>
  <c r="GB38" i="10" s="1"/>
  <c r="GB40" i="10" s="1"/>
  <c r="GB42" i="10" s="1"/>
  <c r="GB34" i="10"/>
  <c r="GB35" i="10" s="1"/>
  <c r="BW34" i="10"/>
  <c r="BW35" i="10" s="1"/>
  <c r="BW36" i="10" s="1"/>
  <c r="BW38" i="10" s="1"/>
  <c r="BW40" i="10" s="1"/>
  <c r="AN36" i="10"/>
  <c r="AN38" i="10" s="1"/>
  <c r="AN40" i="10" s="1"/>
  <c r="AN34" i="10"/>
  <c r="AN35" i="10" s="1"/>
  <c r="DD36" i="10"/>
  <c r="DD38" i="10" s="1"/>
  <c r="DD40" i="10" s="1"/>
  <c r="DD34" i="10"/>
  <c r="DD35" i="10" s="1"/>
  <c r="W36" i="10"/>
  <c r="W38" i="10" s="1"/>
  <c r="W40" i="10" s="1"/>
  <c r="W34" i="10"/>
  <c r="W35" i="10" s="1"/>
  <c r="CE34" i="10"/>
  <c r="CE35" i="10" s="1"/>
  <c r="CE36" i="10" s="1"/>
  <c r="CE38" i="10" s="1"/>
  <c r="CE40" i="10" s="1"/>
  <c r="EK36" i="10"/>
  <c r="EK38" i="10" s="1"/>
  <c r="EK40" i="10" s="1"/>
  <c r="EK34" i="10"/>
  <c r="EK35" i="10" s="1"/>
  <c r="FK36" i="10"/>
  <c r="FK38" i="10" s="1"/>
  <c r="FK40" i="10" s="1"/>
  <c r="FK34" i="10"/>
  <c r="FK35" i="10" s="1"/>
  <c r="GD49" i="10"/>
  <c r="GD51" i="10" s="1"/>
  <c r="AR36" i="10"/>
  <c r="AR38" i="10" s="1"/>
  <c r="AR40" i="10" s="1"/>
  <c r="AR34" i="10"/>
  <c r="AR35" i="10" s="1"/>
  <c r="BU36" i="10"/>
  <c r="BU38" i="10" s="1"/>
  <c r="BU40" i="10" s="1"/>
  <c r="BU34" i="10"/>
  <c r="BU35" i="10" s="1"/>
  <c r="Y34" i="10"/>
  <c r="Y35" i="10" s="1"/>
  <c r="Y36" i="10" s="1"/>
  <c r="Y38" i="10" s="1"/>
  <c r="Y40" i="10" s="1"/>
  <c r="EW34" i="10"/>
  <c r="EW35" i="10" s="1"/>
  <c r="EW36" i="10" s="1"/>
  <c r="EW38" i="10" s="1"/>
  <c r="EW40" i="10" s="1"/>
  <c r="FG36" i="10"/>
  <c r="FG38" i="10" s="1"/>
  <c r="FG40" i="10" s="1"/>
  <c r="FG34" i="10"/>
  <c r="FG35" i="10" s="1"/>
  <c r="GH59" i="10"/>
  <c r="GH53" i="10"/>
  <c r="GH55" i="10"/>
  <c r="BF36" i="10"/>
  <c r="BF38" i="10" s="1"/>
  <c r="BF40" i="10" s="1"/>
  <c r="BF34" i="10"/>
  <c r="BF35" i="10" s="1"/>
  <c r="M36" i="10"/>
  <c r="M38" i="10" s="1"/>
  <c r="M40" i="10" s="1"/>
  <c r="M34" i="10"/>
  <c r="M35" i="10" s="1"/>
  <c r="CB34" i="10"/>
  <c r="CB35" i="10" s="1"/>
  <c r="CB36" i="10" s="1"/>
  <c r="CB38" i="10" s="1"/>
  <c r="CB40" i="10" s="1"/>
  <c r="EJ36" i="10"/>
  <c r="EJ38" i="10" s="1"/>
  <c r="EJ40" i="10" s="1"/>
  <c r="EJ34" i="10"/>
  <c r="EJ35" i="10" s="1"/>
  <c r="EZ36" i="10"/>
  <c r="EZ38" i="10" s="1"/>
  <c r="EZ40" i="10" s="1"/>
  <c r="EZ34" i="10"/>
  <c r="EZ35" i="10" s="1"/>
  <c r="DG42" i="10"/>
  <c r="R1279" i="1"/>
  <c r="R1283" i="1" s="1"/>
  <c r="AG34" i="10"/>
  <c r="AG35" i="10" s="1"/>
  <c r="AG36" i="10" s="1"/>
  <c r="AG38" i="10" s="1"/>
  <c r="AG40" i="10" s="1"/>
  <c r="DC36" i="10"/>
  <c r="DC38" i="10" s="1"/>
  <c r="DC40" i="10" s="1"/>
  <c r="DC34" i="10"/>
  <c r="DC35" i="10" s="1"/>
  <c r="FI36" i="10"/>
  <c r="FI38" i="10" s="1"/>
  <c r="FI40" i="10" s="1"/>
  <c r="FI34" i="10"/>
  <c r="FI35" i="10" s="1"/>
  <c r="BT36" i="10"/>
  <c r="BT38" i="10" s="1"/>
  <c r="BT40" i="10" s="1"/>
  <c r="BT34" i="10"/>
  <c r="BT35" i="10" s="1"/>
  <c r="FW34" i="10"/>
  <c r="FW35" i="10" s="1"/>
  <c r="FW36" i="10" s="1"/>
  <c r="FW38" i="10" s="1"/>
  <c r="FW40" i="10" s="1"/>
  <c r="AH36" i="10"/>
  <c r="AH38" i="10" s="1"/>
  <c r="AH40" i="10" s="1"/>
  <c r="AH34" i="10"/>
  <c r="AH35" i="10" s="1"/>
  <c r="BH36" i="10"/>
  <c r="BH38" i="10" s="1"/>
  <c r="BH40" i="10" s="1"/>
  <c r="BH34" i="10"/>
  <c r="BH35" i="10" s="1"/>
  <c r="DW42" i="10"/>
  <c r="R1471" i="1"/>
  <c r="R1475" i="1" s="1"/>
  <c r="DI34" i="10"/>
  <c r="DI35" i="10" s="1"/>
  <c r="DI36" i="10" s="1"/>
  <c r="DI38" i="10" s="1"/>
  <c r="DI40" i="10" s="1"/>
  <c r="GH60" i="10"/>
  <c r="FS60" i="10"/>
  <c r="FG60" i="10"/>
  <c r="EY60" i="10"/>
  <c r="EQ60" i="10"/>
  <c r="EI60" i="10"/>
  <c r="EA60" i="10"/>
  <c r="DR60" i="10"/>
  <c r="DJ60" i="10"/>
  <c r="DB60" i="10"/>
  <c r="CT60" i="10"/>
  <c r="CL60" i="10"/>
  <c r="CD60" i="10"/>
  <c r="BU60" i="10"/>
  <c r="BM60" i="10"/>
  <c r="BE60" i="10"/>
  <c r="AW60" i="10"/>
  <c r="AO60" i="10"/>
  <c r="GB60" i="10"/>
  <c r="FP60" i="10"/>
  <c r="FF60" i="10"/>
  <c r="EX60" i="10"/>
  <c r="EP60" i="10"/>
  <c r="EH60" i="10"/>
  <c r="DZ60" i="10"/>
  <c r="DQ60" i="10"/>
  <c r="DI60" i="10"/>
  <c r="DA60" i="10"/>
  <c r="CS60" i="10"/>
  <c r="CK60" i="10"/>
  <c r="CB60" i="10"/>
  <c r="BT60" i="10"/>
  <c r="BL60" i="10"/>
  <c r="BD60" i="10"/>
  <c r="AV60" i="10"/>
  <c r="AN60" i="10"/>
  <c r="GA60" i="10"/>
  <c r="FO60" i="10"/>
  <c r="FE60" i="10"/>
  <c r="EW60" i="10"/>
  <c r="EO60" i="10"/>
  <c r="EG60" i="10"/>
  <c r="DY60" i="10"/>
  <c r="DP60" i="10"/>
  <c r="DH60" i="10"/>
  <c r="CZ60" i="10"/>
  <c r="CR60" i="10"/>
  <c r="CJ60" i="10"/>
  <c r="CA60" i="10"/>
  <c r="BS60" i="10"/>
  <c r="BK60" i="10"/>
  <c r="BC60" i="10"/>
  <c r="AU60" i="10"/>
  <c r="FZ60" i="10"/>
  <c r="FN60" i="10"/>
  <c r="FD60" i="10"/>
  <c r="EV60" i="10"/>
  <c r="EN60" i="10"/>
  <c r="EF60" i="10"/>
  <c r="DX60" i="10"/>
  <c r="DO60" i="10"/>
  <c r="DG60" i="10"/>
  <c r="CY60" i="10"/>
  <c r="CQ60" i="10"/>
  <c r="CI60" i="10"/>
  <c r="BZ60" i="10"/>
  <c r="BR60" i="10"/>
  <c r="BJ60" i="10"/>
  <c r="BB60" i="10"/>
  <c r="AT60" i="10"/>
  <c r="FY60" i="10"/>
  <c r="FK60" i="10"/>
  <c r="FC60" i="10"/>
  <c r="EU60" i="10"/>
  <c r="EM60" i="10"/>
  <c r="EE60" i="10"/>
  <c r="DW60" i="10"/>
  <c r="DN60" i="10"/>
  <c r="DF60" i="10"/>
  <c r="CX60" i="10"/>
  <c r="CP60" i="10"/>
  <c r="CH60" i="10"/>
  <c r="BY60" i="10"/>
  <c r="BQ60" i="10"/>
  <c r="BI60" i="10"/>
  <c r="BA60" i="10"/>
  <c r="AS60" i="10"/>
  <c r="FW60" i="10"/>
  <c r="ET60" i="10"/>
  <c r="EB60" i="10"/>
  <c r="DD60" i="10"/>
  <c r="CG60" i="10"/>
  <c r="BN60" i="10"/>
  <c r="AQ60" i="10"/>
  <c r="AG60" i="10"/>
  <c r="Y60" i="10"/>
  <c r="Q60" i="10"/>
  <c r="I60" i="10"/>
  <c r="FU60" i="10"/>
  <c r="ES60" i="10"/>
  <c r="DV60" i="10"/>
  <c r="DC60" i="10"/>
  <c r="CF60" i="10"/>
  <c r="BH60" i="10"/>
  <c r="AP60" i="10"/>
  <c r="AF60" i="10"/>
  <c r="X60" i="10"/>
  <c r="P60" i="10"/>
  <c r="H60" i="10"/>
  <c r="FI60" i="10"/>
  <c r="EL60" i="10"/>
  <c r="DT60" i="10"/>
  <c r="CV60" i="10"/>
  <c r="BX60" i="10"/>
  <c r="BF60" i="10"/>
  <c r="AL60" i="10"/>
  <c r="AD60" i="10"/>
  <c r="V60" i="10"/>
  <c r="N60" i="10"/>
  <c r="F60" i="10"/>
  <c r="FH60" i="10"/>
  <c r="EK60" i="10"/>
  <c r="DM60" i="10"/>
  <c r="CU60" i="10"/>
  <c r="BW60" i="10"/>
  <c r="AZ60" i="10"/>
  <c r="AK60" i="10"/>
  <c r="AC60" i="10"/>
  <c r="U60" i="10"/>
  <c r="M60" i="10"/>
  <c r="E60" i="10"/>
  <c r="ER60" i="10"/>
  <c r="CW60" i="10"/>
  <c r="BG60" i="10"/>
  <c r="AE60" i="10"/>
  <c r="O60" i="10"/>
  <c r="EJ60" i="10"/>
  <c r="CO60" i="10"/>
  <c r="AY60" i="10"/>
  <c r="AB60" i="10"/>
  <c r="L60" i="10"/>
  <c r="ED60" i="10"/>
  <c r="CN60" i="10"/>
  <c r="AX60" i="10"/>
  <c r="AA60" i="10"/>
  <c r="K60" i="10"/>
  <c r="FB60" i="10"/>
  <c r="DL60" i="10"/>
  <c r="BV60" i="10"/>
  <c r="AJ60" i="10"/>
  <c r="T60" i="10"/>
  <c r="FJ60" i="10"/>
  <c r="CE60" i="10"/>
  <c r="W60" i="10"/>
  <c r="FA60" i="10"/>
  <c r="BP60" i="10"/>
  <c r="S60" i="10"/>
  <c r="EZ60" i="10"/>
  <c r="BO60" i="10"/>
  <c r="R60" i="10"/>
  <c r="EC60" i="10"/>
  <c r="AR60" i="10"/>
  <c r="J60" i="10"/>
  <c r="DU60" i="10"/>
  <c r="AM60" i="10"/>
  <c r="G60" i="10"/>
  <c r="DE60" i="10"/>
  <c r="AH60" i="10"/>
  <c r="DK60" i="10"/>
  <c r="CM60" i="10"/>
  <c r="FX60" i="10"/>
  <c r="AI60" i="10"/>
  <c r="Z60" i="10"/>
  <c r="V36" i="10"/>
  <c r="V38" i="10" s="1"/>
  <c r="V40" i="10" s="1"/>
  <c r="V34" i="10"/>
  <c r="V35" i="10" s="1"/>
  <c r="EC36" i="10"/>
  <c r="EC38" i="10" s="1"/>
  <c r="EC40" i="10" s="1"/>
  <c r="EC34" i="10"/>
  <c r="EC35" i="10" s="1"/>
  <c r="BD34" i="10"/>
  <c r="BD35" i="10" s="1"/>
  <c r="BD36" i="10" s="1"/>
  <c r="BD38" i="10" s="1"/>
  <c r="BD40" i="10" s="1"/>
  <c r="DT34" i="10"/>
  <c r="DT35" i="10" s="1"/>
  <c r="DT36" i="10" s="1"/>
  <c r="DT38" i="10" s="1"/>
  <c r="DT40" i="10" s="1"/>
  <c r="EL36" i="10"/>
  <c r="EL38" i="10" s="1"/>
  <c r="EL40" i="10" s="1"/>
  <c r="EL34" i="10"/>
  <c r="EL35" i="10" s="1"/>
  <c r="AA36" i="10"/>
  <c r="AA38" i="10" s="1"/>
  <c r="AA40" i="10" s="1"/>
  <c r="AA34" i="10"/>
  <c r="AA35" i="10" s="1"/>
  <c r="CG34" i="10"/>
  <c r="CG35" i="10" s="1"/>
  <c r="CG36" i="10" s="1"/>
  <c r="CG38" i="10" s="1"/>
  <c r="CG40" i="10" s="1"/>
  <c r="GA34" i="10"/>
  <c r="GA35" i="10" s="1"/>
  <c r="GA36" i="10" s="1"/>
  <c r="GA38" i="10" s="1"/>
  <c r="GA40" i="10" s="1"/>
  <c r="CL36" i="10"/>
  <c r="CL38" i="10" s="1"/>
  <c r="CL40" i="10" s="1"/>
  <c r="CL34" i="10"/>
  <c r="CL35" i="10" s="1"/>
  <c r="DN36" i="10"/>
  <c r="DN38" i="10" s="1"/>
  <c r="DN40" i="10" s="1"/>
  <c r="DN34" i="10"/>
  <c r="DN35" i="10" s="1"/>
  <c r="ED34" i="10"/>
  <c r="ED35" i="10" s="1"/>
  <c r="ED36" i="10" s="1"/>
  <c r="ED38" i="10" s="1"/>
  <c r="ED40" i="10" s="1"/>
  <c r="CQ42" i="10"/>
  <c r="R1087" i="1"/>
  <c r="R1091" i="1" s="1"/>
  <c r="BC36" i="10"/>
  <c r="BC38" i="10" s="1"/>
  <c r="BC40" i="10" s="1"/>
  <c r="BC34" i="10"/>
  <c r="BC35" i="10" s="1"/>
  <c r="CU36" i="10"/>
  <c r="CU38" i="10" s="1"/>
  <c r="CU40" i="10" s="1"/>
  <c r="CU34" i="10"/>
  <c r="CU35" i="10" s="1"/>
  <c r="FA34" i="10"/>
  <c r="FA35" i="10" s="1"/>
  <c r="FA36" i="10" s="1"/>
  <c r="FA38" i="10" s="1"/>
  <c r="FA40" i="10" s="1"/>
  <c r="FS42" i="10"/>
  <c r="R2047" i="1"/>
  <c r="R2051" i="1" s="1"/>
  <c r="Z36" i="10"/>
  <c r="Z38" i="10" s="1"/>
  <c r="Z40" i="10" s="1"/>
  <c r="Z34" i="10"/>
  <c r="Z35" i="10" s="1"/>
  <c r="CI36" i="10"/>
  <c r="CI38" i="10" s="1"/>
  <c r="CI40" i="10" s="1"/>
  <c r="CI34" i="10"/>
  <c r="CI35" i="10" s="1"/>
  <c r="DA34" i="10"/>
  <c r="DA35" i="10" s="1"/>
  <c r="DA36" i="10" s="1"/>
  <c r="DA38" i="10" s="1"/>
  <c r="DA40" i="10" s="1"/>
  <c r="CY34" i="10"/>
  <c r="CY35" i="10" s="1"/>
  <c r="CY36" i="10" s="1"/>
  <c r="CY38" i="10" s="1"/>
  <c r="CY40" i="10" s="1"/>
  <c r="DM36" i="10"/>
  <c r="DM38" i="10" s="1"/>
  <c r="DM40" i="10" s="1"/>
  <c r="DM34" i="10"/>
  <c r="DM35" i="10" s="1"/>
  <c r="DB36" i="10"/>
  <c r="DB38" i="10" s="1"/>
  <c r="DB40" i="10" s="1"/>
  <c r="DB34" i="10"/>
  <c r="DB35" i="10" s="1"/>
  <c r="F34" i="10"/>
  <c r="F35" i="10" s="1"/>
  <c r="F36" i="10" s="1"/>
  <c r="F38" i="10" s="1"/>
  <c r="F40" i="10" s="1"/>
  <c r="DH34" i="10"/>
  <c r="DH35" i="10" s="1"/>
  <c r="DH36" i="10" s="1"/>
  <c r="DH38" i="10" s="1"/>
  <c r="DH40" i="10" s="1"/>
  <c r="BO36" i="10"/>
  <c r="BO38" i="10" s="1"/>
  <c r="BO40" i="10" s="1"/>
  <c r="BO34" i="10"/>
  <c r="BO35" i="10" s="1"/>
  <c r="GG47" i="10"/>
  <c r="GG44" i="10"/>
  <c r="GG46" i="10" s="1"/>
  <c r="AX34" i="10"/>
  <c r="AX35" i="10" s="1"/>
  <c r="AX36" i="10" s="1"/>
  <c r="AX38" i="10" s="1"/>
  <c r="AX40" i="10" s="1"/>
  <c r="G34" i="10"/>
  <c r="G35" i="10" s="1"/>
  <c r="G36" i="10" s="1"/>
  <c r="G38" i="10" s="1"/>
  <c r="G40" i="10" s="1"/>
  <c r="BM36" i="10"/>
  <c r="BM38" i="10" s="1"/>
  <c r="BM40" i="10" s="1"/>
  <c r="BM34" i="10"/>
  <c r="BM35" i="10" s="1"/>
  <c r="EI36" i="10"/>
  <c r="EI38" i="10" s="1"/>
  <c r="EI40" i="10" s="1"/>
  <c r="EI34" i="10"/>
  <c r="EI35" i="10" s="1"/>
  <c r="H34" i="10"/>
  <c r="H35" i="10" s="1"/>
  <c r="H36" i="10" s="1"/>
  <c r="H38" i="10" s="1"/>
  <c r="H40" i="10" s="1"/>
  <c r="AL34" i="10"/>
  <c r="AL35" i="10" s="1"/>
  <c r="AL36" i="10" s="1"/>
  <c r="AL38" i="10" s="1"/>
  <c r="AL40" i="10" s="1"/>
  <c r="EU36" i="10"/>
  <c r="EU38" i="10" s="1"/>
  <c r="EU40" i="10" s="1"/>
  <c r="EU34" i="10"/>
  <c r="EU35" i="10" s="1"/>
  <c r="EQ36" i="10"/>
  <c r="EQ38" i="10" s="1"/>
  <c r="EQ40" i="10" s="1"/>
  <c r="EQ34" i="10"/>
  <c r="EQ35" i="10" s="1"/>
  <c r="EF34" i="10"/>
  <c r="EF35" i="10" s="1"/>
  <c r="EF36" i="10" s="1"/>
  <c r="EF38" i="10" s="1"/>
  <c r="EF40" i="10" s="1"/>
  <c r="CR34" i="10"/>
  <c r="CR35" i="10" s="1"/>
  <c r="CR36" i="10" s="1"/>
  <c r="CR38" i="10" s="1"/>
  <c r="CR40" i="10" s="1"/>
  <c r="Q36" i="10"/>
  <c r="Q38" i="10" s="1"/>
  <c r="Q40" i="10" s="1"/>
  <c r="Q34" i="10"/>
  <c r="Q35" i="10" s="1"/>
  <c r="J36" i="10"/>
  <c r="J38" i="10" s="1"/>
  <c r="J40" i="10" s="1"/>
  <c r="J34" i="10"/>
  <c r="J35" i="10" s="1"/>
  <c r="AV34" i="10"/>
  <c r="AV35" i="10" s="1"/>
  <c r="AV36" i="10" s="1"/>
  <c r="AV38" i="10" s="1"/>
  <c r="AV40" i="10" s="1"/>
  <c r="BR34" i="10"/>
  <c r="BR35" i="10" s="1"/>
  <c r="BR36" i="10" s="1"/>
  <c r="BR38" i="10" s="1"/>
  <c r="BR40" i="10" s="1"/>
  <c r="R36" i="10"/>
  <c r="R38" i="10" s="1"/>
  <c r="R40" i="10" s="1"/>
  <c r="R34" i="10"/>
  <c r="R35" i="10" s="1"/>
  <c r="BL36" i="10"/>
  <c r="BL38" i="10" s="1"/>
  <c r="BL40" i="10" s="1"/>
  <c r="BL34" i="10"/>
  <c r="BL35" i="10" s="1"/>
  <c r="CH34" i="10"/>
  <c r="CH35" i="10" s="1"/>
  <c r="CH36" i="10" s="1"/>
  <c r="CH38" i="10" s="1"/>
  <c r="CH40" i="10" s="1"/>
  <c r="BS34" i="10"/>
  <c r="BS35" i="10" s="1"/>
  <c r="BS36" i="10" s="1"/>
  <c r="BS38" i="10" s="1"/>
  <c r="BS40" i="10" s="1"/>
  <c r="CS36" i="10"/>
  <c r="CS38" i="10" s="1"/>
  <c r="CS40" i="10" s="1"/>
  <c r="CS34" i="10"/>
  <c r="CS35" i="10" s="1"/>
  <c r="FO36" i="10"/>
  <c r="FO38" i="10" s="1"/>
  <c r="FO40" i="10" s="1"/>
  <c r="FO34" i="10"/>
  <c r="FO35" i="10" s="1"/>
  <c r="CV34" i="10"/>
  <c r="CV35" i="10" s="1"/>
  <c r="CV36" i="10" s="1"/>
  <c r="CV38" i="10" s="1"/>
  <c r="CV40" i="10" s="1"/>
  <c r="AS34" i="10"/>
  <c r="AS35" i="10" s="1"/>
  <c r="AS36" i="10" s="1"/>
  <c r="AS38" i="10" s="1"/>
  <c r="AS40" i="10" s="1"/>
  <c r="CT36" i="10"/>
  <c r="CT38" i="10" s="1"/>
  <c r="CT40" i="10" s="1"/>
  <c r="CT34" i="10"/>
  <c r="CT35" i="10" s="1"/>
  <c r="FU36" i="10"/>
  <c r="FU38" i="10" s="1"/>
  <c r="FU40" i="10" s="1"/>
  <c r="FU34" i="10"/>
  <c r="FU35" i="10" s="1"/>
  <c r="T34" i="10"/>
  <c r="T35" i="10" s="1"/>
  <c r="T36" i="10" s="1"/>
  <c r="T38" i="10" s="1"/>
  <c r="T40" i="10" s="1"/>
  <c r="ET34" i="10"/>
  <c r="ET35" i="10" s="1"/>
  <c r="ET36" i="10" s="1"/>
  <c r="ET38" i="10" s="1"/>
  <c r="ET40" i="10" s="1"/>
  <c r="X36" i="10"/>
  <c r="X38" i="10" s="1"/>
  <c r="X40" i="10" s="1"/>
  <c r="X34" i="10"/>
  <c r="X35" i="10" s="1"/>
  <c r="BB36" i="10"/>
  <c r="BB38" i="10" s="1"/>
  <c r="BB40" i="10" s="1"/>
  <c r="BB34" i="10"/>
  <c r="BB35" i="10" s="1"/>
  <c r="AE42" i="10"/>
  <c r="R319" i="1"/>
  <c r="R323" i="1" s="1"/>
  <c r="CM34" i="10"/>
  <c r="CM35" i="10" s="1"/>
  <c r="CM36" i="10" s="1"/>
  <c r="CM38" i="10" s="1"/>
  <c r="CM40" i="10" s="1"/>
  <c r="ES36" i="10"/>
  <c r="ES38" i="10" s="1"/>
  <c r="ES40" i="10" s="1"/>
  <c r="ES34" i="10"/>
  <c r="ES35" i="10" s="1"/>
  <c r="CV32" i="9"/>
  <c r="DD32" i="9"/>
  <c r="DD33" i="9" s="1"/>
  <c r="DD34" i="9" s="1"/>
  <c r="DD35" i="9" s="1"/>
  <c r="K31" i="9"/>
  <c r="S31" i="9"/>
  <c r="AA31" i="9"/>
  <c r="AI31" i="9"/>
  <c r="AQ31" i="9"/>
  <c r="AY31" i="9"/>
  <c r="BG31" i="9"/>
  <c r="BO31" i="9"/>
  <c r="BW31" i="9"/>
  <c r="CE31" i="9"/>
  <c r="CM31" i="9"/>
  <c r="CU31" i="9"/>
  <c r="DC31" i="9"/>
  <c r="DK31" i="9"/>
  <c r="DK32" i="9" s="1"/>
  <c r="DS31" i="9"/>
  <c r="EA31" i="9"/>
  <c r="EA32" i="9" s="1"/>
  <c r="EI31" i="9"/>
  <c r="EQ31" i="9"/>
  <c r="EY31" i="9"/>
  <c r="FG31" i="9"/>
  <c r="FO31" i="9"/>
  <c r="FW31" i="9"/>
  <c r="FW32" i="9" s="1"/>
  <c r="O32" i="9"/>
  <c r="BK32" i="9"/>
  <c r="BK33" i="9" s="1"/>
  <c r="BK34" i="9" s="1"/>
  <c r="BK35" i="9" s="1"/>
  <c r="CA32" i="9"/>
  <c r="CA62" i="9" s="1"/>
  <c r="DW32" i="9"/>
  <c r="EM32" i="9"/>
  <c r="GH30" i="9"/>
  <c r="AW31" i="9"/>
  <c r="BE31" i="9"/>
  <c r="BE32" i="9" s="1"/>
  <c r="BM31" i="9"/>
  <c r="BU31" i="9"/>
  <c r="BU32" i="9" s="1"/>
  <c r="CC31" i="9"/>
  <c r="CC32" i="9" s="1"/>
  <c r="CK31" i="9"/>
  <c r="CS31" i="9"/>
  <c r="DA31" i="9"/>
  <c r="DI31" i="9"/>
  <c r="DQ31" i="9"/>
  <c r="DY31" i="9"/>
  <c r="EG31" i="9"/>
  <c r="EO31" i="9"/>
  <c r="EW31" i="9"/>
  <c r="FE31" i="9"/>
  <c r="FM31" i="9"/>
  <c r="FU31" i="9"/>
  <c r="EC32" i="9"/>
  <c r="EK32" i="9"/>
  <c r="ES32" i="9"/>
  <c r="ES33" i="9" s="1"/>
  <c r="ES34" i="9" s="1"/>
  <c r="ES35" i="9" s="1"/>
  <c r="FA32" i="9"/>
  <c r="G32" i="9"/>
  <c r="Q29" i="1" s="1"/>
  <c r="Q34" i="1" s="1"/>
  <c r="W32" i="9"/>
  <c r="AE32" i="9"/>
  <c r="AE62" i="9" s="1"/>
  <c r="AM32" i="9"/>
  <c r="AU32" i="9"/>
  <c r="AU62" i="9" s="1"/>
  <c r="BC32" i="9"/>
  <c r="BS32" i="9"/>
  <c r="CI32" i="9"/>
  <c r="CI62" i="9" s="1"/>
  <c r="CQ32" i="9"/>
  <c r="CQ62" i="9" s="1"/>
  <c r="CY32" i="9"/>
  <c r="DG32" i="9"/>
  <c r="EU32" i="9"/>
  <c r="FC32" i="9"/>
  <c r="FK32" i="9"/>
  <c r="FS32" i="9"/>
  <c r="FS62" i="9" s="1"/>
  <c r="K32" i="9"/>
  <c r="Q77" i="1" s="1"/>
  <c r="Q82" i="1" s="1"/>
  <c r="S32" i="9"/>
  <c r="AA32" i="9"/>
  <c r="AA33" i="9" s="1"/>
  <c r="AA34" i="9" s="1"/>
  <c r="AA35" i="9" s="1"/>
  <c r="AI32" i="9"/>
  <c r="AI62" i="9" s="1"/>
  <c r="AQ32" i="9"/>
  <c r="AQ62" i="9" s="1"/>
  <c r="AY32" i="9"/>
  <c r="BG32" i="9"/>
  <c r="BO32" i="9"/>
  <c r="BO62" i="9" s="1"/>
  <c r="BW32" i="9"/>
  <c r="BW33" i="9" s="1"/>
  <c r="BW34" i="9" s="1"/>
  <c r="BW35" i="9" s="1"/>
  <c r="CE32" i="9"/>
  <c r="CM32" i="9"/>
  <c r="CU32" i="9"/>
  <c r="CU62" i="9" s="1"/>
  <c r="DC32" i="9"/>
  <c r="DC62" i="9" s="1"/>
  <c r="DS32" i="9"/>
  <c r="GH63" i="9"/>
  <c r="E31" i="9"/>
  <c r="E32" i="9" s="1"/>
  <c r="GH25" i="9"/>
  <c r="R62" i="9"/>
  <c r="R33" i="9"/>
  <c r="R34" i="9" s="1"/>
  <c r="R35" i="9" s="1"/>
  <c r="CD62" i="9"/>
  <c r="CD33" i="9"/>
  <c r="CD34" i="9" s="1"/>
  <c r="CD35" i="9" s="1"/>
  <c r="GB37" i="9"/>
  <c r="S62" i="9"/>
  <c r="AA62" i="9"/>
  <c r="BG62" i="9"/>
  <c r="BG33" i="9"/>
  <c r="CE62" i="9"/>
  <c r="CM62" i="9"/>
  <c r="CM33" i="9"/>
  <c r="DS62" i="9"/>
  <c r="DS33" i="9"/>
  <c r="BN62" i="9"/>
  <c r="BN33" i="9"/>
  <c r="GC37" i="9"/>
  <c r="L32" i="9"/>
  <c r="Q89" i="1" s="1"/>
  <c r="Q94" i="1" s="1"/>
  <c r="T32" i="9"/>
  <c r="AB32" i="9"/>
  <c r="AJ32" i="9"/>
  <c r="AR32" i="9"/>
  <c r="AZ32" i="9"/>
  <c r="BH32" i="9"/>
  <c r="BP32" i="9"/>
  <c r="BX32" i="9"/>
  <c r="CF32" i="9"/>
  <c r="CN32" i="9"/>
  <c r="CV62" i="9"/>
  <c r="CV33" i="9"/>
  <c r="CV34" i="9" s="1"/>
  <c r="CV35" i="9" s="1"/>
  <c r="DD62" i="9"/>
  <c r="Z62" i="9"/>
  <c r="Z33" i="9"/>
  <c r="Z34" i="9" s="1"/>
  <c r="Z35" i="9" s="1"/>
  <c r="BV62" i="9"/>
  <c r="BV33" i="9"/>
  <c r="M62" i="9"/>
  <c r="M33" i="9"/>
  <c r="M34" i="9" s="1"/>
  <c r="M35" i="9" s="1"/>
  <c r="U62" i="9"/>
  <c r="U33" i="9"/>
  <c r="AC62" i="9"/>
  <c r="AC33" i="9"/>
  <c r="AC34" i="9" s="1"/>
  <c r="AC35" i="9" s="1"/>
  <c r="AK62" i="9"/>
  <c r="AK33" i="9"/>
  <c r="AK34" i="9" s="1"/>
  <c r="AK35" i="9" s="1"/>
  <c r="AS62" i="9"/>
  <c r="AS33" i="9"/>
  <c r="AS34" i="9" s="1"/>
  <c r="AS35" i="9" s="1"/>
  <c r="BA62" i="9"/>
  <c r="BA33" i="9"/>
  <c r="BI62" i="9"/>
  <c r="BI33" i="9"/>
  <c r="BI34" i="9" s="1"/>
  <c r="BI35" i="9" s="1"/>
  <c r="BQ62" i="9"/>
  <c r="BQ33" i="9"/>
  <c r="BQ34" i="9" s="1"/>
  <c r="BQ35" i="9" s="1"/>
  <c r="BY62" i="9"/>
  <c r="BY33" i="9"/>
  <c r="BY34" i="9" s="1"/>
  <c r="BY35" i="9" s="1"/>
  <c r="CG62" i="9"/>
  <c r="CG33" i="9"/>
  <c r="CO62" i="9"/>
  <c r="CO33" i="9"/>
  <c r="CW62" i="9"/>
  <c r="CW33" i="9"/>
  <c r="DE62" i="9"/>
  <c r="DE33" i="9"/>
  <c r="DM62" i="9"/>
  <c r="DM33" i="9"/>
  <c r="DU62" i="9"/>
  <c r="DU33" i="9"/>
  <c r="DU34" i="9" s="1"/>
  <c r="DU35" i="9" s="1"/>
  <c r="EK62" i="9"/>
  <c r="EK33" i="9"/>
  <c r="ES62" i="9"/>
  <c r="FA62" i="9"/>
  <c r="FA33" i="9"/>
  <c r="FA34" i="9" s="1"/>
  <c r="FA35" i="9" s="1"/>
  <c r="BF62" i="9"/>
  <c r="BF33" i="9"/>
  <c r="BF34" i="9" s="1"/>
  <c r="BF35" i="9" s="1"/>
  <c r="GE37" i="9"/>
  <c r="GE34" i="9"/>
  <c r="GE35" i="9" s="1"/>
  <c r="F32" i="9"/>
  <c r="Q17" i="1" s="1"/>
  <c r="Q22" i="1" s="1"/>
  <c r="N32" i="9"/>
  <c r="V32" i="9"/>
  <c r="AD32" i="9"/>
  <c r="AL32" i="9"/>
  <c r="AT32" i="9"/>
  <c r="BB32" i="9"/>
  <c r="BJ32" i="9"/>
  <c r="BR32" i="9"/>
  <c r="BZ32" i="9"/>
  <c r="CH32" i="9"/>
  <c r="CP32" i="9"/>
  <c r="CX32" i="9"/>
  <c r="DF32" i="9"/>
  <c r="DN32" i="9"/>
  <c r="DV32" i="9"/>
  <c r="GH31" i="9"/>
  <c r="DO62" i="9"/>
  <c r="DO33" i="9"/>
  <c r="J62" i="9"/>
  <c r="J33" i="9"/>
  <c r="AX62" i="9"/>
  <c r="AX33" i="9"/>
  <c r="CT62" i="9"/>
  <c r="CT33" i="9"/>
  <c r="CT34" i="9" s="1"/>
  <c r="CT35" i="9" s="1"/>
  <c r="GF37" i="9"/>
  <c r="G62" i="9"/>
  <c r="O62" i="9"/>
  <c r="O33" i="9"/>
  <c r="O34" i="9" s="1"/>
  <c r="O35" i="9" s="1"/>
  <c r="W62" i="9"/>
  <c r="W33" i="9"/>
  <c r="AU33" i="9"/>
  <c r="AU34" i="9" s="1"/>
  <c r="AU35" i="9" s="1"/>
  <c r="BC62" i="9"/>
  <c r="BC33" i="9"/>
  <c r="BC34" i="9" s="1"/>
  <c r="BC35" i="9" s="1"/>
  <c r="BK62" i="9"/>
  <c r="CA33" i="9"/>
  <c r="CA34" i="9" s="1"/>
  <c r="CA35" i="9" s="1"/>
  <c r="CI33" i="9"/>
  <c r="CI34" i="9" s="1"/>
  <c r="CI35" i="9" s="1"/>
  <c r="CY62" i="9"/>
  <c r="CY33" i="9"/>
  <c r="DG62" i="9"/>
  <c r="DG33" i="9"/>
  <c r="DG34" i="9" s="1"/>
  <c r="DG35" i="9" s="1"/>
  <c r="DW62" i="9"/>
  <c r="DW33" i="9"/>
  <c r="DW34" i="9" s="1"/>
  <c r="DW35" i="9" s="1"/>
  <c r="EM62" i="9"/>
  <c r="EM33" i="9"/>
  <c r="FK62" i="9"/>
  <c r="FK33" i="9"/>
  <c r="FS33" i="9"/>
  <c r="FS34" i="9" s="1"/>
  <c r="FS35" i="9" s="1"/>
  <c r="AP62" i="9"/>
  <c r="AP33" i="9"/>
  <c r="AP34" i="9" s="1"/>
  <c r="AP35" i="9" s="1"/>
  <c r="CL62" i="9"/>
  <c r="CL33" i="9"/>
  <c r="CL34" i="9" s="1"/>
  <c r="CL35" i="9" s="1"/>
  <c r="GG34" i="9"/>
  <c r="GG35" i="9" s="1"/>
  <c r="GG37" i="9"/>
  <c r="CM34" i="9"/>
  <c r="CM35" i="9" s="1"/>
  <c r="H32" i="9"/>
  <c r="Q41" i="1" s="1"/>
  <c r="Q46" i="1" s="1"/>
  <c r="P32" i="9"/>
  <c r="X32" i="9"/>
  <c r="AF32" i="9"/>
  <c r="AN32" i="9"/>
  <c r="AV32" i="9"/>
  <c r="BD32" i="9"/>
  <c r="BL32" i="9"/>
  <c r="BT32" i="9"/>
  <c r="CB32" i="9"/>
  <c r="CJ32" i="9"/>
  <c r="CR32" i="9"/>
  <c r="CZ32" i="9"/>
  <c r="DH32" i="9"/>
  <c r="DP32" i="9"/>
  <c r="DX32" i="9"/>
  <c r="EF32" i="9"/>
  <c r="EN32" i="9"/>
  <c r="EV32" i="9"/>
  <c r="FD32" i="9"/>
  <c r="FL32" i="9"/>
  <c r="FT32" i="9"/>
  <c r="GB32" i="9"/>
  <c r="EE62" i="9"/>
  <c r="EE33" i="9"/>
  <c r="AH62" i="9"/>
  <c r="AH33" i="9"/>
  <c r="AH34" i="9" s="1"/>
  <c r="AH35" i="9" s="1"/>
  <c r="DB62" i="9"/>
  <c r="DB33" i="9"/>
  <c r="DB34" i="9" s="1"/>
  <c r="DB35" i="9" s="1"/>
  <c r="I32" i="9"/>
  <c r="Q53" i="1" s="1"/>
  <c r="Q58" i="1" s="1"/>
  <c r="Q32" i="9"/>
  <c r="Y32" i="9"/>
  <c r="AG32" i="9"/>
  <c r="AO32" i="9"/>
  <c r="AW32" i="9"/>
  <c r="BM32" i="9"/>
  <c r="CK32" i="9"/>
  <c r="CS32" i="9"/>
  <c r="DA32" i="9"/>
  <c r="DI32" i="9"/>
  <c r="CY34" i="9"/>
  <c r="CY35" i="9" s="1"/>
  <c r="CY37" i="9"/>
  <c r="GA37" i="9"/>
  <c r="AE37" i="9"/>
  <c r="BS37" i="9"/>
  <c r="EE34" i="9"/>
  <c r="EE35" i="9" s="1"/>
  <c r="EE37" i="9"/>
  <c r="H37" i="9"/>
  <c r="P37" i="9"/>
  <c r="X37" i="9"/>
  <c r="AF37" i="9"/>
  <c r="AN37" i="9"/>
  <c r="AV37" i="9"/>
  <c r="BD37" i="9"/>
  <c r="BL37" i="9"/>
  <c r="BT37" i="9"/>
  <c r="CB37" i="9"/>
  <c r="CJ37" i="9"/>
  <c r="CR37" i="9"/>
  <c r="CZ37" i="9"/>
  <c r="DH37" i="9"/>
  <c r="DP37" i="9"/>
  <c r="DX37" i="9"/>
  <c r="EF37" i="9"/>
  <c r="EN37" i="9"/>
  <c r="EV37" i="9"/>
  <c r="FD37" i="9"/>
  <c r="FL37" i="9"/>
  <c r="FT37" i="9"/>
  <c r="ED32" i="9"/>
  <c r="EL32" i="9"/>
  <c r="ET32" i="9"/>
  <c r="FB32" i="9"/>
  <c r="FJ32" i="9"/>
  <c r="FR32" i="9"/>
  <c r="FZ32" i="9"/>
  <c r="BC37" i="9"/>
  <c r="EU37" i="9"/>
  <c r="FI32" i="9"/>
  <c r="I37" i="9"/>
  <c r="Q37" i="9"/>
  <c r="Y37" i="9"/>
  <c r="AG37" i="9"/>
  <c r="AO37" i="9"/>
  <c r="AW37" i="9"/>
  <c r="BE37" i="9"/>
  <c r="BM37" i="9"/>
  <c r="BU37" i="9"/>
  <c r="CC37" i="9"/>
  <c r="CK37" i="9"/>
  <c r="CS37" i="9"/>
  <c r="DA37" i="9"/>
  <c r="DI37" i="9"/>
  <c r="DQ37" i="9"/>
  <c r="DY37" i="9"/>
  <c r="EG37" i="9"/>
  <c r="EO37" i="9"/>
  <c r="EW37" i="9"/>
  <c r="FE37" i="9"/>
  <c r="FM37" i="9"/>
  <c r="FU37" i="9"/>
  <c r="GA32" i="9"/>
  <c r="W34" i="9"/>
  <c r="W35" i="9" s="1"/>
  <c r="W37" i="9"/>
  <c r="BK37" i="9"/>
  <c r="DO34" i="9"/>
  <c r="DO35" i="9" s="1"/>
  <c r="DO37" i="9"/>
  <c r="EM34" i="9"/>
  <c r="EM35" i="9" s="1"/>
  <c r="EM37" i="9"/>
  <c r="FY32" i="9"/>
  <c r="J34" i="9"/>
  <c r="J35" i="9" s="1"/>
  <c r="J37" i="9"/>
  <c r="R37" i="9"/>
  <c r="Z37" i="9"/>
  <c r="AH37" i="9"/>
  <c r="AP37" i="9"/>
  <c r="AX34" i="9"/>
  <c r="AX35" i="9" s="1"/>
  <c r="AX37" i="9"/>
  <c r="BF37" i="9"/>
  <c r="BN34" i="9"/>
  <c r="BN35" i="9" s="1"/>
  <c r="BN37" i="9"/>
  <c r="BV34" i="9"/>
  <c r="BV35" i="9" s="1"/>
  <c r="BV37" i="9"/>
  <c r="CD37" i="9"/>
  <c r="CL37" i="9"/>
  <c r="CT37" i="9"/>
  <c r="DB37" i="9"/>
  <c r="DJ37" i="9"/>
  <c r="DR37" i="9"/>
  <c r="DZ37" i="9"/>
  <c r="EH37" i="9"/>
  <c r="EP37" i="9"/>
  <c r="EX37" i="9"/>
  <c r="FF37" i="9"/>
  <c r="FN37" i="9"/>
  <c r="FV37" i="9"/>
  <c r="GD27" i="9"/>
  <c r="GH29" i="9"/>
  <c r="G37" i="9"/>
  <c r="AU37" i="9"/>
  <c r="CI37" i="9"/>
  <c r="DW37" i="9"/>
  <c r="K37" i="9"/>
  <c r="S37" i="9"/>
  <c r="AA37" i="9"/>
  <c r="AI37" i="9"/>
  <c r="AQ37" i="9"/>
  <c r="AY37" i="9"/>
  <c r="BG37" i="9"/>
  <c r="BO37" i="9"/>
  <c r="BW37" i="9"/>
  <c r="CE37" i="9"/>
  <c r="CM37" i="9"/>
  <c r="CU37" i="9"/>
  <c r="DC37" i="9"/>
  <c r="DK37" i="9"/>
  <c r="DS37" i="9"/>
  <c r="EA37" i="9"/>
  <c r="EI37" i="9"/>
  <c r="EQ37" i="9"/>
  <c r="EY37" i="9"/>
  <c r="FG37" i="9"/>
  <c r="FO37" i="9"/>
  <c r="FW37" i="9"/>
  <c r="DQ32" i="9"/>
  <c r="DY32" i="9"/>
  <c r="EG32" i="9"/>
  <c r="EO32" i="9"/>
  <c r="EW32" i="9"/>
  <c r="FE32" i="9"/>
  <c r="FM32" i="9"/>
  <c r="FU32" i="9"/>
  <c r="GC32" i="9"/>
  <c r="GC33" i="9" s="1"/>
  <c r="CA37" i="9"/>
  <c r="FC37" i="9"/>
  <c r="L37" i="9"/>
  <c r="T37" i="9"/>
  <c r="AB37" i="9"/>
  <c r="AJ37" i="9"/>
  <c r="AR37" i="9"/>
  <c r="AZ37" i="9"/>
  <c r="BH37" i="9"/>
  <c r="BP37" i="9"/>
  <c r="BX37" i="9"/>
  <c r="CF37" i="9"/>
  <c r="CN37" i="9"/>
  <c r="CV37" i="9"/>
  <c r="DD37" i="9"/>
  <c r="DL37" i="9"/>
  <c r="DT37" i="9"/>
  <c r="EB37" i="9"/>
  <c r="EJ37" i="9"/>
  <c r="ER37" i="9"/>
  <c r="EZ37" i="9"/>
  <c r="FH37" i="9"/>
  <c r="FP37" i="9"/>
  <c r="FX37" i="9"/>
  <c r="DJ32" i="9"/>
  <c r="DR32" i="9"/>
  <c r="DZ32" i="9"/>
  <c r="EH32" i="9"/>
  <c r="EP32" i="9"/>
  <c r="EX32" i="9"/>
  <c r="FF32" i="9"/>
  <c r="FN32" i="9"/>
  <c r="FV32" i="9"/>
  <c r="GD32" i="9"/>
  <c r="GD33" i="9" s="1"/>
  <c r="O37" i="9"/>
  <c r="CQ37" i="9"/>
  <c r="FK34" i="9"/>
  <c r="FK35" i="9" s="1"/>
  <c r="FK37" i="9"/>
  <c r="FQ32" i="9"/>
  <c r="U34" i="9"/>
  <c r="U35" i="9" s="1"/>
  <c r="BA34" i="9"/>
  <c r="BA35" i="9" s="1"/>
  <c r="CG34" i="9"/>
  <c r="CG35" i="9" s="1"/>
  <c r="CO34" i="9"/>
  <c r="CO35" i="9" s="1"/>
  <c r="CW34" i="9"/>
  <c r="CW35" i="9" s="1"/>
  <c r="DM34" i="9"/>
  <c r="DM35" i="9" s="1"/>
  <c r="EI32" i="9"/>
  <c r="EQ32" i="9"/>
  <c r="EY32" i="9"/>
  <c r="FG32" i="9"/>
  <c r="FO32" i="9"/>
  <c r="GE32" i="9"/>
  <c r="GE33" i="9" s="1"/>
  <c r="E37" i="9"/>
  <c r="BQ37" i="9"/>
  <c r="EC37" i="9"/>
  <c r="AM37" i="9"/>
  <c r="DG37" i="9"/>
  <c r="FS37" i="9"/>
  <c r="GG32" i="9"/>
  <c r="GG33" i="9" s="1"/>
  <c r="F37" i="9"/>
  <c r="N37" i="9"/>
  <c r="V37" i="9"/>
  <c r="AD37" i="9"/>
  <c r="AL37" i="9"/>
  <c r="AT37" i="9"/>
  <c r="BB37" i="9"/>
  <c r="BJ37" i="9"/>
  <c r="BR37" i="9"/>
  <c r="BZ37" i="9"/>
  <c r="CH37" i="9"/>
  <c r="CP37" i="9"/>
  <c r="CX37" i="9"/>
  <c r="DF37" i="9"/>
  <c r="DN37" i="9"/>
  <c r="DV37" i="9"/>
  <c r="ED37" i="9"/>
  <c r="EL37" i="9"/>
  <c r="ET37" i="9"/>
  <c r="FB37" i="9"/>
  <c r="FJ37" i="9"/>
  <c r="FR37" i="9"/>
  <c r="FZ37" i="9"/>
  <c r="GH27" i="9"/>
  <c r="DL32" i="9"/>
  <c r="DT32" i="9"/>
  <c r="EB32" i="9"/>
  <c r="EJ32" i="9"/>
  <c r="ER32" i="9"/>
  <c r="EZ32" i="9"/>
  <c r="FH32" i="9"/>
  <c r="FP32" i="9"/>
  <c r="FX32" i="9"/>
  <c r="GF32" i="9"/>
  <c r="GF33" i="9" s="1"/>
  <c r="BG34" i="9"/>
  <c r="BG35" i="9" s="1"/>
  <c r="DS34" i="9"/>
  <c r="DS35" i="9" s="1"/>
  <c r="M37" i="9"/>
  <c r="BY37" i="9"/>
  <c r="EK37" i="9"/>
  <c r="GH41" i="9"/>
  <c r="P1881" i="1"/>
  <c r="P621" i="1"/>
  <c r="P45" i="1"/>
  <c r="P237" i="1"/>
  <c r="P429" i="1"/>
  <c r="P117" i="1"/>
  <c r="P1269" i="1"/>
  <c r="P1749" i="1"/>
  <c r="P597" i="1"/>
  <c r="P1557" i="1"/>
  <c r="P1365" i="1"/>
  <c r="P1653" i="1"/>
  <c r="P1173" i="1"/>
  <c r="P1461" i="1"/>
  <c r="P1077" i="1"/>
  <c r="P1053" i="1"/>
  <c r="P993" i="1"/>
  <c r="P1089" i="1"/>
  <c r="P1329" i="1"/>
  <c r="P1821" i="1"/>
  <c r="P1869" i="1"/>
  <c r="P1917" i="1"/>
  <c r="P1965" i="1"/>
  <c r="P2013" i="1"/>
  <c r="P2061" i="1"/>
  <c r="P2109" i="1"/>
  <c r="P741" i="1"/>
  <c r="P1149" i="1"/>
  <c r="P801" i="1"/>
  <c r="P1809" i="1"/>
  <c r="P1857" i="1"/>
  <c r="P1905" i="1"/>
  <c r="P1953" i="1"/>
  <c r="P2001" i="1"/>
  <c r="P2049" i="1"/>
  <c r="P2097" i="1"/>
  <c r="P717" i="1"/>
  <c r="P9" i="1"/>
  <c r="P657" i="1"/>
  <c r="P873" i="1"/>
  <c r="P909" i="1"/>
  <c r="P1005" i="1"/>
  <c r="P1101" i="1"/>
  <c r="P1281" i="1"/>
  <c r="P1425" i="1"/>
  <c r="P2145" i="1"/>
  <c r="P693" i="1"/>
  <c r="P813" i="1"/>
  <c r="P945" i="1"/>
  <c r="P1041" i="1"/>
  <c r="P1137" i="1"/>
  <c r="P213" i="1"/>
  <c r="P261" i="1"/>
  <c r="P309" i="1"/>
  <c r="P357" i="1"/>
  <c r="P405" i="1"/>
  <c r="P453" i="1"/>
  <c r="P501" i="1"/>
  <c r="P549" i="1"/>
  <c r="P669" i="1"/>
  <c r="P753" i="1"/>
  <c r="P825" i="1"/>
  <c r="P1377" i="1"/>
  <c r="P957" i="1"/>
  <c r="P1845" i="1"/>
  <c r="P1893" i="1"/>
  <c r="P1941" i="1"/>
  <c r="P1989" i="1"/>
  <c r="P2037" i="1"/>
  <c r="P2085" i="1"/>
  <c r="P2133" i="1"/>
  <c r="P1197" i="1"/>
  <c r="P1245" i="1"/>
  <c r="P1293" i="1"/>
  <c r="P1341" i="1"/>
  <c r="P1389" i="1"/>
  <c r="P1437" i="1"/>
  <c r="P1485" i="1"/>
  <c r="P1533" i="1"/>
  <c r="P1581" i="1"/>
  <c r="P1629" i="1"/>
  <c r="P1677" i="1"/>
  <c r="P849" i="1"/>
  <c r="P921" i="1"/>
  <c r="GB63" i="7"/>
  <c r="GA63" i="7"/>
  <c r="FZ63" i="7"/>
  <c r="FY63" i="7"/>
  <c r="FX63" i="7"/>
  <c r="FW63" i="7"/>
  <c r="FV63" i="7"/>
  <c r="FU63" i="7"/>
  <c r="FT63" i="7"/>
  <c r="FS63" i="7"/>
  <c r="FR63" i="7"/>
  <c r="FQ63" i="7"/>
  <c r="FP63" i="7"/>
  <c r="FO63" i="7"/>
  <c r="FN63" i="7"/>
  <c r="FM63" i="7"/>
  <c r="FL63" i="7"/>
  <c r="FK63" i="7"/>
  <c r="FJ63" i="7"/>
  <c r="FI63" i="7"/>
  <c r="FH63" i="7"/>
  <c r="FG63" i="7"/>
  <c r="FF63" i="7"/>
  <c r="FE63" i="7"/>
  <c r="FD63" i="7"/>
  <c r="FC63" i="7"/>
  <c r="FB63" i="7"/>
  <c r="FA63" i="7"/>
  <c r="EZ63" i="7"/>
  <c r="EY63" i="7"/>
  <c r="EX63" i="7"/>
  <c r="EW63" i="7"/>
  <c r="EV63" i="7"/>
  <c r="EU63" i="7"/>
  <c r="ET63" i="7"/>
  <c r="ES63" i="7"/>
  <c r="ER63" i="7"/>
  <c r="EQ63" i="7"/>
  <c r="EP63" i="7"/>
  <c r="EO63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GH48" i="7"/>
  <c r="GG48" i="7"/>
  <c r="GF48" i="7"/>
  <c r="GE48" i="7"/>
  <c r="GD48" i="7"/>
  <c r="GC48" i="7"/>
  <c r="GB48" i="7"/>
  <c r="GA48" i="7"/>
  <c r="FZ48" i="7"/>
  <c r="FY48" i="7"/>
  <c r="FX48" i="7"/>
  <c r="FW48" i="7"/>
  <c r="FV48" i="7"/>
  <c r="FU48" i="7"/>
  <c r="FT48" i="7"/>
  <c r="FS48" i="7"/>
  <c r="FR48" i="7"/>
  <c r="FQ48" i="7"/>
  <c r="FP48" i="7"/>
  <c r="FO48" i="7"/>
  <c r="FN48" i="7"/>
  <c r="FM48" i="7"/>
  <c r="FL48" i="7"/>
  <c r="FK48" i="7"/>
  <c r="FJ48" i="7"/>
  <c r="FI48" i="7"/>
  <c r="FH48" i="7"/>
  <c r="FG48" i="7"/>
  <c r="FF48" i="7"/>
  <c r="FE48" i="7"/>
  <c r="FD48" i="7"/>
  <c r="FC48" i="7"/>
  <c r="FB48" i="7"/>
  <c r="FA48" i="7"/>
  <c r="EZ48" i="7"/>
  <c r="EY48" i="7"/>
  <c r="EX48" i="7"/>
  <c r="EW48" i="7"/>
  <c r="EV48" i="7"/>
  <c r="EU48" i="7"/>
  <c r="ET48" i="7"/>
  <c r="ES48" i="7"/>
  <c r="ER48" i="7"/>
  <c r="EQ48" i="7"/>
  <c r="EP48" i="7"/>
  <c r="EO48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GH43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Y41" i="7"/>
  <c r="EX41" i="7"/>
  <c r="EW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GH39" i="7"/>
  <c r="GK37" i="7"/>
  <c r="GK39" i="7" s="1"/>
  <c r="GK32" i="7"/>
  <c r="EN31" i="7"/>
  <c r="AF31" i="7"/>
  <c r="GG30" i="7"/>
  <c r="GF30" i="7"/>
  <c r="GE30" i="7"/>
  <c r="GD30" i="7"/>
  <c r="GC30" i="7"/>
  <c r="GB30" i="7"/>
  <c r="GA30" i="7"/>
  <c r="FZ30" i="7"/>
  <c r="FY30" i="7"/>
  <c r="FX30" i="7"/>
  <c r="FW30" i="7"/>
  <c r="FV30" i="7"/>
  <c r="FU30" i="7"/>
  <c r="FT30" i="7"/>
  <c r="FS30" i="7"/>
  <c r="FR30" i="7"/>
  <c r="FQ30" i="7"/>
  <c r="FP30" i="7"/>
  <c r="FO30" i="7"/>
  <c r="FN30" i="7"/>
  <c r="FM30" i="7"/>
  <c r="FL30" i="7"/>
  <c r="FK30" i="7"/>
  <c r="FJ30" i="7"/>
  <c r="FI30" i="7"/>
  <c r="FH30" i="7"/>
  <c r="FG30" i="7"/>
  <c r="FF30" i="7"/>
  <c r="FE30" i="7"/>
  <c r="FD30" i="7"/>
  <c r="FC30" i="7"/>
  <c r="FB30" i="7"/>
  <c r="FA30" i="7"/>
  <c r="EZ30" i="7"/>
  <c r="EY30" i="7"/>
  <c r="EX30" i="7"/>
  <c r="EW30" i="7"/>
  <c r="EV30" i="7"/>
  <c r="EU30" i="7"/>
  <c r="ET30" i="7"/>
  <c r="ES30" i="7"/>
  <c r="ER30" i="7"/>
  <c r="EQ30" i="7"/>
  <c r="EP30" i="7"/>
  <c r="EO30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GG29" i="7"/>
  <c r="GG31" i="7" s="1"/>
  <c r="GF29" i="7"/>
  <c r="GF31" i="7" s="1"/>
  <c r="GE29" i="7"/>
  <c r="GE31" i="7" s="1"/>
  <c r="GD29" i="7"/>
  <c r="GC29" i="7"/>
  <c r="GB29" i="7"/>
  <c r="GB31" i="7" s="1"/>
  <c r="GA29" i="7"/>
  <c r="GA31" i="7" s="1"/>
  <c r="FZ29" i="7"/>
  <c r="FY29" i="7"/>
  <c r="FY31" i="7" s="1"/>
  <c r="FX29" i="7"/>
  <c r="FX31" i="7" s="1"/>
  <c r="FW29" i="7"/>
  <c r="FW31" i="7" s="1"/>
  <c r="FV29" i="7"/>
  <c r="FV31" i="7" s="1"/>
  <c r="FU29" i="7"/>
  <c r="FT29" i="7"/>
  <c r="FT31" i="7" s="1"/>
  <c r="FT32" i="7" s="1"/>
  <c r="P2057" i="1" s="1"/>
  <c r="P2062" i="1" s="1"/>
  <c r="FS29" i="7"/>
  <c r="FS31" i="7" s="1"/>
  <c r="FR29" i="7"/>
  <c r="FQ29" i="7"/>
  <c r="FQ31" i="7" s="1"/>
  <c r="FP29" i="7"/>
  <c r="FP31" i="7" s="1"/>
  <c r="FO29" i="7"/>
  <c r="FO31" i="7" s="1"/>
  <c r="FN29" i="7"/>
  <c r="FN31" i="7" s="1"/>
  <c r="FM29" i="7"/>
  <c r="FL29" i="7"/>
  <c r="FL31" i="7" s="1"/>
  <c r="FK29" i="7"/>
  <c r="FK31" i="7" s="1"/>
  <c r="FJ29" i="7"/>
  <c r="FJ31" i="7" s="1"/>
  <c r="FI29" i="7"/>
  <c r="FI31" i="7" s="1"/>
  <c r="FH29" i="7"/>
  <c r="FH31" i="7" s="1"/>
  <c r="FG29" i="7"/>
  <c r="FG31" i="7" s="1"/>
  <c r="FF29" i="7"/>
  <c r="FF31" i="7" s="1"/>
  <c r="FE29" i="7"/>
  <c r="FD29" i="7"/>
  <c r="FD31" i="7" s="1"/>
  <c r="FC29" i="7"/>
  <c r="FC31" i="7" s="1"/>
  <c r="FB29" i="7"/>
  <c r="FB31" i="7" s="1"/>
  <c r="FA29" i="7"/>
  <c r="FA31" i="7" s="1"/>
  <c r="EZ29" i="7"/>
  <c r="EZ31" i="7" s="1"/>
  <c r="EY29" i="7"/>
  <c r="EY31" i="7" s="1"/>
  <c r="EX29" i="7"/>
  <c r="EW29" i="7"/>
  <c r="EV29" i="7"/>
  <c r="EV31" i="7" s="1"/>
  <c r="EU29" i="7"/>
  <c r="EU31" i="7" s="1"/>
  <c r="ET29" i="7"/>
  <c r="ES29" i="7"/>
  <c r="ES31" i="7" s="1"/>
  <c r="ER29" i="7"/>
  <c r="ER31" i="7" s="1"/>
  <c r="EQ29" i="7"/>
  <c r="EQ31" i="7" s="1"/>
  <c r="EP29" i="7"/>
  <c r="EP31" i="7" s="1"/>
  <c r="EO29" i="7"/>
  <c r="EN29" i="7"/>
  <c r="EM29" i="7"/>
  <c r="EM31" i="7" s="1"/>
  <c r="EL29" i="7"/>
  <c r="EK29" i="7"/>
  <c r="EK31" i="7" s="1"/>
  <c r="EJ29" i="7"/>
  <c r="EJ31" i="7" s="1"/>
  <c r="EI29" i="7"/>
  <c r="EI31" i="7" s="1"/>
  <c r="EH29" i="7"/>
  <c r="EH31" i="7" s="1"/>
  <c r="EG29" i="7"/>
  <c r="EF29" i="7"/>
  <c r="EF31" i="7" s="1"/>
  <c r="EE29" i="7"/>
  <c r="EE31" i="7" s="1"/>
  <c r="ED29" i="7"/>
  <c r="ED31" i="7" s="1"/>
  <c r="EC29" i="7"/>
  <c r="EC31" i="7" s="1"/>
  <c r="EB29" i="7"/>
  <c r="EB31" i="7" s="1"/>
  <c r="EA29" i="7"/>
  <c r="EA31" i="7" s="1"/>
  <c r="DZ29" i="7"/>
  <c r="DZ31" i="7" s="1"/>
  <c r="DY29" i="7"/>
  <c r="DX29" i="7"/>
  <c r="DX31" i="7" s="1"/>
  <c r="DW29" i="7"/>
  <c r="DW31" i="7" s="1"/>
  <c r="DV29" i="7"/>
  <c r="DV31" i="7" s="1"/>
  <c r="DU29" i="7"/>
  <c r="DU31" i="7" s="1"/>
  <c r="DT29" i="7"/>
  <c r="DT31" i="7" s="1"/>
  <c r="DS29" i="7"/>
  <c r="DS31" i="7" s="1"/>
  <c r="DR29" i="7"/>
  <c r="DQ29" i="7"/>
  <c r="DP29" i="7"/>
  <c r="DP31" i="7" s="1"/>
  <c r="DO29" i="7"/>
  <c r="DO31" i="7" s="1"/>
  <c r="DN29" i="7"/>
  <c r="DM29" i="7"/>
  <c r="DM31" i="7" s="1"/>
  <c r="DL29" i="7"/>
  <c r="DL31" i="7" s="1"/>
  <c r="DK29" i="7"/>
  <c r="DK31" i="7" s="1"/>
  <c r="DJ29" i="7"/>
  <c r="DJ31" i="7" s="1"/>
  <c r="DI29" i="7"/>
  <c r="DH29" i="7"/>
  <c r="DH31" i="7" s="1"/>
  <c r="DH32" i="7" s="1"/>
  <c r="P1289" i="1" s="1"/>
  <c r="P1294" i="1" s="1"/>
  <c r="DG29" i="7"/>
  <c r="DG31" i="7" s="1"/>
  <c r="DF29" i="7"/>
  <c r="DE29" i="7"/>
  <c r="DE31" i="7" s="1"/>
  <c r="DD29" i="7"/>
  <c r="DD31" i="7" s="1"/>
  <c r="DC29" i="7"/>
  <c r="DC31" i="7" s="1"/>
  <c r="DB29" i="7"/>
  <c r="DB31" i="7" s="1"/>
  <c r="DA29" i="7"/>
  <c r="CZ29" i="7"/>
  <c r="CZ31" i="7" s="1"/>
  <c r="CY29" i="7"/>
  <c r="CY31" i="7" s="1"/>
  <c r="CX29" i="7"/>
  <c r="CX31" i="7" s="1"/>
  <c r="CW29" i="7"/>
  <c r="CW31" i="7" s="1"/>
  <c r="CV29" i="7"/>
  <c r="CV31" i="7" s="1"/>
  <c r="CU29" i="7"/>
  <c r="CU31" i="7" s="1"/>
  <c r="CT29" i="7"/>
  <c r="CT31" i="7" s="1"/>
  <c r="CS29" i="7"/>
  <c r="CR29" i="7"/>
  <c r="CR31" i="7" s="1"/>
  <c r="CQ29" i="7"/>
  <c r="CQ31" i="7" s="1"/>
  <c r="CP29" i="7"/>
  <c r="CP31" i="7" s="1"/>
  <c r="CO29" i="7"/>
  <c r="CO31" i="7" s="1"/>
  <c r="CN29" i="7"/>
  <c r="CN31" i="7" s="1"/>
  <c r="CM29" i="7"/>
  <c r="CM31" i="7" s="1"/>
  <c r="CL29" i="7"/>
  <c r="CK29" i="7"/>
  <c r="CJ29" i="7"/>
  <c r="CJ31" i="7" s="1"/>
  <c r="CI29" i="7"/>
  <c r="CI31" i="7" s="1"/>
  <c r="CH29" i="7"/>
  <c r="CG29" i="7"/>
  <c r="CG31" i="7" s="1"/>
  <c r="CF29" i="7"/>
  <c r="CF31" i="7" s="1"/>
  <c r="CE29" i="7"/>
  <c r="CE31" i="7" s="1"/>
  <c r="CD29" i="7"/>
  <c r="CD31" i="7" s="1"/>
  <c r="CC29" i="7"/>
  <c r="CB29" i="7"/>
  <c r="CB31" i="7" s="1"/>
  <c r="CA29" i="7"/>
  <c r="CA31" i="7" s="1"/>
  <c r="BZ29" i="7"/>
  <c r="BY29" i="7"/>
  <c r="BY31" i="7" s="1"/>
  <c r="BX29" i="7"/>
  <c r="BX31" i="7" s="1"/>
  <c r="BW29" i="7"/>
  <c r="BW31" i="7" s="1"/>
  <c r="BV29" i="7"/>
  <c r="BV31" i="7" s="1"/>
  <c r="BU29" i="7"/>
  <c r="BT29" i="7"/>
  <c r="BT31" i="7" s="1"/>
  <c r="BS29" i="7"/>
  <c r="BS31" i="7" s="1"/>
  <c r="BR29" i="7"/>
  <c r="BR31" i="7" s="1"/>
  <c r="BQ29" i="7"/>
  <c r="BQ31" i="7" s="1"/>
  <c r="BP29" i="7"/>
  <c r="BP31" i="7" s="1"/>
  <c r="BO29" i="7"/>
  <c r="BO31" i="7" s="1"/>
  <c r="BN29" i="7"/>
  <c r="BN31" i="7" s="1"/>
  <c r="BM29" i="7"/>
  <c r="BL29" i="7"/>
  <c r="BL31" i="7" s="1"/>
  <c r="BK29" i="7"/>
  <c r="BK31" i="7" s="1"/>
  <c r="BJ29" i="7"/>
  <c r="BJ31" i="7" s="1"/>
  <c r="BI29" i="7"/>
  <c r="BI31" i="7" s="1"/>
  <c r="BH29" i="7"/>
  <c r="BH31" i="7" s="1"/>
  <c r="BG29" i="7"/>
  <c r="BG31" i="7" s="1"/>
  <c r="BF29" i="7"/>
  <c r="BE29" i="7"/>
  <c r="BD29" i="7"/>
  <c r="BD31" i="7" s="1"/>
  <c r="BC29" i="7"/>
  <c r="BC31" i="7" s="1"/>
  <c r="BB29" i="7"/>
  <c r="BA29" i="7"/>
  <c r="BA31" i="7" s="1"/>
  <c r="AZ29" i="7"/>
  <c r="AZ31" i="7" s="1"/>
  <c r="AY29" i="7"/>
  <c r="AY31" i="7" s="1"/>
  <c r="AX29" i="7"/>
  <c r="AX31" i="7" s="1"/>
  <c r="AW29" i="7"/>
  <c r="AV29" i="7"/>
  <c r="AV31" i="7" s="1"/>
  <c r="AV32" i="7" s="1"/>
  <c r="P521" i="1" s="1"/>
  <c r="P526" i="1" s="1"/>
  <c r="AU29" i="7"/>
  <c r="AU31" i="7" s="1"/>
  <c r="AT29" i="7"/>
  <c r="AS29" i="7"/>
  <c r="AS31" i="7" s="1"/>
  <c r="AR29" i="7"/>
  <c r="AR31" i="7" s="1"/>
  <c r="AQ29" i="7"/>
  <c r="AQ31" i="7" s="1"/>
  <c r="AP29" i="7"/>
  <c r="AP31" i="7" s="1"/>
  <c r="AO29" i="7"/>
  <c r="AN29" i="7"/>
  <c r="AN31" i="7" s="1"/>
  <c r="AM29" i="7"/>
  <c r="AM31" i="7" s="1"/>
  <c r="AL29" i="7"/>
  <c r="AK29" i="7"/>
  <c r="AK31" i="7" s="1"/>
  <c r="AJ29" i="7"/>
  <c r="AJ31" i="7" s="1"/>
  <c r="AI29" i="7"/>
  <c r="AI31" i="7" s="1"/>
  <c r="AH29" i="7"/>
  <c r="AH31" i="7" s="1"/>
  <c r="AG29" i="7"/>
  <c r="AF29" i="7"/>
  <c r="AE29" i="7"/>
  <c r="AE31" i="7" s="1"/>
  <c r="AD29" i="7"/>
  <c r="AC29" i="7"/>
  <c r="AC31" i="7" s="1"/>
  <c r="AB29" i="7"/>
  <c r="AB31" i="7" s="1"/>
  <c r="AA29" i="7"/>
  <c r="AA31" i="7" s="1"/>
  <c r="Z29" i="7"/>
  <c r="Z31" i="7" s="1"/>
  <c r="Y29" i="7"/>
  <c r="X29" i="7"/>
  <c r="X31" i="7" s="1"/>
  <c r="W29" i="7"/>
  <c r="W31" i="7" s="1"/>
  <c r="V29" i="7"/>
  <c r="U29" i="7"/>
  <c r="U31" i="7" s="1"/>
  <c r="T29" i="7"/>
  <c r="T31" i="7" s="1"/>
  <c r="S29" i="7"/>
  <c r="S31" i="7" s="1"/>
  <c r="R29" i="7"/>
  <c r="R31" i="7" s="1"/>
  <c r="Q29" i="7"/>
  <c r="P29" i="7"/>
  <c r="P31" i="7" s="1"/>
  <c r="O29" i="7"/>
  <c r="O31" i="7" s="1"/>
  <c r="N29" i="7"/>
  <c r="M29" i="7"/>
  <c r="M31" i="7" s="1"/>
  <c r="L29" i="7"/>
  <c r="L31" i="7" s="1"/>
  <c r="K29" i="7"/>
  <c r="K31" i="7" s="1"/>
  <c r="J29" i="7"/>
  <c r="J31" i="7" s="1"/>
  <c r="I29" i="7"/>
  <c r="H29" i="7"/>
  <c r="H31" i="7" s="1"/>
  <c r="G29" i="7"/>
  <c r="G31" i="7" s="1"/>
  <c r="F29" i="7"/>
  <c r="E29" i="7"/>
  <c r="E31" i="7" s="1"/>
  <c r="GG28" i="7"/>
  <c r="GF28" i="7"/>
  <c r="GF32" i="7" s="1"/>
  <c r="GF33" i="7" s="1"/>
  <c r="GE28" i="7"/>
  <c r="GD28" i="7"/>
  <c r="GC28" i="7"/>
  <c r="GB28" i="7"/>
  <c r="GB32" i="7" s="1"/>
  <c r="GA28" i="7"/>
  <c r="FZ28" i="7"/>
  <c r="FY28" i="7"/>
  <c r="FX28" i="7"/>
  <c r="FW28" i="7"/>
  <c r="FW32" i="7" s="1"/>
  <c r="P2093" i="1" s="1"/>
  <c r="P2098" i="1" s="1"/>
  <c r="FV28" i="7"/>
  <c r="FU28" i="7"/>
  <c r="FT28" i="7"/>
  <c r="FS28" i="7"/>
  <c r="FR28" i="7"/>
  <c r="FQ28" i="7"/>
  <c r="FP28" i="7"/>
  <c r="FP32" i="7" s="1"/>
  <c r="P2009" i="1" s="1"/>
  <c r="P2014" i="1" s="1"/>
  <c r="FO28" i="7"/>
  <c r="FO32" i="7" s="1"/>
  <c r="P1997" i="1" s="1"/>
  <c r="P2002" i="1" s="1"/>
  <c r="FN28" i="7"/>
  <c r="FM28" i="7"/>
  <c r="FL28" i="7"/>
  <c r="FL32" i="7" s="1"/>
  <c r="P1961" i="1" s="1"/>
  <c r="P1966" i="1" s="1"/>
  <c r="FK28" i="7"/>
  <c r="FJ28" i="7"/>
  <c r="FI28" i="7"/>
  <c r="FH28" i="7"/>
  <c r="FH32" i="7" s="1"/>
  <c r="P1913" i="1" s="1"/>
  <c r="P1918" i="1" s="1"/>
  <c r="FG28" i="7"/>
  <c r="FG32" i="7" s="1"/>
  <c r="P1901" i="1" s="1"/>
  <c r="P1906" i="1" s="1"/>
  <c r="FF28" i="7"/>
  <c r="FE28" i="7"/>
  <c r="FD28" i="7"/>
  <c r="FC28" i="7"/>
  <c r="FB28" i="7"/>
  <c r="FB32" i="7" s="1"/>
  <c r="P1841" i="1" s="1"/>
  <c r="P1846" i="1" s="1"/>
  <c r="FA28" i="7"/>
  <c r="EZ28" i="7"/>
  <c r="EZ32" i="7" s="1"/>
  <c r="P1817" i="1" s="1"/>
  <c r="P1822" i="1" s="1"/>
  <c r="EY28" i="7"/>
  <c r="EY32" i="7" s="1"/>
  <c r="EX28" i="7"/>
  <c r="EW28" i="7"/>
  <c r="EV28" i="7"/>
  <c r="EV32" i="7" s="1"/>
  <c r="P1769" i="1" s="1"/>
  <c r="P1774" i="1" s="1"/>
  <c r="EU28" i="7"/>
  <c r="ET28" i="7"/>
  <c r="ES28" i="7"/>
  <c r="ER28" i="7"/>
  <c r="ER32" i="7" s="1"/>
  <c r="P1721" i="1" s="1"/>
  <c r="P1726" i="1" s="1"/>
  <c r="EQ28" i="7"/>
  <c r="EQ32" i="7" s="1"/>
  <c r="P1709" i="1" s="1"/>
  <c r="P1714" i="1" s="1"/>
  <c r="EP28" i="7"/>
  <c r="EO28" i="7"/>
  <c r="EN28" i="7"/>
  <c r="EN32" i="7" s="1"/>
  <c r="P1673" i="1" s="1"/>
  <c r="P1678" i="1" s="1"/>
  <c r="EM28" i="7"/>
  <c r="EL28" i="7"/>
  <c r="EK28" i="7"/>
  <c r="EJ28" i="7"/>
  <c r="EJ32" i="7" s="1"/>
  <c r="P1625" i="1" s="1"/>
  <c r="P1630" i="1" s="1"/>
  <c r="EI28" i="7"/>
  <c r="EH28" i="7"/>
  <c r="EG28" i="7"/>
  <c r="EF28" i="7"/>
  <c r="EF32" i="7" s="1"/>
  <c r="P1577" i="1" s="1"/>
  <c r="P1582" i="1" s="1"/>
  <c r="EE28" i="7"/>
  <c r="ED28" i="7"/>
  <c r="EC28" i="7"/>
  <c r="EB28" i="7"/>
  <c r="EB32" i="7" s="1"/>
  <c r="P1529" i="1" s="1"/>
  <c r="P1534" i="1" s="1"/>
  <c r="EA28" i="7"/>
  <c r="EA32" i="7" s="1"/>
  <c r="P1517" i="1" s="1"/>
  <c r="P1522" i="1" s="1"/>
  <c r="DZ28" i="7"/>
  <c r="DY28" i="7"/>
  <c r="DX28" i="7"/>
  <c r="DW28" i="7"/>
  <c r="DV28" i="7"/>
  <c r="DV32" i="7" s="1"/>
  <c r="P1457" i="1" s="1"/>
  <c r="P1462" i="1" s="1"/>
  <c r="DU28" i="7"/>
  <c r="DT28" i="7"/>
  <c r="DT32" i="7" s="1"/>
  <c r="P1433" i="1" s="1"/>
  <c r="P1438" i="1" s="1"/>
  <c r="DS28" i="7"/>
  <c r="DR28" i="7"/>
  <c r="DQ28" i="7"/>
  <c r="DP28" i="7"/>
  <c r="DP32" i="7" s="1"/>
  <c r="P1385" i="1" s="1"/>
  <c r="P1390" i="1" s="1"/>
  <c r="DO28" i="7"/>
  <c r="DN28" i="7"/>
  <c r="DM28" i="7"/>
  <c r="DL28" i="7"/>
  <c r="DK28" i="7"/>
  <c r="DK32" i="7" s="1"/>
  <c r="P1325" i="1" s="1"/>
  <c r="P1330" i="1" s="1"/>
  <c r="DJ28" i="7"/>
  <c r="DI28" i="7"/>
  <c r="DH28" i="7"/>
  <c r="DG28" i="7"/>
  <c r="DF28" i="7"/>
  <c r="DE28" i="7"/>
  <c r="DD28" i="7"/>
  <c r="DD32" i="7" s="1"/>
  <c r="P1241" i="1" s="1"/>
  <c r="P1246" i="1" s="1"/>
  <c r="DC28" i="7"/>
  <c r="DC32" i="7" s="1"/>
  <c r="P1229" i="1" s="1"/>
  <c r="P1234" i="1" s="1"/>
  <c r="DB28" i="7"/>
  <c r="DA28" i="7"/>
  <c r="CZ28" i="7"/>
  <c r="CZ32" i="7" s="1"/>
  <c r="P1193" i="1" s="1"/>
  <c r="P1198" i="1" s="1"/>
  <c r="CY28" i="7"/>
  <c r="CX28" i="7"/>
  <c r="CW28" i="7"/>
  <c r="CV28" i="7"/>
  <c r="CV32" i="7" s="1"/>
  <c r="P1145" i="1" s="1"/>
  <c r="P1150" i="1" s="1"/>
  <c r="CU28" i="7"/>
  <c r="CU32" i="7" s="1"/>
  <c r="P1133" i="1" s="1"/>
  <c r="P1138" i="1" s="1"/>
  <c r="CT28" i="7"/>
  <c r="CS28" i="7"/>
  <c r="CR28" i="7"/>
  <c r="CQ28" i="7"/>
  <c r="CP28" i="7"/>
  <c r="CP32" i="7" s="1"/>
  <c r="P1073" i="1" s="1"/>
  <c r="P1078" i="1" s="1"/>
  <c r="CO28" i="7"/>
  <c r="CN28" i="7"/>
  <c r="CN32" i="7" s="1"/>
  <c r="P1049" i="1" s="1"/>
  <c r="P1054" i="1" s="1"/>
  <c r="CM28" i="7"/>
  <c r="CM32" i="7" s="1"/>
  <c r="CL28" i="7"/>
  <c r="CK28" i="7"/>
  <c r="CJ28" i="7"/>
  <c r="CJ32" i="7" s="1"/>
  <c r="P1001" i="1" s="1"/>
  <c r="P1006" i="1" s="1"/>
  <c r="CI28" i="7"/>
  <c r="CH28" i="7"/>
  <c r="CG28" i="7"/>
  <c r="CF28" i="7"/>
  <c r="CF32" i="7" s="1"/>
  <c r="P953" i="1" s="1"/>
  <c r="P958" i="1" s="1"/>
  <c r="CE28" i="7"/>
  <c r="CE32" i="7" s="1"/>
  <c r="P941" i="1" s="1"/>
  <c r="P946" i="1" s="1"/>
  <c r="CD28" i="7"/>
  <c r="CC28" i="7"/>
  <c r="CB28" i="7"/>
  <c r="CA28" i="7"/>
  <c r="BZ28" i="7"/>
  <c r="BY28" i="7"/>
  <c r="BX28" i="7"/>
  <c r="BX32" i="7" s="1"/>
  <c r="P857" i="1" s="1"/>
  <c r="P862" i="1" s="1"/>
  <c r="BW28" i="7"/>
  <c r="BV28" i="7"/>
  <c r="BU28" i="7"/>
  <c r="BT28" i="7"/>
  <c r="BT32" i="7" s="1"/>
  <c r="P809" i="1" s="1"/>
  <c r="P814" i="1" s="1"/>
  <c r="BS28" i="7"/>
  <c r="BR28" i="7"/>
  <c r="BQ28" i="7"/>
  <c r="BP28" i="7"/>
  <c r="BP32" i="7" s="1"/>
  <c r="P761" i="1" s="1"/>
  <c r="P766" i="1" s="1"/>
  <c r="BO28" i="7"/>
  <c r="BO32" i="7" s="1"/>
  <c r="P749" i="1" s="1"/>
  <c r="P754" i="1" s="1"/>
  <c r="BN28" i="7"/>
  <c r="BM28" i="7"/>
  <c r="BL28" i="7"/>
  <c r="BK28" i="7"/>
  <c r="BJ28" i="7"/>
  <c r="BJ32" i="7" s="1"/>
  <c r="P689" i="1" s="1"/>
  <c r="P694" i="1" s="1"/>
  <c r="BI28" i="7"/>
  <c r="BH28" i="7"/>
  <c r="BH32" i="7" s="1"/>
  <c r="P665" i="1" s="1"/>
  <c r="P670" i="1" s="1"/>
  <c r="BG28" i="7"/>
  <c r="BF28" i="7"/>
  <c r="BE28" i="7"/>
  <c r="BD28" i="7"/>
  <c r="BD32" i="7" s="1"/>
  <c r="P617" i="1" s="1"/>
  <c r="P622" i="1" s="1"/>
  <c r="BC28" i="7"/>
  <c r="BB28" i="7"/>
  <c r="BA28" i="7"/>
  <c r="AZ28" i="7"/>
  <c r="AY28" i="7"/>
  <c r="AY32" i="7" s="1"/>
  <c r="P557" i="1" s="1"/>
  <c r="P562" i="1" s="1"/>
  <c r="AX28" i="7"/>
  <c r="AW28" i="7"/>
  <c r="AV28" i="7"/>
  <c r="AU28" i="7"/>
  <c r="AT28" i="7"/>
  <c r="AS28" i="7"/>
  <c r="AR28" i="7"/>
  <c r="AR32" i="7" s="1"/>
  <c r="P473" i="1" s="1"/>
  <c r="P478" i="1" s="1"/>
  <c r="AQ28" i="7"/>
  <c r="AP28" i="7"/>
  <c r="AO28" i="7"/>
  <c r="AN28" i="7"/>
  <c r="AM28" i="7"/>
  <c r="AL28" i="7"/>
  <c r="AK28" i="7"/>
  <c r="AJ28" i="7"/>
  <c r="AJ32" i="7" s="1"/>
  <c r="P377" i="1" s="1"/>
  <c r="P382" i="1" s="1"/>
  <c r="AI28" i="7"/>
  <c r="AH28" i="7"/>
  <c r="AG28" i="7"/>
  <c r="AF28" i="7"/>
  <c r="AE28" i="7"/>
  <c r="AD28" i="7"/>
  <c r="AC28" i="7"/>
  <c r="AB28" i="7"/>
  <c r="AB32" i="7" s="1"/>
  <c r="P281" i="1" s="1"/>
  <c r="P286" i="1" s="1"/>
  <c r="AA28" i="7"/>
  <c r="Z28" i="7"/>
  <c r="Y28" i="7"/>
  <c r="X28" i="7"/>
  <c r="W28" i="7"/>
  <c r="V28" i="7"/>
  <c r="U28" i="7"/>
  <c r="T28" i="7"/>
  <c r="T32" i="7" s="1"/>
  <c r="P185" i="1" s="1"/>
  <c r="P190" i="1" s="1"/>
  <c r="S28" i="7"/>
  <c r="R28" i="7"/>
  <c r="Q28" i="7"/>
  <c r="P28" i="7"/>
  <c r="O28" i="7"/>
  <c r="N28" i="7"/>
  <c r="M28" i="7"/>
  <c r="L28" i="7"/>
  <c r="L32" i="7" s="1"/>
  <c r="P89" i="1" s="1"/>
  <c r="P94" i="1" s="1"/>
  <c r="K28" i="7"/>
  <c r="J28" i="7"/>
  <c r="I28" i="7"/>
  <c r="H28" i="7"/>
  <c r="G28" i="7"/>
  <c r="F28" i="7"/>
  <c r="E28" i="7"/>
  <c r="GF27" i="7"/>
  <c r="GB27" i="7"/>
  <c r="GA27" i="7"/>
  <c r="FZ27" i="7"/>
  <c r="FZ37" i="7" s="1"/>
  <c r="FY27" i="7"/>
  <c r="FY37" i="7" s="1"/>
  <c r="FX27" i="7"/>
  <c r="FX37" i="7" s="1"/>
  <c r="FW27" i="7"/>
  <c r="FV27" i="7"/>
  <c r="FU27" i="7"/>
  <c r="FT27" i="7"/>
  <c r="FS27" i="7"/>
  <c r="FS37" i="7" s="1"/>
  <c r="FR27" i="7"/>
  <c r="FQ27" i="7"/>
  <c r="FP27" i="7"/>
  <c r="FO27" i="7"/>
  <c r="FN27" i="7"/>
  <c r="FM27" i="7"/>
  <c r="FL27" i="7"/>
  <c r="FK27" i="7"/>
  <c r="FJ27" i="7"/>
  <c r="FJ37" i="7" s="1"/>
  <c r="FI27" i="7"/>
  <c r="FI37" i="7" s="1"/>
  <c r="FH27" i="7"/>
  <c r="FG27" i="7"/>
  <c r="FF27" i="7"/>
  <c r="FE27" i="7"/>
  <c r="FD27" i="7"/>
  <c r="FC27" i="7"/>
  <c r="FC37" i="7" s="1"/>
  <c r="FB27" i="7"/>
  <c r="FB37" i="7" s="1"/>
  <c r="FA27" i="7"/>
  <c r="EZ27" i="7"/>
  <c r="EY27" i="7"/>
  <c r="EX27" i="7"/>
  <c r="EX37" i="7" s="1"/>
  <c r="EW27" i="7"/>
  <c r="EV27" i="7"/>
  <c r="EU27" i="7"/>
  <c r="ET27" i="7"/>
  <c r="ET37" i="7" s="1"/>
  <c r="ES27" i="7"/>
  <c r="ES37" i="7" s="1"/>
  <c r="ER27" i="7"/>
  <c r="ER37" i="7" s="1"/>
  <c r="EQ27" i="7"/>
  <c r="EP27" i="7"/>
  <c r="EO27" i="7"/>
  <c r="EN27" i="7"/>
  <c r="EN37" i="7" s="1"/>
  <c r="EM27" i="7"/>
  <c r="EM37" i="7" s="1"/>
  <c r="EL27" i="7"/>
  <c r="EK27" i="7"/>
  <c r="EJ27" i="7"/>
  <c r="EJ37" i="7" s="1"/>
  <c r="EI27" i="7"/>
  <c r="EH27" i="7"/>
  <c r="EG27" i="7"/>
  <c r="EF27" i="7"/>
  <c r="EE27" i="7"/>
  <c r="ED27" i="7"/>
  <c r="ED37" i="7" s="1"/>
  <c r="EC27" i="7"/>
  <c r="EC37" i="7" s="1"/>
  <c r="EB27" i="7"/>
  <c r="EA27" i="7"/>
  <c r="DZ27" i="7"/>
  <c r="DY27" i="7"/>
  <c r="DX27" i="7"/>
  <c r="DW27" i="7"/>
  <c r="DW37" i="7" s="1"/>
  <c r="DV27" i="7"/>
  <c r="DU27" i="7"/>
  <c r="DT27" i="7"/>
  <c r="DT37" i="7" s="1"/>
  <c r="DS27" i="7"/>
  <c r="DR27" i="7"/>
  <c r="DQ27" i="7"/>
  <c r="DP27" i="7"/>
  <c r="DO27" i="7"/>
  <c r="DN27" i="7"/>
  <c r="DM27" i="7"/>
  <c r="DL27" i="7"/>
  <c r="DK27" i="7"/>
  <c r="DJ27" i="7"/>
  <c r="DI27" i="7"/>
  <c r="DH27" i="7"/>
  <c r="DH37" i="7" s="1"/>
  <c r="DG27" i="7"/>
  <c r="DG37" i="7" s="1"/>
  <c r="DF27" i="7"/>
  <c r="DE27" i="7"/>
  <c r="DD27" i="7"/>
  <c r="DC27" i="7"/>
  <c r="DB27" i="7"/>
  <c r="DA27" i="7"/>
  <c r="DA37" i="7" s="1"/>
  <c r="CZ27" i="7"/>
  <c r="CY27" i="7"/>
  <c r="CX27" i="7"/>
  <c r="CW27" i="7"/>
  <c r="CV27" i="7"/>
  <c r="CU27" i="7"/>
  <c r="CT27" i="7"/>
  <c r="CS27" i="7"/>
  <c r="CR27" i="7"/>
  <c r="CQ27" i="7"/>
  <c r="CQ37" i="7" s="1"/>
  <c r="CP27" i="7"/>
  <c r="CO27" i="7"/>
  <c r="CN27" i="7"/>
  <c r="CN37" i="7" s="1"/>
  <c r="CM27" i="7"/>
  <c r="CL27" i="7"/>
  <c r="CK27" i="7"/>
  <c r="CK37" i="7" s="1"/>
  <c r="CJ27" i="7"/>
  <c r="CI27" i="7"/>
  <c r="CH27" i="7"/>
  <c r="CG27" i="7"/>
  <c r="CF27" i="7"/>
  <c r="CE27" i="7"/>
  <c r="CD27" i="7"/>
  <c r="CC27" i="7"/>
  <c r="CB27" i="7"/>
  <c r="CA27" i="7"/>
  <c r="CA37" i="7" s="1"/>
  <c r="BZ27" i="7"/>
  <c r="BY27" i="7"/>
  <c r="BX27" i="7"/>
  <c r="BX37" i="7" s="1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K37" i="7" s="1"/>
  <c r="BJ27" i="7"/>
  <c r="BJ37" i="7" s="1"/>
  <c r="BI27" i="7"/>
  <c r="BH27" i="7"/>
  <c r="BH37" i="7" s="1"/>
  <c r="BG27" i="7"/>
  <c r="BF27" i="7"/>
  <c r="BE27" i="7"/>
  <c r="BD27" i="7"/>
  <c r="BC27" i="7"/>
  <c r="BB27" i="7"/>
  <c r="BB37" i="7" s="1"/>
  <c r="BA27" i="7"/>
  <c r="AZ27" i="7"/>
  <c r="AY27" i="7"/>
  <c r="AX27" i="7"/>
  <c r="AW27" i="7"/>
  <c r="AV27" i="7"/>
  <c r="AU27" i="7"/>
  <c r="AU37" i="7" s="1"/>
  <c r="AT27" i="7"/>
  <c r="AS27" i="7"/>
  <c r="AR27" i="7"/>
  <c r="AR37" i="7" s="1"/>
  <c r="AQ27" i="7"/>
  <c r="AP27" i="7"/>
  <c r="AO27" i="7"/>
  <c r="AN27" i="7"/>
  <c r="AM27" i="7"/>
  <c r="AL27" i="7"/>
  <c r="AL37" i="7" s="1"/>
  <c r="AK27" i="7"/>
  <c r="AJ27" i="7"/>
  <c r="AI27" i="7"/>
  <c r="AH27" i="7"/>
  <c r="AG27" i="7"/>
  <c r="AF27" i="7"/>
  <c r="AE27" i="7"/>
  <c r="AE37" i="7" s="1"/>
  <c r="AD27" i="7"/>
  <c r="AD37" i="7" s="1"/>
  <c r="AC27" i="7"/>
  <c r="AB27" i="7"/>
  <c r="AB37" i="7" s="1"/>
  <c r="AA27" i="7"/>
  <c r="Z27" i="7"/>
  <c r="Y27" i="7"/>
  <c r="X27" i="7"/>
  <c r="W27" i="7"/>
  <c r="V27" i="7"/>
  <c r="U27" i="7"/>
  <c r="U37" i="7" s="1"/>
  <c r="T27" i="7"/>
  <c r="S27" i="7"/>
  <c r="R27" i="7"/>
  <c r="Q27" i="7"/>
  <c r="P27" i="7"/>
  <c r="O27" i="7"/>
  <c r="O37" i="7" s="1"/>
  <c r="N27" i="7"/>
  <c r="M27" i="7"/>
  <c r="L27" i="7"/>
  <c r="K27" i="7"/>
  <c r="J27" i="7"/>
  <c r="I27" i="7"/>
  <c r="H27" i="7"/>
  <c r="G27" i="7"/>
  <c r="F27" i="7"/>
  <c r="F37" i="7" s="1"/>
  <c r="E27" i="7"/>
  <c r="E37" i="7" s="1"/>
  <c r="GH26" i="7"/>
  <c r="GH22" i="7" s="1"/>
  <c r="GG25" i="7"/>
  <c r="GG27" i="7" s="1"/>
  <c r="GF25" i="7"/>
  <c r="GE25" i="7"/>
  <c r="GE27" i="7" s="1"/>
  <c r="GD25" i="7"/>
  <c r="GD27" i="7" s="1"/>
  <c r="GC25" i="7"/>
  <c r="GB25" i="7"/>
  <c r="GG22" i="7"/>
  <c r="GF22" i="7"/>
  <c r="GE22" i="7"/>
  <c r="GD22" i="7"/>
  <c r="GC22" i="7"/>
  <c r="GB22" i="7"/>
  <c r="GA22" i="7"/>
  <c r="FZ22" i="7"/>
  <c r="FY22" i="7"/>
  <c r="FX22" i="7"/>
  <c r="FW22" i="7"/>
  <c r="FV22" i="7"/>
  <c r="FU22" i="7"/>
  <c r="FT22" i="7"/>
  <c r="FS22" i="7"/>
  <c r="FR22" i="7"/>
  <c r="FQ22" i="7"/>
  <c r="FP22" i="7"/>
  <c r="FO22" i="7"/>
  <c r="FN22" i="7"/>
  <c r="FM22" i="7"/>
  <c r="FL22" i="7"/>
  <c r="FK22" i="7"/>
  <c r="FJ22" i="7"/>
  <c r="FI22" i="7"/>
  <c r="FH22" i="7"/>
  <c r="FG22" i="7"/>
  <c r="FF22" i="7"/>
  <c r="FE22" i="7"/>
  <c r="FD22" i="7"/>
  <c r="FC22" i="7"/>
  <c r="FB22" i="7"/>
  <c r="FA22" i="7"/>
  <c r="EZ22" i="7"/>
  <c r="EY22" i="7"/>
  <c r="EX22" i="7"/>
  <c r="EW22" i="7"/>
  <c r="EV22" i="7"/>
  <c r="EU22" i="7"/>
  <c r="ET22" i="7"/>
  <c r="ES22" i="7"/>
  <c r="ER22" i="7"/>
  <c r="EQ22" i="7"/>
  <c r="EP22" i="7"/>
  <c r="EO22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GH18" i="7"/>
  <c r="GH17" i="7"/>
  <c r="GH16" i="7"/>
  <c r="P2154" i="1" s="1"/>
  <c r="GH12" i="7"/>
  <c r="GH11" i="7"/>
  <c r="GH10" i="7"/>
  <c r="GH9" i="7"/>
  <c r="GH8" i="7"/>
  <c r="P2157" i="1" s="1"/>
  <c r="P2160" i="1" s="1"/>
  <c r="FI1" i="7"/>
  <c r="EW1" i="7"/>
  <c r="DX1" i="7"/>
  <c r="DL1" i="7"/>
  <c r="CR1" i="7"/>
  <c r="CP1" i="7"/>
  <c r="CK1" i="7"/>
  <c r="AY1" i="7"/>
  <c r="AT1" i="7"/>
  <c r="AR1" i="7"/>
  <c r="AL1" i="7"/>
  <c r="AI1" i="7"/>
  <c r="S937" i="1" l="1"/>
  <c r="S936" i="1"/>
  <c r="CS42" i="12"/>
  <c r="S1111" i="1"/>
  <c r="S1115" i="1" s="1"/>
  <c r="S528" i="1"/>
  <c r="S529" i="1"/>
  <c r="EO42" i="12"/>
  <c r="S1687" i="1"/>
  <c r="S1691" i="1" s="1"/>
  <c r="CU42" i="12"/>
  <c r="S1135" i="1"/>
  <c r="S1139" i="1" s="1"/>
  <c r="S1788" i="1"/>
  <c r="S1789" i="1"/>
  <c r="CE42" i="12"/>
  <c r="S943" i="1"/>
  <c r="S947" i="1" s="1"/>
  <c r="L42" i="12"/>
  <c r="S91" i="1"/>
  <c r="S95" i="1" s="1"/>
  <c r="EY49" i="12"/>
  <c r="S1808" i="1" s="1"/>
  <c r="S1129" i="1"/>
  <c r="S1128" i="1"/>
  <c r="BQ42" i="12"/>
  <c r="S775" i="1"/>
  <c r="S779" i="1" s="1"/>
  <c r="EV49" i="12"/>
  <c r="S1772" i="1" s="1"/>
  <c r="DN49" i="12"/>
  <c r="S1364" i="1" s="1"/>
  <c r="CH42" i="12"/>
  <c r="S979" i="1"/>
  <c r="S983" i="1" s="1"/>
  <c r="S1573" i="1"/>
  <c r="S1572" i="1"/>
  <c r="S684" i="1"/>
  <c r="FS42" i="12"/>
  <c r="S2047" i="1"/>
  <c r="S2051" i="1" s="1"/>
  <c r="S1933" i="1"/>
  <c r="S1932" i="1"/>
  <c r="S973" i="1"/>
  <c r="S972" i="1"/>
  <c r="F47" i="12"/>
  <c r="F44" i="12"/>
  <c r="F46" i="12" s="1"/>
  <c r="F49" i="12" s="1"/>
  <c r="CN42" i="12"/>
  <c r="S1051" i="1"/>
  <c r="S1055" i="1" s="1"/>
  <c r="AW42" i="12"/>
  <c r="S535" i="1"/>
  <c r="S539" i="1" s="1"/>
  <c r="BN44" i="12"/>
  <c r="BN46" i="12" s="1"/>
  <c r="BN49" i="12" s="1"/>
  <c r="S740" i="1" s="1"/>
  <c r="BN47" i="12"/>
  <c r="S1464" i="1"/>
  <c r="S1465" i="1"/>
  <c r="S564" i="1"/>
  <c r="S565" i="1"/>
  <c r="S239" i="1"/>
  <c r="EU44" i="12"/>
  <c r="EU46" i="12" s="1"/>
  <c r="EU49" i="12" s="1"/>
  <c r="S1760" i="1" s="1"/>
  <c r="EK47" i="12"/>
  <c r="DM51" i="12"/>
  <c r="S1597" i="1"/>
  <c r="S1596" i="1"/>
  <c r="S1477" i="1"/>
  <c r="S1476" i="1"/>
  <c r="H44" i="12"/>
  <c r="H46" i="12" s="1"/>
  <c r="BA47" i="12"/>
  <c r="DK42" i="12"/>
  <c r="S1327" i="1"/>
  <c r="S1331" i="1" s="1"/>
  <c r="EA44" i="12"/>
  <c r="EA46" i="12" s="1"/>
  <c r="EA47" i="12"/>
  <c r="CC47" i="12"/>
  <c r="CC44" i="12"/>
  <c r="CC46" i="12" s="1"/>
  <c r="S1679" i="1"/>
  <c r="S73" i="1"/>
  <c r="S72" i="1"/>
  <c r="EP44" i="12"/>
  <c r="EP46" i="12" s="1"/>
  <c r="EP49" i="12" s="1"/>
  <c r="S1700" i="1" s="1"/>
  <c r="DC51" i="12"/>
  <c r="FM51" i="12"/>
  <c r="S1669" i="1"/>
  <c r="S1668" i="1"/>
  <c r="ES49" i="12"/>
  <c r="S1736" i="1" s="1"/>
  <c r="K47" i="12"/>
  <c r="K44" i="12"/>
  <c r="K46" i="12" s="1"/>
  <c r="K49" i="12" s="1"/>
  <c r="S2077" i="1"/>
  <c r="S2076" i="1"/>
  <c r="S649" i="1"/>
  <c r="S648" i="1"/>
  <c r="BE44" i="12"/>
  <c r="BE46" i="12" s="1"/>
  <c r="BE47" i="12"/>
  <c r="FJ49" i="12"/>
  <c r="S1940" i="1" s="1"/>
  <c r="S805" i="1"/>
  <c r="S804" i="1"/>
  <c r="AX49" i="12"/>
  <c r="S548" i="1" s="1"/>
  <c r="S300" i="1"/>
  <c r="S301" i="1"/>
  <c r="AZ47" i="12"/>
  <c r="AZ49" i="12" s="1"/>
  <c r="FR47" i="12"/>
  <c r="AS44" i="12"/>
  <c r="AS46" i="12" s="1"/>
  <c r="AS47" i="12"/>
  <c r="S792" i="1"/>
  <c r="S793" i="1"/>
  <c r="AI47" i="12"/>
  <c r="AI44" i="12"/>
  <c r="AI46" i="12" s="1"/>
  <c r="S1356" i="1"/>
  <c r="S1357" i="1"/>
  <c r="S624" i="1"/>
  <c r="S625" i="1"/>
  <c r="T49" i="12"/>
  <c r="S188" i="1" s="1"/>
  <c r="FK44" i="12"/>
  <c r="FK46" i="12" s="1"/>
  <c r="FK47" i="12"/>
  <c r="AU44" i="12"/>
  <c r="AU46" i="12" s="1"/>
  <c r="AU49" i="12" s="1"/>
  <c r="S512" i="1" s="1"/>
  <c r="AU47" i="12"/>
  <c r="S1404" i="1"/>
  <c r="S1405" i="1"/>
  <c r="CA42" i="12"/>
  <c r="S895" i="1"/>
  <c r="S899" i="1" s="1"/>
  <c r="S853" i="1"/>
  <c r="S852" i="1"/>
  <c r="S1561" i="1"/>
  <c r="S1560" i="1"/>
  <c r="EX42" i="12"/>
  <c r="S1795" i="1"/>
  <c r="BL47" i="12"/>
  <c r="BL44" i="12"/>
  <c r="BL46" i="12" s="1"/>
  <c r="S1981" i="1"/>
  <c r="S1980" i="1"/>
  <c r="DO42" i="12"/>
  <c r="S1375" i="1"/>
  <c r="S1379" i="1" s="1"/>
  <c r="S1237" i="1"/>
  <c r="S1236" i="1"/>
  <c r="AD42" i="12"/>
  <c r="S307" i="1"/>
  <c r="S311" i="1" s="1"/>
  <c r="AT49" i="12"/>
  <c r="S500" i="1" s="1"/>
  <c r="BC49" i="12"/>
  <c r="S608" i="1" s="1"/>
  <c r="ET49" i="12"/>
  <c r="S1748" i="1" s="1"/>
  <c r="S828" i="1"/>
  <c r="S829" i="1"/>
  <c r="CQ47" i="12"/>
  <c r="CQ44" i="12"/>
  <c r="CQ46" i="12" s="1"/>
  <c r="CQ49" i="12" s="1"/>
  <c r="S1088" i="1" s="1"/>
  <c r="AM42" i="12"/>
  <c r="S415" i="1"/>
  <c r="S419" i="1" s="1"/>
  <c r="S384" i="1"/>
  <c r="S383" i="1"/>
  <c r="S1873" i="1"/>
  <c r="S1872" i="1"/>
  <c r="AE49" i="12"/>
  <c r="S320" i="1" s="1"/>
  <c r="BB49" i="12"/>
  <c r="S596" i="1" s="1"/>
  <c r="AH49" i="12"/>
  <c r="S356" i="1" s="1"/>
  <c r="AA49" i="12"/>
  <c r="S272" i="1" s="1"/>
  <c r="FE42" i="12"/>
  <c r="S1879" i="1"/>
  <c r="S1883" i="1" s="1"/>
  <c r="BO42" i="12"/>
  <c r="S751" i="1"/>
  <c r="S755" i="1" s="1"/>
  <c r="S349" i="1"/>
  <c r="S348" i="1"/>
  <c r="AO42" i="12"/>
  <c r="S439" i="1"/>
  <c r="S443" i="1" s="1"/>
  <c r="EL42" i="12"/>
  <c r="S1651" i="1"/>
  <c r="S1655" i="1" s="1"/>
  <c r="S180" i="1"/>
  <c r="S179" i="1"/>
  <c r="S996" i="1"/>
  <c r="S995" i="1"/>
  <c r="S480" i="1"/>
  <c r="S479" i="1"/>
  <c r="S697" i="1"/>
  <c r="S696" i="1"/>
  <c r="DU51" i="12"/>
  <c r="S1633" i="1"/>
  <c r="S1632" i="1"/>
  <c r="FC49" i="12"/>
  <c r="S1856" i="1" s="1"/>
  <c r="FV47" i="12"/>
  <c r="FV49" i="12" s="1"/>
  <c r="S2084" i="1" s="1"/>
  <c r="DT44" i="12"/>
  <c r="DT46" i="12" s="1"/>
  <c r="DT49" i="12" s="1"/>
  <c r="S1436" i="1" s="1"/>
  <c r="S108" i="1"/>
  <c r="S109" i="1"/>
  <c r="FQ44" i="12"/>
  <c r="FQ46" i="12" s="1"/>
  <c r="CO42" i="12"/>
  <c r="S1063" i="1"/>
  <c r="S1067" i="1" s="1"/>
  <c r="BG47" i="12"/>
  <c r="BG44" i="12"/>
  <c r="BG46" i="12" s="1"/>
  <c r="BG49" i="12" s="1"/>
  <c r="S1417" i="1"/>
  <c r="S1416" i="1"/>
  <c r="S2017" i="1"/>
  <c r="S2016" i="1"/>
  <c r="S673" i="1"/>
  <c r="S672" i="1"/>
  <c r="S876" i="1"/>
  <c r="S877" i="1"/>
  <c r="S1452" i="1"/>
  <c r="S1453" i="1"/>
  <c r="FT49" i="12"/>
  <c r="S2060" i="1" s="1"/>
  <c r="BX47" i="12"/>
  <c r="CM49" i="12"/>
  <c r="S1040" i="1" s="1"/>
  <c r="CP49" i="12"/>
  <c r="S1076" i="1" s="1"/>
  <c r="CZ44" i="12"/>
  <c r="CZ46" i="12" s="1"/>
  <c r="CZ49" i="12" s="1"/>
  <c r="S1196" i="1" s="1"/>
  <c r="FL47" i="12"/>
  <c r="FL49" i="12" s="1"/>
  <c r="S1964" i="1" s="1"/>
  <c r="AL44" i="12"/>
  <c r="AL46" i="12" s="1"/>
  <c r="CJ44" i="12"/>
  <c r="CJ46" i="12" s="1"/>
  <c r="CJ49" i="12" s="1"/>
  <c r="S1004" i="1" s="1"/>
  <c r="CV44" i="12"/>
  <c r="CV46" i="12" s="1"/>
  <c r="CV47" i="12"/>
  <c r="DH49" i="12"/>
  <c r="S1292" i="1" s="1"/>
  <c r="BP49" i="12"/>
  <c r="S764" i="1" s="1"/>
  <c r="DZ49" i="12"/>
  <c r="S1508" i="1" s="1"/>
  <c r="S709" i="1"/>
  <c r="S708" i="1"/>
  <c r="DP49" i="12"/>
  <c r="S1388" i="1" s="1"/>
  <c r="BI51" i="12"/>
  <c r="S1849" i="1"/>
  <c r="S1848" i="1"/>
  <c r="FO42" i="12"/>
  <c r="S1999" i="1"/>
  <c r="S2003" i="1" s="1"/>
  <c r="W47" i="12"/>
  <c r="W44" i="12"/>
  <c r="W46" i="12" s="1"/>
  <c r="FG42" i="12"/>
  <c r="S1903" i="1"/>
  <c r="S1907" i="1" s="1"/>
  <c r="X49" i="12"/>
  <c r="S236" i="1" s="1"/>
  <c r="S241" i="1" s="1"/>
  <c r="DD44" i="12"/>
  <c r="DD46" i="12" s="1"/>
  <c r="DD49" i="12" s="1"/>
  <c r="S1244" i="1" s="1"/>
  <c r="DD47" i="12"/>
  <c r="S816" i="1"/>
  <c r="S815" i="1"/>
  <c r="M51" i="12"/>
  <c r="AR51" i="12"/>
  <c r="DB49" i="12"/>
  <c r="S1220" i="1" s="1"/>
  <c r="CB49" i="12"/>
  <c r="S908" i="1" s="1"/>
  <c r="AY51" i="12"/>
  <c r="FY49" i="12"/>
  <c r="BW51" i="12"/>
  <c r="DW51" i="12"/>
  <c r="FB51" i="12"/>
  <c r="EU51" i="12"/>
  <c r="R49" i="12"/>
  <c r="S164" i="1" s="1"/>
  <c r="CI51" i="12"/>
  <c r="DT51" i="12"/>
  <c r="BX49" i="12"/>
  <c r="S860" i="1" s="1"/>
  <c r="EY51" i="12"/>
  <c r="CX49" i="12"/>
  <c r="S1172" i="1" s="1"/>
  <c r="EJ51" i="12"/>
  <c r="BT51" i="12"/>
  <c r="DY49" i="12"/>
  <c r="S1496" i="1" s="1"/>
  <c r="BB51" i="12"/>
  <c r="BN51" i="12"/>
  <c r="Z49" i="12"/>
  <c r="S260" i="1" s="1"/>
  <c r="U49" i="12"/>
  <c r="S200" i="1" s="1"/>
  <c r="CD51" i="12"/>
  <c r="AE51" i="12"/>
  <c r="DP51" i="12"/>
  <c r="FI51" i="12"/>
  <c r="CP51" i="12"/>
  <c r="DS51" i="12"/>
  <c r="AU51" i="12"/>
  <c r="ED51" i="12"/>
  <c r="GB33" i="12"/>
  <c r="AF49" i="12"/>
  <c r="S332" i="1" s="1"/>
  <c r="AN49" i="12"/>
  <c r="S428" i="1" s="1"/>
  <c r="FP51" i="12"/>
  <c r="P49" i="12"/>
  <c r="S140" i="1" s="1"/>
  <c r="V49" i="12"/>
  <c r="S212" i="1" s="1"/>
  <c r="EZ49" i="12"/>
  <c r="S1820" i="1" s="1"/>
  <c r="BM49" i="12"/>
  <c r="S728" i="1" s="1"/>
  <c r="FZ49" i="12"/>
  <c r="CY49" i="12"/>
  <c r="S1184" i="1" s="1"/>
  <c r="CK49" i="12"/>
  <c r="S1016" i="1" s="1"/>
  <c r="AQ49" i="12"/>
  <c r="S464" i="1" s="1"/>
  <c r="AL49" i="12"/>
  <c r="S404" i="1" s="1"/>
  <c r="AB49" i="12"/>
  <c r="S284" i="1" s="1"/>
  <c r="O49" i="12"/>
  <c r="S128" i="1" s="1"/>
  <c r="BY51" i="12"/>
  <c r="DF49" i="12"/>
  <c r="S1268" i="1" s="1"/>
  <c r="J51" i="12"/>
  <c r="FR49" i="12"/>
  <c r="S2036" i="1" s="1"/>
  <c r="BJ51" i="12"/>
  <c r="FD51" i="12"/>
  <c r="FU51" i="12"/>
  <c r="DN51" i="12"/>
  <c r="CM51" i="12"/>
  <c r="AH51" i="12"/>
  <c r="ES51" i="12"/>
  <c r="AV51" i="12"/>
  <c r="EV51" i="12"/>
  <c r="BV49" i="12"/>
  <c r="S836" i="1" s="1"/>
  <c r="AT51" i="12"/>
  <c r="CT51" i="12"/>
  <c r="ER49" i="12"/>
  <c r="S1724" i="1" s="1"/>
  <c r="DX49" i="12"/>
  <c r="S1484" i="1" s="1"/>
  <c r="EK49" i="12"/>
  <c r="S1640" i="1" s="1"/>
  <c r="CL49" i="12"/>
  <c r="S1028" i="1" s="1"/>
  <c r="EQ49" i="12"/>
  <c r="S1712" i="1" s="1"/>
  <c r="G49" i="12"/>
  <c r="S32" i="1" s="1"/>
  <c r="CW49" i="12"/>
  <c r="S1160" i="1" s="1"/>
  <c r="GA49" i="12"/>
  <c r="DI49" i="12"/>
  <c r="S1304" i="1" s="1"/>
  <c r="H49" i="12"/>
  <c r="S44" i="1" s="1"/>
  <c r="AJ49" i="12"/>
  <c r="S380" i="1" s="1"/>
  <c r="S385" i="1" s="1"/>
  <c r="EB49" i="12"/>
  <c r="S1532" i="1" s="1"/>
  <c r="FH49" i="12"/>
  <c r="S1916" i="1" s="1"/>
  <c r="BS51" i="12"/>
  <c r="EF49" i="12"/>
  <c r="S1580" i="1" s="1"/>
  <c r="CF49" i="12"/>
  <c r="S956" i="1" s="1"/>
  <c r="CQ51" i="12"/>
  <c r="BK51" i="12"/>
  <c r="FT51" i="12"/>
  <c r="AG51" i="12"/>
  <c r="DD51" i="12"/>
  <c r="FW51" i="12"/>
  <c r="T51" i="12"/>
  <c r="ET51" i="12"/>
  <c r="AC51" i="12"/>
  <c r="BA49" i="12"/>
  <c r="S584" i="1" s="1"/>
  <c r="BD51" i="12"/>
  <c r="EI51" i="12"/>
  <c r="BH51" i="12"/>
  <c r="DV51" i="12"/>
  <c r="EG51" i="12"/>
  <c r="FX51" i="12"/>
  <c r="BC51" i="12"/>
  <c r="EM51" i="12"/>
  <c r="CZ51" i="12"/>
  <c r="AA51" i="12"/>
  <c r="S51" i="12"/>
  <c r="BF51" i="12"/>
  <c r="CJ51" i="12"/>
  <c r="EW51" i="12"/>
  <c r="CR49" i="12"/>
  <c r="EN49" i="12"/>
  <c r="S1676" i="1" s="1"/>
  <c r="S1681" i="1" s="1"/>
  <c r="DL49" i="12"/>
  <c r="S1340" i="1" s="1"/>
  <c r="Q49" i="12"/>
  <c r="S152" i="1" s="1"/>
  <c r="FN49" i="12"/>
  <c r="S1988" i="1" s="1"/>
  <c r="BZ49" i="12"/>
  <c r="S884" i="1" s="1"/>
  <c r="S888" i="1" s="1"/>
  <c r="E34" i="12"/>
  <c r="N49" i="12"/>
  <c r="S116" i="1" s="1"/>
  <c r="DA49" i="12"/>
  <c r="S1208" i="1" s="1"/>
  <c r="DG49" i="12"/>
  <c r="S1280" i="1" s="1"/>
  <c r="FQ49" i="12"/>
  <c r="S2024" i="1" s="1"/>
  <c r="FF49" i="12"/>
  <c r="S1892" i="1" s="1"/>
  <c r="CH42" i="10"/>
  <c r="R979" i="1"/>
  <c r="R983" i="1" s="1"/>
  <c r="AX42" i="10"/>
  <c r="R547" i="1"/>
  <c r="R551" i="1" s="1"/>
  <c r="CG42" i="10"/>
  <c r="R967" i="1"/>
  <c r="R971" i="1" s="1"/>
  <c r="DI42" i="10"/>
  <c r="R1303" i="1"/>
  <c r="R1307" i="1" s="1"/>
  <c r="Y42" i="10"/>
  <c r="R247" i="1"/>
  <c r="R251" i="1" s="1"/>
  <c r="DU42" i="10"/>
  <c r="R1447" i="1"/>
  <c r="R1451" i="1" s="1"/>
  <c r="FB42" i="10"/>
  <c r="R1843" i="1"/>
  <c r="R1847" i="1" s="1"/>
  <c r="CP42" i="10"/>
  <c r="R1075" i="1"/>
  <c r="R1079" i="1" s="1"/>
  <c r="BG42" i="10"/>
  <c r="R655" i="1"/>
  <c r="R659" i="1" s="1"/>
  <c r="AS42" i="10"/>
  <c r="R487" i="1"/>
  <c r="R491" i="1" s="1"/>
  <c r="AL42" i="10"/>
  <c r="R403" i="1"/>
  <c r="R407" i="1" s="1"/>
  <c r="BW42" i="10"/>
  <c r="R847" i="1"/>
  <c r="R851" i="1" s="1"/>
  <c r="EV42" i="10"/>
  <c r="R1771" i="1"/>
  <c r="R1775" i="1" s="1"/>
  <c r="L42" i="10"/>
  <c r="R91" i="1"/>
  <c r="R95" i="1" s="1"/>
  <c r="BN42" i="10"/>
  <c r="R739" i="1"/>
  <c r="R743" i="1" s="1"/>
  <c r="AD42" i="10"/>
  <c r="R307" i="1"/>
  <c r="R311" i="1" s="1"/>
  <c r="ED42" i="10"/>
  <c r="R1555" i="1"/>
  <c r="R1559" i="1" s="1"/>
  <c r="DR42" i="10"/>
  <c r="R1411" i="1"/>
  <c r="R1415" i="1" s="1"/>
  <c r="BP42" i="10"/>
  <c r="R763" i="1"/>
  <c r="R767" i="1" s="1"/>
  <c r="ET42" i="10"/>
  <c r="R1747" i="1"/>
  <c r="R1751" i="1" s="1"/>
  <c r="CR42" i="10"/>
  <c r="R1099" i="1"/>
  <c r="R1103" i="1" s="1"/>
  <c r="CY42" i="10"/>
  <c r="R1183" i="1"/>
  <c r="R1187" i="1" s="1"/>
  <c r="FA42" i="10"/>
  <c r="R1831" i="1"/>
  <c r="R1835" i="1" s="1"/>
  <c r="BQ42" i="10"/>
  <c r="R775" i="1"/>
  <c r="R779" i="1" s="1"/>
  <c r="DK42" i="10"/>
  <c r="R1327" i="1"/>
  <c r="R1331" i="1" s="1"/>
  <c r="K42" i="10"/>
  <c r="R79" i="1"/>
  <c r="R83" i="1" s="1"/>
  <c r="EG42" i="10"/>
  <c r="R1591" i="1"/>
  <c r="R1595" i="1" s="1"/>
  <c r="CJ42" i="10"/>
  <c r="R1003" i="1"/>
  <c r="R1007" i="1" s="1"/>
  <c r="CV42" i="10"/>
  <c r="R1147" i="1"/>
  <c r="R1151" i="1" s="1"/>
  <c r="H42" i="10"/>
  <c r="R43" i="1"/>
  <c r="R47" i="1" s="1"/>
  <c r="CE42" i="10"/>
  <c r="R943" i="1"/>
  <c r="R947" i="1" s="1"/>
  <c r="CM42" i="10"/>
  <c r="R1039" i="1"/>
  <c r="R1043" i="1" s="1"/>
  <c r="T42" i="10"/>
  <c r="R187" i="1"/>
  <c r="R191" i="1" s="1"/>
  <c r="EF42" i="10"/>
  <c r="R1579" i="1"/>
  <c r="R1583" i="1" s="1"/>
  <c r="DA42" i="10"/>
  <c r="R1207" i="1"/>
  <c r="R1211" i="1" s="1"/>
  <c r="EO42" i="10"/>
  <c r="R1687" i="1"/>
  <c r="R1691" i="1" s="1"/>
  <c r="BJ42" i="10"/>
  <c r="R691" i="1"/>
  <c r="R695" i="1" s="1"/>
  <c r="BY42" i="10"/>
  <c r="R871" i="1"/>
  <c r="R875" i="1" s="1"/>
  <c r="EY42" i="10"/>
  <c r="R1807" i="1"/>
  <c r="R1811" i="1" s="1"/>
  <c r="AT42" i="10"/>
  <c r="R499" i="1"/>
  <c r="R503" i="1" s="1"/>
  <c r="BR42" i="10"/>
  <c r="R787" i="1"/>
  <c r="R791" i="1" s="1"/>
  <c r="DH42" i="10"/>
  <c r="R1291" i="1"/>
  <c r="R1295" i="1" s="1"/>
  <c r="DT42" i="10"/>
  <c r="R1435" i="1"/>
  <c r="R1439" i="1" s="1"/>
  <c r="CB42" i="10"/>
  <c r="R907" i="1"/>
  <c r="R911" i="1" s="1"/>
  <c r="DJ42" i="10"/>
  <c r="R1315" i="1"/>
  <c r="R1319" i="1" s="1"/>
  <c r="DQ42" i="10"/>
  <c r="R1399" i="1"/>
  <c r="R1403" i="1" s="1"/>
  <c r="S42" i="10"/>
  <c r="R175" i="1"/>
  <c r="R179" i="1" s="1"/>
  <c r="FD42" i="10"/>
  <c r="R1867" i="1"/>
  <c r="R1871" i="1" s="1"/>
  <c r="AY42" i="10"/>
  <c r="R559" i="1"/>
  <c r="R563" i="1" s="1"/>
  <c r="AV42" i="10"/>
  <c r="R523" i="1"/>
  <c r="R527" i="1" s="1"/>
  <c r="F42" i="10"/>
  <c r="R19" i="1"/>
  <c r="R23" i="1" s="1"/>
  <c r="BD42" i="10"/>
  <c r="R619" i="1"/>
  <c r="R623" i="1" s="1"/>
  <c r="AG42" i="10"/>
  <c r="R343" i="1"/>
  <c r="R347" i="1" s="1"/>
  <c r="AI42" i="10"/>
  <c r="R367" i="1"/>
  <c r="R371" i="1" s="1"/>
  <c r="AW42" i="10"/>
  <c r="R535" i="1"/>
  <c r="R539" i="1" s="1"/>
  <c r="DX42" i="10"/>
  <c r="R1483" i="1"/>
  <c r="R1487" i="1" s="1"/>
  <c r="GH36" i="10"/>
  <c r="E38" i="10"/>
  <c r="EX42" i="10"/>
  <c r="R1795" i="1"/>
  <c r="CX42" i="10"/>
  <c r="R1171" i="1"/>
  <c r="R1175" i="1" s="1"/>
  <c r="BS42" i="10"/>
  <c r="R799" i="1"/>
  <c r="R803" i="1" s="1"/>
  <c r="G42" i="10"/>
  <c r="R31" i="1"/>
  <c r="R35" i="1" s="1"/>
  <c r="GA42" i="10"/>
  <c r="R2143" i="1"/>
  <c r="R2147" i="1" s="1"/>
  <c r="FW42" i="10"/>
  <c r="R2095" i="1"/>
  <c r="R2099" i="1" s="1"/>
  <c r="EW42" i="10"/>
  <c r="R1783" i="1"/>
  <c r="R1787" i="1" s="1"/>
  <c r="BA42" i="10"/>
  <c r="R583" i="1"/>
  <c r="R587" i="1" s="1"/>
  <c r="EE42" i="10"/>
  <c r="R1567" i="1"/>
  <c r="R1571" i="1" s="1"/>
  <c r="BI42" i="10"/>
  <c r="R679" i="1"/>
  <c r="R683" i="1" s="1"/>
  <c r="BE42" i="10"/>
  <c r="R631" i="1"/>
  <c r="R635" i="1" s="1"/>
  <c r="FJ42" i="10"/>
  <c r="R1939" i="1"/>
  <c r="R1943" i="1" s="1"/>
  <c r="EZ42" i="10"/>
  <c r="R1819" i="1"/>
  <c r="R1823" i="1" s="1"/>
  <c r="DD42" i="10"/>
  <c r="R1243" i="1"/>
  <c r="R1247" i="1" s="1"/>
  <c r="AJ42" i="10"/>
  <c r="R379" i="1"/>
  <c r="R383" i="1" s="1"/>
  <c r="AE44" i="10"/>
  <c r="AE46" i="10" s="1"/>
  <c r="AE47" i="10"/>
  <c r="FR47" i="10"/>
  <c r="FR44" i="10"/>
  <c r="FR46" i="10" s="1"/>
  <c r="FR49" i="10" s="1"/>
  <c r="FR70" i="10" s="1"/>
  <c r="O44" i="10"/>
  <c r="O46" i="10" s="1"/>
  <c r="O47" i="10"/>
  <c r="BK44" i="10"/>
  <c r="BK46" i="10" s="1"/>
  <c r="BK47" i="10"/>
  <c r="BF42" i="10"/>
  <c r="R643" i="1"/>
  <c r="R647" i="1" s="1"/>
  <c r="P42" i="10"/>
  <c r="R139" i="1"/>
  <c r="R143" i="1" s="1"/>
  <c r="GG49" i="10"/>
  <c r="GG51" i="10" s="1"/>
  <c r="AH42" i="10"/>
  <c r="R355" i="1"/>
  <c r="R359" i="1" s="1"/>
  <c r="DC42" i="10"/>
  <c r="R1231" i="1"/>
  <c r="R1235" i="1" s="1"/>
  <c r="EJ42" i="10"/>
  <c r="R1627" i="1"/>
  <c r="R1631" i="1" s="1"/>
  <c r="EK42" i="10"/>
  <c r="R1639" i="1"/>
  <c r="R1643" i="1" s="1"/>
  <c r="AN42" i="10"/>
  <c r="R427" i="1"/>
  <c r="R431" i="1" s="1"/>
  <c r="AP42" i="10"/>
  <c r="R451" i="1"/>
  <c r="R455" i="1" s="1"/>
  <c r="CO42" i="10"/>
  <c r="R1063" i="1"/>
  <c r="R1067" i="1" s="1"/>
  <c r="DY42" i="10"/>
  <c r="R1495" i="1"/>
  <c r="R1499" i="1" s="1"/>
  <c r="U42" i="10"/>
  <c r="R199" i="1"/>
  <c r="R203" i="1" s="1"/>
  <c r="DZ42" i="10"/>
  <c r="R1507" i="1"/>
  <c r="R1511" i="1" s="1"/>
  <c r="GF49" i="10"/>
  <c r="GF51" i="10" s="1"/>
  <c r="BH42" i="10"/>
  <c r="R667" i="1"/>
  <c r="R671" i="1" s="1"/>
  <c r="FX42" i="10"/>
  <c r="R2107" i="1"/>
  <c r="R2111" i="1" s="1"/>
  <c r="BB42" i="10"/>
  <c r="R595" i="1"/>
  <c r="R599" i="1" s="1"/>
  <c r="FU42" i="10"/>
  <c r="R2071" i="1"/>
  <c r="R2075" i="1" s="1"/>
  <c r="FO42" i="10"/>
  <c r="R1999" i="1"/>
  <c r="R2003" i="1" s="1"/>
  <c r="BL42" i="10"/>
  <c r="R715" i="1"/>
  <c r="R719" i="1" s="1"/>
  <c r="J42" i="10"/>
  <c r="R67" i="1"/>
  <c r="R71" i="1" s="1"/>
  <c r="EQ42" i="10"/>
  <c r="R1711" i="1"/>
  <c r="R1715" i="1" s="1"/>
  <c r="EI42" i="10"/>
  <c r="R1615" i="1"/>
  <c r="R1619" i="1" s="1"/>
  <c r="DB42" i="10"/>
  <c r="R1219" i="1"/>
  <c r="R1223" i="1" s="1"/>
  <c r="CI42" i="10"/>
  <c r="R991" i="1"/>
  <c r="R995" i="1" s="1"/>
  <c r="CU42" i="10"/>
  <c r="R1135" i="1"/>
  <c r="R1139" i="1" s="1"/>
  <c r="AA42" i="10"/>
  <c r="R271" i="1"/>
  <c r="R275" i="1" s="1"/>
  <c r="EC42" i="10"/>
  <c r="R1543" i="1"/>
  <c r="R1547" i="1" s="1"/>
  <c r="BU42" i="10"/>
  <c r="R823" i="1"/>
  <c r="R827" i="1" s="1"/>
  <c r="DL42" i="10"/>
  <c r="R1339" i="1"/>
  <c r="R1343" i="1" s="1"/>
  <c r="CW42" i="10"/>
  <c r="R1159" i="1"/>
  <c r="R1163" i="1" s="1"/>
  <c r="AB42" i="10"/>
  <c r="R283" i="1"/>
  <c r="R287" i="1" s="1"/>
  <c r="EH42" i="10"/>
  <c r="R1603" i="1"/>
  <c r="R1607" i="1" s="1"/>
  <c r="EA42" i="10"/>
  <c r="R1519" i="1"/>
  <c r="R1523" i="1" s="1"/>
  <c r="DV42" i="10"/>
  <c r="R1459" i="1"/>
  <c r="R1463" i="1" s="1"/>
  <c r="DP42" i="10"/>
  <c r="R1387" i="1"/>
  <c r="R1391" i="1" s="1"/>
  <c r="EB42" i="10"/>
  <c r="R1531" i="1"/>
  <c r="R1535" i="1" s="1"/>
  <c r="AC42" i="10"/>
  <c r="R295" i="1"/>
  <c r="R299" i="1" s="1"/>
  <c r="FZ42" i="10"/>
  <c r="R2131" i="1"/>
  <c r="R2135" i="1" s="1"/>
  <c r="DF42" i="10"/>
  <c r="R1267" i="1"/>
  <c r="R1271" i="1" s="1"/>
  <c r="FF42" i="10"/>
  <c r="R1891" i="1"/>
  <c r="R1895" i="1" s="1"/>
  <c r="AK42" i="10"/>
  <c r="R391" i="1"/>
  <c r="R395" i="1" s="1"/>
  <c r="CF42" i="10"/>
  <c r="R955" i="1"/>
  <c r="R959" i="1" s="1"/>
  <c r="BV42" i="10"/>
  <c r="R835" i="1"/>
  <c r="R839" i="1" s="1"/>
  <c r="FY42" i="10"/>
  <c r="R2119" i="1"/>
  <c r="R2123" i="1" s="1"/>
  <c r="CC47" i="10"/>
  <c r="CC44" i="10"/>
  <c r="CC46" i="10" s="1"/>
  <c r="CC49" i="10" s="1"/>
  <c r="CC70" i="10" s="1"/>
  <c r="FI42" i="10"/>
  <c r="R1927" i="1"/>
  <c r="R1931" i="1" s="1"/>
  <c r="FK42" i="10"/>
  <c r="R1951" i="1"/>
  <c r="R1955" i="1" s="1"/>
  <c r="CZ42" i="10"/>
  <c r="R1195" i="1"/>
  <c r="R1199" i="1" s="1"/>
  <c r="DN42" i="10"/>
  <c r="R1363" i="1"/>
  <c r="R1367" i="1" s="1"/>
  <c r="GH34" i="10"/>
  <c r="GC49" i="10"/>
  <c r="GC51" i="10" s="1"/>
  <c r="AU44" i="10"/>
  <c r="AU46" i="10" s="1"/>
  <c r="AU47" i="10"/>
  <c r="ES42" i="10"/>
  <c r="R1735" i="1"/>
  <c r="R1739" i="1" s="1"/>
  <c r="X42" i="10"/>
  <c r="R235" i="1"/>
  <c r="R239" i="1" s="1"/>
  <c r="CT42" i="10"/>
  <c r="R1123" i="1"/>
  <c r="R1127" i="1" s="1"/>
  <c r="CS42" i="10"/>
  <c r="R1111" i="1"/>
  <c r="R1115" i="1" s="1"/>
  <c r="R42" i="10"/>
  <c r="R163" i="1"/>
  <c r="R167" i="1" s="1"/>
  <c r="Q42" i="10"/>
  <c r="R151" i="1"/>
  <c r="R155" i="1" s="1"/>
  <c r="EU42" i="10"/>
  <c r="R1759" i="1"/>
  <c r="R1763" i="1" s="1"/>
  <c r="BM42" i="10"/>
  <c r="R727" i="1"/>
  <c r="R731" i="1" s="1"/>
  <c r="BO42" i="10"/>
  <c r="R751" i="1"/>
  <c r="R755" i="1" s="1"/>
  <c r="DM42" i="10"/>
  <c r="R1351" i="1"/>
  <c r="R1355" i="1" s="1"/>
  <c r="Z42" i="10"/>
  <c r="R259" i="1"/>
  <c r="R263" i="1" s="1"/>
  <c r="BC42" i="10"/>
  <c r="R607" i="1"/>
  <c r="R611" i="1" s="1"/>
  <c r="CL42" i="10"/>
  <c r="R1027" i="1"/>
  <c r="R1031" i="1" s="1"/>
  <c r="EL42" i="10"/>
  <c r="R1651" i="1"/>
  <c r="R1655" i="1" s="1"/>
  <c r="V42" i="10"/>
  <c r="R211" i="1"/>
  <c r="R215" i="1" s="1"/>
  <c r="FG42" i="10"/>
  <c r="R1903" i="1"/>
  <c r="R1907" i="1" s="1"/>
  <c r="AR42" i="10"/>
  <c r="R475" i="1"/>
  <c r="R479" i="1" s="1"/>
  <c r="AF42" i="10"/>
  <c r="R331" i="1"/>
  <c r="R335" i="1" s="1"/>
  <c r="AQ42" i="10"/>
  <c r="R463" i="1"/>
  <c r="R467" i="1" s="1"/>
  <c r="EP42" i="10"/>
  <c r="R1699" i="1"/>
  <c r="R1703" i="1" s="1"/>
  <c r="FP42" i="10"/>
  <c r="R2011" i="1"/>
  <c r="R2015" i="1" s="1"/>
  <c r="AM42" i="10"/>
  <c r="R415" i="1"/>
  <c r="R419" i="1" s="1"/>
  <c r="FH42" i="10"/>
  <c r="R1915" i="1"/>
  <c r="R1919" i="1" s="1"/>
  <c r="GH35" i="10"/>
  <c r="BZ42" i="10"/>
  <c r="R883" i="1"/>
  <c r="EN42" i="10"/>
  <c r="R1675" i="1"/>
  <c r="R1679" i="1" s="1"/>
  <c r="AZ42" i="10"/>
  <c r="R571" i="1"/>
  <c r="R575" i="1" s="1"/>
  <c r="ER42" i="10"/>
  <c r="R1723" i="1"/>
  <c r="R1727" i="1" s="1"/>
  <c r="DE42" i="10"/>
  <c r="R1255" i="1"/>
  <c r="R1259" i="1" s="1"/>
  <c r="FE42" i="10"/>
  <c r="R1879" i="1"/>
  <c r="R1883" i="1" s="1"/>
  <c r="CD42" i="10"/>
  <c r="R931" i="1"/>
  <c r="R935" i="1" s="1"/>
  <c r="CK42" i="10"/>
  <c r="R1015" i="1"/>
  <c r="R1019" i="1" s="1"/>
  <c r="FM47" i="10"/>
  <c r="FM44" i="10"/>
  <c r="FM46" i="10" s="1"/>
  <c r="CA44" i="10"/>
  <c r="CA46" i="10" s="1"/>
  <c r="CA49" i="10" s="1"/>
  <c r="CA47" i="10"/>
  <c r="BX42" i="10"/>
  <c r="R859" i="1"/>
  <c r="R863" i="1" s="1"/>
  <c r="DW47" i="10"/>
  <c r="DW44" i="10"/>
  <c r="DW46" i="10" s="1"/>
  <c r="BT42" i="10"/>
  <c r="R811" i="1"/>
  <c r="R815" i="1" s="1"/>
  <c r="DG44" i="10"/>
  <c r="DG46" i="10" s="1"/>
  <c r="DG49" i="10" s="1"/>
  <c r="DG47" i="10"/>
  <c r="M42" i="10"/>
  <c r="R103" i="1"/>
  <c r="R107" i="1" s="1"/>
  <c r="W42" i="10"/>
  <c r="R223" i="1"/>
  <c r="R227" i="1" s="1"/>
  <c r="GB47" i="10"/>
  <c r="GB44" i="10"/>
  <c r="GB46" i="10" s="1"/>
  <c r="DO42" i="10"/>
  <c r="R1375" i="1"/>
  <c r="R1379" i="1" s="1"/>
  <c r="AO42" i="10"/>
  <c r="R439" i="1"/>
  <c r="R443" i="1" s="1"/>
  <c r="I42" i="10"/>
  <c r="R55" i="1"/>
  <c r="R59" i="1" s="1"/>
  <c r="FN42" i="10"/>
  <c r="R1987" i="1"/>
  <c r="R1991" i="1" s="1"/>
  <c r="N42" i="10"/>
  <c r="R115" i="1"/>
  <c r="R119" i="1" s="1"/>
  <c r="CN42" i="10"/>
  <c r="R1051" i="1"/>
  <c r="R1055" i="1" s="1"/>
  <c r="FS47" i="10"/>
  <c r="FS44" i="10"/>
  <c r="FS46" i="10" s="1"/>
  <c r="CQ44" i="10"/>
  <c r="CQ46" i="10" s="1"/>
  <c r="CQ49" i="10" s="1"/>
  <c r="CQ47" i="10"/>
  <c r="FC47" i="10"/>
  <c r="FC44" i="10"/>
  <c r="FC46" i="10" s="1"/>
  <c r="EM47" i="10"/>
  <c r="EM44" i="10"/>
  <c r="EM46" i="10" s="1"/>
  <c r="DK62" i="9"/>
  <c r="DK33" i="9"/>
  <c r="DK34" i="9" s="1"/>
  <c r="DK35" i="9" s="1"/>
  <c r="Q5" i="1"/>
  <c r="Q10" i="1" s="1"/>
  <c r="BW62" i="9"/>
  <c r="S33" i="9"/>
  <c r="S34" i="9" s="1"/>
  <c r="S35" i="9" s="1"/>
  <c r="BS33" i="9"/>
  <c r="BS34" i="9" s="1"/>
  <c r="BS35" i="9" s="1"/>
  <c r="BO33" i="9"/>
  <c r="BS62" i="9"/>
  <c r="EC33" i="9"/>
  <c r="EC34" i="9" s="1"/>
  <c r="EC35" i="9" s="1"/>
  <c r="K33" i="9"/>
  <c r="K34" i="9" s="1"/>
  <c r="K35" i="9" s="1"/>
  <c r="FC33" i="9"/>
  <c r="FC34" i="9" s="1"/>
  <c r="FC35" i="9" s="1"/>
  <c r="FC36" i="9" s="1"/>
  <c r="FC38" i="9" s="1"/>
  <c r="FC40" i="9" s="1"/>
  <c r="EC62" i="9"/>
  <c r="K62" i="9"/>
  <c r="FC62" i="9"/>
  <c r="AY33" i="9"/>
  <c r="AY34" i="9" s="1"/>
  <c r="AY35" i="9" s="1"/>
  <c r="CE33" i="9"/>
  <c r="CE34" i="9" s="1"/>
  <c r="CE35" i="9" s="1"/>
  <c r="AY62" i="9"/>
  <c r="EU33" i="9"/>
  <c r="EU34" i="9" s="1"/>
  <c r="EU35" i="9" s="1"/>
  <c r="AM33" i="9"/>
  <c r="AM34" i="9" s="1"/>
  <c r="AM35" i="9" s="1"/>
  <c r="G33" i="9"/>
  <c r="G34" i="9" s="1"/>
  <c r="G35" i="9" s="1"/>
  <c r="DC33" i="9"/>
  <c r="DC34" i="9" s="1"/>
  <c r="DC35" i="9" s="1"/>
  <c r="AQ33" i="9"/>
  <c r="AQ34" i="9" s="1"/>
  <c r="AQ35" i="9" s="1"/>
  <c r="AQ36" i="9" s="1"/>
  <c r="AQ38" i="9" s="1"/>
  <c r="AQ40" i="9" s="1"/>
  <c r="EU62" i="9"/>
  <c r="AM62" i="9"/>
  <c r="CQ33" i="9"/>
  <c r="CQ34" i="9" s="1"/>
  <c r="CQ35" i="9" s="1"/>
  <c r="AE33" i="9"/>
  <c r="AE34" i="9" s="1"/>
  <c r="AE35" i="9" s="1"/>
  <c r="CU33" i="9"/>
  <c r="CU34" i="9" s="1"/>
  <c r="CU35" i="9" s="1"/>
  <c r="AI33" i="9"/>
  <c r="AI34" i="9" s="1"/>
  <c r="AI35" i="9" s="1"/>
  <c r="EJ62" i="9"/>
  <c r="EJ33" i="9"/>
  <c r="GG36" i="9"/>
  <c r="GG38" i="9" s="1"/>
  <c r="GG40" i="9" s="1"/>
  <c r="GG42" i="9" s="1"/>
  <c r="FO62" i="9"/>
  <c r="FO33" i="9"/>
  <c r="GB56" i="9"/>
  <c r="FT56" i="9"/>
  <c r="FL56" i="9"/>
  <c r="FD56" i="9"/>
  <c r="EV56" i="9"/>
  <c r="EN56" i="9"/>
  <c r="EF56" i="9"/>
  <c r="DX56" i="9"/>
  <c r="DP56" i="9"/>
  <c r="DH56" i="9"/>
  <c r="CZ56" i="9"/>
  <c r="CR56" i="9"/>
  <c r="CJ56" i="9"/>
  <c r="CB56" i="9"/>
  <c r="BT56" i="9"/>
  <c r="BL56" i="9"/>
  <c r="BD56" i="9"/>
  <c r="AV56" i="9"/>
  <c r="AN56" i="9"/>
  <c r="AF56" i="9"/>
  <c r="X56" i="9"/>
  <c r="P56" i="9"/>
  <c r="H56" i="9"/>
  <c r="GA56" i="9"/>
  <c r="FS56" i="9"/>
  <c r="FK56" i="9"/>
  <c r="FC56" i="9"/>
  <c r="EU56" i="9"/>
  <c r="EM56" i="9"/>
  <c r="EE56" i="9"/>
  <c r="DW56" i="9"/>
  <c r="DO56" i="9"/>
  <c r="DG56" i="9"/>
  <c r="CY56" i="9"/>
  <c r="CQ56" i="9"/>
  <c r="CI56" i="9"/>
  <c r="CA56" i="9"/>
  <c r="BS56" i="9"/>
  <c r="BK56" i="9"/>
  <c r="BC56" i="9"/>
  <c r="AU56" i="9"/>
  <c r="AM56" i="9"/>
  <c r="AE56" i="9"/>
  <c r="W56" i="9"/>
  <c r="O56" i="9"/>
  <c r="G56" i="9"/>
  <c r="FZ56" i="9"/>
  <c r="FP56" i="9"/>
  <c r="FF56" i="9"/>
  <c r="ET56" i="9"/>
  <c r="EJ56" i="9"/>
  <c r="DZ56" i="9"/>
  <c r="DN56" i="9"/>
  <c r="DD56" i="9"/>
  <c r="CT56" i="9"/>
  <c r="CH56" i="9"/>
  <c r="BX56" i="9"/>
  <c r="BN56" i="9"/>
  <c r="BB56" i="9"/>
  <c r="AR56" i="9"/>
  <c r="AH56" i="9"/>
  <c r="V56" i="9"/>
  <c r="L56" i="9"/>
  <c r="FX56" i="9"/>
  <c r="FN56" i="9"/>
  <c r="FB56" i="9"/>
  <c r="ER56" i="9"/>
  <c r="EH56" i="9"/>
  <c r="DV56" i="9"/>
  <c r="DL56" i="9"/>
  <c r="DB56" i="9"/>
  <c r="CP56" i="9"/>
  <c r="CF56" i="9"/>
  <c r="BV56" i="9"/>
  <c r="BJ56" i="9"/>
  <c r="AZ56" i="9"/>
  <c r="AP56" i="9"/>
  <c r="AD56" i="9"/>
  <c r="T56" i="9"/>
  <c r="J56" i="9"/>
  <c r="FW56" i="9"/>
  <c r="FM56" i="9"/>
  <c r="FA56" i="9"/>
  <c r="EQ56" i="9"/>
  <c r="EG56" i="9"/>
  <c r="DU56" i="9"/>
  <c r="DK56" i="9"/>
  <c r="DA56" i="9"/>
  <c r="CO56" i="9"/>
  <c r="CE56" i="9"/>
  <c r="BU56" i="9"/>
  <c r="BI56" i="9"/>
  <c r="AY56" i="9"/>
  <c r="AO56" i="9"/>
  <c r="AC56" i="9"/>
  <c r="S56" i="9"/>
  <c r="I56" i="9"/>
  <c r="FV56" i="9"/>
  <c r="FG56" i="9"/>
  <c r="EO56" i="9"/>
  <c r="DY56" i="9"/>
  <c r="DF56" i="9"/>
  <c r="CN56" i="9"/>
  <c r="BY56" i="9"/>
  <c r="BG56" i="9"/>
  <c r="AQ56" i="9"/>
  <c r="Z56" i="9"/>
  <c r="F56" i="9"/>
  <c r="FU56" i="9"/>
  <c r="FE56" i="9"/>
  <c r="EL56" i="9"/>
  <c r="DT56" i="9"/>
  <c r="DE56" i="9"/>
  <c r="CM56" i="9"/>
  <c r="BW56" i="9"/>
  <c r="BF56" i="9"/>
  <c r="AL56" i="9"/>
  <c r="Y56" i="9"/>
  <c r="E56" i="9"/>
  <c r="FR56" i="9"/>
  <c r="EZ56" i="9"/>
  <c r="EK56" i="9"/>
  <c r="DS56" i="9"/>
  <c r="DC56" i="9"/>
  <c r="CL56" i="9"/>
  <c r="BR56" i="9"/>
  <c r="BE56" i="9"/>
  <c r="AK56" i="9"/>
  <c r="U56" i="9"/>
  <c r="FQ56" i="9"/>
  <c r="EY56" i="9"/>
  <c r="EI56" i="9"/>
  <c r="DR56" i="9"/>
  <c r="CX56" i="9"/>
  <c r="CK56" i="9"/>
  <c r="BQ56" i="9"/>
  <c r="BA56" i="9"/>
  <c r="AJ56" i="9"/>
  <c r="R56" i="9"/>
  <c r="FO56" i="9"/>
  <c r="EX56" i="9"/>
  <c r="ED56" i="9"/>
  <c r="DQ56" i="9"/>
  <c r="CW56" i="9"/>
  <c r="CG56" i="9"/>
  <c r="BP56" i="9"/>
  <c r="AX56" i="9"/>
  <c r="AI56" i="9"/>
  <c r="Q56" i="9"/>
  <c r="GH56" i="9"/>
  <c r="FI56" i="9"/>
  <c r="ES56" i="9"/>
  <c r="EB56" i="9"/>
  <c r="DJ56" i="9"/>
  <c r="CU56" i="9"/>
  <c r="CC56" i="9"/>
  <c r="BM56" i="9"/>
  <c r="AT56" i="9"/>
  <c r="AB56" i="9"/>
  <c r="M56" i="9"/>
  <c r="EW56" i="9"/>
  <c r="CD56" i="9"/>
  <c r="N56" i="9"/>
  <c r="EP56" i="9"/>
  <c r="BZ56" i="9"/>
  <c r="K56" i="9"/>
  <c r="EC56" i="9"/>
  <c r="BO56" i="9"/>
  <c r="EA56" i="9"/>
  <c r="BH56" i="9"/>
  <c r="DM56" i="9"/>
  <c r="AW56" i="9"/>
  <c r="FJ56" i="9"/>
  <c r="CV56" i="9"/>
  <c r="AG56" i="9"/>
  <c r="FH56" i="9"/>
  <c r="CS56" i="9"/>
  <c r="AA56" i="9"/>
  <c r="DI56" i="9"/>
  <c r="AS56" i="9"/>
  <c r="FY56" i="9"/>
  <c r="FF62" i="9"/>
  <c r="FF33" i="9"/>
  <c r="EG62" i="9"/>
  <c r="EG33" i="9"/>
  <c r="GD34" i="9"/>
  <c r="GD35" i="9" s="1"/>
  <c r="GD37" i="9"/>
  <c r="FI62" i="9"/>
  <c r="FI33" i="9"/>
  <c r="EL62" i="9"/>
  <c r="EL33" i="9"/>
  <c r="E62" i="9"/>
  <c r="GH32" i="9"/>
  <c r="GH62" i="9" s="1"/>
  <c r="E33" i="9"/>
  <c r="BM62" i="9"/>
  <c r="BM33" i="9"/>
  <c r="DB36" i="9"/>
  <c r="DB38" i="9" s="1"/>
  <c r="DB40" i="9" s="1"/>
  <c r="FL62" i="9"/>
  <c r="FL33" i="9"/>
  <c r="CZ62" i="9"/>
  <c r="CZ33" i="9"/>
  <c r="AN62" i="9"/>
  <c r="AN33" i="9"/>
  <c r="CL36" i="9"/>
  <c r="CL38" i="9" s="1"/>
  <c r="CL40" i="9" s="1"/>
  <c r="DG36" i="9"/>
  <c r="DG38" i="9" s="1"/>
  <c r="DG40" i="9" s="1"/>
  <c r="CA36" i="9"/>
  <c r="CA38" i="9" s="1"/>
  <c r="CA40" i="9" s="1"/>
  <c r="AU36" i="9"/>
  <c r="AU38" i="9" s="1"/>
  <c r="AU40" i="9" s="1"/>
  <c r="O36" i="9"/>
  <c r="O38" i="9" s="1"/>
  <c r="O40" i="9" s="1"/>
  <c r="AX36" i="9"/>
  <c r="AX38" i="9" s="1"/>
  <c r="AX40" i="9" s="1"/>
  <c r="DN62" i="9"/>
  <c r="DN33" i="9"/>
  <c r="BB62" i="9"/>
  <c r="BB33" i="9"/>
  <c r="AJ62" i="9"/>
  <c r="AJ33" i="9"/>
  <c r="DS36" i="9"/>
  <c r="DS38" i="9" s="1"/>
  <c r="DS40" i="9" s="1"/>
  <c r="CM36" i="9"/>
  <c r="CM38" i="9" s="1"/>
  <c r="CM40" i="9" s="1"/>
  <c r="BG36" i="9"/>
  <c r="BG38" i="9" s="1"/>
  <c r="BG40" i="9" s="1"/>
  <c r="AA36" i="9"/>
  <c r="AA38" i="9" s="1"/>
  <c r="AA40" i="9" s="1"/>
  <c r="FW62" i="9"/>
  <c r="FW33" i="9"/>
  <c r="AV62" i="9"/>
  <c r="AV33" i="9"/>
  <c r="EB62" i="9"/>
  <c r="EB33" i="9"/>
  <c r="FG62" i="9"/>
  <c r="FG33" i="9"/>
  <c r="GB60" i="9"/>
  <c r="FT60" i="9"/>
  <c r="FL60" i="9"/>
  <c r="FD60" i="9"/>
  <c r="EV60" i="9"/>
  <c r="EN60" i="9"/>
  <c r="EF60" i="9"/>
  <c r="DX60" i="9"/>
  <c r="DP60" i="9"/>
  <c r="DH60" i="9"/>
  <c r="CZ60" i="9"/>
  <c r="CR60" i="9"/>
  <c r="CJ60" i="9"/>
  <c r="CB60" i="9"/>
  <c r="BT60" i="9"/>
  <c r="BL60" i="9"/>
  <c r="BD60" i="9"/>
  <c r="AV60" i="9"/>
  <c r="AN60" i="9"/>
  <c r="AF60" i="9"/>
  <c r="X60" i="9"/>
  <c r="P60" i="9"/>
  <c r="H60" i="9"/>
  <c r="FX60" i="9"/>
  <c r="FO60" i="9"/>
  <c r="FF60" i="9"/>
  <c r="EW60" i="9"/>
  <c r="EM60" i="9"/>
  <c r="ED60" i="9"/>
  <c r="DU60" i="9"/>
  <c r="DL60" i="9"/>
  <c r="FW60" i="9"/>
  <c r="FN60" i="9"/>
  <c r="FE60" i="9"/>
  <c r="EU60" i="9"/>
  <c r="EL60" i="9"/>
  <c r="EC60" i="9"/>
  <c r="DT60" i="9"/>
  <c r="DK60" i="9"/>
  <c r="DB60" i="9"/>
  <c r="CS60" i="9"/>
  <c r="CI60" i="9"/>
  <c r="BZ60" i="9"/>
  <c r="BQ60" i="9"/>
  <c r="BH60" i="9"/>
  <c r="AY60" i="9"/>
  <c r="AP60" i="9"/>
  <c r="AG60" i="9"/>
  <c r="W60" i="9"/>
  <c r="N60" i="9"/>
  <c r="E60" i="9"/>
  <c r="FV60" i="9"/>
  <c r="FM60" i="9"/>
  <c r="FC60" i="9"/>
  <c r="ET60" i="9"/>
  <c r="EK60" i="9"/>
  <c r="EB60" i="9"/>
  <c r="DS60" i="9"/>
  <c r="DJ60" i="9"/>
  <c r="DA60" i="9"/>
  <c r="CQ60" i="9"/>
  <c r="CH60" i="9"/>
  <c r="BY60" i="9"/>
  <c r="BP60" i="9"/>
  <c r="BG60" i="9"/>
  <c r="AX60" i="9"/>
  <c r="AO60" i="9"/>
  <c r="AE60" i="9"/>
  <c r="V60" i="9"/>
  <c r="M60" i="9"/>
  <c r="FU60" i="9"/>
  <c r="FK60" i="9"/>
  <c r="FB60" i="9"/>
  <c r="ES60" i="9"/>
  <c r="EJ60" i="9"/>
  <c r="EA60" i="9"/>
  <c r="DR60" i="9"/>
  <c r="DI60" i="9"/>
  <c r="CY60" i="9"/>
  <c r="CP60" i="9"/>
  <c r="CG60" i="9"/>
  <c r="BX60" i="9"/>
  <c r="BO60" i="9"/>
  <c r="BF60" i="9"/>
  <c r="AW60" i="9"/>
  <c r="AM60" i="9"/>
  <c r="AD60" i="9"/>
  <c r="U60" i="9"/>
  <c r="L60" i="9"/>
  <c r="GH60" i="9"/>
  <c r="FS60" i="9"/>
  <c r="FJ60" i="9"/>
  <c r="FA60" i="9"/>
  <c r="ER60" i="9"/>
  <c r="EI60" i="9"/>
  <c r="DZ60" i="9"/>
  <c r="DQ60" i="9"/>
  <c r="GA60" i="9"/>
  <c r="FR60" i="9"/>
  <c r="FI60" i="9"/>
  <c r="EZ60" i="9"/>
  <c r="EQ60" i="9"/>
  <c r="EH60" i="9"/>
  <c r="DY60" i="9"/>
  <c r="DO60" i="9"/>
  <c r="DF60" i="9"/>
  <c r="CW60" i="9"/>
  <c r="CN60" i="9"/>
  <c r="CE60" i="9"/>
  <c r="BV60" i="9"/>
  <c r="BM60" i="9"/>
  <c r="BC60" i="9"/>
  <c r="AT60" i="9"/>
  <c r="AK60" i="9"/>
  <c r="AB60" i="9"/>
  <c r="S60" i="9"/>
  <c r="J60" i="9"/>
  <c r="FZ60" i="9"/>
  <c r="FQ60" i="9"/>
  <c r="FH60" i="9"/>
  <c r="EY60" i="9"/>
  <c r="EP60" i="9"/>
  <c r="EG60" i="9"/>
  <c r="DW60" i="9"/>
  <c r="DN60" i="9"/>
  <c r="DE60" i="9"/>
  <c r="CV60" i="9"/>
  <c r="CM60" i="9"/>
  <c r="CD60" i="9"/>
  <c r="BU60" i="9"/>
  <c r="BK60" i="9"/>
  <c r="BB60" i="9"/>
  <c r="AS60" i="9"/>
  <c r="AJ60" i="9"/>
  <c r="AA60" i="9"/>
  <c r="R60" i="9"/>
  <c r="I60" i="9"/>
  <c r="FY60" i="9"/>
  <c r="FP60" i="9"/>
  <c r="FG60" i="9"/>
  <c r="EX60" i="9"/>
  <c r="EO60" i="9"/>
  <c r="EE60" i="9"/>
  <c r="DV60" i="9"/>
  <c r="DM60" i="9"/>
  <c r="DD60" i="9"/>
  <c r="CU60" i="9"/>
  <c r="CL60" i="9"/>
  <c r="CC60" i="9"/>
  <c r="BS60" i="9"/>
  <c r="BJ60" i="9"/>
  <c r="BA60" i="9"/>
  <c r="AR60" i="9"/>
  <c r="AI60" i="9"/>
  <c r="Z60" i="9"/>
  <c r="Q60" i="9"/>
  <c r="G60" i="9"/>
  <c r="CF60" i="9"/>
  <c r="AU60" i="9"/>
  <c r="K60" i="9"/>
  <c r="DC60" i="9"/>
  <c r="BR60" i="9"/>
  <c r="AH60" i="9"/>
  <c r="CX60" i="9"/>
  <c r="BN60" i="9"/>
  <c r="AC60" i="9"/>
  <c r="BE60" i="9"/>
  <c r="CT60" i="9"/>
  <c r="AQ60" i="9"/>
  <c r="CO60" i="9"/>
  <c r="AL60" i="9"/>
  <c r="BI60" i="9"/>
  <c r="AZ60" i="9"/>
  <c r="Y60" i="9"/>
  <c r="T60" i="9"/>
  <c r="DG60" i="9"/>
  <c r="O60" i="9"/>
  <c r="CA60" i="9"/>
  <c r="BW60" i="9"/>
  <c r="CK60" i="9"/>
  <c r="F60" i="9"/>
  <c r="EX62" i="9"/>
  <c r="EX33" i="9"/>
  <c r="DY62" i="9"/>
  <c r="DY33" i="9"/>
  <c r="GA62" i="9"/>
  <c r="GA33" i="9"/>
  <c r="ED62" i="9"/>
  <c r="ED33" i="9"/>
  <c r="BE62" i="9"/>
  <c r="BE33" i="9"/>
  <c r="FD62" i="9"/>
  <c r="FD33" i="9"/>
  <c r="CR62" i="9"/>
  <c r="CR33" i="9"/>
  <c r="AF62" i="9"/>
  <c r="AF33" i="9"/>
  <c r="DF62" i="9"/>
  <c r="DF33" i="9"/>
  <c r="AT62" i="9"/>
  <c r="AT33" i="9"/>
  <c r="BF36" i="9"/>
  <c r="BF38" i="9" s="1"/>
  <c r="BF40" i="9" s="1"/>
  <c r="EC36" i="9"/>
  <c r="EC38" i="9" s="1"/>
  <c r="EC40" i="9" s="1"/>
  <c r="CW36" i="9"/>
  <c r="CW38" i="9" s="1"/>
  <c r="CW40" i="9" s="1"/>
  <c r="BQ36" i="9"/>
  <c r="BQ38" i="9" s="1"/>
  <c r="BQ40" i="9" s="1"/>
  <c r="AK36" i="9"/>
  <c r="AK38" i="9" s="1"/>
  <c r="AK40" i="9" s="1"/>
  <c r="BV36" i="9"/>
  <c r="BV38" i="9" s="1"/>
  <c r="BV40" i="9" s="1"/>
  <c r="CN62" i="9"/>
  <c r="CN33" i="9"/>
  <c r="AB62" i="9"/>
  <c r="AB33" i="9"/>
  <c r="DH62" i="9"/>
  <c r="DH33" i="9"/>
  <c r="CV36" i="9"/>
  <c r="CV38" i="9" s="1"/>
  <c r="CV40" i="9" s="1"/>
  <c r="DT62" i="9"/>
  <c r="DT33" i="9"/>
  <c r="GH37" i="9"/>
  <c r="EY62" i="9"/>
  <c r="EY33" i="9"/>
  <c r="EK34" i="9"/>
  <c r="EK35" i="9" s="1"/>
  <c r="EK36" i="9" s="1"/>
  <c r="EK38" i="9" s="1"/>
  <c r="EK40" i="9" s="1"/>
  <c r="DE34" i="9"/>
  <c r="DE35" i="9" s="1"/>
  <c r="DE36" i="9" s="1"/>
  <c r="DE38" i="9" s="1"/>
  <c r="DE40" i="9" s="1"/>
  <c r="FQ62" i="9"/>
  <c r="FQ33" i="9"/>
  <c r="EP62" i="9"/>
  <c r="EP33" i="9"/>
  <c r="DQ62" i="9"/>
  <c r="DQ33" i="9"/>
  <c r="DI62" i="9"/>
  <c r="DI33" i="9"/>
  <c r="AW62" i="9"/>
  <c r="AW33" i="9"/>
  <c r="AH36" i="9"/>
  <c r="AH38" i="9" s="1"/>
  <c r="AH40" i="9" s="1"/>
  <c r="EV62" i="9"/>
  <c r="EV33" i="9"/>
  <c r="CJ62" i="9"/>
  <c r="CJ33" i="9"/>
  <c r="X62" i="9"/>
  <c r="X33" i="9"/>
  <c r="AP36" i="9"/>
  <c r="AP38" i="9" s="1"/>
  <c r="AP40" i="9" s="1"/>
  <c r="EU36" i="9"/>
  <c r="EU38" i="9" s="1"/>
  <c r="EU40" i="9" s="1"/>
  <c r="CY36" i="9"/>
  <c r="CY38" i="9" s="1"/>
  <c r="CY40" i="9" s="1"/>
  <c r="BS36" i="9"/>
  <c r="BS38" i="9" s="1"/>
  <c r="BS40" i="9" s="1"/>
  <c r="AM36" i="9"/>
  <c r="AM38" i="9" s="1"/>
  <c r="AM40" i="9" s="1"/>
  <c r="G36" i="9"/>
  <c r="G38" i="9" s="1"/>
  <c r="G40" i="9" s="1"/>
  <c r="J36" i="9"/>
  <c r="J38" i="9" s="1"/>
  <c r="J40" i="9" s="1"/>
  <c r="CX62" i="9"/>
  <c r="CX33" i="9"/>
  <c r="AL62" i="9"/>
  <c r="AL33" i="9"/>
  <c r="CF62" i="9"/>
  <c r="CF33" i="9"/>
  <c r="T62" i="9"/>
  <c r="T33" i="9"/>
  <c r="DK36" i="9"/>
  <c r="DK38" i="9" s="1"/>
  <c r="DK40" i="9" s="1"/>
  <c r="AY36" i="9"/>
  <c r="AY38" i="9" s="1"/>
  <c r="AY40" i="9" s="1"/>
  <c r="I62" i="9"/>
  <c r="I33" i="9"/>
  <c r="BY36" i="9"/>
  <c r="BY38" i="9" s="1"/>
  <c r="BY40" i="9" s="1"/>
  <c r="FX62" i="9"/>
  <c r="FX33" i="9"/>
  <c r="DL62" i="9"/>
  <c r="DL33" i="9"/>
  <c r="EQ62" i="9"/>
  <c r="EQ33" i="9"/>
  <c r="EH62" i="9"/>
  <c r="EH33" i="9"/>
  <c r="FU62" i="9"/>
  <c r="FU33" i="9"/>
  <c r="FZ62" i="9"/>
  <c r="FZ33" i="9"/>
  <c r="DA62" i="9"/>
  <c r="DA33" i="9"/>
  <c r="AO62" i="9"/>
  <c r="AO33" i="9"/>
  <c r="EN62" i="9"/>
  <c r="EN33" i="9"/>
  <c r="CB62" i="9"/>
  <c r="CB33" i="9"/>
  <c r="P62" i="9"/>
  <c r="P33" i="9"/>
  <c r="CP62" i="9"/>
  <c r="CP33" i="9"/>
  <c r="AD62" i="9"/>
  <c r="AD33" i="9"/>
  <c r="FA36" i="9"/>
  <c r="FA38" i="9" s="1"/>
  <c r="FA40" i="9" s="1"/>
  <c r="DU36" i="9"/>
  <c r="DU38" i="9" s="1"/>
  <c r="DU40" i="9" s="1"/>
  <c r="CO36" i="9"/>
  <c r="CO38" i="9" s="1"/>
  <c r="CO40" i="9" s="1"/>
  <c r="BI36" i="9"/>
  <c r="BI38" i="9" s="1"/>
  <c r="BI40" i="9" s="1"/>
  <c r="AC36" i="9"/>
  <c r="AC38" i="9" s="1"/>
  <c r="AC40" i="9" s="1"/>
  <c r="Z36" i="9"/>
  <c r="Z38" i="9" s="1"/>
  <c r="Z40" i="9" s="1"/>
  <c r="BX62" i="9"/>
  <c r="BX33" i="9"/>
  <c r="L62" i="9"/>
  <c r="L33" i="9"/>
  <c r="CD36" i="9"/>
  <c r="CD38" i="9" s="1"/>
  <c r="CD40" i="9" s="1"/>
  <c r="ER62" i="9"/>
  <c r="ER33" i="9"/>
  <c r="ET62" i="9"/>
  <c r="ET33" i="9"/>
  <c r="FT62" i="9"/>
  <c r="FT33" i="9"/>
  <c r="BJ62" i="9"/>
  <c r="BJ33" i="9"/>
  <c r="M36" i="9"/>
  <c r="M38" i="9" s="1"/>
  <c r="M40" i="9" s="1"/>
  <c r="AR62" i="9"/>
  <c r="AR33" i="9"/>
  <c r="FP62" i="9"/>
  <c r="FP33" i="9"/>
  <c r="GH59" i="9"/>
  <c r="GH55" i="9"/>
  <c r="EI62" i="9"/>
  <c r="EI33" i="9"/>
  <c r="DZ62" i="9"/>
  <c r="DZ33" i="9"/>
  <c r="FM62" i="9"/>
  <c r="FM33" i="9"/>
  <c r="FY62" i="9"/>
  <c r="FY33" i="9"/>
  <c r="FR62" i="9"/>
  <c r="FR33" i="9"/>
  <c r="CS62" i="9"/>
  <c r="CS33" i="9"/>
  <c r="AG62" i="9"/>
  <c r="AG33" i="9"/>
  <c r="EE36" i="9"/>
  <c r="EE38" i="9" s="1"/>
  <c r="EE40" i="9" s="1"/>
  <c r="EF62" i="9"/>
  <c r="EF33" i="9"/>
  <c r="BT62" i="9"/>
  <c r="BT33" i="9"/>
  <c r="H62" i="9"/>
  <c r="H33" i="9"/>
  <c r="FS36" i="9"/>
  <c r="FS38" i="9" s="1"/>
  <c r="FS40" i="9" s="1"/>
  <c r="EM36" i="9"/>
  <c r="EM38" i="9" s="1"/>
  <c r="EM40" i="9" s="1"/>
  <c r="CQ36" i="9"/>
  <c r="CQ38" i="9" s="1"/>
  <c r="CQ40" i="9" s="1"/>
  <c r="BK36" i="9"/>
  <c r="BK38" i="9" s="1"/>
  <c r="BK40" i="9" s="1"/>
  <c r="AE36" i="9"/>
  <c r="AE38" i="9" s="1"/>
  <c r="AE40" i="9" s="1"/>
  <c r="GF34" i="9"/>
  <c r="GF35" i="9" s="1"/>
  <c r="GF36" i="9" s="1"/>
  <c r="GF38" i="9" s="1"/>
  <c r="GF40" i="9" s="1"/>
  <c r="GF42" i="9" s="1"/>
  <c r="DO36" i="9"/>
  <c r="DO38" i="9" s="1"/>
  <c r="DO40" i="9" s="1"/>
  <c r="CH62" i="9"/>
  <c r="CH33" i="9"/>
  <c r="V62" i="9"/>
  <c r="V33" i="9"/>
  <c r="BP62" i="9"/>
  <c r="BP33" i="9"/>
  <c r="BW36" i="9"/>
  <c r="BW38" i="9" s="1"/>
  <c r="BW40" i="9" s="1"/>
  <c r="FH62" i="9"/>
  <c r="FH33" i="9"/>
  <c r="EA62" i="9"/>
  <c r="EA33" i="9"/>
  <c r="GD36" i="9"/>
  <c r="GD38" i="9" s="1"/>
  <c r="GD40" i="9" s="1"/>
  <c r="GD42" i="9" s="1"/>
  <c r="DR62" i="9"/>
  <c r="DR33" i="9"/>
  <c r="FE62" i="9"/>
  <c r="FE33" i="9"/>
  <c r="FJ62" i="9"/>
  <c r="FJ33" i="9"/>
  <c r="CK62" i="9"/>
  <c r="CK33" i="9"/>
  <c r="Y62" i="9"/>
  <c r="Y33" i="9"/>
  <c r="DX62" i="9"/>
  <c r="DX33" i="9"/>
  <c r="BL62" i="9"/>
  <c r="BL33" i="9"/>
  <c r="BZ62" i="9"/>
  <c r="BZ33" i="9"/>
  <c r="N62" i="9"/>
  <c r="N33" i="9"/>
  <c r="ES36" i="9"/>
  <c r="ES38" i="9" s="1"/>
  <c r="ES40" i="9" s="1"/>
  <c r="DM36" i="9"/>
  <c r="DM38" i="9" s="1"/>
  <c r="DM40" i="9" s="1"/>
  <c r="CG36" i="9"/>
  <c r="CG38" i="9" s="1"/>
  <c r="CG40" i="9" s="1"/>
  <c r="BA36" i="9"/>
  <c r="BA38" i="9" s="1"/>
  <c r="BA40" i="9" s="1"/>
  <c r="U36" i="9"/>
  <c r="U38" i="9" s="1"/>
  <c r="U40" i="9" s="1"/>
  <c r="DD36" i="9"/>
  <c r="DD38" i="9" s="1"/>
  <c r="DD40" i="9" s="1"/>
  <c r="BH62" i="9"/>
  <c r="BH33" i="9"/>
  <c r="GC34" i="9"/>
  <c r="GC35" i="9" s="1"/>
  <c r="GC36" i="9" s="1"/>
  <c r="GC38" i="9" s="1"/>
  <c r="GC40" i="9" s="1"/>
  <c r="GC42" i="9" s="1"/>
  <c r="R36" i="9"/>
  <c r="R38" i="9" s="1"/>
  <c r="R40" i="9" s="1"/>
  <c r="FN62" i="9"/>
  <c r="FN33" i="9"/>
  <c r="EO62" i="9"/>
  <c r="EO33" i="9"/>
  <c r="BU62" i="9"/>
  <c r="BU33" i="9"/>
  <c r="DV62" i="9"/>
  <c r="DV33" i="9"/>
  <c r="AS36" i="9"/>
  <c r="AS38" i="9" s="1"/>
  <c r="AS40" i="9" s="1"/>
  <c r="EZ62" i="9"/>
  <c r="EZ33" i="9"/>
  <c r="GE36" i="9"/>
  <c r="GE38" i="9" s="1"/>
  <c r="GE40" i="9" s="1"/>
  <c r="GE42" i="9" s="1"/>
  <c r="FV62" i="9"/>
  <c r="FV33" i="9"/>
  <c r="DJ62" i="9"/>
  <c r="DJ33" i="9"/>
  <c r="EW62" i="9"/>
  <c r="EW33" i="9"/>
  <c r="FB62" i="9"/>
  <c r="FB33" i="9"/>
  <c r="CC62" i="9"/>
  <c r="CC33" i="9"/>
  <c r="Q62" i="9"/>
  <c r="Q33" i="9"/>
  <c r="GB62" i="9"/>
  <c r="GB33" i="9"/>
  <c r="DP62" i="9"/>
  <c r="DP33" i="9"/>
  <c r="BD62" i="9"/>
  <c r="BD33" i="9"/>
  <c r="FK36" i="9"/>
  <c r="FK38" i="9" s="1"/>
  <c r="FK40" i="9" s="1"/>
  <c r="DW36" i="9"/>
  <c r="DW38" i="9" s="1"/>
  <c r="DW40" i="9" s="1"/>
  <c r="CI36" i="9"/>
  <c r="CI38" i="9" s="1"/>
  <c r="CI40" i="9" s="1"/>
  <c r="BC36" i="9"/>
  <c r="BC38" i="9" s="1"/>
  <c r="BC40" i="9" s="1"/>
  <c r="W36" i="9"/>
  <c r="W38" i="9" s="1"/>
  <c r="W40" i="9" s="1"/>
  <c r="CT36" i="9"/>
  <c r="CT38" i="9" s="1"/>
  <c r="CT40" i="9" s="1"/>
  <c r="BR62" i="9"/>
  <c r="BR33" i="9"/>
  <c r="F62" i="9"/>
  <c r="F33" i="9"/>
  <c r="AZ62" i="9"/>
  <c r="AZ33" i="9"/>
  <c r="BN36" i="9"/>
  <c r="BN38" i="9" s="1"/>
  <c r="BN40" i="9" s="1"/>
  <c r="BO34" i="9"/>
  <c r="BO35" i="9" s="1"/>
  <c r="BO36" i="9" s="1"/>
  <c r="BO38" i="9" s="1"/>
  <c r="BO40" i="9" s="1"/>
  <c r="AI36" i="9"/>
  <c r="AI38" i="9" s="1"/>
  <c r="AI40" i="9" s="1"/>
  <c r="CM62" i="7"/>
  <c r="P1037" i="1"/>
  <c r="P1042" i="1" s="1"/>
  <c r="EY62" i="7"/>
  <c r="P1805" i="1"/>
  <c r="P1810" i="1" s="1"/>
  <c r="GH63" i="7"/>
  <c r="P2155" i="1"/>
  <c r="BR32" i="7"/>
  <c r="P785" i="1" s="1"/>
  <c r="P790" i="1" s="1"/>
  <c r="CX32" i="7"/>
  <c r="P1169" i="1" s="1"/>
  <c r="P1174" i="1" s="1"/>
  <c r="ED32" i="7"/>
  <c r="P1553" i="1" s="1"/>
  <c r="P1558" i="1" s="1"/>
  <c r="GH29" i="7"/>
  <c r="H32" i="7"/>
  <c r="P41" i="1" s="1"/>
  <c r="P46" i="1" s="1"/>
  <c r="P32" i="7"/>
  <c r="P137" i="1" s="1"/>
  <c r="P142" i="1" s="1"/>
  <c r="X32" i="7"/>
  <c r="P233" i="1" s="1"/>
  <c r="P238" i="1" s="1"/>
  <c r="AN32" i="7"/>
  <c r="P425" i="1" s="1"/>
  <c r="P430" i="1" s="1"/>
  <c r="G32" i="7"/>
  <c r="P29" i="1" s="1"/>
  <c r="P34" i="1" s="1"/>
  <c r="W32" i="7"/>
  <c r="P221" i="1" s="1"/>
  <c r="P226" i="1" s="1"/>
  <c r="AM32" i="7"/>
  <c r="P413" i="1" s="1"/>
  <c r="P418" i="1" s="1"/>
  <c r="BS32" i="7"/>
  <c r="P797" i="1" s="1"/>
  <c r="P802" i="1" s="1"/>
  <c r="CI32" i="7"/>
  <c r="P989" i="1" s="1"/>
  <c r="P994" i="1" s="1"/>
  <c r="CY32" i="7"/>
  <c r="P1181" i="1" s="1"/>
  <c r="P1186" i="1" s="1"/>
  <c r="EE32" i="7"/>
  <c r="P1565" i="1" s="1"/>
  <c r="P1570" i="1" s="1"/>
  <c r="EU32" i="7"/>
  <c r="P1757" i="1" s="1"/>
  <c r="P1762" i="1" s="1"/>
  <c r="FK32" i="7"/>
  <c r="P1949" i="1" s="1"/>
  <c r="P1954" i="1" s="1"/>
  <c r="F31" i="7"/>
  <c r="GH31" i="7" s="1"/>
  <c r="N31" i="7"/>
  <c r="V31" i="7"/>
  <c r="AD31" i="7"/>
  <c r="AL31" i="7"/>
  <c r="AT31" i="7"/>
  <c r="BB31" i="7"/>
  <c r="BZ31" i="7"/>
  <c r="CH31" i="7"/>
  <c r="CH32" i="7" s="1"/>
  <c r="DF31" i="7"/>
  <c r="DN31" i="7"/>
  <c r="EL31" i="7"/>
  <c r="ET31" i="7"/>
  <c r="FR31" i="7"/>
  <c r="FZ31" i="7"/>
  <c r="CB32" i="7"/>
  <c r="P905" i="1" s="1"/>
  <c r="P910" i="1" s="1"/>
  <c r="BL32" i="7"/>
  <c r="P713" i="1" s="1"/>
  <c r="P718" i="1" s="1"/>
  <c r="CR32" i="7"/>
  <c r="P1097" i="1" s="1"/>
  <c r="P1102" i="1" s="1"/>
  <c r="DX32" i="7"/>
  <c r="P1481" i="1" s="1"/>
  <c r="P1486" i="1" s="1"/>
  <c r="FD32" i="7"/>
  <c r="P1865" i="1" s="1"/>
  <c r="P1870" i="1" s="1"/>
  <c r="FJ32" i="7"/>
  <c r="P1937" i="1" s="1"/>
  <c r="P1942" i="1" s="1"/>
  <c r="GH25" i="7"/>
  <c r="I31" i="7"/>
  <c r="Q31" i="7"/>
  <c r="Q32" i="7" s="1"/>
  <c r="Y31" i="7"/>
  <c r="AG31" i="7"/>
  <c r="AO31" i="7"/>
  <c r="AW31" i="7"/>
  <c r="BE31" i="7"/>
  <c r="BM31" i="7"/>
  <c r="BU31" i="7"/>
  <c r="CC31" i="7"/>
  <c r="CC32" i="7" s="1"/>
  <c r="CK31" i="7"/>
  <c r="CS31" i="7"/>
  <c r="DA31" i="7"/>
  <c r="DI31" i="7"/>
  <c r="DQ31" i="7"/>
  <c r="DY31" i="7"/>
  <c r="EG31" i="7"/>
  <c r="EO31" i="7"/>
  <c r="EO32" i="7" s="1"/>
  <c r="P1685" i="1" s="1"/>
  <c r="P1690" i="1" s="1"/>
  <c r="EW31" i="7"/>
  <c r="FE31" i="7"/>
  <c r="FM31" i="7"/>
  <c r="FU31" i="7"/>
  <c r="GC31" i="7"/>
  <c r="AF32" i="7"/>
  <c r="P329" i="1" s="1"/>
  <c r="P334" i="1" s="1"/>
  <c r="K32" i="7"/>
  <c r="P77" i="1" s="1"/>
  <c r="P82" i="1" s="1"/>
  <c r="AA32" i="7"/>
  <c r="P269" i="1" s="1"/>
  <c r="P274" i="1" s="1"/>
  <c r="BG32" i="7"/>
  <c r="P653" i="1" s="1"/>
  <c r="P658" i="1" s="1"/>
  <c r="BW32" i="7"/>
  <c r="P845" i="1" s="1"/>
  <c r="P850" i="1" s="1"/>
  <c r="DS32" i="7"/>
  <c r="P1421" i="1" s="1"/>
  <c r="P1426" i="1" s="1"/>
  <c r="EI32" i="7"/>
  <c r="P1613" i="1" s="1"/>
  <c r="P1618" i="1" s="1"/>
  <c r="GE32" i="7"/>
  <c r="GE33" i="7" s="1"/>
  <c r="BF31" i="7"/>
  <c r="CL31" i="7"/>
  <c r="DR31" i="7"/>
  <c r="DR32" i="7" s="1"/>
  <c r="P1409" i="1" s="1"/>
  <c r="P1414" i="1" s="1"/>
  <c r="EX31" i="7"/>
  <c r="GD31" i="7"/>
  <c r="GH41" i="7"/>
  <c r="AZ32" i="7"/>
  <c r="P569" i="1" s="1"/>
  <c r="P574" i="1" s="1"/>
  <c r="DL32" i="7"/>
  <c r="P1337" i="1" s="1"/>
  <c r="P1342" i="1" s="1"/>
  <c r="FX32" i="7"/>
  <c r="P2105" i="1" s="1"/>
  <c r="P2110" i="1" s="1"/>
  <c r="GD37" i="7"/>
  <c r="S32" i="7"/>
  <c r="P173" i="1" s="1"/>
  <c r="P178" i="1" s="1"/>
  <c r="AI32" i="7"/>
  <c r="P365" i="1" s="1"/>
  <c r="P370" i="1" s="1"/>
  <c r="AQ32" i="7"/>
  <c r="P461" i="1" s="1"/>
  <c r="P466" i="1" s="1"/>
  <c r="AY62" i="7"/>
  <c r="AY33" i="7"/>
  <c r="BO62" i="7"/>
  <c r="BO33" i="7"/>
  <c r="CE62" i="7"/>
  <c r="CE33" i="7"/>
  <c r="CU62" i="7"/>
  <c r="CU33" i="7"/>
  <c r="DC62" i="7"/>
  <c r="DC33" i="7"/>
  <c r="DK62" i="7"/>
  <c r="DK33" i="7"/>
  <c r="EA62" i="7"/>
  <c r="EA33" i="7"/>
  <c r="EQ62" i="7"/>
  <c r="EQ33" i="7"/>
  <c r="FG62" i="7"/>
  <c r="FG33" i="7"/>
  <c r="FO62" i="7"/>
  <c r="FO33" i="7"/>
  <c r="FW62" i="7"/>
  <c r="FW33" i="7"/>
  <c r="AF62" i="7"/>
  <c r="AF33" i="7"/>
  <c r="GE37" i="7"/>
  <c r="GE34" i="7"/>
  <c r="GE35" i="7" s="1"/>
  <c r="L62" i="7"/>
  <c r="L33" i="7"/>
  <c r="T62" i="7"/>
  <c r="T33" i="7"/>
  <c r="AB62" i="7"/>
  <c r="AB33" i="7"/>
  <c r="AJ62" i="7"/>
  <c r="AJ33" i="7"/>
  <c r="AR62" i="7"/>
  <c r="AR33" i="7"/>
  <c r="BH62" i="7"/>
  <c r="BH33" i="7"/>
  <c r="BP62" i="7"/>
  <c r="BP33" i="7"/>
  <c r="BP34" i="7" s="1"/>
  <c r="BP35" i="7" s="1"/>
  <c r="BX62" i="7"/>
  <c r="BX33" i="7"/>
  <c r="CF62" i="7"/>
  <c r="CF33" i="7"/>
  <c r="CN62" i="7"/>
  <c r="CN33" i="7"/>
  <c r="CV62" i="7"/>
  <c r="CV33" i="7"/>
  <c r="DD62" i="7"/>
  <c r="DD33" i="7"/>
  <c r="DT62" i="7"/>
  <c r="DT33" i="7"/>
  <c r="EB62" i="7"/>
  <c r="EB33" i="7"/>
  <c r="EJ62" i="7"/>
  <c r="EJ33" i="7"/>
  <c r="ER62" i="7"/>
  <c r="ER33" i="7"/>
  <c r="EZ62" i="7"/>
  <c r="EZ33" i="7"/>
  <c r="FH62" i="7"/>
  <c r="FH33" i="7"/>
  <c r="FP62" i="7"/>
  <c r="FP33" i="7"/>
  <c r="FP34" i="7" s="1"/>
  <c r="FP35" i="7" s="1"/>
  <c r="K62" i="7"/>
  <c r="BG62" i="7"/>
  <c r="BG33" i="7"/>
  <c r="BW62" i="7"/>
  <c r="BW33" i="7"/>
  <c r="EI62" i="7"/>
  <c r="EI33" i="7"/>
  <c r="GE36" i="7"/>
  <c r="GE38" i="7" s="1"/>
  <c r="GE40" i="7" s="1"/>
  <c r="GE42" i="7" s="1"/>
  <c r="DL62" i="7"/>
  <c r="DL33" i="7"/>
  <c r="FX62" i="7"/>
  <c r="FX33" i="7"/>
  <c r="AV62" i="7"/>
  <c r="AV33" i="7"/>
  <c r="AV34" i="7" s="1"/>
  <c r="AV35" i="7" s="1"/>
  <c r="FT62" i="7"/>
  <c r="FT33" i="7"/>
  <c r="GG37" i="7"/>
  <c r="N32" i="7"/>
  <c r="P113" i="1" s="1"/>
  <c r="P118" i="1" s="1"/>
  <c r="V32" i="7"/>
  <c r="P209" i="1" s="1"/>
  <c r="P214" i="1" s="1"/>
  <c r="AD32" i="7"/>
  <c r="P305" i="1" s="1"/>
  <c r="P310" i="1" s="1"/>
  <c r="AL32" i="7"/>
  <c r="P401" i="1" s="1"/>
  <c r="P406" i="1" s="1"/>
  <c r="AT32" i="7"/>
  <c r="P497" i="1" s="1"/>
  <c r="P502" i="1" s="1"/>
  <c r="BB32" i="7"/>
  <c r="P593" i="1" s="1"/>
  <c r="P598" i="1" s="1"/>
  <c r="BJ62" i="7"/>
  <c r="BJ33" i="7"/>
  <c r="BR62" i="7"/>
  <c r="BR33" i="7"/>
  <c r="BZ32" i="7"/>
  <c r="P881" i="1" s="1"/>
  <c r="CP62" i="7"/>
  <c r="CP33" i="7"/>
  <c r="DF32" i="7"/>
  <c r="P1265" i="1" s="1"/>
  <c r="P1270" i="1" s="1"/>
  <c r="DN32" i="7"/>
  <c r="P1361" i="1" s="1"/>
  <c r="P1366" i="1" s="1"/>
  <c r="DV62" i="7"/>
  <c r="DV33" i="7"/>
  <c r="ED62" i="7"/>
  <c r="ED33" i="7"/>
  <c r="EL32" i="7"/>
  <c r="P1649" i="1" s="1"/>
  <c r="P1654" i="1" s="1"/>
  <c r="ET32" i="7"/>
  <c r="P1745" i="1" s="1"/>
  <c r="P1750" i="1" s="1"/>
  <c r="FB62" i="7"/>
  <c r="FB33" i="7"/>
  <c r="FB34" i="7" s="1"/>
  <c r="FB35" i="7" s="1"/>
  <c r="FJ62" i="7"/>
  <c r="FJ33" i="7"/>
  <c r="FR32" i="7"/>
  <c r="P2033" i="1" s="1"/>
  <c r="P2038" i="1" s="1"/>
  <c r="FZ32" i="7"/>
  <c r="P2129" i="1" s="1"/>
  <c r="P2134" i="1" s="1"/>
  <c r="T34" i="7"/>
  <c r="T35" i="7" s="1"/>
  <c r="DD34" i="7"/>
  <c r="DD35" i="7" s="1"/>
  <c r="EJ34" i="7"/>
  <c r="EJ35" i="7" s="1"/>
  <c r="O32" i="7"/>
  <c r="P125" i="1" s="1"/>
  <c r="P130" i="1" s="1"/>
  <c r="AE32" i="7"/>
  <c r="P317" i="1" s="1"/>
  <c r="P322" i="1" s="1"/>
  <c r="AU32" i="7"/>
  <c r="P509" i="1" s="1"/>
  <c r="P514" i="1" s="1"/>
  <c r="BC32" i="7"/>
  <c r="P605" i="1" s="1"/>
  <c r="P610" i="1" s="1"/>
  <c r="BK32" i="7"/>
  <c r="P701" i="1" s="1"/>
  <c r="P706" i="1" s="1"/>
  <c r="CA32" i="7"/>
  <c r="P893" i="1" s="1"/>
  <c r="P898" i="1" s="1"/>
  <c r="CQ32" i="7"/>
  <c r="DG32" i="7"/>
  <c r="P1277" i="1" s="1"/>
  <c r="P1282" i="1" s="1"/>
  <c r="DO32" i="7"/>
  <c r="P1373" i="1" s="1"/>
  <c r="P1378" i="1" s="1"/>
  <c r="DW32" i="7"/>
  <c r="P1469" i="1" s="1"/>
  <c r="P1474" i="1" s="1"/>
  <c r="EM32" i="7"/>
  <c r="P1661" i="1" s="1"/>
  <c r="P1666" i="1" s="1"/>
  <c r="FC32" i="7"/>
  <c r="P1853" i="1" s="1"/>
  <c r="P1858" i="1" s="1"/>
  <c r="FS32" i="7"/>
  <c r="P2045" i="1" s="1"/>
  <c r="P2050" i="1" s="1"/>
  <c r="GA32" i="7"/>
  <c r="P2141" i="1" s="1"/>
  <c r="P2146" i="1" s="1"/>
  <c r="H62" i="7"/>
  <c r="H33" i="7"/>
  <c r="P62" i="7"/>
  <c r="P33" i="7"/>
  <c r="X62" i="7"/>
  <c r="X33" i="7"/>
  <c r="AN62" i="7"/>
  <c r="AN33" i="7"/>
  <c r="AN34" i="7" s="1"/>
  <c r="AN35" i="7" s="1"/>
  <c r="BD62" i="7"/>
  <c r="BD33" i="7"/>
  <c r="BT62" i="7"/>
  <c r="BT33" i="7"/>
  <c r="CB62" i="7"/>
  <c r="CB33" i="7"/>
  <c r="CJ62" i="7"/>
  <c r="CJ33" i="7"/>
  <c r="CZ62" i="7"/>
  <c r="CZ33" i="7"/>
  <c r="DP62" i="7"/>
  <c r="DP33" i="7"/>
  <c r="EF62" i="7"/>
  <c r="EF33" i="7"/>
  <c r="EN62" i="7"/>
  <c r="EN33" i="7"/>
  <c r="EV62" i="7"/>
  <c r="EV33" i="7"/>
  <c r="FL62" i="7"/>
  <c r="FL33" i="7"/>
  <c r="GB62" i="7"/>
  <c r="GB33" i="7"/>
  <c r="G62" i="7"/>
  <c r="G33" i="7"/>
  <c r="W62" i="7"/>
  <c r="AM62" i="7"/>
  <c r="AM33" i="7"/>
  <c r="AM34" i="7" s="1"/>
  <c r="AM35" i="7" s="1"/>
  <c r="BS62" i="7"/>
  <c r="BS33" i="7"/>
  <c r="BS34" i="7" s="1"/>
  <c r="BS35" i="7" s="1"/>
  <c r="CI62" i="7"/>
  <c r="CI33" i="7"/>
  <c r="CI34" i="7" s="1"/>
  <c r="CI35" i="7" s="1"/>
  <c r="CY62" i="7"/>
  <c r="CY33" i="7"/>
  <c r="EE62" i="7"/>
  <c r="EE33" i="7"/>
  <c r="EU62" i="7"/>
  <c r="EU33" i="7"/>
  <c r="FK62" i="7"/>
  <c r="FK33" i="7"/>
  <c r="CP34" i="7"/>
  <c r="CP35" i="7" s="1"/>
  <c r="DV34" i="7"/>
  <c r="DV35" i="7" s="1"/>
  <c r="CR62" i="7"/>
  <c r="CR33" i="7"/>
  <c r="DX62" i="7"/>
  <c r="DX33" i="7"/>
  <c r="DX34" i="7" s="1"/>
  <c r="DX35" i="7" s="1"/>
  <c r="FD62" i="7"/>
  <c r="FD33" i="7"/>
  <c r="DH62" i="7"/>
  <c r="DH33" i="7"/>
  <c r="P55" i="7"/>
  <c r="P59" i="7"/>
  <c r="P53" i="7"/>
  <c r="P34" i="7"/>
  <c r="P35" i="7" s="1"/>
  <c r="AN59" i="7"/>
  <c r="AN55" i="7"/>
  <c r="AN53" i="7"/>
  <c r="BT55" i="7"/>
  <c r="BT53" i="7"/>
  <c r="BT59" i="7"/>
  <c r="BT34" i="7"/>
  <c r="BT35" i="7" s="1"/>
  <c r="CR59" i="7"/>
  <c r="CR55" i="7"/>
  <c r="CR53" i="7"/>
  <c r="CR34" i="7"/>
  <c r="CR35" i="7" s="1"/>
  <c r="DP59" i="7"/>
  <c r="DP55" i="7"/>
  <c r="DP53" i="7"/>
  <c r="DP34" i="7"/>
  <c r="DP35" i="7" s="1"/>
  <c r="DP37" i="7"/>
  <c r="EF55" i="7"/>
  <c r="EF53" i="7"/>
  <c r="EF59" i="7"/>
  <c r="EF34" i="7"/>
  <c r="EF35" i="7" s="1"/>
  <c r="FD59" i="7"/>
  <c r="FD55" i="7"/>
  <c r="FD53" i="7"/>
  <c r="FD34" i="7"/>
  <c r="FD35" i="7" s="1"/>
  <c r="FT59" i="7"/>
  <c r="FT55" i="7"/>
  <c r="FT53" i="7"/>
  <c r="FT34" i="7"/>
  <c r="FT35" i="7" s="1"/>
  <c r="GH28" i="7"/>
  <c r="I59" i="7"/>
  <c r="I55" i="7"/>
  <c r="Q59" i="7"/>
  <c r="Q55" i="7"/>
  <c r="Q37" i="7"/>
  <c r="Y59" i="7"/>
  <c r="Y55" i="7"/>
  <c r="AG59" i="7"/>
  <c r="AG55" i="7"/>
  <c r="AG37" i="7"/>
  <c r="AO59" i="7"/>
  <c r="AO55" i="7"/>
  <c r="AW59" i="7"/>
  <c r="AW55" i="7"/>
  <c r="AW37" i="7"/>
  <c r="BE59" i="7"/>
  <c r="BE53" i="7"/>
  <c r="BE55" i="7"/>
  <c r="BM59" i="7"/>
  <c r="BM55" i="7"/>
  <c r="BM37" i="7"/>
  <c r="BU59" i="7"/>
  <c r="BU55" i="7"/>
  <c r="CC59" i="7"/>
  <c r="CC55" i="7"/>
  <c r="CC37" i="7"/>
  <c r="CK59" i="7"/>
  <c r="CK55" i="7"/>
  <c r="CS59" i="7"/>
  <c r="CS55" i="7"/>
  <c r="CS37" i="7"/>
  <c r="DA59" i="7"/>
  <c r="DA55" i="7"/>
  <c r="DI59" i="7"/>
  <c r="DI55" i="7"/>
  <c r="DI53" i="7"/>
  <c r="DI37" i="7"/>
  <c r="DQ59" i="7"/>
  <c r="DQ55" i="7"/>
  <c r="DY59" i="7"/>
  <c r="DY55" i="7"/>
  <c r="DY37" i="7"/>
  <c r="EG59" i="7"/>
  <c r="EG55" i="7"/>
  <c r="EO59" i="7"/>
  <c r="EO55" i="7"/>
  <c r="EO37" i="7"/>
  <c r="EW59" i="7"/>
  <c r="EW55" i="7"/>
  <c r="FE59" i="7"/>
  <c r="FE55" i="7"/>
  <c r="FE37" i="7"/>
  <c r="FM59" i="7"/>
  <c r="FM55" i="7"/>
  <c r="FU59" i="7"/>
  <c r="FU55" i="7"/>
  <c r="FU37" i="7"/>
  <c r="GC27" i="7"/>
  <c r="V37" i="7"/>
  <c r="AN37" i="7"/>
  <c r="BE37" i="7"/>
  <c r="BU37" i="7"/>
  <c r="DD37" i="7"/>
  <c r="DV37" i="7"/>
  <c r="FT37" i="7"/>
  <c r="H55" i="7"/>
  <c r="H59" i="7"/>
  <c r="H53" i="7"/>
  <c r="H34" i="7"/>
  <c r="H35" i="7" s="1"/>
  <c r="X59" i="7"/>
  <c r="X55" i="7"/>
  <c r="X53" i="7"/>
  <c r="X34" i="7"/>
  <c r="X35" i="7" s="1"/>
  <c r="X37" i="7"/>
  <c r="AV59" i="7"/>
  <c r="AV55" i="7"/>
  <c r="AV53" i="7"/>
  <c r="BL55" i="7"/>
  <c r="BL59" i="7"/>
  <c r="CJ59" i="7"/>
  <c r="CJ55" i="7"/>
  <c r="CJ53" i="7"/>
  <c r="CJ37" i="7"/>
  <c r="CZ59" i="7"/>
  <c r="CZ55" i="7"/>
  <c r="CZ53" i="7"/>
  <c r="CZ34" i="7"/>
  <c r="CZ35" i="7" s="1"/>
  <c r="DX55" i="7"/>
  <c r="DX53" i="7"/>
  <c r="DX59" i="7"/>
  <c r="EV59" i="7"/>
  <c r="EV55" i="7"/>
  <c r="EV53" i="7"/>
  <c r="EV34" i="7"/>
  <c r="EV35" i="7" s="1"/>
  <c r="EV37" i="7"/>
  <c r="GB59" i="7"/>
  <c r="GB55" i="7"/>
  <c r="GB53" i="7"/>
  <c r="GB34" i="7"/>
  <c r="GB35" i="7" s="1"/>
  <c r="GB37" i="7"/>
  <c r="J59" i="7"/>
  <c r="J55" i="7"/>
  <c r="J37" i="7"/>
  <c r="R59" i="7"/>
  <c r="R55" i="7"/>
  <c r="R37" i="7"/>
  <c r="Z59" i="7"/>
  <c r="Z55" i="7"/>
  <c r="Z37" i="7"/>
  <c r="AH59" i="7"/>
  <c r="AH55" i="7"/>
  <c r="AH37" i="7"/>
  <c r="AP59" i="7"/>
  <c r="AP55" i="7"/>
  <c r="AP37" i="7"/>
  <c r="AX59" i="7"/>
  <c r="AX55" i="7"/>
  <c r="AX37" i="7"/>
  <c r="BF59" i="7"/>
  <c r="BF55" i="7"/>
  <c r="BF37" i="7"/>
  <c r="BN59" i="7"/>
  <c r="BN55" i="7"/>
  <c r="BN37" i="7"/>
  <c r="BV59" i="7"/>
  <c r="BV55" i="7"/>
  <c r="BV37" i="7"/>
  <c r="CD59" i="7"/>
  <c r="CD55" i="7"/>
  <c r="CD37" i="7"/>
  <c r="CL59" i="7"/>
  <c r="CL55" i="7"/>
  <c r="CL37" i="7"/>
  <c r="CT59" i="7"/>
  <c r="CT55" i="7"/>
  <c r="CT37" i="7"/>
  <c r="DB59" i="7"/>
  <c r="DB55" i="7"/>
  <c r="DB37" i="7"/>
  <c r="DJ59" i="7"/>
  <c r="DJ55" i="7"/>
  <c r="DJ37" i="7"/>
  <c r="DR59" i="7"/>
  <c r="DR55" i="7"/>
  <c r="DR37" i="7"/>
  <c r="DZ59" i="7"/>
  <c r="DZ55" i="7"/>
  <c r="DZ37" i="7"/>
  <c r="EH59" i="7"/>
  <c r="EH55" i="7"/>
  <c r="EH37" i="7"/>
  <c r="EP59" i="7"/>
  <c r="EP55" i="7"/>
  <c r="EP37" i="7"/>
  <c r="FF59" i="7"/>
  <c r="FF55" i="7"/>
  <c r="FF37" i="7"/>
  <c r="FN59" i="7"/>
  <c r="FN55" i="7"/>
  <c r="FN37" i="7"/>
  <c r="FV59" i="7"/>
  <c r="FV55" i="7"/>
  <c r="FV37" i="7"/>
  <c r="H37" i="7"/>
  <c r="Y37" i="7"/>
  <c r="AO37" i="7"/>
  <c r="CP37" i="7"/>
  <c r="FD37" i="7"/>
  <c r="BD59" i="7"/>
  <c r="BD55" i="7"/>
  <c r="BD53" i="7"/>
  <c r="BD34" i="7"/>
  <c r="BD35" i="7" s="1"/>
  <c r="BD37" i="7"/>
  <c r="K59" i="7"/>
  <c r="K53" i="7"/>
  <c r="K55" i="7"/>
  <c r="K37" i="7"/>
  <c r="S59" i="7"/>
  <c r="S55" i="7"/>
  <c r="S53" i="7"/>
  <c r="S37" i="7"/>
  <c r="AA59" i="7"/>
  <c r="AA55" i="7"/>
  <c r="AA37" i="7"/>
  <c r="AI59" i="7"/>
  <c r="AI55" i="7"/>
  <c r="AI53" i="7"/>
  <c r="AI37" i="7"/>
  <c r="AQ59" i="7"/>
  <c r="AQ53" i="7"/>
  <c r="AQ55" i="7"/>
  <c r="AQ37" i="7"/>
  <c r="AY59" i="7"/>
  <c r="AY55" i="7"/>
  <c r="AY53" i="7"/>
  <c r="AY37" i="7"/>
  <c r="BG59" i="7"/>
  <c r="BG53" i="7"/>
  <c r="BG55" i="7"/>
  <c r="BG37" i="7"/>
  <c r="BG34" i="7"/>
  <c r="BG35" i="7" s="1"/>
  <c r="BO59" i="7"/>
  <c r="BO55" i="7"/>
  <c r="BO53" i="7"/>
  <c r="BO37" i="7"/>
  <c r="BW59" i="7"/>
  <c r="BW55" i="7"/>
  <c r="BW53" i="7"/>
  <c r="BW37" i="7"/>
  <c r="BW34" i="7"/>
  <c r="BW35" i="7" s="1"/>
  <c r="CE59" i="7"/>
  <c r="CE55" i="7"/>
  <c r="CE53" i="7"/>
  <c r="CE37" i="7"/>
  <c r="CM59" i="7"/>
  <c r="CM55" i="7"/>
  <c r="CM53" i="7"/>
  <c r="CM37" i="7"/>
  <c r="CU59" i="7"/>
  <c r="CU55" i="7"/>
  <c r="CU53" i="7"/>
  <c r="CU37" i="7"/>
  <c r="DC59" i="7"/>
  <c r="DC55" i="7"/>
  <c r="DC53" i="7"/>
  <c r="DC37" i="7"/>
  <c r="DC34" i="7"/>
  <c r="DC35" i="7" s="1"/>
  <c r="DK59" i="7"/>
  <c r="DK55" i="7"/>
  <c r="DK53" i="7"/>
  <c r="DK37" i="7"/>
  <c r="DS59" i="7"/>
  <c r="DS55" i="7"/>
  <c r="DS53" i="7"/>
  <c r="DS37" i="7"/>
  <c r="EA59" i="7"/>
  <c r="EA55" i="7"/>
  <c r="EA53" i="7"/>
  <c r="EA37" i="7"/>
  <c r="EI59" i="7"/>
  <c r="EI55" i="7"/>
  <c r="EI53" i="7"/>
  <c r="EI37" i="7"/>
  <c r="EI34" i="7"/>
  <c r="EI35" i="7" s="1"/>
  <c r="EQ59" i="7"/>
  <c r="EQ55" i="7"/>
  <c r="EQ53" i="7"/>
  <c r="EQ37" i="7"/>
  <c r="EY59" i="7"/>
  <c r="EY55" i="7"/>
  <c r="EY53" i="7"/>
  <c r="EY37" i="7"/>
  <c r="FG59" i="7"/>
  <c r="FG53" i="7"/>
  <c r="FG55" i="7"/>
  <c r="FG37" i="7"/>
  <c r="FO59" i="7"/>
  <c r="FO55" i="7"/>
  <c r="FO53" i="7"/>
  <c r="FO37" i="7"/>
  <c r="FO34" i="7"/>
  <c r="FO35" i="7" s="1"/>
  <c r="FW59" i="7"/>
  <c r="FW55" i="7"/>
  <c r="FW53" i="7"/>
  <c r="FW37" i="7"/>
  <c r="I32" i="7"/>
  <c r="Y32" i="7"/>
  <c r="AG32" i="7"/>
  <c r="P341" i="1" s="1"/>
  <c r="P346" i="1" s="1"/>
  <c r="AO32" i="7"/>
  <c r="AW32" i="7"/>
  <c r="P533" i="1" s="1"/>
  <c r="P538" i="1" s="1"/>
  <c r="BE32" i="7"/>
  <c r="P629" i="1" s="1"/>
  <c r="P634" i="1" s="1"/>
  <c r="BM32" i="7"/>
  <c r="BU32" i="7"/>
  <c r="CK32" i="7"/>
  <c r="P1013" i="1" s="1"/>
  <c r="P1018" i="1" s="1"/>
  <c r="CS32" i="7"/>
  <c r="DA32" i="7"/>
  <c r="P1205" i="1" s="1"/>
  <c r="P1210" i="1" s="1"/>
  <c r="DI32" i="7"/>
  <c r="P1301" i="1" s="1"/>
  <c r="P1306" i="1" s="1"/>
  <c r="DQ32" i="7"/>
  <c r="P1397" i="1" s="1"/>
  <c r="P1402" i="1" s="1"/>
  <c r="DY32" i="7"/>
  <c r="P1493" i="1" s="1"/>
  <c r="P1498" i="1" s="1"/>
  <c r="EG32" i="7"/>
  <c r="EW32" i="7"/>
  <c r="FE32" i="7"/>
  <c r="P1877" i="1" s="1"/>
  <c r="P1882" i="1" s="1"/>
  <c r="FM32" i="7"/>
  <c r="P1973" i="1" s="1"/>
  <c r="P1978" i="1" s="1"/>
  <c r="FU32" i="7"/>
  <c r="P2069" i="1" s="1"/>
  <c r="P2074" i="1" s="1"/>
  <c r="GC32" i="7"/>
  <c r="GC33" i="7" s="1"/>
  <c r="I37" i="7"/>
  <c r="DX37" i="7"/>
  <c r="ED55" i="7"/>
  <c r="AF59" i="7"/>
  <c r="AF55" i="7"/>
  <c r="AF53" i="7"/>
  <c r="AF34" i="7"/>
  <c r="AF35" i="7" s="1"/>
  <c r="CB55" i="7"/>
  <c r="CB59" i="7"/>
  <c r="CB53" i="7"/>
  <c r="CB34" i="7"/>
  <c r="CB35" i="7" s="1"/>
  <c r="DH59" i="7"/>
  <c r="DH55" i="7"/>
  <c r="DH53" i="7"/>
  <c r="DH34" i="7"/>
  <c r="DH35" i="7" s="1"/>
  <c r="EN55" i="7"/>
  <c r="EN59" i="7"/>
  <c r="EN53" i="7"/>
  <c r="EN34" i="7"/>
  <c r="EN35" i="7" s="1"/>
  <c r="FL59" i="7"/>
  <c r="FL55" i="7"/>
  <c r="FL53" i="7"/>
  <c r="FL34" i="7"/>
  <c r="FL35" i="7" s="1"/>
  <c r="BT37" i="7"/>
  <c r="L59" i="7"/>
  <c r="L53" i="7"/>
  <c r="L55" i="7"/>
  <c r="T59" i="7"/>
  <c r="T55" i="7"/>
  <c r="T53" i="7"/>
  <c r="AB59" i="7"/>
  <c r="AB55" i="7"/>
  <c r="AB53" i="7"/>
  <c r="AB34" i="7"/>
  <c r="AB35" i="7" s="1"/>
  <c r="AJ59" i="7"/>
  <c r="AJ55" i="7"/>
  <c r="AJ53" i="7"/>
  <c r="AJ37" i="7"/>
  <c r="AR59" i="7"/>
  <c r="AR53" i="7"/>
  <c r="AR55" i="7"/>
  <c r="AZ59" i="7"/>
  <c r="AZ55" i="7"/>
  <c r="AZ53" i="7"/>
  <c r="BH59" i="7"/>
  <c r="BH55" i="7"/>
  <c r="BH53" i="7"/>
  <c r="BH34" i="7"/>
  <c r="BH35" i="7" s="1"/>
  <c r="BP59" i="7"/>
  <c r="BP55" i="7"/>
  <c r="BP53" i="7"/>
  <c r="BP37" i="7"/>
  <c r="BX59" i="7"/>
  <c r="BX55" i="7"/>
  <c r="BX53" i="7"/>
  <c r="CF59" i="7"/>
  <c r="CF55" i="7"/>
  <c r="CF53" i="7"/>
  <c r="CN59" i="7"/>
  <c r="CN55" i="7"/>
  <c r="CN53" i="7"/>
  <c r="CN34" i="7"/>
  <c r="CN35" i="7" s="1"/>
  <c r="CV59" i="7"/>
  <c r="CV55" i="7"/>
  <c r="CV53" i="7"/>
  <c r="CV37" i="7"/>
  <c r="DD59" i="7"/>
  <c r="DD55" i="7"/>
  <c r="DD53" i="7"/>
  <c r="DL59" i="7"/>
  <c r="DL53" i="7"/>
  <c r="DL55" i="7"/>
  <c r="DT59" i="7"/>
  <c r="DT55" i="7"/>
  <c r="DT53" i="7"/>
  <c r="DT34" i="7"/>
  <c r="DT35" i="7" s="1"/>
  <c r="EB59" i="7"/>
  <c r="EB53" i="7"/>
  <c r="EB55" i="7"/>
  <c r="EB37" i="7"/>
  <c r="EJ59" i="7"/>
  <c r="EJ55" i="7"/>
  <c r="EJ53" i="7"/>
  <c r="ER59" i="7"/>
  <c r="ER53" i="7"/>
  <c r="ER55" i="7"/>
  <c r="EZ59" i="7"/>
  <c r="EZ55" i="7"/>
  <c r="EZ53" i="7"/>
  <c r="EZ34" i="7"/>
  <c r="EZ35" i="7" s="1"/>
  <c r="FH59" i="7"/>
  <c r="FH55" i="7"/>
  <c r="FH53" i="7"/>
  <c r="FH37" i="7"/>
  <c r="FP59" i="7"/>
  <c r="FP55" i="7"/>
  <c r="FP53" i="7"/>
  <c r="FX59" i="7"/>
  <c r="FX55" i="7"/>
  <c r="FX53" i="7"/>
  <c r="GF34" i="7"/>
  <c r="GF35" i="7" s="1"/>
  <c r="GF36" i="7" s="1"/>
  <c r="J32" i="7"/>
  <c r="P65" i="1" s="1"/>
  <c r="P70" i="1" s="1"/>
  <c r="R32" i="7"/>
  <c r="Z32" i="7"/>
  <c r="AH32" i="7"/>
  <c r="AP32" i="7"/>
  <c r="P449" i="1" s="1"/>
  <c r="P454" i="1" s="1"/>
  <c r="AX32" i="7"/>
  <c r="BF32" i="7"/>
  <c r="P641" i="1" s="1"/>
  <c r="P646" i="1" s="1"/>
  <c r="BN32" i="7"/>
  <c r="P737" i="1" s="1"/>
  <c r="P742" i="1" s="1"/>
  <c r="BV32" i="7"/>
  <c r="P833" i="1" s="1"/>
  <c r="P838" i="1" s="1"/>
  <c r="CD32" i="7"/>
  <c r="CL32" i="7"/>
  <c r="CT32" i="7"/>
  <c r="P1121" i="1" s="1"/>
  <c r="P1126" i="1" s="1"/>
  <c r="DB32" i="7"/>
  <c r="DJ32" i="7"/>
  <c r="P1313" i="1" s="1"/>
  <c r="P1318" i="1" s="1"/>
  <c r="DZ32" i="7"/>
  <c r="P1505" i="1" s="1"/>
  <c r="P1510" i="1" s="1"/>
  <c r="EH32" i="7"/>
  <c r="P1601" i="1" s="1"/>
  <c r="P1606" i="1" s="1"/>
  <c r="EP32" i="7"/>
  <c r="P1697" i="1" s="1"/>
  <c r="P1702" i="1" s="1"/>
  <c r="EX32" i="7"/>
  <c r="P1793" i="1" s="1"/>
  <c r="FF32" i="7"/>
  <c r="FN32" i="7"/>
  <c r="P1985" i="1" s="1"/>
  <c r="P1990" i="1" s="1"/>
  <c r="FV32" i="7"/>
  <c r="GD32" i="7"/>
  <c r="GD33" i="7" s="1"/>
  <c r="GH30" i="7"/>
  <c r="BX34" i="7"/>
  <c r="BX35" i="7" s="1"/>
  <c r="FW34" i="7"/>
  <c r="FW35" i="7" s="1"/>
  <c r="L37" i="7"/>
  <c r="CB37" i="7"/>
  <c r="CR37" i="7"/>
  <c r="DL37" i="7"/>
  <c r="E59" i="7"/>
  <c r="E55" i="7"/>
  <c r="M59" i="7"/>
  <c r="M55" i="7"/>
  <c r="M37" i="7"/>
  <c r="U59" i="7"/>
  <c r="U55" i="7"/>
  <c r="AC59" i="7"/>
  <c r="AC55" i="7"/>
  <c r="AC37" i="7"/>
  <c r="AK59" i="7"/>
  <c r="AK55" i="7"/>
  <c r="AS59" i="7"/>
  <c r="AS55" i="7"/>
  <c r="AS37" i="7"/>
  <c r="BA59" i="7"/>
  <c r="BA55" i="7"/>
  <c r="BI59" i="7"/>
  <c r="BI55" i="7"/>
  <c r="BI37" i="7"/>
  <c r="BQ59" i="7"/>
  <c r="BQ55" i="7"/>
  <c r="BY59" i="7"/>
  <c r="BY55" i="7"/>
  <c r="BY37" i="7"/>
  <c r="CG59" i="7"/>
  <c r="CG55" i="7"/>
  <c r="CO59" i="7"/>
  <c r="CO55" i="7"/>
  <c r="CO37" i="7"/>
  <c r="CW59" i="7"/>
  <c r="CW55" i="7"/>
  <c r="DE59" i="7"/>
  <c r="DE55" i="7"/>
  <c r="DE37" i="7"/>
  <c r="DM59" i="7"/>
  <c r="DM55" i="7"/>
  <c r="DU59" i="7"/>
  <c r="DU55" i="7"/>
  <c r="DU37" i="7"/>
  <c r="EC59" i="7"/>
  <c r="EC55" i="7"/>
  <c r="EK59" i="7"/>
  <c r="EK55" i="7"/>
  <c r="EK37" i="7"/>
  <c r="ES59" i="7"/>
  <c r="ES55" i="7"/>
  <c r="FA59" i="7"/>
  <c r="FA55" i="7"/>
  <c r="FA37" i="7"/>
  <c r="FI59" i="7"/>
  <c r="FI55" i="7"/>
  <c r="FQ59" i="7"/>
  <c r="FQ55" i="7"/>
  <c r="FQ37" i="7"/>
  <c r="FY59" i="7"/>
  <c r="FY53" i="7"/>
  <c r="FY55" i="7"/>
  <c r="CM33" i="7"/>
  <c r="CM34" i="7" s="1"/>
  <c r="CM35" i="7" s="1"/>
  <c r="EY33" i="7"/>
  <c r="AR34" i="7"/>
  <c r="AR35" i="7" s="1"/>
  <c r="EQ34" i="7"/>
  <c r="EQ35" i="7" s="1"/>
  <c r="FG34" i="7"/>
  <c r="FG35" i="7" s="1"/>
  <c r="FX34" i="7"/>
  <c r="FX35" i="7" s="1"/>
  <c r="AV37" i="7"/>
  <c r="BL37" i="7"/>
  <c r="CF37" i="7"/>
  <c r="CW37" i="7"/>
  <c r="DM37" i="7"/>
  <c r="FL37" i="7"/>
  <c r="F59" i="7"/>
  <c r="F55" i="7"/>
  <c r="N59" i="7"/>
  <c r="N55" i="7"/>
  <c r="N53" i="7"/>
  <c r="N37" i="7"/>
  <c r="V59" i="7"/>
  <c r="V55" i="7"/>
  <c r="V53" i="7"/>
  <c r="AD59" i="7"/>
  <c r="AD55" i="7"/>
  <c r="AL59" i="7"/>
  <c r="AL55" i="7"/>
  <c r="AL53" i="7"/>
  <c r="AT59" i="7"/>
  <c r="AT53" i="7"/>
  <c r="AT55" i="7"/>
  <c r="AT37" i="7"/>
  <c r="BB59" i="7"/>
  <c r="BB53" i="7"/>
  <c r="BB55" i="7"/>
  <c r="BJ59" i="7"/>
  <c r="BJ55" i="7"/>
  <c r="BJ53" i="7"/>
  <c r="BR59" i="7"/>
  <c r="BR55" i="7"/>
  <c r="BR53" i="7"/>
  <c r="BR34" i="7"/>
  <c r="BR35" i="7" s="1"/>
  <c r="BZ59" i="7"/>
  <c r="BZ55" i="7"/>
  <c r="BZ37" i="7"/>
  <c r="CH59" i="7"/>
  <c r="CH55" i="7"/>
  <c r="CP59" i="7"/>
  <c r="CP53" i="7"/>
  <c r="CP55" i="7"/>
  <c r="CX59" i="7"/>
  <c r="CX55" i="7"/>
  <c r="DF59" i="7"/>
  <c r="DF55" i="7"/>
  <c r="DF53" i="7"/>
  <c r="DF37" i="7"/>
  <c r="DN59" i="7"/>
  <c r="DN55" i="7"/>
  <c r="DN53" i="7"/>
  <c r="DV59" i="7"/>
  <c r="DV55" i="7"/>
  <c r="DV53" i="7"/>
  <c r="ED59" i="7"/>
  <c r="ED53" i="7"/>
  <c r="ED34" i="7"/>
  <c r="ED35" i="7" s="1"/>
  <c r="EL59" i="7"/>
  <c r="EL55" i="7"/>
  <c r="EL53" i="7"/>
  <c r="EL37" i="7"/>
  <c r="ET59" i="7"/>
  <c r="ET53" i="7"/>
  <c r="ET55" i="7"/>
  <c r="FB59" i="7"/>
  <c r="FB55" i="7"/>
  <c r="FB53" i="7"/>
  <c r="FJ59" i="7"/>
  <c r="FJ53" i="7"/>
  <c r="FJ55" i="7"/>
  <c r="FJ34" i="7"/>
  <c r="FJ35" i="7" s="1"/>
  <c r="FR59" i="7"/>
  <c r="FR55" i="7"/>
  <c r="FR53" i="7"/>
  <c r="FR37" i="7"/>
  <c r="FZ59" i="7"/>
  <c r="FZ55" i="7"/>
  <c r="FZ53" i="7"/>
  <c r="GH27" i="7"/>
  <c r="L34" i="7"/>
  <c r="L35" i="7" s="1"/>
  <c r="BJ34" i="7"/>
  <c r="BJ35" i="7" s="1"/>
  <c r="DK34" i="7"/>
  <c r="DK35" i="7" s="1"/>
  <c r="EA34" i="7"/>
  <c r="EA35" i="7" s="1"/>
  <c r="ER34" i="7"/>
  <c r="ER35" i="7" s="1"/>
  <c r="FH34" i="7"/>
  <c r="FH35" i="7" s="1"/>
  <c r="P37" i="7"/>
  <c r="AF37" i="7"/>
  <c r="AZ37" i="7"/>
  <c r="BQ37" i="7"/>
  <c r="CG37" i="7"/>
  <c r="CX37" i="7"/>
  <c r="DN37" i="7"/>
  <c r="EF37" i="7"/>
  <c r="EW37" i="7"/>
  <c r="FM37" i="7"/>
  <c r="GF37" i="7"/>
  <c r="G59" i="7"/>
  <c r="G55" i="7"/>
  <c r="G53" i="7"/>
  <c r="G37" i="7"/>
  <c r="O59" i="7"/>
  <c r="O55" i="7"/>
  <c r="O53" i="7"/>
  <c r="W59" i="7"/>
  <c r="W55" i="7"/>
  <c r="W37" i="7"/>
  <c r="AE59" i="7"/>
  <c r="AE55" i="7"/>
  <c r="AE53" i="7"/>
  <c r="AM59" i="7"/>
  <c r="AM55" i="7"/>
  <c r="AM53" i="7"/>
  <c r="AM37" i="7"/>
  <c r="AU59" i="7"/>
  <c r="AU55" i="7"/>
  <c r="AU53" i="7"/>
  <c r="BC59" i="7"/>
  <c r="BC55" i="7"/>
  <c r="BC53" i="7"/>
  <c r="BC37" i="7"/>
  <c r="BK59" i="7"/>
  <c r="BK55" i="7"/>
  <c r="BK53" i="7"/>
  <c r="BS59" i="7"/>
  <c r="BS55" i="7"/>
  <c r="BS53" i="7"/>
  <c r="BS37" i="7"/>
  <c r="CA59" i="7"/>
  <c r="CA55" i="7"/>
  <c r="CA53" i="7"/>
  <c r="CI59" i="7"/>
  <c r="CI55" i="7"/>
  <c r="CI53" i="7"/>
  <c r="CI37" i="7"/>
  <c r="CQ59" i="7"/>
  <c r="CQ55" i="7"/>
  <c r="CY59" i="7"/>
  <c r="CY55" i="7"/>
  <c r="CY53" i="7"/>
  <c r="CY37" i="7"/>
  <c r="DG59" i="7"/>
  <c r="DG55" i="7"/>
  <c r="DG53" i="7"/>
  <c r="DO59" i="7"/>
  <c r="DO55" i="7"/>
  <c r="DO53" i="7"/>
  <c r="DO37" i="7"/>
  <c r="DW59" i="7"/>
  <c r="DW55" i="7"/>
  <c r="DW53" i="7"/>
  <c r="EE59" i="7"/>
  <c r="EE55" i="7"/>
  <c r="EE53" i="7"/>
  <c r="EE37" i="7"/>
  <c r="EM59" i="7"/>
  <c r="EM55" i="7"/>
  <c r="EM53" i="7"/>
  <c r="EU59" i="7"/>
  <c r="EU55" i="7"/>
  <c r="EU53" i="7"/>
  <c r="EU37" i="7"/>
  <c r="FC59" i="7"/>
  <c r="FC53" i="7"/>
  <c r="FC55" i="7"/>
  <c r="FK59" i="7"/>
  <c r="FK55" i="7"/>
  <c r="FK53" i="7"/>
  <c r="FK37" i="7"/>
  <c r="FS59" i="7"/>
  <c r="FS55" i="7"/>
  <c r="FS53" i="7"/>
  <c r="GA59" i="7"/>
  <c r="GA55" i="7"/>
  <c r="GA53" i="7"/>
  <c r="GA37" i="7"/>
  <c r="E32" i="7"/>
  <c r="P5" i="1" s="1"/>
  <c r="P10" i="1" s="1"/>
  <c r="M32" i="7"/>
  <c r="U32" i="7"/>
  <c r="P197" i="1" s="1"/>
  <c r="P202" i="1" s="1"/>
  <c r="AC32" i="7"/>
  <c r="AK32" i="7"/>
  <c r="P389" i="1" s="1"/>
  <c r="P394" i="1" s="1"/>
  <c r="AS32" i="7"/>
  <c r="BA32" i="7"/>
  <c r="P581" i="1" s="1"/>
  <c r="P586" i="1" s="1"/>
  <c r="BI32" i="7"/>
  <c r="P677" i="1" s="1"/>
  <c r="P682" i="1" s="1"/>
  <c r="BQ32" i="7"/>
  <c r="P773" i="1" s="1"/>
  <c r="P778" i="1" s="1"/>
  <c r="BY32" i="7"/>
  <c r="CG32" i="7"/>
  <c r="P965" i="1" s="1"/>
  <c r="P970" i="1" s="1"/>
  <c r="CO32" i="7"/>
  <c r="CW32" i="7"/>
  <c r="P1157" i="1" s="1"/>
  <c r="P1162" i="1" s="1"/>
  <c r="DE32" i="7"/>
  <c r="DM32" i="7"/>
  <c r="P1349" i="1" s="1"/>
  <c r="P1354" i="1" s="1"/>
  <c r="DU32" i="7"/>
  <c r="P1445" i="1" s="1"/>
  <c r="P1450" i="1" s="1"/>
  <c r="EC32" i="7"/>
  <c r="P1541" i="1" s="1"/>
  <c r="P1546" i="1" s="1"/>
  <c r="EK32" i="7"/>
  <c r="ES32" i="7"/>
  <c r="P1733" i="1" s="1"/>
  <c r="P1738" i="1" s="1"/>
  <c r="FA32" i="7"/>
  <c r="FI32" i="7"/>
  <c r="P1925" i="1" s="1"/>
  <c r="P1930" i="1" s="1"/>
  <c r="FQ32" i="7"/>
  <c r="FY32" i="7"/>
  <c r="P2117" i="1" s="1"/>
  <c r="P2122" i="1" s="1"/>
  <c r="GG32" i="7"/>
  <c r="GG33" i="7" s="1"/>
  <c r="GG34" i="7" s="1"/>
  <c r="GG35" i="7" s="1"/>
  <c r="CE34" i="7"/>
  <c r="CE35" i="7" s="1"/>
  <c r="CU34" i="7"/>
  <c r="CU35" i="7" s="1"/>
  <c r="EB34" i="7"/>
  <c r="EB35" i="7" s="1"/>
  <c r="FK34" i="7"/>
  <c r="FK35" i="7" s="1"/>
  <c r="T37" i="7"/>
  <c r="AK37" i="7"/>
  <c r="BA37" i="7"/>
  <c r="BR37" i="7"/>
  <c r="CH37" i="7"/>
  <c r="CZ37" i="7"/>
  <c r="DQ37" i="7"/>
  <c r="EG37" i="7"/>
  <c r="EZ37" i="7"/>
  <c r="FP37" i="7"/>
  <c r="O2155" i="1"/>
  <c r="O2145" i="1"/>
  <c r="O1761" i="1"/>
  <c r="O1737" i="1"/>
  <c r="O1665" i="1"/>
  <c r="O1473" i="1"/>
  <c r="O1341" i="1"/>
  <c r="O1149" i="1"/>
  <c r="O1089" i="1"/>
  <c r="O945" i="1"/>
  <c r="O813" i="1"/>
  <c r="O801" i="1"/>
  <c r="O753" i="1"/>
  <c r="O741" i="1"/>
  <c r="O705" i="1"/>
  <c r="O657" i="1"/>
  <c r="O645" i="1"/>
  <c r="O609" i="1"/>
  <c r="O561" i="1"/>
  <c r="O513" i="1"/>
  <c r="O465" i="1"/>
  <c r="O453" i="1"/>
  <c r="O417" i="1"/>
  <c r="O273" i="1"/>
  <c r="O225" i="1"/>
  <c r="O177" i="1"/>
  <c r="O81" i="1"/>
  <c r="O33" i="1"/>
  <c r="O2121" i="1"/>
  <c r="O2049" i="1"/>
  <c r="O2001" i="1"/>
  <c r="O1953" i="1"/>
  <c r="O1905" i="1"/>
  <c r="O1857" i="1"/>
  <c r="O1617" i="1"/>
  <c r="O1569" i="1"/>
  <c r="O1485" i="1"/>
  <c r="O1425" i="1"/>
  <c r="O1389" i="1"/>
  <c r="O1377" i="1"/>
  <c r="O1329" i="1"/>
  <c r="O1293" i="1"/>
  <c r="O1137" i="1"/>
  <c r="O1005" i="1"/>
  <c r="O825" i="1"/>
  <c r="O2097" i="1"/>
  <c r="O2085" i="1"/>
  <c r="O2073" i="1"/>
  <c r="O1989" i="1"/>
  <c r="O1965" i="1"/>
  <c r="O1929" i="1"/>
  <c r="O1917" i="1"/>
  <c r="O1881" i="1"/>
  <c r="O1822" i="1"/>
  <c r="O1809" i="1"/>
  <c r="O1713" i="1"/>
  <c r="O1689" i="1"/>
  <c r="O1521" i="1"/>
  <c r="O1317" i="1"/>
  <c r="O1125" i="1"/>
  <c r="O1029" i="1"/>
  <c r="O933" i="1"/>
  <c r="O897" i="1"/>
  <c r="O849" i="1"/>
  <c r="O765" i="1"/>
  <c r="O549" i="1"/>
  <c r="O369" i="1"/>
  <c r="GB63" i="6"/>
  <c r="GA63" i="6"/>
  <c r="FZ63" i="6"/>
  <c r="FY63" i="6"/>
  <c r="FX63" i="6"/>
  <c r="FW63" i="6"/>
  <c r="FV63" i="6"/>
  <c r="FU63" i="6"/>
  <c r="FT63" i="6"/>
  <c r="FS63" i="6"/>
  <c r="FR63" i="6"/>
  <c r="FQ63" i="6"/>
  <c r="FP63" i="6"/>
  <c r="FO63" i="6"/>
  <c r="FN63" i="6"/>
  <c r="FM63" i="6"/>
  <c r="FL63" i="6"/>
  <c r="FK63" i="6"/>
  <c r="FJ63" i="6"/>
  <c r="FI63" i="6"/>
  <c r="FH63" i="6"/>
  <c r="FG63" i="6"/>
  <c r="FF63" i="6"/>
  <c r="FE63" i="6"/>
  <c r="FD63" i="6"/>
  <c r="FC63" i="6"/>
  <c r="FB63" i="6"/>
  <c r="FA63" i="6"/>
  <c r="EZ63" i="6"/>
  <c r="EY63" i="6"/>
  <c r="EX63" i="6"/>
  <c r="EW63" i="6"/>
  <c r="EV63" i="6"/>
  <c r="EU63" i="6"/>
  <c r="ET63" i="6"/>
  <c r="ES63" i="6"/>
  <c r="ER63" i="6"/>
  <c r="EQ63" i="6"/>
  <c r="EP63" i="6"/>
  <c r="EO63" i="6"/>
  <c r="EN63" i="6"/>
  <c r="EM63" i="6"/>
  <c r="EL63" i="6"/>
  <c r="EK63" i="6"/>
  <c r="EJ63" i="6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GH48" i="6"/>
  <c r="GG48" i="6"/>
  <c r="GF48" i="6"/>
  <c r="GE48" i="6"/>
  <c r="GD48" i="6"/>
  <c r="GC48" i="6"/>
  <c r="GB48" i="6"/>
  <c r="GA48" i="6"/>
  <c r="FZ48" i="6"/>
  <c r="FY48" i="6"/>
  <c r="FX48" i="6"/>
  <c r="FW48" i="6"/>
  <c r="FV48" i="6"/>
  <c r="FU48" i="6"/>
  <c r="FT48" i="6"/>
  <c r="FS48" i="6"/>
  <c r="FR48" i="6"/>
  <c r="FQ48" i="6"/>
  <c r="FP48" i="6"/>
  <c r="FO48" i="6"/>
  <c r="FN48" i="6"/>
  <c r="FM48" i="6"/>
  <c r="FL48" i="6"/>
  <c r="FK48" i="6"/>
  <c r="FJ48" i="6"/>
  <c r="FI48" i="6"/>
  <c r="FH48" i="6"/>
  <c r="FG48" i="6"/>
  <c r="FF48" i="6"/>
  <c r="FE48" i="6"/>
  <c r="FD48" i="6"/>
  <c r="FC48" i="6"/>
  <c r="FB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GH43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GH39" i="6"/>
  <c r="GK37" i="6"/>
  <c r="GK39" i="6" s="1"/>
  <c r="GN31" i="6" s="1"/>
  <c r="GK32" i="6"/>
  <c r="CS32" i="6"/>
  <c r="O1109" i="1" s="1"/>
  <c r="FE31" i="6"/>
  <c r="EZ31" i="6"/>
  <c r="DP31" i="6"/>
  <c r="GG30" i="6"/>
  <c r="GF30" i="6"/>
  <c r="GE30" i="6"/>
  <c r="GD30" i="6"/>
  <c r="GC30" i="6"/>
  <c r="GB30" i="6"/>
  <c r="GA30" i="6"/>
  <c r="FZ30" i="6"/>
  <c r="FY30" i="6"/>
  <c r="FY31" i="6" s="1"/>
  <c r="FX30" i="6"/>
  <c r="FW30" i="6"/>
  <c r="FV30" i="6"/>
  <c r="FU30" i="6"/>
  <c r="FT30" i="6"/>
  <c r="FS30" i="6"/>
  <c r="FR30" i="6"/>
  <c r="FQ30" i="6"/>
  <c r="FP30" i="6"/>
  <c r="FO30" i="6"/>
  <c r="FN30" i="6"/>
  <c r="FM30" i="6"/>
  <c r="FL30" i="6"/>
  <c r="FK30" i="6"/>
  <c r="FJ30" i="6"/>
  <c r="FI30" i="6"/>
  <c r="FH30" i="6"/>
  <c r="FG30" i="6"/>
  <c r="FF30" i="6"/>
  <c r="FE30" i="6"/>
  <c r="FD30" i="6"/>
  <c r="FC30" i="6"/>
  <c r="FB30" i="6"/>
  <c r="FA30" i="6"/>
  <c r="EZ30" i="6"/>
  <c r="EY30" i="6"/>
  <c r="EX30" i="6"/>
  <c r="EW30" i="6"/>
  <c r="EV30" i="6"/>
  <c r="EU30" i="6"/>
  <c r="ET30" i="6"/>
  <c r="ES30" i="6"/>
  <c r="ER30" i="6"/>
  <c r="EQ30" i="6"/>
  <c r="EP30" i="6"/>
  <c r="EO30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M31" i="6" s="1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R31" i="6" s="1"/>
  <c r="BR32" i="6" s="1"/>
  <c r="O785" i="1" s="1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GH30" i="6" s="1"/>
  <c r="E30" i="6"/>
  <c r="GG29" i="6"/>
  <c r="GF29" i="6"/>
  <c r="GE29" i="6"/>
  <c r="GD29" i="6"/>
  <c r="GC29" i="6"/>
  <c r="GC31" i="6" s="1"/>
  <c r="GB29" i="6"/>
  <c r="GB31" i="6" s="1"/>
  <c r="GA29" i="6"/>
  <c r="FZ29" i="6"/>
  <c r="FY29" i="6"/>
  <c r="FX29" i="6"/>
  <c r="FX31" i="6" s="1"/>
  <c r="FW29" i="6"/>
  <c r="FW31" i="6" s="1"/>
  <c r="FV29" i="6"/>
  <c r="FU29" i="6"/>
  <c r="FU31" i="6" s="1"/>
  <c r="FT29" i="6"/>
  <c r="FS29" i="6"/>
  <c r="FS31" i="6" s="1"/>
  <c r="FR29" i="6"/>
  <c r="FQ29" i="6"/>
  <c r="FP29" i="6"/>
  <c r="FO29" i="6"/>
  <c r="FO31" i="6" s="1"/>
  <c r="FN29" i="6"/>
  <c r="FM29" i="6"/>
  <c r="FM31" i="6" s="1"/>
  <c r="FL29" i="6"/>
  <c r="FK29" i="6"/>
  <c r="FK31" i="6" s="1"/>
  <c r="FJ29" i="6"/>
  <c r="FI29" i="6"/>
  <c r="FI31" i="6" s="1"/>
  <c r="FH29" i="6"/>
  <c r="FG29" i="6"/>
  <c r="FG31" i="6" s="1"/>
  <c r="FF29" i="6"/>
  <c r="FE29" i="6"/>
  <c r="FD29" i="6"/>
  <c r="FC29" i="6"/>
  <c r="FC31" i="6" s="1"/>
  <c r="FB29" i="6"/>
  <c r="FA29" i="6"/>
  <c r="EZ29" i="6"/>
  <c r="EY29" i="6"/>
  <c r="EX29" i="6"/>
  <c r="EW29" i="6"/>
  <c r="EW31" i="6" s="1"/>
  <c r="EV29" i="6"/>
  <c r="EU29" i="6"/>
  <c r="ET29" i="6"/>
  <c r="ES29" i="6"/>
  <c r="ER29" i="6"/>
  <c r="ER31" i="6" s="1"/>
  <c r="EQ29" i="6"/>
  <c r="EQ31" i="6" s="1"/>
  <c r="EP29" i="6"/>
  <c r="EO29" i="6"/>
  <c r="EO31" i="6" s="1"/>
  <c r="EO32" i="6" s="1"/>
  <c r="O1685" i="1" s="1"/>
  <c r="EN29" i="6"/>
  <c r="EM29" i="6"/>
  <c r="EM31" i="6" s="1"/>
  <c r="EL29" i="6"/>
  <c r="EK29" i="6"/>
  <c r="EJ29" i="6"/>
  <c r="EJ31" i="6" s="1"/>
  <c r="EI29" i="6"/>
  <c r="EI31" i="6" s="1"/>
  <c r="EH29" i="6"/>
  <c r="EG29" i="6"/>
  <c r="EG31" i="6" s="1"/>
  <c r="EF29" i="6"/>
  <c r="EE29" i="6"/>
  <c r="EE31" i="6" s="1"/>
  <c r="ED29" i="6"/>
  <c r="EC29" i="6"/>
  <c r="EC31" i="6" s="1"/>
  <c r="EB29" i="6"/>
  <c r="EA29" i="6"/>
  <c r="EA31" i="6" s="1"/>
  <c r="DZ29" i="6"/>
  <c r="DY29" i="6"/>
  <c r="DY31" i="6" s="1"/>
  <c r="DX29" i="6"/>
  <c r="DW29" i="6"/>
  <c r="DW31" i="6" s="1"/>
  <c r="DV29" i="6"/>
  <c r="DU29" i="6"/>
  <c r="DT29" i="6"/>
  <c r="DS29" i="6"/>
  <c r="DR29" i="6"/>
  <c r="DQ29" i="6"/>
  <c r="DQ31" i="6" s="1"/>
  <c r="DP29" i="6"/>
  <c r="DO29" i="6"/>
  <c r="DN29" i="6"/>
  <c r="DM29" i="6"/>
  <c r="DL29" i="6"/>
  <c r="DL31" i="6" s="1"/>
  <c r="DK29" i="6"/>
  <c r="DK31" i="6" s="1"/>
  <c r="DJ29" i="6"/>
  <c r="DI29" i="6"/>
  <c r="DI31" i="6" s="1"/>
  <c r="DH29" i="6"/>
  <c r="DG29" i="6"/>
  <c r="DG31" i="6" s="1"/>
  <c r="DF29" i="6"/>
  <c r="DE29" i="6"/>
  <c r="DD29" i="6"/>
  <c r="DC29" i="6"/>
  <c r="DC31" i="6" s="1"/>
  <c r="DB29" i="6"/>
  <c r="DA29" i="6"/>
  <c r="DA31" i="6" s="1"/>
  <c r="CZ29" i="6"/>
  <c r="CY29" i="6"/>
  <c r="CY31" i="6" s="1"/>
  <c r="CX29" i="6"/>
  <c r="CW29" i="6"/>
  <c r="CV29" i="6"/>
  <c r="CU29" i="6"/>
  <c r="CU31" i="6" s="1"/>
  <c r="CT29" i="6"/>
  <c r="CS29" i="6"/>
  <c r="CS31" i="6" s="1"/>
  <c r="CR29" i="6"/>
  <c r="CQ29" i="6"/>
  <c r="CQ31" i="6" s="1"/>
  <c r="CP29" i="6"/>
  <c r="CO29" i="6"/>
  <c r="CN29" i="6"/>
  <c r="CM29" i="6"/>
  <c r="CM31" i="6" s="1"/>
  <c r="CL29" i="6"/>
  <c r="CK29" i="6"/>
  <c r="CK31" i="6" s="1"/>
  <c r="CJ29" i="6"/>
  <c r="CI29" i="6"/>
  <c r="CI31" i="6" s="1"/>
  <c r="CH29" i="6"/>
  <c r="CG29" i="6"/>
  <c r="CF29" i="6"/>
  <c r="CE29" i="6"/>
  <c r="CE31" i="6" s="1"/>
  <c r="CD29" i="6"/>
  <c r="CC29" i="6"/>
  <c r="CC31" i="6" s="1"/>
  <c r="CB29" i="6"/>
  <c r="CA29" i="6"/>
  <c r="CA31" i="6" s="1"/>
  <c r="CA32" i="6" s="1"/>
  <c r="O893" i="1" s="1"/>
  <c r="O898" i="1" s="1"/>
  <c r="BZ29" i="6"/>
  <c r="BY29" i="6"/>
  <c r="BX29" i="6"/>
  <c r="BW29" i="6"/>
  <c r="BW31" i="6" s="1"/>
  <c r="BV29" i="6"/>
  <c r="BU29" i="6"/>
  <c r="BU31" i="6" s="1"/>
  <c r="BT29" i="6"/>
  <c r="BS29" i="6"/>
  <c r="BS31" i="6" s="1"/>
  <c r="BR29" i="6"/>
  <c r="BQ29" i="6"/>
  <c r="BP29" i="6"/>
  <c r="BO29" i="6"/>
  <c r="BO31" i="6" s="1"/>
  <c r="BN29" i="6"/>
  <c r="BM29" i="6"/>
  <c r="BM31" i="6" s="1"/>
  <c r="BL29" i="6"/>
  <c r="BK29" i="6"/>
  <c r="BK31" i="6" s="1"/>
  <c r="BJ29" i="6"/>
  <c r="BI29" i="6"/>
  <c r="BH29" i="6"/>
  <c r="BG29" i="6"/>
  <c r="BG31" i="6" s="1"/>
  <c r="BF29" i="6"/>
  <c r="BE29" i="6"/>
  <c r="BE31" i="6" s="1"/>
  <c r="BD29" i="6"/>
  <c r="BC29" i="6"/>
  <c r="BC31" i="6" s="1"/>
  <c r="BB29" i="6"/>
  <c r="BA29" i="6"/>
  <c r="AZ29" i="6"/>
  <c r="AY29" i="6"/>
  <c r="AY31" i="6" s="1"/>
  <c r="AX29" i="6"/>
  <c r="AW29" i="6"/>
  <c r="AW31" i="6" s="1"/>
  <c r="AV29" i="6"/>
  <c r="AU29" i="6"/>
  <c r="AU31" i="6" s="1"/>
  <c r="AT29" i="6"/>
  <c r="AS29" i="6"/>
  <c r="AR29" i="6"/>
  <c r="AQ29" i="6"/>
  <c r="AQ31" i="6" s="1"/>
  <c r="AP29" i="6"/>
  <c r="AO29" i="6"/>
  <c r="AO31" i="6" s="1"/>
  <c r="AN29" i="6"/>
  <c r="AM29" i="6"/>
  <c r="AM31" i="6" s="1"/>
  <c r="AL29" i="6"/>
  <c r="AK29" i="6"/>
  <c r="AJ29" i="6"/>
  <c r="AI29" i="6"/>
  <c r="AI31" i="6" s="1"/>
  <c r="AH29" i="6"/>
  <c r="AG29" i="6"/>
  <c r="AG31" i="6" s="1"/>
  <c r="AF29" i="6"/>
  <c r="AE29" i="6"/>
  <c r="AE31" i="6" s="1"/>
  <c r="AD29" i="6"/>
  <c r="AC29" i="6"/>
  <c r="AB29" i="6"/>
  <c r="AA29" i="6"/>
  <c r="AA31" i="6" s="1"/>
  <c r="Z29" i="6"/>
  <c r="Y29" i="6"/>
  <c r="Y31" i="6" s="1"/>
  <c r="X29" i="6"/>
  <c r="W29" i="6"/>
  <c r="W31" i="6" s="1"/>
  <c r="V29" i="6"/>
  <c r="U29" i="6"/>
  <c r="T29" i="6"/>
  <c r="S29" i="6"/>
  <c r="S31" i="6" s="1"/>
  <c r="R29" i="6"/>
  <c r="Q29" i="6"/>
  <c r="Q31" i="6" s="1"/>
  <c r="P29" i="6"/>
  <c r="O29" i="6"/>
  <c r="O31" i="6" s="1"/>
  <c r="O32" i="6" s="1"/>
  <c r="O125" i="1" s="1"/>
  <c r="O130" i="1" s="1"/>
  <c r="N29" i="6"/>
  <c r="M29" i="6"/>
  <c r="L29" i="6"/>
  <c r="K29" i="6"/>
  <c r="K31" i="6" s="1"/>
  <c r="J29" i="6"/>
  <c r="I29" i="6"/>
  <c r="I31" i="6" s="1"/>
  <c r="H29" i="6"/>
  <c r="G29" i="6"/>
  <c r="G31" i="6" s="1"/>
  <c r="F29" i="6"/>
  <c r="E29" i="6"/>
  <c r="GG28" i="6"/>
  <c r="GF28" i="6"/>
  <c r="GE28" i="6"/>
  <c r="GD28" i="6"/>
  <c r="GC28" i="6"/>
  <c r="GB28" i="6"/>
  <c r="GA28" i="6"/>
  <c r="FZ28" i="6"/>
  <c r="FY28" i="6"/>
  <c r="FX28" i="6"/>
  <c r="FX32" i="6" s="1"/>
  <c r="O2105" i="1" s="1"/>
  <c r="FW28" i="6"/>
  <c r="FV28" i="6"/>
  <c r="FU28" i="6"/>
  <c r="FT28" i="6"/>
  <c r="FS28" i="6"/>
  <c r="FR28" i="6"/>
  <c r="FQ28" i="6"/>
  <c r="FP28" i="6"/>
  <c r="FO28" i="6"/>
  <c r="FN28" i="6"/>
  <c r="FM28" i="6"/>
  <c r="FL28" i="6"/>
  <c r="FK28" i="6"/>
  <c r="FJ28" i="6"/>
  <c r="FI28" i="6"/>
  <c r="FH28" i="6"/>
  <c r="FG28" i="6"/>
  <c r="FF28" i="6"/>
  <c r="FE28" i="6"/>
  <c r="FE32" i="6" s="1"/>
  <c r="O1877" i="1" s="1"/>
  <c r="O1882" i="1" s="1"/>
  <c r="FD28" i="6"/>
  <c r="FC28" i="6"/>
  <c r="FB28" i="6"/>
  <c r="FA28" i="6"/>
  <c r="EZ28" i="6"/>
  <c r="EZ32" i="6" s="1"/>
  <c r="O1817" i="1" s="1"/>
  <c r="EY28" i="6"/>
  <c r="EX28" i="6"/>
  <c r="EW28" i="6"/>
  <c r="EV28" i="6"/>
  <c r="EU28" i="6"/>
  <c r="ET28" i="6"/>
  <c r="ES28" i="6"/>
  <c r="ER28" i="6"/>
  <c r="ER32" i="6" s="1"/>
  <c r="O1721" i="1" s="1"/>
  <c r="EQ28" i="6"/>
  <c r="EP28" i="6"/>
  <c r="EO28" i="6"/>
  <c r="EN28" i="6"/>
  <c r="EM28" i="6"/>
  <c r="EL28" i="6"/>
  <c r="EK28" i="6"/>
  <c r="EJ28" i="6"/>
  <c r="EJ32" i="6" s="1"/>
  <c r="O1625" i="1" s="1"/>
  <c r="EI28" i="6"/>
  <c r="EH28" i="6"/>
  <c r="EG28" i="6"/>
  <c r="EF28" i="6"/>
  <c r="EE28" i="6"/>
  <c r="ED28" i="6"/>
  <c r="EC28" i="6"/>
  <c r="EB28" i="6"/>
  <c r="EA28" i="6"/>
  <c r="DZ28" i="6"/>
  <c r="DY28" i="6"/>
  <c r="DY32" i="6" s="1"/>
  <c r="O1493" i="1" s="1"/>
  <c r="O1498" i="1" s="1"/>
  <c r="DX28" i="6"/>
  <c r="DW28" i="6"/>
  <c r="DV28" i="6"/>
  <c r="DU28" i="6"/>
  <c r="DT28" i="6"/>
  <c r="DS28" i="6"/>
  <c r="DR28" i="6"/>
  <c r="DQ28" i="6"/>
  <c r="DP28" i="6"/>
  <c r="DP32" i="6" s="1"/>
  <c r="O1385" i="1" s="1"/>
  <c r="DO28" i="6"/>
  <c r="DN28" i="6"/>
  <c r="DM28" i="6"/>
  <c r="DL28" i="6"/>
  <c r="DL32" i="6" s="1"/>
  <c r="O1337" i="1" s="1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GF27" i="6"/>
  <c r="GF37" i="6" s="1"/>
  <c r="GA27" i="6"/>
  <c r="FZ27" i="6"/>
  <c r="FY27" i="6"/>
  <c r="FX27" i="6"/>
  <c r="FW27" i="6"/>
  <c r="FW37" i="6" s="1"/>
  <c r="FV27" i="6"/>
  <c r="FU27" i="6"/>
  <c r="FT27" i="6"/>
  <c r="FS27" i="6"/>
  <c r="FR27" i="6"/>
  <c r="FQ27" i="6"/>
  <c r="FP27" i="6"/>
  <c r="FO27" i="6"/>
  <c r="FN27" i="6"/>
  <c r="FM27" i="6"/>
  <c r="FL27" i="6"/>
  <c r="FK27" i="6"/>
  <c r="FJ27" i="6"/>
  <c r="FI27" i="6"/>
  <c r="FH27" i="6"/>
  <c r="FG27" i="6"/>
  <c r="FG37" i="6" s="1"/>
  <c r="FF27" i="6"/>
  <c r="FE27" i="6"/>
  <c r="FE37" i="6" s="1"/>
  <c r="FD27" i="6"/>
  <c r="FD37" i="6" s="1"/>
  <c r="FC27" i="6"/>
  <c r="FB27" i="6"/>
  <c r="FA27" i="6"/>
  <c r="EZ27" i="6"/>
  <c r="EY27" i="6"/>
  <c r="EX27" i="6"/>
  <c r="EW27" i="6"/>
  <c r="EW37" i="6" s="1"/>
  <c r="EV27" i="6"/>
  <c r="EU27" i="6"/>
  <c r="ET27" i="6"/>
  <c r="ES27" i="6"/>
  <c r="ER27" i="6"/>
  <c r="EQ27" i="6"/>
  <c r="EP27" i="6"/>
  <c r="EO27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Y37" i="6" s="1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K37" i="6" s="1"/>
  <c r="DJ27" i="6"/>
  <c r="DI27" i="6"/>
  <c r="DH27" i="6"/>
  <c r="DG27" i="6"/>
  <c r="DF27" i="6"/>
  <c r="DE27" i="6"/>
  <c r="DD27" i="6"/>
  <c r="DC27" i="6"/>
  <c r="DB27" i="6"/>
  <c r="DA27" i="6"/>
  <c r="DA37" i="6" s="1"/>
  <c r="CZ27" i="6"/>
  <c r="CZ37" i="6" s="1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E37" i="6" s="1"/>
  <c r="CD27" i="6"/>
  <c r="CC27" i="6"/>
  <c r="CC37" i="6" s="1"/>
  <c r="CB27" i="6"/>
  <c r="CB37" i="6" s="1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E37" i="6" s="1"/>
  <c r="BD27" i="6"/>
  <c r="BD37" i="6" s="1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Q37" i="6" s="1"/>
  <c r="AP27" i="6"/>
  <c r="AP37" i="6" s="1"/>
  <c r="AO27" i="6"/>
  <c r="AO37" i="6" s="1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Z37" i="6" s="1"/>
  <c r="Y27" i="6"/>
  <c r="X27" i="6"/>
  <c r="W27" i="6"/>
  <c r="V27" i="6"/>
  <c r="U27" i="6"/>
  <c r="U37" i="6" s="1"/>
  <c r="T27" i="6"/>
  <c r="S27" i="6"/>
  <c r="S37" i="6" s="1"/>
  <c r="R27" i="6"/>
  <c r="R37" i="6" s="1"/>
  <c r="Q27" i="6"/>
  <c r="Q37" i="6" s="1"/>
  <c r="P27" i="6"/>
  <c r="O27" i="6"/>
  <c r="N27" i="6"/>
  <c r="M27" i="6"/>
  <c r="M37" i="6" s="1"/>
  <c r="L27" i="6"/>
  <c r="K27" i="6"/>
  <c r="J27" i="6"/>
  <c r="I27" i="6"/>
  <c r="H27" i="6"/>
  <c r="G27" i="6"/>
  <c r="F27" i="6"/>
  <c r="E27" i="6"/>
  <c r="GH26" i="6"/>
  <c r="GG25" i="6"/>
  <c r="GG27" i="6" s="1"/>
  <c r="GF25" i="6"/>
  <c r="GE25" i="6"/>
  <c r="GE27" i="6" s="1"/>
  <c r="GD25" i="6"/>
  <c r="GD27" i="6" s="1"/>
  <c r="GC25" i="6"/>
  <c r="GC27" i="6" s="1"/>
  <c r="GB25" i="6"/>
  <c r="GH22" i="6"/>
  <c r="GG22" i="6"/>
  <c r="GF22" i="6"/>
  <c r="GE22" i="6"/>
  <c r="GD22" i="6"/>
  <c r="GC22" i="6"/>
  <c r="GB22" i="6"/>
  <c r="GA22" i="6"/>
  <c r="FZ22" i="6"/>
  <c r="FY22" i="6"/>
  <c r="FX22" i="6"/>
  <c r="FW22" i="6"/>
  <c r="FV22" i="6"/>
  <c r="FU22" i="6"/>
  <c r="FT22" i="6"/>
  <c r="FS22" i="6"/>
  <c r="FR22" i="6"/>
  <c r="FQ22" i="6"/>
  <c r="FP22" i="6"/>
  <c r="FO22" i="6"/>
  <c r="FN22" i="6"/>
  <c r="FM22" i="6"/>
  <c r="FL22" i="6"/>
  <c r="FK22" i="6"/>
  <c r="FJ22" i="6"/>
  <c r="FI22" i="6"/>
  <c r="FH22" i="6"/>
  <c r="FG22" i="6"/>
  <c r="FF22" i="6"/>
  <c r="FE22" i="6"/>
  <c r="FD22" i="6"/>
  <c r="FC22" i="6"/>
  <c r="FB22" i="6"/>
  <c r="FA22" i="6"/>
  <c r="EZ22" i="6"/>
  <c r="EY22" i="6"/>
  <c r="EX22" i="6"/>
  <c r="EW22" i="6"/>
  <c r="EV22" i="6"/>
  <c r="EU22" i="6"/>
  <c r="ET22" i="6"/>
  <c r="ES22" i="6"/>
  <c r="ER22" i="6"/>
  <c r="EQ22" i="6"/>
  <c r="EP22" i="6"/>
  <c r="EO22" i="6"/>
  <c r="EN22" i="6"/>
  <c r="EM22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GH18" i="6"/>
  <c r="GH17" i="6"/>
  <c r="GH16" i="6"/>
  <c r="O2154" i="1" s="1"/>
  <c r="GH12" i="6"/>
  <c r="GH11" i="6"/>
  <c r="GH10" i="6"/>
  <c r="GH9" i="6"/>
  <c r="GH8" i="6"/>
  <c r="O2157" i="1" s="1"/>
  <c r="FI1" i="6"/>
  <c r="EW1" i="6"/>
  <c r="DX1" i="6"/>
  <c r="DL1" i="6"/>
  <c r="CR1" i="6"/>
  <c r="CP1" i="6"/>
  <c r="CK1" i="6"/>
  <c r="AY1" i="6"/>
  <c r="AT1" i="6"/>
  <c r="AR1" i="6"/>
  <c r="AL1" i="6"/>
  <c r="AI1" i="6"/>
  <c r="S1968" i="1" l="1"/>
  <c r="S1969" i="1"/>
  <c r="S572" i="1"/>
  <c r="AZ51" i="12"/>
  <c r="S1705" i="1"/>
  <c r="S1704" i="1"/>
  <c r="S2089" i="1"/>
  <c r="S2088" i="1"/>
  <c r="DH51" i="12"/>
  <c r="S1489" i="1"/>
  <c r="S1488" i="1"/>
  <c r="S1201" i="1"/>
  <c r="S1200" i="1"/>
  <c r="S277" i="1"/>
  <c r="S276" i="1"/>
  <c r="S505" i="1"/>
  <c r="S504" i="1"/>
  <c r="S240" i="1"/>
  <c r="L47" i="12"/>
  <c r="L44" i="12"/>
  <c r="L46" i="12" s="1"/>
  <c r="L49" i="12" s="1"/>
  <c r="S1729" i="1"/>
  <c r="S1728" i="1"/>
  <c r="S732" i="1"/>
  <c r="S733" i="1"/>
  <c r="S864" i="1"/>
  <c r="S865" i="1"/>
  <c r="FO44" i="12"/>
  <c r="FO46" i="12" s="1"/>
  <c r="FO49" i="12" s="1"/>
  <c r="S2000" i="1" s="1"/>
  <c r="FO47" i="12"/>
  <c r="S1081" i="1"/>
  <c r="S1080" i="1"/>
  <c r="S361" i="1"/>
  <c r="S360" i="1"/>
  <c r="EA49" i="12"/>
  <c r="S1584" i="1"/>
  <c r="S1585" i="1"/>
  <c r="S1824" i="1"/>
  <c r="S1825" i="1"/>
  <c r="S1045" i="1"/>
  <c r="S1044" i="1"/>
  <c r="CO47" i="12"/>
  <c r="CO44" i="12"/>
  <c r="CO46" i="12" s="1"/>
  <c r="CO49" i="12" s="1"/>
  <c r="S1064" i="1" s="1"/>
  <c r="S600" i="1"/>
  <c r="S601" i="1"/>
  <c r="AD47" i="12"/>
  <c r="AD44" i="12"/>
  <c r="AD46" i="12" s="1"/>
  <c r="AD49" i="12" s="1"/>
  <c r="CA47" i="12"/>
  <c r="CA44" i="12"/>
  <c r="CA46" i="12" s="1"/>
  <c r="S80" i="1"/>
  <c r="K51" i="12"/>
  <c r="FS47" i="12"/>
  <c r="FS44" i="12"/>
  <c r="FS46" i="12" s="1"/>
  <c r="FS49" i="12" s="1"/>
  <c r="S217" i="1"/>
  <c r="S216" i="1"/>
  <c r="S324" i="1"/>
  <c r="S325" i="1"/>
  <c r="AS49" i="12"/>
  <c r="DK47" i="12"/>
  <c r="DK44" i="12"/>
  <c r="DK46" i="12" s="1"/>
  <c r="CE44" i="12"/>
  <c r="CE46" i="12" s="1"/>
  <c r="CE49" i="12" s="1"/>
  <c r="CE47" i="12"/>
  <c r="S1920" i="1"/>
  <c r="S1921" i="1"/>
  <c r="FJ51" i="12"/>
  <c r="S145" i="1"/>
  <c r="S144" i="1"/>
  <c r="S169" i="1"/>
  <c r="S168" i="1"/>
  <c r="S1741" i="1"/>
  <c r="S1740" i="1"/>
  <c r="S1896" i="1"/>
  <c r="S1897" i="1"/>
  <c r="S1536" i="1"/>
  <c r="S1537" i="1"/>
  <c r="S841" i="1"/>
  <c r="S840" i="1"/>
  <c r="S2041" i="1"/>
  <c r="S2040" i="1"/>
  <c r="BP51" i="12"/>
  <c r="X51" i="12"/>
  <c r="S1392" i="1"/>
  <c r="S1393" i="1"/>
  <c r="S588" i="1"/>
  <c r="S589" i="1"/>
  <c r="S205" i="1"/>
  <c r="S204" i="1"/>
  <c r="S1440" i="1"/>
  <c r="S1441" i="1"/>
  <c r="DO44" i="12"/>
  <c r="DO46" i="12" s="1"/>
  <c r="DO47" i="12"/>
  <c r="S517" i="1"/>
  <c r="S516" i="1"/>
  <c r="S745" i="1"/>
  <c r="S744" i="1"/>
  <c r="S1285" i="1"/>
  <c r="S1284" i="1"/>
  <c r="S49" i="1"/>
  <c r="S48" i="1"/>
  <c r="S1273" i="1"/>
  <c r="S1272" i="1"/>
  <c r="S433" i="1"/>
  <c r="S432" i="1"/>
  <c r="S265" i="1"/>
  <c r="S264" i="1"/>
  <c r="EL44" i="12"/>
  <c r="EL46" i="12" s="1"/>
  <c r="EL47" i="12"/>
  <c r="CH47" i="12"/>
  <c r="CH44" i="12"/>
  <c r="CH46" i="12" s="1"/>
  <c r="CH49" i="12" s="1"/>
  <c r="CU47" i="12"/>
  <c r="CU44" i="12"/>
  <c r="CU46" i="12" s="1"/>
  <c r="CU49" i="12" s="1"/>
  <c r="S1309" i="1"/>
  <c r="S1308" i="1"/>
  <c r="S336" i="1"/>
  <c r="S337" i="1"/>
  <c r="S1513" i="1"/>
  <c r="S1512" i="1"/>
  <c r="S1860" i="1"/>
  <c r="S1861" i="1"/>
  <c r="FK49" i="12"/>
  <c r="S553" i="1"/>
  <c r="S552" i="1"/>
  <c r="AW47" i="12"/>
  <c r="AW44" i="12"/>
  <c r="AW46" i="12" s="1"/>
  <c r="S1368" i="1"/>
  <c r="S1369" i="1"/>
  <c r="S1213" i="1"/>
  <c r="S1212" i="1"/>
  <c r="S132" i="1"/>
  <c r="S133" i="1"/>
  <c r="S768" i="1"/>
  <c r="S769" i="1"/>
  <c r="AO47" i="12"/>
  <c r="AO44" i="12"/>
  <c r="AO46" i="12" s="1"/>
  <c r="AO49" i="12" s="1"/>
  <c r="AM47" i="12"/>
  <c r="AM44" i="12"/>
  <c r="AM46" i="12" s="1"/>
  <c r="BL49" i="12"/>
  <c r="S193" i="1"/>
  <c r="S192" i="1"/>
  <c r="S1777" i="1"/>
  <c r="S1776" i="1"/>
  <c r="EO47" i="12"/>
  <c r="EO44" i="12"/>
  <c r="EO46" i="12" s="1"/>
  <c r="EO49" i="12" s="1"/>
  <c r="S120" i="1"/>
  <c r="S121" i="1"/>
  <c r="S1165" i="1"/>
  <c r="S1164" i="1"/>
  <c r="S289" i="1"/>
  <c r="S288" i="1"/>
  <c r="S1248" i="1"/>
  <c r="S1249" i="1"/>
  <c r="S1297" i="1"/>
  <c r="S1296" i="1"/>
  <c r="S1092" i="1"/>
  <c r="S1093" i="1"/>
  <c r="CN44" i="12"/>
  <c r="CN46" i="12" s="1"/>
  <c r="CN47" i="12"/>
  <c r="S409" i="1"/>
  <c r="S408" i="1"/>
  <c r="S1501" i="1"/>
  <c r="S1500" i="1"/>
  <c r="S1945" i="1"/>
  <c r="S1944" i="1"/>
  <c r="S20" i="1"/>
  <c r="F51" i="12"/>
  <c r="BQ44" i="12"/>
  <c r="BQ46" i="12" s="1"/>
  <c r="BQ47" i="12"/>
  <c r="S37" i="1"/>
  <c r="S36" i="1"/>
  <c r="AX51" i="12"/>
  <c r="S469" i="1"/>
  <c r="S468" i="1"/>
  <c r="DZ51" i="12"/>
  <c r="CV49" i="12"/>
  <c r="EX47" i="12"/>
  <c r="EX44" i="12"/>
  <c r="EX46" i="12" s="1"/>
  <c r="S1992" i="1"/>
  <c r="S1993" i="1"/>
  <c r="S1716" i="1"/>
  <c r="S1717" i="1"/>
  <c r="FC51" i="12"/>
  <c r="S1021" i="1"/>
  <c r="S1020" i="1"/>
  <c r="S913" i="1"/>
  <c r="S912" i="1"/>
  <c r="FG47" i="12"/>
  <c r="FG44" i="12"/>
  <c r="FG46" i="12" s="1"/>
  <c r="FG49" i="12" s="1"/>
  <c r="S1009" i="1"/>
  <c r="S1008" i="1"/>
  <c r="BO47" i="12"/>
  <c r="BO44" i="12"/>
  <c r="BO46" i="12" s="1"/>
  <c r="BE49" i="12"/>
  <c r="S1680" i="1"/>
  <c r="CS44" i="12"/>
  <c r="CS46" i="12" s="1"/>
  <c r="CS47" i="12"/>
  <c r="S156" i="1"/>
  <c r="S157" i="1"/>
  <c r="S1032" i="1"/>
  <c r="S1033" i="1"/>
  <c r="S1225" i="1"/>
  <c r="S1224" i="1"/>
  <c r="W49" i="12"/>
  <c r="S1753" i="1"/>
  <c r="S1752" i="1"/>
  <c r="AI49" i="12"/>
  <c r="CC49" i="12"/>
  <c r="S1764" i="1"/>
  <c r="S1765" i="1"/>
  <c r="S1812" i="1"/>
  <c r="S1813" i="1"/>
  <c r="S1345" i="1"/>
  <c r="S1344" i="1"/>
  <c r="S1645" i="1"/>
  <c r="S1644" i="1"/>
  <c r="S1189" i="1"/>
  <c r="S1188" i="1"/>
  <c r="S1177" i="1"/>
  <c r="S1176" i="1"/>
  <c r="S656" i="1"/>
  <c r="BG51" i="12"/>
  <c r="FE44" i="12"/>
  <c r="FE46" i="12" s="1"/>
  <c r="FE47" i="12"/>
  <c r="S612" i="1"/>
  <c r="S613" i="1"/>
  <c r="CK51" i="12"/>
  <c r="EF51" i="12"/>
  <c r="EQ51" i="12"/>
  <c r="O51" i="12"/>
  <c r="EP51" i="12"/>
  <c r="FL51" i="12"/>
  <c r="CL51" i="12"/>
  <c r="AB51" i="12"/>
  <c r="DY51" i="12"/>
  <c r="FN51" i="12"/>
  <c r="H51" i="12"/>
  <c r="FR51" i="12"/>
  <c r="CY51" i="12"/>
  <c r="Z51" i="12"/>
  <c r="Q51" i="12"/>
  <c r="DI51" i="12"/>
  <c r="FZ51" i="12"/>
  <c r="CX51" i="12"/>
  <c r="CB51" i="12"/>
  <c r="U51" i="12"/>
  <c r="DL51" i="12"/>
  <c r="GA51" i="12"/>
  <c r="BM51" i="12"/>
  <c r="DB51" i="12"/>
  <c r="FY51" i="12"/>
  <c r="FF51" i="12"/>
  <c r="EN51" i="12"/>
  <c r="CF51" i="12"/>
  <c r="CW51" i="12"/>
  <c r="DF51" i="12"/>
  <c r="EZ51" i="12"/>
  <c r="FO51" i="12"/>
  <c r="R51" i="12"/>
  <c r="FQ51" i="12"/>
  <c r="CR51" i="12"/>
  <c r="V51" i="12"/>
  <c r="BX51" i="12"/>
  <c r="DA51" i="12"/>
  <c r="BA51" i="12"/>
  <c r="EK51" i="12"/>
  <c r="AL51" i="12"/>
  <c r="FV51" i="12"/>
  <c r="N51" i="12"/>
  <c r="FH51" i="12"/>
  <c r="DX51" i="12"/>
  <c r="AQ51" i="12"/>
  <c r="AN51" i="12"/>
  <c r="E35" i="12"/>
  <c r="GB34" i="12"/>
  <c r="EB51" i="12"/>
  <c r="ER51" i="12"/>
  <c r="AF51" i="12"/>
  <c r="BZ51" i="12"/>
  <c r="AJ51" i="12"/>
  <c r="CO51" i="12"/>
  <c r="DG51" i="12"/>
  <c r="G51" i="12"/>
  <c r="BV51" i="12"/>
  <c r="P51" i="12"/>
  <c r="DZ47" i="10"/>
  <c r="DZ44" i="10"/>
  <c r="DZ46" i="10" s="1"/>
  <c r="DZ49" i="10" s="1"/>
  <c r="AP47" i="10"/>
  <c r="AP44" i="10"/>
  <c r="AP46" i="10" s="1"/>
  <c r="AP49" i="10" s="1"/>
  <c r="DC44" i="10"/>
  <c r="DC46" i="10" s="1"/>
  <c r="DC47" i="10"/>
  <c r="GB49" i="10"/>
  <c r="GB51" i="10" s="1"/>
  <c r="GB57" i="10" s="1"/>
  <c r="FM49" i="10"/>
  <c r="FM70" i="10" s="1"/>
  <c r="FP47" i="10"/>
  <c r="FP44" i="10"/>
  <c r="FP46" i="10" s="1"/>
  <c r="FP49" i="10" s="1"/>
  <c r="AR44" i="10"/>
  <c r="AR46" i="10" s="1"/>
  <c r="AR47" i="10"/>
  <c r="CL47" i="10"/>
  <c r="CL44" i="10"/>
  <c r="CL46" i="10" s="1"/>
  <c r="CL49" i="10" s="1"/>
  <c r="BO44" i="10"/>
  <c r="BO46" i="10" s="1"/>
  <c r="BO49" i="10" s="1"/>
  <c r="BO47" i="10"/>
  <c r="R47" i="10"/>
  <c r="R44" i="10"/>
  <c r="R46" i="10" s="1"/>
  <c r="R49" i="10" s="1"/>
  <c r="ES47" i="10"/>
  <c r="ES44" i="10"/>
  <c r="ES46" i="10" s="1"/>
  <c r="ES49" i="10" s="1"/>
  <c r="CZ44" i="10"/>
  <c r="CZ46" i="10" s="1"/>
  <c r="CZ47" i="10"/>
  <c r="FY47" i="10"/>
  <c r="FY44" i="10"/>
  <c r="FY46" i="10" s="1"/>
  <c r="FF47" i="10"/>
  <c r="FF44" i="10"/>
  <c r="FF46" i="10" s="1"/>
  <c r="FF49" i="10" s="1"/>
  <c r="EB47" i="10"/>
  <c r="EB44" i="10"/>
  <c r="EB46" i="10" s="1"/>
  <c r="EB49" i="10" s="1"/>
  <c r="EH47" i="10"/>
  <c r="EH44" i="10"/>
  <c r="EH46" i="10" s="1"/>
  <c r="EH49" i="10" s="1"/>
  <c r="BU47" i="10"/>
  <c r="BU44" i="10"/>
  <c r="BU46" i="10" s="1"/>
  <c r="CI44" i="10"/>
  <c r="CI46" i="10" s="1"/>
  <c r="CI47" i="10"/>
  <c r="J47" i="10"/>
  <c r="J44" i="10"/>
  <c r="J46" i="10" s="1"/>
  <c r="J49" i="10" s="1"/>
  <c r="BB44" i="10"/>
  <c r="BB46" i="10" s="1"/>
  <c r="BB47" i="10"/>
  <c r="BK49" i="10"/>
  <c r="AJ44" i="10"/>
  <c r="AJ46" i="10" s="1"/>
  <c r="AJ49" i="10" s="1"/>
  <c r="AJ47" i="10"/>
  <c r="BE47" i="10"/>
  <c r="BE44" i="10"/>
  <c r="BE46" i="10" s="1"/>
  <c r="EW47" i="10"/>
  <c r="EW44" i="10"/>
  <c r="EW46" i="10" s="1"/>
  <c r="EW49" i="10" s="1"/>
  <c r="BS44" i="10"/>
  <c r="BS46" i="10" s="1"/>
  <c r="BS49" i="10" s="1"/>
  <c r="BS47" i="10"/>
  <c r="DX47" i="10"/>
  <c r="DX44" i="10"/>
  <c r="DX46" i="10" s="1"/>
  <c r="BD44" i="10"/>
  <c r="BD46" i="10" s="1"/>
  <c r="BD49" i="10" s="1"/>
  <c r="BD47" i="10"/>
  <c r="FD47" i="10"/>
  <c r="FD44" i="10"/>
  <c r="FD46" i="10" s="1"/>
  <c r="FD49" i="10" s="1"/>
  <c r="CB44" i="10"/>
  <c r="CB46" i="10" s="1"/>
  <c r="CB49" i="10" s="1"/>
  <c r="CB47" i="10"/>
  <c r="AT44" i="10"/>
  <c r="AT46" i="10" s="1"/>
  <c r="AT49" i="10" s="1"/>
  <c r="AT47" i="10"/>
  <c r="EO47" i="10"/>
  <c r="EO44" i="10"/>
  <c r="EO46" i="10" s="1"/>
  <c r="CM44" i="10"/>
  <c r="CM46" i="10" s="1"/>
  <c r="CM47" i="10"/>
  <c r="CJ44" i="10"/>
  <c r="CJ46" i="10" s="1"/>
  <c r="CJ49" i="10" s="1"/>
  <c r="CJ47" i="10"/>
  <c r="BQ47" i="10"/>
  <c r="BQ44" i="10"/>
  <c r="BQ46" i="10" s="1"/>
  <c r="ET47" i="10"/>
  <c r="ET44" i="10"/>
  <c r="ET46" i="10" s="1"/>
  <c r="AD44" i="10"/>
  <c r="AD46" i="10" s="1"/>
  <c r="AD47" i="10"/>
  <c r="BW44" i="10"/>
  <c r="BW46" i="10" s="1"/>
  <c r="BW49" i="10" s="1"/>
  <c r="BW47" i="10"/>
  <c r="CP44" i="10"/>
  <c r="CP46" i="10" s="1"/>
  <c r="CP49" i="10" s="1"/>
  <c r="CP47" i="10"/>
  <c r="DI47" i="10"/>
  <c r="DI44" i="10"/>
  <c r="DI46" i="10" s="1"/>
  <c r="DO44" i="10"/>
  <c r="DO46" i="10" s="1"/>
  <c r="DO47" i="10"/>
  <c r="DG50" i="10"/>
  <c r="DG51" i="10" s="1"/>
  <c r="DG57" i="10" s="1"/>
  <c r="DG70" i="10"/>
  <c r="FE47" i="10"/>
  <c r="FE44" i="10"/>
  <c r="FE46" i="10" s="1"/>
  <c r="FE49" i="10" s="1"/>
  <c r="EN47" i="10"/>
  <c r="EN44" i="10"/>
  <c r="EN46" i="10" s="1"/>
  <c r="EN49" i="10" s="1"/>
  <c r="FN47" i="10"/>
  <c r="FN44" i="10"/>
  <c r="FN46" i="10" s="1"/>
  <c r="FN49" i="10" s="1"/>
  <c r="BT44" i="10"/>
  <c r="BT46" i="10" s="1"/>
  <c r="BT49" i="10" s="1"/>
  <c r="BT47" i="10"/>
  <c r="DE47" i="10"/>
  <c r="DE44" i="10"/>
  <c r="DE46" i="10" s="1"/>
  <c r="DE49" i="10" s="1"/>
  <c r="U47" i="10"/>
  <c r="U44" i="10"/>
  <c r="U46" i="10" s="1"/>
  <c r="U49" i="10" s="1"/>
  <c r="AN44" i="10"/>
  <c r="AN46" i="10" s="1"/>
  <c r="AN47" i="10"/>
  <c r="AH47" i="10"/>
  <c r="AH44" i="10"/>
  <c r="AH46" i="10" s="1"/>
  <c r="N44" i="10"/>
  <c r="N46" i="10" s="1"/>
  <c r="N47" i="10"/>
  <c r="CA50" i="10"/>
  <c r="CA51" i="10" s="1"/>
  <c r="CA57" i="10" s="1"/>
  <c r="CA70" i="10"/>
  <c r="CQ50" i="10"/>
  <c r="CQ51" i="10" s="1"/>
  <c r="CQ57" i="10" s="1"/>
  <c r="CQ70" i="10"/>
  <c r="BZ44" i="10"/>
  <c r="BZ46" i="10" s="1"/>
  <c r="BZ47" i="10"/>
  <c r="FS49" i="10"/>
  <c r="DW49" i="10"/>
  <c r="EP47" i="10"/>
  <c r="EP44" i="10"/>
  <c r="EP46" i="10" s="1"/>
  <c r="EP49" i="10" s="1"/>
  <c r="FG47" i="10"/>
  <c r="FG44" i="10"/>
  <c r="FG46" i="10" s="1"/>
  <c r="BC44" i="10"/>
  <c r="BC46" i="10" s="1"/>
  <c r="BC47" i="10"/>
  <c r="BM47" i="10"/>
  <c r="BM44" i="10"/>
  <c r="BM46" i="10" s="1"/>
  <c r="BM49" i="10" s="1"/>
  <c r="CS47" i="10"/>
  <c r="CS44" i="10"/>
  <c r="CS46" i="10" s="1"/>
  <c r="CS49" i="10" s="1"/>
  <c r="AU49" i="10"/>
  <c r="FK47" i="10"/>
  <c r="FK44" i="10"/>
  <c r="FK46" i="10" s="1"/>
  <c r="BV47" i="10"/>
  <c r="BV44" i="10"/>
  <c r="BV46" i="10" s="1"/>
  <c r="DF44" i="10"/>
  <c r="DF46" i="10" s="1"/>
  <c r="DF47" i="10"/>
  <c r="DP44" i="10"/>
  <c r="DP46" i="10" s="1"/>
  <c r="DP49" i="10" s="1"/>
  <c r="DP47" i="10"/>
  <c r="AB44" i="10"/>
  <c r="AB46" i="10" s="1"/>
  <c r="AB49" i="10" s="1"/>
  <c r="AB47" i="10"/>
  <c r="EC47" i="10"/>
  <c r="EC44" i="10"/>
  <c r="EC46" i="10" s="1"/>
  <c r="DB47" i="10"/>
  <c r="DB44" i="10"/>
  <c r="DB46" i="10" s="1"/>
  <c r="DB49" i="10" s="1"/>
  <c r="BL44" i="10"/>
  <c r="BL46" i="10" s="1"/>
  <c r="BL49" i="10" s="1"/>
  <c r="BL47" i="10"/>
  <c r="FX47" i="10"/>
  <c r="FX44" i="10"/>
  <c r="FX46" i="10" s="1"/>
  <c r="O49" i="10"/>
  <c r="DD44" i="10"/>
  <c r="DD46" i="10" s="1"/>
  <c r="DD47" i="10"/>
  <c r="BI47" i="10"/>
  <c r="BI44" i="10"/>
  <c r="BI46" i="10" s="1"/>
  <c r="BI49" i="10" s="1"/>
  <c r="FW47" i="10"/>
  <c r="FW44" i="10"/>
  <c r="FW46" i="10" s="1"/>
  <c r="FW49" i="10" s="1"/>
  <c r="CX44" i="10"/>
  <c r="CX46" i="10" s="1"/>
  <c r="CX49" i="10" s="1"/>
  <c r="CX47" i="10"/>
  <c r="AW47" i="10"/>
  <c r="AW44" i="10"/>
  <c r="AW46" i="10" s="1"/>
  <c r="AW49" i="10" s="1"/>
  <c r="F44" i="10"/>
  <c r="F46" i="10" s="1"/>
  <c r="F47" i="10"/>
  <c r="S44" i="10"/>
  <c r="S46" i="10" s="1"/>
  <c r="S47" i="10"/>
  <c r="DT47" i="10"/>
  <c r="DT44" i="10"/>
  <c r="DT46" i="10" s="1"/>
  <c r="EY47" i="10"/>
  <c r="EY44" i="10"/>
  <c r="EY46" i="10" s="1"/>
  <c r="EY49" i="10" s="1"/>
  <c r="DA47" i="10"/>
  <c r="DA44" i="10"/>
  <c r="DA46" i="10" s="1"/>
  <c r="DA49" i="10" s="1"/>
  <c r="CE44" i="10"/>
  <c r="CE46" i="10" s="1"/>
  <c r="CE49" i="10" s="1"/>
  <c r="CE47" i="10"/>
  <c r="EG47" i="10"/>
  <c r="EG44" i="10"/>
  <c r="EG46" i="10" s="1"/>
  <c r="FA47" i="10"/>
  <c r="FA44" i="10"/>
  <c r="FA46" i="10" s="1"/>
  <c r="FA49" i="10" s="1"/>
  <c r="BP44" i="10"/>
  <c r="BP46" i="10" s="1"/>
  <c r="BP47" i="10"/>
  <c r="BN47" i="10"/>
  <c r="BN44" i="10"/>
  <c r="BN46" i="10" s="1"/>
  <c r="BN49" i="10" s="1"/>
  <c r="AL44" i="10"/>
  <c r="AL46" i="10" s="1"/>
  <c r="AL49" i="10" s="1"/>
  <c r="AL47" i="10"/>
  <c r="FB47" i="10"/>
  <c r="FB44" i="10"/>
  <c r="FB46" i="10" s="1"/>
  <c r="FB49" i="10" s="1"/>
  <c r="CG47" i="10"/>
  <c r="CG44" i="10"/>
  <c r="CG46" i="10" s="1"/>
  <c r="CG49" i="10" s="1"/>
  <c r="I47" i="10"/>
  <c r="I44" i="10"/>
  <c r="I46" i="10" s="1"/>
  <c r="I49" i="10" s="1"/>
  <c r="CK47" i="10"/>
  <c r="CK44" i="10"/>
  <c r="CK46" i="10" s="1"/>
  <c r="ER47" i="10"/>
  <c r="ER44" i="10"/>
  <c r="ER46" i="10" s="1"/>
  <c r="ER49" i="10" s="1"/>
  <c r="EM49" i="10"/>
  <c r="FH47" i="10"/>
  <c r="FH44" i="10"/>
  <c r="FH46" i="10" s="1"/>
  <c r="AQ44" i="10"/>
  <c r="AQ46" i="10" s="1"/>
  <c r="AQ49" i="10" s="1"/>
  <c r="AQ47" i="10"/>
  <c r="V44" i="10"/>
  <c r="V46" i="10" s="1"/>
  <c r="V49" i="10" s="1"/>
  <c r="V47" i="10"/>
  <c r="Z47" i="10"/>
  <c r="Z44" i="10"/>
  <c r="Z46" i="10" s="1"/>
  <c r="Z49" i="10" s="1"/>
  <c r="EU47" i="10"/>
  <c r="EU44" i="10"/>
  <c r="EU46" i="10" s="1"/>
  <c r="CT47" i="10"/>
  <c r="CT44" i="10"/>
  <c r="CT46" i="10" s="1"/>
  <c r="FI47" i="10"/>
  <c r="FI44" i="10"/>
  <c r="FI46" i="10" s="1"/>
  <c r="CF44" i="10"/>
  <c r="CF46" i="10" s="1"/>
  <c r="CF47" i="10"/>
  <c r="FZ47" i="10"/>
  <c r="FZ44" i="10"/>
  <c r="FZ46" i="10" s="1"/>
  <c r="DV47" i="10"/>
  <c r="DV44" i="10"/>
  <c r="DV46" i="10" s="1"/>
  <c r="CW47" i="10"/>
  <c r="CW44" i="10"/>
  <c r="CW46" i="10" s="1"/>
  <c r="AA44" i="10"/>
  <c r="AA46" i="10" s="1"/>
  <c r="AA47" i="10"/>
  <c r="EI47" i="10"/>
  <c r="EI44" i="10"/>
  <c r="EI46" i="10" s="1"/>
  <c r="FO47" i="10"/>
  <c r="FO44" i="10"/>
  <c r="FO46" i="10" s="1"/>
  <c r="BH44" i="10"/>
  <c r="BH46" i="10" s="1"/>
  <c r="BH49" i="10" s="1"/>
  <c r="BH47" i="10"/>
  <c r="P44" i="10"/>
  <c r="P46" i="10" s="1"/>
  <c r="P47" i="10"/>
  <c r="EZ47" i="10"/>
  <c r="EZ44" i="10"/>
  <c r="EZ46" i="10" s="1"/>
  <c r="EE47" i="10"/>
  <c r="EE44" i="10"/>
  <c r="EE46" i="10" s="1"/>
  <c r="GA44" i="10"/>
  <c r="GA46" i="10" s="1"/>
  <c r="GA49" i="10" s="1"/>
  <c r="GA47" i="10"/>
  <c r="EX47" i="10"/>
  <c r="EX44" i="10"/>
  <c r="EX46" i="10" s="1"/>
  <c r="EX49" i="10" s="1"/>
  <c r="AI44" i="10"/>
  <c r="AI46" i="10" s="1"/>
  <c r="AI49" i="10" s="1"/>
  <c r="AI47" i="10"/>
  <c r="AV44" i="10"/>
  <c r="AV46" i="10" s="1"/>
  <c r="AV49" i="10" s="1"/>
  <c r="AV47" i="10"/>
  <c r="DQ47" i="10"/>
  <c r="DQ44" i="10"/>
  <c r="DQ46" i="10" s="1"/>
  <c r="DH44" i="10"/>
  <c r="DH46" i="10" s="1"/>
  <c r="DH47" i="10"/>
  <c r="BY47" i="10"/>
  <c r="BY44" i="10"/>
  <c r="BY46" i="10" s="1"/>
  <c r="EF47" i="10"/>
  <c r="EF44" i="10"/>
  <c r="EF46" i="10" s="1"/>
  <c r="H44" i="10"/>
  <c r="H46" i="10" s="1"/>
  <c r="H49" i="10" s="1"/>
  <c r="H47" i="10"/>
  <c r="K44" i="10"/>
  <c r="K46" i="10" s="1"/>
  <c r="K47" i="10"/>
  <c r="CY44" i="10"/>
  <c r="CY46" i="10" s="1"/>
  <c r="CY49" i="10" s="1"/>
  <c r="CY47" i="10"/>
  <c r="DR47" i="10"/>
  <c r="DR44" i="10"/>
  <c r="DR46" i="10" s="1"/>
  <c r="L44" i="10"/>
  <c r="L46" i="10" s="1"/>
  <c r="L49" i="10" s="1"/>
  <c r="L47" i="10"/>
  <c r="AS47" i="10"/>
  <c r="AS44" i="10"/>
  <c r="AS46" i="10" s="1"/>
  <c r="AS49" i="10" s="1"/>
  <c r="DU47" i="10"/>
  <c r="DU44" i="10"/>
  <c r="DU46" i="10" s="1"/>
  <c r="AX47" i="10"/>
  <c r="AX44" i="10"/>
  <c r="AX46" i="10" s="1"/>
  <c r="DY47" i="10"/>
  <c r="DY44" i="10"/>
  <c r="DY46" i="10" s="1"/>
  <c r="CO47" i="10"/>
  <c r="CO44" i="10"/>
  <c r="CO46" i="10" s="1"/>
  <c r="CO49" i="10" s="1"/>
  <c r="EJ47" i="10"/>
  <c r="EJ44" i="10"/>
  <c r="EJ46" i="10" s="1"/>
  <c r="E40" i="10"/>
  <c r="GH38" i="10"/>
  <c r="R2158" i="1" s="1"/>
  <c r="R2162" i="1" s="1"/>
  <c r="W44" i="10"/>
  <c r="W46" i="10" s="1"/>
  <c r="W49" i="10" s="1"/>
  <c r="W47" i="10"/>
  <c r="EK47" i="10"/>
  <c r="EK44" i="10"/>
  <c r="EK46" i="10" s="1"/>
  <c r="EK49" i="10" s="1"/>
  <c r="CN44" i="10"/>
  <c r="CN46" i="10" s="1"/>
  <c r="CN49" i="10" s="1"/>
  <c r="CN47" i="10"/>
  <c r="AO47" i="10"/>
  <c r="AO44" i="10"/>
  <c r="AO46" i="10" s="1"/>
  <c r="M47" i="10"/>
  <c r="M44" i="10"/>
  <c r="M46" i="10" s="1"/>
  <c r="BX44" i="10"/>
  <c r="BX46" i="10" s="1"/>
  <c r="BX47" i="10"/>
  <c r="CD47" i="10"/>
  <c r="CD44" i="10"/>
  <c r="CD46" i="10" s="1"/>
  <c r="AZ44" i="10"/>
  <c r="AZ46" i="10" s="1"/>
  <c r="AZ49" i="10" s="1"/>
  <c r="AZ47" i="10"/>
  <c r="FC49" i="10"/>
  <c r="AM44" i="10"/>
  <c r="AM46" i="10" s="1"/>
  <c r="AM47" i="10"/>
  <c r="AF44" i="10"/>
  <c r="AF46" i="10" s="1"/>
  <c r="AF47" i="10"/>
  <c r="EL47" i="10"/>
  <c r="EL44" i="10"/>
  <c r="EL46" i="10" s="1"/>
  <c r="EL49" i="10" s="1"/>
  <c r="DM47" i="10"/>
  <c r="DM44" i="10"/>
  <c r="DM46" i="10" s="1"/>
  <c r="Q47" i="10"/>
  <c r="Q44" i="10"/>
  <c r="Q46" i="10" s="1"/>
  <c r="Q49" i="10" s="1"/>
  <c r="X44" i="10"/>
  <c r="X46" i="10" s="1"/>
  <c r="X47" i="10"/>
  <c r="DN44" i="10"/>
  <c r="DN46" i="10" s="1"/>
  <c r="DN47" i="10"/>
  <c r="AK47" i="10"/>
  <c r="AK44" i="10"/>
  <c r="AK46" i="10" s="1"/>
  <c r="AC47" i="10"/>
  <c r="AC44" i="10"/>
  <c r="AC46" i="10" s="1"/>
  <c r="AC49" i="10" s="1"/>
  <c r="EA47" i="10"/>
  <c r="EA44" i="10"/>
  <c r="EA46" i="10" s="1"/>
  <c r="EA49" i="10" s="1"/>
  <c r="DL44" i="10"/>
  <c r="DL46" i="10" s="1"/>
  <c r="DL47" i="10"/>
  <c r="CU44" i="10"/>
  <c r="CU46" i="10" s="1"/>
  <c r="CU49" i="10" s="1"/>
  <c r="CU47" i="10"/>
  <c r="EQ44" i="10"/>
  <c r="EQ46" i="10" s="1"/>
  <c r="EQ47" i="10"/>
  <c r="FU47" i="10"/>
  <c r="FU44" i="10"/>
  <c r="FU46" i="10" s="1"/>
  <c r="FU49" i="10" s="1"/>
  <c r="BF47" i="10"/>
  <c r="BF44" i="10"/>
  <c r="BF46" i="10" s="1"/>
  <c r="BF49" i="10" s="1"/>
  <c r="AE49" i="10"/>
  <c r="FJ47" i="10"/>
  <c r="FJ44" i="10"/>
  <c r="FJ46" i="10" s="1"/>
  <c r="BA47" i="10"/>
  <c r="BA44" i="10"/>
  <c r="BA46" i="10" s="1"/>
  <c r="BA49" i="10" s="1"/>
  <c r="G44" i="10"/>
  <c r="G46" i="10" s="1"/>
  <c r="G49" i="10" s="1"/>
  <c r="G47" i="10"/>
  <c r="AG47" i="10"/>
  <c r="AG44" i="10"/>
  <c r="AG46" i="10" s="1"/>
  <c r="AY44" i="10"/>
  <c r="AY46" i="10" s="1"/>
  <c r="AY49" i="10" s="1"/>
  <c r="AY47" i="10"/>
  <c r="DJ47" i="10"/>
  <c r="DJ44" i="10"/>
  <c r="DJ46" i="10" s="1"/>
  <c r="DJ49" i="10" s="1"/>
  <c r="BR44" i="10"/>
  <c r="BR46" i="10" s="1"/>
  <c r="BR49" i="10" s="1"/>
  <c r="BR47" i="10"/>
  <c r="BJ44" i="10"/>
  <c r="BJ46" i="10" s="1"/>
  <c r="BJ49" i="10" s="1"/>
  <c r="BJ47" i="10"/>
  <c r="T44" i="10"/>
  <c r="T46" i="10" s="1"/>
  <c r="T49" i="10" s="1"/>
  <c r="T47" i="10"/>
  <c r="CV44" i="10"/>
  <c r="CV46" i="10" s="1"/>
  <c r="CV47" i="10"/>
  <c r="DK44" i="10"/>
  <c r="DK46" i="10" s="1"/>
  <c r="DK49" i="10" s="1"/>
  <c r="DK47" i="10"/>
  <c r="CR44" i="10"/>
  <c r="CR46" i="10" s="1"/>
  <c r="CR49" i="10" s="1"/>
  <c r="CR47" i="10"/>
  <c r="ED47" i="10"/>
  <c r="ED44" i="10"/>
  <c r="ED46" i="10" s="1"/>
  <c r="EV47" i="10"/>
  <c r="EV44" i="10"/>
  <c r="EV46" i="10" s="1"/>
  <c r="EV49" i="10" s="1"/>
  <c r="BG44" i="10"/>
  <c r="BG46" i="10" s="1"/>
  <c r="BG49" i="10" s="1"/>
  <c r="BG47" i="10"/>
  <c r="Y47" i="10"/>
  <c r="Y44" i="10"/>
  <c r="Y46" i="10" s="1"/>
  <c r="CH44" i="10"/>
  <c r="CH46" i="10" s="1"/>
  <c r="CH49" i="10" s="1"/>
  <c r="CH47" i="10"/>
  <c r="AS42" i="9"/>
  <c r="AS44" i="9" s="1"/>
  <c r="Q487" i="1"/>
  <c r="BO42" i="9"/>
  <c r="Q751" i="1"/>
  <c r="Q755" i="1" s="1"/>
  <c r="CT42" i="9"/>
  <c r="Q1123" i="1"/>
  <c r="Q1127" i="1" s="1"/>
  <c r="R42" i="9"/>
  <c r="Q163" i="1"/>
  <c r="Q167" i="1" s="1"/>
  <c r="DM42" i="9"/>
  <c r="Q1351" i="1"/>
  <c r="Q1355" i="1" s="1"/>
  <c r="Z42" i="9"/>
  <c r="Z44" i="9" s="1"/>
  <c r="Q259" i="1"/>
  <c r="Q263" i="1" s="1"/>
  <c r="AM42" i="9"/>
  <c r="Q415" i="1"/>
  <c r="Q419" i="1" s="1"/>
  <c r="DE42" i="9"/>
  <c r="Q1255" i="1"/>
  <c r="Q1259" i="1" s="1"/>
  <c r="BQ42" i="9"/>
  <c r="Q775" i="1"/>
  <c r="Q779" i="1" s="1"/>
  <c r="DS42" i="9"/>
  <c r="Q1423" i="1"/>
  <c r="O42" i="9"/>
  <c r="Q127" i="1"/>
  <c r="Q131" i="1" s="1"/>
  <c r="AQ42" i="9"/>
  <c r="Q463" i="1"/>
  <c r="Q467" i="1" s="1"/>
  <c r="BN42" i="9"/>
  <c r="BN44" i="9" s="1"/>
  <c r="Q739" i="1"/>
  <c r="Q743" i="1" s="1"/>
  <c r="W42" i="9"/>
  <c r="Q223" i="1"/>
  <c r="Q227" i="1" s="1"/>
  <c r="ES42" i="9"/>
  <c r="Q1735" i="1"/>
  <c r="Q1739" i="1" s="1"/>
  <c r="DO42" i="9"/>
  <c r="Q1375" i="1"/>
  <c r="AC42" i="9"/>
  <c r="AC44" i="9" s="1"/>
  <c r="Q295" i="1"/>
  <c r="Q299" i="1" s="1"/>
  <c r="BY42" i="9"/>
  <c r="Q871" i="1"/>
  <c r="Q875" i="1" s="1"/>
  <c r="BS42" i="9"/>
  <c r="Q799" i="1"/>
  <c r="Q803" i="1" s="1"/>
  <c r="EK42" i="9"/>
  <c r="Q1639" i="1"/>
  <c r="Q1643" i="1" s="1"/>
  <c r="CW42" i="9"/>
  <c r="CW44" i="9" s="1"/>
  <c r="Q1159" i="1"/>
  <c r="Q1163" i="1" s="1"/>
  <c r="AU42" i="9"/>
  <c r="AU47" i="9" s="1"/>
  <c r="Q511" i="1"/>
  <c r="Q515" i="1" s="1"/>
  <c r="BC42" i="9"/>
  <c r="Q607" i="1"/>
  <c r="Q611" i="1" s="1"/>
  <c r="BW42" i="9"/>
  <c r="Q847" i="1"/>
  <c r="Q851" i="1" s="1"/>
  <c r="M42" i="9"/>
  <c r="M44" i="9" s="1"/>
  <c r="Q103" i="1"/>
  <c r="Q107" i="1" s="1"/>
  <c r="BI42" i="9"/>
  <c r="BI47" i="9" s="1"/>
  <c r="Q679" i="1"/>
  <c r="Q683" i="1" s="1"/>
  <c r="CY42" i="9"/>
  <c r="Q1183" i="1"/>
  <c r="EC42" i="9"/>
  <c r="Q1543" i="1"/>
  <c r="Q1547" i="1" s="1"/>
  <c r="CA42" i="9"/>
  <c r="CA44" i="9" s="1"/>
  <c r="Q895" i="1"/>
  <c r="EM42" i="9"/>
  <c r="EM44" i="9" s="1"/>
  <c r="Q1663" i="1"/>
  <c r="AI42" i="9"/>
  <c r="Q367" i="1"/>
  <c r="Q371" i="1" s="1"/>
  <c r="CG42" i="9"/>
  <c r="Q967" i="1"/>
  <c r="Q971" i="1" s="1"/>
  <c r="FS42" i="9"/>
  <c r="FS44" i="9" s="1"/>
  <c r="Q2047" i="1"/>
  <c r="Q2051" i="1" s="1"/>
  <c r="CV42" i="9"/>
  <c r="Q1147" i="1"/>
  <c r="Q1151" i="1" s="1"/>
  <c r="AK42" i="9"/>
  <c r="Q391" i="1"/>
  <c r="CM42" i="9"/>
  <c r="Q1039" i="1"/>
  <c r="Q1043" i="1" s="1"/>
  <c r="AX42" i="9"/>
  <c r="Q547" i="1"/>
  <c r="Q551" i="1" s="1"/>
  <c r="CI42" i="9"/>
  <c r="Q991" i="1"/>
  <c r="AE42" i="9"/>
  <c r="Q319" i="1"/>
  <c r="Q323" i="1" s="1"/>
  <c r="CD42" i="9"/>
  <c r="Q931" i="1"/>
  <c r="Q935" i="1" s="1"/>
  <c r="CO42" i="9"/>
  <c r="Q1063" i="1"/>
  <c r="Q1067" i="1" s="1"/>
  <c r="EU42" i="9"/>
  <c r="EU44" i="9" s="1"/>
  <c r="Q1759" i="1"/>
  <c r="Q1763" i="1" s="1"/>
  <c r="AH42" i="9"/>
  <c r="Q355" i="1"/>
  <c r="Q359" i="1" s="1"/>
  <c r="BF42" i="9"/>
  <c r="Q643" i="1"/>
  <c r="Q647" i="1" s="1"/>
  <c r="DG42" i="9"/>
  <c r="Q1279" i="1"/>
  <c r="DB42" i="9"/>
  <c r="DB47" i="9" s="1"/>
  <c r="Q1219" i="1"/>
  <c r="Q1223" i="1" s="1"/>
  <c r="CL42" i="9"/>
  <c r="Q1027" i="1"/>
  <c r="Q1031" i="1" s="1"/>
  <c r="BA42" i="9"/>
  <c r="Q583" i="1"/>
  <c r="Q587" i="1" s="1"/>
  <c r="EE42" i="9"/>
  <c r="EE44" i="9" s="1"/>
  <c r="Q1567" i="1"/>
  <c r="BV42" i="9"/>
  <c r="BV47" i="9" s="1"/>
  <c r="Q835" i="1"/>
  <c r="Q839" i="1" s="1"/>
  <c r="BG42" i="9"/>
  <c r="Q655" i="1"/>
  <c r="Q659" i="1" s="1"/>
  <c r="DW42" i="9"/>
  <c r="Q1471" i="1"/>
  <c r="DD42" i="9"/>
  <c r="Q1243" i="1"/>
  <c r="Q1247" i="1" s="1"/>
  <c r="BK42" i="9"/>
  <c r="Q703" i="1"/>
  <c r="DU42" i="9"/>
  <c r="Q1447" i="1"/>
  <c r="Q1451" i="1" s="1"/>
  <c r="AY42" i="9"/>
  <c r="Q559" i="1"/>
  <c r="Q563" i="1" s="1"/>
  <c r="AP42" i="9"/>
  <c r="Q451" i="1"/>
  <c r="Q455" i="1" s="1"/>
  <c r="FK42" i="9"/>
  <c r="Q1951" i="1"/>
  <c r="Q1955" i="1" s="1"/>
  <c r="U42" i="9"/>
  <c r="Q199" i="1"/>
  <c r="Q203" i="1" s="1"/>
  <c r="CQ42" i="9"/>
  <c r="Q1087" i="1"/>
  <c r="FA42" i="9"/>
  <c r="Q1831" i="1"/>
  <c r="Q1835" i="1" s="1"/>
  <c r="DK42" i="9"/>
  <c r="DK44" i="9" s="1"/>
  <c r="Q1327" i="1"/>
  <c r="Q1331" i="1" s="1"/>
  <c r="AA42" i="9"/>
  <c r="Q271" i="1"/>
  <c r="Q275" i="1" s="1"/>
  <c r="FC42" i="9"/>
  <c r="Q1855" i="1"/>
  <c r="Q1859" i="1" s="1"/>
  <c r="DC36" i="9"/>
  <c r="DC38" i="9" s="1"/>
  <c r="DC40" i="9" s="1"/>
  <c r="S36" i="9"/>
  <c r="S38" i="9" s="1"/>
  <c r="S40" i="9" s="1"/>
  <c r="CU36" i="9"/>
  <c r="CU38" i="9" s="1"/>
  <c r="CU40" i="9" s="1"/>
  <c r="CE36" i="9"/>
  <c r="CE38" i="9" s="1"/>
  <c r="CE40" i="9" s="1"/>
  <c r="K36" i="9"/>
  <c r="K38" i="9" s="1"/>
  <c r="K40" i="9" s="1"/>
  <c r="G42" i="9"/>
  <c r="G44" i="9" s="1"/>
  <c r="Q31" i="1"/>
  <c r="Q35" i="1" s="1"/>
  <c r="K42" i="9"/>
  <c r="K47" i="9" s="1"/>
  <c r="Q79" i="1"/>
  <c r="Q83" i="1" s="1"/>
  <c r="J42" i="9"/>
  <c r="Q67" i="1"/>
  <c r="Q71" i="1" s="1"/>
  <c r="FT54" i="9"/>
  <c r="FL54" i="9"/>
  <c r="EK44" i="9"/>
  <c r="EK47" i="9"/>
  <c r="BO47" i="9"/>
  <c r="BO44" i="9"/>
  <c r="GC47" i="9"/>
  <c r="GC44" i="9"/>
  <c r="BR34" i="9"/>
  <c r="BR35" i="9" s="1"/>
  <c r="BR36" i="9" s="1"/>
  <c r="BR38" i="9" s="1"/>
  <c r="BR40" i="9" s="1"/>
  <c r="AE44" i="9"/>
  <c r="AE47" i="9"/>
  <c r="DA34" i="9"/>
  <c r="DA35" i="9" s="1"/>
  <c r="DA36" i="9" s="1"/>
  <c r="DA38" i="9" s="1"/>
  <c r="DA40" i="9" s="1"/>
  <c r="AA54" i="9"/>
  <c r="DH54" i="9"/>
  <c r="FM54" i="9"/>
  <c r="CI54" i="9"/>
  <c r="AS47" i="9"/>
  <c r="CG47" i="9"/>
  <c r="CG44" i="9"/>
  <c r="BK47" i="9"/>
  <c r="BK44" i="9"/>
  <c r="EF34" i="9"/>
  <c r="EF35" i="9" s="1"/>
  <c r="EF36" i="9" s="1"/>
  <c r="EF38" i="9" s="1"/>
  <c r="EF40" i="9" s="1"/>
  <c r="FM34" i="9"/>
  <c r="FM35" i="9" s="1"/>
  <c r="FM36" i="9" s="1"/>
  <c r="FM38" i="9" s="1"/>
  <c r="FM40" i="9" s="1"/>
  <c r="BJ34" i="9"/>
  <c r="BJ35" i="9" s="1"/>
  <c r="BJ36" i="9" s="1"/>
  <c r="BJ38" i="9" s="1"/>
  <c r="BJ40" i="9" s="1"/>
  <c r="CD47" i="9"/>
  <c r="CD44" i="9"/>
  <c r="CO47" i="9"/>
  <c r="CO44" i="9"/>
  <c r="EQ34" i="9"/>
  <c r="EQ35" i="9" s="1"/>
  <c r="EQ36" i="9" s="1"/>
  <c r="EQ38" i="9" s="1"/>
  <c r="EQ40" i="9" s="1"/>
  <c r="BS47" i="9"/>
  <c r="BS44" i="9"/>
  <c r="EV34" i="9"/>
  <c r="EV35" i="9" s="1"/>
  <c r="EV36" i="9" s="1"/>
  <c r="EV38" i="9" s="1"/>
  <c r="EV40" i="9" s="1"/>
  <c r="DQ34" i="9"/>
  <c r="DQ35" i="9" s="1"/>
  <c r="DQ36" i="9" s="1"/>
  <c r="DQ38" i="9" s="1"/>
  <c r="DQ40" i="9" s="1"/>
  <c r="CV47" i="9"/>
  <c r="CV44" i="9"/>
  <c r="EL54" i="9"/>
  <c r="BM54" i="9"/>
  <c r="BZ54" i="9"/>
  <c r="AO54" i="9"/>
  <c r="EN54" i="9"/>
  <c r="BR54" i="9"/>
  <c r="FR54" i="9"/>
  <c r="CS54" i="9"/>
  <c r="V54" i="9"/>
  <c r="DS54" i="9"/>
  <c r="AW54" i="9"/>
  <c r="EW54" i="9"/>
  <c r="BW54" i="9"/>
  <c r="FZ54" i="9"/>
  <c r="BP54" i="9"/>
  <c r="EB54" i="9"/>
  <c r="M54" i="9"/>
  <c r="BY54" i="9"/>
  <c r="EK54" i="9"/>
  <c r="AE54" i="9"/>
  <c r="CQ54" i="9"/>
  <c r="FE54" i="9"/>
  <c r="AB34" i="9"/>
  <c r="AB35" i="9" s="1"/>
  <c r="AB36" i="9" s="1"/>
  <c r="AB38" i="9" s="1"/>
  <c r="AB40" i="9" s="1"/>
  <c r="EC47" i="9"/>
  <c r="EC44" i="9"/>
  <c r="CR34" i="9"/>
  <c r="CR35" i="9" s="1"/>
  <c r="CR36" i="9" s="1"/>
  <c r="CR38" i="9" s="1"/>
  <c r="CR40" i="9" s="1"/>
  <c r="GA34" i="9"/>
  <c r="GA35" i="9" s="1"/>
  <c r="GA36" i="9" s="1"/>
  <c r="GA38" i="9" s="1"/>
  <c r="GA40" i="9" s="1"/>
  <c r="AV34" i="9"/>
  <c r="AV35" i="9" s="1"/>
  <c r="AV36" i="9" s="1"/>
  <c r="AV38" i="9" s="1"/>
  <c r="AV40" i="9" s="1"/>
  <c r="AJ34" i="9"/>
  <c r="AJ35" i="9" s="1"/>
  <c r="AJ36" i="9" s="1"/>
  <c r="AJ38" i="9" s="1"/>
  <c r="AJ40" i="9" s="1"/>
  <c r="AU44" i="9"/>
  <c r="EG34" i="9"/>
  <c r="EG35" i="9" s="1"/>
  <c r="EG36" i="9" s="1"/>
  <c r="EG38" i="9" s="1"/>
  <c r="EG40" i="9" s="1"/>
  <c r="BD34" i="9"/>
  <c r="BD35" i="9" s="1"/>
  <c r="BD36" i="9" s="1"/>
  <c r="BD38" i="9" s="1"/>
  <c r="BD40" i="9" s="1"/>
  <c r="BL34" i="9"/>
  <c r="BL35" i="9" s="1"/>
  <c r="BL36" i="9" s="1"/>
  <c r="BL38" i="9" s="1"/>
  <c r="BL40" i="9" s="1"/>
  <c r="M47" i="9"/>
  <c r="AM44" i="9"/>
  <c r="AM47" i="9"/>
  <c r="N54" i="9"/>
  <c r="FF54" i="9"/>
  <c r="EH54" i="9"/>
  <c r="DT54" i="9"/>
  <c r="W54" i="9"/>
  <c r="GB54" i="9"/>
  <c r="CZ34" i="9"/>
  <c r="CZ35" i="9" s="1"/>
  <c r="CZ36" i="9" s="1"/>
  <c r="CZ38" i="9" s="1"/>
  <c r="CZ40" i="9" s="1"/>
  <c r="CT47" i="9"/>
  <c r="CT44" i="9"/>
  <c r="DP34" i="9"/>
  <c r="DP35" i="9" s="1"/>
  <c r="DP36" i="9" s="1"/>
  <c r="DP38" i="9" s="1"/>
  <c r="DP40" i="9" s="1"/>
  <c r="FB34" i="9"/>
  <c r="FB35" i="9" s="1"/>
  <c r="FB36" i="9" s="1"/>
  <c r="FB38" i="9" s="1"/>
  <c r="FB40" i="9" s="1"/>
  <c r="DJ34" i="9"/>
  <c r="DJ35" i="9" s="1"/>
  <c r="DJ36" i="9" s="1"/>
  <c r="DJ38" i="9" s="1"/>
  <c r="DJ40" i="9" s="1"/>
  <c r="DV34" i="9"/>
  <c r="DV35" i="9" s="1"/>
  <c r="DV36" i="9" s="1"/>
  <c r="DV38" i="9" s="1"/>
  <c r="DV40" i="9" s="1"/>
  <c r="R47" i="9"/>
  <c r="R44" i="9"/>
  <c r="DM47" i="9"/>
  <c r="DM44" i="9"/>
  <c r="DX34" i="9"/>
  <c r="DX35" i="9" s="1"/>
  <c r="DX36" i="9" s="1"/>
  <c r="DX38" i="9" s="1"/>
  <c r="DX40" i="9" s="1"/>
  <c r="FE34" i="9"/>
  <c r="FE35" i="9" s="1"/>
  <c r="FE36" i="9" s="1"/>
  <c r="FE38" i="9" s="1"/>
  <c r="FE40" i="9" s="1"/>
  <c r="FH34" i="9"/>
  <c r="FH35" i="9" s="1"/>
  <c r="FH36" i="9" s="1"/>
  <c r="FH38" i="9" s="1"/>
  <c r="FH40" i="9" s="1"/>
  <c r="V36" i="9"/>
  <c r="V38" i="9" s="1"/>
  <c r="V40" i="9" s="1"/>
  <c r="V34" i="9"/>
  <c r="V35" i="9" s="1"/>
  <c r="CQ47" i="9"/>
  <c r="CQ44" i="9"/>
  <c r="FR34" i="9"/>
  <c r="FR35" i="9" s="1"/>
  <c r="FR36" i="9" s="1"/>
  <c r="FR38" i="9" s="1"/>
  <c r="FR40" i="9" s="1"/>
  <c r="GH53" i="9"/>
  <c r="L34" i="9"/>
  <c r="L35" i="9" s="1"/>
  <c r="L36" i="9" s="1"/>
  <c r="L38" i="9" s="1"/>
  <c r="L40" i="9" s="1"/>
  <c r="DU47" i="9"/>
  <c r="DU44" i="9"/>
  <c r="CB34" i="9"/>
  <c r="CB35" i="9" s="1"/>
  <c r="CB36" i="9" s="1"/>
  <c r="CB38" i="9" s="1"/>
  <c r="CB40" i="9" s="1"/>
  <c r="FZ34" i="9"/>
  <c r="FZ35" i="9" s="1"/>
  <c r="FZ36" i="9" s="1"/>
  <c r="FZ38" i="9" s="1"/>
  <c r="FZ40" i="9" s="1"/>
  <c r="AL34" i="9"/>
  <c r="AL35" i="9" s="1"/>
  <c r="AL36" i="9" s="1"/>
  <c r="AL38" i="9" s="1"/>
  <c r="AL40" i="9" s="1"/>
  <c r="CY47" i="9"/>
  <c r="CY44" i="9"/>
  <c r="DH34" i="9"/>
  <c r="DH35" i="9" s="1"/>
  <c r="DH36" i="9" s="1"/>
  <c r="DH38" i="9" s="1"/>
  <c r="DH40" i="9" s="1"/>
  <c r="AP54" i="9"/>
  <c r="DK54" i="9"/>
  <c r="DY54" i="9"/>
  <c r="BB54" i="9"/>
  <c r="EZ54" i="9"/>
  <c r="CD54" i="9"/>
  <c r="H54" i="9"/>
  <c r="DF54" i="9"/>
  <c r="AH54" i="9"/>
  <c r="EG54" i="9"/>
  <c r="BJ54" i="9"/>
  <c r="FI54" i="9"/>
  <c r="CK54" i="9"/>
  <c r="L54" i="9"/>
  <c r="BX54" i="9"/>
  <c r="EJ54" i="9"/>
  <c r="U54" i="9"/>
  <c r="CG54" i="9"/>
  <c r="ES54" i="9"/>
  <c r="AM54" i="9"/>
  <c r="CY54" i="9"/>
  <c r="FN54" i="9"/>
  <c r="BF47" i="9"/>
  <c r="BF44" i="9"/>
  <c r="CA47" i="9"/>
  <c r="FL34" i="9"/>
  <c r="FL35" i="9" s="1"/>
  <c r="FL36" i="9" s="1"/>
  <c r="FL38" i="9" s="1"/>
  <c r="FL40" i="9" s="1"/>
  <c r="EL34" i="9"/>
  <c r="EL35" i="9" s="1"/>
  <c r="EL36" i="9" s="1"/>
  <c r="EL38" i="9" s="1"/>
  <c r="EL40" i="9" s="1"/>
  <c r="FO36" i="9"/>
  <c r="FO38" i="9" s="1"/>
  <c r="FO40" i="9" s="1"/>
  <c r="FO34" i="9"/>
  <c r="FO35" i="9" s="1"/>
  <c r="EA34" i="9"/>
  <c r="EA35" i="9" s="1"/>
  <c r="EA36" i="9" s="1"/>
  <c r="EA38" i="9" s="1"/>
  <c r="EA40" i="9" s="1"/>
  <c r="BI44" i="9"/>
  <c r="CF34" i="9"/>
  <c r="CF35" i="9" s="1"/>
  <c r="CF36" i="9" s="1"/>
  <c r="CF38" i="9" s="1"/>
  <c r="CF40" i="9" s="1"/>
  <c r="CL54" i="9"/>
  <c r="DZ54" i="9"/>
  <c r="AI54" i="9"/>
  <c r="BH54" i="9"/>
  <c r="BQ54" i="9"/>
  <c r="EU54" i="9"/>
  <c r="BN47" i="9"/>
  <c r="W47" i="9"/>
  <c r="W44" i="9"/>
  <c r="ES47" i="9"/>
  <c r="ES44" i="9"/>
  <c r="FJ34" i="9"/>
  <c r="FJ35" i="9" s="1"/>
  <c r="FJ36" i="9" s="1"/>
  <c r="FJ38" i="9" s="1"/>
  <c r="FJ40" i="9" s="1"/>
  <c r="EM47" i="9"/>
  <c r="EE47" i="9"/>
  <c r="FT34" i="9"/>
  <c r="FT35" i="9" s="1"/>
  <c r="FT36" i="9" s="1"/>
  <c r="FT38" i="9" s="1"/>
  <c r="FT40" i="9" s="1"/>
  <c r="FA44" i="9"/>
  <c r="FA47" i="9"/>
  <c r="DL34" i="9"/>
  <c r="DL35" i="9" s="1"/>
  <c r="DL36" i="9" s="1"/>
  <c r="DL38" i="9" s="1"/>
  <c r="DL40" i="9" s="1"/>
  <c r="AY47" i="9"/>
  <c r="AY44" i="9"/>
  <c r="EU47" i="9"/>
  <c r="AH47" i="9"/>
  <c r="AH44" i="9"/>
  <c r="EY34" i="9"/>
  <c r="EY35" i="9" s="1"/>
  <c r="EY36" i="9" s="1"/>
  <c r="EY38" i="9" s="1"/>
  <c r="EY40" i="9" s="1"/>
  <c r="CP54" i="9"/>
  <c r="FO54" i="9"/>
  <c r="GA54" i="9"/>
  <c r="BN54" i="9"/>
  <c r="FP54" i="9"/>
  <c r="CR54" i="9"/>
  <c r="S54" i="9"/>
  <c r="DR54" i="9"/>
  <c r="AV54" i="9"/>
  <c r="ET54" i="9"/>
  <c r="BV54" i="9"/>
  <c r="FY54" i="9"/>
  <c r="CX54" i="9"/>
  <c r="T54" i="9"/>
  <c r="CF54" i="9"/>
  <c r="ER54" i="9"/>
  <c r="AC54" i="9"/>
  <c r="CO54" i="9"/>
  <c r="FB54" i="9"/>
  <c r="AU54" i="9"/>
  <c r="DG54" i="9"/>
  <c r="FW54" i="9"/>
  <c r="CN34" i="9"/>
  <c r="CN35" i="9" s="1"/>
  <c r="CN36" i="9" s="1"/>
  <c r="CN38" i="9" s="1"/>
  <c r="CN40" i="9" s="1"/>
  <c r="AT34" i="9"/>
  <c r="AT35" i="9" s="1"/>
  <c r="AT36" i="9" s="1"/>
  <c r="AT38" i="9" s="1"/>
  <c r="AT40" i="9" s="1"/>
  <c r="FD34" i="9"/>
  <c r="FD35" i="9" s="1"/>
  <c r="FD36" i="9" s="1"/>
  <c r="FD38" i="9" s="1"/>
  <c r="FD40" i="9" s="1"/>
  <c r="DY34" i="9"/>
  <c r="DY35" i="9" s="1"/>
  <c r="DY36" i="9" s="1"/>
  <c r="DY38" i="9" s="1"/>
  <c r="DY40" i="9" s="1"/>
  <c r="FW34" i="9"/>
  <c r="FW35" i="9" s="1"/>
  <c r="FW36" i="9" s="1"/>
  <c r="FW38" i="9" s="1"/>
  <c r="FW40" i="9" s="1"/>
  <c r="BB34" i="9"/>
  <c r="BB35" i="9" s="1"/>
  <c r="BB36" i="9" s="1"/>
  <c r="BB38" i="9" s="1"/>
  <c r="BB40" i="9" s="1"/>
  <c r="DG47" i="9"/>
  <c r="DG44" i="9"/>
  <c r="FF34" i="9"/>
  <c r="FF35" i="9" s="1"/>
  <c r="FF36" i="9" s="1"/>
  <c r="FF38" i="9" s="1"/>
  <c r="FF40" i="9" s="1"/>
  <c r="FN34" i="9"/>
  <c r="FN35" i="9" s="1"/>
  <c r="FN36" i="9" s="1"/>
  <c r="FN38" i="9" s="1"/>
  <c r="FN40" i="9" s="1"/>
  <c r="BP34" i="9"/>
  <c r="BP35" i="9" s="1"/>
  <c r="BP36" i="9" s="1"/>
  <c r="BP38" i="9" s="1"/>
  <c r="BP40" i="9" s="1"/>
  <c r="P34" i="9"/>
  <c r="P35" i="9" s="1"/>
  <c r="P36" i="9" s="1"/>
  <c r="P38" i="9" s="1"/>
  <c r="P40" i="9" s="1"/>
  <c r="Z54" i="9"/>
  <c r="I54" i="9"/>
  <c r="BL54" i="9"/>
  <c r="EC54" i="9"/>
  <c r="DE47" i="9"/>
  <c r="DE44" i="9"/>
  <c r="AZ34" i="9"/>
  <c r="AZ35" i="9" s="1"/>
  <c r="AZ36" i="9" s="1"/>
  <c r="AZ38" i="9" s="1"/>
  <c r="AZ40" i="9" s="1"/>
  <c r="BC47" i="9"/>
  <c r="BC44" i="9"/>
  <c r="GB34" i="9"/>
  <c r="GB35" i="9" s="1"/>
  <c r="GB36" i="9" s="1"/>
  <c r="GB38" i="9" s="1"/>
  <c r="GB40" i="9" s="1"/>
  <c r="GB42" i="9" s="1"/>
  <c r="FV34" i="9"/>
  <c r="FV35" i="9" s="1"/>
  <c r="FV36" i="9" s="1"/>
  <c r="FV38" i="9" s="1"/>
  <c r="FV40" i="9" s="1"/>
  <c r="BU34" i="9"/>
  <c r="BU35" i="9" s="1"/>
  <c r="BU36" i="9" s="1"/>
  <c r="BU38" i="9" s="1"/>
  <c r="BU40" i="9" s="1"/>
  <c r="BH34" i="9"/>
  <c r="BH35" i="9" s="1"/>
  <c r="BH36" i="9" s="1"/>
  <c r="BH38" i="9" s="1"/>
  <c r="BH40" i="9" s="1"/>
  <c r="N34" i="9"/>
  <c r="N35" i="9" s="1"/>
  <c r="N36" i="9" s="1"/>
  <c r="N38" i="9" s="1"/>
  <c r="N40" i="9" s="1"/>
  <c r="Y34" i="9"/>
  <c r="Y35" i="9" s="1"/>
  <c r="Y36" i="9" s="1"/>
  <c r="Y38" i="9" s="1"/>
  <c r="Y40" i="9" s="1"/>
  <c r="CH34" i="9"/>
  <c r="CH35" i="9" s="1"/>
  <c r="CH36" i="9" s="1"/>
  <c r="CH38" i="9" s="1"/>
  <c r="CH40" i="9" s="1"/>
  <c r="FS47" i="9"/>
  <c r="AG34" i="9"/>
  <c r="AG35" i="9" s="1"/>
  <c r="AG36" i="9" s="1"/>
  <c r="AG38" i="9" s="1"/>
  <c r="AG40" i="9" s="1"/>
  <c r="FY34" i="9"/>
  <c r="FY35" i="9" s="1"/>
  <c r="FY36" i="9" s="1"/>
  <c r="FY38" i="9" s="1"/>
  <c r="FY40" i="9" s="1"/>
  <c r="DZ34" i="9"/>
  <c r="DZ35" i="9" s="1"/>
  <c r="DZ36" i="9" s="1"/>
  <c r="DZ38" i="9" s="1"/>
  <c r="DZ40" i="9" s="1"/>
  <c r="FP34" i="9"/>
  <c r="FP35" i="9" s="1"/>
  <c r="FP36" i="9" s="1"/>
  <c r="FP38" i="9" s="1"/>
  <c r="FP40" i="9" s="1"/>
  <c r="BX34" i="9"/>
  <c r="BX35" i="9" s="1"/>
  <c r="BX36" i="9" s="1"/>
  <c r="BX38" i="9" s="1"/>
  <c r="BX40" i="9" s="1"/>
  <c r="AD34" i="9"/>
  <c r="AD35" i="9" s="1"/>
  <c r="AD36" i="9" s="1"/>
  <c r="AD38" i="9" s="1"/>
  <c r="AD40" i="9" s="1"/>
  <c r="EN34" i="9"/>
  <c r="EN35" i="9" s="1"/>
  <c r="EN36" i="9" s="1"/>
  <c r="EN38" i="9" s="1"/>
  <c r="EN40" i="9" s="1"/>
  <c r="CX34" i="9"/>
  <c r="CX35" i="9" s="1"/>
  <c r="CX36" i="9" s="1"/>
  <c r="CX38" i="9" s="1"/>
  <c r="CX40" i="9" s="1"/>
  <c r="AP47" i="9"/>
  <c r="AP44" i="9"/>
  <c r="AW34" i="9"/>
  <c r="AW35" i="9" s="1"/>
  <c r="AW36" i="9" s="1"/>
  <c r="AW38" i="9" s="1"/>
  <c r="AW40" i="9" s="1"/>
  <c r="EY54" i="9"/>
  <c r="EO54" i="9"/>
  <c r="Q54" i="9"/>
  <c r="AD54" i="9"/>
  <c r="CB54" i="9"/>
  <c r="F54" i="9"/>
  <c r="DC54" i="9"/>
  <c r="AG54" i="9"/>
  <c r="EF54" i="9"/>
  <c r="BG54" i="9"/>
  <c r="FH54" i="9"/>
  <c r="CJ54" i="9"/>
  <c r="K54" i="9"/>
  <c r="DJ54" i="9"/>
  <c r="AB54" i="9"/>
  <c r="CN54" i="9"/>
  <c r="FA54" i="9"/>
  <c r="AK54" i="9"/>
  <c r="CW54" i="9"/>
  <c r="FK54" i="9"/>
  <c r="BC54" i="9"/>
  <c r="DO54" i="9"/>
  <c r="EV54" i="9"/>
  <c r="FG34" i="9"/>
  <c r="FG35" i="9" s="1"/>
  <c r="FG36" i="9" s="1"/>
  <c r="FG38" i="9" s="1"/>
  <c r="FG40" i="9" s="1"/>
  <c r="FC47" i="9"/>
  <c r="FC44" i="9"/>
  <c r="DB44" i="9"/>
  <c r="FI34" i="9"/>
  <c r="FI35" i="9" s="1"/>
  <c r="FI36" i="9" s="1"/>
  <c r="FI38" i="9" s="1"/>
  <c r="FI40" i="9" s="1"/>
  <c r="GG47" i="9"/>
  <c r="GG44" i="9"/>
  <c r="CC34" i="9"/>
  <c r="CC35" i="9" s="1"/>
  <c r="CC36" i="9" s="1"/>
  <c r="CC38" i="9" s="1"/>
  <c r="CC40" i="9" s="1"/>
  <c r="GF47" i="9"/>
  <c r="GF44" i="9"/>
  <c r="BE54" i="9"/>
  <c r="E54" i="9"/>
  <c r="O47" i="9"/>
  <c r="O44" i="9"/>
  <c r="CI47" i="9"/>
  <c r="CI44" i="9"/>
  <c r="DR34" i="9"/>
  <c r="DR35" i="9" s="1"/>
  <c r="DR36" i="9" s="1"/>
  <c r="DR38" i="9" s="1"/>
  <c r="DR40" i="9" s="1"/>
  <c r="AQ47" i="9"/>
  <c r="AQ44" i="9"/>
  <c r="H34" i="9"/>
  <c r="H35" i="9" s="1"/>
  <c r="H36" i="9" s="1"/>
  <c r="H38" i="9" s="1"/>
  <c r="H40" i="9" s="1"/>
  <c r="ET34" i="9"/>
  <c r="ET35" i="9" s="1"/>
  <c r="ET36" i="9" s="1"/>
  <c r="ET38" i="9" s="1"/>
  <c r="ET40" i="9" s="1"/>
  <c r="FU34" i="9"/>
  <c r="FU35" i="9" s="1"/>
  <c r="FU36" i="9" s="1"/>
  <c r="FU38" i="9" s="1"/>
  <c r="FU40" i="9" s="1"/>
  <c r="FX34" i="9"/>
  <c r="FX35" i="9" s="1"/>
  <c r="FX36" i="9" s="1"/>
  <c r="FX38" i="9" s="1"/>
  <c r="FX40" i="9" s="1"/>
  <c r="DK47" i="9"/>
  <c r="X34" i="9"/>
  <c r="X35" i="9" s="1"/>
  <c r="X36" i="9" s="1"/>
  <c r="X38" i="9" s="1"/>
  <c r="X40" i="9" s="1"/>
  <c r="EP34" i="9"/>
  <c r="EP35" i="9" s="1"/>
  <c r="EP36" i="9" s="1"/>
  <c r="EP38" i="9" s="1"/>
  <c r="EP40" i="9" s="1"/>
  <c r="AY54" i="9"/>
  <c r="BD54" i="9"/>
  <c r="BO54" i="9"/>
  <c r="CC54" i="9"/>
  <c r="CM54" i="9"/>
  <c r="R54" i="9"/>
  <c r="DQ54" i="9"/>
  <c r="AT54" i="9"/>
  <c r="EQ54" i="9"/>
  <c r="BU54" i="9"/>
  <c r="FX54" i="9"/>
  <c r="CU54" i="9"/>
  <c r="Y54" i="9"/>
  <c r="DX54" i="9"/>
  <c r="AJ54" i="9"/>
  <c r="CV54" i="9"/>
  <c r="FJ54" i="9"/>
  <c r="AS54" i="9"/>
  <c r="DE54" i="9"/>
  <c r="FU54" i="9"/>
  <c r="BK54" i="9"/>
  <c r="DW54" i="9"/>
  <c r="FD54" i="9"/>
  <c r="BV44" i="9"/>
  <c r="DF34" i="9"/>
  <c r="DF35" i="9" s="1"/>
  <c r="DF36" i="9" s="1"/>
  <c r="DF38" i="9" s="1"/>
  <c r="DF40" i="9" s="1"/>
  <c r="BE34" i="9"/>
  <c r="BE35" i="9" s="1"/>
  <c r="BE36" i="9" s="1"/>
  <c r="BE38" i="9" s="1"/>
  <c r="BE40" i="9" s="1"/>
  <c r="EX34" i="9"/>
  <c r="EX35" i="9" s="1"/>
  <c r="EX36" i="9" s="1"/>
  <c r="EX38" i="9" s="1"/>
  <c r="EX40" i="9" s="1"/>
  <c r="AA47" i="9"/>
  <c r="AA44" i="9"/>
  <c r="DN34" i="9"/>
  <c r="DN35" i="9" s="1"/>
  <c r="DN36" i="9" s="1"/>
  <c r="DN38" i="9" s="1"/>
  <c r="DN40" i="9" s="1"/>
  <c r="CL47" i="9"/>
  <c r="CL44" i="9"/>
  <c r="BM34" i="9"/>
  <c r="BM35" i="9" s="1"/>
  <c r="BM36" i="9" s="1"/>
  <c r="BM38" i="9" s="1"/>
  <c r="BM40" i="9" s="1"/>
  <c r="EJ34" i="9"/>
  <c r="EJ35" i="9" s="1"/>
  <c r="EJ36" i="9" s="1"/>
  <c r="EJ38" i="9" s="1"/>
  <c r="EJ40" i="9" s="1"/>
  <c r="BA47" i="9"/>
  <c r="BA44" i="9"/>
  <c r="I34" i="9"/>
  <c r="I35" i="9" s="1"/>
  <c r="I36" i="9" s="1"/>
  <c r="I38" i="9" s="1"/>
  <c r="I40" i="9" s="1"/>
  <c r="CE54" i="9"/>
  <c r="CW47" i="9"/>
  <c r="F34" i="9"/>
  <c r="F35" i="9" s="1"/>
  <c r="F36" i="9" s="1"/>
  <c r="F38" i="9" s="1"/>
  <c r="F40" i="9" s="1"/>
  <c r="DW44" i="9"/>
  <c r="DW47" i="9"/>
  <c r="Q34" i="9"/>
  <c r="Q35" i="9" s="1"/>
  <c r="Q36" i="9" s="1"/>
  <c r="Q38" i="9" s="1"/>
  <c r="Q40" i="9" s="1"/>
  <c r="EW34" i="9"/>
  <c r="EW35" i="9" s="1"/>
  <c r="EW36" i="9" s="1"/>
  <c r="EW38" i="9" s="1"/>
  <c r="EW40" i="9" s="1"/>
  <c r="GE47" i="9"/>
  <c r="GE44" i="9"/>
  <c r="EO34" i="9"/>
  <c r="EO35" i="9" s="1"/>
  <c r="EO36" i="9" s="1"/>
  <c r="EO38" i="9" s="1"/>
  <c r="EO40" i="9" s="1"/>
  <c r="DD47" i="9"/>
  <c r="DD44" i="9"/>
  <c r="BZ34" i="9"/>
  <c r="BZ35" i="9" s="1"/>
  <c r="BZ36" i="9" s="1"/>
  <c r="BZ38" i="9" s="1"/>
  <c r="BZ40" i="9" s="1"/>
  <c r="CK34" i="9"/>
  <c r="CK35" i="9" s="1"/>
  <c r="CK36" i="9" s="1"/>
  <c r="CK38" i="9" s="1"/>
  <c r="CK40" i="9" s="1"/>
  <c r="BW47" i="9"/>
  <c r="BW44" i="9"/>
  <c r="DO47" i="9"/>
  <c r="DO44" i="9"/>
  <c r="CS34" i="9"/>
  <c r="CS35" i="9" s="1"/>
  <c r="CS36" i="9" s="1"/>
  <c r="CS38" i="9" s="1"/>
  <c r="CS40" i="9" s="1"/>
  <c r="EI34" i="9"/>
  <c r="EI35" i="9" s="1"/>
  <c r="EI36" i="9" s="1"/>
  <c r="EI38" i="9" s="1"/>
  <c r="EI40" i="9" s="1"/>
  <c r="AR34" i="9"/>
  <c r="AR35" i="9" s="1"/>
  <c r="AR36" i="9" s="1"/>
  <c r="AR38" i="9" s="1"/>
  <c r="AR40" i="9" s="1"/>
  <c r="Z47" i="9"/>
  <c r="CP34" i="9"/>
  <c r="CP35" i="9" s="1"/>
  <c r="CP36" i="9" s="1"/>
  <c r="CP38" i="9" s="1"/>
  <c r="CP40" i="9" s="1"/>
  <c r="AO34" i="9"/>
  <c r="AO35" i="9" s="1"/>
  <c r="AO36" i="9" s="1"/>
  <c r="AO38" i="9" s="1"/>
  <c r="AO40" i="9" s="1"/>
  <c r="T34" i="9"/>
  <c r="T35" i="9" s="1"/>
  <c r="T36" i="9" s="1"/>
  <c r="T38" i="9" s="1"/>
  <c r="T40" i="9" s="1"/>
  <c r="J47" i="9"/>
  <c r="J44" i="9"/>
  <c r="DI34" i="9"/>
  <c r="DI35" i="9" s="1"/>
  <c r="DI36" i="9" s="1"/>
  <c r="DI38" i="9" s="1"/>
  <c r="DI40" i="9" s="1"/>
  <c r="DT34" i="9"/>
  <c r="DT35" i="9" s="1"/>
  <c r="DT36" i="9" s="1"/>
  <c r="DT38" i="9" s="1"/>
  <c r="DT40" i="9" s="1"/>
  <c r="CZ54" i="9"/>
  <c r="DB54" i="9"/>
  <c r="DP54" i="9"/>
  <c r="EA54" i="9"/>
  <c r="DA54" i="9"/>
  <c r="AF54" i="9"/>
  <c r="ED54" i="9"/>
  <c r="BF54" i="9"/>
  <c r="FG54" i="9"/>
  <c r="CH54" i="9"/>
  <c r="J54" i="9"/>
  <c r="DI54" i="9"/>
  <c r="AL54" i="9"/>
  <c r="EI54" i="9"/>
  <c r="AR54" i="9"/>
  <c r="DD54" i="9"/>
  <c r="FS54" i="9"/>
  <c r="BA54" i="9"/>
  <c r="DM54" i="9"/>
  <c r="G54" i="9"/>
  <c r="BS54" i="9"/>
  <c r="EE54" i="9"/>
  <c r="AK47" i="9"/>
  <c r="AK44" i="9"/>
  <c r="EB34" i="9"/>
  <c r="EB35" i="9" s="1"/>
  <c r="EB36" i="9" s="1"/>
  <c r="EB38" i="9" s="1"/>
  <c r="EB40" i="9" s="1"/>
  <c r="BG47" i="9"/>
  <c r="BG44" i="9"/>
  <c r="AN34" i="9"/>
  <c r="AN35" i="9" s="1"/>
  <c r="AN36" i="9" s="1"/>
  <c r="AN38" i="9" s="1"/>
  <c r="AN40" i="9" s="1"/>
  <c r="AI47" i="9"/>
  <c r="AI44" i="9"/>
  <c r="FK47" i="9"/>
  <c r="FK44" i="9"/>
  <c r="EZ34" i="9"/>
  <c r="EZ35" i="9" s="1"/>
  <c r="EZ36" i="9" s="1"/>
  <c r="EZ38" i="9" s="1"/>
  <c r="EZ40" i="9" s="1"/>
  <c r="U47" i="9"/>
  <c r="U44" i="9"/>
  <c r="GD47" i="9"/>
  <c r="GD44" i="9"/>
  <c r="BT34" i="9"/>
  <c r="BT35" i="9" s="1"/>
  <c r="BT36" i="9" s="1"/>
  <c r="BT38" i="9" s="1"/>
  <c r="BT40" i="9" s="1"/>
  <c r="ER34" i="9"/>
  <c r="ER35" i="9" s="1"/>
  <c r="ER36" i="9" s="1"/>
  <c r="ER38" i="9" s="1"/>
  <c r="ER40" i="9" s="1"/>
  <c r="AC47" i="9"/>
  <c r="EH34" i="9"/>
  <c r="EH35" i="9" s="1"/>
  <c r="EH36" i="9" s="1"/>
  <c r="EH38" i="9" s="1"/>
  <c r="EH40" i="9" s="1"/>
  <c r="BY44" i="9"/>
  <c r="BY47" i="9"/>
  <c r="CJ34" i="9"/>
  <c r="CJ35" i="9" s="1"/>
  <c r="CJ36" i="9" s="1"/>
  <c r="CJ38" i="9" s="1"/>
  <c r="CJ40" i="9" s="1"/>
  <c r="FQ34" i="9"/>
  <c r="FQ35" i="9" s="1"/>
  <c r="FQ36" i="9" s="1"/>
  <c r="FQ38" i="9" s="1"/>
  <c r="FQ40" i="9" s="1"/>
  <c r="AN54" i="9"/>
  <c r="FC54" i="9"/>
  <c r="FQ54" i="9"/>
  <c r="P54" i="9"/>
  <c r="DN54" i="9"/>
  <c r="AQ54" i="9"/>
  <c r="EP54" i="9"/>
  <c r="BT54" i="9"/>
  <c r="FV54" i="9"/>
  <c r="CT54" i="9"/>
  <c r="X54" i="9"/>
  <c r="DV54" i="9"/>
  <c r="AX54" i="9"/>
  <c r="EX54" i="9"/>
  <c r="AZ54" i="9"/>
  <c r="DL54" i="9"/>
  <c r="GH54" i="9"/>
  <c r="BI54" i="9"/>
  <c r="DU54" i="9"/>
  <c r="O54" i="9"/>
  <c r="CA54" i="9"/>
  <c r="EM54" i="9"/>
  <c r="BQ47" i="9"/>
  <c r="BQ44" i="9"/>
  <c r="AF34" i="9"/>
  <c r="AF35" i="9" s="1"/>
  <c r="AF36" i="9" s="1"/>
  <c r="AF38" i="9" s="1"/>
  <c r="AF40" i="9" s="1"/>
  <c r="ED34" i="9"/>
  <c r="ED35" i="9" s="1"/>
  <c r="ED36" i="9" s="1"/>
  <c r="ED38" i="9" s="1"/>
  <c r="ED40" i="9" s="1"/>
  <c r="CM47" i="9"/>
  <c r="CM44" i="9"/>
  <c r="AX47" i="9"/>
  <c r="AX44" i="9"/>
  <c r="GH33" i="9"/>
  <c r="E34" i="9"/>
  <c r="CC53" i="7"/>
  <c r="P917" i="1"/>
  <c r="P922" i="1" s="1"/>
  <c r="P149" i="1"/>
  <c r="P154" i="1" s="1"/>
  <c r="Q53" i="7"/>
  <c r="P977" i="1"/>
  <c r="P982" i="1" s="1"/>
  <c r="CH53" i="7"/>
  <c r="F31" i="6"/>
  <c r="F32" i="6" s="1"/>
  <c r="O17" i="1" s="1"/>
  <c r="DN32" i="6"/>
  <c r="O1361" i="1" s="1"/>
  <c r="O1366" i="1" s="1"/>
  <c r="N31" i="6"/>
  <c r="V31" i="6"/>
  <c r="V32" i="6" s="1"/>
  <c r="O209" i="1" s="1"/>
  <c r="O214" i="1" s="1"/>
  <c r="AD31" i="6"/>
  <c r="AL31" i="6"/>
  <c r="AL32" i="6" s="1"/>
  <c r="O401" i="1" s="1"/>
  <c r="AT31" i="6"/>
  <c r="BB31" i="6"/>
  <c r="BJ31" i="6"/>
  <c r="BZ31" i="6"/>
  <c r="CH31" i="6"/>
  <c r="CH32" i="6" s="1"/>
  <c r="O977" i="1" s="1"/>
  <c r="CP31" i="6"/>
  <c r="CX31" i="6"/>
  <c r="CX32" i="6" s="1"/>
  <c r="O1169" i="1" s="1"/>
  <c r="GH25" i="6"/>
  <c r="DO31" i="6"/>
  <c r="EU31" i="6"/>
  <c r="GA31" i="6"/>
  <c r="EK53" i="7"/>
  <c r="P1637" i="1"/>
  <c r="P1642" i="1" s="1"/>
  <c r="BY53" i="7"/>
  <c r="P869" i="1"/>
  <c r="P874" i="1" s="1"/>
  <c r="M53" i="7"/>
  <c r="P101" i="1"/>
  <c r="P106" i="1" s="1"/>
  <c r="W53" i="7"/>
  <c r="CX53" i="7"/>
  <c r="BA53" i="7"/>
  <c r="GF38" i="7"/>
  <c r="GF40" i="7" s="1"/>
  <c r="GF42" i="7" s="1"/>
  <c r="CS53" i="7"/>
  <c r="P1109" i="1"/>
  <c r="P1114" i="1" s="1"/>
  <c r="AA53" i="7"/>
  <c r="FM53" i="7"/>
  <c r="DQ53" i="7"/>
  <c r="AA33" i="7"/>
  <c r="AA34" i="7" s="1"/>
  <c r="AA35" i="7" s="1"/>
  <c r="AO53" i="7"/>
  <c r="P437" i="1"/>
  <c r="P442" i="1" s="1"/>
  <c r="CQ53" i="7"/>
  <c r="P1085" i="1"/>
  <c r="P1090" i="1" s="1"/>
  <c r="FN32" i="6"/>
  <c r="O1985" i="1" s="1"/>
  <c r="O1990" i="1" s="1"/>
  <c r="GD32" i="6"/>
  <c r="GD33" i="6" s="1"/>
  <c r="AG32" i="6"/>
  <c r="O341" i="1" s="1"/>
  <c r="AW32" i="6"/>
  <c r="O533" i="1" s="1"/>
  <c r="O538" i="1" s="1"/>
  <c r="BM32" i="6"/>
  <c r="O725" i="1" s="1"/>
  <c r="O730" i="1" s="1"/>
  <c r="DA32" i="6"/>
  <c r="O1205" i="1" s="1"/>
  <c r="DI32" i="6"/>
  <c r="O1301" i="1" s="1"/>
  <c r="O1306" i="1" s="1"/>
  <c r="EG32" i="6"/>
  <c r="O1589" i="1" s="1"/>
  <c r="O1594" i="1" s="1"/>
  <c r="FM32" i="6"/>
  <c r="O1973" i="1" s="1"/>
  <c r="O1978" i="1" s="1"/>
  <c r="FU32" i="6"/>
  <c r="O2069" i="1" s="1"/>
  <c r="O2074" i="1" s="1"/>
  <c r="BZ53" i="7"/>
  <c r="EW53" i="7"/>
  <c r="P1781" i="1"/>
  <c r="P1786" i="1" s="1"/>
  <c r="Y53" i="7"/>
  <c r="P245" i="1"/>
  <c r="P250" i="1" s="1"/>
  <c r="AA62" i="7"/>
  <c r="J31" i="6"/>
  <c r="R31" i="6"/>
  <c r="Z31" i="6"/>
  <c r="AH31" i="6"/>
  <c r="AP31" i="6"/>
  <c r="AP32" i="6" s="1"/>
  <c r="O449" i="1" s="1"/>
  <c r="O454" i="1" s="1"/>
  <c r="AX31" i="6"/>
  <c r="BF31" i="6"/>
  <c r="BN31" i="6"/>
  <c r="BV31" i="6"/>
  <c r="CD31" i="6"/>
  <c r="CL31" i="6"/>
  <c r="CT31" i="6"/>
  <c r="DB31" i="6"/>
  <c r="DJ31" i="6"/>
  <c r="DR31" i="6"/>
  <c r="DZ31" i="6"/>
  <c r="EH31" i="6"/>
  <c r="EP31" i="6"/>
  <c r="EP32" i="6" s="1"/>
  <c r="EX31" i="6"/>
  <c r="EX32" i="6" s="1"/>
  <c r="FF31" i="6"/>
  <c r="FF32" i="6" s="1"/>
  <c r="FN31" i="6"/>
  <c r="FV31" i="6"/>
  <c r="FV32" i="6" s="1"/>
  <c r="GD31" i="6"/>
  <c r="FV53" i="7"/>
  <c r="P2081" i="1"/>
  <c r="P2086" i="1" s="1"/>
  <c r="AX53" i="7"/>
  <c r="P545" i="1"/>
  <c r="P550" i="1" s="1"/>
  <c r="CT53" i="7"/>
  <c r="CX33" i="7"/>
  <c r="CX34" i="7" s="1"/>
  <c r="CX35" i="7" s="1"/>
  <c r="F32" i="7"/>
  <c r="DS33" i="7"/>
  <c r="K33" i="7"/>
  <c r="U53" i="7"/>
  <c r="DB53" i="7"/>
  <c r="P1217" i="1"/>
  <c r="P1222" i="1" s="1"/>
  <c r="EG53" i="7"/>
  <c r="P1589" i="1"/>
  <c r="P1594" i="1" s="1"/>
  <c r="BU53" i="7"/>
  <c r="P821" i="1"/>
  <c r="P826" i="1" s="1"/>
  <c r="I53" i="7"/>
  <c r="P53" i="1"/>
  <c r="P58" i="1" s="1"/>
  <c r="DJ53" i="7"/>
  <c r="BL33" i="7"/>
  <c r="BL34" i="7" s="1"/>
  <c r="BL35" i="7" s="1"/>
  <c r="CX62" i="7"/>
  <c r="DS62" i="7"/>
  <c r="DM32" i="6"/>
  <c r="O1349" i="1" s="1"/>
  <c r="EC32" i="6"/>
  <c r="FY32" i="6"/>
  <c r="O2117" i="1" s="1"/>
  <c r="DS31" i="6"/>
  <c r="EY31" i="6"/>
  <c r="GE31" i="6"/>
  <c r="FQ53" i="7"/>
  <c r="P2021" i="1"/>
  <c r="P2026" i="1" s="1"/>
  <c r="DE53" i="7"/>
  <c r="P1253" i="1"/>
  <c r="P1258" i="1" s="1"/>
  <c r="AS53" i="7"/>
  <c r="P485" i="1"/>
  <c r="P490" i="1" s="1"/>
  <c r="FF53" i="7"/>
  <c r="P1889" i="1"/>
  <c r="P1894" i="1" s="1"/>
  <c r="AH53" i="7"/>
  <c r="P353" i="1"/>
  <c r="P358" i="1" s="1"/>
  <c r="BM53" i="7"/>
  <c r="P725" i="1"/>
  <c r="P730" i="1" s="1"/>
  <c r="BL62" i="7"/>
  <c r="GH63" i="6"/>
  <c r="N32" i="6"/>
  <c r="O113" i="1" s="1"/>
  <c r="AD32" i="6"/>
  <c r="O305" i="1" s="1"/>
  <c r="O310" i="1" s="1"/>
  <c r="AT32" i="6"/>
  <c r="O497" i="1" s="1"/>
  <c r="BB32" i="6"/>
  <c r="O593" i="1" s="1"/>
  <c r="O598" i="1" s="1"/>
  <c r="BJ32" i="6"/>
  <c r="O689" i="1" s="1"/>
  <c r="BZ32" i="6"/>
  <c r="O881" i="1" s="1"/>
  <c r="CP32" i="6"/>
  <c r="O1073" i="1" s="1"/>
  <c r="O1078" i="1" s="1"/>
  <c r="E31" i="6"/>
  <c r="M31" i="6"/>
  <c r="M32" i="6" s="1"/>
  <c r="O101" i="1" s="1"/>
  <c r="O106" i="1" s="1"/>
  <c r="U31" i="6"/>
  <c r="AC31" i="6"/>
  <c r="AC32" i="6" s="1"/>
  <c r="O293" i="1" s="1"/>
  <c r="O298" i="1" s="1"/>
  <c r="AK31" i="6"/>
  <c r="AS31" i="6"/>
  <c r="BA31" i="6"/>
  <c r="BI31" i="6"/>
  <c r="BI32" i="6" s="1"/>
  <c r="O677" i="1" s="1"/>
  <c r="O682" i="1" s="1"/>
  <c r="BQ31" i="6"/>
  <c r="BY31" i="6"/>
  <c r="BY32" i="6" s="1"/>
  <c r="O869" i="1" s="1"/>
  <c r="CG31" i="6"/>
  <c r="CO31" i="6"/>
  <c r="CO32" i="6" s="1"/>
  <c r="O1061" i="1" s="1"/>
  <c r="CW31" i="6"/>
  <c r="DE31" i="6"/>
  <c r="DU31" i="6"/>
  <c r="EK31" i="6"/>
  <c r="ES31" i="6"/>
  <c r="FA31" i="6"/>
  <c r="FQ31" i="6"/>
  <c r="GG31" i="6"/>
  <c r="L31" i="6"/>
  <c r="T31" i="6"/>
  <c r="AB31" i="6"/>
  <c r="AJ31" i="6"/>
  <c r="AR31" i="6"/>
  <c r="AZ31" i="6"/>
  <c r="AZ32" i="6" s="1"/>
  <c r="O569" i="1" s="1"/>
  <c r="O574" i="1" s="1"/>
  <c r="BH31" i="6"/>
  <c r="BP31" i="6"/>
  <c r="BX31" i="6"/>
  <c r="CF31" i="6"/>
  <c r="CN31" i="6"/>
  <c r="CV31" i="6"/>
  <c r="DD31" i="6"/>
  <c r="DD32" i="6" s="1"/>
  <c r="DT31" i="6"/>
  <c r="EB31" i="6"/>
  <c r="FH31" i="6"/>
  <c r="FP31" i="6"/>
  <c r="FP32" i="6" s="1"/>
  <c r="GF31" i="6"/>
  <c r="AD53" i="7"/>
  <c r="CL53" i="7"/>
  <c r="P1025" i="1"/>
  <c r="P1030" i="1" s="1"/>
  <c r="Z53" i="7"/>
  <c r="P257" i="1"/>
  <c r="P262" i="1" s="1"/>
  <c r="AZ33" i="7"/>
  <c r="AZ34" i="7" s="1"/>
  <c r="AZ35" i="7" s="1"/>
  <c r="G32" i="6"/>
  <c r="O29" i="1" s="1"/>
  <c r="O34" i="1" s="1"/>
  <c r="W32" i="6"/>
  <c r="O221" i="1" s="1"/>
  <c r="O226" i="1" s="1"/>
  <c r="AE32" i="6"/>
  <c r="O317" i="1" s="1"/>
  <c r="O322" i="1" s="1"/>
  <c r="AM32" i="6"/>
  <c r="O413" i="1" s="1"/>
  <c r="O418" i="1" s="1"/>
  <c r="AU32" i="6"/>
  <c r="BC32" i="6"/>
  <c r="O605" i="1" s="1"/>
  <c r="O610" i="1" s="1"/>
  <c r="BK32" i="6"/>
  <c r="O701" i="1" s="1"/>
  <c r="O706" i="1" s="1"/>
  <c r="BS32" i="6"/>
  <c r="O797" i="1" s="1"/>
  <c r="CI32" i="6"/>
  <c r="O989" i="1" s="1"/>
  <c r="O994" i="1" s="1"/>
  <c r="CQ32" i="6"/>
  <c r="O1085" i="1" s="1"/>
  <c r="O1090" i="1" s="1"/>
  <c r="GH29" i="6"/>
  <c r="DF31" i="6"/>
  <c r="DF32" i="6" s="1"/>
  <c r="DN31" i="6"/>
  <c r="DV31" i="6"/>
  <c r="DV32" i="6" s="1"/>
  <c r="O1457" i="1" s="1"/>
  <c r="ED31" i="6"/>
  <c r="ED32" i="6" s="1"/>
  <c r="O1553" i="1" s="1"/>
  <c r="O1558" i="1" s="1"/>
  <c r="EL31" i="6"/>
  <c r="EL32" i="6" s="1"/>
  <c r="ET31" i="6"/>
  <c r="ET32" i="6" s="1"/>
  <c r="O1745" i="1" s="1"/>
  <c r="FB31" i="6"/>
  <c r="FB32" i="6" s="1"/>
  <c r="O1841" i="1" s="1"/>
  <c r="O1846" i="1" s="1"/>
  <c r="FJ31" i="6"/>
  <c r="FJ32" i="6" s="1"/>
  <c r="O1937" i="1" s="1"/>
  <c r="FR31" i="6"/>
  <c r="FR32" i="6" s="1"/>
  <c r="FZ31" i="6"/>
  <c r="FZ32" i="6" s="1"/>
  <c r="FA53" i="7"/>
  <c r="P1829" i="1"/>
  <c r="P1834" i="1" s="1"/>
  <c r="CO53" i="7"/>
  <c r="P1061" i="1"/>
  <c r="P1066" i="1" s="1"/>
  <c r="AC53" i="7"/>
  <c r="P293" i="1"/>
  <c r="P298" i="1" s="1"/>
  <c r="CD53" i="7"/>
  <c r="P929" i="1"/>
  <c r="P934" i="1" s="1"/>
  <c r="R53" i="7"/>
  <c r="P161" i="1"/>
  <c r="P166" i="1" s="1"/>
  <c r="BN53" i="7"/>
  <c r="BL53" i="7"/>
  <c r="W33" i="7"/>
  <c r="AZ62" i="7"/>
  <c r="O1833" i="1"/>
  <c r="O717" i="1"/>
  <c r="O693" i="1"/>
  <c r="O1269" i="1"/>
  <c r="O1941" i="1"/>
  <c r="O2133" i="1"/>
  <c r="O22" i="1"/>
  <c r="O118" i="1"/>
  <c r="O346" i="1"/>
  <c r="O406" i="1"/>
  <c r="O982" i="1"/>
  <c r="O1354" i="1"/>
  <c r="GF47" i="7"/>
  <c r="GF44" i="7"/>
  <c r="EP62" i="7"/>
  <c r="EP33" i="7"/>
  <c r="GG36" i="7"/>
  <c r="GG38" i="7" s="1"/>
  <c r="GG40" i="7" s="1"/>
  <c r="GG42" i="7" s="1"/>
  <c r="DU62" i="7"/>
  <c r="DU33" i="7"/>
  <c r="BI62" i="7"/>
  <c r="BI33" i="7"/>
  <c r="EH62" i="7"/>
  <c r="EH33" i="7"/>
  <c r="BV62" i="7"/>
  <c r="BV33" i="7"/>
  <c r="J62" i="7"/>
  <c r="J33" i="7"/>
  <c r="DQ62" i="7"/>
  <c r="DQ33" i="7"/>
  <c r="BE62" i="7"/>
  <c r="BE33" i="7"/>
  <c r="GC34" i="7"/>
  <c r="GC35" i="7" s="1"/>
  <c r="GC36" i="7" s="1"/>
  <c r="GC37" i="7"/>
  <c r="GH37" i="7" s="1"/>
  <c r="EV36" i="7"/>
  <c r="EV38" i="7" s="1"/>
  <c r="EV40" i="7" s="1"/>
  <c r="CZ36" i="7"/>
  <c r="CZ38" i="7" s="1"/>
  <c r="CZ40" i="7" s="1"/>
  <c r="BD36" i="7"/>
  <c r="BD38" i="7" s="1"/>
  <c r="BD40" i="7" s="1"/>
  <c r="H36" i="7"/>
  <c r="H38" i="7" s="1"/>
  <c r="H40" i="7" s="1"/>
  <c r="GA62" i="7"/>
  <c r="GA33" i="7"/>
  <c r="CA62" i="7"/>
  <c r="CA33" i="7"/>
  <c r="FJ36" i="7"/>
  <c r="FJ38" i="7" s="1"/>
  <c r="FJ40" i="7" s="1"/>
  <c r="DV36" i="7"/>
  <c r="DV38" i="7" s="1"/>
  <c r="DV40" i="7" s="1"/>
  <c r="CH62" i="7"/>
  <c r="CH33" i="7"/>
  <c r="AL62" i="7"/>
  <c r="AL33" i="7"/>
  <c r="ER36" i="7"/>
  <c r="ER38" i="7" s="1"/>
  <c r="ER40" i="7" s="1"/>
  <c r="DD36" i="7"/>
  <c r="DD38" i="7" s="1"/>
  <c r="DD40" i="7" s="1"/>
  <c r="BX36" i="7"/>
  <c r="BX38" i="7" s="1"/>
  <c r="BX40" i="7" s="1"/>
  <c r="FG36" i="7"/>
  <c r="FG38" i="7" s="1"/>
  <c r="FG40" i="7" s="1"/>
  <c r="DC36" i="7"/>
  <c r="DC38" i="7" s="1"/>
  <c r="DC40" i="7" s="1"/>
  <c r="AY34" i="7"/>
  <c r="AY35" i="7" s="1"/>
  <c r="AY36" i="7" s="1"/>
  <c r="AY38" i="7" s="1"/>
  <c r="AY40" i="7" s="1"/>
  <c r="CY34" i="7"/>
  <c r="CY35" i="7" s="1"/>
  <c r="CY36" i="7" s="1"/>
  <c r="CY38" i="7" s="1"/>
  <c r="CY40" i="7" s="1"/>
  <c r="EC62" i="7"/>
  <c r="EC33" i="7"/>
  <c r="DY62" i="7"/>
  <c r="DY33" i="7"/>
  <c r="DL34" i="7"/>
  <c r="DL35" i="7" s="1"/>
  <c r="DL36" i="7" s="1"/>
  <c r="DL38" i="7" s="1"/>
  <c r="DL40" i="7" s="1"/>
  <c r="FY62" i="7"/>
  <c r="FY33" i="7"/>
  <c r="DM62" i="7"/>
  <c r="DM33" i="7"/>
  <c r="BA62" i="7"/>
  <c r="BA33" i="7"/>
  <c r="DU53" i="7"/>
  <c r="BI53" i="7"/>
  <c r="DZ62" i="7"/>
  <c r="DZ33" i="7"/>
  <c r="BN62" i="7"/>
  <c r="BN33" i="7"/>
  <c r="FU62" i="7"/>
  <c r="FU33" i="7"/>
  <c r="DI62" i="7"/>
  <c r="DI33" i="7"/>
  <c r="AW62" i="7"/>
  <c r="AW33" i="7"/>
  <c r="EH53" i="7"/>
  <c r="FD36" i="7"/>
  <c r="FD38" i="7" s="1"/>
  <c r="FD40" i="7" s="1"/>
  <c r="FS62" i="7"/>
  <c r="FS33" i="7"/>
  <c r="BK62" i="7"/>
  <c r="BK33" i="7"/>
  <c r="BZ62" i="7"/>
  <c r="BZ33" i="7"/>
  <c r="AD62" i="7"/>
  <c r="AD33" i="7"/>
  <c r="FT36" i="7"/>
  <c r="FT38" i="7" s="1"/>
  <c r="FT40" i="7" s="1"/>
  <c r="AZ36" i="7"/>
  <c r="AZ38" i="7" s="1"/>
  <c r="AZ40" i="7" s="1"/>
  <c r="BW36" i="7"/>
  <c r="BW38" i="7" s="1"/>
  <c r="BW40" i="7" s="1"/>
  <c r="BL36" i="7"/>
  <c r="BL38" i="7" s="1"/>
  <c r="BL40" i="7" s="1"/>
  <c r="FQ62" i="7"/>
  <c r="FQ33" i="7"/>
  <c r="DE62" i="7"/>
  <c r="DE33" i="7"/>
  <c r="AS62" i="7"/>
  <c r="AS33" i="7"/>
  <c r="GH59" i="7"/>
  <c r="GH55" i="7"/>
  <c r="GH53" i="7"/>
  <c r="DR62" i="7"/>
  <c r="DR33" i="7"/>
  <c r="BF62" i="7"/>
  <c r="BF33" i="7"/>
  <c r="FM62" i="7"/>
  <c r="FM33" i="7"/>
  <c r="DA62" i="7"/>
  <c r="DA33" i="7"/>
  <c r="AO62" i="7"/>
  <c r="AO33" i="7"/>
  <c r="DR53" i="7"/>
  <c r="FK36" i="7"/>
  <c r="FK38" i="7" s="1"/>
  <c r="FK40" i="7" s="1"/>
  <c r="CI36" i="7"/>
  <c r="CI38" i="7" s="1"/>
  <c r="CI40" i="7" s="1"/>
  <c r="EN36" i="7"/>
  <c r="EN38" i="7" s="1"/>
  <c r="EN40" i="7" s="1"/>
  <c r="AN36" i="7"/>
  <c r="AN38" i="7" s="1"/>
  <c r="AN40" i="7" s="1"/>
  <c r="FC62" i="7"/>
  <c r="FC33" i="7"/>
  <c r="BC62" i="7"/>
  <c r="BC33" i="7"/>
  <c r="FB36" i="7"/>
  <c r="FB38" i="7" s="1"/>
  <c r="FB40" i="7" s="1"/>
  <c r="DN62" i="7"/>
  <c r="DN33" i="7"/>
  <c r="BR36" i="7"/>
  <c r="BR38" i="7" s="1"/>
  <c r="BR40" i="7" s="1"/>
  <c r="V62" i="7"/>
  <c r="V33" i="7"/>
  <c r="FP36" i="7"/>
  <c r="FP38" i="7" s="1"/>
  <c r="FP40" i="7" s="1"/>
  <c r="EJ36" i="7"/>
  <c r="EJ38" i="7" s="1"/>
  <c r="EJ40" i="7" s="1"/>
  <c r="CV36" i="7"/>
  <c r="CV38" i="7" s="1"/>
  <c r="CV40" i="7" s="1"/>
  <c r="CV34" i="7"/>
  <c r="CV35" i="7" s="1"/>
  <c r="BP36" i="7"/>
  <c r="BP38" i="7" s="1"/>
  <c r="BP40" i="7" s="1"/>
  <c r="AB36" i="7"/>
  <c r="AB38" i="7" s="1"/>
  <c r="AB40" i="7" s="1"/>
  <c r="AF36" i="7"/>
  <c r="AF38" i="7" s="1"/>
  <c r="AF40" i="7" s="1"/>
  <c r="EQ36" i="7"/>
  <c r="EQ38" i="7" s="1"/>
  <c r="EQ40" i="7" s="1"/>
  <c r="CU36" i="7"/>
  <c r="CU38" i="7" s="1"/>
  <c r="CU40" i="7" s="1"/>
  <c r="AQ62" i="7"/>
  <c r="AQ33" i="7"/>
  <c r="FI62" i="7"/>
  <c r="FI33" i="7"/>
  <c r="CW62" i="7"/>
  <c r="CW33" i="7"/>
  <c r="AK62" i="7"/>
  <c r="AK33" i="7"/>
  <c r="CM36" i="7"/>
  <c r="CM38" i="7" s="1"/>
  <c r="CM40" i="7" s="1"/>
  <c r="FV62" i="7"/>
  <c r="FV33" i="7"/>
  <c r="DJ62" i="7"/>
  <c r="DJ33" i="7"/>
  <c r="AX62" i="7"/>
  <c r="AX33" i="7"/>
  <c r="FE62" i="7"/>
  <c r="FE33" i="7"/>
  <c r="CS62" i="7"/>
  <c r="CS33" i="7"/>
  <c r="AG62" i="7"/>
  <c r="AG33" i="7"/>
  <c r="BV53" i="7"/>
  <c r="BF53" i="7"/>
  <c r="CJ34" i="7"/>
  <c r="CJ35" i="7" s="1"/>
  <c r="CJ36" i="7" s="1"/>
  <c r="CJ38" i="7" s="1"/>
  <c r="CJ40" i="7" s="1"/>
  <c r="FU53" i="7"/>
  <c r="DA53" i="7"/>
  <c r="DX36" i="7"/>
  <c r="DX38" i="7" s="1"/>
  <c r="DX40" i="7" s="1"/>
  <c r="EM62" i="7"/>
  <c r="EM33" i="7"/>
  <c r="AU62" i="7"/>
  <c r="AU33" i="7"/>
  <c r="AJ34" i="7"/>
  <c r="AJ35" i="7" s="1"/>
  <c r="AJ36" i="7" s="1"/>
  <c r="AJ38" i="7" s="1"/>
  <c r="AJ40" i="7" s="1"/>
  <c r="DF62" i="7"/>
  <c r="DF33" i="7"/>
  <c r="N62" i="7"/>
  <c r="N33" i="7"/>
  <c r="AV36" i="7"/>
  <c r="AV38" i="7" s="1"/>
  <c r="AV40" i="7" s="1"/>
  <c r="BG36" i="7"/>
  <c r="BG38" i="7" s="1"/>
  <c r="BG40" i="7" s="1"/>
  <c r="AI62" i="7"/>
  <c r="AI33" i="7"/>
  <c r="BQ62" i="7"/>
  <c r="BQ33" i="7"/>
  <c r="CD62" i="7"/>
  <c r="CD33" i="7"/>
  <c r="FA62" i="7"/>
  <c r="FA33" i="7"/>
  <c r="CO62" i="7"/>
  <c r="CO33" i="7"/>
  <c r="AC62" i="7"/>
  <c r="AC33" i="7"/>
  <c r="FN62" i="7"/>
  <c r="FN33" i="7"/>
  <c r="DB62" i="7"/>
  <c r="DB33" i="7"/>
  <c r="AP62" i="7"/>
  <c r="AP33" i="7"/>
  <c r="EW62" i="7"/>
  <c r="EW33" i="7"/>
  <c r="CK62" i="7"/>
  <c r="CK33" i="7"/>
  <c r="Y62" i="7"/>
  <c r="Y33" i="7"/>
  <c r="EY34" i="7"/>
  <c r="EY35" i="7" s="1"/>
  <c r="EY36" i="7" s="1"/>
  <c r="EY38" i="7" s="1"/>
  <c r="EY40" i="7" s="1"/>
  <c r="FN53" i="7"/>
  <c r="AP53" i="7"/>
  <c r="FE53" i="7"/>
  <c r="CK53" i="7"/>
  <c r="AW53" i="7"/>
  <c r="EU36" i="7"/>
  <c r="EU38" i="7" s="1"/>
  <c r="EU40" i="7" s="1"/>
  <c r="EU34" i="7"/>
  <c r="EU35" i="7" s="1"/>
  <c r="BS36" i="7"/>
  <c r="BS38" i="7" s="1"/>
  <c r="BS40" i="7" s="1"/>
  <c r="GB36" i="7"/>
  <c r="GB38" i="7" s="1"/>
  <c r="GB40" i="7" s="1"/>
  <c r="GB42" i="7" s="1"/>
  <c r="EF36" i="7"/>
  <c r="EF38" i="7" s="1"/>
  <c r="EF40" i="7" s="1"/>
  <c r="CB36" i="7"/>
  <c r="CB38" i="7" s="1"/>
  <c r="CB40" i="7" s="1"/>
  <c r="X36" i="7"/>
  <c r="X38" i="7" s="1"/>
  <c r="X40" i="7" s="1"/>
  <c r="DW62" i="7"/>
  <c r="DW33" i="7"/>
  <c r="AE62" i="7"/>
  <c r="AE33" i="7"/>
  <c r="ET62" i="7"/>
  <c r="ET33" i="7"/>
  <c r="CX36" i="7"/>
  <c r="CX38" i="7" s="1"/>
  <c r="CX40" i="7" s="1"/>
  <c r="BJ36" i="7"/>
  <c r="BJ38" i="7" s="1"/>
  <c r="BJ40" i="7" s="1"/>
  <c r="F62" i="7"/>
  <c r="F33" i="7"/>
  <c r="GE47" i="7"/>
  <c r="GE44" i="7"/>
  <c r="FH36" i="7"/>
  <c r="FH38" i="7" s="1"/>
  <c r="FH40" i="7" s="1"/>
  <c r="EB36" i="7"/>
  <c r="EB38" i="7" s="1"/>
  <c r="EB40" i="7" s="1"/>
  <c r="CN36" i="7"/>
  <c r="CN38" i="7" s="1"/>
  <c r="CN40" i="7" s="1"/>
  <c r="BH36" i="7"/>
  <c r="BH38" i="7" s="1"/>
  <c r="BH40" i="7" s="1"/>
  <c r="T36" i="7"/>
  <c r="T38" i="7" s="1"/>
  <c r="T40" i="7" s="1"/>
  <c r="FW36" i="7"/>
  <c r="FW38" i="7" s="1"/>
  <c r="FW40" i="7" s="1"/>
  <c r="EA36" i="7"/>
  <c r="EA38" i="7" s="1"/>
  <c r="EA40" i="7" s="1"/>
  <c r="CE36" i="7"/>
  <c r="CE38" i="7" s="1"/>
  <c r="CE40" i="7" s="1"/>
  <c r="S62" i="7"/>
  <c r="S33" i="7"/>
  <c r="R62" i="7"/>
  <c r="R33" i="7"/>
  <c r="DH36" i="7"/>
  <c r="DH38" i="7" s="1"/>
  <c r="DH40" i="7" s="1"/>
  <c r="ES62" i="7"/>
  <c r="ES33" i="7"/>
  <c r="CG62" i="7"/>
  <c r="CG33" i="7"/>
  <c r="U62" i="7"/>
  <c r="U33" i="7"/>
  <c r="FI53" i="7"/>
  <c r="ES53" i="7"/>
  <c r="DM53" i="7"/>
  <c r="CG53" i="7"/>
  <c r="GA56" i="7"/>
  <c r="FS56" i="7"/>
  <c r="FK56" i="7"/>
  <c r="FC56" i="7"/>
  <c r="EU56" i="7"/>
  <c r="EM56" i="7"/>
  <c r="EE56" i="7"/>
  <c r="DW56" i="7"/>
  <c r="DO56" i="7"/>
  <c r="DG56" i="7"/>
  <c r="CY56" i="7"/>
  <c r="CQ56" i="7"/>
  <c r="CI56" i="7"/>
  <c r="CA56" i="7"/>
  <c r="BS56" i="7"/>
  <c r="BK56" i="7"/>
  <c r="BC56" i="7"/>
  <c r="AU56" i="7"/>
  <c r="AM56" i="7"/>
  <c r="AE56" i="7"/>
  <c r="W56" i="7"/>
  <c r="O56" i="7"/>
  <c r="G56" i="7"/>
  <c r="FY56" i="7"/>
  <c r="FQ56" i="7"/>
  <c r="FI56" i="7"/>
  <c r="FA56" i="7"/>
  <c r="ES56" i="7"/>
  <c r="EK56" i="7"/>
  <c r="EC56" i="7"/>
  <c r="DU56" i="7"/>
  <c r="DM56" i="7"/>
  <c r="DE56" i="7"/>
  <c r="CW56" i="7"/>
  <c r="CO56" i="7"/>
  <c r="CG56" i="7"/>
  <c r="BY56" i="7"/>
  <c r="BQ56" i="7"/>
  <c r="BI56" i="7"/>
  <c r="BA56" i="7"/>
  <c r="AS56" i="7"/>
  <c r="AK56" i="7"/>
  <c r="AC56" i="7"/>
  <c r="U56" i="7"/>
  <c r="M56" i="7"/>
  <c r="E56" i="7"/>
  <c r="FX56" i="7"/>
  <c r="FP56" i="7"/>
  <c r="FH56" i="7"/>
  <c r="EZ56" i="7"/>
  <c r="ER56" i="7"/>
  <c r="EJ56" i="7"/>
  <c r="EB56" i="7"/>
  <c r="DT56" i="7"/>
  <c r="DL56" i="7"/>
  <c r="DD56" i="7"/>
  <c r="CV56" i="7"/>
  <c r="CN56" i="7"/>
  <c r="CF56" i="7"/>
  <c r="BX56" i="7"/>
  <c r="BP56" i="7"/>
  <c r="BH56" i="7"/>
  <c r="AZ56" i="7"/>
  <c r="AR56" i="7"/>
  <c r="AJ56" i="7"/>
  <c r="AB56" i="7"/>
  <c r="T56" i="7"/>
  <c r="L56" i="7"/>
  <c r="FW56" i="7"/>
  <c r="FO56" i="7"/>
  <c r="FG56" i="7"/>
  <c r="EY56" i="7"/>
  <c r="EQ56" i="7"/>
  <c r="EI56" i="7"/>
  <c r="EA56" i="7"/>
  <c r="DS56" i="7"/>
  <c r="DK56" i="7"/>
  <c r="DC56" i="7"/>
  <c r="CU56" i="7"/>
  <c r="CM56" i="7"/>
  <c r="CE56" i="7"/>
  <c r="BW56" i="7"/>
  <c r="BO56" i="7"/>
  <c r="BG56" i="7"/>
  <c r="AY56" i="7"/>
  <c r="AQ56" i="7"/>
  <c r="AI56" i="7"/>
  <c r="AA56" i="7"/>
  <c r="S56" i="7"/>
  <c r="K56" i="7"/>
  <c r="GH56" i="7"/>
  <c r="FM56" i="7"/>
  <c r="EW56" i="7"/>
  <c r="EG56" i="7"/>
  <c r="DQ56" i="7"/>
  <c r="DA56" i="7"/>
  <c r="CK56" i="7"/>
  <c r="BU56" i="7"/>
  <c r="BE56" i="7"/>
  <c r="AO56" i="7"/>
  <c r="Y56" i="7"/>
  <c r="I56" i="7"/>
  <c r="GB56" i="7"/>
  <c r="FL56" i="7"/>
  <c r="EV56" i="7"/>
  <c r="EF56" i="7"/>
  <c r="DP56" i="7"/>
  <c r="CZ56" i="7"/>
  <c r="CJ56" i="7"/>
  <c r="BT56" i="7"/>
  <c r="BD56" i="7"/>
  <c r="AN56" i="7"/>
  <c r="X56" i="7"/>
  <c r="H56" i="7"/>
  <c r="FZ56" i="7"/>
  <c r="FE56" i="7"/>
  <c r="EL56" i="7"/>
  <c r="DN56" i="7"/>
  <c r="CS56" i="7"/>
  <c r="BZ56" i="7"/>
  <c r="BB56" i="7"/>
  <c r="AG56" i="7"/>
  <c r="N56" i="7"/>
  <c r="FT56" i="7"/>
  <c r="EX56" i="7"/>
  <c r="DZ56" i="7"/>
  <c r="DH56" i="7"/>
  <c r="CL56" i="7"/>
  <c r="BN56" i="7"/>
  <c r="AV56" i="7"/>
  <c r="Z56" i="7"/>
  <c r="FR56" i="7"/>
  <c r="ET56" i="7"/>
  <c r="DY56" i="7"/>
  <c r="DF56" i="7"/>
  <c r="CH56" i="7"/>
  <c r="BM56" i="7"/>
  <c r="AT56" i="7"/>
  <c r="V56" i="7"/>
  <c r="FJ56" i="7"/>
  <c r="ED56" i="7"/>
  <c r="CT56" i="7"/>
  <c r="BL56" i="7"/>
  <c r="AF56" i="7"/>
  <c r="FD56" i="7"/>
  <c r="DV56" i="7"/>
  <c r="CP56" i="7"/>
  <c r="BF56" i="7"/>
  <c r="R56" i="7"/>
  <c r="EP56" i="7"/>
  <c r="DJ56" i="7"/>
  <c r="CC56" i="7"/>
  <c r="AW56" i="7"/>
  <c r="P56" i="7"/>
  <c r="FV56" i="7"/>
  <c r="EO56" i="7"/>
  <c r="DI56" i="7"/>
  <c r="CB56" i="7"/>
  <c r="AP56" i="7"/>
  <c r="J56" i="7"/>
  <c r="FU56" i="7"/>
  <c r="EN56" i="7"/>
  <c r="DB56" i="7"/>
  <c r="BV56" i="7"/>
  <c r="AL56" i="7"/>
  <c r="F56" i="7"/>
  <c r="DX56" i="7"/>
  <c r="AH56" i="7"/>
  <c r="DR56" i="7"/>
  <c r="AD56" i="7"/>
  <c r="FN56" i="7"/>
  <c r="CD56" i="7"/>
  <c r="FF56" i="7"/>
  <c r="BR56" i="7"/>
  <c r="CX56" i="7"/>
  <c r="CR56" i="7"/>
  <c r="BJ56" i="7"/>
  <c r="AX56" i="7"/>
  <c r="Q56" i="7"/>
  <c r="FB56" i="7"/>
  <c r="EH56" i="7"/>
  <c r="FF62" i="7"/>
  <c r="FF33" i="7"/>
  <c r="CT62" i="7"/>
  <c r="CT33" i="7"/>
  <c r="AH62" i="7"/>
  <c r="AH33" i="7"/>
  <c r="EO62" i="7"/>
  <c r="EO33" i="7"/>
  <c r="CC62" i="7"/>
  <c r="CC33" i="7"/>
  <c r="Q62" i="7"/>
  <c r="Q33" i="7"/>
  <c r="K34" i="7"/>
  <c r="K35" i="7" s="1"/>
  <c r="K36" i="7" s="1"/>
  <c r="K38" i="7" s="1"/>
  <c r="K40" i="7" s="1"/>
  <c r="EP53" i="7"/>
  <c r="DZ53" i="7"/>
  <c r="J53" i="7"/>
  <c r="EO53" i="7"/>
  <c r="AG53" i="7"/>
  <c r="CR36" i="7"/>
  <c r="CR38" i="7" s="1"/>
  <c r="CR40" i="7" s="1"/>
  <c r="DO62" i="7"/>
  <c r="DO33" i="7"/>
  <c r="O62" i="7"/>
  <c r="O33" i="7"/>
  <c r="EL62" i="7"/>
  <c r="EL33" i="7"/>
  <c r="FX36" i="7"/>
  <c r="FX38" i="7" s="1"/>
  <c r="FX40" i="7" s="1"/>
  <c r="EI36" i="7"/>
  <c r="EI38" i="7" s="1"/>
  <c r="EI40" i="7" s="1"/>
  <c r="AA36" i="7"/>
  <c r="AA38" i="7" s="1"/>
  <c r="AA40" i="7" s="1"/>
  <c r="GD34" i="7"/>
  <c r="GD35" i="7" s="1"/>
  <c r="GD36" i="7" s="1"/>
  <c r="GD38" i="7" s="1"/>
  <c r="GD40" i="7" s="1"/>
  <c r="GD42" i="7" s="1"/>
  <c r="W34" i="7"/>
  <c r="W35" i="7" s="1"/>
  <c r="W36" i="7" s="1"/>
  <c r="W38" i="7" s="1"/>
  <c r="W40" i="7" s="1"/>
  <c r="E62" i="7"/>
  <c r="GH32" i="7"/>
  <c r="E33" i="7"/>
  <c r="FW60" i="7"/>
  <c r="FO60" i="7"/>
  <c r="FG60" i="7"/>
  <c r="EY60" i="7"/>
  <c r="EQ60" i="7"/>
  <c r="EI60" i="7"/>
  <c r="EA60" i="7"/>
  <c r="DS60" i="7"/>
  <c r="DK60" i="7"/>
  <c r="DC60" i="7"/>
  <c r="CU60" i="7"/>
  <c r="CM60" i="7"/>
  <c r="CE60" i="7"/>
  <c r="BW60" i="7"/>
  <c r="BO60" i="7"/>
  <c r="BG60" i="7"/>
  <c r="AY60" i="7"/>
  <c r="AQ60" i="7"/>
  <c r="AI60" i="7"/>
  <c r="AA60" i="7"/>
  <c r="S60" i="7"/>
  <c r="K60" i="7"/>
  <c r="FV60" i="7"/>
  <c r="FN60" i="7"/>
  <c r="FF60" i="7"/>
  <c r="EX60" i="7"/>
  <c r="EP60" i="7"/>
  <c r="EH60" i="7"/>
  <c r="DZ60" i="7"/>
  <c r="DR60" i="7"/>
  <c r="DJ60" i="7"/>
  <c r="DB60" i="7"/>
  <c r="CT60" i="7"/>
  <c r="CL60" i="7"/>
  <c r="CD60" i="7"/>
  <c r="BV60" i="7"/>
  <c r="BN60" i="7"/>
  <c r="BF60" i="7"/>
  <c r="AX60" i="7"/>
  <c r="AP60" i="7"/>
  <c r="AH60" i="7"/>
  <c r="Z60" i="7"/>
  <c r="R60" i="7"/>
  <c r="J60" i="7"/>
  <c r="GH60" i="7"/>
  <c r="FU60" i="7"/>
  <c r="FM60" i="7"/>
  <c r="FE60" i="7"/>
  <c r="EW60" i="7"/>
  <c r="EO60" i="7"/>
  <c r="EG60" i="7"/>
  <c r="DY60" i="7"/>
  <c r="DQ60" i="7"/>
  <c r="DI60" i="7"/>
  <c r="DA60" i="7"/>
  <c r="CS60" i="7"/>
  <c r="CK60" i="7"/>
  <c r="CC60" i="7"/>
  <c r="BU60" i="7"/>
  <c r="BM60" i="7"/>
  <c r="BE60" i="7"/>
  <c r="AW60" i="7"/>
  <c r="AO60" i="7"/>
  <c r="AG60" i="7"/>
  <c r="Y60" i="7"/>
  <c r="Q60" i="7"/>
  <c r="I60" i="7"/>
  <c r="GB60" i="7"/>
  <c r="FT60" i="7"/>
  <c r="FL60" i="7"/>
  <c r="FD60" i="7"/>
  <c r="EV60" i="7"/>
  <c r="EN60" i="7"/>
  <c r="EF60" i="7"/>
  <c r="DX60" i="7"/>
  <c r="DP60" i="7"/>
  <c r="DH60" i="7"/>
  <c r="CZ60" i="7"/>
  <c r="CR60" i="7"/>
  <c r="CJ60" i="7"/>
  <c r="CB60" i="7"/>
  <c r="BT60" i="7"/>
  <c r="BL60" i="7"/>
  <c r="BD60" i="7"/>
  <c r="AV60" i="7"/>
  <c r="AN60" i="7"/>
  <c r="AF60" i="7"/>
  <c r="X60" i="7"/>
  <c r="P60" i="7"/>
  <c r="H60" i="7"/>
  <c r="GA60" i="7"/>
  <c r="FS60" i="7"/>
  <c r="FK60" i="7"/>
  <c r="FC60" i="7"/>
  <c r="EU60" i="7"/>
  <c r="EM60" i="7"/>
  <c r="EE60" i="7"/>
  <c r="DW60" i="7"/>
  <c r="DO60" i="7"/>
  <c r="DG60" i="7"/>
  <c r="CY60" i="7"/>
  <c r="CQ60" i="7"/>
  <c r="CI60" i="7"/>
  <c r="CA60" i="7"/>
  <c r="BS60" i="7"/>
  <c r="BK60" i="7"/>
  <c r="BC60" i="7"/>
  <c r="AU60" i="7"/>
  <c r="AM60" i="7"/>
  <c r="AE60" i="7"/>
  <c r="W60" i="7"/>
  <c r="O60" i="7"/>
  <c r="G60" i="7"/>
  <c r="FZ60" i="7"/>
  <c r="FR60" i="7"/>
  <c r="FJ60" i="7"/>
  <c r="FB60" i="7"/>
  <c r="ET60" i="7"/>
  <c r="EL60" i="7"/>
  <c r="ED60" i="7"/>
  <c r="DV60" i="7"/>
  <c r="DN60" i="7"/>
  <c r="DF60" i="7"/>
  <c r="CX60" i="7"/>
  <c r="CP60" i="7"/>
  <c r="CH60" i="7"/>
  <c r="BZ60" i="7"/>
  <c r="BR60" i="7"/>
  <c r="BJ60" i="7"/>
  <c r="BB60" i="7"/>
  <c r="AT60" i="7"/>
  <c r="AL60" i="7"/>
  <c r="AD60" i="7"/>
  <c r="V60" i="7"/>
  <c r="N60" i="7"/>
  <c r="F60" i="7"/>
  <c r="FY60" i="7"/>
  <c r="FQ60" i="7"/>
  <c r="FI60" i="7"/>
  <c r="FA60" i="7"/>
  <c r="ES60" i="7"/>
  <c r="EK60" i="7"/>
  <c r="EC60" i="7"/>
  <c r="DU60" i="7"/>
  <c r="DM60" i="7"/>
  <c r="DE60" i="7"/>
  <c r="CW60" i="7"/>
  <c r="CO60" i="7"/>
  <c r="CG60" i="7"/>
  <c r="BY60" i="7"/>
  <c r="BQ60" i="7"/>
  <c r="BI60" i="7"/>
  <c r="BA60" i="7"/>
  <c r="AS60" i="7"/>
  <c r="AK60" i="7"/>
  <c r="AC60" i="7"/>
  <c r="U60" i="7"/>
  <c r="M60" i="7"/>
  <c r="E60" i="7"/>
  <c r="EB60" i="7"/>
  <c r="BP60" i="7"/>
  <c r="DT60" i="7"/>
  <c r="BH60" i="7"/>
  <c r="FX60" i="7"/>
  <c r="DL60" i="7"/>
  <c r="AZ60" i="7"/>
  <c r="FP60" i="7"/>
  <c r="DD60" i="7"/>
  <c r="AR60" i="7"/>
  <c r="FH60" i="7"/>
  <c r="CV60" i="7"/>
  <c r="AJ60" i="7"/>
  <c r="EZ60" i="7"/>
  <c r="CN60" i="7"/>
  <c r="AB60" i="7"/>
  <c r="CF60" i="7"/>
  <c r="BX60" i="7"/>
  <c r="T60" i="7"/>
  <c r="L60" i="7"/>
  <c r="ER60" i="7"/>
  <c r="EJ60" i="7"/>
  <c r="BM62" i="7"/>
  <c r="BM33" i="7"/>
  <c r="CQ62" i="7"/>
  <c r="CQ33" i="7"/>
  <c r="FR62" i="7"/>
  <c r="FR33" i="7"/>
  <c r="AT62" i="7"/>
  <c r="AT33" i="7"/>
  <c r="EK62" i="7"/>
  <c r="EK33" i="7"/>
  <c r="BY62" i="7"/>
  <c r="BY33" i="7"/>
  <c r="M62" i="7"/>
  <c r="M33" i="7"/>
  <c r="EC53" i="7"/>
  <c r="CW53" i="7"/>
  <c r="BQ53" i="7"/>
  <c r="AK53" i="7"/>
  <c r="E53" i="7"/>
  <c r="EX62" i="7"/>
  <c r="EX33" i="7"/>
  <c r="CL62" i="7"/>
  <c r="CL33" i="7"/>
  <c r="Z62" i="7"/>
  <c r="Z33" i="7"/>
  <c r="EG62" i="7"/>
  <c r="EG33" i="7"/>
  <c r="BU62" i="7"/>
  <c r="BU33" i="7"/>
  <c r="I62" i="7"/>
  <c r="I33" i="7"/>
  <c r="DS34" i="7"/>
  <c r="DS35" i="7" s="1"/>
  <c r="DS36" i="7" s="1"/>
  <c r="DS38" i="7" s="1"/>
  <c r="DS40" i="7" s="1"/>
  <c r="DY53" i="7"/>
  <c r="EE34" i="7"/>
  <c r="EE35" i="7" s="1"/>
  <c r="EE36" i="7" s="1"/>
  <c r="EE38" i="7" s="1"/>
  <c r="EE40" i="7" s="1"/>
  <c r="AM36" i="7"/>
  <c r="AM38" i="7" s="1"/>
  <c r="AM40" i="7" s="1"/>
  <c r="FL36" i="7"/>
  <c r="FL38" i="7" s="1"/>
  <c r="FL40" i="7" s="1"/>
  <c r="DP36" i="7"/>
  <c r="DP38" i="7" s="1"/>
  <c r="DP40" i="7" s="1"/>
  <c r="BT36" i="7"/>
  <c r="BT38" i="7" s="1"/>
  <c r="BT40" i="7" s="1"/>
  <c r="P36" i="7"/>
  <c r="P38" i="7" s="1"/>
  <c r="P40" i="7" s="1"/>
  <c r="DG62" i="7"/>
  <c r="DG33" i="7"/>
  <c r="FZ62" i="7"/>
  <c r="FZ33" i="7"/>
  <c r="ED36" i="7"/>
  <c r="ED38" i="7" s="1"/>
  <c r="ED40" i="7" s="1"/>
  <c r="CP36" i="7"/>
  <c r="CP38" i="7" s="1"/>
  <c r="CP40" i="7" s="1"/>
  <c r="BB62" i="7"/>
  <c r="BB33" i="7"/>
  <c r="EZ36" i="7"/>
  <c r="EZ38" i="7" s="1"/>
  <c r="EZ40" i="7" s="1"/>
  <c r="DT36" i="7"/>
  <c r="DT38" i="7" s="1"/>
  <c r="DT40" i="7" s="1"/>
  <c r="CF34" i="7"/>
  <c r="CF35" i="7" s="1"/>
  <c r="CF36" i="7" s="1"/>
  <c r="CF38" i="7" s="1"/>
  <c r="CF40" i="7" s="1"/>
  <c r="AR36" i="7"/>
  <c r="AR38" i="7" s="1"/>
  <c r="AR40" i="7" s="1"/>
  <c r="L36" i="7"/>
  <c r="L38" i="7" s="1"/>
  <c r="L40" i="7" s="1"/>
  <c r="FO36" i="7"/>
  <c r="FO38" i="7" s="1"/>
  <c r="FO40" i="7" s="1"/>
  <c r="DK36" i="7"/>
  <c r="DK38" i="7" s="1"/>
  <c r="DK40" i="7" s="1"/>
  <c r="BO34" i="7"/>
  <c r="BO35" i="7" s="1"/>
  <c r="BO36" i="7" s="1"/>
  <c r="BO38" i="7" s="1"/>
  <c r="BO40" i="7" s="1"/>
  <c r="G34" i="7"/>
  <c r="G35" i="7" s="1"/>
  <c r="G36" i="7" s="1"/>
  <c r="G38" i="7" s="1"/>
  <c r="G40" i="7" s="1"/>
  <c r="O1726" i="1"/>
  <c r="O1630" i="1"/>
  <c r="O1437" i="1"/>
  <c r="O1533" i="1"/>
  <c r="O1053" i="1"/>
  <c r="O2110" i="1"/>
  <c r="O129" i="1"/>
  <c r="O321" i="1"/>
  <c r="O502" i="1"/>
  <c r="O586" i="1"/>
  <c r="O790" i="1"/>
  <c r="O802" i="1"/>
  <c r="O1641" i="1"/>
  <c r="O1690" i="1"/>
  <c r="O2037" i="1"/>
  <c r="O789" i="1"/>
  <c r="O873" i="1"/>
  <c r="O1365" i="1"/>
  <c r="O1462" i="1"/>
  <c r="O1593" i="1"/>
  <c r="O442" i="1"/>
  <c r="O874" i="1"/>
  <c r="O1017" i="1"/>
  <c r="O1077" i="1"/>
  <c r="O1258" i="1"/>
  <c r="O1750" i="1"/>
  <c r="O1977" i="1"/>
  <c r="O2025" i="1"/>
  <c r="O2122" i="1"/>
  <c r="O778" i="1"/>
  <c r="O1785" i="1"/>
  <c r="O10" i="1"/>
  <c r="O394" i="1"/>
  <c r="O501" i="1"/>
  <c r="O597" i="1"/>
  <c r="O694" i="1"/>
  <c r="O1942" i="1"/>
  <c r="O21" i="1"/>
  <c r="O69" i="1"/>
  <c r="O117" i="1"/>
  <c r="O165" i="1"/>
  <c r="O213" i="1"/>
  <c r="O261" i="1"/>
  <c r="O309" i="1"/>
  <c r="O357" i="1"/>
  <c r="O405" i="1"/>
  <c r="O909" i="1"/>
  <c r="O1209" i="1"/>
  <c r="O1221" i="1"/>
  <c r="O1245" i="1"/>
  <c r="O1294" i="1"/>
  <c r="O1390" i="1"/>
  <c r="O969" i="1"/>
  <c r="O1041" i="1"/>
  <c r="O1161" i="1"/>
  <c r="O1173" i="1"/>
  <c r="O1197" i="1"/>
  <c r="O1281" i="1"/>
  <c r="O1413" i="1"/>
  <c r="O45" i="1"/>
  <c r="O93" i="1"/>
  <c r="O141" i="1"/>
  <c r="O189" i="1"/>
  <c r="O237" i="1"/>
  <c r="O285" i="1"/>
  <c r="O333" i="1"/>
  <c r="O381" i="1"/>
  <c r="O429" i="1"/>
  <c r="O477" i="1"/>
  <c r="O525" i="1"/>
  <c r="O573" i="1"/>
  <c r="O621" i="1"/>
  <c r="O669" i="1"/>
  <c r="O1113" i="1"/>
  <c r="O2160" i="1"/>
  <c r="O861" i="1"/>
  <c r="O981" i="1"/>
  <c r="O1065" i="1"/>
  <c r="O1101" i="1"/>
  <c r="O1210" i="1"/>
  <c r="O1233" i="1"/>
  <c r="O9" i="1"/>
  <c r="O57" i="1"/>
  <c r="O105" i="1"/>
  <c r="O153" i="1"/>
  <c r="O201" i="1"/>
  <c r="O249" i="1"/>
  <c r="O297" i="1"/>
  <c r="O345" i="1"/>
  <c r="O393" i="1"/>
  <c r="O441" i="1"/>
  <c r="O489" i="1"/>
  <c r="O537" i="1"/>
  <c r="O585" i="1"/>
  <c r="O633" i="1"/>
  <c r="O681" i="1"/>
  <c r="O729" i="1"/>
  <c r="O777" i="1"/>
  <c r="O837" i="1"/>
  <c r="O921" i="1"/>
  <c r="O993" i="1"/>
  <c r="O1066" i="1"/>
  <c r="O1174" i="1"/>
  <c r="O1185" i="1"/>
  <c r="O957" i="1"/>
  <c r="O1114" i="1"/>
  <c r="O1342" i="1"/>
  <c r="O1581" i="1"/>
  <c r="O1629" i="1"/>
  <c r="O1677" i="1"/>
  <c r="O1725" i="1"/>
  <c r="O1773" i="1"/>
  <c r="O1821" i="1"/>
  <c r="O1869" i="1"/>
  <c r="O2013" i="1"/>
  <c r="O2061" i="1"/>
  <c r="O2109" i="1"/>
  <c r="O1257" i="1"/>
  <c r="O1305" i="1"/>
  <c r="O1353" i="1"/>
  <c r="O1401" i="1"/>
  <c r="O1449" i="1"/>
  <c r="O1497" i="1"/>
  <c r="O1545" i="1"/>
  <c r="O1461" i="1"/>
  <c r="O1509" i="1"/>
  <c r="O1557" i="1"/>
  <c r="O1605" i="1"/>
  <c r="O1653" i="1"/>
  <c r="O1701" i="1"/>
  <c r="O1749" i="1"/>
  <c r="O1845" i="1"/>
  <c r="O1893" i="1"/>
  <c r="CA62" i="6"/>
  <c r="CA33" i="6"/>
  <c r="F62" i="6"/>
  <c r="F33" i="6"/>
  <c r="AG62" i="6"/>
  <c r="AG33" i="6"/>
  <c r="AP62" i="6"/>
  <c r="AP33" i="6"/>
  <c r="O62" i="6"/>
  <c r="O33" i="6"/>
  <c r="BR62" i="6"/>
  <c r="BR33" i="6"/>
  <c r="BI62" i="6"/>
  <c r="BI33" i="6"/>
  <c r="AZ62" i="6"/>
  <c r="AZ33" i="6"/>
  <c r="GG37" i="6"/>
  <c r="E32" i="6"/>
  <c r="O5" i="1" s="1"/>
  <c r="U32" i="6"/>
  <c r="O197" i="1" s="1"/>
  <c r="O202" i="1" s="1"/>
  <c r="AK32" i="6"/>
  <c r="O389" i="1" s="1"/>
  <c r="AS32" i="6"/>
  <c r="O485" i="1" s="1"/>
  <c r="O490" i="1" s="1"/>
  <c r="BA32" i="6"/>
  <c r="O581" i="1" s="1"/>
  <c r="BQ32" i="6"/>
  <c r="O773" i="1" s="1"/>
  <c r="CG32" i="6"/>
  <c r="O965" i="1" s="1"/>
  <c r="O970" i="1" s="1"/>
  <c r="CW32" i="6"/>
  <c r="O1157" i="1" s="1"/>
  <c r="O1162" i="1" s="1"/>
  <c r="DE32" i="6"/>
  <c r="O1253" i="1" s="1"/>
  <c r="DM62" i="6"/>
  <c r="DM33" i="6"/>
  <c r="DU32" i="6"/>
  <c r="O1445" i="1" s="1"/>
  <c r="O1450" i="1" s="1"/>
  <c r="EK32" i="6"/>
  <c r="O1637" i="1" s="1"/>
  <c r="O1642" i="1" s="1"/>
  <c r="ES32" i="6"/>
  <c r="O1733" i="1" s="1"/>
  <c r="O1738" i="1" s="1"/>
  <c r="FA32" i="6"/>
  <c r="O1829" i="1" s="1"/>
  <c r="O1834" i="1" s="1"/>
  <c r="FI32" i="6"/>
  <c r="O1925" i="1" s="1"/>
  <c r="O1930" i="1" s="1"/>
  <c r="FQ32" i="6"/>
  <c r="O2021" i="1" s="1"/>
  <c r="O2026" i="1" s="1"/>
  <c r="FY62" i="6"/>
  <c r="FY33" i="6"/>
  <c r="GG32" i="6"/>
  <c r="GG33" i="6" s="1"/>
  <c r="GG34" i="6" s="1"/>
  <c r="GG35" i="6" s="1"/>
  <c r="DN62" i="6"/>
  <c r="DN33" i="6"/>
  <c r="EZ34" i="6"/>
  <c r="EZ35" i="6" s="1"/>
  <c r="BB62" i="6"/>
  <c r="BB33" i="6"/>
  <c r="BB34" i="6" s="1"/>
  <c r="BB35" i="6" s="1"/>
  <c r="CO62" i="6"/>
  <c r="CO33" i="6"/>
  <c r="CO34" i="6" s="1"/>
  <c r="CO35" i="6" s="1"/>
  <c r="EO62" i="6"/>
  <c r="EO33" i="6"/>
  <c r="BI34" i="6"/>
  <c r="BI35" i="6" s="1"/>
  <c r="G62" i="6"/>
  <c r="G33" i="6"/>
  <c r="W62" i="6"/>
  <c r="W33" i="6"/>
  <c r="W34" i="6" s="1"/>
  <c r="W35" i="6" s="1"/>
  <c r="AE62" i="6"/>
  <c r="AE33" i="6"/>
  <c r="AM62" i="6"/>
  <c r="AM33" i="6"/>
  <c r="BC62" i="6"/>
  <c r="BC33" i="6"/>
  <c r="BK62" i="6"/>
  <c r="BK33" i="6"/>
  <c r="BK34" i="6" s="1"/>
  <c r="BK35" i="6" s="1"/>
  <c r="BS62" i="6"/>
  <c r="BS33" i="6"/>
  <c r="CI62" i="6"/>
  <c r="CI33" i="6"/>
  <c r="CQ62" i="6"/>
  <c r="CQ33" i="6"/>
  <c r="DV62" i="6"/>
  <c r="DV33" i="6"/>
  <c r="DV34" i="6" s="1"/>
  <c r="DV35" i="6" s="1"/>
  <c r="ED62" i="6"/>
  <c r="ED33" i="6"/>
  <c r="FB62" i="6"/>
  <c r="FB33" i="6"/>
  <c r="FJ62" i="6"/>
  <c r="FJ33" i="6"/>
  <c r="FJ34" i="6" s="1"/>
  <c r="FJ35" i="6" s="1"/>
  <c r="EJ62" i="6"/>
  <c r="EJ33" i="6"/>
  <c r="EJ34" i="6" s="1"/>
  <c r="EJ35" i="6" s="1"/>
  <c r="AD62" i="6"/>
  <c r="AD33" i="6"/>
  <c r="BZ62" i="6"/>
  <c r="BZ33" i="6"/>
  <c r="BZ34" i="6" s="1"/>
  <c r="BZ35" i="6" s="1"/>
  <c r="F59" i="6"/>
  <c r="F55" i="6"/>
  <c r="F53" i="6"/>
  <c r="F34" i="6"/>
  <c r="F35" i="6" s="1"/>
  <c r="F37" i="6"/>
  <c r="N59" i="6"/>
  <c r="N55" i="6"/>
  <c r="N53" i="6"/>
  <c r="N37" i="6"/>
  <c r="V59" i="6"/>
  <c r="V55" i="6"/>
  <c r="V53" i="6"/>
  <c r="V37" i="6"/>
  <c r="AD59" i="6"/>
  <c r="AD55" i="6"/>
  <c r="AD53" i="6"/>
  <c r="AD37" i="6"/>
  <c r="AL59" i="6"/>
  <c r="AL53" i="6"/>
  <c r="AL55" i="6"/>
  <c r="AL37" i="6"/>
  <c r="AT59" i="6"/>
  <c r="AT55" i="6"/>
  <c r="AT53" i="6"/>
  <c r="AT37" i="6"/>
  <c r="BB59" i="6"/>
  <c r="BB55" i="6"/>
  <c r="BB53" i="6"/>
  <c r="BB37" i="6"/>
  <c r="BJ59" i="6"/>
  <c r="BJ55" i="6"/>
  <c r="BJ53" i="6"/>
  <c r="BJ37" i="6"/>
  <c r="BR59" i="6"/>
  <c r="BR55" i="6"/>
  <c r="BR53" i="6"/>
  <c r="BR37" i="6"/>
  <c r="BR34" i="6"/>
  <c r="BR35" i="6" s="1"/>
  <c r="BZ59" i="6"/>
  <c r="BZ55" i="6"/>
  <c r="BZ53" i="6"/>
  <c r="BZ37" i="6"/>
  <c r="CH59" i="6"/>
  <c r="CH55" i="6"/>
  <c r="CH53" i="6"/>
  <c r="CH37" i="6"/>
  <c r="CP59" i="6"/>
  <c r="CP55" i="6"/>
  <c r="CP53" i="6"/>
  <c r="CP37" i="6"/>
  <c r="CX59" i="6"/>
  <c r="CX53" i="6"/>
  <c r="CX55" i="6"/>
  <c r="CX37" i="6"/>
  <c r="DF59" i="6"/>
  <c r="DF55" i="6"/>
  <c r="DF37" i="6"/>
  <c r="DN59" i="6"/>
  <c r="DN53" i="6"/>
  <c r="DN55" i="6"/>
  <c r="DN37" i="6"/>
  <c r="DN34" i="6"/>
  <c r="DN35" i="6" s="1"/>
  <c r="DV59" i="6"/>
  <c r="DV53" i="6"/>
  <c r="DV55" i="6"/>
  <c r="DV37" i="6"/>
  <c r="ED59" i="6"/>
  <c r="ED53" i="6"/>
  <c r="ED55" i="6"/>
  <c r="ED37" i="6"/>
  <c r="ED34" i="6"/>
  <c r="ED35" i="6" s="1"/>
  <c r="EL59" i="6"/>
  <c r="EL55" i="6"/>
  <c r="EL37" i="6"/>
  <c r="ET59" i="6"/>
  <c r="ET55" i="6"/>
  <c r="ET53" i="6"/>
  <c r="ET37" i="6"/>
  <c r="FB59" i="6"/>
  <c r="FB55" i="6"/>
  <c r="FB53" i="6"/>
  <c r="FB37" i="6"/>
  <c r="FB34" i="6"/>
  <c r="FB35" i="6" s="1"/>
  <c r="FJ59" i="6"/>
  <c r="FJ55" i="6"/>
  <c r="FJ53" i="6"/>
  <c r="FJ37" i="6"/>
  <c r="FR59" i="6"/>
  <c r="FR55" i="6"/>
  <c r="FR37" i="6"/>
  <c r="FZ59" i="6"/>
  <c r="FZ55" i="6"/>
  <c r="FZ37" i="6"/>
  <c r="CZ32" i="6"/>
  <c r="DP62" i="6"/>
  <c r="DP33" i="6"/>
  <c r="EV32" i="6"/>
  <c r="O1769" i="1" s="1"/>
  <c r="O1774" i="1" s="1"/>
  <c r="GB32" i="6"/>
  <c r="ET62" i="6"/>
  <c r="ET33" i="6"/>
  <c r="BJ62" i="6"/>
  <c r="BJ33" i="6"/>
  <c r="BJ34" i="6" s="1"/>
  <c r="BJ35" i="6" s="1"/>
  <c r="M62" i="6"/>
  <c r="M33" i="6"/>
  <c r="M34" i="6" s="1"/>
  <c r="M35" i="6" s="1"/>
  <c r="GC37" i="6"/>
  <c r="I32" i="6"/>
  <c r="O53" i="1" s="1"/>
  <c r="O58" i="1" s="1"/>
  <c r="Q32" i="6"/>
  <c r="O149" i="1" s="1"/>
  <c r="O154" i="1" s="1"/>
  <c r="Y32" i="6"/>
  <c r="AO32" i="6"/>
  <c r="O437" i="1" s="1"/>
  <c r="BE32" i="6"/>
  <c r="O629" i="1" s="1"/>
  <c r="O634" i="1" s="1"/>
  <c r="BU32" i="6"/>
  <c r="CC32" i="6"/>
  <c r="O917" i="1" s="1"/>
  <c r="O922" i="1" s="1"/>
  <c r="CK32" i="6"/>
  <c r="O1013" i="1" s="1"/>
  <c r="O1018" i="1" s="1"/>
  <c r="DQ32" i="6"/>
  <c r="EW32" i="6"/>
  <c r="O1781" i="1" s="1"/>
  <c r="O1786" i="1" s="1"/>
  <c r="GC32" i="6"/>
  <c r="GC33" i="6" s="1"/>
  <c r="GC34" i="6" s="1"/>
  <c r="GC35" i="6" s="1"/>
  <c r="H31" i="6"/>
  <c r="H32" i="6" s="1"/>
  <c r="O41" i="1" s="1"/>
  <c r="O46" i="1" s="1"/>
  <c r="P31" i="6"/>
  <c r="P32" i="6" s="1"/>
  <c r="O137" i="1" s="1"/>
  <c r="O142" i="1" s="1"/>
  <c r="X31" i="6"/>
  <c r="X32" i="6" s="1"/>
  <c r="O233" i="1" s="1"/>
  <c r="O238" i="1" s="1"/>
  <c r="AF31" i="6"/>
  <c r="AF32" i="6" s="1"/>
  <c r="AN31" i="6"/>
  <c r="AN32" i="6" s="1"/>
  <c r="O425" i="1" s="1"/>
  <c r="O430" i="1" s="1"/>
  <c r="AV31" i="6"/>
  <c r="AV32" i="6" s="1"/>
  <c r="O521" i="1" s="1"/>
  <c r="O526" i="1" s="1"/>
  <c r="BD31" i="6"/>
  <c r="BD32" i="6" s="1"/>
  <c r="O617" i="1" s="1"/>
  <c r="O622" i="1" s="1"/>
  <c r="BL31" i="6"/>
  <c r="BL32" i="6" s="1"/>
  <c r="O713" i="1" s="1"/>
  <c r="O718" i="1" s="1"/>
  <c r="BT31" i="6"/>
  <c r="BT32" i="6" s="1"/>
  <c r="CB31" i="6"/>
  <c r="CB32" i="6" s="1"/>
  <c r="O905" i="1" s="1"/>
  <c r="O910" i="1" s="1"/>
  <c r="CJ31" i="6"/>
  <c r="CJ32" i="6" s="1"/>
  <c r="CR31" i="6"/>
  <c r="CR32" i="6" s="1"/>
  <c r="CZ31" i="6"/>
  <c r="DH31" i="6"/>
  <c r="DH32" i="6" s="1"/>
  <c r="O1289" i="1" s="1"/>
  <c r="DX31" i="6"/>
  <c r="DX32" i="6" s="1"/>
  <c r="O1481" i="1" s="1"/>
  <c r="O1486" i="1" s="1"/>
  <c r="EF31" i="6"/>
  <c r="EF32" i="6" s="1"/>
  <c r="O1577" i="1" s="1"/>
  <c r="O1582" i="1" s="1"/>
  <c r="EN31" i="6"/>
  <c r="EN32" i="6" s="1"/>
  <c r="O1673" i="1" s="1"/>
  <c r="O1678" i="1" s="1"/>
  <c r="EV31" i="6"/>
  <c r="FD31" i="6"/>
  <c r="FD32" i="6" s="1"/>
  <c r="FL31" i="6"/>
  <c r="FL32" i="6" s="1"/>
  <c r="O1961" i="1" s="1"/>
  <c r="O1966" i="1" s="1"/>
  <c r="FT31" i="6"/>
  <c r="FT32" i="6" s="1"/>
  <c r="O2057" i="1" s="1"/>
  <c r="O2062" i="1" s="1"/>
  <c r="FE62" i="6"/>
  <c r="FE33" i="6"/>
  <c r="AU33" i="6"/>
  <c r="AU34" i="6" s="1"/>
  <c r="AU35" i="6" s="1"/>
  <c r="EC33" i="6"/>
  <c r="EC34" i="6" s="1"/>
  <c r="EC35" i="6" s="1"/>
  <c r="CP62" i="6"/>
  <c r="CP33" i="6"/>
  <c r="CP34" i="6" s="1"/>
  <c r="CP35" i="6" s="1"/>
  <c r="BY62" i="6"/>
  <c r="BY33" i="6"/>
  <c r="BY34" i="6" s="1"/>
  <c r="BY35" i="6" s="1"/>
  <c r="DY62" i="6"/>
  <c r="DY33" i="6"/>
  <c r="J32" i="6"/>
  <c r="R32" i="6"/>
  <c r="O161" i="1" s="1"/>
  <c r="O166" i="1" s="1"/>
  <c r="Z32" i="6"/>
  <c r="AH32" i="6"/>
  <c r="O353" i="1" s="1"/>
  <c r="O358" i="1" s="1"/>
  <c r="AX32" i="6"/>
  <c r="O545" i="1" s="1"/>
  <c r="O550" i="1" s="1"/>
  <c r="BF32" i="6"/>
  <c r="O641" i="1" s="1"/>
  <c r="O646" i="1" s="1"/>
  <c r="BN32" i="6"/>
  <c r="O737" i="1" s="1"/>
  <c r="O742" i="1" s="1"/>
  <c r="BV32" i="6"/>
  <c r="O833" i="1" s="1"/>
  <c r="O838" i="1" s="1"/>
  <c r="CD32" i="6"/>
  <c r="O929" i="1" s="1"/>
  <c r="O934" i="1" s="1"/>
  <c r="CL32" i="6"/>
  <c r="O1025" i="1" s="1"/>
  <c r="O1030" i="1" s="1"/>
  <c r="CT32" i="6"/>
  <c r="DB32" i="6"/>
  <c r="O1217" i="1" s="1"/>
  <c r="O1222" i="1" s="1"/>
  <c r="DJ32" i="6"/>
  <c r="O1313" i="1" s="1"/>
  <c r="O1318" i="1" s="1"/>
  <c r="DR32" i="6"/>
  <c r="O1409" i="1" s="1"/>
  <c r="O1414" i="1" s="1"/>
  <c r="DZ32" i="6"/>
  <c r="O1505" i="1" s="1"/>
  <c r="O1510" i="1" s="1"/>
  <c r="EH32" i="6"/>
  <c r="O1601" i="1" s="1"/>
  <c r="O1606" i="1" s="1"/>
  <c r="FN62" i="6"/>
  <c r="FN33" i="6"/>
  <c r="AW62" i="6"/>
  <c r="AW33" i="6"/>
  <c r="AW34" i="6" s="1"/>
  <c r="AW35" i="6" s="1"/>
  <c r="BM62" i="6"/>
  <c r="BM33" i="6"/>
  <c r="DA62" i="6"/>
  <c r="DA33" i="6"/>
  <c r="DI62" i="6"/>
  <c r="DI33" i="6"/>
  <c r="EG62" i="6"/>
  <c r="EG33" i="6"/>
  <c r="FM62" i="6"/>
  <c r="FM33" i="6"/>
  <c r="FU62" i="6"/>
  <c r="FU33" i="6"/>
  <c r="V62" i="6"/>
  <c r="V33" i="6"/>
  <c r="CH62" i="6"/>
  <c r="CH33" i="6"/>
  <c r="CH34" i="6" s="1"/>
  <c r="CH35" i="6" s="1"/>
  <c r="N62" i="6"/>
  <c r="N33" i="6"/>
  <c r="AT62" i="6"/>
  <c r="AT33" i="6"/>
  <c r="AT34" i="6" s="1"/>
  <c r="AT35" i="6" s="1"/>
  <c r="AC62" i="6"/>
  <c r="AC33" i="6"/>
  <c r="GE37" i="6"/>
  <c r="AG34" i="6"/>
  <c r="AG35" i="6" s="1"/>
  <c r="BM34" i="6"/>
  <c r="BM35" i="6" s="1"/>
  <c r="DY34" i="6"/>
  <c r="DY35" i="6" s="1"/>
  <c r="CS62" i="6"/>
  <c r="CS33" i="6"/>
  <c r="L32" i="6"/>
  <c r="O89" i="1" s="1"/>
  <c r="O94" i="1" s="1"/>
  <c r="T32" i="6"/>
  <c r="O185" i="1" s="1"/>
  <c r="O190" i="1" s="1"/>
  <c r="AB32" i="6"/>
  <c r="O281" i="1" s="1"/>
  <c r="O286" i="1" s="1"/>
  <c r="AJ32" i="6"/>
  <c r="O377" i="1" s="1"/>
  <c r="O382" i="1" s="1"/>
  <c r="AR32" i="6"/>
  <c r="O473" i="1" s="1"/>
  <c r="O478" i="1" s="1"/>
  <c r="BH32" i="6"/>
  <c r="O665" i="1" s="1"/>
  <c r="O670" i="1" s="1"/>
  <c r="BP32" i="6"/>
  <c r="O761" i="1" s="1"/>
  <c r="O766" i="1" s="1"/>
  <c r="BX32" i="6"/>
  <c r="O857" i="1" s="1"/>
  <c r="O862" i="1" s="1"/>
  <c r="CF32" i="6"/>
  <c r="O953" i="1" s="1"/>
  <c r="O958" i="1" s="1"/>
  <c r="CN32" i="6"/>
  <c r="O1049" i="1" s="1"/>
  <c r="O1054" i="1" s="1"/>
  <c r="CV32" i="6"/>
  <c r="O1145" i="1" s="1"/>
  <c r="O1150" i="1" s="1"/>
  <c r="DL62" i="6"/>
  <c r="DL33" i="6"/>
  <c r="DT32" i="6"/>
  <c r="O1433" i="1" s="1"/>
  <c r="O1438" i="1" s="1"/>
  <c r="EB32" i="6"/>
  <c r="O1529" i="1" s="1"/>
  <c r="O1534" i="1" s="1"/>
  <c r="ER62" i="6"/>
  <c r="ER33" i="6"/>
  <c r="EZ62" i="6"/>
  <c r="EZ33" i="6"/>
  <c r="FH32" i="6"/>
  <c r="O1913" i="1" s="1"/>
  <c r="O1918" i="1" s="1"/>
  <c r="FX62" i="6"/>
  <c r="FX33" i="6"/>
  <c r="GF32" i="6"/>
  <c r="GF33" i="6" s="1"/>
  <c r="AL62" i="6"/>
  <c r="AL33" i="6"/>
  <c r="AL34" i="6" s="1"/>
  <c r="AL35" i="6" s="1"/>
  <c r="CX62" i="6"/>
  <c r="CX33" i="6"/>
  <c r="G59" i="6"/>
  <c r="G55" i="6"/>
  <c r="G53" i="6"/>
  <c r="G37" i="6"/>
  <c r="O59" i="6"/>
  <c r="O53" i="6"/>
  <c r="O55" i="6"/>
  <c r="O37" i="6"/>
  <c r="W59" i="6"/>
  <c r="W55" i="6"/>
  <c r="W53" i="6"/>
  <c r="W37" i="6"/>
  <c r="AE59" i="6"/>
  <c r="AE55" i="6"/>
  <c r="AE53" i="6"/>
  <c r="AE37" i="6"/>
  <c r="AM59" i="6"/>
  <c r="AM53" i="6"/>
  <c r="AM55" i="6"/>
  <c r="AM37" i="6"/>
  <c r="AU59" i="6"/>
  <c r="AU55" i="6"/>
  <c r="AU53" i="6"/>
  <c r="BC59" i="6"/>
  <c r="BC55" i="6"/>
  <c r="BC53" i="6"/>
  <c r="BC37" i="6"/>
  <c r="BK59" i="6"/>
  <c r="BK53" i="6"/>
  <c r="BK55" i="6"/>
  <c r="BK37" i="6"/>
  <c r="BS59" i="6"/>
  <c r="BS53" i="6"/>
  <c r="BS55" i="6"/>
  <c r="BS37" i="6"/>
  <c r="CA59" i="6"/>
  <c r="CA55" i="6"/>
  <c r="CA53" i="6"/>
  <c r="CA37" i="6"/>
  <c r="CI59" i="6"/>
  <c r="CI55" i="6"/>
  <c r="CI53" i="6"/>
  <c r="CI37" i="6"/>
  <c r="CQ59" i="6"/>
  <c r="CQ55" i="6"/>
  <c r="CQ53" i="6"/>
  <c r="CQ37" i="6"/>
  <c r="CY59" i="6"/>
  <c r="CY55" i="6"/>
  <c r="CY37" i="6"/>
  <c r="DG59" i="6"/>
  <c r="DG55" i="6"/>
  <c r="DG37" i="6"/>
  <c r="DO59" i="6"/>
  <c r="DO55" i="6"/>
  <c r="DO37" i="6"/>
  <c r="DW59" i="6"/>
  <c r="DW55" i="6"/>
  <c r="DW37" i="6"/>
  <c r="EE59" i="6"/>
  <c r="EE55" i="6"/>
  <c r="EE53" i="6"/>
  <c r="EE37" i="6"/>
  <c r="EM59" i="6"/>
  <c r="EM55" i="6"/>
  <c r="EM37" i="6"/>
  <c r="EU59" i="6"/>
  <c r="EU55" i="6"/>
  <c r="EU37" i="6"/>
  <c r="FC59" i="6"/>
  <c r="FC55" i="6"/>
  <c r="FC37" i="6"/>
  <c r="FK59" i="6"/>
  <c r="FK55" i="6"/>
  <c r="FK37" i="6"/>
  <c r="FS59" i="6"/>
  <c r="FS55" i="6"/>
  <c r="FS37" i="6"/>
  <c r="GA59" i="6"/>
  <c r="GA55" i="6"/>
  <c r="GA37" i="6"/>
  <c r="BC34" i="6"/>
  <c r="BC35" i="6" s="1"/>
  <c r="FE34" i="6"/>
  <c r="FE35" i="6" s="1"/>
  <c r="AA37" i="6"/>
  <c r="EA37" i="6"/>
  <c r="H59" i="6"/>
  <c r="H55" i="6"/>
  <c r="H37" i="6"/>
  <c r="P59" i="6"/>
  <c r="P55" i="6"/>
  <c r="P37" i="6"/>
  <c r="X59" i="6"/>
  <c r="X55" i="6"/>
  <c r="X37" i="6"/>
  <c r="AF59" i="6"/>
  <c r="AF55" i="6"/>
  <c r="AF37" i="6"/>
  <c r="AN59" i="6"/>
  <c r="AN55" i="6"/>
  <c r="AN37" i="6"/>
  <c r="AV59" i="6"/>
  <c r="AV55" i="6"/>
  <c r="AV37" i="6"/>
  <c r="BD59" i="6"/>
  <c r="BD55" i="6"/>
  <c r="BL59" i="6"/>
  <c r="BL55" i="6"/>
  <c r="BT59" i="6"/>
  <c r="BT55" i="6"/>
  <c r="CB59" i="6"/>
  <c r="CB55" i="6"/>
  <c r="CJ59" i="6"/>
  <c r="CJ55" i="6"/>
  <c r="CR59" i="6"/>
  <c r="CR55" i="6"/>
  <c r="CZ59" i="6"/>
  <c r="CZ55" i="6"/>
  <c r="DH59" i="6"/>
  <c r="DH55" i="6"/>
  <c r="DP59" i="6"/>
  <c r="DP55" i="6"/>
  <c r="DP53" i="6"/>
  <c r="DX59" i="6"/>
  <c r="DX55" i="6"/>
  <c r="EF59" i="6"/>
  <c r="EF55" i="6"/>
  <c r="EN59" i="6"/>
  <c r="EN55" i="6"/>
  <c r="EV59" i="6"/>
  <c r="EV55" i="6"/>
  <c r="FD59" i="6"/>
  <c r="FD55" i="6"/>
  <c r="FL59" i="6"/>
  <c r="FL55" i="6"/>
  <c r="FT59" i="6"/>
  <c r="FT55" i="6"/>
  <c r="GB27" i="6"/>
  <c r="GH27" i="6" s="1"/>
  <c r="GH28" i="6"/>
  <c r="DP34" i="6"/>
  <c r="DP35" i="6" s="1"/>
  <c r="AC37" i="6"/>
  <c r="DH37" i="6"/>
  <c r="EF37" i="6"/>
  <c r="I59" i="6"/>
  <c r="I55" i="6"/>
  <c r="Q59" i="6"/>
  <c r="Q55" i="6"/>
  <c r="Q53" i="6"/>
  <c r="Y59" i="6"/>
  <c r="Y55" i="6"/>
  <c r="AG59" i="6"/>
  <c r="AG55" i="6"/>
  <c r="AG53" i="6"/>
  <c r="AO59" i="6"/>
  <c r="AO55" i="6"/>
  <c r="AO53" i="6"/>
  <c r="AW59" i="6"/>
  <c r="AW55" i="6"/>
  <c r="AW53" i="6"/>
  <c r="AW37" i="6"/>
  <c r="BE59" i="6"/>
  <c r="BE55" i="6"/>
  <c r="BE53" i="6"/>
  <c r="BM59" i="6"/>
  <c r="BM55" i="6"/>
  <c r="BM53" i="6"/>
  <c r="BU59" i="6"/>
  <c r="BU55" i="6"/>
  <c r="CC59" i="6"/>
  <c r="CC55" i="6"/>
  <c r="CK59" i="6"/>
  <c r="CK55" i="6"/>
  <c r="CK53" i="6"/>
  <c r="CS59" i="6"/>
  <c r="CS55" i="6"/>
  <c r="CS53" i="6"/>
  <c r="DA59" i="6"/>
  <c r="DA55" i="6"/>
  <c r="DA53" i="6"/>
  <c r="DI59" i="6"/>
  <c r="DI55" i="6"/>
  <c r="DI53" i="6"/>
  <c r="DQ59" i="6"/>
  <c r="DQ55" i="6"/>
  <c r="DY59" i="6"/>
  <c r="DY55" i="6"/>
  <c r="DY53" i="6"/>
  <c r="EG59" i="6"/>
  <c r="EG55" i="6"/>
  <c r="EG53" i="6"/>
  <c r="EO59" i="6"/>
  <c r="EO55" i="6"/>
  <c r="EO53" i="6"/>
  <c r="EW59" i="6"/>
  <c r="EW55" i="6"/>
  <c r="EW53" i="6"/>
  <c r="FE59" i="6"/>
  <c r="FE55" i="6"/>
  <c r="FE53" i="6"/>
  <c r="FM59" i="6"/>
  <c r="FM55" i="6"/>
  <c r="FM53" i="6"/>
  <c r="FU59" i="6"/>
  <c r="FU55" i="6"/>
  <c r="FU53" i="6"/>
  <c r="CY32" i="6"/>
  <c r="O1181" i="1" s="1"/>
  <c r="O1186" i="1" s="1"/>
  <c r="DG32" i="6"/>
  <c r="O1277" i="1" s="1"/>
  <c r="O1282" i="1" s="1"/>
  <c r="DO32" i="6"/>
  <c r="O1373" i="1" s="1"/>
  <c r="O1378" i="1" s="1"/>
  <c r="DW32" i="6"/>
  <c r="O1469" i="1" s="1"/>
  <c r="O1474" i="1" s="1"/>
  <c r="EE32" i="6"/>
  <c r="O1565" i="1" s="1"/>
  <c r="O1570" i="1" s="1"/>
  <c r="EM32" i="6"/>
  <c r="O1661" i="1" s="1"/>
  <c r="O1666" i="1" s="1"/>
  <c r="EU32" i="6"/>
  <c r="FC32" i="6"/>
  <c r="O1853" i="1" s="1"/>
  <c r="O1858" i="1" s="1"/>
  <c r="FK32" i="6"/>
  <c r="O1949" i="1" s="1"/>
  <c r="O1954" i="1" s="1"/>
  <c r="FS32" i="6"/>
  <c r="O2045" i="1" s="1"/>
  <c r="O2050" i="1" s="1"/>
  <c r="GA32" i="6"/>
  <c r="O2141" i="1" s="1"/>
  <c r="O2146" i="1" s="1"/>
  <c r="O34" i="6"/>
  <c r="O35" i="6" s="1"/>
  <c r="CA34" i="6"/>
  <c r="CA35" i="6" s="1"/>
  <c r="E37" i="6"/>
  <c r="BL37" i="6"/>
  <c r="CJ37" i="6"/>
  <c r="DI37" i="6"/>
  <c r="EG37" i="6"/>
  <c r="J59" i="6"/>
  <c r="J55" i="6"/>
  <c r="R59" i="6"/>
  <c r="R55" i="6"/>
  <c r="R53" i="6"/>
  <c r="Z59" i="6"/>
  <c r="Z55" i="6"/>
  <c r="AH59" i="6"/>
  <c r="AH55" i="6"/>
  <c r="AH53" i="6"/>
  <c r="AP59" i="6"/>
  <c r="AP55" i="6"/>
  <c r="AP53" i="6"/>
  <c r="AP34" i="6"/>
  <c r="AP35" i="6" s="1"/>
  <c r="AX59" i="6"/>
  <c r="AX55" i="6"/>
  <c r="AX53" i="6"/>
  <c r="AX37" i="6"/>
  <c r="BF59" i="6"/>
  <c r="BF55" i="6"/>
  <c r="BF53" i="6"/>
  <c r="BF37" i="6"/>
  <c r="BN59" i="6"/>
  <c r="BN55" i="6"/>
  <c r="BN53" i="6"/>
  <c r="BN37" i="6"/>
  <c r="BV59" i="6"/>
  <c r="BV55" i="6"/>
  <c r="BV53" i="6"/>
  <c r="BV37" i="6"/>
  <c r="CD59" i="6"/>
  <c r="CD55" i="6"/>
  <c r="CD37" i="6"/>
  <c r="CL59" i="6"/>
  <c r="CL55" i="6"/>
  <c r="CL53" i="6"/>
  <c r="CL37" i="6"/>
  <c r="CT59" i="6"/>
  <c r="CT55" i="6"/>
  <c r="CT37" i="6"/>
  <c r="DB59" i="6"/>
  <c r="DB55" i="6"/>
  <c r="DB53" i="6"/>
  <c r="DB37" i="6"/>
  <c r="DJ59" i="6"/>
  <c r="DJ55" i="6"/>
  <c r="DJ53" i="6"/>
  <c r="DJ37" i="6"/>
  <c r="DR59" i="6"/>
  <c r="DR55" i="6"/>
  <c r="DR53" i="6"/>
  <c r="DR37" i="6"/>
  <c r="DZ59" i="6"/>
  <c r="DZ55" i="6"/>
  <c r="DZ37" i="6"/>
  <c r="EH59" i="6"/>
  <c r="EH55" i="6"/>
  <c r="EH53" i="6"/>
  <c r="EH37" i="6"/>
  <c r="EP59" i="6"/>
  <c r="EP55" i="6"/>
  <c r="EP37" i="6"/>
  <c r="EX37" i="6"/>
  <c r="FF59" i="6"/>
  <c r="FF55" i="6"/>
  <c r="FF37" i="6"/>
  <c r="FN59" i="6"/>
  <c r="FN55" i="6"/>
  <c r="FN53" i="6"/>
  <c r="FN37" i="6"/>
  <c r="FN34" i="6"/>
  <c r="FN35" i="6" s="1"/>
  <c r="FV59" i="6"/>
  <c r="FV55" i="6"/>
  <c r="FV37" i="6"/>
  <c r="GD37" i="6"/>
  <c r="GD34" i="6"/>
  <c r="GD35" i="6" s="1"/>
  <c r="GD36" i="6" s="1"/>
  <c r="GD38" i="6" s="1"/>
  <c r="GD40" i="6" s="1"/>
  <c r="GD42" i="6" s="1"/>
  <c r="AG37" i="6"/>
  <c r="BM37" i="6"/>
  <c r="CK37" i="6"/>
  <c r="EN37" i="6"/>
  <c r="FL37" i="6"/>
  <c r="K59" i="6"/>
  <c r="K55" i="6"/>
  <c r="S59" i="6"/>
  <c r="S55" i="6"/>
  <c r="AA59" i="6"/>
  <c r="AA55" i="6"/>
  <c r="AI59" i="6"/>
  <c r="AI55" i="6"/>
  <c r="AQ59" i="6"/>
  <c r="AQ55" i="6"/>
  <c r="AY59" i="6"/>
  <c r="AY55" i="6"/>
  <c r="BG59" i="6"/>
  <c r="BG55" i="6"/>
  <c r="BG37" i="6"/>
  <c r="BO59" i="6"/>
  <c r="BO55" i="6"/>
  <c r="BW59" i="6"/>
  <c r="BW55" i="6"/>
  <c r="BW37" i="6"/>
  <c r="CE59" i="6"/>
  <c r="CE55" i="6"/>
  <c r="CM59" i="6"/>
  <c r="CM55" i="6"/>
  <c r="CM37" i="6"/>
  <c r="CU59" i="6"/>
  <c r="CU55" i="6"/>
  <c r="DC59" i="6"/>
  <c r="DC55" i="6"/>
  <c r="DC37" i="6"/>
  <c r="DK59" i="6"/>
  <c r="DK55" i="6"/>
  <c r="DS59" i="6"/>
  <c r="DS55" i="6"/>
  <c r="DS37" i="6"/>
  <c r="EA59" i="6"/>
  <c r="EA55" i="6"/>
  <c r="EI59" i="6"/>
  <c r="EI55" i="6"/>
  <c r="EI53" i="6"/>
  <c r="EI37" i="6"/>
  <c r="EQ59" i="6"/>
  <c r="EQ55" i="6"/>
  <c r="EY59" i="6"/>
  <c r="EY55" i="6"/>
  <c r="EY37" i="6"/>
  <c r="FG59" i="6"/>
  <c r="FG55" i="6"/>
  <c r="FO59" i="6"/>
  <c r="FO55" i="6"/>
  <c r="FO37" i="6"/>
  <c r="FW59" i="6"/>
  <c r="FW55" i="6"/>
  <c r="G34" i="6"/>
  <c r="G35" i="6" s="1"/>
  <c r="BS34" i="6"/>
  <c r="BS35" i="6" s="1"/>
  <c r="EO34" i="6"/>
  <c r="EO35" i="6" s="1"/>
  <c r="FU34" i="6"/>
  <c r="FU35" i="6" s="1"/>
  <c r="GF34" i="6"/>
  <c r="GF35" i="6" s="1"/>
  <c r="I37" i="6"/>
  <c r="AH37" i="6"/>
  <c r="AU37" i="6"/>
  <c r="BO37" i="6"/>
  <c r="CR37" i="6"/>
  <c r="DP37" i="6"/>
  <c r="EO37" i="6"/>
  <c r="FM37" i="6"/>
  <c r="L59" i="6"/>
  <c r="L55" i="6"/>
  <c r="L53" i="6"/>
  <c r="L37" i="6"/>
  <c r="T59" i="6"/>
  <c r="T55" i="6"/>
  <c r="T37" i="6"/>
  <c r="AB59" i="6"/>
  <c r="AB55" i="6"/>
  <c r="AB53" i="6"/>
  <c r="AB37" i="6"/>
  <c r="AJ59" i="6"/>
  <c r="AJ55" i="6"/>
  <c r="AJ53" i="6"/>
  <c r="AJ37" i="6"/>
  <c r="AR59" i="6"/>
  <c r="AR55" i="6"/>
  <c r="AR53" i="6"/>
  <c r="AR37" i="6"/>
  <c r="AZ59" i="6"/>
  <c r="AZ53" i="6"/>
  <c r="AZ55" i="6"/>
  <c r="BH59" i="6"/>
  <c r="BH55" i="6"/>
  <c r="BH37" i="6"/>
  <c r="BP59" i="6"/>
  <c r="BP55" i="6"/>
  <c r="BP53" i="6"/>
  <c r="BP37" i="6"/>
  <c r="BX59" i="6"/>
  <c r="BX55" i="6"/>
  <c r="BX53" i="6"/>
  <c r="BX37" i="6"/>
  <c r="CF59" i="6"/>
  <c r="CF55" i="6"/>
  <c r="CF53" i="6"/>
  <c r="CF37" i="6"/>
  <c r="CN59" i="6"/>
  <c r="CN55" i="6"/>
  <c r="CN37" i="6"/>
  <c r="CV59" i="6"/>
  <c r="CV53" i="6"/>
  <c r="CV55" i="6"/>
  <c r="CV37" i="6"/>
  <c r="DD59" i="6"/>
  <c r="DD55" i="6"/>
  <c r="DD37" i="6"/>
  <c r="DL59" i="6"/>
  <c r="DL55" i="6"/>
  <c r="DL53" i="6"/>
  <c r="DL37" i="6"/>
  <c r="DT59" i="6"/>
  <c r="DT55" i="6"/>
  <c r="DT37" i="6"/>
  <c r="EB59" i="6"/>
  <c r="EB55" i="6"/>
  <c r="EB53" i="6"/>
  <c r="EB37" i="6"/>
  <c r="EJ59" i="6"/>
  <c r="EJ53" i="6"/>
  <c r="EJ55" i="6"/>
  <c r="EJ37" i="6"/>
  <c r="ER59" i="6"/>
  <c r="ER53" i="6"/>
  <c r="ER55" i="6"/>
  <c r="ER37" i="6"/>
  <c r="EZ59" i="6"/>
  <c r="EZ55" i="6"/>
  <c r="EZ53" i="6"/>
  <c r="EZ37" i="6"/>
  <c r="FH59" i="6"/>
  <c r="FH55" i="6"/>
  <c r="FH53" i="6"/>
  <c r="FH37" i="6"/>
  <c r="FP59" i="6"/>
  <c r="FP55" i="6"/>
  <c r="FP37" i="6"/>
  <c r="FX59" i="6"/>
  <c r="FX55" i="6"/>
  <c r="FX53" i="6"/>
  <c r="FX37" i="6"/>
  <c r="J37" i="6"/>
  <c r="AI37" i="6"/>
  <c r="AY37" i="6"/>
  <c r="BT37" i="6"/>
  <c r="CS37" i="6"/>
  <c r="DQ37" i="6"/>
  <c r="EQ37" i="6"/>
  <c r="FT37" i="6"/>
  <c r="E59" i="6"/>
  <c r="E55" i="6"/>
  <c r="E53" i="6"/>
  <c r="M59" i="6"/>
  <c r="M55" i="6"/>
  <c r="M53" i="6"/>
  <c r="U59" i="6"/>
  <c r="U55" i="6"/>
  <c r="U53" i="6"/>
  <c r="AC59" i="6"/>
  <c r="AC55" i="6"/>
  <c r="AC53" i="6"/>
  <c r="AK59" i="6"/>
  <c r="AK55" i="6"/>
  <c r="AK53" i="6"/>
  <c r="AS59" i="6"/>
  <c r="AS55" i="6"/>
  <c r="AS37" i="6"/>
  <c r="BA59" i="6"/>
  <c r="BA55" i="6"/>
  <c r="BA53" i="6"/>
  <c r="BA37" i="6"/>
  <c r="BI59" i="6"/>
  <c r="BI55" i="6"/>
  <c r="BI53" i="6"/>
  <c r="BI37" i="6"/>
  <c r="BQ59" i="6"/>
  <c r="BQ55" i="6"/>
  <c r="BQ53" i="6"/>
  <c r="BQ37" i="6"/>
  <c r="BY59" i="6"/>
  <c r="BY55" i="6"/>
  <c r="BY53" i="6"/>
  <c r="BY37" i="6"/>
  <c r="CG59" i="6"/>
  <c r="CG55" i="6"/>
  <c r="CG53" i="6"/>
  <c r="CG37" i="6"/>
  <c r="CO59" i="6"/>
  <c r="CO55" i="6"/>
  <c r="CO53" i="6"/>
  <c r="CO37" i="6"/>
  <c r="CW59" i="6"/>
  <c r="CW55" i="6"/>
  <c r="CW37" i="6"/>
  <c r="CW53" i="6"/>
  <c r="DE59" i="6"/>
  <c r="DE55" i="6"/>
  <c r="DE53" i="6"/>
  <c r="DE37" i="6"/>
  <c r="DM59" i="6"/>
  <c r="DM55" i="6"/>
  <c r="DM53" i="6"/>
  <c r="DM37" i="6"/>
  <c r="DU59" i="6"/>
  <c r="DU55" i="6"/>
  <c r="DU37" i="6"/>
  <c r="EC59" i="6"/>
  <c r="EC55" i="6"/>
  <c r="EC53" i="6"/>
  <c r="EC37" i="6"/>
  <c r="EK59" i="6"/>
  <c r="EK55" i="6"/>
  <c r="EK53" i="6"/>
  <c r="EK37" i="6"/>
  <c r="ES59" i="6"/>
  <c r="ES55" i="6"/>
  <c r="ES53" i="6"/>
  <c r="ES37" i="6"/>
  <c r="FA59" i="6"/>
  <c r="FA53" i="6"/>
  <c r="FA55" i="6"/>
  <c r="FA37" i="6"/>
  <c r="FI59" i="6"/>
  <c r="FI55" i="6"/>
  <c r="FI53" i="6"/>
  <c r="FI37" i="6"/>
  <c r="FQ59" i="6"/>
  <c r="FQ55" i="6"/>
  <c r="FQ53" i="6"/>
  <c r="FQ37" i="6"/>
  <c r="FY59" i="6"/>
  <c r="FY55" i="6"/>
  <c r="FY53" i="6"/>
  <c r="FY37" i="6"/>
  <c r="K32" i="6"/>
  <c r="O77" i="1" s="1"/>
  <c r="O82" i="1" s="1"/>
  <c r="S32" i="6"/>
  <c r="AA32" i="6"/>
  <c r="O269" i="1" s="1"/>
  <c r="O274" i="1" s="1"/>
  <c r="AI32" i="6"/>
  <c r="O365" i="1" s="1"/>
  <c r="O370" i="1" s="1"/>
  <c r="AQ32" i="6"/>
  <c r="O461" i="1" s="1"/>
  <c r="O466" i="1" s="1"/>
  <c r="AY32" i="6"/>
  <c r="BG32" i="6"/>
  <c r="O653" i="1" s="1"/>
  <c r="O658" i="1" s="1"/>
  <c r="BO32" i="6"/>
  <c r="O749" i="1" s="1"/>
  <c r="O754" i="1" s="1"/>
  <c r="BW32" i="6"/>
  <c r="CE32" i="6"/>
  <c r="O941" i="1" s="1"/>
  <c r="O946" i="1" s="1"/>
  <c r="CM32" i="6"/>
  <c r="O1037" i="1" s="1"/>
  <c r="O1042" i="1" s="1"/>
  <c r="CU32" i="6"/>
  <c r="O1133" i="1" s="1"/>
  <c r="O1138" i="1" s="1"/>
  <c r="DC32" i="6"/>
  <c r="O1229" i="1" s="1"/>
  <c r="O1234" i="1" s="1"/>
  <c r="DK32" i="6"/>
  <c r="DS32" i="6"/>
  <c r="O1421" i="1" s="1"/>
  <c r="O1426" i="1" s="1"/>
  <c r="EA32" i="6"/>
  <c r="EI32" i="6"/>
  <c r="O1613" i="1" s="1"/>
  <c r="O1618" i="1" s="1"/>
  <c r="EQ32" i="6"/>
  <c r="EY32" i="6"/>
  <c r="O1805" i="1" s="1"/>
  <c r="O1810" i="1" s="1"/>
  <c r="FG32" i="6"/>
  <c r="O1901" i="1" s="1"/>
  <c r="O1906" i="1" s="1"/>
  <c r="FO32" i="6"/>
  <c r="O1997" i="1" s="1"/>
  <c r="O2002" i="1" s="1"/>
  <c r="FW32" i="6"/>
  <c r="O2093" i="1" s="1"/>
  <c r="O2098" i="1" s="1"/>
  <c r="GE32" i="6"/>
  <c r="GE33" i="6" s="1"/>
  <c r="GE34" i="6" s="1"/>
  <c r="GE35" i="6" s="1"/>
  <c r="AE34" i="6"/>
  <c r="AE35" i="6" s="1"/>
  <c r="AZ34" i="6"/>
  <c r="AZ35" i="6" s="1"/>
  <c r="CQ34" i="6"/>
  <c r="CQ35" i="6" s="1"/>
  <c r="DA34" i="6"/>
  <c r="DA35" i="6" s="1"/>
  <c r="DL34" i="6"/>
  <c r="DL35" i="6" s="1"/>
  <c r="EG34" i="6"/>
  <c r="EG35" i="6" s="1"/>
  <c r="ER34" i="6"/>
  <c r="ER35" i="6" s="1"/>
  <c r="FM34" i="6"/>
  <c r="FM35" i="6" s="1"/>
  <c r="K37" i="6"/>
  <c r="Y37" i="6"/>
  <c r="AK37" i="6"/>
  <c r="AZ37" i="6"/>
  <c r="BU37" i="6"/>
  <c r="CU37" i="6"/>
  <c r="DX37" i="6"/>
  <c r="EV37" i="6"/>
  <c r="FU37" i="6"/>
  <c r="GH41" i="6"/>
  <c r="CN49" i="12" l="1"/>
  <c r="AW49" i="12"/>
  <c r="S661" i="1"/>
  <c r="S660" i="1"/>
  <c r="S1904" i="1"/>
  <c r="FG51" i="12"/>
  <c r="S308" i="1"/>
  <c r="AD51" i="12"/>
  <c r="S224" i="1"/>
  <c r="W51" i="12"/>
  <c r="EL49" i="12"/>
  <c r="DO49" i="12"/>
  <c r="S716" i="1"/>
  <c r="BL51" i="12"/>
  <c r="S944" i="1"/>
  <c r="CE51" i="12"/>
  <c r="S2005" i="1"/>
  <c r="S2004" i="1"/>
  <c r="AM49" i="12"/>
  <c r="S1952" i="1"/>
  <c r="FK51" i="12"/>
  <c r="DK49" i="12"/>
  <c r="S1068" i="1"/>
  <c r="S1069" i="1"/>
  <c r="BQ49" i="12"/>
  <c r="S440" i="1"/>
  <c r="AO51" i="12"/>
  <c r="S488" i="1"/>
  <c r="AS51" i="12"/>
  <c r="S25" i="1"/>
  <c r="S24" i="1"/>
  <c r="CS49" i="12"/>
  <c r="S92" i="1"/>
  <c r="L51" i="12"/>
  <c r="S2048" i="1"/>
  <c r="FS51" i="12"/>
  <c r="S632" i="1"/>
  <c r="BE51" i="12"/>
  <c r="EX49" i="12"/>
  <c r="BO49" i="12"/>
  <c r="S1688" i="1"/>
  <c r="EO51" i="12"/>
  <c r="S1136" i="1"/>
  <c r="CU51" i="12"/>
  <c r="S1520" i="1"/>
  <c r="EA51" i="12"/>
  <c r="S577" i="1"/>
  <c r="S576" i="1"/>
  <c r="S920" i="1"/>
  <c r="CC51" i="12"/>
  <c r="S1148" i="1"/>
  <c r="CV51" i="12"/>
  <c r="S85" i="1"/>
  <c r="S84" i="1"/>
  <c r="FE49" i="12"/>
  <c r="S368" i="1"/>
  <c r="AI51" i="12"/>
  <c r="S980" i="1"/>
  <c r="CH51" i="12"/>
  <c r="CA49" i="12"/>
  <c r="GB35" i="12"/>
  <c r="E36" i="12"/>
  <c r="BR50" i="10"/>
  <c r="BR51" i="10" s="1"/>
  <c r="BR57" i="10" s="1"/>
  <c r="BR70" i="10"/>
  <c r="CY50" i="10"/>
  <c r="CY51" i="10"/>
  <c r="CY57" i="10" s="1"/>
  <c r="CY70" i="10"/>
  <c r="CG50" i="10"/>
  <c r="CG51" i="10" s="1"/>
  <c r="CG57" i="10" s="1"/>
  <c r="CG70" i="10"/>
  <c r="BL70" i="10"/>
  <c r="BL50" i="10"/>
  <c r="BL51" i="10" s="1"/>
  <c r="BL57" i="10" s="1"/>
  <c r="BW50" i="10"/>
  <c r="BW51" i="10" s="1"/>
  <c r="BW57" i="10" s="1"/>
  <c r="BW70" i="10"/>
  <c r="X49" i="10"/>
  <c r="F49" i="10"/>
  <c r="CR70" i="10"/>
  <c r="CR50" i="10"/>
  <c r="CR51" i="10"/>
  <c r="CR57" i="10" s="1"/>
  <c r="BJ50" i="10"/>
  <c r="BJ51" i="10" s="1"/>
  <c r="BJ57" i="10" s="1"/>
  <c r="BJ70" i="10"/>
  <c r="BF70" i="10"/>
  <c r="BF50" i="10"/>
  <c r="BF51" i="10" s="1"/>
  <c r="BF57" i="10" s="1"/>
  <c r="EL50" i="10"/>
  <c r="EL51" i="10" s="1"/>
  <c r="EL57" i="10" s="1"/>
  <c r="EL70" i="10"/>
  <c r="AZ51" i="10"/>
  <c r="AZ57" i="10" s="1"/>
  <c r="AZ50" i="10"/>
  <c r="AZ70" i="10"/>
  <c r="E42" i="10"/>
  <c r="GH40" i="10"/>
  <c r="GJ43" i="10" s="1"/>
  <c r="R7" i="1"/>
  <c r="R11" i="1" s="1"/>
  <c r="AV70" i="10"/>
  <c r="AV50" i="10"/>
  <c r="AV51" i="10" s="1"/>
  <c r="AV57" i="10" s="1"/>
  <c r="AQ50" i="10"/>
  <c r="AQ51" i="10" s="1"/>
  <c r="AQ57" i="10" s="1"/>
  <c r="AQ70" i="10"/>
  <c r="I70" i="10"/>
  <c r="I50" i="10"/>
  <c r="I51" i="10"/>
  <c r="I57" i="10" s="1"/>
  <c r="BN70" i="10"/>
  <c r="BN51" i="10"/>
  <c r="BN57" i="10" s="1"/>
  <c r="BN50" i="10"/>
  <c r="FW50" i="10"/>
  <c r="FW51" i="10" s="1"/>
  <c r="FW57" i="10" s="1"/>
  <c r="FW70" i="10"/>
  <c r="AB50" i="10"/>
  <c r="AB51" i="10" s="1"/>
  <c r="AB57" i="10" s="1"/>
  <c r="AB70" i="10"/>
  <c r="FG49" i="10"/>
  <c r="AH49" i="10"/>
  <c r="CP50" i="10"/>
  <c r="CP51" i="10" s="1"/>
  <c r="CP57" i="10" s="1"/>
  <c r="CP70" i="10"/>
  <c r="AT50" i="10"/>
  <c r="AT51" i="10" s="1"/>
  <c r="AT57" i="10" s="1"/>
  <c r="AT70" i="10"/>
  <c r="AJ51" i="10"/>
  <c r="AJ57" i="10" s="1"/>
  <c r="AJ50" i="10"/>
  <c r="AJ70" i="10"/>
  <c r="BU49" i="10"/>
  <c r="FY49" i="10"/>
  <c r="G50" i="10"/>
  <c r="G51" i="10" s="1"/>
  <c r="G57" i="10" s="1"/>
  <c r="G70" i="10"/>
  <c r="CS70" i="10"/>
  <c r="CS50" i="10"/>
  <c r="CS51" i="10" s="1"/>
  <c r="CS57" i="10" s="1"/>
  <c r="CJ70" i="10"/>
  <c r="CJ50" i="10"/>
  <c r="CJ51" i="10" s="1"/>
  <c r="CJ57" i="10" s="1"/>
  <c r="BA50" i="10"/>
  <c r="BA51" i="10" s="1"/>
  <c r="BA57" i="10" s="1"/>
  <c r="BA70" i="10"/>
  <c r="AF49" i="10"/>
  <c r="EX70" i="10"/>
  <c r="EX51" i="10"/>
  <c r="BP49" i="10"/>
  <c r="BB49" i="10"/>
  <c r="DL49" i="10"/>
  <c r="DN49" i="10"/>
  <c r="CD49" i="10"/>
  <c r="EJ49" i="10"/>
  <c r="DU49" i="10"/>
  <c r="BY49" i="10"/>
  <c r="EZ49" i="10"/>
  <c r="EI49" i="10"/>
  <c r="FZ49" i="10"/>
  <c r="EU49" i="10"/>
  <c r="FH49" i="10"/>
  <c r="CE50" i="10"/>
  <c r="CE51" i="10" s="1"/>
  <c r="CE57" i="10" s="1"/>
  <c r="CE70" i="10"/>
  <c r="S49" i="10"/>
  <c r="AU50" i="10"/>
  <c r="AU51" i="10" s="1"/>
  <c r="AU57" i="10" s="1"/>
  <c r="AU70" i="10"/>
  <c r="BT70" i="10"/>
  <c r="BT50" i="10"/>
  <c r="BT51" i="10" s="1"/>
  <c r="BT57" i="10" s="1"/>
  <c r="BK51" i="10"/>
  <c r="BK57" i="10" s="1"/>
  <c r="BK50" i="10"/>
  <c r="BK70" i="10"/>
  <c r="BO50" i="10"/>
  <c r="BO51" i="10" s="1"/>
  <c r="BO57" i="10" s="1"/>
  <c r="BO70" i="10"/>
  <c r="EA50" i="10"/>
  <c r="EA51" i="10" s="1"/>
  <c r="EA57" i="10" s="1"/>
  <c r="EA70" i="10"/>
  <c r="AI50" i="10"/>
  <c r="AI51" i="10" s="1"/>
  <c r="AI57" i="10" s="1"/>
  <c r="AI70" i="10"/>
  <c r="DA70" i="10"/>
  <c r="DA51" i="10"/>
  <c r="DA57" i="10" s="1"/>
  <c r="DA50" i="10"/>
  <c r="EP70" i="10"/>
  <c r="EP51" i="10"/>
  <c r="EP57" i="10" s="1"/>
  <c r="EP50" i="10"/>
  <c r="EK50" i="10"/>
  <c r="EK51" i="10" s="1"/>
  <c r="EK57" i="10" s="1"/>
  <c r="EK70" i="10"/>
  <c r="Z70" i="10"/>
  <c r="Z50" i="10"/>
  <c r="Z51" i="10"/>
  <c r="Z57" i="10" s="1"/>
  <c r="DB70" i="10"/>
  <c r="DB50" i="10"/>
  <c r="DB51" i="10" s="1"/>
  <c r="DB57" i="10" s="1"/>
  <c r="AN49" i="10"/>
  <c r="FD70" i="10"/>
  <c r="FD50" i="10"/>
  <c r="FD51" i="10" s="1"/>
  <c r="FD57" i="10" s="1"/>
  <c r="FU70" i="10"/>
  <c r="FU51" i="10"/>
  <c r="FU57" i="10" s="1"/>
  <c r="FU50" i="10"/>
  <c r="FN70" i="10"/>
  <c r="FN50" i="10"/>
  <c r="FN51" i="10"/>
  <c r="FN57" i="10" s="1"/>
  <c r="CL70" i="10"/>
  <c r="CL50" i="10"/>
  <c r="CL51" i="10" s="1"/>
  <c r="CL57" i="10" s="1"/>
  <c r="DJ70" i="10"/>
  <c r="DJ50" i="10"/>
  <c r="DJ51" i="10" s="1"/>
  <c r="DJ57" i="10" s="1"/>
  <c r="AS50" i="10"/>
  <c r="AS51" i="10" s="1"/>
  <c r="AS57" i="10" s="1"/>
  <c r="AS70" i="10"/>
  <c r="DC49" i="10"/>
  <c r="CV49" i="10"/>
  <c r="AC51" i="10"/>
  <c r="AC57" i="10" s="1"/>
  <c r="AC50" i="10"/>
  <c r="AC70" i="10"/>
  <c r="Q70" i="10"/>
  <c r="Q50" i="10"/>
  <c r="Q51" i="10" s="1"/>
  <c r="Q57" i="10" s="1"/>
  <c r="BX49" i="10"/>
  <c r="K49" i="10"/>
  <c r="DH49" i="10"/>
  <c r="P49" i="10"/>
  <c r="AA49" i="10"/>
  <c r="CF49" i="10"/>
  <c r="ER50" i="10"/>
  <c r="ER51" i="10" s="1"/>
  <c r="ER57" i="10" s="1"/>
  <c r="ER70" i="10"/>
  <c r="FB50" i="10"/>
  <c r="FB51" i="10" s="1"/>
  <c r="FB57" i="10" s="1"/>
  <c r="FB70" i="10"/>
  <c r="FA50" i="10"/>
  <c r="FA51" i="10" s="1"/>
  <c r="FA57" i="10" s="1"/>
  <c r="FA70" i="10"/>
  <c r="EY51" i="10"/>
  <c r="EY57" i="10" s="1"/>
  <c r="EY50" i="10"/>
  <c r="EY70" i="10"/>
  <c r="AW70" i="10"/>
  <c r="AW50" i="10"/>
  <c r="AW51" i="10" s="1"/>
  <c r="AW57" i="10" s="1"/>
  <c r="DF49" i="10"/>
  <c r="BM70" i="10"/>
  <c r="BM51" i="10"/>
  <c r="BM57" i="10" s="1"/>
  <c r="BM50" i="10"/>
  <c r="DW50" i="10"/>
  <c r="DW51" i="10" s="1"/>
  <c r="DW57" i="10" s="1"/>
  <c r="DW70" i="10"/>
  <c r="U50" i="10"/>
  <c r="U51" i="10" s="1"/>
  <c r="U57" i="10" s="1"/>
  <c r="U70" i="10"/>
  <c r="EN70" i="10"/>
  <c r="EN50" i="10"/>
  <c r="EN51" i="10"/>
  <c r="EN57" i="10" s="1"/>
  <c r="DO49" i="10"/>
  <c r="AD49" i="10"/>
  <c r="CM49" i="10"/>
  <c r="J70" i="10"/>
  <c r="J50" i="10"/>
  <c r="J51" i="10"/>
  <c r="J57" i="10" s="1"/>
  <c r="EB50" i="10"/>
  <c r="EB51" i="10" s="1"/>
  <c r="EB57" i="10" s="1"/>
  <c r="EB70" i="10"/>
  <c r="ES50" i="10"/>
  <c r="ES51" i="10" s="1"/>
  <c r="ES57" i="10" s="1"/>
  <c r="ES70" i="10"/>
  <c r="AP70" i="10"/>
  <c r="AP51" i="10"/>
  <c r="AP57" i="10" s="1"/>
  <c r="AP50" i="10"/>
  <c r="BG51" i="10"/>
  <c r="BG57" i="10" s="1"/>
  <c r="BG50" i="10"/>
  <c r="BG70" i="10"/>
  <c r="CN50" i="10"/>
  <c r="CN51" i="10" s="1"/>
  <c r="CN57" i="10" s="1"/>
  <c r="CN70" i="10"/>
  <c r="DP70" i="10"/>
  <c r="DP50" i="10"/>
  <c r="DP51" i="10"/>
  <c r="DP57" i="10" s="1"/>
  <c r="EH70" i="10"/>
  <c r="EH50" i="10"/>
  <c r="EH51" i="10" s="1"/>
  <c r="EH57" i="10" s="1"/>
  <c r="EV70" i="10"/>
  <c r="EV50" i="10"/>
  <c r="EV51" i="10"/>
  <c r="EV57" i="10" s="1"/>
  <c r="CO50" i="10"/>
  <c r="CO51" i="10" s="1"/>
  <c r="CO57" i="10" s="1"/>
  <c r="CO70" i="10"/>
  <c r="EM50" i="10"/>
  <c r="EM51" i="10" s="1"/>
  <c r="EM57" i="10" s="1"/>
  <c r="EM70" i="10"/>
  <c r="CZ49" i="10"/>
  <c r="ED49" i="10"/>
  <c r="FJ49" i="10"/>
  <c r="EQ49" i="10"/>
  <c r="AM49" i="10"/>
  <c r="M49" i="10"/>
  <c r="DY49" i="10"/>
  <c r="DQ49" i="10"/>
  <c r="CW49" i="10"/>
  <c r="FI49" i="10"/>
  <c r="DD49" i="10"/>
  <c r="EC49" i="10"/>
  <c r="BV49" i="10"/>
  <c r="FS50" i="10"/>
  <c r="FS51" i="10" s="1"/>
  <c r="FS57" i="10" s="1"/>
  <c r="FS70" i="10"/>
  <c r="DI49" i="10"/>
  <c r="ET49" i="10"/>
  <c r="EO49" i="10"/>
  <c r="BE49" i="10"/>
  <c r="AR49" i="10"/>
  <c r="CB70" i="10"/>
  <c r="CB50" i="10"/>
  <c r="CB51" i="10" s="1"/>
  <c r="CB57" i="10" s="1"/>
  <c r="CH50" i="10"/>
  <c r="CH51" i="10" s="1"/>
  <c r="CH57" i="10" s="1"/>
  <c r="CH70" i="10"/>
  <c r="T51" i="10"/>
  <c r="T57" i="10" s="1"/>
  <c r="T50" i="10"/>
  <c r="T70" i="10"/>
  <c r="AY50" i="10"/>
  <c r="AY51" i="10" s="1"/>
  <c r="AY57" i="10" s="1"/>
  <c r="AY70" i="10"/>
  <c r="AK49" i="10"/>
  <c r="DM49" i="10"/>
  <c r="FC50" i="10"/>
  <c r="FC51" i="10" s="1"/>
  <c r="FC57" i="10" s="1"/>
  <c r="FC70" i="10"/>
  <c r="W50" i="10"/>
  <c r="W51" i="10" s="1"/>
  <c r="W57" i="10" s="1"/>
  <c r="W70" i="10"/>
  <c r="L51" i="10"/>
  <c r="L57" i="10" s="1"/>
  <c r="L50" i="10"/>
  <c r="L70" i="10"/>
  <c r="H70" i="10"/>
  <c r="H50" i="10"/>
  <c r="H51" i="10" s="1"/>
  <c r="H57" i="10" s="1"/>
  <c r="GA51" i="10"/>
  <c r="GA57" i="10" s="1"/>
  <c r="GA70" i="10"/>
  <c r="BH51" i="10"/>
  <c r="BH57" i="10" s="1"/>
  <c r="BH50" i="10"/>
  <c r="BH70" i="10"/>
  <c r="V51" i="10"/>
  <c r="V57" i="10" s="1"/>
  <c r="V50" i="10"/>
  <c r="V70" i="10"/>
  <c r="CK49" i="10"/>
  <c r="EG49" i="10"/>
  <c r="DT49" i="10"/>
  <c r="O50" i="10"/>
  <c r="O51" i="10" s="1"/>
  <c r="O57" i="10" s="1"/>
  <c r="O70" i="10"/>
  <c r="DE50" i="10"/>
  <c r="DE51" i="10" s="1"/>
  <c r="DE57" i="10" s="1"/>
  <c r="DE70" i="10"/>
  <c r="FE70" i="10"/>
  <c r="FE50" i="10"/>
  <c r="FE51" i="10" s="1"/>
  <c r="FE57" i="10" s="1"/>
  <c r="BD70" i="10"/>
  <c r="BD51" i="10"/>
  <c r="BD57" i="10" s="1"/>
  <c r="BD50" i="10"/>
  <c r="FF70" i="10"/>
  <c r="FF50" i="10"/>
  <c r="FF51" i="10" s="1"/>
  <c r="FF57" i="10" s="1"/>
  <c r="R70" i="10"/>
  <c r="R50" i="10"/>
  <c r="R51" i="10"/>
  <c r="R57" i="10" s="1"/>
  <c r="FP51" i="10"/>
  <c r="FP57" i="10" s="1"/>
  <c r="FP50" i="10"/>
  <c r="FP70" i="10"/>
  <c r="DZ70" i="10"/>
  <c r="DZ50" i="10"/>
  <c r="DZ51" i="10" s="1"/>
  <c r="DZ57" i="10" s="1"/>
  <c r="DK50" i="10"/>
  <c r="DK51" i="10" s="1"/>
  <c r="DK57" i="10" s="1"/>
  <c r="DK70" i="10"/>
  <c r="BI50" i="10"/>
  <c r="BI51" i="10" s="1"/>
  <c r="BI57" i="10" s="1"/>
  <c r="BI70" i="10"/>
  <c r="BS50" i="10"/>
  <c r="BS51" i="10"/>
  <c r="BS57" i="10" s="1"/>
  <c r="BS70" i="10"/>
  <c r="EW70" i="10"/>
  <c r="EW51" i="10"/>
  <c r="EW57" i="10" s="1"/>
  <c r="EW50" i="10"/>
  <c r="Y49" i="10"/>
  <c r="AG49" i="10"/>
  <c r="AE50" i="10"/>
  <c r="AE51" i="10"/>
  <c r="AE57" i="10" s="1"/>
  <c r="AE70" i="10"/>
  <c r="CU51" i="10"/>
  <c r="CU57" i="10" s="1"/>
  <c r="CU50" i="10"/>
  <c r="CU70" i="10"/>
  <c r="AO49" i="10"/>
  <c r="AX49" i="10"/>
  <c r="DR49" i="10"/>
  <c r="EF49" i="10"/>
  <c r="EE49" i="10"/>
  <c r="FO49" i="10"/>
  <c r="DV49" i="10"/>
  <c r="CT49" i="10"/>
  <c r="AL50" i="10"/>
  <c r="AL51" i="10" s="1"/>
  <c r="AL57" i="10" s="1"/>
  <c r="AL70" i="10"/>
  <c r="CX51" i="10"/>
  <c r="CX57" i="10" s="1"/>
  <c r="CX50" i="10"/>
  <c r="CX70" i="10"/>
  <c r="FX49" i="10"/>
  <c r="FK49" i="10"/>
  <c r="BC49" i="10"/>
  <c r="BZ49" i="10"/>
  <c r="N49" i="10"/>
  <c r="BQ49" i="10"/>
  <c r="DX49" i="10"/>
  <c r="CI49" i="10"/>
  <c r="EO42" i="9"/>
  <c r="EO44" i="9" s="1"/>
  <c r="Q1687" i="1"/>
  <c r="Q1691" i="1" s="1"/>
  <c r="AG42" i="9"/>
  <c r="Q343" i="1"/>
  <c r="Q347" i="1" s="1"/>
  <c r="AB42" i="9"/>
  <c r="Q283" i="1"/>
  <c r="Q287" i="1" s="1"/>
  <c r="Q1091" i="1"/>
  <c r="Q1379" i="1"/>
  <c r="AO42" i="9"/>
  <c r="Q439" i="1"/>
  <c r="Q443" i="1" s="1"/>
  <c r="EP42" i="9"/>
  <c r="Q1699" i="1"/>
  <c r="Q1703" i="1" s="1"/>
  <c r="BB42" i="9"/>
  <c r="Q595" i="1"/>
  <c r="Q599" i="1" s="1"/>
  <c r="CF42" i="9"/>
  <c r="CF47" i="9" s="1"/>
  <c r="Q955" i="1"/>
  <c r="Q959" i="1" s="1"/>
  <c r="FZ42" i="9"/>
  <c r="Q2131" i="1"/>
  <c r="Q2135" i="1" s="1"/>
  <c r="DQ42" i="9"/>
  <c r="Q1399" i="1"/>
  <c r="Q1403" i="1" s="1"/>
  <c r="DA42" i="9"/>
  <c r="Q1207" i="1"/>
  <c r="Q1211" i="1" s="1"/>
  <c r="EH42" i="9"/>
  <c r="EH44" i="9" s="1"/>
  <c r="Q1603" i="1"/>
  <c r="Q1607" i="1" s="1"/>
  <c r="ED42" i="9"/>
  <c r="Q1555" i="1"/>
  <c r="Q1559" i="1" s="1"/>
  <c r="CP42" i="9"/>
  <c r="Q1075" i="1"/>
  <c r="Q1079" i="1" s="1"/>
  <c r="DN42" i="9"/>
  <c r="Q1363" i="1"/>
  <c r="Q1367" i="1" s="1"/>
  <c r="X42" i="9"/>
  <c r="X44" i="9" s="1"/>
  <c r="Q235" i="1"/>
  <c r="Q239" i="1" s="1"/>
  <c r="EN42" i="9"/>
  <c r="Q1675" i="1"/>
  <c r="Q1679" i="1" s="1"/>
  <c r="FW42" i="9"/>
  <c r="Q2095" i="1"/>
  <c r="Q2099" i="1" s="1"/>
  <c r="CB42" i="9"/>
  <c r="Q907" i="1"/>
  <c r="Q911" i="1" s="1"/>
  <c r="CZ42" i="9"/>
  <c r="CZ44" i="9" s="1"/>
  <c r="Q1195" i="1"/>
  <c r="Q1199" i="1" s="1"/>
  <c r="AJ42" i="9"/>
  <c r="Q379" i="1"/>
  <c r="Q383" i="1" s="1"/>
  <c r="EV42" i="9"/>
  <c r="Q1771" i="1"/>
  <c r="Q1775" i="1" s="1"/>
  <c r="BJ42" i="9"/>
  <c r="Q691" i="1"/>
  <c r="Q695" i="1" s="1"/>
  <c r="Q395" i="1"/>
  <c r="Q1187" i="1"/>
  <c r="Q1475" i="1"/>
  <c r="AF42" i="9"/>
  <c r="Q331" i="1"/>
  <c r="Q335" i="1" s="1"/>
  <c r="ER42" i="9"/>
  <c r="ER47" i="9" s="1"/>
  <c r="Q1723" i="1"/>
  <c r="Q1727" i="1" s="1"/>
  <c r="EZ42" i="9"/>
  <c r="Q1819" i="1"/>
  <c r="Q1823" i="1" s="1"/>
  <c r="EB42" i="9"/>
  <c r="Q1531" i="1"/>
  <c r="Q1535" i="1" s="1"/>
  <c r="EW42" i="9"/>
  <c r="Q1783" i="1"/>
  <c r="Q1787" i="1" s="1"/>
  <c r="DR42" i="9"/>
  <c r="DR44" i="9" s="1"/>
  <c r="Q1411" i="1"/>
  <c r="Q1415" i="1" s="1"/>
  <c r="AD42" i="9"/>
  <c r="Q307" i="1"/>
  <c r="Q311" i="1" s="1"/>
  <c r="CH42" i="9"/>
  <c r="Q979" i="1"/>
  <c r="Q983" i="1" s="1"/>
  <c r="P42" i="9"/>
  <c r="Q139" i="1"/>
  <c r="Q143" i="1" s="1"/>
  <c r="DY42" i="9"/>
  <c r="DY44" i="9" s="1"/>
  <c r="Q1495" i="1"/>
  <c r="Q1499" i="1" s="1"/>
  <c r="DH42" i="9"/>
  <c r="Q1291" i="1"/>
  <c r="Q1295" i="1" s="1"/>
  <c r="V42" i="9"/>
  <c r="Q211" i="1"/>
  <c r="Q215" i="1" s="1"/>
  <c r="DV42" i="9"/>
  <c r="Q1459" i="1"/>
  <c r="Q1463" i="1" s="1"/>
  <c r="AV42" i="9"/>
  <c r="AV47" i="9" s="1"/>
  <c r="Q523" i="1"/>
  <c r="Q527" i="1" s="1"/>
  <c r="FM42" i="9"/>
  <c r="Q1975" i="1"/>
  <c r="Q1979" i="1" s="1"/>
  <c r="AN42" i="9"/>
  <c r="Q427" i="1"/>
  <c r="Q431" i="1" s="1"/>
  <c r="FV42" i="9"/>
  <c r="Q2083" i="1"/>
  <c r="Q2087" i="1" s="1"/>
  <c r="FL42" i="9"/>
  <c r="FL44" i="9" s="1"/>
  <c r="Q1963" i="1"/>
  <c r="Q1967" i="1" s="1"/>
  <c r="FQ42" i="9"/>
  <c r="Q2023" i="1"/>
  <c r="Q2027" i="1" s="1"/>
  <c r="BT42" i="9"/>
  <c r="Q811" i="1"/>
  <c r="Q815" i="1" s="1"/>
  <c r="DT42" i="9"/>
  <c r="Q1435" i="1"/>
  <c r="Q1439" i="1" s="1"/>
  <c r="CK42" i="9"/>
  <c r="CK47" i="9" s="1"/>
  <c r="Q1015" i="1"/>
  <c r="Q1019" i="1" s="1"/>
  <c r="Q42" i="9"/>
  <c r="Q151" i="1"/>
  <c r="Q155" i="1" s="1"/>
  <c r="CC42" i="9"/>
  <c r="Q919" i="1"/>
  <c r="Q923" i="1" s="1"/>
  <c r="FG42" i="9"/>
  <c r="Q1903" i="1"/>
  <c r="Q1907" i="1" s="1"/>
  <c r="AW42" i="9"/>
  <c r="AW44" i="9" s="1"/>
  <c r="Q535" i="1"/>
  <c r="Q539" i="1" s="1"/>
  <c r="BX42" i="9"/>
  <c r="Q859" i="1"/>
  <c r="Q863" i="1" s="1"/>
  <c r="Y42" i="9"/>
  <c r="Q247" i="1"/>
  <c r="Q251" i="1" s="1"/>
  <c r="AZ42" i="9"/>
  <c r="Q571" i="1"/>
  <c r="Q575" i="1" s="1"/>
  <c r="BP42" i="9"/>
  <c r="BP47" i="9" s="1"/>
  <c r="Q763" i="1"/>
  <c r="Q767" i="1" s="1"/>
  <c r="FD42" i="9"/>
  <c r="Q1867" i="1"/>
  <c r="Q1871" i="1" s="1"/>
  <c r="DL42" i="9"/>
  <c r="Q1339" i="1"/>
  <c r="Q1343" i="1" s="1"/>
  <c r="FJ42" i="9"/>
  <c r="Q1939" i="1"/>
  <c r="Q1943" i="1" s="1"/>
  <c r="EA42" i="9"/>
  <c r="EA44" i="9" s="1"/>
  <c r="Q1519" i="1"/>
  <c r="Q1523" i="1" s="1"/>
  <c r="FH42" i="9"/>
  <c r="Q1915" i="1"/>
  <c r="Q1919" i="1" s="1"/>
  <c r="DJ42" i="9"/>
  <c r="Q1315" i="1"/>
  <c r="Q1319" i="1" s="1"/>
  <c r="GA42" i="9"/>
  <c r="Q2143" i="1"/>
  <c r="Q2147" i="1" s="1"/>
  <c r="EF42" i="9"/>
  <c r="EF47" i="9" s="1"/>
  <c r="Q1579" i="1"/>
  <c r="Q1583" i="1" s="1"/>
  <c r="BR42" i="9"/>
  <c r="Q787" i="1"/>
  <c r="Q791" i="1" s="1"/>
  <c r="CE42" i="9"/>
  <c r="Q943" i="1"/>
  <c r="Q947" i="1" s="1"/>
  <c r="Q707" i="1"/>
  <c r="Q995" i="1"/>
  <c r="Q1667" i="1"/>
  <c r="CJ42" i="9"/>
  <c r="Q1003" i="1"/>
  <c r="Q1007" i="1" s="1"/>
  <c r="DI42" i="9"/>
  <c r="Q1303" i="1"/>
  <c r="Q1307" i="1" s="1"/>
  <c r="AR42" i="9"/>
  <c r="AR47" i="9" s="1"/>
  <c r="Q475" i="1"/>
  <c r="Q479" i="1" s="1"/>
  <c r="BZ42" i="9"/>
  <c r="Q883" i="1"/>
  <c r="EX42" i="9"/>
  <c r="Q1795" i="1"/>
  <c r="FX42" i="9"/>
  <c r="Q2107" i="1"/>
  <c r="Q2111" i="1" s="1"/>
  <c r="FP42" i="9"/>
  <c r="FP44" i="9" s="1"/>
  <c r="Q2011" i="1"/>
  <c r="Q2015" i="1" s="1"/>
  <c r="N42" i="9"/>
  <c r="Q115" i="1"/>
  <c r="FN42" i="9"/>
  <c r="Q1987" i="1"/>
  <c r="Q1991" i="1" s="1"/>
  <c r="AT42" i="9"/>
  <c r="Q499" i="1"/>
  <c r="Q503" i="1" s="1"/>
  <c r="EY42" i="9"/>
  <c r="EY44" i="9" s="1"/>
  <c r="Q1807" i="1"/>
  <c r="Q1811" i="1" s="1"/>
  <c r="FE42" i="9"/>
  <c r="Q1879" i="1"/>
  <c r="Q1883" i="1" s="1"/>
  <c r="FB42" i="9"/>
  <c r="Q1843" i="1"/>
  <c r="Q1847" i="1" s="1"/>
  <c r="BL42" i="9"/>
  <c r="Q715" i="1"/>
  <c r="Q719" i="1" s="1"/>
  <c r="CR42" i="9"/>
  <c r="CR47" i="9" s="1"/>
  <c r="Q1099" i="1"/>
  <c r="Q1103" i="1" s="1"/>
  <c r="EQ42" i="9"/>
  <c r="Q1711" i="1"/>
  <c r="Q1715" i="1" s="1"/>
  <c r="CU42" i="9"/>
  <c r="Q1135" i="1"/>
  <c r="Q1139" i="1" s="1"/>
  <c r="EI42" i="9"/>
  <c r="Q1615" i="1"/>
  <c r="Q1619" i="1" s="1"/>
  <c r="EJ42" i="9"/>
  <c r="EJ47" i="9" s="1"/>
  <c r="Q1627" i="1"/>
  <c r="Q1631" i="1" s="1"/>
  <c r="BE42" i="9"/>
  <c r="Q631" i="1"/>
  <c r="Q635" i="1" s="1"/>
  <c r="FU42" i="9"/>
  <c r="Q2071" i="1"/>
  <c r="Q2075" i="1" s="1"/>
  <c r="DZ42" i="9"/>
  <c r="Q1507" i="1"/>
  <c r="Q1511" i="1" s="1"/>
  <c r="BH42" i="9"/>
  <c r="BH47" i="9" s="1"/>
  <c r="Q667" i="1"/>
  <c r="Q671" i="1" s="1"/>
  <c r="FF42" i="9"/>
  <c r="Q1891" i="1"/>
  <c r="Q1895" i="1" s="1"/>
  <c r="CN42" i="9"/>
  <c r="Q1051" i="1"/>
  <c r="Q1055" i="1" s="1"/>
  <c r="FO42" i="9"/>
  <c r="Q1999" i="1"/>
  <c r="Q2003" i="1" s="1"/>
  <c r="AL42" i="9"/>
  <c r="AL44" i="9" s="1"/>
  <c r="Q403" i="1"/>
  <c r="Q407" i="1" s="1"/>
  <c r="DX42" i="9"/>
  <c r="Q1483" i="1"/>
  <c r="Q1487" i="1" s="1"/>
  <c r="DP42" i="9"/>
  <c r="Q1387" i="1"/>
  <c r="Q1391" i="1" s="1"/>
  <c r="BD42" i="9"/>
  <c r="Q619" i="1"/>
  <c r="Q623" i="1" s="1"/>
  <c r="S42" i="9"/>
  <c r="Q175" i="1"/>
  <c r="Q179" i="1" s="1"/>
  <c r="Q1571" i="1"/>
  <c r="Q1283" i="1"/>
  <c r="Q899" i="1"/>
  <c r="Q491" i="1"/>
  <c r="T42" i="9"/>
  <c r="Q187" i="1"/>
  <c r="Q191" i="1" s="1"/>
  <c r="CS42" i="9"/>
  <c r="Q1111" i="1"/>
  <c r="Q1115" i="1" s="1"/>
  <c r="BM42" i="9"/>
  <c r="Q727" i="1"/>
  <c r="Q731" i="1" s="1"/>
  <c r="DF42" i="9"/>
  <c r="DF44" i="9" s="1"/>
  <c r="Q1267" i="1"/>
  <c r="Q1271" i="1" s="1"/>
  <c r="ET42" i="9"/>
  <c r="Q1747" i="1"/>
  <c r="Q1751" i="1" s="1"/>
  <c r="FI42" i="9"/>
  <c r="Q1927" i="1"/>
  <c r="Q1931" i="1" s="1"/>
  <c r="CX42" i="9"/>
  <c r="Q1171" i="1"/>
  <c r="Q1175" i="1" s="1"/>
  <c r="FY42" i="9"/>
  <c r="FY44" i="9" s="1"/>
  <c r="Q2119" i="1"/>
  <c r="Q2123" i="1" s="1"/>
  <c r="BU42" i="9"/>
  <c r="Q823" i="1"/>
  <c r="Q827" i="1" s="1"/>
  <c r="FT42" i="9"/>
  <c r="Q2059" i="1"/>
  <c r="Q2063" i="1" s="1"/>
  <c r="EL42" i="9"/>
  <c r="Q1651" i="1"/>
  <c r="Q1655" i="1" s="1"/>
  <c r="FR42" i="9"/>
  <c r="FR44" i="9" s="1"/>
  <c r="Q2035" i="1"/>
  <c r="Q2039" i="1" s="1"/>
  <c r="EG42" i="9"/>
  <c r="Q1591" i="1"/>
  <c r="Q1595" i="1" s="1"/>
  <c r="DC42" i="9"/>
  <c r="Q1231" i="1"/>
  <c r="Q1235" i="1" s="1"/>
  <c r="G47" i="9"/>
  <c r="K44" i="9"/>
  <c r="F42" i="9"/>
  <c r="F44" i="9" s="1"/>
  <c r="Q19" i="1"/>
  <c r="Q23" i="1" s="1"/>
  <c r="L42" i="9"/>
  <c r="Q91" i="1"/>
  <c r="Q95" i="1" s="1"/>
  <c r="I42" i="9"/>
  <c r="Q55" i="1"/>
  <c r="Q59" i="1" s="1"/>
  <c r="H42" i="9"/>
  <c r="H47" i="9" s="1"/>
  <c r="Q43" i="1"/>
  <c r="Q47" i="1" s="1"/>
  <c r="BL47" i="9"/>
  <c r="BL44" i="9"/>
  <c r="AN47" i="9"/>
  <c r="AN44" i="9"/>
  <c r="BR47" i="9"/>
  <c r="BR44" i="9"/>
  <c r="DR47" i="9"/>
  <c r="DZ47" i="9"/>
  <c r="DZ44" i="9"/>
  <c r="EL44" i="9"/>
  <c r="EL47" i="9"/>
  <c r="AL47" i="9"/>
  <c r="FH47" i="9"/>
  <c r="FH44" i="9"/>
  <c r="DV47" i="9"/>
  <c r="DV44" i="9"/>
  <c r="DI47" i="9"/>
  <c r="DI44" i="9"/>
  <c r="CH47" i="9"/>
  <c r="CH44" i="9"/>
  <c r="FW47" i="9"/>
  <c r="FW44" i="9"/>
  <c r="BE47" i="9"/>
  <c r="BE44" i="9"/>
  <c r="CC47" i="9"/>
  <c r="CC44" i="9"/>
  <c r="FN47" i="9"/>
  <c r="FN44" i="9"/>
  <c r="FE47" i="9"/>
  <c r="FE44" i="9"/>
  <c r="EV44" i="9"/>
  <c r="EV47" i="9"/>
  <c r="EZ47" i="9"/>
  <c r="EZ44" i="9"/>
  <c r="EW47" i="9"/>
  <c r="EW44" i="9"/>
  <c r="DF47" i="9"/>
  <c r="FU47" i="9"/>
  <c r="FU44" i="9"/>
  <c r="EN44" i="9"/>
  <c r="EN47" i="9"/>
  <c r="GB47" i="9"/>
  <c r="GB44" i="9"/>
  <c r="FF47" i="9"/>
  <c r="FF44" i="9"/>
  <c r="BJ47" i="9"/>
  <c r="BJ44" i="9"/>
  <c r="BT47" i="9"/>
  <c r="BT44" i="9"/>
  <c r="BZ47" i="9"/>
  <c r="BZ44" i="9"/>
  <c r="Q47" i="9"/>
  <c r="Q44" i="9"/>
  <c r="I47" i="9"/>
  <c r="I44" i="9"/>
  <c r="ET44" i="9"/>
  <c r="ET47" i="9"/>
  <c r="AW47" i="9"/>
  <c r="DL47" i="9"/>
  <c r="DL44" i="9"/>
  <c r="ED44" i="9"/>
  <c r="ED47" i="9"/>
  <c r="CS47" i="9"/>
  <c r="CS44" i="9"/>
  <c r="DN47" i="9"/>
  <c r="DN44" i="9"/>
  <c r="EP47" i="9"/>
  <c r="EP44" i="9"/>
  <c r="N47" i="9"/>
  <c r="N44" i="9"/>
  <c r="EY47" i="9"/>
  <c r="FJ47" i="9"/>
  <c r="FJ44" i="9"/>
  <c r="AF47" i="9"/>
  <c r="AF44" i="9"/>
  <c r="CP47" i="9"/>
  <c r="CP44" i="9"/>
  <c r="X47" i="9"/>
  <c r="CN47" i="9"/>
  <c r="CN44" i="9"/>
  <c r="CB44" i="9"/>
  <c r="DP47" i="9"/>
  <c r="DP44" i="9"/>
  <c r="AJ47" i="9"/>
  <c r="AJ44" i="9"/>
  <c r="BU47" i="9"/>
  <c r="BU44" i="9"/>
  <c r="E35" i="9"/>
  <c r="GH34" i="9"/>
  <c r="P47" i="9"/>
  <c r="P44" i="9"/>
  <c r="FT47" i="9"/>
  <c r="FT44" i="9"/>
  <c r="BM47" i="9"/>
  <c r="BM44" i="9"/>
  <c r="EX47" i="9"/>
  <c r="EX44" i="9"/>
  <c r="CX47" i="9"/>
  <c r="CX44" i="9"/>
  <c r="BX47" i="9"/>
  <c r="BX44" i="9"/>
  <c r="AG47" i="9"/>
  <c r="AG44" i="9"/>
  <c r="Y47" i="9"/>
  <c r="Y44" i="9"/>
  <c r="FV47" i="9"/>
  <c r="FV44" i="9"/>
  <c r="BB47" i="9"/>
  <c r="BB44" i="9"/>
  <c r="AT47" i="9"/>
  <c r="AT44" i="9"/>
  <c r="FO47" i="9"/>
  <c r="FO44" i="9"/>
  <c r="DH47" i="9"/>
  <c r="DH44" i="9"/>
  <c r="FZ47" i="9"/>
  <c r="FZ44" i="9"/>
  <c r="AZ47" i="9"/>
  <c r="AZ44" i="9"/>
  <c r="L47" i="9"/>
  <c r="L44" i="9"/>
  <c r="AD47" i="9"/>
  <c r="AD44" i="9"/>
  <c r="FQ47" i="9"/>
  <c r="FQ44" i="9"/>
  <c r="EH47" i="9"/>
  <c r="EB47" i="9"/>
  <c r="EB44" i="9"/>
  <c r="T47" i="9"/>
  <c r="T44" i="9"/>
  <c r="EO47" i="9"/>
  <c r="FG47" i="9"/>
  <c r="FG44" i="9"/>
  <c r="DX44" i="9"/>
  <c r="DX47" i="9"/>
  <c r="DJ47" i="9"/>
  <c r="DJ44" i="9"/>
  <c r="BD47" i="9"/>
  <c r="BD44" i="9"/>
  <c r="AB47" i="9"/>
  <c r="AB44" i="9"/>
  <c r="EQ47" i="9"/>
  <c r="EQ44" i="9"/>
  <c r="FM47" i="9"/>
  <c r="FM44" i="9"/>
  <c r="DA47" i="9"/>
  <c r="DA44" i="9"/>
  <c r="FD44" i="9"/>
  <c r="FD47" i="9"/>
  <c r="EA47" i="9"/>
  <c r="CJ47" i="9"/>
  <c r="CJ44" i="9"/>
  <c r="DT47" i="9"/>
  <c r="DT44" i="9"/>
  <c r="AO47" i="9"/>
  <c r="AO44" i="9"/>
  <c r="EI47" i="9"/>
  <c r="EI44" i="9"/>
  <c r="FX47" i="9"/>
  <c r="FX44" i="9"/>
  <c r="FI47" i="9"/>
  <c r="FI44" i="9"/>
  <c r="V47" i="9"/>
  <c r="V44" i="9"/>
  <c r="FB44" i="9"/>
  <c r="FB47" i="9"/>
  <c r="EG47" i="9"/>
  <c r="EG44" i="9"/>
  <c r="GA47" i="9"/>
  <c r="GA44" i="9"/>
  <c r="DQ47" i="9"/>
  <c r="DQ44" i="9"/>
  <c r="O2009" i="1"/>
  <c r="O2014" i="1" s="1"/>
  <c r="FP53" i="6"/>
  <c r="FP62" i="6"/>
  <c r="FP33" i="6"/>
  <c r="FP34" i="6" s="1"/>
  <c r="FP35" i="6" s="1"/>
  <c r="O1649" i="1"/>
  <c r="O1654" i="1" s="1"/>
  <c r="EL53" i="6"/>
  <c r="EL62" i="6"/>
  <c r="EL33" i="6"/>
  <c r="O1889" i="1"/>
  <c r="O1894" i="1" s="1"/>
  <c r="FF53" i="6"/>
  <c r="FF33" i="6"/>
  <c r="FF34" i="6" s="1"/>
  <c r="FF35" i="6" s="1"/>
  <c r="FF62" i="6"/>
  <c r="EX62" i="6"/>
  <c r="O1793" i="1"/>
  <c r="EX33" i="6"/>
  <c r="EX34" i="6" s="1"/>
  <c r="EX35" i="6" s="1"/>
  <c r="O1097" i="1"/>
  <c r="O1102" i="1" s="1"/>
  <c r="CR53" i="6"/>
  <c r="AF53" i="6"/>
  <c r="O329" i="1"/>
  <c r="O334" i="1" s="1"/>
  <c r="O1697" i="1"/>
  <c r="O1702" i="1" s="1"/>
  <c r="EP62" i="6"/>
  <c r="EP33" i="6"/>
  <c r="EP53" i="6"/>
  <c r="O1865" i="1"/>
  <c r="O1870" i="1" s="1"/>
  <c r="FD53" i="6"/>
  <c r="O2129" i="1"/>
  <c r="O2134" i="1" s="1"/>
  <c r="FZ62" i="6"/>
  <c r="FZ33" i="6"/>
  <c r="FZ34" i="6" s="1"/>
  <c r="FZ35" i="6" s="1"/>
  <c r="FZ53" i="6"/>
  <c r="O1241" i="1"/>
  <c r="O1246" i="1" s="1"/>
  <c r="DD53" i="6"/>
  <c r="DD33" i="6"/>
  <c r="DD62" i="6"/>
  <c r="O2033" i="1"/>
  <c r="O2038" i="1" s="1"/>
  <c r="FR62" i="6"/>
  <c r="FR33" i="6"/>
  <c r="FR34" i="6" s="1"/>
  <c r="FR35" i="6" s="1"/>
  <c r="FR53" i="6"/>
  <c r="O1265" i="1"/>
  <c r="O1270" i="1" s="1"/>
  <c r="DF33" i="6"/>
  <c r="DF34" i="6" s="1"/>
  <c r="DF35" i="6" s="1"/>
  <c r="DF53" i="6"/>
  <c r="DF62" i="6"/>
  <c r="O809" i="1"/>
  <c r="O814" i="1" s="1"/>
  <c r="BT53" i="6"/>
  <c r="G42" i="7"/>
  <c r="P31" i="1"/>
  <c r="P35" i="1" s="1"/>
  <c r="O2081" i="1"/>
  <c r="O2086" i="1" s="1"/>
  <c r="FV33" i="6"/>
  <c r="FV34" i="6" s="1"/>
  <c r="FV35" i="6" s="1"/>
  <c r="FV53" i="6"/>
  <c r="FV62" i="6"/>
  <c r="Y53" i="6"/>
  <c r="O245" i="1"/>
  <c r="O250" i="1" s="1"/>
  <c r="CZ53" i="6"/>
  <c r="O1193" i="1"/>
  <c r="O1198" i="1" s="1"/>
  <c r="L42" i="7"/>
  <c r="P91" i="1"/>
  <c r="P95" i="1" s="1"/>
  <c r="ED42" i="7"/>
  <c r="P1555" i="1"/>
  <c r="P1559" i="1" s="1"/>
  <c r="FL42" i="7"/>
  <c r="P1963" i="1"/>
  <c r="P1967" i="1" s="1"/>
  <c r="FX42" i="7"/>
  <c r="P2107" i="1"/>
  <c r="P2111" i="1" s="1"/>
  <c r="FW42" i="7"/>
  <c r="P2095" i="1"/>
  <c r="P2099" i="1" s="1"/>
  <c r="EU42" i="7"/>
  <c r="P1759" i="1"/>
  <c r="P1763" i="1" s="1"/>
  <c r="AV42" i="7"/>
  <c r="P523" i="1"/>
  <c r="P527" i="1" s="1"/>
  <c r="AB42" i="7"/>
  <c r="P283" i="1"/>
  <c r="P287" i="1" s="1"/>
  <c r="BR42" i="7"/>
  <c r="P787" i="1"/>
  <c r="P791" i="1" s="1"/>
  <c r="AN42" i="7"/>
  <c r="P427" i="1"/>
  <c r="P431" i="1" s="1"/>
  <c r="DC42" i="7"/>
  <c r="P1231" i="1"/>
  <c r="P1235" i="1" s="1"/>
  <c r="BD42" i="7"/>
  <c r="P619" i="1"/>
  <c r="P623" i="1" s="1"/>
  <c r="Z53" i="6"/>
  <c r="O257" i="1"/>
  <c r="O262" i="1" s="1"/>
  <c r="DU53" i="6"/>
  <c r="AS53" i="6"/>
  <c r="S53" i="6"/>
  <c r="O173" i="1"/>
  <c r="O178" i="1" s="1"/>
  <c r="AR42" i="7"/>
  <c r="P475" i="1"/>
  <c r="P479" i="1" s="1"/>
  <c r="AM42" i="7"/>
  <c r="P415" i="1"/>
  <c r="P419" i="1" s="1"/>
  <c r="DH42" i="7"/>
  <c r="P1291" i="1"/>
  <c r="P1295" i="1" s="1"/>
  <c r="T42" i="7"/>
  <c r="P187" i="1"/>
  <c r="P191" i="1" s="1"/>
  <c r="BP42" i="7"/>
  <c r="P763" i="1"/>
  <c r="P767" i="1" s="1"/>
  <c r="EN42" i="7"/>
  <c r="P1675" i="1"/>
  <c r="P1679" i="1" s="1"/>
  <c r="BL42" i="7"/>
  <c r="P715" i="1"/>
  <c r="P719" i="1" s="1"/>
  <c r="DL42" i="7"/>
  <c r="P1339" i="1"/>
  <c r="P1343" i="1" s="1"/>
  <c r="FG42" i="7"/>
  <c r="P1903" i="1"/>
  <c r="P1907" i="1" s="1"/>
  <c r="DV42" i="7"/>
  <c r="P1459" i="1"/>
  <c r="P1463" i="1" s="1"/>
  <c r="CZ42" i="7"/>
  <c r="P1195" i="1"/>
  <c r="P1199" i="1" s="1"/>
  <c r="EU53" i="6"/>
  <c r="O1757" i="1"/>
  <c r="O1762" i="1" s="1"/>
  <c r="BW53" i="6"/>
  <c r="O845" i="1"/>
  <c r="O850" i="1" s="1"/>
  <c r="T53" i="6"/>
  <c r="DS53" i="6"/>
  <c r="BG53" i="6"/>
  <c r="DZ53" i="6"/>
  <c r="DQ53" i="6"/>
  <c r="O1397" i="1"/>
  <c r="O1402" i="1" s="1"/>
  <c r="CF42" i="7"/>
  <c r="P955" i="1"/>
  <c r="P959" i="1" s="1"/>
  <c r="EE42" i="7"/>
  <c r="P1567" i="1"/>
  <c r="P1571" i="1" s="1"/>
  <c r="GH62" i="7"/>
  <c r="P2156" i="1"/>
  <c r="P2161" i="1" s="1"/>
  <c r="BH42" i="7"/>
  <c r="P667" i="1"/>
  <c r="P671" i="1" s="1"/>
  <c r="BJ42" i="7"/>
  <c r="P691" i="1"/>
  <c r="P695" i="1" s="1"/>
  <c r="X42" i="7"/>
  <c r="P235" i="1"/>
  <c r="P239" i="1" s="1"/>
  <c r="DX42" i="7"/>
  <c r="P1483" i="1"/>
  <c r="P1487" i="1" s="1"/>
  <c r="BW42" i="7"/>
  <c r="P847" i="1"/>
  <c r="P851" i="1" s="1"/>
  <c r="BX42" i="7"/>
  <c r="P859" i="1"/>
  <c r="P863" i="1" s="1"/>
  <c r="FJ42" i="7"/>
  <c r="P1939" i="1"/>
  <c r="P1943" i="1" s="1"/>
  <c r="EV42" i="7"/>
  <c r="P1771" i="1"/>
  <c r="P1775" i="1" s="1"/>
  <c r="AU62" i="6"/>
  <c r="O509" i="1"/>
  <c r="O514" i="1" s="1"/>
  <c r="P17" i="1"/>
  <c r="P22" i="1" s="1"/>
  <c r="F53" i="7"/>
  <c r="EQ53" i="6"/>
  <c r="O1709" i="1"/>
  <c r="O1714" i="1" s="1"/>
  <c r="EA53" i="6"/>
  <c r="O1517" i="1"/>
  <c r="O1522" i="1" s="1"/>
  <c r="AA53" i="6"/>
  <c r="FK53" i="6"/>
  <c r="DT42" i="7"/>
  <c r="P1435" i="1"/>
  <c r="P1439" i="1" s="1"/>
  <c r="CN42" i="7"/>
  <c r="P1051" i="1"/>
  <c r="P1055" i="1" s="1"/>
  <c r="CX42" i="7"/>
  <c r="P1171" i="1"/>
  <c r="P1175" i="1" s="1"/>
  <c r="CB42" i="7"/>
  <c r="P907" i="1"/>
  <c r="P911" i="1" s="1"/>
  <c r="CV42" i="7"/>
  <c r="P1147" i="1"/>
  <c r="P1151" i="1" s="1"/>
  <c r="FB42" i="7"/>
  <c r="P1843" i="1"/>
  <c r="P1847" i="1" s="1"/>
  <c r="CI42" i="7"/>
  <c r="P991" i="1"/>
  <c r="P995" i="1" s="1"/>
  <c r="AZ42" i="7"/>
  <c r="P571" i="1"/>
  <c r="P575" i="1" s="1"/>
  <c r="DD42" i="7"/>
  <c r="P1243" i="1"/>
  <c r="P1247" i="1" s="1"/>
  <c r="EB42" i="7"/>
  <c r="P1531" i="1"/>
  <c r="P1535" i="1" s="1"/>
  <c r="EF42" i="7"/>
  <c r="P1579" i="1"/>
  <c r="P1583" i="1" s="1"/>
  <c r="CM42" i="7"/>
  <c r="P1039" i="1"/>
  <c r="P1043" i="1" s="1"/>
  <c r="EJ42" i="7"/>
  <c r="P1627" i="1"/>
  <c r="P1631" i="1" s="1"/>
  <c r="FK42" i="7"/>
  <c r="FK47" i="7" s="1"/>
  <c r="P1951" i="1"/>
  <c r="P1955" i="1" s="1"/>
  <c r="FT42" i="7"/>
  <c r="P2059" i="1"/>
  <c r="P2063" i="1" s="1"/>
  <c r="ER42" i="7"/>
  <c r="P1723" i="1"/>
  <c r="P1727" i="1" s="1"/>
  <c r="GC38" i="7"/>
  <c r="GC40" i="7" s="1"/>
  <c r="GC42" i="7" s="1"/>
  <c r="DK53" i="6"/>
  <c r="O1325" i="1"/>
  <c r="O1330" i="1" s="1"/>
  <c r="AY53" i="6"/>
  <c r="O557" i="1"/>
  <c r="O562" i="1" s="1"/>
  <c r="BO53" i="6"/>
  <c r="EM53" i="6"/>
  <c r="CJ53" i="6"/>
  <c r="O1001" i="1"/>
  <c r="O1006" i="1" s="1"/>
  <c r="BU53" i="6"/>
  <c r="O821" i="1"/>
  <c r="O826" i="1" s="1"/>
  <c r="BO42" i="7"/>
  <c r="P751" i="1"/>
  <c r="P755" i="1" s="1"/>
  <c r="P42" i="7"/>
  <c r="P44" i="7" s="1"/>
  <c r="P139" i="1"/>
  <c r="P143" i="1" s="1"/>
  <c r="K42" i="7"/>
  <c r="K44" i="7" s="1"/>
  <c r="P79" i="1"/>
  <c r="P83" i="1" s="1"/>
  <c r="FH42" i="7"/>
  <c r="P1915" i="1"/>
  <c r="P1919" i="1" s="1"/>
  <c r="AJ42" i="7"/>
  <c r="AJ47" i="7" s="1"/>
  <c r="P379" i="1"/>
  <c r="P383" i="1" s="1"/>
  <c r="CJ42" i="7"/>
  <c r="P1003" i="1"/>
  <c r="P1007" i="1" s="1"/>
  <c r="CU42" i="7"/>
  <c r="P1135" i="1"/>
  <c r="P1139" i="1" s="1"/>
  <c r="FP42" i="7"/>
  <c r="P2011" i="1"/>
  <c r="P2015" i="1" s="1"/>
  <c r="FD42" i="7"/>
  <c r="P1867" i="1"/>
  <c r="P1871" i="1" s="1"/>
  <c r="DS42" i="7"/>
  <c r="P1423" i="1"/>
  <c r="P1427" i="1" s="1"/>
  <c r="EY53" i="6"/>
  <c r="CC53" i="6"/>
  <c r="FC53" i="6"/>
  <c r="J53" i="6"/>
  <c r="O65" i="1"/>
  <c r="O70" i="1" s="1"/>
  <c r="DK42" i="7"/>
  <c r="P1327" i="1"/>
  <c r="P1331" i="1" s="1"/>
  <c r="BT42" i="7"/>
  <c r="P811" i="1"/>
  <c r="P815" i="1" s="1"/>
  <c r="AA42" i="7"/>
  <c r="P271" i="1"/>
  <c r="P275" i="1" s="1"/>
  <c r="CE42" i="7"/>
  <c r="CE44" i="7" s="1"/>
  <c r="P943" i="1"/>
  <c r="P947" i="1" s="1"/>
  <c r="BS42" i="7"/>
  <c r="P799" i="1"/>
  <c r="P803" i="1" s="1"/>
  <c r="EY42" i="7"/>
  <c r="P1807" i="1"/>
  <c r="P1811" i="1" s="1"/>
  <c r="EQ42" i="7"/>
  <c r="P1711" i="1"/>
  <c r="P1715" i="1" s="1"/>
  <c r="CY42" i="7"/>
  <c r="CY44" i="7" s="1"/>
  <c r="P1183" i="1"/>
  <c r="P1187" i="1" s="1"/>
  <c r="CT53" i="6"/>
  <c r="O1121" i="1"/>
  <c r="O1126" i="1" s="1"/>
  <c r="EZ42" i="7"/>
  <c r="P1819" i="1"/>
  <c r="P1823" i="1" s="1"/>
  <c r="W42" i="7"/>
  <c r="P223" i="1"/>
  <c r="P227" i="1" s="1"/>
  <c r="DT53" i="6"/>
  <c r="CN53" i="6"/>
  <c r="BH53" i="6"/>
  <c r="CE53" i="6"/>
  <c r="GH31" i="6"/>
  <c r="FO42" i="7"/>
  <c r="P1999" i="1"/>
  <c r="P2003" i="1" s="1"/>
  <c r="CP42" i="7"/>
  <c r="CP47" i="7" s="1"/>
  <c r="P1075" i="1"/>
  <c r="P1079" i="1" s="1"/>
  <c r="DP42" i="7"/>
  <c r="P1387" i="1"/>
  <c r="P1391" i="1" s="1"/>
  <c r="EI42" i="7"/>
  <c r="P1615" i="1"/>
  <c r="P1619" i="1" s="1"/>
  <c r="CR42" i="7"/>
  <c r="P1099" i="1"/>
  <c r="P1103" i="1" s="1"/>
  <c r="EA42" i="7"/>
  <c r="EA47" i="7" s="1"/>
  <c r="P1519" i="1"/>
  <c r="P1523" i="1" s="1"/>
  <c r="BG42" i="7"/>
  <c r="BG44" i="7" s="1"/>
  <c r="P655" i="1"/>
  <c r="P659" i="1" s="1"/>
  <c r="AF42" i="7"/>
  <c r="P331" i="1"/>
  <c r="P335" i="1" s="1"/>
  <c r="AY42" i="7"/>
  <c r="AY44" i="7" s="1"/>
  <c r="P559" i="1"/>
  <c r="P563" i="1" s="1"/>
  <c r="H42" i="7"/>
  <c r="H44" i="7" s="1"/>
  <c r="P43" i="1"/>
  <c r="P47" i="1" s="1"/>
  <c r="EC62" i="6"/>
  <c r="O1541" i="1"/>
  <c r="O1546" i="1" s="1"/>
  <c r="DL47" i="7"/>
  <c r="DL44" i="7"/>
  <c r="CF47" i="7"/>
  <c r="CF44" i="7"/>
  <c r="EE47" i="7"/>
  <c r="EE44" i="7"/>
  <c r="DS47" i="7"/>
  <c r="DS44" i="7"/>
  <c r="W47" i="7"/>
  <c r="W44" i="7"/>
  <c r="GC47" i="7"/>
  <c r="GC44" i="7"/>
  <c r="BO47" i="7"/>
  <c r="BO44" i="7"/>
  <c r="GD47" i="7"/>
  <c r="GD44" i="7"/>
  <c r="K47" i="7"/>
  <c r="AJ44" i="7"/>
  <c r="CJ47" i="7"/>
  <c r="CJ44" i="7"/>
  <c r="EY47" i="7"/>
  <c r="EY44" i="7"/>
  <c r="CY47" i="7"/>
  <c r="AY47" i="7"/>
  <c r="AC34" i="7"/>
  <c r="AC35" i="7" s="1"/>
  <c r="AC36" i="7" s="1"/>
  <c r="AC38" i="7" s="1"/>
  <c r="AC40" i="7" s="1"/>
  <c r="FO47" i="7"/>
  <c r="FO44" i="7"/>
  <c r="BT47" i="7"/>
  <c r="BT44" i="7"/>
  <c r="I34" i="7"/>
  <c r="I35" i="7" s="1"/>
  <c r="I36" i="7" s="1"/>
  <c r="I38" i="7" s="1"/>
  <c r="I40" i="7" s="1"/>
  <c r="CL34" i="7"/>
  <c r="CL35" i="7" s="1"/>
  <c r="CL36" i="7" s="1"/>
  <c r="CL38" i="7" s="1"/>
  <c r="CL40" i="7" s="1"/>
  <c r="DO34" i="7"/>
  <c r="DO35" i="7" s="1"/>
  <c r="DO36" i="7" s="1"/>
  <c r="DO38" i="7" s="1"/>
  <c r="DO40" i="7" s="1"/>
  <c r="CG34" i="7"/>
  <c r="CG35" i="7" s="1"/>
  <c r="CG36" i="7" s="1"/>
  <c r="CG38" i="7" s="1"/>
  <c r="CG40" i="7" s="1"/>
  <c r="S34" i="7"/>
  <c r="S35" i="7" s="1"/>
  <c r="S36" i="7" s="1"/>
  <c r="S38" i="7" s="1"/>
  <c r="S40" i="7" s="1"/>
  <c r="EB47" i="7"/>
  <c r="EB44" i="7"/>
  <c r="ET34" i="7"/>
  <c r="ET35" i="7" s="1"/>
  <c r="ET36" i="7" s="1"/>
  <c r="ET38" i="7" s="1"/>
  <c r="ET40" i="7" s="1"/>
  <c r="FE34" i="7"/>
  <c r="FE35" i="7" s="1"/>
  <c r="FE36" i="7" s="1"/>
  <c r="FE38" i="7" s="1"/>
  <c r="FE40" i="7" s="1"/>
  <c r="CM47" i="7"/>
  <c r="CM44" i="7"/>
  <c r="EJ47" i="7"/>
  <c r="EJ44" i="7"/>
  <c r="BC34" i="7"/>
  <c r="BC35" i="7" s="1"/>
  <c r="BC36" i="7" s="1"/>
  <c r="BC38" i="7" s="1"/>
  <c r="BC40" i="7" s="1"/>
  <c r="BK34" i="7"/>
  <c r="BK35" i="7" s="1"/>
  <c r="BK36" i="7" s="1"/>
  <c r="BK38" i="7" s="1"/>
  <c r="BK40" i="7" s="1"/>
  <c r="DI34" i="7"/>
  <c r="DI35" i="7" s="1"/>
  <c r="DI36" i="7" s="1"/>
  <c r="DI38" i="7" s="1"/>
  <c r="DI40" i="7" s="1"/>
  <c r="BV34" i="7"/>
  <c r="BV35" i="7" s="1"/>
  <c r="BV36" i="7" s="1"/>
  <c r="BV38" i="7" s="1"/>
  <c r="BV40" i="7" s="1"/>
  <c r="GG44" i="7"/>
  <c r="GG47" i="7"/>
  <c r="P47" i="7"/>
  <c r="AT34" i="7"/>
  <c r="AT35" i="7" s="1"/>
  <c r="AT36" i="7" s="1"/>
  <c r="AT38" i="7" s="1"/>
  <c r="AT40" i="7" s="1"/>
  <c r="AH34" i="7"/>
  <c r="AH35" i="7" s="1"/>
  <c r="AH36" i="7" s="1"/>
  <c r="AH38" i="7" s="1"/>
  <c r="AH40" i="7" s="1"/>
  <c r="DF34" i="7"/>
  <c r="DF35" i="7" s="1"/>
  <c r="DF36" i="7" s="1"/>
  <c r="DF38" i="7" s="1"/>
  <c r="DF40" i="7" s="1"/>
  <c r="FM34" i="7"/>
  <c r="FM35" i="7" s="1"/>
  <c r="FM36" i="7" s="1"/>
  <c r="FM38" i="7" s="1"/>
  <c r="FM40" i="7" s="1"/>
  <c r="L47" i="7"/>
  <c r="L44" i="7"/>
  <c r="CP44" i="7"/>
  <c r="DP47" i="7"/>
  <c r="DP44" i="7"/>
  <c r="M34" i="7"/>
  <c r="M35" i="7" s="1"/>
  <c r="M36" i="7" s="1"/>
  <c r="M38" i="7" s="1"/>
  <c r="M40" i="7" s="1"/>
  <c r="FR34" i="7"/>
  <c r="FR35" i="7" s="1"/>
  <c r="FR36" i="7" s="1"/>
  <c r="FR38" i="7" s="1"/>
  <c r="FR40" i="7" s="1"/>
  <c r="AA47" i="7"/>
  <c r="AA44" i="7"/>
  <c r="Q34" i="7"/>
  <c r="Q35" i="7" s="1"/>
  <c r="Q36" i="7" s="1"/>
  <c r="Q38" i="7" s="1"/>
  <c r="Q40" i="7" s="1"/>
  <c r="CT34" i="7"/>
  <c r="CT35" i="7" s="1"/>
  <c r="CT36" i="7" s="1"/>
  <c r="CT38" i="7" s="1"/>
  <c r="CT40" i="7" s="1"/>
  <c r="FH47" i="7"/>
  <c r="FH44" i="7"/>
  <c r="GB47" i="7"/>
  <c r="GB44" i="7"/>
  <c r="AP34" i="7"/>
  <c r="AP35" i="7" s="1"/>
  <c r="AP36" i="7" s="1"/>
  <c r="AP38" i="7" s="1"/>
  <c r="AP40" i="7" s="1"/>
  <c r="CO34" i="7"/>
  <c r="CO35" i="7" s="1"/>
  <c r="CO36" i="7" s="1"/>
  <c r="CO38" i="7" s="1"/>
  <c r="CO40" i="7" s="1"/>
  <c r="AI34" i="7"/>
  <c r="AI35" i="7" s="1"/>
  <c r="AI36" i="7" s="1"/>
  <c r="AI38" i="7" s="1"/>
  <c r="AI40" i="7" s="1"/>
  <c r="AK34" i="7"/>
  <c r="AK35" i="7" s="1"/>
  <c r="AK36" i="7" s="1"/>
  <c r="AK38" i="7" s="1"/>
  <c r="AK40" i="7" s="1"/>
  <c r="CU47" i="7"/>
  <c r="CU44" i="7"/>
  <c r="FP47" i="7"/>
  <c r="FP44" i="7"/>
  <c r="FK44" i="7"/>
  <c r="BF34" i="7"/>
  <c r="BF35" i="7" s="1"/>
  <c r="BF36" i="7" s="1"/>
  <c r="BF38" i="7" s="1"/>
  <c r="BF40" i="7" s="1"/>
  <c r="BW47" i="7"/>
  <c r="BW44" i="7"/>
  <c r="DC47" i="7"/>
  <c r="DC44" i="7"/>
  <c r="CH34" i="7"/>
  <c r="CH35" i="7" s="1"/>
  <c r="CH36" i="7" s="1"/>
  <c r="CH38" i="7" s="1"/>
  <c r="CH40" i="7" s="1"/>
  <c r="H47" i="7"/>
  <c r="BE34" i="7"/>
  <c r="BE35" i="7" s="1"/>
  <c r="BE36" i="7" s="1"/>
  <c r="BE38" i="7" s="1"/>
  <c r="BE40" i="7" s="1"/>
  <c r="BB34" i="7"/>
  <c r="BB35" i="7" s="1"/>
  <c r="BB36" i="7" s="1"/>
  <c r="BB38" i="7" s="1"/>
  <c r="BB40" i="7" s="1"/>
  <c r="EW34" i="7"/>
  <c r="EW35" i="7" s="1"/>
  <c r="EW36" i="7" s="1"/>
  <c r="EW38" i="7" s="1"/>
  <c r="EW40" i="7" s="1"/>
  <c r="AR47" i="7"/>
  <c r="AR44" i="7"/>
  <c r="FL47" i="7"/>
  <c r="FL44" i="7"/>
  <c r="BU34" i="7"/>
  <c r="BU35" i="7" s="1"/>
  <c r="BU36" i="7" s="1"/>
  <c r="BU38" i="7" s="1"/>
  <c r="BU40" i="7" s="1"/>
  <c r="EX34" i="7"/>
  <c r="EX35" i="7" s="1"/>
  <c r="EX36" i="7" s="1"/>
  <c r="EX38" i="7" s="1"/>
  <c r="EX40" i="7" s="1"/>
  <c r="EI47" i="7"/>
  <c r="EI44" i="7"/>
  <c r="CR47" i="7"/>
  <c r="CR44" i="7"/>
  <c r="ES34" i="7"/>
  <c r="ES35" i="7" s="1"/>
  <c r="ES36" i="7" s="1"/>
  <c r="ES38" i="7" s="1"/>
  <c r="ES40" i="7" s="1"/>
  <c r="CE47" i="7"/>
  <c r="AE36" i="7"/>
  <c r="AE38" i="7" s="1"/>
  <c r="AE40" i="7" s="1"/>
  <c r="AE34" i="7"/>
  <c r="AE35" i="7" s="1"/>
  <c r="AU36" i="7"/>
  <c r="AU38" i="7" s="1"/>
  <c r="AU40" i="7" s="1"/>
  <c r="AU34" i="7"/>
  <c r="AU35" i="7" s="1"/>
  <c r="AX36" i="7"/>
  <c r="AX38" i="7" s="1"/>
  <c r="AX40" i="7" s="1"/>
  <c r="AX34" i="7"/>
  <c r="AX35" i="7" s="1"/>
  <c r="EQ47" i="7"/>
  <c r="EQ44" i="7"/>
  <c r="V34" i="7"/>
  <c r="V35" i="7" s="1"/>
  <c r="V36" i="7" s="1"/>
  <c r="V38" i="7" s="1"/>
  <c r="V40" i="7" s="1"/>
  <c r="FC36" i="7"/>
  <c r="FC38" i="7" s="1"/>
  <c r="FC40" i="7" s="1"/>
  <c r="FC34" i="7"/>
  <c r="FC35" i="7" s="1"/>
  <c r="AS36" i="7"/>
  <c r="AS38" i="7" s="1"/>
  <c r="AS40" i="7" s="1"/>
  <c r="AS34" i="7"/>
  <c r="AS35" i="7" s="1"/>
  <c r="AZ47" i="7"/>
  <c r="AZ44" i="7"/>
  <c r="FS34" i="7"/>
  <c r="FS35" i="7" s="1"/>
  <c r="FS36" i="7" s="1"/>
  <c r="FS38" i="7" s="1"/>
  <c r="FS40" i="7" s="1"/>
  <c r="FU36" i="7"/>
  <c r="FU38" i="7" s="1"/>
  <c r="FU40" i="7" s="1"/>
  <c r="FU34" i="7"/>
  <c r="FU35" i="7" s="1"/>
  <c r="BA36" i="7"/>
  <c r="BA38" i="7" s="1"/>
  <c r="BA40" i="7" s="1"/>
  <c r="BA34" i="7"/>
  <c r="BA35" i="7" s="1"/>
  <c r="DY36" i="7"/>
  <c r="DY38" i="7" s="1"/>
  <c r="DY40" i="7" s="1"/>
  <c r="DY34" i="7"/>
  <c r="DY35" i="7" s="1"/>
  <c r="FG44" i="7"/>
  <c r="FG47" i="7"/>
  <c r="BD47" i="7"/>
  <c r="BD44" i="7"/>
  <c r="EH36" i="7"/>
  <c r="EH38" i="7" s="1"/>
  <c r="EH40" i="7" s="1"/>
  <c r="EH34" i="7"/>
  <c r="EH35" i="7" s="1"/>
  <c r="EP36" i="7"/>
  <c r="EP38" i="7" s="1"/>
  <c r="EP40" i="7" s="1"/>
  <c r="EP34" i="7"/>
  <c r="EP35" i="7" s="1"/>
  <c r="CV44" i="7"/>
  <c r="CV47" i="7"/>
  <c r="GA36" i="7"/>
  <c r="GA38" i="7" s="1"/>
  <c r="GA40" i="7" s="1"/>
  <c r="GA34" i="7"/>
  <c r="GA35" i="7" s="1"/>
  <c r="FZ34" i="7"/>
  <c r="FZ35" i="7" s="1"/>
  <c r="FZ36" i="7" s="1"/>
  <c r="FZ38" i="7" s="1"/>
  <c r="FZ40" i="7" s="1"/>
  <c r="AM47" i="7"/>
  <c r="AM44" i="7"/>
  <c r="BY36" i="7"/>
  <c r="BY38" i="7" s="1"/>
  <c r="BY40" i="7" s="1"/>
  <c r="BY34" i="7"/>
  <c r="BY35" i="7" s="1"/>
  <c r="CQ36" i="7"/>
  <c r="CQ38" i="7" s="1"/>
  <c r="CQ40" i="7" s="1"/>
  <c r="CQ34" i="7"/>
  <c r="CQ35" i="7" s="1"/>
  <c r="FX47" i="7"/>
  <c r="FX44" i="7"/>
  <c r="CC34" i="7"/>
  <c r="CC35" i="7" s="1"/>
  <c r="CC36" i="7" s="1"/>
  <c r="CC38" i="7" s="1"/>
  <c r="CC40" i="7" s="1"/>
  <c r="FF34" i="7"/>
  <c r="FF35" i="7" s="1"/>
  <c r="FF36" i="7" s="1"/>
  <c r="FF38" i="7" s="1"/>
  <c r="FF40" i="7" s="1"/>
  <c r="EA44" i="7"/>
  <c r="Y36" i="7"/>
  <c r="Y38" i="7" s="1"/>
  <c r="Y40" i="7" s="1"/>
  <c r="Y34" i="7"/>
  <c r="Y35" i="7" s="1"/>
  <c r="DB34" i="7"/>
  <c r="DB35" i="7" s="1"/>
  <c r="DB36" i="7" s="1"/>
  <c r="DB38" i="7" s="1"/>
  <c r="DB40" i="7" s="1"/>
  <c r="FA36" i="7"/>
  <c r="FA38" i="7" s="1"/>
  <c r="FA40" i="7" s="1"/>
  <c r="FA34" i="7"/>
  <c r="FA35" i="7" s="1"/>
  <c r="BG47" i="7"/>
  <c r="CW36" i="7"/>
  <c r="CW38" i="7" s="1"/>
  <c r="CW40" i="7" s="1"/>
  <c r="CW34" i="7"/>
  <c r="CW35" i="7" s="1"/>
  <c r="AF47" i="7"/>
  <c r="AF44" i="7"/>
  <c r="AO36" i="7"/>
  <c r="AO38" i="7" s="1"/>
  <c r="AO40" i="7" s="1"/>
  <c r="AO34" i="7"/>
  <c r="AO35" i="7" s="1"/>
  <c r="DR36" i="7"/>
  <c r="DR38" i="7" s="1"/>
  <c r="DR40" i="7" s="1"/>
  <c r="DR34" i="7"/>
  <c r="DR35" i="7" s="1"/>
  <c r="DV44" i="7"/>
  <c r="DV47" i="7"/>
  <c r="DQ36" i="7"/>
  <c r="DQ38" i="7" s="1"/>
  <c r="DQ40" i="7" s="1"/>
  <c r="DQ34" i="7"/>
  <c r="DQ35" i="7" s="1"/>
  <c r="CB47" i="7"/>
  <c r="CB44" i="7"/>
  <c r="G47" i="7"/>
  <c r="G44" i="7"/>
  <c r="AL36" i="7"/>
  <c r="AL38" i="7" s="1"/>
  <c r="AL40" i="7" s="1"/>
  <c r="AL34" i="7"/>
  <c r="AL35" i="7" s="1"/>
  <c r="EG36" i="7"/>
  <c r="EG38" i="7" s="1"/>
  <c r="EG40" i="7" s="1"/>
  <c r="EG34" i="7"/>
  <c r="EG35" i="7" s="1"/>
  <c r="FY54" i="7"/>
  <c r="FQ54" i="7"/>
  <c r="FI54" i="7"/>
  <c r="FA54" i="7"/>
  <c r="ES54" i="7"/>
  <c r="EK54" i="7"/>
  <c r="EC54" i="7"/>
  <c r="DU54" i="7"/>
  <c r="DM54" i="7"/>
  <c r="DE54" i="7"/>
  <c r="CW54" i="7"/>
  <c r="CO54" i="7"/>
  <c r="CG54" i="7"/>
  <c r="BY54" i="7"/>
  <c r="BQ54" i="7"/>
  <c r="BI54" i="7"/>
  <c r="BA54" i="7"/>
  <c r="AS54" i="7"/>
  <c r="AK54" i="7"/>
  <c r="AC54" i="7"/>
  <c r="U54" i="7"/>
  <c r="M54" i="7"/>
  <c r="E54" i="7"/>
  <c r="FX54" i="7"/>
  <c r="FP54" i="7"/>
  <c r="FH54" i="7"/>
  <c r="EZ54" i="7"/>
  <c r="ER54" i="7"/>
  <c r="EJ54" i="7"/>
  <c r="EB54" i="7"/>
  <c r="DT54" i="7"/>
  <c r="DL54" i="7"/>
  <c r="DD54" i="7"/>
  <c r="CV54" i="7"/>
  <c r="CN54" i="7"/>
  <c r="CF54" i="7"/>
  <c r="BX54" i="7"/>
  <c r="BP54" i="7"/>
  <c r="BH54" i="7"/>
  <c r="AZ54" i="7"/>
  <c r="AR54" i="7"/>
  <c r="AJ54" i="7"/>
  <c r="AB54" i="7"/>
  <c r="T54" i="7"/>
  <c r="L54" i="7"/>
  <c r="FU54" i="7"/>
  <c r="FK54" i="7"/>
  <c r="EY54" i="7"/>
  <c r="EO54" i="7"/>
  <c r="EE54" i="7"/>
  <c r="DS54" i="7"/>
  <c r="DI54" i="7"/>
  <c r="CY54" i="7"/>
  <c r="CM54" i="7"/>
  <c r="CC54" i="7"/>
  <c r="BS54" i="7"/>
  <c r="BG54" i="7"/>
  <c r="AW54" i="7"/>
  <c r="AM54" i="7"/>
  <c r="AA54" i="7"/>
  <c r="Q54" i="7"/>
  <c r="G54" i="7"/>
  <c r="GB54" i="7"/>
  <c r="FR54" i="7"/>
  <c r="FF54" i="7"/>
  <c r="EV54" i="7"/>
  <c r="EL54" i="7"/>
  <c r="DZ54" i="7"/>
  <c r="DP54" i="7"/>
  <c r="DF54" i="7"/>
  <c r="CT54" i="7"/>
  <c r="CJ54" i="7"/>
  <c r="BZ54" i="7"/>
  <c r="BN54" i="7"/>
  <c r="BD54" i="7"/>
  <c r="AT54" i="7"/>
  <c r="AH54" i="7"/>
  <c r="X54" i="7"/>
  <c r="N54" i="7"/>
  <c r="GA54" i="7"/>
  <c r="FO54" i="7"/>
  <c r="FE54" i="7"/>
  <c r="EU54" i="7"/>
  <c r="EI54" i="7"/>
  <c r="DY54" i="7"/>
  <c r="DO54" i="7"/>
  <c r="DC54" i="7"/>
  <c r="CS54" i="7"/>
  <c r="CI54" i="7"/>
  <c r="BW54" i="7"/>
  <c r="BM54" i="7"/>
  <c r="BC54" i="7"/>
  <c r="AQ54" i="7"/>
  <c r="AG54" i="7"/>
  <c r="W54" i="7"/>
  <c r="K54" i="7"/>
  <c r="GH54" i="7"/>
  <c r="FL54" i="7"/>
  <c r="ET54" i="7"/>
  <c r="ED54" i="7"/>
  <c r="DK54" i="7"/>
  <c r="CU54" i="7"/>
  <c r="CD54" i="7"/>
  <c r="BL54" i="7"/>
  <c r="AV54" i="7"/>
  <c r="AE54" i="7"/>
  <c r="O54" i="7"/>
  <c r="FW54" i="7"/>
  <c r="FG54" i="7"/>
  <c r="EP54" i="7"/>
  <c r="DX54" i="7"/>
  <c r="DH54" i="7"/>
  <c r="CQ54" i="7"/>
  <c r="CA54" i="7"/>
  <c r="BJ54" i="7"/>
  <c r="AP54" i="7"/>
  <c r="Z54" i="7"/>
  <c r="I54" i="7"/>
  <c r="FT54" i="7"/>
  <c r="FC54" i="7"/>
  <c r="EM54" i="7"/>
  <c r="DV54" i="7"/>
  <c r="DB54" i="7"/>
  <c r="CL54" i="7"/>
  <c r="BU54" i="7"/>
  <c r="BE54" i="7"/>
  <c r="AN54" i="7"/>
  <c r="V54" i="7"/>
  <c r="F54" i="7"/>
  <c r="FS54" i="7"/>
  <c r="FB54" i="7"/>
  <c r="EH54" i="7"/>
  <c r="DR54" i="7"/>
  <c r="DA54" i="7"/>
  <c r="CK54" i="7"/>
  <c r="BT54" i="7"/>
  <c r="BB54" i="7"/>
  <c r="AL54" i="7"/>
  <c r="S54" i="7"/>
  <c r="FN54" i="7"/>
  <c r="EX54" i="7"/>
  <c r="EG54" i="7"/>
  <c r="DQ54" i="7"/>
  <c r="CZ54" i="7"/>
  <c r="CH54" i="7"/>
  <c r="BR54" i="7"/>
  <c r="AY54" i="7"/>
  <c r="AI54" i="7"/>
  <c r="R54" i="7"/>
  <c r="FM54" i="7"/>
  <c r="DW54" i="7"/>
  <c r="CB54" i="7"/>
  <c r="AF54" i="7"/>
  <c r="FJ54" i="7"/>
  <c r="DN54" i="7"/>
  <c r="BV54" i="7"/>
  <c r="AD54" i="7"/>
  <c r="EQ54" i="7"/>
  <c r="CX54" i="7"/>
  <c r="BF54" i="7"/>
  <c r="J54" i="7"/>
  <c r="EN54" i="7"/>
  <c r="CR54" i="7"/>
  <c r="AX54" i="7"/>
  <c r="H54" i="7"/>
  <c r="FD54" i="7"/>
  <c r="BO54" i="7"/>
  <c r="EW54" i="7"/>
  <c r="BK54" i="7"/>
  <c r="EF54" i="7"/>
  <c r="AU54" i="7"/>
  <c r="EA54" i="7"/>
  <c r="AO54" i="7"/>
  <c r="DJ54" i="7"/>
  <c r="Y54" i="7"/>
  <c r="DG54" i="7"/>
  <c r="P54" i="7"/>
  <c r="FZ54" i="7"/>
  <c r="CP54" i="7"/>
  <c r="CE54" i="7"/>
  <c r="FV54" i="7"/>
  <c r="GH33" i="7"/>
  <c r="E34" i="7"/>
  <c r="EL34" i="7"/>
  <c r="EL35" i="7" s="1"/>
  <c r="EL36" i="7" s="1"/>
  <c r="EL38" i="7" s="1"/>
  <c r="EL40" i="7" s="1"/>
  <c r="FW47" i="7"/>
  <c r="FW44" i="7"/>
  <c r="F36" i="7"/>
  <c r="F38" i="7" s="1"/>
  <c r="F40" i="7" s="1"/>
  <c r="F34" i="7"/>
  <c r="F35" i="7" s="1"/>
  <c r="DW34" i="7"/>
  <c r="DW35" i="7" s="1"/>
  <c r="DW36" i="7" s="1"/>
  <c r="DW38" i="7" s="1"/>
  <c r="DW40" i="7" s="1"/>
  <c r="AV47" i="7"/>
  <c r="AV44" i="7"/>
  <c r="EM36" i="7"/>
  <c r="EM38" i="7" s="1"/>
  <c r="EM40" i="7" s="1"/>
  <c r="EM34" i="7"/>
  <c r="EM35" i="7" s="1"/>
  <c r="AG34" i="7"/>
  <c r="AG35" i="7" s="1"/>
  <c r="AG36" i="7" s="1"/>
  <c r="AG38" i="7" s="1"/>
  <c r="AG40" i="7" s="1"/>
  <c r="DJ34" i="7"/>
  <c r="DJ35" i="7" s="1"/>
  <c r="DJ36" i="7" s="1"/>
  <c r="DJ38" i="7" s="1"/>
  <c r="DJ40" i="7" s="1"/>
  <c r="AB44" i="7"/>
  <c r="AB47" i="7"/>
  <c r="BR44" i="7"/>
  <c r="BR47" i="7"/>
  <c r="DE34" i="7"/>
  <c r="DE35" i="7" s="1"/>
  <c r="DE36" i="7" s="1"/>
  <c r="DE38" i="7" s="1"/>
  <c r="DE40" i="7" s="1"/>
  <c r="AD34" i="7"/>
  <c r="AD35" i="7" s="1"/>
  <c r="AD36" i="7" s="1"/>
  <c r="AD38" i="7" s="1"/>
  <c r="AD40" i="7" s="1"/>
  <c r="FD47" i="7"/>
  <c r="FD44" i="7"/>
  <c r="BN36" i="7"/>
  <c r="BN38" i="7" s="1"/>
  <c r="BN40" i="7" s="1"/>
  <c r="BN34" i="7"/>
  <c r="BN35" i="7" s="1"/>
  <c r="DM36" i="7"/>
  <c r="DM38" i="7" s="1"/>
  <c r="DM40" i="7" s="1"/>
  <c r="DM34" i="7"/>
  <c r="DM35" i="7" s="1"/>
  <c r="EC34" i="7"/>
  <c r="EC35" i="7" s="1"/>
  <c r="EC36" i="7" s="1"/>
  <c r="EC38" i="7" s="1"/>
  <c r="EC40" i="7" s="1"/>
  <c r="BX47" i="7"/>
  <c r="BX44" i="7"/>
  <c r="FJ44" i="7"/>
  <c r="FJ47" i="7"/>
  <c r="BI34" i="7"/>
  <c r="BI35" i="7" s="1"/>
  <c r="BI36" i="7" s="1"/>
  <c r="BI38" i="7" s="1"/>
  <c r="BI40" i="7" s="1"/>
  <c r="FB47" i="7"/>
  <c r="FB44" i="7"/>
  <c r="DT47" i="7"/>
  <c r="DT44" i="7"/>
  <c r="DG34" i="7"/>
  <c r="DG35" i="7" s="1"/>
  <c r="DG36" i="7" s="1"/>
  <c r="DG38" i="7" s="1"/>
  <c r="DG40" i="7" s="1"/>
  <c r="EK34" i="7"/>
  <c r="EK35" i="7" s="1"/>
  <c r="EK36" i="7" s="1"/>
  <c r="EK38" i="7" s="1"/>
  <c r="EK40" i="7" s="1"/>
  <c r="BM34" i="7"/>
  <c r="BM35" i="7" s="1"/>
  <c r="BM36" i="7" s="1"/>
  <c r="BM38" i="7" s="1"/>
  <c r="BM40" i="7" s="1"/>
  <c r="EO34" i="7"/>
  <c r="EO35" i="7" s="1"/>
  <c r="EO36" i="7" s="1"/>
  <c r="EO38" i="7" s="1"/>
  <c r="EO40" i="7" s="1"/>
  <c r="T47" i="7"/>
  <c r="T44" i="7"/>
  <c r="CK34" i="7"/>
  <c r="CK35" i="7" s="1"/>
  <c r="CK36" i="7" s="1"/>
  <c r="CK38" i="7" s="1"/>
  <c r="CK40" i="7" s="1"/>
  <c r="FN34" i="7"/>
  <c r="FN35" i="7" s="1"/>
  <c r="FN36" i="7" s="1"/>
  <c r="FN38" i="7" s="1"/>
  <c r="FN40" i="7" s="1"/>
  <c r="CD34" i="7"/>
  <c r="CD35" i="7" s="1"/>
  <c r="CD36" i="7" s="1"/>
  <c r="CD38" i="7" s="1"/>
  <c r="CD40" i="7" s="1"/>
  <c r="N36" i="7"/>
  <c r="N38" i="7" s="1"/>
  <c r="N40" i="7" s="1"/>
  <c r="N34" i="7"/>
  <c r="N35" i="7" s="1"/>
  <c r="FI34" i="7"/>
  <c r="FI35" i="7" s="1"/>
  <c r="FI36" i="7" s="1"/>
  <c r="FI38" i="7" s="1"/>
  <c r="FI40" i="7" s="1"/>
  <c r="BP44" i="7"/>
  <c r="BP47" i="7"/>
  <c r="DN34" i="7"/>
  <c r="DN35" i="7" s="1"/>
  <c r="DN36" i="7" s="1"/>
  <c r="DN38" i="7" s="1"/>
  <c r="DN40" i="7" s="1"/>
  <c r="DA36" i="7"/>
  <c r="DA38" i="7" s="1"/>
  <c r="DA40" i="7" s="1"/>
  <c r="DA34" i="7"/>
  <c r="DA35" i="7" s="1"/>
  <c r="DD47" i="7"/>
  <c r="DD44" i="7"/>
  <c r="CA34" i="7"/>
  <c r="CA35" i="7" s="1"/>
  <c r="CA36" i="7" s="1"/>
  <c r="CA38" i="7" s="1"/>
  <c r="CA40" i="7" s="1"/>
  <c r="CN44" i="7"/>
  <c r="CN47" i="7"/>
  <c r="BQ34" i="7"/>
  <c r="BQ35" i="7" s="1"/>
  <c r="BQ36" i="7" s="1"/>
  <c r="BQ38" i="7" s="1"/>
  <c r="BQ40" i="7" s="1"/>
  <c r="AQ34" i="7"/>
  <c r="AQ35" i="7" s="1"/>
  <c r="AQ36" i="7" s="1"/>
  <c r="AQ38" i="7" s="1"/>
  <c r="AQ40" i="7" s="1"/>
  <c r="EZ47" i="7"/>
  <c r="EZ44" i="7"/>
  <c r="Z34" i="7"/>
  <c r="Z35" i="7" s="1"/>
  <c r="Z36" i="7" s="1"/>
  <c r="Z38" i="7" s="1"/>
  <c r="Z40" i="7" s="1"/>
  <c r="O36" i="7"/>
  <c r="O38" i="7" s="1"/>
  <c r="O40" i="7" s="1"/>
  <c r="O34" i="7"/>
  <c r="O35" i="7" s="1"/>
  <c r="U34" i="7"/>
  <c r="U35" i="7" s="1"/>
  <c r="U36" i="7" s="1"/>
  <c r="U38" i="7" s="1"/>
  <c r="U40" i="7" s="1"/>
  <c r="R34" i="7"/>
  <c r="R35" i="7" s="1"/>
  <c r="R36" i="7" s="1"/>
  <c r="R38" i="7" s="1"/>
  <c r="R40" i="7" s="1"/>
  <c r="BH44" i="7"/>
  <c r="BH47" i="7"/>
  <c r="BJ44" i="7"/>
  <c r="BJ47" i="7"/>
  <c r="X47" i="7"/>
  <c r="X44" i="7"/>
  <c r="CS34" i="7"/>
  <c r="CS35" i="7" s="1"/>
  <c r="CS36" i="7" s="1"/>
  <c r="CS38" i="7" s="1"/>
  <c r="CS40" i="7" s="1"/>
  <c r="FV36" i="7"/>
  <c r="FV38" i="7" s="1"/>
  <c r="FV40" i="7" s="1"/>
  <c r="FV34" i="7"/>
  <c r="FV35" i="7" s="1"/>
  <c r="EN47" i="7"/>
  <c r="EN44" i="7"/>
  <c r="FQ34" i="7"/>
  <c r="FQ35" i="7" s="1"/>
  <c r="FQ36" i="7" s="1"/>
  <c r="FQ38" i="7" s="1"/>
  <c r="FQ40" i="7" s="1"/>
  <c r="BZ34" i="7"/>
  <c r="BZ35" i="7" s="1"/>
  <c r="BZ36" i="7" s="1"/>
  <c r="BZ38" i="7" s="1"/>
  <c r="BZ40" i="7" s="1"/>
  <c r="AW36" i="7"/>
  <c r="AW38" i="7" s="1"/>
  <c r="AW40" i="7" s="1"/>
  <c r="AW34" i="7"/>
  <c r="AW35" i="7" s="1"/>
  <c r="DZ34" i="7"/>
  <c r="DZ35" i="7" s="1"/>
  <c r="DZ36" i="7" s="1"/>
  <c r="DZ38" i="7" s="1"/>
  <c r="DZ40" i="7" s="1"/>
  <c r="FY34" i="7"/>
  <c r="FY35" i="7" s="1"/>
  <c r="FY36" i="7" s="1"/>
  <c r="FY38" i="7" s="1"/>
  <c r="FY40" i="7" s="1"/>
  <c r="ER47" i="7"/>
  <c r="ER44" i="7"/>
  <c r="J36" i="7"/>
  <c r="J38" i="7" s="1"/>
  <c r="J40" i="7" s="1"/>
  <c r="J34" i="7"/>
  <c r="J35" i="7" s="1"/>
  <c r="DU34" i="7"/>
  <c r="DU35" i="7" s="1"/>
  <c r="DU36" i="7" s="1"/>
  <c r="DU38" i="7" s="1"/>
  <c r="DU40" i="7" s="1"/>
  <c r="GD44" i="6"/>
  <c r="GD47" i="6"/>
  <c r="BL62" i="6"/>
  <c r="BL33" i="6"/>
  <c r="BL53" i="6"/>
  <c r="AV62" i="6"/>
  <c r="AV33" i="6"/>
  <c r="AV53" i="6"/>
  <c r="EF62" i="6"/>
  <c r="EF33" i="6"/>
  <c r="EF53" i="6"/>
  <c r="DX62" i="6"/>
  <c r="DX33" i="6"/>
  <c r="DX53" i="6"/>
  <c r="BD62" i="6"/>
  <c r="BD33" i="6"/>
  <c r="BD53" i="6"/>
  <c r="DH62" i="6"/>
  <c r="DH33" i="6"/>
  <c r="DH53" i="6"/>
  <c r="FT62" i="6"/>
  <c r="FT33" i="6"/>
  <c r="FT53" i="6"/>
  <c r="AN62" i="6"/>
  <c r="AN33" i="6"/>
  <c r="AN53" i="6"/>
  <c r="FL62" i="6"/>
  <c r="FL33" i="6"/>
  <c r="FL53" i="6"/>
  <c r="FO62" i="6"/>
  <c r="FO33" i="6"/>
  <c r="DC62" i="6"/>
  <c r="DC33" i="6"/>
  <c r="AQ62" i="6"/>
  <c r="AQ33" i="6"/>
  <c r="GA62" i="6"/>
  <c r="GA33" i="6"/>
  <c r="DO62" i="6"/>
  <c r="DO33" i="6"/>
  <c r="GB59" i="6"/>
  <c r="GB53" i="6"/>
  <c r="GB55" i="6"/>
  <c r="GB37" i="6"/>
  <c r="GF36" i="6"/>
  <c r="GF38" i="6" s="1"/>
  <c r="GF40" i="6" s="1"/>
  <c r="GF42" i="6" s="1"/>
  <c r="EB62" i="6"/>
  <c r="EB33" i="6"/>
  <c r="BP62" i="6"/>
  <c r="BP33" i="6"/>
  <c r="EX36" i="6"/>
  <c r="EX38" i="6" s="1"/>
  <c r="EX40" i="6" s="1"/>
  <c r="CL62" i="6"/>
  <c r="CL33" i="6"/>
  <c r="R62" i="6"/>
  <c r="R33" i="6"/>
  <c r="CP36" i="6"/>
  <c r="CP38" i="6" s="1"/>
  <c r="CP40" i="6" s="1"/>
  <c r="FE36" i="6"/>
  <c r="FE38" i="6" s="1"/>
  <c r="FE40" i="6" s="1"/>
  <c r="EW62" i="6"/>
  <c r="EW33" i="6"/>
  <c r="Q62" i="6"/>
  <c r="Q33" i="6"/>
  <c r="EV62" i="6"/>
  <c r="EV33" i="6"/>
  <c r="CR62" i="6"/>
  <c r="CR33" i="6"/>
  <c r="P62" i="6"/>
  <c r="P33" i="6"/>
  <c r="FY34" i="6"/>
  <c r="FY35" i="6" s="1"/>
  <c r="FY36" i="6" s="1"/>
  <c r="FY38" i="6" s="1"/>
  <c r="FY40" i="6" s="1"/>
  <c r="DM34" i="6"/>
  <c r="DM35" i="6" s="1"/>
  <c r="DM36" i="6" s="1"/>
  <c r="DM38" i="6" s="1"/>
  <c r="DM40" i="6" s="1"/>
  <c r="AK62" i="6"/>
  <c r="AK33" i="6"/>
  <c r="BR36" i="6"/>
  <c r="BR38" i="6" s="1"/>
  <c r="BR40" i="6" s="1"/>
  <c r="AP36" i="6"/>
  <c r="AP38" i="6" s="1"/>
  <c r="AP40" i="6" s="1"/>
  <c r="CU62" i="6"/>
  <c r="CU33" i="6"/>
  <c r="DT62" i="6"/>
  <c r="DT33" i="6"/>
  <c r="BH62" i="6"/>
  <c r="BH33" i="6"/>
  <c r="CD62" i="6"/>
  <c r="CD33" i="6"/>
  <c r="DQ62" i="6"/>
  <c r="DQ33" i="6"/>
  <c r="I62" i="6"/>
  <c r="I33" i="6"/>
  <c r="EN62" i="6"/>
  <c r="EN33" i="6"/>
  <c r="CB62" i="6"/>
  <c r="CB33" i="6"/>
  <c r="H62" i="6"/>
  <c r="H33" i="6"/>
  <c r="FB36" i="6"/>
  <c r="FB38" i="6" s="1"/>
  <c r="FB40" i="6" s="1"/>
  <c r="U62" i="6"/>
  <c r="U33" i="6"/>
  <c r="EY62" i="6"/>
  <c r="EY33" i="6"/>
  <c r="CM62" i="6"/>
  <c r="CM33" i="6"/>
  <c r="AA62" i="6"/>
  <c r="AA33" i="6"/>
  <c r="GB56" i="6"/>
  <c r="FT56" i="6"/>
  <c r="FL56" i="6"/>
  <c r="FD56" i="6"/>
  <c r="EV56" i="6"/>
  <c r="EN56" i="6"/>
  <c r="EF56" i="6"/>
  <c r="GA56" i="6"/>
  <c r="FS56" i="6"/>
  <c r="FK56" i="6"/>
  <c r="FC56" i="6"/>
  <c r="EU56" i="6"/>
  <c r="EM56" i="6"/>
  <c r="EE56" i="6"/>
  <c r="DW56" i="6"/>
  <c r="DO56" i="6"/>
  <c r="DG56" i="6"/>
  <c r="CY56" i="6"/>
  <c r="CQ56" i="6"/>
  <c r="CI56" i="6"/>
  <c r="CA56" i="6"/>
  <c r="BS56" i="6"/>
  <c r="BK56" i="6"/>
  <c r="BC56" i="6"/>
  <c r="AU56" i="6"/>
  <c r="AM56" i="6"/>
  <c r="AE56" i="6"/>
  <c r="W56" i="6"/>
  <c r="O56" i="6"/>
  <c r="G56" i="6"/>
  <c r="FZ56" i="6"/>
  <c r="FR56" i="6"/>
  <c r="FJ56" i="6"/>
  <c r="FB56" i="6"/>
  <c r="ET56" i="6"/>
  <c r="EL56" i="6"/>
  <c r="ED56" i="6"/>
  <c r="DV56" i="6"/>
  <c r="DN56" i="6"/>
  <c r="DF56" i="6"/>
  <c r="CX56" i="6"/>
  <c r="CP56" i="6"/>
  <c r="CH56" i="6"/>
  <c r="BZ56" i="6"/>
  <c r="BR56" i="6"/>
  <c r="BJ56" i="6"/>
  <c r="BB56" i="6"/>
  <c r="AT56" i="6"/>
  <c r="AL56" i="6"/>
  <c r="AD56" i="6"/>
  <c r="V56" i="6"/>
  <c r="N56" i="6"/>
  <c r="F56" i="6"/>
  <c r="FY56" i="6"/>
  <c r="FQ56" i="6"/>
  <c r="FI56" i="6"/>
  <c r="FA56" i="6"/>
  <c r="ES56" i="6"/>
  <c r="EK56" i="6"/>
  <c r="EC56" i="6"/>
  <c r="DU56" i="6"/>
  <c r="DM56" i="6"/>
  <c r="DE56" i="6"/>
  <c r="CW56" i="6"/>
  <c r="CO56" i="6"/>
  <c r="CG56" i="6"/>
  <c r="BY56" i="6"/>
  <c r="BQ56" i="6"/>
  <c r="BI56" i="6"/>
  <c r="BA56" i="6"/>
  <c r="AS56" i="6"/>
  <c r="AK56" i="6"/>
  <c r="AC56" i="6"/>
  <c r="U56" i="6"/>
  <c r="M56" i="6"/>
  <c r="E56" i="6"/>
  <c r="FX56" i="6"/>
  <c r="FP56" i="6"/>
  <c r="FH56" i="6"/>
  <c r="EZ56" i="6"/>
  <c r="ER56" i="6"/>
  <c r="EJ56" i="6"/>
  <c r="EB56" i="6"/>
  <c r="DT56" i="6"/>
  <c r="DL56" i="6"/>
  <c r="DD56" i="6"/>
  <c r="CV56" i="6"/>
  <c r="CN56" i="6"/>
  <c r="CF56" i="6"/>
  <c r="BX56" i="6"/>
  <c r="BP56" i="6"/>
  <c r="BH56" i="6"/>
  <c r="AZ56" i="6"/>
  <c r="AR56" i="6"/>
  <c r="AJ56" i="6"/>
  <c r="AB56" i="6"/>
  <c r="T56" i="6"/>
  <c r="L56" i="6"/>
  <c r="GH56" i="6"/>
  <c r="FU56" i="6"/>
  <c r="FM56" i="6"/>
  <c r="FE56" i="6"/>
  <c r="EW56" i="6"/>
  <c r="EO56" i="6"/>
  <c r="EG56" i="6"/>
  <c r="DY56" i="6"/>
  <c r="DQ56" i="6"/>
  <c r="DI56" i="6"/>
  <c r="DA56" i="6"/>
  <c r="CS56" i="6"/>
  <c r="CK56" i="6"/>
  <c r="CC56" i="6"/>
  <c r="BU56" i="6"/>
  <c r="BM56" i="6"/>
  <c r="BE56" i="6"/>
  <c r="AW56" i="6"/>
  <c r="AO56" i="6"/>
  <c r="AG56" i="6"/>
  <c r="Y56" i="6"/>
  <c r="Q56" i="6"/>
  <c r="I56" i="6"/>
  <c r="FF56" i="6"/>
  <c r="DZ56" i="6"/>
  <c r="DC56" i="6"/>
  <c r="CJ56" i="6"/>
  <c r="BN56" i="6"/>
  <c r="EY56" i="6"/>
  <c r="DX56" i="6"/>
  <c r="DB56" i="6"/>
  <c r="CE56" i="6"/>
  <c r="BL56" i="6"/>
  <c r="AP56" i="6"/>
  <c r="S56" i="6"/>
  <c r="FW56" i="6"/>
  <c r="EQ56" i="6"/>
  <c r="DR56" i="6"/>
  <c r="CU56" i="6"/>
  <c r="CB56" i="6"/>
  <c r="BF56" i="6"/>
  <c r="AI56" i="6"/>
  <c r="P56" i="6"/>
  <c r="FV56" i="6"/>
  <c r="EP56" i="6"/>
  <c r="DP56" i="6"/>
  <c r="CT56" i="6"/>
  <c r="BW56" i="6"/>
  <c r="BD56" i="6"/>
  <c r="AH56" i="6"/>
  <c r="K56" i="6"/>
  <c r="EA56" i="6"/>
  <c r="CL56" i="6"/>
  <c r="AV56" i="6"/>
  <c r="J56" i="6"/>
  <c r="FN56" i="6"/>
  <c r="DJ56" i="6"/>
  <c r="BT56" i="6"/>
  <c r="AF56" i="6"/>
  <c r="FG56" i="6"/>
  <c r="DH56" i="6"/>
  <c r="BO56" i="6"/>
  <c r="AA56" i="6"/>
  <c r="EH56" i="6"/>
  <c r="BG56" i="6"/>
  <c r="H56" i="6"/>
  <c r="DK56" i="6"/>
  <c r="AX56" i="6"/>
  <c r="CR56" i="6"/>
  <c r="AN56" i="6"/>
  <c r="FO56" i="6"/>
  <c r="CM56" i="6"/>
  <c r="Z56" i="6"/>
  <c r="EX56" i="6"/>
  <c r="CD56" i="6"/>
  <c r="X56" i="6"/>
  <c r="AQ56" i="6"/>
  <c r="R56" i="6"/>
  <c r="CZ56" i="6"/>
  <c r="EI56" i="6"/>
  <c r="DS56" i="6"/>
  <c r="BV56" i="6"/>
  <c r="AY56" i="6"/>
  <c r="FO53" i="6"/>
  <c r="AQ53" i="6"/>
  <c r="EP34" i="6"/>
  <c r="EP35" i="6" s="1"/>
  <c r="EP36" i="6" s="1"/>
  <c r="EP38" i="6" s="1"/>
  <c r="EP40" i="6" s="1"/>
  <c r="FK62" i="6"/>
  <c r="FK33" i="6"/>
  <c r="CY62" i="6"/>
  <c r="CY33" i="6"/>
  <c r="EV53" i="6"/>
  <c r="P53" i="6"/>
  <c r="CY53" i="6"/>
  <c r="DL36" i="6"/>
  <c r="DL38" i="6" s="1"/>
  <c r="DL40" i="6" s="1"/>
  <c r="AR62" i="6"/>
  <c r="AR33" i="6"/>
  <c r="FV36" i="6"/>
  <c r="FV38" i="6" s="1"/>
  <c r="FV40" i="6" s="1"/>
  <c r="EH62" i="6"/>
  <c r="EH33" i="6"/>
  <c r="BV62" i="6"/>
  <c r="BV33" i="6"/>
  <c r="DY36" i="6"/>
  <c r="DY38" i="6" s="1"/>
  <c r="DY40" i="6" s="1"/>
  <c r="CK62" i="6"/>
  <c r="CK33" i="6"/>
  <c r="BT62" i="6"/>
  <c r="BT33" i="6"/>
  <c r="AD34" i="6"/>
  <c r="AD35" i="6" s="1"/>
  <c r="AD36" i="6" s="1"/>
  <c r="AD38" i="6" s="1"/>
  <c r="AD40" i="6" s="1"/>
  <c r="EO36" i="6"/>
  <c r="EO38" i="6" s="1"/>
  <c r="EO40" i="6" s="1"/>
  <c r="FQ62" i="6"/>
  <c r="FQ33" i="6"/>
  <c r="DE62" i="6"/>
  <c r="DE33" i="6"/>
  <c r="E62" i="6"/>
  <c r="GH32" i="6"/>
  <c r="E33" i="6"/>
  <c r="O36" i="6"/>
  <c r="O38" i="6" s="1"/>
  <c r="O40" i="6" s="1"/>
  <c r="AG36" i="6"/>
  <c r="AG38" i="6" s="1"/>
  <c r="AG40" i="6" s="1"/>
  <c r="FW62" i="6"/>
  <c r="FW33" i="6"/>
  <c r="AI62" i="6"/>
  <c r="AI33" i="6"/>
  <c r="DG62" i="6"/>
  <c r="DG33" i="6"/>
  <c r="CE62" i="6"/>
  <c r="CE33" i="6"/>
  <c r="S62" i="6"/>
  <c r="S33" i="6"/>
  <c r="FV60" i="6"/>
  <c r="FN60" i="6"/>
  <c r="FF60" i="6"/>
  <c r="EX60" i="6"/>
  <c r="EP60" i="6"/>
  <c r="EH60" i="6"/>
  <c r="DZ60" i="6"/>
  <c r="DR60" i="6"/>
  <c r="DJ60" i="6"/>
  <c r="DB60" i="6"/>
  <c r="CT60" i="6"/>
  <c r="CL60" i="6"/>
  <c r="CD60" i="6"/>
  <c r="BV60" i="6"/>
  <c r="BN60" i="6"/>
  <c r="BF60" i="6"/>
  <c r="AX60" i="6"/>
  <c r="AP60" i="6"/>
  <c r="AH60" i="6"/>
  <c r="Z60" i="6"/>
  <c r="R60" i="6"/>
  <c r="J60" i="6"/>
  <c r="GH60" i="6"/>
  <c r="FU60" i="6"/>
  <c r="FM60" i="6"/>
  <c r="FE60" i="6"/>
  <c r="EW60" i="6"/>
  <c r="EO60" i="6"/>
  <c r="EG60" i="6"/>
  <c r="DY60" i="6"/>
  <c r="DQ60" i="6"/>
  <c r="DI60" i="6"/>
  <c r="DA60" i="6"/>
  <c r="CS60" i="6"/>
  <c r="CK60" i="6"/>
  <c r="CC60" i="6"/>
  <c r="BU60" i="6"/>
  <c r="BM60" i="6"/>
  <c r="BE60" i="6"/>
  <c r="AW60" i="6"/>
  <c r="AO60" i="6"/>
  <c r="AG60" i="6"/>
  <c r="Y60" i="6"/>
  <c r="Q60" i="6"/>
  <c r="I60" i="6"/>
  <c r="GB60" i="6"/>
  <c r="FT60" i="6"/>
  <c r="FL60" i="6"/>
  <c r="FD60" i="6"/>
  <c r="EV60" i="6"/>
  <c r="EN60" i="6"/>
  <c r="EF60" i="6"/>
  <c r="DX60" i="6"/>
  <c r="DP60" i="6"/>
  <c r="DH60" i="6"/>
  <c r="CZ60" i="6"/>
  <c r="CR60" i="6"/>
  <c r="CJ60" i="6"/>
  <c r="CB60" i="6"/>
  <c r="BT60" i="6"/>
  <c r="BL60" i="6"/>
  <c r="BD60" i="6"/>
  <c r="AV60" i="6"/>
  <c r="AN60" i="6"/>
  <c r="AF60" i="6"/>
  <c r="X60" i="6"/>
  <c r="P60" i="6"/>
  <c r="H60" i="6"/>
  <c r="GA60" i="6"/>
  <c r="FS60" i="6"/>
  <c r="FK60" i="6"/>
  <c r="FC60" i="6"/>
  <c r="EU60" i="6"/>
  <c r="EM60" i="6"/>
  <c r="EE60" i="6"/>
  <c r="DW60" i="6"/>
  <c r="DO60" i="6"/>
  <c r="DG60" i="6"/>
  <c r="CY60" i="6"/>
  <c r="CQ60" i="6"/>
  <c r="CI60" i="6"/>
  <c r="CA60" i="6"/>
  <c r="BS60" i="6"/>
  <c r="BK60" i="6"/>
  <c r="BC60" i="6"/>
  <c r="AU60" i="6"/>
  <c r="AM60" i="6"/>
  <c r="AE60" i="6"/>
  <c r="W60" i="6"/>
  <c r="O60" i="6"/>
  <c r="G60" i="6"/>
  <c r="FZ60" i="6"/>
  <c r="FR60" i="6"/>
  <c r="FJ60" i="6"/>
  <c r="FB60" i="6"/>
  <c r="ET60" i="6"/>
  <c r="EL60" i="6"/>
  <c r="ED60" i="6"/>
  <c r="DV60" i="6"/>
  <c r="DN60" i="6"/>
  <c r="DF60" i="6"/>
  <c r="CX60" i="6"/>
  <c r="CP60" i="6"/>
  <c r="CH60" i="6"/>
  <c r="BZ60" i="6"/>
  <c r="BR60" i="6"/>
  <c r="BJ60" i="6"/>
  <c r="BB60" i="6"/>
  <c r="AT60" i="6"/>
  <c r="AL60" i="6"/>
  <c r="AD60" i="6"/>
  <c r="V60" i="6"/>
  <c r="N60" i="6"/>
  <c r="F60" i="6"/>
  <c r="FY60" i="6"/>
  <c r="FQ60" i="6"/>
  <c r="FI60" i="6"/>
  <c r="FA60" i="6"/>
  <c r="ES60" i="6"/>
  <c r="EK60" i="6"/>
  <c r="EC60" i="6"/>
  <c r="DU60" i="6"/>
  <c r="DM60" i="6"/>
  <c r="DE60" i="6"/>
  <c r="CW60" i="6"/>
  <c r="CO60" i="6"/>
  <c r="CG60" i="6"/>
  <c r="BY60" i="6"/>
  <c r="BQ60" i="6"/>
  <c r="BI60" i="6"/>
  <c r="BA60" i="6"/>
  <c r="AS60" i="6"/>
  <c r="AK60" i="6"/>
  <c r="AC60" i="6"/>
  <c r="U60" i="6"/>
  <c r="M60" i="6"/>
  <c r="E60" i="6"/>
  <c r="FX60" i="6"/>
  <c r="FP60" i="6"/>
  <c r="FH60" i="6"/>
  <c r="EZ60" i="6"/>
  <c r="ER60" i="6"/>
  <c r="EJ60" i="6"/>
  <c r="EB60" i="6"/>
  <c r="DT60" i="6"/>
  <c r="DL60" i="6"/>
  <c r="DD60" i="6"/>
  <c r="CV60" i="6"/>
  <c r="CN60" i="6"/>
  <c r="CF60" i="6"/>
  <c r="BX60" i="6"/>
  <c r="BP60" i="6"/>
  <c r="BH60" i="6"/>
  <c r="AZ60" i="6"/>
  <c r="AR60" i="6"/>
  <c r="AJ60" i="6"/>
  <c r="AB60" i="6"/>
  <c r="T60" i="6"/>
  <c r="L60" i="6"/>
  <c r="EQ60" i="6"/>
  <c r="CE60" i="6"/>
  <c r="S60" i="6"/>
  <c r="EI60" i="6"/>
  <c r="BW60" i="6"/>
  <c r="K60" i="6"/>
  <c r="EA60" i="6"/>
  <c r="BO60" i="6"/>
  <c r="DS60" i="6"/>
  <c r="BG60" i="6"/>
  <c r="FW60" i="6"/>
  <c r="DK60" i="6"/>
  <c r="AY60" i="6"/>
  <c r="EY60" i="6"/>
  <c r="CM60" i="6"/>
  <c r="AA60" i="6"/>
  <c r="FO60" i="6"/>
  <c r="DC60" i="6"/>
  <c r="CU60" i="6"/>
  <c r="FG60" i="6"/>
  <c r="AQ60" i="6"/>
  <c r="AI60" i="6"/>
  <c r="AM34" i="6"/>
  <c r="AM35" i="6" s="1"/>
  <c r="AM36" i="6" s="1"/>
  <c r="AM38" i="6" s="1"/>
  <c r="AM40" i="6" s="1"/>
  <c r="FC62" i="6"/>
  <c r="FC33" i="6"/>
  <c r="I53" i="6"/>
  <c r="GA53" i="6"/>
  <c r="DO53" i="6"/>
  <c r="FH62" i="6"/>
  <c r="FH33" i="6"/>
  <c r="AJ62" i="6"/>
  <c r="AJ33" i="6"/>
  <c r="FU36" i="6"/>
  <c r="FU38" i="6" s="1"/>
  <c r="FU40" i="6" s="1"/>
  <c r="DA36" i="6"/>
  <c r="DA38" i="6" s="1"/>
  <c r="DA40" i="6" s="1"/>
  <c r="DZ62" i="6"/>
  <c r="DZ33" i="6"/>
  <c r="BN62" i="6"/>
  <c r="BN33" i="6"/>
  <c r="CC62" i="6"/>
  <c r="CC33" i="6"/>
  <c r="ED36" i="6"/>
  <c r="ED38" i="6" s="1"/>
  <c r="ED40" i="6" s="1"/>
  <c r="BS36" i="6"/>
  <c r="BS38" i="6" s="1"/>
  <c r="BS40" i="6" s="1"/>
  <c r="AE36" i="6"/>
  <c r="AE38" i="6" s="1"/>
  <c r="AE40" i="6" s="1"/>
  <c r="FI62" i="6"/>
  <c r="FI33" i="6"/>
  <c r="CW62" i="6"/>
  <c r="CW33" i="6"/>
  <c r="FG62" i="6"/>
  <c r="FG33" i="6"/>
  <c r="FS62" i="6"/>
  <c r="FS33" i="6"/>
  <c r="K62" i="6"/>
  <c r="K33" i="6"/>
  <c r="AI53" i="6"/>
  <c r="CD53" i="6"/>
  <c r="GH37" i="6"/>
  <c r="EU62" i="6"/>
  <c r="EU33" i="6"/>
  <c r="EZ36" i="6"/>
  <c r="EZ38" i="6" s="1"/>
  <c r="EZ40" i="6" s="1"/>
  <c r="CV62" i="6"/>
  <c r="CV33" i="6"/>
  <c r="AB62" i="6"/>
  <c r="AB33" i="6"/>
  <c r="FN36" i="6"/>
  <c r="FN38" i="6" s="1"/>
  <c r="FN40" i="6" s="1"/>
  <c r="DR62" i="6"/>
  <c r="DR33" i="6"/>
  <c r="BF62" i="6"/>
  <c r="BF33" i="6"/>
  <c r="BY36" i="6"/>
  <c r="BY38" i="6" s="1"/>
  <c r="BY40" i="6" s="1"/>
  <c r="CJ62" i="6"/>
  <c r="CJ33" i="6"/>
  <c r="X62" i="6"/>
  <c r="X33" i="6"/>
  <c r="BU62" i="6"/>
  <c r="BU33" i="6"/>
  <c r="M36" i="6"/>
  <c r="M38" i="6" s="1"/>
  <c r="M40" i="6" s="1"/>
  <c r="GB62" i="6"/>
  <c r="GB33" i="6"/>
  <c r="DP36" i="6"/>
  <c r="DP38" i="6" s="1"/>
  <c r="DP40" i="6" s="1"/>
  <c r="CX34" i="6"/>
  <c r="CX35" i="6" s="1"/>
  <c r="CX36" i="6" s="1"/>
  <c r="CX38" i="6" s="1"/>
  <c r="CX40" i="6" s="1"/>
  <c r="N34" i="6"/>
  <c r="N35" i="6" s="1"/>
  <c r="N36" i="6" s="1"/>
  <c r="N38" i="6" s="1"/>
  <c r="N40" i="6" s="1"/>
  <c r="CO36" i="6"/>
  <c r="CO38" i="6" s="1"/>
  <c r="CO40" i="6" s="1"/>
  <c r="FA62" i="6"/>
  <c r="FA33" i="6"/>
  <c r="CG62" i="6"/>
  <c r="CG33" i="6"/>
  <c r="AZ36" i="6"/>
  <c r="AZ38" i="6" s="1"/>
  <c r="AZ40" i="6" s="1"/>
  <c r="FP36" i="6"/>
  <c r="FP38" i="6" s="1"/>
  <c r="FP40" i="6" s="1"/>
  <c r="F36" i="6"/>
  <c r="F38" i="6" s="1"/>
  <c r="F40" i="6" s="1"/>
  <c r="DK62" i="6"/>
  <c r="DK33" i="6"/>
  <c r="EQ62" i="6"/>
  <c r="EQ33" i="6"/>
  <c r="EI62" i="6"/>
  <c r="EI33" i="6"/>
  <c r="EA62" i="6"/>
  <c r="EA33" i="6"/>
  <c r="BO62" i="6"/>
  <c r="BO33" i="6"/>
  <c r="FG53" i="6"/>
  <c r="EM62" i="6"/>
  <c r="EM33" i="6"/>
  <c r="EN53" i="6"/>
  <c r="CB53" i="6"/>
  <c r="CN62" i="6"/>
  <c r="CN33" i="6"/>
  <c r="T62" i="6"/>
  <c r="T33" i="6"/>
  <c r="DF36" i="6"/>
  <c r="DF38" i="6" s="1"/>
  <c r="DF40" i="6" s="1"/>
  <c r="FM36" i="6"/>
  <c r="FM38" i="6" s="1"/>
  <c r="FM40" i="6" s="1"/>
  <c r="BM36" i="6"/>
  <c r="BM38" i="6" s="1"/>
  <c r="BM40" i="6" s="1"/>
  <c r="DJ62" i="6"/>
  <c r="DJ33" i="6"/>
  <c r="AX62" i="6"/>
  <c r="AX33" i="6"/>
  <c r="BE62" i="6"/>
  <c r="BE33" i="6"/>
  <c r="FR36" i="6"/>
  <c r="FR38" i="6" s="1"/>
  <c r="FR40" i="6" s="1"/>
  <c r="EJ36" i="6"/>
  <c r="EJ38" i="6" s="1"/>
  <c r="EJ40" i="6" s="1"/>
  <c r="DV36" i="6"/>
  <c r="DV38" i="6" s="1"/>
  <c r="DV40" i="6" s="1"/>
  <c r="BK36" i="6"/>
  <c r="BK38" i="6" s="1"/>
  <c r="BK40" i="6" s="1"/>
  <c r="W36" i="6"/>
  <c r="W38" i="6" s="1"/>
  <c r="W40" i="6" s="1"/>
  <c r="DN36" i="6"/>
  <c r="DN38" i="6" s="1"/>
  <c r="DN40" i="6" s="1"/>
  <c r="ES62" i="6"/>
  <c r="ES33" i="6"/>
  <c r="BQ62" i="6"/>
  <c r="BQ33" i="6"/>
  <c r="CU53" i="6"/>
  <c r="FZ36" i="6"/>
  <c r="FZ38" i="6" s="1"/>
  <c r="FZ40" i="6" s="1"/>
  <c r="J62" i="6"/>
  <c r="J33" i="6"/>
  <c r="BW62" i="6"/>
  <c r="BW33" i="6"/>
  <c r="FX34" i="6"/>
  <c r="FX35" i="6" s="1"/>
  <c r="FX36" i="6" s="1"/>
  <c r="FX38" i="6" s="1"/>
  <c r="FX40" i="6" s="1"/>
  <c r="GE36" i="6"/>
  <c r="GE38" i="6" s="1"/>
  <c r="GE40" i="6" s="1"/>
  <c r="GE42" i="6" s="1"/>
  <c r="DS62" i="6"/>
  <c r="DS33" i="6"/>
  <c r="BG62" i="6"/>
  <c r="BG33" i="6"/>
  <c r="DI34" i="6"/>
  <c r="DI35" i="6" s="1"/>
  <c r="DI36" i="6" s="1"/>
  <c r="DI38" i="6" s="1"/>
  <c r="DI40" i="6" s="1"/>
  <c r="FW53" i="6"/>
  <c r="CM53" i="6"/>
  <c r="K53" i="6"/>
  <c r="EE62" i="6"/>
  <c r="EE33" i="6"/>
  <c r="X53" i="6"/>
  <c r="H53" i="6"/>
  <c r="AL36" i="6"/>
  <c r="AL38" i="6" s="1"/>
  <c r="AL40" i="6" s="1"/>
  <c r="ER36" i="6"/>
  <c r="ER38" i="6" s="1"/>
  <c r="ER40" i="6" s="1"/>
  <c r="CF62" i="6"/>
  <c r="CF33" i="6"/>
  <c r="L62" i="6"/>
  <c r="L33" i="6"/>
  <c r="CS34" i="6"/>
  <c r="CS35" i="6" s="1"/>
  <c r="CS36" i="6" s="1"/>
  <c r="CS38" i="6" s="1"/>
  <c r="CS40" i="6" s="1"/>
  <c r="FF36" i="6"/>
  <c r="FF38" i="6" s="1"/>
  <c r="FF40" i="6" s="1"/>
  <c r="DB62" i="6"/>
  <c r="DB33" i="6"/>
  <c r="AH62" i="6"/>
  <c r="AH33" i="6"/>
  <c r="EC36" i="6"/>
  <c r="EC38" i="6" s="1"/>
  <c r="EC40" i="6" s="1"/>
  <c r="AO62" i="6"/>
  <c r="AO33" i="6"/>
  <c r="BJ36" i="6"/>
  <c r="BJ38" i="6" s="1"/>
  <c r="BJ40" i="6" s="1"/>
  <c r="ET34" i="6"/>
  <c r="ET35" i="6" s="1"/>
  <c r="ET36" i="6" s="1"/>
  <c r="ET38" i="6" s="1"/>
  <c r="ET40" i="6" s="1"/>
  <c r="EK62" i="6"/>
  <c r="EK33" i="6"/>
  <c r="BA62" i="6"/>
  <c r="BA33" i="6"/>
  <c r="BI36" i="6"/>
  <c r="BI38" i="6" s="1"/>
  <c r="BI40" i="6" s="1"/>
  <c r="CA36" i="6"/>
  <c r="CA38" i="6" s="1"/>
  <c r="CA40" i="6" s="1"/>
  <c r="AY62" i="6"/>
  <c r="AY33" i="6"/>
  <c r="DC53" i="6"/>
  <c r="DG53" i="6"/>
  <c r="DW62" i="6"/>
  <c r="DW33" i="6"/>
  <c r="CI34" i="6"/>
  <c r="CI35" i="6" s="1"/>
  <c r="CI36" i="6" s="1"/>
  <c r="CI38" i="6" s="1"/>
  <c r="CI40" i="6" s="1"/>
  <c r="FS53" i="6"/>
  <c r="DW53" i="6"/>
  <c r="BX62" i="6"/>
  <c r="BX33" i="6"/>
  <c r="GH59" i="6"/>
  <c r="GH55" i="6"/>
  <c r="GH53" i="6"/>
  <c r="AT36" i="6"/>
  <c r="AT38" i="6" s="1"/>
  <c r="AT40" i="6" s="1"/>
  <c r="CH36" i="6"/>
  <c r="CH38" i="6" s="1"/>
  <c r="CH40" i="6" s="1"/>
  <c r="EG36" i="6"/>
  <c r="EG38" i="6" s="1"/>
  <c r="EG40" i="6" s="1"/>
  <c r="AW36" i="6"/>
  <c r="AW38" i="6" s="1"/>
  <c r="AW40" i="6" s="1"/>
  <c r="CT62" i="6"/>
  <c r="CT33" i="6"/>
  <c r="Z62" i="6"/>
  <c r="Z33" i="6"/>
  <c r="AU36" i="6"/>
  <c r="AU38" i="6" s="1"/>
  <c r="AU40" i="6" s="1"/>
  <c r="GC36" i="6"/>
  <c r="GC38" i="6" s="1"/>
  <c r="GC40" i="6" s="1"/>
  <c r="GC42" i="6" s="1"/>
  <c r="Y62" i="6"/>
  <c r="Y33" i="6"/>
  <c r="FD62" i="6"/>
  <c r="FD33" i="6"/>
  <c r="CZ62" i="6"/>
  <c r="CZ33" i="6"/>
  <c r="AF62" i="6"/>
  <c r="AF33" i="6"/>
  <c r="V34" i="6"/>
  <c r="V35" i="6" s="1"/>
  <c r="V36" i="6" s="1"/>
  <c r="V38" i="6" s="1"/>
  <c r="V40" i="6" s="1"/>
  <c r="BZ36" i="6"/>
  <c r="BZ38" i="6" s="1"/>
  <c r="BZ40" i="6" s="1"/>
  <c r="FJ36" i="6"/>
  <c r="FJ38" i="6" s="1"/>
  <c r="FJ40" i="6" s="1"/>
  <c r="CQ36" i="6"/>
  <c r="CQ38" i="6" s="1"/>
  <c r="CQ40" i="6" s="1"/>
  <c r="BC36" i="6"/>
  <c r="BC38" i="6" s="1"/>
  <c r="BC40" i="6" s="1"/>
  <c r="G36" i="6"/>
  <c r="G38" i="6" s="1"/>
  <c r="G40" i="6" s="1"/>
  <c r="AC34" i="6"/>
  <c r="AC35" i="6" s="1"/>
  <c r="AC36" i="6" s="1"/>
  <c r="AC38" i="6" s="1"/>
  <c r="AC40" i="6" s="1"/>
  <c r="BB36" i="6"/>
  <c r="BB38" i="6" s="1"/>
  <c r="BB40" i="6" s="1"/>
  <c r="GG36" i="6"/>
  <c r="GG38" i="6" s="1"/>
  <c r="GG40" i="6" s="1"/>
  <c r="GG42" i="6" s="1"/>
  <c r="DU62" i="6"/>
  <c r="DU33" i="6"/>
  <c r="AS62" i="6"/>
  <c r="AS33" i="6"/>
  <c r="N2142" i="1"/>
  <c r="N2140" i="1"/>
  <c r="N2130" i="1"/>
  <c r="N2128" i="1"/>
  <c r="N2118" i="1"/>
  <c r="N2116" i="1"/>
  <c r="N2106" i="1"/>
  <c r="N2104" i="1"/>
  <c r="N2094" i="1"/>
  <c r="N2092" i="1"/>
  <c r="N2082" i="1"/>
  <c r="N2080" i="1"/>
  <c r="N2070" i="1"/>
  <c r="N2068" i="1"/>
  <c r="N2058" i="1"/>
  <c r="N2056" i="1"/>
  <c r="N2046" i="1"/>
  <c r="N2044" i="1"/>
  <c r="N2034" i="1"/>
  <c r="N2032" i="1"/>
  <c r="N2022" i="1"/>
  <c r="N2020" i="1"/>
  <c r="N2010" i="1"/>
  <c r="N2008" i="1"/>
  <c r="N1998" i="1"/>
  <c r="N1996" i="1"/>
  <c r="N1986" i="1"/>
  <c r="N1984" i="1"/>
  <c r="N1974" i="1"/>
  <c r="N1972" i="1"/>
  <c r="N1962" i="1"/>
  <c r="N1960" i="1"/>
  <c r="N1950" i="1"/>
  <c r="N1948" i="1"/>
  <c r="N1938" i="1"/>
  <c r="N1936" i="1"/>
  <c r="N1926" i="1"/>
  <c r="N1924" i="1"/>
  <c r="N1914" i="1"/>
  <c r="N1912" i="1"/>
  <c r="N1902" i="1"/>
  <c r="N1900" i="1"/>
  <c r="N1890" i="1"/>
  <c r="N1888" i="1"/>
  <c r="N1878" i="1"/>
  <c r="N1876" i="1"/>
  <c r="N1866" i="1"/>
  <c r="N1864" i="1"/>
  <c r="N1854" i="1"/>
  <c r="N1852" i="1"/>
  <c r="N1842" i="1"/>
  <c r="N1840" i="1"/>
  <c r="N1830" i="1"/>
  <c r="N1828" i="1"/>
  <c r="N1818" i="1"/>
  <c r="N1816" i="1"/>
  <c r="N1806" i="1"/>
  <c r="N1804" i="1"/>
  <c r="N1794" i="1"/>
  <c r="N1792" i="1"/>
  <c r="N1782" i="1"/>
  <c r="N1780" i="1"/>
  <c r="N1770" i="1"/>
  <c r="N1768" i="1"/>
  <c r="N1758" i="1"/>
  <c r="N1756" i="1"/>
  <c r="N1746" i="1"/>
  <c r="N1744" i="1"/>
  <c r="N1734" i="1"/>
  <c r="N1732" i="1"/>
  <c r="N1722" i="1"/>
  <c r="N1720" i="1"/>
  <c r="N1710" i="1"/>
  <c r="N1708" i="1"/>
  <c r="N1698" i="1"/>
  <c r="N1696" i="1"/>
  <c r="N1686" i="1"/>
  <c r="N1684" i="1"/>
  <c r="N1674" i="1"/>
  <c r="N1672" i="1"/>
  <c r="N1662" i="1"/>
  <c r="N1660" i="1"/>
  <c r="N1650" i="1"/>
  <c r="N1648" i="1"/>
  <c r="N1638" i="1"/>
  <c r="N1636" i="1"/>
  <c r="N1626" i="1"/>
  <c r="N1624" i="1"/>
  <c r="N1614" i="1"/>
  <c r="N1612" i="1"/>
  <c r="N1602" i="1"/>
  <c r="N1600" i="1"/>
  <c r="N1590" i="1"/>
  <c r="N1588" i="1"/>
  <c r="N1578" i="1"/>
  <c r="N1576" i="1"/>
  <c r="N1566" i="1"/>
  <c r="N1564" i="1"/>
  <c r="N1554" i="1"/>
  <c r="N1552" i="1"/>
  <c r="N1542" i="1"/>
  <c r="N1540" i="1"/>
  <c r="N1530" i="1"/>
  <c r="N1528" i="1"/>
  <c r="N1518" i="1"/>
  <c r="N1516" i="1"/>
  <c r="N1506" i="1"/>
  <c r="N1504" i="1"/>
  <c r="N1494" i="1"/>
  <c r="N1492" i="1"/>
  <c r="N1482" i="1"/>
  <c r="N1480" i="1"/>
  <c r="N1470" i="1"/>
  <c r="N1468" i="1"/>
  <c r="N1458" i="1"/>
  <c r="N1456" i="1"/>
  <c r="N1446" i="1"/>
  <c r="N1444" i="1"/>
  <c r="N1434" i="1"/>
  <c r="N1432" i="1"/>
  <c r="N1422" i="1"/>
  <c r="N1420" i="1"/>
  <c r="N1410" i="1"/>
  <c r="N1408" i="1"/>
  <c r="N1398" i="1"/>
  <c r="N1396" i="1"/>
  <c r="N1386" i="1"/>
  <c r="N1384" i="1"/>
  <c r="N1374" i="1"/>
  <c r="N1372" i="1"/>
  <c r="N1362" i="1"/>
  <c r="N1360" i="1"/>
  <c r="N1350" i="1"/>
  <c r="N1348" i="1"/>
  <c r="N1338" i="1"/>
  <c r="N1336" i="1"/>
  <c r="N1326" i="1"/>
  <c r="N1324" i="1"/>
  <c r="N1314" i="1"/>
  <c r="N1312" i="1"/>
  <c r="N1302" i="1"/>
  <c r="N1300" i="1"/>
  <c r="N1290" i="1"/>
  <c r="N1288" i="1"/>
  <c r="N1278" i="1"/>
  <c r="N1276" i="1"/>
  <c r="N1266" i="1"/>
  <c r="N1264" i="1"/>
  <c r="N1254" i="1"/>
  <c r="N1252" i="1"/>
  <c r="N1242" i="1"/>
  <c r="N1240" i="1"/>
  <c r="N1230" i="1"/>
  <c r="N1228" i="1"/>
  <c r="N1218" i="1"/>
  <c r="N1216" i="1"/>
  <c r="N1206" i="1"/>
  <c r="N1204" i="1"/>
  <c r="N1194" i="1"/>
  <c r="N1192" i="1"/>
  <c r="N1182" i="1"/>
  <c r="N1180" i="1"/>
  <c r="N1170" i="1"/>
  <c r="N1168" i="1"/>
  <c r="N1158" i="1"/>
  <c r="N1156" i="1"/>
  <c r="N1146" i="1"/>
  <c r="N1144" i="1"/>
  <c r="N1134" i="1"/>
  <c r="N1132" i="1"/>
  <c r="N1122" i="1"/>
  <c r="N1120" i="1"/>
  <c r="N1110" i="1"/>
  <c r="N1108" i="1"/>
  <c r="N1098" i="1"/>
  <c r="N1096" i="1"/>
  <c r="N1086" i="1"/>
  <c r="N1084" i="1"/>
  <c r="N1074" i="1"/>
  <c r="N1072" i="1"/>
  <c r="N1062" i="1"/>
  <c r="N1060" i="1"/>
  <c r="N1050" i="1"/>
  <c r="N1048" i="1"/>
  <c r="N1038" i="1"/>
  <c r="N1036" i="1"/>
  <c r="N1026" i="1"/>
  <c r="N1024" i="1"/>
  <c r="N1014" i="1"/>
  <c r="N1012" i="1"/>
  <c r="N1002" i="1"/>
  <c r="N1000" i="1"/>
  <c r="N990" i="1"/>
  <c r="N988" i="1"/>
  <c r="N978" i="1"/>
  <c r="N976" i="1"/>
  <c r="N966" i="1"/>
  <c r="N964" i="1"/>
  <c r="N954" i="1"/>
  <c r="N952" i="1"/>
  <c r="N942" i="1"/>
  <c r="N940" i="1"/>
  <c r="N930" i="1"/>
  <c r="N928" i="1"/>
  <c r="N918" i="1"/>
  <c r="N916" i="1"/>
  <c r="N906" i="1"/>
  <c r="N904" i="1"/>
  <c r="N894" i="1"/>
  <c r="N892" i="1"/>
  <c r="N882" i="1"/>
  <c r="N880" i="1"/>
  <c r="N870" i="1"/>
  <c r="N868" i="1"/>
  <c r="N858" i="1"/>
  <c r="N856" i="1"/>
  <c r="N846" i="1"/>
  <c r="N844" i="1"/>
  <c r="N834" i="1"/>
  <c r="N832" i="1"/>
  <c r="N822" i="1"/>
  <c r="N820" i="1"/>
  <c r="N810" i="1"/>
  <c r="N808" i="1"/>
  <c r="N798" i="1"/>
  <c r="N796" i="1"/>
  <c r="N786" i="1"/>
  <c r="N784" i="1"/>
  <c r="N774" i="1"/>
  <c r="N772" i="1"/>
  <c r="N762" i="1"/>
  <c r="N760" i="1"/>
  <c r="N750" i="1"/>
  <c r="N748" i="1"/>
  <c r="N738" i="1"/>
  <c r="N736" i="1"/>
  <c r="N726" i="1"/>
  <c r="N724" i="1"/>
  <c r="N714" i="1"/>
  <c r="N712" i="1"/>
  <c r="N702" i="1"/>
  <c r="N700" i="1"/>
  <c r="N690" i="1"/>
  <c r="N688" i="1"/>
  <c r="N678" i="1"/>
  <c r="N676" i="1"/>
  <c r="N666" i="1"/>
  <c r="N664" i="1"/>
  <c r="N654" i="1"/>
  <c r="N652" i="1"/>
  <c r="N642" i="1"/>
  <c r="N640" i="1"/>
  <c r="N630" i="1"/>
  <c r="N628" i="1"/>
  <c r="N618" i="1"/>
  <c r="N616" i="1"/>
  <c r="N606" i="1"/>
  <c r="N604" i="1"/>
  <c r="N594" i="1"/>
  <c r="N592" i="1"/>
  <c r="N582" i="1"/>
  <c r="N580" i="1"/>
  <c r="N570" i="1"/>
  <c r="N568" i="1"/>
  <c r="N558" i="1"/>
  <c r="N556" i="1"/>
  <c r="N546" i="1"/>
  <c r="N544" i="1"/>
  <c r="N534" i="1"/>
  <c r="N532" i="1"/>
  <c r="N522" i="1"/>
  <c r="N520" i="1"/>
  <c r="N510" i="1"/>
  <c r="N508" i="1"/>
  <c r="N498" i="1"/>
  <c r="N496" i="1"/>
  <c r="N501" i="1" s="1"/>
  <c r="N486" i="1"/>
  <c r="N484" i="1"/>
  <c r="N474" i="1"/>
  <c r="N472" i="1"/>
  <c r="N462" i="1"/>
  <c r="N460" i="1"/>
  <c r="N450" i="1"/>
  <c r="N448" i="1"/>
  <c r="N438" i="1"/>
  <c r="N436" i="1"/>
  <c r="N426" i="1"/>
  <c r="N424" i="1"/>
  <c r="N414" i="1"/>
  <c r="N412" i="1"/>
  <c r="N402" i="1"/>
  <c r="N400" i="1"/>
  <c r="N405" i="1" s="1"/>
  <c r="N390" i="1"/>
  <c r="N388" i="1"/>
  <c r="N378" i="1"/>
  <c r="N376" i="1"/>
  <c r="N366" i="1"/>
  <c r="N364" i="1"/>
  <c r="N369" i="1" s="1"/>
  <c r="N354" i="1"/>
  <c r="N352" i="1"/>
  <c r="N342" i="1"/>
  <c r="N340" i="1"/>
  <c r="N330" i="1"/>
  <c r="N328" i="1"/>
  <c r="N318" i="1"/>
  <c r="N316" i="1"/>
  <c r="N306" i="1"/>
  <c r="N304" i="1"/>
  <c r="N294" i="1"/>
  <c r="N292" i="1"/>
  <c r="N282" i="1"/>
  <c r="N280" i="1"/>
  <c r="N270" i="1"/>
  <c r="N268" i="1"/>
  <c r="N258" i="1"/>
  <c r="N256" i="1"/>
  <c r="N246" i="1"/>
  <c r="N244" i="1"/>
  <c r="N234" i="1"/>
  <c r="N232" i="1"/>
  <c r="N222" i="1"/>
  <c r="N220" i="1"/>
  <c r="N210" i="1"/>
  <c r="N208" i="1"/>
  <c r="N198" i="1"/>
  <c r="N196" i="1"/>
  <c r="N186" i="1"/>
  <c r="N184" i="1"/>
  <c r="N174" i="1"/>
  <c r="N172" i="1"/>
  <c r="N177" i="1" s="1"/>
  <c r="N162" i="1"/>
  <c r="N160" i="1"/>
  <c r="N150" i="1"/>
  <c r="N148" i="1"/>
  <c r="N138" i="1"/>
  <c r="N136" i="1"/>
  <c r="N126" i="1"/>
  <c r="N124" i="1"/>
  <c r="N114" i="1"/>
  <c r="N112" i="1"/>
  <c r="N102" i="1"/>
  <c r="N100" i="1"/>
  <c r="N90" i="1"/>
  <c r="N88" i="1"/>
  <c r="N78" i="1"/>
  <c r="N76" i="1"/>
  <c r="N66" i="1"/>
  <c r="N64" i="1"/>
  <c r="N54" i="1"/>
  <c r="N52" i="1"/>
  <c r="N42" i="1"/>
  <c r="N45" i="1" s="1"/>
  <c r="N40" i="1"/>
  <c r="N30" i="1"/>
  <c r="N28" i="1"/>
  <c r="N18" i="1"/>
  <c r="N16" i="1"/>
  <c r="N6" i="1"/>
  <c r="N4" i="1"/>
  <c r="N1293" i="1"/>
  <c r="N813" i="1"/>
  <c r="N717" i="1"/>
  <c r="N621" i="1"/>
  <c r="N525" i="1"/>
  <c r="N141" i="1"/>
  <c r="N2133" i="1"/>
  <c r="N2037" i="1"/>
  <c r="N1653" i="1"/>
  <c r="N777" i="1"/>
  <c r="N681" i="1"/>
  <c r="N585" i="1"/>
  <c r="GB63" i="5"/>
  <c r="GA63" i="5"/>
  <c r="FZ63" i="5"/>
  <c r="FY63" i="5"/>
  <c r="FX63" i="5"/>
  <c r="FW63" i="5"/>
  <c r="FV63" i="5"/>
  <c r="FU63" i="5"/>
  <c r="FT63" i="5"/>
  <c r="FS63" i="5"/>
  <c r="FR63" i="5"/>
  <c r="FQ63" i="5"/>
  <c r="FP63" i="5"/>
  <c r="FO63" i="5"/>
  <c r="FN63" i="5"/>
  <c r="FM63" i="5"/>
  <c r="FL63" i="5"/>
  <c r="FK63" i="5"/>
  <c r="FJ63" i="5"/>
  <c r="FI63" i="5"/>
  <c r="FH63" i="5"/>
  <c r="FG63" i="5"/>
  <c r="FF63" i="5"/>
  <c r="FE63" i="5"/>
  <c r="FD63" i="5"/>
  <c r="FC63" i="5"/>
  <c r="FB63" i="5"/>
  <c r="FA63" i="5"/>
  <c r="EZ63" i="5"/>
  <c r="EY63" i="5"/>
  <c r="EX63" i="5"/>
  <c r="EW63" i="5"/>
  <c r="EV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GH48" i="5"/>
  <c r="GG48" i="5"/>
  <c r="GF48" i="5"/>
  <c r="GE48" i="5"/>
  <c r="GD48" i="5"/>
  <c r="GC48" i="5"/>
  <c r="GB48" i="5"/>
  <c r="GA48" i="5"/>
  <c r="FZ48" i="5"/>
  <c r="FY48" i="5"/>
  <c r="FX48" i="5"/>
  <c r="FW48" i="5"/>
  <c r="FV48" i="5"/>
  <c r="FU48" i="5"/>
  <c r="FT48" i="5"/>
  <c r="FS48" i="5"/>
  <c r="FR48" i="5"/>
  <c r="FQ48" i="5"/>
  <c r="FP48" i="5"/>
  <c r="FO48" i="5"/>
  <c r="FN48" i="5"/>
  <c r="FM48" i="5"/>
  <c r="FL48" i="5"/>
  <c r="FK48" i="5"/>
  <c r="FJ48" i="5"/>
  <c r="FI48" i="5"/>
  <c r="FH48" i="5"/>
  <c r="FG48" i="5"/>
  <c r="FF48" i="5"/>
  <c r="FE48" i="5"/>
  <c r="FD48" i="5"/>
  <c r="FC48" i="5"/>
  <c r="FB48" i="5"/>
  <c r="FA48" i="5"/>
  <c r="EZ48" i="5"/>
  <c r="EY48" i="5"/>
  <c r="EX48" i="5"/>
  <c r="EW48" i="5"/>
  <c r="EV48" i="5"/>
  <c r="EU48" i="5"/>
  <c r="ET48" i="5"/>
  <c r="ES48" i="5"/>
  <c r="ER48" i="5"/>
  <c r="EQ48" i="5"/>
  <c r="EP48" i="5"/>
  <c r="EO48" i="5"/>
  <c r="EN48" i="5"/>
  <c r="EM48" i="5"/>
  <c r="EL48" i="5"/>
  <c r="EK48" i="5"/>
  <c r="EJ48" i="5"/>
  <c r="EI48" i="5"/>
  <c r="EH48" i="5"/>
  <c r="EG48" i="5"/>
  <c r="EF48" i="5"/>
  <c r="EE48" i="5"/>
  <c r="ED48" i="5"/>
  <c r="EC48" i="5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O48" i="5"/>
  <c r="DN48" i="5"/>
  <c r="DM48" i="5"/>
  <c r="DL48" i="5"/>
  <c r="DK48" i="5"/>
  <c r="DJ48" i="5"/>
  <c r="DI48" i="5"/>
  <c r="DH48" i="5"/>
  <c r="DG48" i="5"/>
  <c r="DF48" i="5"/>
  <c r="DE48" i="5"/>
  <c r="DD48" i="5"/>
  <c r="DC48" i="5"/>
  <c r="DB48" i="5"/>
  <c r="DA48" i="5"/>
  <c r="CZ48" i="5"/>
  <c r="CY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K48" i="5"/>
  <c r="CJ48" i="5"/>
  <c r="CI48" i="5"/>
  <c r="CH48" i="5"/>
  <c r="CG48" i="5"/>
  <c r="CF48" i="5"/>
  <c r="CE48" i="5"/>
  <c r="CD48" i="5"/>
  <c r="CC48" i="5"/>
  <c r="CB48" i="5"/>
  <c r="CA48" i="5"/>
  <c r="BZ48" i="5"/>
  <c r="BY48" i="5"/>
  <c r="BX48" i="5"/>
  <c r="BW48" i="5"/>
  <c r="BV48" i="5"/>
  <c r="BU48" i="5"/>
  <c r="BT48" i="5"/>
  <c r="BS48" i="5"/>
  <c r="BR48" i="5"/>
  <c r="BQ48" i="5"/>
  <c r="BP48" i="5"/>
  <c r="BO48" i="5"/>
  <c r="BN48" i="5"/>
  <c r="BM48" i="5"/>
  <c r="BL48" i="5"/>
  <c r="BK48" i="5"/>
  <c r="BJ48" i="5"/>
  <c r="BI48" i="5"/>
  <c r="BH48" i="5"/>
  <c r="BG48" i="5"/>
  <c r="BF48" i="5"/>
  <c r="BE48" i="5"/>
  <c r="BD48" i="5"/>
  <c r="BC48" i="5"/>
  <c r="BB48" i="5"/>
  <c r="BA48" i="5"/>
  <c r="AZ48" i="5"/>
  <c r="AY48" i="5"/>
  <c r="AX48" i="5"/>
  <c r="AW48" i="5"/>
  <c r="AV48" i="5"/>
  <c r="AU48" i="5"/>
  <c r="AT48" i="5"/>
  <c r="AS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GH43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FA41" i="5"/>
  <c r="EZ41" i="5"/>
  <c r="EY41" i="5"/>
  <c r="EX41" i="5"/>
  <c r="EW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I41" i="5"/>
  <c r="DH41" i="5"/>
  <c r="DG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CI41" i="5"/>
  <c r="CH41" i="5"/>
  <c r="CG41" i="5"/>
  <c r="CF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GH39" i="5"/>
  <c r="GK37" i="5"/>
  <c r="GK39" i="5" s="1"/>
  <c r="GK30" i="5"/>
  <c r="GK32" i="5" s="1"/>
  <c r="GN31" i="5" s="1"/>
  <c r="GG30" i="5"/>
  <c r="GF30" i="5"/>
  <c r="GE30" i="5"/>
  <c r="GD30" i="5"/>
  <c r="GC30" i="5"/>
  <c r="GB30" i="5"/>
  <c r="GA30" i="5"/>
  <c r="FZ30" i="5"/>
  <c r="FY30" i="5"/>
  <c r="FX30" i="5"/>
  <c r="FW30" i="5"/>
  <c r="FV30" i="5"/>
  <c r="FU30" i="5"/>
  <c r="FT30" i="5"/>
  <c r="FS30" i="5"/>
  <c r="FR30" i="5"/>
  <c r="FQ30" i="5"/>
  <c r="FP30" i="5"/>
  <c r="FO30" i="5"/>
  <c r="FN30" i="5"/>
  <c r="FM30" i="5"/>
  <c r="FL30" i="5"/>
  <c r="FL31" i="5" s="1"/>
  <c r="FL32" i="5" s="1"/>
  <c r="N1961" i="1" s="1"/>
  <c r="FK30" i="5"/>
  <c r="FJ30" i="5"/>
  <c r="FI30" i="5"/>
  <c r="FH30" i="5"/>
  <c r="FG30" i="5"/>
  <c r="FF30" i="5"/>
  <c r="FE30" i="5"/>
  <c r="FD30" i="5"/>
  <c r="FC30" i="5"/>
  <c r="FB30" i="5"/>
  <c r="FA30" i="5"/>
  <c r="EZ30" i="5"/>
  <c r="EY30" i="5"/>
  <c r="EX30" i="5"/>
  <c r="EW30" i="5"/>
  <c r="EV30" i="5"/>
  <c r="EU30" i="5"/>
  <c r="ET30" i="5"/>
  <c r="ES30" i="5"/>
  <c r="ER30" i="5"/>
  <c r="EQ30" i="5"/>
  <c r="EP30" i="5"/>
  <c r="EO30" i="5"/>
  <c r="EN30" i="5"/>
  <c r="EM30" i="5"/>
  <c r="EL30" i="5"/>
  <c r="EK30" i="5"/>
  <c r="EJ30" i="5"/>
  <c r="EI30" i="5"/>
  <c r="EH30" i="5"/>
  <c r="EG30" i="5"/>
  <c r="EF30" i="5"/>
  <c r="EF31" i="5" s="1"/>
  <c r="EF32" i="5" s="1"/>
  <c r="N1577" i="1" s="1"/>
  <c r="EE30" i="5"/>
  <c r="ED30" i="5"/>
  <c r="EC30" i="5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I30" i="5"/>
  <c r="DH30" i="5"/>
  <c r="DG30" i="5"/>
  <c r="DF30" i="5"/>
  <c r="DE30" i="5"/>
  <c r="DD30" i="5"/>
  <c r="DC30" i="5"/>
  <c r="DB30" i="5"/>
  <c r="DA30" i="5"/>
  <c r="CZ30" i="5"/>
  <c r="CZ31" i="5" s="1"/>
  <c r="CZ32" i="5" s="1"/>
  <c r="N1193" i="1" s="1"/>
  <c r="N1198" i="1" s="1"/>
  <c r="CY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E30" i="5"/>
  <c r="CD30" i="5"/>
  <c r="CC30" i="5"/>
  <c r="CB30" i="5"/>
  <c r="CA30" i="5"/>
  <c r="BZ30" i="5"/>
  <c r="BY30" i="5"/>
  <c r="BX30" i="5"/>
  <c r="BW30" i="5"/>
  <c r="BV30" i="5"/>
  <c r="BU30" i="5"/>
  <c r="BT30" i="5"/>
  <c r="BT31" i="5" s="1"/>
  <c r="BT32" i="5" s="1"/>
  <c r="N809" i="1" s="1"/>
  <c r="N814" i="1" s="1"/>
  <c r="BS30" i="5"/>
  <c r="BR30" i="5"/>
  <c r="BQ30" i="5"/>
  <c r="BP30" i="5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N31" i="5" s="1"/>
  <c r="AN32" i="5" s="1"/>
  <c r="N425" i="1" s="1"/>
  <c r="N430" i="1" s="1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H31" i="5" s="1"/>
  <c r="H32" i="5" s="1"/>
  <c r="N41" i="1" s="1"/>
  <c r="N46" i="1" s="1"/>
  <c r="G30" i="5"/>
  <c r="F30" i="5"/>
  <c r="E30" i="5"/>
  <c r="GG29" i="5"/>
  <c r="GG31" i="5" s="1"/>
  <c r="GF29" i="5"/>
  <c r="GE29" i="5"/>
  <c r="GD29" i="5"/>
  <c r="GC29" i="5"/>
  <c r="GC31" i="5" s="1"/>
  <c r="GB29" i="5"/>
  <c r="GA29" i="5"/>
  <c r="GA31" i="5" s="1"/>
  <c r="FZ29" i="5"/>
  <c r="FY29" i="5"/>
  <c r="FY31" i="5" s="1"/>
  <c r="FX29" i="5"/>
  <c r="FW29" i="5"/>
  <c r="FV29" i="5"/>
  <c r="FU29" i="5"/>
  <c r="FU31" i="5" s="1"/>
  <c r="FT29" i="5"/>
  <c r="FS29" i="5"/>
  <c r="FS31" i="5" s="1"/>
  <c r="FR29" i="5"/>
  <c r="FQ29" i="5"/>
  <c r="FQ31" i="5" s="1"/>
  <c r="FP29" i="5"/>
  <c r="FO29" i="5"/>
  <c r="FN29" i="5"/>
  <c r="FM29" i="5"/>
  <c r="FM31" i="5" s="1"/>
  <c r="FL29" i="5"/>
  <c r="FK29" i="5"/>
  <c r="FK31" i="5" s="1"/>
  <c r="FJ29" i="5"/>
  <c r="FI29" i="5"/>
  <c r="FI31" i="5" s="1"/>
  <c r="FH29" i="5"/>
  <c r="FG29" i="5"/>
  <c r="FF29" i="5"/>
  <c r="FE29" i="5"/>
  <c r="FE31" i="5" s="1"/>
  <c r="FD29" i="5"/>
  <c r="FC29" i="5"/>
  <c r="FC31" i="5" s="1"/>
  <c r="FB29" i="5"/>
  <c r="FA29" i="5"/>
  <c r="FA31" i="5" s="1"/>
  <c r="EZ29" i="5"/>
  <c r="EY29" i="5"/>
  <c r="EX29" i="5"/>
  <c r="EW29" i="5"/>
  <c r="EW31" i="5" s="1"/>
  <c r="EV29" i="5"/>
  <c r="EU29" i="5"/>
  <c r="EU31" i="5" s="1"/>
  <c r="ET29" i="5"/>
  <c r="ES29" i="5"/>
  <c r="ES31" i="5" s="1"/>
  <c r="ER29" i="5"/>
  <c r="EQ29" i="5"/>
  <c r="EP29" i="5"/>
  <c r="EO29" i="5"/>
  <c r="EO31" i="5" s="1"/>
  <c r="EN29" i="5"/>
  <c r="EM29" i="5"/>
  <c r="EM31" i="5" s="1"/>
  <c r="EL29" i="5"/>
  <c r="EK29" i="5"/>
  <c r="EK31" i="5" s="1"/>
  <c r="EJ29" i="5"/>
  <c r="EJ31" i="5" s="1"/>
  <c r="EI29" i="5"/>
  <c r="EH29" i="5"/>
  <c r="EG29" i="5"/>
  <c r="EG31" i="5" s="1"/>
  <c r="EF29" i="5"/>
  <c r="EE29" i="5"/>
  <c r="EE31" i="5" s="1"/>
  <c r="ED29" i="5"/>
  <c r="EC29" i="5"/>
  <c r="EC31" i="5" s="1"/>
  <c r="EB29" i="5"/>
  <c r="EB31" i="5" s="1"/>
  <c r="EA29" i="5"/>
  <c r="DZ29" i="5"/>
  <c r="DY29" i="5"/>
  <c r="DY31" i="5" s="1"/>
  <c r="DX29" i="5"/>
  <c r="DW29" i="5"/>
  <c r="DW31" i="5" s="1"/>
  <c r="DV29" i="5"/>
  <c r="DU29" i="5"/>
  <c r="DU31" i="5" s="1"/>
  <c r="DT29" i="5"/>
  <c r="DT31" i="5" s="1"/>
  <c r="DS29" i="5"/>
  <c r="DR29" i="5"/>
  <c r="DQ29" i="5"/>
  <c r="DQ31" i="5" s="1"/>
  <c r="DP29" i="5"/>
  <c r="DO29" i="5"/>
  <c r="DO31" i="5" s="1"/>
  <c r="DN29" i="5"/>
  <c r="DM29" i="5"/>
  <c r="DM31" i="5" s="1"/>
  <c r="DL29" i="5"/>
  <c r="DL31" i="5" s="1"/>
  <c r="DK29" i="5"/>
  <c r="DJ29" i="5"/>
  <c r="DI29" i="5"/>
  <c r="DI31" i="5" s="1"/>
  <c r="DH29" i="5"/>
  <c r="DG29" i="5"/>
  <c r="DG31" i="5" s="1"/>
  <c r="DF29" i="5"/>
  <c r="DE29" i="5"/>
  <c r="DE31" i="5" s="1"/>
  <c r="DD29" i="5"/>
  <c r="DD31" i="5" s="1"/>
  <c r="DC29" i="5"/>
  <c r="DB29" i="5"/>
  <c r="DA29" i="5"/>
  <c r="DA31" i="5" s="1"/>
  <c r="CZ29" i="5"/>
  <c r="CY29" i="5"/>
  <c r="CY31" i="5" s="1"/>
  <c r="CX29" i="5"/>
  <c r="CW29" i="5"/>
  <c r="CW31" i="5" s="1"/>
  <c r="CV29" i="5"/>
  <c r="CV31" i="5" s="1"/>
  <c r="CV32" i="5" s="1"/>
  <c r="N1145" i="1" s="1"/>
  <c r="CU29" i="5"/>
  <c r="CT29" i="5"/>
  <c r="CS29" i="5"/>
  <c r="CS31" i="5" s="1"/>
  <c r="CR29" i="5"/>
  <c r="CQ29" i="5"/>
  <c r="CQ31" i="5" s="1"/>
  <c r="CP29" i="5"/>
  <c r="CO29" i="5"/>
  <c r="CO31" i="5" s="1"/>
  <c r="CN29" i="5"/>
  <c r="CN31" i="5" s="1"/>
  <c r="CN32" i="5" s="1"/>
  <c r="N1049" i="1" s="1"/>
  <c r="CM29" i="5"/>
  <c r="CL29" i="5"/>
  <c r="CK29" i="5"/>
  <c r="CK31" i="5" s="1"/>
  <c r="CJ29" i="5"/>
  <c r="CI29" i="5"/>
  <c r="CI31" i="5" s="1"/>
  <c r="CH29" i="5"/>
  <c r="CG29" i="5"/>
  <c r="CG31" i="5" s="1"/>
  <c r="CF29" i="5"/>
  <c r="CF31" i="5" s="1"/>
  <c r="CF32" i="5" s="1"/>
  <c r="N953" i="1" s="1"/>
  <c r="CE29" i="5"/>
  <c r="CD29" i="5"/>
  <c r="CC29" i="5"/>
  <c r="CC31" i="5" s="1"/>
  <c r="CB29" i="5"/>
  <c r="CA29" i="5"/>
  <c r="CA31" i="5" s="1"/>
  <c r="BZ29" i="5"/>
  <c r="BY29" i="5"/>
  <c r="BY31" i="5" s="1"/>
  <c r="BX29" i="5"/>
  <c r="BX31" i="5" s="1"/>
  <c r="BX32" i="5" s="1"/>
  <c r="N857" i="1" s="1"/>
  <c r="BW29" i="5"/>
  <c r="BV29" i="5"/>
  <c r="BU29" i="5"/>
  <c r="BU31" i="5" s="1"/>
  <c r="BT29" i="5"/>
  <c r="BS29" i="5"/>
  <c r="BS31" i="5" s="1"/>
  <c r="BR29" i="5"/>
  <c r="BQ29" i="5"/>
  <c r="BQ31" i="5" s="1"/>
  <c r="BP29" i="5"/>
  <c r="BP31" i="5" s="1"/>
  <c r="BP32" i="5" s="1"/>
  <c r="N761" i="1" s="1"/>
  <c r="BO29" i="5"/>
  <c r="BN29" i="5"/>
  <c r="BM29" i="5"/>
  <c r="BM31" i="5" s="1"/>
  <c r="BL29" i="5"/>
  <c r="BK29" i="5"/>
  <c r="BK31" i="5" s="1"/>
  <c r="BJ29" i="5"/>
  <c r="BI29" i="5"/>
  <c r="BI31" i="5" s="1"/>
  <c r="BH29" i="5"/>
  <c r="BH31" i="5" s="1"/>
  <c r="BH32" i="5" s="1"/>
  <c r="N665" i="1" s="1"/>
  <c r="BG29" i="5"/>
  <c r="BF29" i="5"/>
  <c r="BE29" i="5"/>
  <c r="BE31" i="5" s="1"/>
  <c r="BD29" i="5"/>
  <c r="BC29" i="5"/>
  <c r="BC31" i="5" s="1"/>
  <c r="BB29" i="5"/>
  <c r="BA29" i="5"/>
  <c r="BA31" i="5" s="1"/>
  <c r="AZ29" i="5"/>
  <c r="AZ31" i="5" s="1"/>
  <c r="AZ32" i="5" s="1"/>
  <c r="N569" i="1" s="1"/>
  <c r="AY29" i="5"/>
  <c r="AX29" i="5"/>
  <c r="AW29" i="5"/>
  <c r="AW31" i="5" s="1"/>
  <c r="AV29" i="5"/>
  <c r="AU29" i="5"/>
  <c r="AU31" i="5" s="1"/>
  <c r="AT29" i="5"/>
  <c r="AS29" i="5"/>
  <c r="AS31" i="5" s="1"/>
  <c r="AR29" i="5"/>
  <c r="AR31" i="5" s="1"/>
  <c r="AR32" i="5" s="1"/>
  <c r="N473" i="1" s="1"/>
  <c r="AQ29" i="5"/>
  <c r="AP29" i="5"/>
  <c r="AO29" i="5"/>
  <c r="AO31" i="5" s="1"/>
  <c r="AN29" i="5"/>
  <c r="AM29" i="5"/>
  <c r="AM31" i="5" s="1"/>
  <c r="AL29" i="5"/>
  <c r="AK29" i="5"/>
  <c r="AK31" i="5" s="1"/>
  <c r="AJ29" i="5"/>
  <c r="AJ31" i="5" s="1"/>
  <c r="AJ32" i="5" s="1"/>
  <c r="N377" i="1" s="1"/>
  <c r="AI29" i="5"/>
  <c r="AH29" i="5"/>
  <c r="AG29" i="5"/>
  <c r="AG31" i="5" s="1"/>
  <c r="AF29" i="5"/>
  <c r="AE29" i="5"/>
  <c r="AE31" i="5" s="1"/>
  <c r="AD29" i="5"/>
  <c r="AC29" i="5"/>
  <c r="AC31" i="5" s="1"/>
  <c r="AB29" i="5"/>
  <c r="AB31" i="5" s="1"/>
  <c r="AB32" i="5" s="1"/>
  <c r="N281" i="1" s="1"/>
  <c r="AA29" i="5"/>
  <c r="Z29" i="5"/>
  <c r="Y29" i="5"/>
  <c r="Y31" i="5" s="1"/>
  <c r="X29" i="5"/>
  <c r="W29" i="5"/>
  <c r="W31" i="5" s="1"/>
  <c r="V29" i="5"/>
  <c r="U29" i="5"/>
  <c r="U31" i="5" s="1"/>
  <c r="T29" i="5"/>
  <c r="T31" i="5" s="1"/>
  <c r="T32" i="5" s="1"/>
  <c r="N185" i="1" s="1"/>
  <c r="S29" i="5"/>
  <c r="R29" i="5"/>
  <c r="Q29" i="5"/>
  <c r="Q31" i="5" s="1"/>
  <c r="P29" i="5"/>
  <c r="O29" i="5"/>
  <c r="O31" i="5" s="1"/>
  <c r="N29" i="5"/>
  <c r="M29" i="5"/>
  <c r="M31" i="5" s="1"/>
  <c r="L29" i="5"/>
  <c r="L31" i="5" s="1"/>
  <c r="L32" i="5" s="1"/>
  <c r="N89" i="1" s="1"/>
  <c r="K29" i="5"/>
  <c r="J29" i="5"/>
  <c r="I29" i="5"/>
  <c r="I31" i="5" s="1"/>
  <c r="H29" i="5"/>
  <c r="G29" i="5"/>
  <c r="G31" i="5" s="1"/>
  <c r="F29" i="5"/>
  <c r="E29" i="5"/>
  <c r="E31" i="5" s="1"/>
  <c r="GG28" i="5"/>
  <c r="GF28" i="5"/>
  <c r="GE28" i="5"/>
  <c r="GD28" i="5"/>
  <c r="GC28" i="5"/>
  <c r="GB28" i="5"/>
  <c r="GA28" i="5"/>
  <c r="FZ28" i="5"/>
  <c r="FY28" i="5"/>
  <c r="FX28" i="5"/>
  <c r="FW28" i="5"/>
  <c r="FV28" i="5"/>
  <c r="FU28" i="5"/>
  <c r="FT28" i="5"/>
  <c r="FS28" i="5"/>
  <c r="FR28" i="5"/>
  <c r="FQ28" i="5"/>
  <c r="FP28" i="5"/>
  <c r="FO28" i="5"/>
  <c r="FN28" i="5"/>
  <c r="FM28" i="5"/>
  <c r="FL28" i="5"/>
  <c r="FK28" i="5"/>
  <c r="FJ28" i="5"/>
  <c r="FI28" i="5"/>
  <c r="FH28" i="5"/>
  <c r="FG28" i="5"/>
  <c r="FF28" i="5"/>
  <c r="FE28" i="5"/>
  <c r="FD28" i="5"/>
  <c r="FC28" i="5"/>
  <c r="FB28" i="5"/>
  <c r="FA28" i="5"/>
  <c r="EZ28" i="5"/>
  <c r="EY28" i="5"/>
  <c r="EX28" i="5"/>
  <c r="EW28" i="5"/>
  <c r="EV28" i="5"/>
  <c r="EU28" i="5"/>
  <c r="ET28" i="5"/>
  <c r="ES28" i="5"/>
  <c r="ER28" i="5"/>
  <c r="EQ28" i="5"/>
  <c r="EP28" i="5"/>
  <c r="EO28" i="5"/>
  <c r="EN28" i="5"/>
  <c r="EM28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H28" i="5"/>
  <c r="DG28" i="5"/>
  <c r="DF28" i="5"/>
  <c r="DE28" i="5"/>
  <c r="DD28" i="5"/>
  <c r="DC28" i="5"/>
  <c r="DB28" i="5"/>
  <c r="DA28" i="5"/>
  <c r="CZ28" i="5"/>
  <c r="CY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C28" i="5"/>
  <c r="CB28" i="5"/>
  <c r="CA28" i="5"/>
  <c r="BZ28" i="5"/>
  <c r="BY28" i="5"/>
  <c r="BX28" i="5"/>
  <c r="BW28" i="5"/>
  <c r="BV28" i="5"/>
  <c r="BU28" i="5"/>
  <c r="BT28" i="5"/>
  <c r="BS28" i="5"/>
  <c r="BR28" i="5"/>
  <c r="BQ28" i="5"/>
  <c r="BP28" i="5"/>
  <c r="BO28" i="5"/>
  <c r="BN28" i="5"/>
  <c r="BM28" i="5"/>
  <c r="BL28" i="5"/>
  <c r="BK28" i="5"/>
  <c r="BJ28" i="5"/>
  <c r="BI28" i="5"/>
  <c r="BH28" i="5"/>
  <c r="BG28" i="5"/>
  <c r="BF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GA27" i="5"/>
  <c r="FZ27" i="5"/>
  <c r="FY27" i="5"/>
  <c r="FX27" i="5"/>
  <c r="FW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X27" i="5"/>
  <c r="EX37" i="5" s="1"/>
  <c r="EW27" i="5"/>
  <c r="EV27" i="5"/>
  <c r="EU27" i="5"/>
  <c r="ET27" i="5"/>
  <c r="ES27" i="5"/>
  <c r="ER27" i="5"/>
  <c r="EQ27" i="5"/>
  <c r="EP27" i="5"/>
  <c r="EO27" i="5"/>
  <c r="EN27" i="5"/>
  <c r="EM27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DK27" i="5"/>
  <c r="DJ27" i="5"/>
  <c r="DI27" i="5"/>
  <c r="DH27" i="5"/>
  <c r="DG27" i="5"/>
  <c r="DF27" i="5"/>
  <c r="DE27" i="5"/>
  <c r="DD27" i="5"/>
  <c r="DC27" i="5"/>
  <c r="DB27" i="5"/>
  <c r="DA27" i="5"/>
  <c r="CZ27" i="5"/>
  <c r="CY27" i="5"/>
  <c r="CX27" i="5"/>
  <c r="CW27" i="5"/>
  <c r="CV27" i="5"/>
  <c r="CU27" i="5"/>
  <c r="CT27" i="5"/>
  <c r="CS27" i="5"/>
  <c r="CR27" i="5"/>
  <c r="CQ27" i="5"/>
  <c r="CP27" i="5"/>
  <c r="CO27" i="5"/>
  <c r="CN27" i="5"/>
  <c r="CM27" i="5"/>
  <c r="CL27" i="5"/>
  <c r="CK27" i="5"/>
  <c r="CJ27" i="5"/>
  <c r="CI27" i="5"/>
  <c r="CH27" i="5"/>
  <c r="CG27" i="5"/>
  <c r="CF27" i="5"/>
  <c r="CE27" i="5"/>
  <c r="CD27" i="5"/>
  <c r="CC27" i="5"/>
  <c r="CB27" i="5"/>
  <c r="CA27" i="5"/>
  <c r="BZ27" i="5"/>
  <c r="BY27" i="5"/>
  <c r="BX27" i="5"/>
  <c r="BW27" i="5"/>
  <c r="BV27" i="5"/>
  <c r="BU27" i="5"/>
  <c r="BT27" i="5"/>
  <c r="BS27" i="5"/>
  <c r="BR27" i="5"/>
  <c r="BQ27" i="5"/>
  <c r="BP27" i="5"/>
  <c r="BO27" i="5"/>
  <c r="BN27" i="5"/>
  <c r="BM27" i="5"/>
  <c r="BL27" i="5"/>
  <c r="BK27" i="5"/>
  <c r="BJ27" i="5"/>
  <c r="BI27" i="5"/>
  <c r="BH27" i="5"/>
  <c r="BG27" i="5"/>
  <c r="BF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Z37" i="5" s="1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GH26" i="5"/>
  <c r="GH22" i="5" s="1"/>
  <c r="GG25" i="5"/>
  <c r="GG27" i="5" s="1"/>
  <c r="GF25" i="5"/>
  <c r="GF27" i="5" s="1"/>
  <c r="GE25" i="5"/>
  <c r="GE27" i="5" s="1"/>
  <c r="GD25" i="5"/>
  <c r="GD27" i="5" s="1"/>
  <c r="GC25" i="5"/>
  <c r="GB25" i="5"/>
  <c r="GB27" i="5" s="1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GH18" i="5"/>
  <c r="N2155" i="1" s="1"/>
  <c r="GH17" i="5"/>
  <c r="GH16" i="5"/>
  <c r="N2154" i="1" s="1"/>
  <c r="GH12" i="5"/>
  <c r="GH11" i="5"/>
  <c r="GH10" i="5"/>
  <c r="GH9" i="5"/>
  <c r="GH8" i="5"/>
  <c r="N2157" i="1" s="1"/>
  <c r="FI1" i="5"/>
  <c r="EW1" i="5"/>
  <c r="DX1" i="5"/>
  <c r="DL1" i="5"/>
  <c r="CR1" i="5"/>
  <c r="CP1" i="5"/>
  <c r="CK1" i="5"/>
  <c r="AY1" i="5"/>
  <c r="AT1" i="5"/>
  <c r="AR1" i="5"/>
  <c r="AL1" i="5"/>
  <c r="AI1" i="5"/>
  <c r="S1112" i="1" l="1"/>
  <c r="CS51" i="12"/>
  <c r="S948" i="1"/>
  <c r="S949" i="1"/>
  <c r="S1525" i="1"/>
  <c r="S1524" i="1"/>
  <c r="S720" i="1"/>
  <c r="S721" i="1"/>
  <c r="S896" i="1"/>
  <c r="CA51" i="12"/>
  <c r="S493" i="1"/>
  <c r="S492" i="1"/>
  <c r="S1376" i="1"/>
  <c r="DO51" i="12"/>
  <c r="S1141" i="1"/>
  <c r="S1140" i="1"/>
  <c r="S1652" i="1"/>
  <c r="EL51" i="12"/>
  <c r="S984" i="1"/>
  <c r="S985" i="1"/>
  <c r="S444" i="1"/>
  <c r="S445" i="1"/>
  <c r="S1692" i="1"/>
  <c r="S1693" i="1"/>
  <c r="S776" i="1"/>
  <c r="BQ51" i="12"/>
  <c r="S229" i="1"/>
  <c r="S228" i="1"/>
  <c r="S373" i="1"/>
  <c r="S372" i="1"/>
  <c r="S752" i="1"/>
  <c r="BO51" i="12"/>
  <c r="S313" i="1"/>
  <c r="S312" i="1"/>
  <c r="S1328" i="1"/>
  <c r="DK51" i="12"/>
  <c r="S637" i="1"/>
  <c r="S636" i="1"/>
  <c r="S1909" i="1"/>
  <c r="S1908" i="1"/>
  <c r="S1880" i="1"/>
  <c r="FE51" i="12"/>
  <c r="S1957" i="1"/>
  <c r="S1956" i="1"/>
  <c r="S1153" i="1"/>
  <c r="S1152" i="1"/>
  <c r="S2053" i="1"/>
  <c r="S2052" i="1"/>
  <c r="S416" i="1"/>
  <c r="AM51" i="12"/>
  <c r="S1796" i="1"/>
  <c r="EX51" i="12"/>
  <c r="S536" i="1"/>
  <c r="AW51" i="12"/>
  <c r="S97" i="1"/>
  <c r="S96" i="1"/>
  <c r="S1052" i="1"/>
  <c r="CN51" i="12"/>
  <c r="E38" i="12"/>
  <c r="GB36" i="12"/>
  <c r="CI50" i="10"/>
  <c r="CI51" i="10"/>
  <c r="CI57" i="10" s="1"/>
  <c r="CI70" i="10"/>
  <c r="FO50" i="10"/>
  <c r="FO51" i="10"/>
  <c r="FO57" i="10" s="1"/>
  <c r="FO70" i="10"/>
  <c r="BE70" i="10"/>
  <c r="BE51" i="10"/>
  <c r="BE57" i="10" s="1"/>
  <c r="BE50" i="10"/>
  <c r="EC51" i="10"/>
  <c r="EC57" i="10" s="1"/>
  <c r="EC50" i="10"/>
  <c r="EC70" i="10"/>
  <c r="EQ51" i="10"/>
  <c r="EQ57" i="10" s="1"/>
  <c r="EQ50" i="10"/>
  <c r="EQ70" i="10"/>
  <c r="K51" i="10"/>
  <c r="K57" i="10" s="1"/>
  <c r="K50" i="10"/>
  <c r="K70" i="10"/>
  <c r="CV51" i="10"/>
  <c r="CV57" i="10" s="1"/>
  <c r="CV50" i="10"/>
  <c r="CV70" i="10"/>
  <c r="DU51" i="10"/>
  <c r="DU57" i="10" s="1"/>
  <c r="DU50" i="10"/>
  <c r="DU70" i="10"/>
  <c r="X70" i="10"/>
  <c r="X51" i="10"/>
  <c r="X57" i="10" s="1"/>
  <c r="X50" i="10"/>
  <c r="FI50" i="10"/>
  <c r="FI51" i="10" s="1"/>
  <c r="FI57" i="10" s="1"/>
  <c r="FI70" i="10"/>
  <c r="CD70" i="10"/>
  <c r="CD51" i="10"/>
  <c r="CD57" i="10" s="1"/>
  <c r="CD50" i="10"/>
  <c r="DX70" i="10"/>
  <c r="DX50" i="10"/>
  <c r="DX51" i="10" s="1"/>
  <c r="DX57" i="10" s="1"/>
  <c r="EE51" i="10"/>
  <c r="EE57" i="10" s="1"/>
  <c r="EE50" i="10"/>
  <c r="EE70" i="10"/>
  <c r="DM51" i="10"/>
  <c r="DM57" i="10" s="1"/>
  <c r="DM50" i="10"/>
  <c r="DM70" i="10"/>
  <c r="EO70" i="10"/>
  <c r="EO50" i="10"/>
  <c r="EO51" i="10" s="1"/>
  <c r="EO57" i="10" s="1"/>
  <c r="DD51" i="10"/>
  <c r="DD57" i="10" s="1"/>
  <c r="DD50" i="10"/>
  <c r="DD70" i="10"/>
  <c r="FJ50" i="10"/>
  <c r="FJ51" i="10" s="1"/>
  <c r="FJ57" i="10" s="1"/>
  <c r="FJ70" i="10"/>
  <c r="BX50" i="10"/>
  <c r="BX51" i="10" s="1"/>
  <c r="BX57" i="10" s="1"/>
  <c r="BX70" i="10"/>
  <c r="DC50" i="10"/>
  <c r="DC51" i="10" s="1"/>
  <c r="DC57" i="10" s="1"/>
  <c r="DC70" i="10"/>
  <c r="EJ50" i="10"/>
  <c r="EJ51" i="10" s="1"/>
  <c r="EJ57" i="10" s="1"/>
  <c r="EJ70" i="10"/>
  <c r="AF70" i="10"/>
  <c r="AF51" i="10"/>
  <c r="AF57" i="10" s="1"/>
  <c r="AF50" i="10"/>
  <c r="AH70" i="10"/>
  <c r="AH50" i="10"/>
  <c r="AH51" i="10"/>
  <c r="AH57" i="10" s="1"/>
  <c r="BQ51" i="10"/>
  <c r="BQ57" i="10" s="1"/>
  <c r="BQ50" i="10"/>
  <c r="BQ70" i="10"/>
  <c r="EF70" i="10"/>
  <c r="EF50" i="10"/>
  <c r="EF51" i="10"/>
  <c r="EF57" i="10" s="1"/>
  <c r="AK50" i="10"/>
  <c r="AK51" i="10" s="1"/>
  <c r="AK57" i="10" s="1"/>
  <c r="AK70" i="10"/>
  <c r="N50" i="10"/>
  <c r="N51" i="10" s="1"/>
  <c r="N57" i="10" s="1"/>
  <c r="N70" i="10"/>
  <c r="DR70" i="10"/>
  <c r="DR51" i="10"/>
  <c r="DR57" i="10" s="1"/>
  <c r="DR50" i="10"/>
  <c r="EG70" i="10"/>
  <c r="EG50" i="10"/>
  <c r="EG51" i="10" s="1"/>
  <c r="EG57" i="10" s="1"/>
  <c r="DI70" i="10"/>
  <c r="DI51" i="10"/>
  <c r="DI57" i="10" s="1"/>
  <c r="DI50" i="10"/>
  <c r="CW51" i="10"/>
  <c r="CW57" i="10" s="1"/>
  <c r="CW50" i="10"/>
  <c r="CW70" i="10"/>
  <c r="CZ70" i="10"/>
  <c r="CZ50" i="10"/>
  <c r="CZ51" i="10"/>
  <c r="CZ57" i="10" s="1"/>
  <c r="EU51" i="10"/>
  <c r="EU57" i="10" s="1"/>
  <c r="EU50" i="10"/>
  <c r="EU70" i="10"/>
  <c r="DN50" i="10"/>
  <c r="DN51" i="10" s="1"/>
  <c r="DN57" i="10" s="1"/>
  <c r="DN70" i="10"/>
  <c r="ED50" i="10"/>
  <c r="ED51" i="10" s="1"/>
  <c r="ED57" i="10" s="1"/>
  <c r="ED70" i="10"/>
  <c r="FG50" i="10"/>
  <c r="FG51" i="10" s="1"/>
  <c r="FG57" i="10" s="1"/>
  <c r="FG70" i="10"/>
  <c r="BZ50" i="10"/>
  <c r="BZ51" i="10" s="1"/>
  <c r="BZ57" i="10" s="1"/>
  <c r="BZ70" i="10"/>
  <c r="AX70" i="10"/>
  <c r="AX50" i="10"/>
  <c r="AX51" i="10" s="1"/>
  <c r="AX57" i="10" s="1"/>
  <c r="AG70" i="10"/>
  <c r="AG50" i="10"/>
  <c r="AG51" i="10" s="1"/>
  <c r="AG57" i="10" s="1"/>
  <c r="CK70" i="10"/>
  <c r="CK50" i="10"/>
  <c r="CK51" i="10" s="1"/>
  <c r="CK57" i="10" s="1"/>
  <c r="DQ70" i="10"/>
  <c r="DQ50" i="10"/>
  <c r="DQ51" i="10" s="1"/>
  <c r="DQ57" i="10" s="1"/>
  <c r="DF50" i="10"/>
  <c r="DF51" i="10"/>
  <c r="DF57" i="10" s="1"/>
  <c r="DF70" i="10"/>
  <c r="CF50" i="10"/>
  <c r="CF51" i="10" s="1"/>
  <c r="CF57" i="10" s="1"/>
  <c r="CF70" i="10"/>
  <c r="AN70" i="10"/>
  <c r="AN51" i="10"/>
  <c r="AN57" i="10" s="1"/>
  <c r="AN50" i="10"/>
  <c r="FZ51" i="10"/>
  <c r="FZ57" i="10" s="1"/>
  <c r="FZ50" i="10"/>
  <c r="FZ70" i="10"/>
  <c r="DL51" i="10"/>
  <c r="DL57" i="10" s="1"/>
  <c r="DL50" i="10"/>
  <c r="DL70" i="10"/>
  <c r="FH51" i="10"/>
  <c r="FH57" i="10" s="1"/>
  <c r="FH50" i="10"/>
  <c r="FH70" i="10"/>
  <c r="BC50" i="10"/>
  <c r="BC51" i="10" s="1"/>
  <c r="BC57" i="10" s="1"/>
  <c r="BC70" i="10"/>
  <c r="AO70" i="10"/>
  <c r="AO50" i="10"/>
  <c r="AO51" i="10" s="1"/>
  <c r="AO57" i="10" s="1"/>
  <c r="Y70" i="10"/>
  <c r="Y51" i="10"/>
  <c r="Y57" i="10" s="1"/>
  <c r="Y50" i="10"/>
  <c r="DY70" i="10"/>
  <c r="DY51" i="10"/>
  <c r="DY57" i="10" s="1"/>
  <c r="DY50" i="10"/>
  <c r="CM50" i="10"/>
  <c r="CM51" i="10"/>
  <c r="CM57" i="10" s="1"/>
  <c r="CM70" i="10"/>
  <c r="AA51" i="10"/>
  <c r="AA57" i="10" s="1"/>
  <c r="AA50" i="10"/>
  <c r="AA70" i="10"/>
  <c r="EI51" i="10"/>
  <c r="EI57" i="10" s="1"/>
  <c r="EI50" i="10"/>
  <c r="EI70" i="10"/>
  <c r="BB51" i="10"/>
  <c r="BB57" i="10" s="1"/>
  <c r="BB50" i="10"/>
  <c r="BB70" i="10"/>
  <c r="FK51" i="10"/>
  <c r="FK57" i="10" s="1"/>
  <c r="FK50" i="10"/>
  <c r="FK70" i="10"/>
  <c r="CT70" i="10"/>
  <c r="CT50" i="10"/>
  <c r="CT51" i="10" s="1"/>
  <c r="CT57" i="10" s="1"/>
  <c r="M50" i="10"/>
  <c r="M51" i="10" s="1"/>
  <c r="M57" i="10" s="1"/>
  <c r="M70" i="10"/>
  <c r="AD50" i="10"/>
  <c r="AD51" i="10"/>
  <c r="AD57" i="10" s="1"/>
  <c r="AD70" i="10"/>
  <c r="P70" i="10"/>
  <c r="P51" i="10"/>
  <c r="P57" i="10" s="1"/>
  <c r="P50" i="10"/>
  <c r="S51" i="10"/>
  <c r="S57" i="10" s="1"/>
  <c r="S50" i="10"/>
  <c r="S70" i="10"/>
  <c r="EZ51" i="10"/>
  <c r="EZ57" i="10" s="1"/>
  <c r="EZ50" i="10"/>
  <c r="EZ70" i="10"/>
  <c r="BP51" i="10"/>
  <c r="BP57" i="10" s="1"/>
  <c r="BP50" i="10"/>
  <c r="BP70" i="10"/>
  <c r="FY51" i="10"/>
  <c r="FY57" i="10" s="1"/>
  <c r="FY50" i="10"/>
  <c r="FY70" i="10"/>
  <c r="DT50" i="10"/>
  <c r="DT51" i="10" s="1"/>
  <c r="DT57" i="10" s="1"/>
  <c r="DT70" i="10"/>
  <c r="ET50" i="10"/>
  <c r="ET51" i="10" s="1"/>
  <c r="ET57" i="10" s="1"/>
  <c r="ET70" i="10"/>
  <c r="FX50" i="10"/>
  <c r="FX51" i="10" s="1"/>
  <c r="FX57" i="10" s="1"/>
  <c r="FX70" i="10"/>
  <c r="DV50" i="10"/>
  <c r="DV51" i="10" s="1"/>
  <c r="DV57" i="10" s="1"/>
  <c r="DV70" i="10"/>
  <c r="AR51" i="10"/>
  <c r="AR57" i="10" s="1"/>
  <c r="AR50" i="10"/>
  <c r="AR70" i="10"/>
  <c r="BV70" i="10"/>
  <c r="BV50" i="10"/>
  <c r="BV51" i="10" s="1"/>
  <c r="BV57" i="10" s="1"/>
  <c r="AM51" i="10"/>
  <c r="AM57" i="10" s="1"/>
  <c r="AM50" i="10"/>
  <c r="AM70" i="10"/>
  <c r="DO50" i="10"/>
  <c r="DO51" i="10" s="1"/>
  <c r="DO57" i="10" s="1"/>
  <c r="DO70" i="10"/>
  <c r="DH70" i="10"/>
  <c r="DH50" i="10"/>
  <c r="DH51" i="10" s="1"/>
  <c r="DH57" i="10" s="1"/>
  <c r="BY50" i="10"/>
  <c r="BY51" i="10" s="1"/>
  <c r="BY57" i="10" s="1"/>
  <c r="BY70" i="10"/>
  <c r="BU70" i="10"/>
  <c r="BU51" i="10"/>
  <c r="BU57" i="10" s="1"/>
  <c r="BU50" i="10"/>
  <c r="E47" i="10"/>
  <c r="GH47" i="10" s="1"/>
  <c r="GI46" i="10" s="1"/>
  <c r="GH42" i="10"/>
  <c r="E44" i="10"/>
  <c r="F51" i="10"/>
  <c r="F57" i="10" s="1"/>
  <c r="F50" i="10"/>
  <c r="F70" i="10"/>
  <c r="S44" i="9"/>
  <c r="S47" i="9"/>
  <c r="AR44" i="9"/>
  <c r="EJ44" i="9"/>
  <c r="EF44" i="9"/>
  <c r="CZ47" i="9"/>
  <c r="FY47" i="9"/>
  <c r="FR47" i="9"/>
  <c r="FL47" i="9"/>
  <c r="DY47" i="9"/>
  <c r="FP47" i="9"/>
  <c r="DC47" i="9"/>
  <c r="DC44" i="9"/>
  <c r="CU47" i="9"/>
  <c r="CU44" i="9"/>
  <c r="CE44" i="9"/>
  <c r="CE47" i="9"/>
  <c r="CK44" i="9"/>
  <c r="AV44" i="9"/>
  <c r="BP44" i="9"/>
  <c r="BH44" i="9"/>
  <c r="CR44" i="9"/>
  <c r="ER44" i="9"/>
  <c r="CF44" i="9"/>
  <c r="Q119" i="1"/>
  <c r="F47" i="9"/>
  <c r="H44" i="9"/>
  <c r="GH35" i="9"/>
  <c r="E36" i="9"/>
  <c r="FT47" i="7"/>
  <c r="FT44" i="7"/>
  <c r="EF47" i="7"/>
  <c r="EF44" i="7"/>
  <c r="CI47" i="7"/>
  <c r="CI44" i="7"/>
  <c r="CX44" i="7"/>
  <c r="CX47" i="7"/>
  <c r="EV47" i="7"/>
  <c r="EV44" i="7"/>
  <c r="DX47" i="7"/>
  <c r="DX44" i="7"/>
  <c r="CZ47" i="7"/>
  <c r="CZ44" i="7"/>
  <c r="BL47" i="7"/>
  <c r="BL44" i="7"/>
  <c r="DH47" i="7"/>
  <c r="DH44" i="7"/>
  <c r="AN47" i="7"/>
  <c r="AN44" i="7"/>
  <c r="P31" i="5"/>
  <c r="P32" i="5" s="1"/>
  <c r="N137" i="1" s="1"/>
  <c r="X31" i="5"/>
  <c r="X32" i="5" s="1"/>
  <c r="N233" i="1" s="1"/>
  <c r="AF31" i="5"/>
  <c r="AF32" i="5" s="1"/>
  <c r="AV31" i="5"/>
  <c r="AV32" i="5" s="1"/>
  <c r="N521" i="1" s="1"/>
  <c r="N526" i="1" s="1"/>
  <c r="BD31" i="5"/>
  <c r="BD32" i="5" s="1"/>
  <c r="N617" i="1" s="1"/>
  <c r="N622" i="1" s="1"/>
  <c r="BL31" i="5"/>
  <c r="BL32" i="5" s="1"/>
  <c r="N713" i="1" s="1"/>
  <c r="N718" i="1" s="1"/>
  <c r="CB31" i="5"/>
  <c r="CB32" i="5" s="1"/>
  <c r="N905" i="1" s="1"/>
  <c r="N910" i="1" s="1"/>
  <c r="CJ31" i="5"/>
  <c r="CJ32" i="5" s="1"/>
  <c r="N1001" i="1" s="1"/>
  <c r="N1006" i="1" s="1"/>
  <c r="CR31" i="5"/>
  <c r="CR32" i="5" s="1"/>
  <c r="N1097" i="1" s="1"/>
  <c r="N1102" i="1" s="1"/>
  <c r="DH31" i="5"/>
  <c r="DH32" i="5" s="1"/>
  <c r="N1289" i="1" s="1"/>
  <c r="DP31" i="5"/>
  <c r="DP32" i="5" s="1"/>
  <c r="DX31" i="5"/>
  <c r="DX32" i="5" s="1"/>
  <c r="N1481" i="1" s="1"/>
  <c r="EN31" i="5"/>
  <c r="EN32" i="5" s="1"/>
  <c r="N1673" i="1" s="1"/>
  <c r="EV31" i="5"/>
  <c r="EV32" i="5" s="1"/>
  <c r="N1769" i="1" s="1"/>
  <c r="FD31" i="5"/>
  <c r="FD32" i="5" s="1"/>
  <c r="N1865" i="1" s="1"/>
  <c r="FT31" i="5"/>
  <c r="FT32" i="5" s="1"/>
  <c r="N2057" i="1" s="1"/>
  <c r="GB31" i="5"/>
  <c r="GB32" i="5" s="1"/>
  <c r="DK47" i="7"/>
  <c r="DK44" i="7"/>
  <c r="BS42" i="6"/>
  <c r="O799" i="1"/>
  <c r="O803" i="1" s="1"/>
  <c r="DA42" i="6"/>
  <c r="O1207" i="1"/>
  <c r="O1211" i="1" s="1"/>
  <c r="AG42" i="7"/>
  <c r="P343" i="1"/>
  <c r="ED44" i="7"/>
  <c r="ED47" i="7"/>
  <c r="DB32" i="5"/>
  <c r="N1217" i="1" s="1"/>
  <c r="N1222" i="1" s="1"/>
  <c r="EP32" i="5"/>
  <c r="EU44" i="7"/>
  <c r="EU47" i="7"/>
  <c r="EH32" i="5"/>
  <c r="N1601" i="1" s="1"/>
  <c r="J32" i="5"/>
  <c r="BS47" i="7"/>
  <c r="BS44" i="7"/>
  <c r="DD34" i="6"/>
  <c r="DD35" i="6" s="1"/>
  <c r="DD36" i="6" s="1"/>
  <c r="DD38" i="6" s="1"/>
  <c r="DD40" i="6" s="1"/>
  <c r="CT32" i="5"/>
  <c r="N1121" i="1" s="1"/>
  <c r="N1126" i="1" s="1"/>
  <c r="GH25" i="5"/>
  <c r="GC27" i="5"/>
  <c r="EL34" i="6"/>
  <c r="EL35" i="6" s="1"/>
  <c r="EL36" i="6" s="1"/>
  <c r="EL38" i="6" s="1"/>
  <c r="EL40" i="6" s="1"/>
  <c r="AY32" i="5"/>
  <c r="DK32" i="5"/>
  <c r="FW32" i="5"/>
  <c r="J31" i="5"/>
  <c r="R31" i="5"/>
  <c r="R32" i="5" s="1"/>
  <c r="Z31" i="5"/>
  <c r="Z32" i="5" s="1"/>
  <c r="AH31" i="5"/>
  <c r="AH32" i="5" s="1"/>
  <c r="AP31" i="5"/>
  <c r="AP32" i="5" s="1"/>
  <c r="AX31" i="5"/>
  <c r="AX32" i="5" s="1"/>
  <c r="BF31" i="5"/>
  <c r="BF32" i="5" s="1"/>
  <c r="BN31" i="5"/>
  <c r="BN32" i="5" s="1"/>
  <c r="BV31" i="5"/>
  <c r="BV32" i="5" s="1"/>
  <c r="CD31" i="5"/>
  <c r="CD32" i="5" s="1"/>
  <c r="CL31" i="5"/>
  <c r="CL32" i="5" s="1"/>
  <c r="CT31" i="5"/>
  <c r="DB31" i="5"/>
  <c r="DJ31" i="5"/>
  <c r="DJ32" i="5" s="1"/>
  <c r="DR31" i="5"/>
  <c r="DR32" i="5" s="1"/>
  <c r="DZ31" i="5"/>
  <c r="DZ32" i="5" s="1"/>
  <c r="EH31" i="5"/>
  <c r="EP31" i="5"/>
  <c r="EX31" i="5"/>
  <c r="EX32" i="5" s="1"/>
  <c r="FF31" i="5"/>
  <c r="FF32" i="5" s="1"/>
  <c r="FN31" i="5"/>
  <c r="FN32" i="5" s="1"/>
  <c r="FV31" i="5"/>
  <c r="FV32" i="5" s="1"/>
  <c r="GD31" i="5"/>
  <c r="GD32" i="5" s="1"/>
  <c r="GD33" i="5" s="1"/>
  <c r="DB42" i="7"/>
  <c r="P1219" i="1"/>
  <c r="P1223" i="1" s="1"/>
  <c r="DV42" i="6"/>
  <c r="O1459" i="1"/>
  <c r="O1463" i="1" s="1"/>
  <c r="FP42" i="6"/>
  <c r="O2011" i="1"/>
  <c r="O2015" i="1" s="1"/>
  <c r="CX42" i="6"/>
  <c r="O1171" i="1"/>
  <c r="O1175" i="1" s="1"/>
  <c r="FN42" i="6"/>
  <c r="O1987" i="1"/>
  <c r="O1991" i="1" s="1"/>
  <c r="BQ42" i="7"/>
  <c r="P775" i="1"/>
  <c r="P779" i="1" s="1"/>
  <c r="DE42" i="7"/>
  <c r="P1255" i="1"/>
  <c r="P1259" i="1" s="1"/>
  <c r="EM42" i="7"/>
  <c r="P1663" i="1"/>
  <c r="P1667" i="1" s="1"/>
  <c r="EL42" i="7"/>
  <c r="P1651" i="1"/>
  <c r="P1655" i="1" s="1"/>
  <c r="V42" i="7"/>
  <c r="P211" i="1"/>
  <c r="P215" i="1" s="1"/>
  <c r="BV42" i="7"/>
  <c r="P835" i="1"/>
  <c r="P839" i="1" s="1"/>
  <c r="DD32" i="5"/>
  <c r="N1241" i="1" s="1"/>
  <c r="DL32" i="5"/>
  <c r="N1337" i="1" s="1"/>
  <c r="DT32" i="5"/>
  <c r="N1433" i="1" s="1"/>
  <c r="EB32" i="5"/>
  <c r="N1529" i="1" s="1"/>
  <c r="EJ32" i="5"/>
  <c r="ER31" i="5"/>
  <c r="ER32" i="5" s="1"/>
  <c r="N1721" i="1" s="1"/>
  <c r="EZ31" i="5"/>
  <c r="EZ32" i="5" s="1"/>
  <c r="N1817" i="1" s="1"/>
  <c r="FH31" i="5"/>
  <c r="FH32" i="5" s="1"/>
  <c r="N1913" i="1" s="1"/>
  <c r="FP31" i="5"/>
  <c r="FP32" i="5" s="1"/>
  <c r="N2009" i="1" s="1"/>
  <c r="FX31" i="5"/>
  <c r="FX32" i="5" s="1"/>
  <c r="N2105" i="1" s="1"/>
  <c r="GF31" i="5"/>
  <c r="GF32" i="5" s="1"/>
  <c r="GF33" i="5" s="1"/>
  <c r="K31" i="5"/>
  <c r="K32" i="5" s="1"/>
  <c r="S31" i="5"/>
  <c r="S32" i="5" s="1"/>
  <c r="AA31" i="5"/>
  <c r="AA32" i="5" s="1"/>
  <c r="AI31" i="5"/>
  <c r="AI32" i="5" s="1"/>
  <c r="AQ31" i="5"/>
  <c r="AQ32" i="5" s="1"/>
  <c r="AY31" i="5"/>
  <c r="BG31" i="5"/>
  <c r="BG32" i="5" s="1"/>
  <c r="BO31" i="5"/>
  <c r="BO32" i="5" s="1"/>
  <c r="BW31" i="5"/>
  <c r="BW32" i="5" s="1"/>
  <c r="CE31" i="5"/>
  <c r="CE32" i="5" s="1"/>
  <c r="CM31" i="5"/>
  <c r="CM32" i="5" s="1"/>
  <c r="CU31" i="5"/>
  <c r="CU32" i="5" s="1"/>
  <c r="DC31" i="5"/>
  <c r="DC32" i="5" s="1"/>
  <c r="DK31" i="5"/>
  <c r="DS31" i="5"/>
  <c r="DS32" i="5" s="1"/>
  <c r="EA31" i="5"/>
  <c r="EA32" i="5" s="1"/>
  <c r="EI31" i="5"/>
  <c r="EI32" i="5" s="1"/>
  <c r="EQ31" i="5"/>
  <c r="EQ32" i="5" s="1"/>
  <c r="EY31" i="5"/>
  <c r="EY32" i="5" s="1"/>
  <c r="FG31" i="5"/>
  <c r="FG32" i="5" s="1"/>
  <c r="FO31" i="5"/>
  <c r="FO32" i="5" s="1"/>
  <c r="FW31" i="5"/>
  <c r="GE31" i="5"/>
  <c r="GE32" i="5" s="1"/>
  <c r="GE33" i="5" s="1"/>
  <c r="N1306" i="1"/>
  <c r="FS42" i="7"/>
  <c r="P2047" i="1"/>
  <c r="P2051" i="1" s="1"/>
  <c r="FM42" i="7"/>
  <c r="P1975" i="1"/>
  <c r="P1979" i="1" s="1"/>
  <c r="M32" i="5"/>
  <c r="N101" i="1" s="1"/>
  <c r="N106" i="1" s="1"/>
  <c r="AC32" i="5"/>
  <c r="N293" i="1" s="1"/>
  <c r="AS32" i="5"/>
  <c r="BI32" i="5"/>
  <c r="N677" i="1" s="1"/>
  <c r="N682" i="1" s="1"/>
  <c r="BY32" i="5"/>
  <c r="N869" i="1" s="1"/>
  <c r="CG32" i="5"/>
  <c r="N965" i="1" s="1"/>
  <c r="CO32" i="5"/>
  <c r="N1061" i="1" s="1"/>
  <c r="DE32" i="5"/>
  <c r="N1253" i="1" s="1"/>
  <c r="N1258" i="1" s="1"/>
  <c r="DM32" i="5"/>
  <c r="N1349" i="1" s="1"/>
  <c r="N1354" i="1" s="1"/>
  <c r="DU32" i="5"/>
  <c r="N1445" i="1" s="1"/>
  <c r="N1450" i="1" s="1"/>
  <c r="EC32" i="5"/>
  <c r="EK32" i="5"/>
  <c r="N1637" i="1" s="1"/>
  <c r="N1642" i="1" s="1"/>
  <c r="ES32" i="5"/>
  <c r="N1733" i="1" s="1"/>
  <c r="N1738" i="1" s="1"/>
  <c r="FA32" i="5"/>
  <c r="N1829" i="1" s="1"/>
  <c r="N1834" i="1" s="1"/>
  <c r="FI32" i="5"/>
  <c r="N1925" i="1" s="1"/>
  <c r="N1930" i="1" s="1"/>
  <c r="FQ32" i="5"/>
  <c r="N2021" i="1" s="1"/>
  <c r="N2026" i="1" s="1"/>
  <c r="FY32" i="5"/>
  <c r="N2117" i="1" s="1"/>
  <c r="N2122" i="1" s="1"/>
  <c r="GG32" i="5"/>
  <c r="GG33" i="5" s="1"/>
  <c r="FR42" i="7"/>
  <c r="P2035" i="1"/>
  <c r="P2039" i="1" s="1"/>
  <c r="U32" i="5"/>
  <c r="N197" i="1" s="1"/>
  <c r="N202" i="1" s="1"/>
  <c r="AK32" i="5"/>
  <c r="N389" i="1" s="1"/>
  <c r="N394" i="1" s="1"/>
  <c r="BA32" i="5"/>
  <c r="N581" i="1" s="1"/>
  <c r="N586" i="1" s="1"/>
  <c r="BQ32" i="5"/>
  <c r="N773" i="1" s="1"/>
  <c r="N778" i="1" s="1"/>
  <c r="CW32" i="5"/>
  <c r="N1157" i="1" s="1"/>
  <c r="G32" i="5"/>
  <c r="O32" i="5"/>
  <c r="N125" i="1" s="1"/>
  <c r="W32" i="5"/>
  <c r="N221" i="1" s="1"/>
  <c r="AE32" i="5"/>
  <c r="N317" i="1" s="1"/>
  <c r="AM32" i="5"/>
  <c r="N413" i="1" s="1"/>
  <c r="AU32" i="5"/>
  <c r="N509" i="1" s="1"/>
  <c r="BC32" i="5"/>
  <c r="N605" i="1" s="1"/>
  <c r="BK32" i="5"/>
  <c r="N701" i="1" s="1"/>
  <c r="BS32" i="5"/>
  <c r="CA32" i="5"/>
  <c r="N893" i="1" s="1"/>
  <c r="CI32" i="5"/>
  <c r="N989" i="1" s="1"/>
  <c r="CQ32" i="5"/>
  <c r="N1085" i="1" s="1"/>
  <c r="CY32" i="5"/>
  <c r="N1181" i="1" s="1"/>
  <c r="DG32" i="5"/>
  <c r="N1277" i="1" s="1"/>
  <c r="DO32" i="5"/>
  <c r="N1373" i="1" s="1"/>
  <c r="DW32" i="5"/>
  <c r="N1469" i="1" s="1"/>
  <c r="EE32" i="5"/>
  <c r="EM32" i="5"/>
  <c r="N1661" i="1" s="1"/>
  <c r="EU32" i="5"/>
  <c r="N1757" i="1" s="1"/>
  <c r="FC32" i="5"/>
  <c r="N1853" i="1" s="1"/>
  <c r="FK32" i="5"/>
  <c r="N1949" i="1" s="1"/>
  <c r="FS32" i="5"/>
  <c r="N2045" i="1" s="1"/>
  <c r="GA32" i="5"/>
  <c r="N2141" i="1" s="1"/>
  <c r="F31" i="5"/>
  <c r="N31" i="5"/>
  <c r="V31" i="5"/>
  <c r="AD31" i="5"/>
  <c r="AL31" i="5"/>
  <c r="AT31" i="5"/>
  <c r="BB31" i="5"/>
  <c r="BJ31" i="5"/>
  <c r="BR31" i="5"/>
  <c r="BZ31" i="5"/>
  <c r="BZ32" i="5" s="1"/>
  <c r="CH31" i="5"/>
  <c r="CP31" i="5"/>
  <c r="CX31" i="5"/>
  <c r="DF31" i="5"/>
  <c r="DN31" i="5"/>
  <c r="DV31" i="5"/>
  <c r="ED31" i="5"/>
  <c r="EL31" i="5"/>
  <c r="EL32" i="5" s="1"/>
  <c r="N1649" i="1" s="1"/>
  <c r="N1654" i="1" s="1"/>
  <c r="ET31" i="5"/>
  <c r="FB31" i="5"/>
  <c r="FJ31" i="5"/>
  <c r="FR31" i="5"/>
  <c r="FZ31" i="5"/>
  <c r="FJ42" i="6"/>
  <c r="O1939" i="1"/>
  <c r="O1943" i="1" s="1"/>
  <c r="O42" i="7"/>
  <c r="P127" i="1"/>
  <c r="P131" i="1" s="1"/>
  <c r="DW42" i="7"/>
  <c r="P1471" i="1"/>
  <c r="P1475" i="1" s="1"/>
  <c r="FF42" i="7"/>
  <c r="P1891" i="1"/>
  <c r="P1895" i="1" s="1"/>
  <c r="CH42" i="7"/>
  <c r="P979" i="1"/>
  <c r="P983" i="1" s="1"/>
  <c r="GH30" i="5"/>
  <c r="DI42" i="6"/>
  <c r="O1303" i="1"/>
  <c r="O1307" i="1" s="1"/>
  <c r="EG32" i="5"/>
  <c r="N1589" i="1" s="1"/>
  <c r="N1594" i="1" s="1"/>
  <c r="EO32" i="5"/>
  <c r="EW32" i="5"/>
  <c r="N1781" i="1" s="1"/>
  <c r="N1786" i="1" s="1"/>
  <c r="FE32" i="5"/>
  <c r="N1877" i="1" s="1"/>
  <c r="N1882" i="1" s="1"/>
  <c r="FM32" i="5"/>
  <c r="N1973" i="1" s="1"/>
  <c r="N1978" i="1" s="1"/>
  <c r="FU32" i="5"/>
  <c r="N2069" i="1" s="1"/>
  <c r="N2074" i="1" s="1"/>
  <c r="GC32" i="5"/>
  <c r="GC33" i="5" s="1"/>
  <c r="V42" i="6"/>
  <c r="V44" i="6" s="1"/>
  <c r="O211" i="1"/>
  <c r="O215" i="1" s="1"/>
  <c r="FV42" i="6"/>
  <c r="O2083" i="1"/>
  <c r="O2087" i="1" s="1"/>
  <c r="EK42" i="7"/>
  <c r="P1639" i="1"/>
  <c r="P1643" i="1" s="1"/>
  <c r="DJ42" i="7"/>
  <c r="P1315" i="1"/>
  <c r="P1319" i="1" s="1"/>
  <c r="F42" i="7"/>
  <c r="P19" i="1"/>
  <c r="P23" i="1" s="1"/>
  <c r="FZ42" i="7"/>
  <c r="P2131" i="1"/>
  <c r="P2135" i="1" s="1"/>
  <c r="N237" i="1"/>
  <c r="BZ42" i="6"/>
  <c r="O883" i="1"/>
  <c r="AW42" i="6"/>
  <c r="O535" i="1"/>
  <c r="O539" i="1" s="1"/>
  <c r="FX42" i="6"/>
  <c r="O2107" i="1"/>
  <c r="O2111" i="1" s="1"/>
  <c r="EJ42" i="6"/>
  <c r="O1627" i="1"/>
  <c r="O1631" i="1" s="1"/>
  <c r="BM42" i="6"/>
  <c r="O727" i="1"/>
  <c r="O731" i="1" s="1"/>
  <c r="AZ42" i="6"/>
  <c r="O571" i="1"/>
  <c r="O575" i="1" s="1"/>
  <c r="DP42" i="6"/>
  <c r="O1387" i="1"/>
  <c r="O1391" i="1" s="1"/>
  <c r="ED42" i="6"/>
  <c r="O1555" i="1"/>
  <c r="O1559" i="1" s="1"/>
  <c r="FU42" i="6"/>
  <c r="O2071" i="1"/>
  <c r="O2075" i="1" s="1"/>
  <c r="Z42" i="7"/>
  <c r="P259" i="1"/>
  <c r="P263" i="1" s="1"/>
  <c r="CA42" i="7"/>
  <c r="P895" i="1"/>
  <c r="P899" i="1" s="1"/>
  <c r="FI42" i="7"/>
  <c r="P1927" i="1"/>
  <c r="P1931" i="1" s="1"/>
  <c r="M42" i="7"/>
  <c r="P103" i="1"/>
  <c r="P107" i="1" s="1"/>
  <c r="DF42" i="7"/>
  <c r="P1267" i="1"/>
  <c r="P1271" i="1" s="1"/>
  <c r="DI42" i="7"/>
  <c r="P1303" i="1"/>
  <c r="EG42" i="6"/>
  <c r="O1591" i="1"/>
  <c r="O1595" i="1" s="1"/>
  <c r="ET42" i="6"/>
  <c r="O1747" i="1"/>
  <c r="O1751" i="1" s="1"/>
  <c r="ER42" i="6"/>
  <c r="O1723" i="1"/>
  <c r="O1727" i="1" s="1"/>
  <c r="FR42" i="6"/>
  <c r="O2035" i="1"/>
  <c r="O2039" i="1" s="1"/>
  <c r="FM42" i="6"/>
  <c r="O1975" i="1"/>
  <c r="O1979" i="1" s="1"/>
  <c r="DM42" i="6"/>
  <c r="O1351" i="1"/>
  <c r="O1355" i="1" s="1"/>
  <c r="FY42" i="7"/>
  <c r="P2119" i="1"/>
  <c r="P2123" i="1" s="1"/>
  <c r="AD42" i="7"/>
  <c r="P307" i="1"/>
  <c r="P311" i="1" s="1"/>
  <c r="Y42" i="7"/>
  <c r="P247" i="1"/>
  <c r="AH42" i="7"/>
  <c r="P355" i="1"/>
  <c r="P359" i="1" s="1"/>
  <c r="BK42" i="7"/>
  <c r="P703" i="1"/>
  <c r="P707" i="1" s="1"/>
  <c r="S42" i="7"/>
  <c r="P175" i="1"/>
  <c r="P179" i="1" s="1"/>
  <c r="BB42" i="6"/>
  <c r="O595" i="1"/>
  <c r="O599" i="1" s="1"/>
  <c r="CH42" i="6"/>
  <c r="O979" i="1"/>
  <c r="O983" i="1" s="1"/>
  <c r="CA42" i="6"/>
  <c r="O895" i="1"/>
  <c r="O899" i="1" s="1"/>
  <c r="BJ42" i="6"/>
  <c r="O691" i="1"/>
  <c r="O695" i="1" s="1"/>
  <c r="AL42" i="6"/>
  <c r="O403" i="1"/>
  <c r="O407" i="1" s="1"/>
  <c r="DF42" i="6"/>
  <c r="O1267" i="1"/>
  <c r="O1271" i="1" s="1"/>
  <c r="BY42" i="6"/>
  <c r="O871" i="1"/>
  <c r="O875" i="1" s="1"/>
  <c r="AM42" i="6"/>
  <c r="O415" i="1"/>
  <c r="O419" i="1" s="1"/>
  <c r="DY42" i="6"/>
  <c r="O1495" i="1"/>
  <c r="O1499" i="1" s="1"/>
  <c r="DL42" i="6"/>
  <c r="O1339" i="1"/>
  <c r="O1343" i="1" s="1"/>
  <c r="EP42" i="6"/>
  <c r="O1699" i="1"/>
  <c r="O1703" i="1" s="1"/>
  <c r="FB42" i="6"/>
  <c r="O1843" i="1"/>
  <c r="O1847" i="1" s="1"/>
  <c r="FY42" i="6"/>
  <c r="O2119" i="1"/>
  <c r="O2123" i="1" s="1"/>
  <c r="DZ42" i="7"/>
  <c r="P1507" i="1"/>
  <c r="P1511" i="1" s="1"/>
  <c r="FV42" i="7"/>
  <c r="P2083" i="1"/>
  <c r="P2087" i="1" s="1"/>
  <c r="N42" i="7"/>
  <c r="P115" i="1"/>
  <c r="P119" i="1" s="1"/>
  <c r="EO42" i="7"/>
  <c r="P1687" i="1"/>
  <c r="P1691" i="1" s="1"/>
  <c r="EC42" i="7"/>
  <c r="P1543" i="1"/>
  <c r="P1547" i="1" s="1"/>
  <c r="CW42" i="7"/>
  <c r="P1159" i="1"/>
  <c r="P1163" i="1" s="1"/>
  <c r="CQ42" i="7"/>
  <c r="P1087" i="1"/>
  <c r="P1091" i="1" s="1"/>
  <c r="GA42" i="7"/>
  <c r="P2143" i="1"/>
  <c r="P2147" i="1" s="1"/>
  <c r="EP42" i="7"/>
  <c r="P1699" i="1"/>
  <c r="P1703" i="1" s="1"/>
  <c r="DY42" i="7"/>
  <c r="P1495" i="1"/>
  <c r="AE42" i="7"/>
  <c r="P319" i="1"/>
  <c r="P323" i="1" s="1"/>
  <c r="EX42" i="7"/>
  <c r="P1795" i="1"/>
  <c r="EW42" i="7"/>
  <c r="P1783" i="1"/>
  <c r="AT42" i="7"/>
  <c r="P499" i="1"/>
  <c r="P503" i="1" s="1"/>
  <c r="CG42" i="7"/>
  <c r="P967" i="1"/>
  <c r="P971" i="1" s="1"/>
  <c r="AC42" i="7"/>
  <c r="P295" i="1"/>
  <c r="P299" i="1" s="1"/>
  <c r="AC42" i="6"/>
  <c r="O295" i="1"/>
  <c r="O299" i="1" s="1"/>
  <c r="AU42" i="6"/>
  <c r="O511" i="1"/>
  <c r="O515" i="1" s="1"/>
  <c r="AT42" i="6"/>
  <c r="O499" i="1"/>
  <c r="O503" i="1" s="1"/>
  <c r="CI42" i="6"/>
  <c r="O991" i="1"/>
  <c r="O995" i="1" s="1"/>
  <c r="FF42" i="6"/>
  <c r="O1891" i="1"/>
  <c r="O1895" i="1" s="1"/>
  <c r="FS54" i="6"/>
  <c r="M42" i="6"/>
  <c r="M44" i="6" s="1"/>
  <c r="O103" i="1"/>
  <c r="O107" i="1" s="1"/>
  <c r="AG42" i="6"/>
  <c r="O343" i="1"/>
  <c r="O347" i="1" s="1"/>
  <c r="EX42" i="6"/>
  <c r="O1795" i="1"/>
  <c r="CS42" i="7"/>
  <c r="P1111" i="1"/>
  <c r="P1115" i="1" s="1"/>
  <c r="AQ42" i="7"/>
  <c r="P463" i="1"/>
  <c r="P467" i="1" s="1"/>
  <c r="CD42" i="7"/>
  <c r="P931" i="1"/>
  <c r="P935" i="1" s="1"/>
  <c r="BM42" i="7"/>
  <c r="BM44" i="7" s="1"/>
  <c r="P727" i="1"/>
  <c r="P731" i="1" s="1"/>
  <c r="BI42" i="7"/>
  <c r="P679" i="1"/>
  <c r="P683" i="1" s="1"/>
  <c r="BU42" i="7"/>
  <c r="BU44" i="7" s="1"/>
  <c r="P823" i="1"/>
  <c r="P827" i="1" s="1"/>
  <c r="BB42" i="7"/>
  <c r="P595" i="1"/>
  <c r="P599" i="1" s="1"/>
  <c r="AK42" i="7"/>
  <c r="AK44" i="7" s="1"/>
  <c r="P391" i="1"/>
  <c r="P395" i="1" s="1"/>
  <c r="CT42" i="7"/>
  <c r="P1123" i="1"/>
  <c r="P1127" i="1" s="1"/>
  <c r="FE42" i="7"/>
  <c r="FE44" i="7" s="1"/>
  <c r="P1879" i="1"/>
  <c r="P1883" i="1" s="1"/>
  <c r="DO42" i="7"/>
  <c r="P1375" i="1"/>
  <c r="P1379" i="1" s="1"/>
  <c r="N165" i="1"/>
  <c r="N453" i="1"/>
  <c r="N2085" i="1"/>
  <c r="G42" i="6"/>
  <c r="O31" i="1"/>
  <c r="O35" i="1" s="1"/>
  <c r="BI42" i="6"/>
  <c r="O679" i="1"/>
  <c r="O683" i="1" s="1"/>
  <c r="CS42" i="6"/>
  <c r="CS44" i="6" s="1"/>
  <c r="O1111" i="1"/>
  <c r="O1115" i="1" s="1"/>
  <c r="BC54" i="6"/>
  <c r="DN42" i="6"/>
  <c r="O1363" i="1"/>
  <c r="O1367" i="1" s="1"/>
  <c r="EZ42" i="6"/>
  <c r="O1819" i="1"/>
  <c r="O1823" i="1" s="1"/>
  <c r="O42" i="6"/>
  <c r="O127" i="1"/>
  <c r="O131" i="1" s="1"/>
  <c r="EO42" i="6"/>
  <c r="O1687" i="1"/>
  <c r="O1691" i="1" s="1"/>
  <c r="FZ54" i="6"/>
  <c r="DU42" i="7"/>
  <c r="P1447" i="1"/>
  <c r="P1451" i="1" s="1"/>
  <c r="AW42" i="7"/>
  <c r="P535" i="1"/>
  <c r="R42" i="7"/>
  <c r="R44" i="7" s="1"/>
  <c r="P163" i="1"/>
  <c r="P167" i="1" s="1"/>
  <c r="DA42" i="7"/>
  <c r="P1207" i="1"/>
  <c r="FN42" i="7"/>
  <c r="FN44" i="7" s="1"/>
  <c r="P1987" i="1"/>
  <c r="P1991" i="1" s="1"/>
  <c r="DM42" i="7"/>
  <c r="P1351" i="1"/>
  <c r="P1355" i="1" s="1"/>
  <c r="EG42" i="7"/>
  <c r="EG47" i="7" s="1"/>
  <c r="P1591" i="1"/>
  <c r="DQ42" i="7"/>
  <c r="P1399" i="1"/>
  <c r="DR42" i="7"/>
  <c r="P1411" i="1"/>
  <c r="P1415" i="1" s="1"/>
  <c r="BY42" i="7"/>
  <c r="P871" i="1"/>
  <c r="P875" i="1" s="1"/>
  <c r="EH42" i="7"/>
  <c r="EH47" i="7" s="1"/>
  <c r="P1603" i="1"/>
  <c r="P1607" i="1" s="1"/>
  <c r="BA42" i="7"/>
  <c r="P583" i="1"/>
  <c r="P587" i="1" s="1"/>
  <c r="AS42" i="7"/>
  <c r="P487" i="1"/>
  <c r="P491" i="1" s="1"/>
  <c r="AX42" i="7"/>
  <c r="P547" i="1"/>
  <c r="P551" i="1" s="1"/>
  <c r="BE42" i="7"/>
  <c r="BE47" i="7" s="1"/>
  <c r="P631" i="1"/>
  <c r="BF42" i="7"/>
  <c r="BF47" i="7" s="1"/>
  <c r="P643" i="1"/>
  <c r="P647" i="1" s="1"/>
  <c r="AI42" i="7"/>
  <c r="P367" i="1"/>
  <c r="P371" i="1" s="1"/>
  <c r="Q42" i="7"/>
  <c r="P151" i="1"/>
  <c r="CL42" i="7"/>
  <c r="CL44" i="7" s="1"/>
  <c r="P1027" i="1"/>
  <c r="P1031" i="1" s="1"/>
  <c r="N129" i="1"/>
  <c r="BC42" i="6"/>
  <c r="O607" i="1"/>
  <c r="O611" i="1" s="1"/>
  <c r="EC42" i="6"/>
  <c r="O1543" i="1"/>
  <c r="O1547" i="1" s="1"/>
  <c r="W42" i="6"/>
  <c r="O223" i="1"/>
  <c r="O227" i="1" s="1"/>
  <c r="CO42" i="6"/>
  <c r="O1063" i="1"/>
  <c r="O1067" i="1" s="1"/>
  <c r="AD42" i="6"/>
  <c r="O307" i="1"/>
  <c r="O311" i="1" s="1"/>
  <c r="AP42" i="6"/>
  <c r="O451" i="1"/>
  <c r="O455" i="1" s="1"/>
  <c r="FE42" i="6"/>
  <c r="O1879" i="1"/>
  <c r="O1883" i="1" s="1"/>
  <c r="BZ42" i="7"/>
  <c r="P883" i="1"/>
  <c r="U42" i="7"/>
  <c r="P199" i="1"/>
  <c r="P203" i="1" s="1"/>
  <c r="DN42" i="7"/>
  <c r="P1363" i="1"/>
  <c r="P1367" i="1" s="1"/>
  <c r="CK42" i="7"/>
  <c r="P1015" i="1"/>
  <c r="ES42" i="7"/>
  <c r="P1735" i="1"/>
  <c r="P1739" i="1" s="1"/>
  <c r="CO42" i="7"/>
  <c r="P1063" i="1"/>
  <c r="P1067" i="1" s="1"/>
  <c r="I42" i="7"/>
  <c r="P55" i="1"/>
  <c r="CQ42" i="6"/>
  <c r="O1087" i="1"/>
  <c r="O1091" i="1" s="1"/>
  <c r="FZ42" i="6"/>
  <c r="O2131" i="1"/>
  <c r="O2135" i="1" s="1"/>
  <c r="BK42" i="6"/>
  <c r="O703" i="1"/>
  <c r="O707" i="1" s="1"/>
  <c r="F42" i="6"/>
  <c r="O19" i="1"/>
  <c r="O23" i="1" s="1"/>
  <c r="N42" i="6"/>
  <c r="O115" i="1"/>
  <c r="O119" i="1" s="1"/>
  <c r="AE42" i="6"/>
  <c r="O319" i="1"/>
  <c r="O323" i="1" s="1"/>
  <c r="FB54" i="6"/>
  <c r="GH62" i="6"/>
  <c r="O2156" i="1"/>
  <c r="O2161" i="1" s="1"/>
  <c r="BR42" i="6"/>
  <c r="O787" i="1"/>
  <c r="O791" i="1" s="1"/>
  <c r="CP42" i="6"/>
  <c r="O1075" i="1"/>
  <c r="O1079" i="1" s="1"/>
  <c r="J42" i="7"/>
  <c r="J44" i="7" s="1"/>
  <c r="P67" i="1"/>
  <c r="P71" i="1" s="1"/>
  <c r="FQ42" i="7"/>
  <c r="P2023" i="1"/>
  <c r="P2027" i="1" s="1"/>
  <c r="DG42" i="7"/>
  <c r="P1279" i="1"/>
  <c r="P1283" i="1" s="1"/>
  <c r="BN42" i="7"/>
  <c r="BN44" i="7" s="1"/>
  <c r="P739" i="1"/>
  <c r="P743" i="1" s="1"/>
  <c r="AL42" i="7"/>
  <c r="AL47" i="7" s="1"/>
  <c r="P403" i="1"/>
  <c r="P407" i="1" s="1"/>
  <c r="AO42" i="7"/>
  <c r="P439" i="1"/>
  <c r="FA42" i="7"/>
  <c r="P1831" i="1"/>
  <c r="P1835" i="1" s="1"/>
  <c r="CC42" i="7"/>
  <c r="CC47" i="7" s="1"/>
  <c r="P919" i="1"/>
  <c r="FU42" i="7"/>
  <c r="FU47" i="7" s="1"/>
  <c r="P2071" i="1"/>
  <c r="P2075" i="1" s="1"/>
  <c r="FC42" i="7"/>
  <c r="P1855" i="1"/>
  <c r="P1859" i="1" s="1"/>
  <c r="AU42" i="7"/>
  <c r="P511" i="1"/>
  <c r="P515" i="1" s="1"/>
  <c r="AP42" i="7"/>
  <c r="AP44" i="7" s="1"/>
  <c r="P451" i="1"/>
  <c r="P455" i="1" s="1"/>
  <c r="BC42" i="7"/>
  <c r="BC47" i="7" s="1"/>
  <c r="P607" i="1"/>
  <c r="P611" i="1" s="1"/>
  <c r="ET42" i="7"/>
  <c r="P1747" i="1"/>
  <c r="P1751" i="1" s="1"/>
  <c r="N189" i="1"/>
  <c r="N573" i="1"/>
  <c r="N669" i="1"/>
  <c r="N765" i="1"/>
  <c r="N861" i="1"/>
  <c r="N957" i="1"/>
  <c r="N1053" i="1"/>
  <c r="N1149" i="1"/>
  <c r="N1245" i="1"/>
  <c r="N286" i="1"/>
  <c r="N382" i="1"/>
  <c r="N478" i="1"/>
  <c r="N537" i="1"/>
  <c r="N574" i="1"/>
  <c r="N633" i="1"/>
  <c r="N670" i="1"/>
  <c r="N729" i="1"/>
  <c r="N766" i="1"/>
  <c r="N825" i="1"/>
  <c r="N921" i="1"/>
  <c r="N1017" i="1"/>
  <c r="N1113" i="1"/>
  <c r="N1209" i="1"/>
  <c r="N1246" i="1"/>
  <c r="N1305" i="1"/>
  <c r="N1342" i="1"/>
  <c r="CH47" i="7"/>
  <c r="CH44" i="7"/>
  <c r="BV47" i="7"/>
  <c r="BV44" i="7"/>
  <c r="Z44" i="7"/>
  <c r="Z47" i="7"/>
  <c r="CA47" i="7"/>
  <c r="CA44" i="7"/>
  <c r="FI44" i="7"/>
  <c r="FI47" i="7"/>
  <c r="M47" i="7"/>
  <c r="M44" i="7"/>
  <c r="DF47" i="7"/>
  <c r="DF44" i="7"/>
  <c r="DI47" i="7"/>
  <c r="DI44" i="7"/>
  <c r="DB47" i="7"/>
  <c r="DB44" i="7"/>
  <c r="FR47" i="7"/>
  <c r="FR44" i="7"/>
  <c r="FM47" i="7"/>
  <c r="FM44" i="7"/>
  <c r="FY44" i="7"/>
  <c r="FY47" i="7"/>
  <c r="AD44" i="7"/>
  <c r="AD47" i="7"/>
  <c r="AH47" i="7"/>
  <c r="AH44" i="7"/>
  <c r="BK47" i="7"/>
  <c r="BK44" i="7"/>
  <c r="S47" i="7"/>
  <c r="S44" i="7"/>
  <c r="DZ47" i="7"/>
  <c r="DZ44" i="7"/>
  <c r="EO47" i="7"/>
  <c r="EO44" i="7"/>
  <c r="EC47" i="7"/>
  <c r="EC44" i="7"/>
  <c r="EX47" i="7"/>
  <c r="EX44" i="7"/>
  <c r="EW47" i="7"/>
  <c r="EW44" i="7"/>
  <c r="AT44" i="7"/>
  <c r="AT47" i="7"/>
  <c r="CG47" i="7"/>
  <c r="CG44" i="7"/>
  <c r="AC44" i="7"/>
  <c r="AC47" i="7"/>
  <c r="CD47" i="7"/>
  <c r="CD44" i="7"/>
  <c r="BI44" i="7"/>
  <c r="BI47" i="7"/>
  <c r="BB47" i="7"/>
  <c r="BB44" i="7"/>
  <c r="CT47" i="7"/>
  <c r="CT44" i="7"/>
  <c r="DO47" i="7"/>
  <c r="DO44" i="7"/>
  <c r="CS47" i="7"/>
  <c r="CS44" i="7"/>
  <c r="BM47" i="7"/>
  <c r="AK47" i="7"/>
  <c r="R47" i="7"/>
  <c r="FN47" i="7"/>
  <c r="BE44" i="7"/>
  <c r="BF44" i="7"/>
  <c r="Q47" i="7"/>
  <c r="Q44" i="7"/>
  <c r="CL47" i="7"/>
  <c r="BZ44" i="7"/>
  <c r="BZ47" i="7"/>
  <c r="U47" i="7"/>
  <c r="U44" i="7"/>
  <c r="DN44" i="7"/>
  <c r="DN47" i="7"/>
  <c r="CK47" i="7"/>
  <c r="CK44" i="7"/>
  <c r="ES47" i="7"/>
  <c r="ES44" i="7"/>
  <c r="CO44" i="7"/>
  <c r="CO47" i="7"/>
  <c r="I47" i="7"/>
  <c r="I44" i="7"/>
  <c r="DG47" i="7"/>
  <c r="DG44" i="7"/>
  <c r="AP47" i="7"/>
  <c r="BC44" i="7"/>
  <c r="DJ47" i="7"/>
  <c r="DJ44" i="7"/>
  <c r="FZ44" i="7"/>
  <c r="FZ47" i="7"/>
  <c r="FS44" i="7"/>
  <c r="FS47" i="7"/>
  <c r="E35" i="7"/>
  <c r="GH34" i="7"/>
  <c r="DM44" i="7"/>
  <c r="DM47" i="7"/>
  <c r="CW44" i="7"/>
  <c r="CW47" i="7"/>
  <c r="BN47" i="7"/>
  <c r="AG47" i="7"/>
  <c r="AG44" i="7"/>
  <c r="DW47" i="7"/>
  <c r="DW44" i="7"/>
  <c r="EG44" i="7"/>
  <c r="DQ47" i="7"/>
  <c r="DQ44" i="7"/>
  <c r="CQ47" i="7"/>
  <c r="CQ44" i="7"/>
  <c r="GA44" i="7"/>
  <c r="GA47" i="7"/>
  <c r="EP47" i="7"/>
  <c r="EP44" i="7"/>
  <c r="DY47" i="7"/>
  <c r="DY44" i="7"/>
  <c r="AE47" i="7"/>
  <c r="AE44" i="7"/>
  <c r="DE47" i="7"/>
  <c r="DE44" i="7"/>
  <c r="EL44" i="7"/>
  <c r="EL47" i="7"/>
  <c r="Y47" i="7"/>
  <c r="Y44" i="7"/>
  <c r="EM44" i="7"/>
  <c r="EM47" i="7"/>
  <c r="AL44" i="7"/>
  <c r="FA47" i="7"/>
  <c r="FA44" i="7"/>
  <c r="FF47" i="7"/>
  <c r="FF44" i="7"/>
  <c r="BY47" i="7"/>
  <c r="BY44" i="7"/>
  <c r="EH44" i="7"/>
  <c r="BA47" i="7"/>
  <c r="BA44" i="7"/>
  <c r="AX47" i="7"/>
  <c r="AX44" i="7"/>
  <c r="J47" i="7"/>
  <c r="O47" i="7"/>
  <c r="O44" i="7"/>
  <c r="EK44" i="7"/>
  <c r="EK47" i="7"/>
  <c r="AW47" i="7"/>
  <c r="AW44" i="7"/>
  <c r="N44" i="7"/>
  <c r="N47" i="7"/>
  <c r="FU44" i="7"/>
  <c r="AU47" i="7"/>
  <c r="AU44" i="7"/>
  <c r="FV47" i="7"/>
  <c r="FV44" i="7"/>
  <c r="DA47" i="7"/>
  <c r="DA44" i="7"/>
  <c r="CS47" i="6"/>
  <c r="N47" i="6"/>
  <c r="N44" i="6"/>
  <c r="FX47" i="6"/>
  <c r="FX44" i="6"/>
  <c r="ET47" i="6"/>
  <c r="ET44" i="6"/>
  <c r="DM47" i="6"/>
  <c r="DM44" i="6"/>
  <c r="AM47" i="6"/>
  <c r="AM44" i="6"/>
  <c r="EP44" i="6"/>
  <c r="EP47" i="6"/>
  <c r="FY47" i="6"/>
  <c r="FY44" i="6"/>
  <c r="AD47" i="6"/>
  <c r="AD44" i="6"/>
  <c r="AC47" i="6"/>
  <c r="AC44" i="6"/>
  <c r="CI47" i="6"/>
  <c r="CI44" i="6"/>
  <c r="BI47" i="6"/>
  <c r="BI44" i="6"/>
  <c r="BU34" i="6"/>
  <c r="BU35" i="6" s="1"/>
  <c r="BU36" i="6" s="1"/>
  <c r="BU38" i="6" s="1"/>
  <c r="BU40" i="6" s="1"/>
  <c r="CU54" i="6"/>
  <c r="EN54" i="6"/>
  <c r="FH54" i="6"/>
  <c r="BA34" i="6"/>
  <c r="BA35" i="6" s="1"/>
  <c r="BA36" i="6" s="1"/>
  <c r="BA38" i="6" s="1"/>
  <c r="BA40" i="6" s="1"/>
  <c r="DS36" i="6"/>
  <c r="DS38" i="6" s="1"/>
  <c r="DS40" i="6" s="1"/>
  <c r="DS34" i="6"/>
  <c r="DS35" i="6" s="1"/>
  <c r="DZ34" i="6"/>
  <c r="DZ35" i="6" s="1"/>
  <c r="DZ36" i="6" s="1"/>
  <c r="DZ38" i="6" s="1"/>
  <c r="DZ40" i="6" s="1"/>
  <c r="AV34" i="6"/>
  <c r="AV35" i="6" s="1"/>
  <c r="AV36" i="6" s="1"/>
  <c r="AV38" i="6" s="1"/>
  <c r="AV40" i="6" s="1"/>
  <c r="CQ47" i="6"/>
  <c r="CQ44" i="6"/>
  <c r="FD34" i="6"/>
  <c r="FD35" i="6" s="1"/>
  <c r="FD36" i="6" s="1"/>
  <c r="FD38" i="6" s="1"/>
  <c r="FD40" i="6" s="1"/>
  <c r="CT34" i="6"/>
  <c r="CT35" i="6" s="1"/>
  <c r="CT36" i="6" s="1"/>
  <c r="CT38" i="6" s="1"/>
  <c r="CT40" i="6" s="1"/>
  <c r="FZ47" i="6"/>
  <c r="FZ44" i="6"/>
  <c r="BK47" i="6"/>
  <c r="BK44" i="6"/>
  <c r="DJ34" i="6"/>
  <c r="DJ35" i="6" s="1"/>
  <c r="DJ36" i="6" s="1"/>
  <c r="DJ38" i="6" s="1"/>
  <c r="DJ40" i="6" s="1"/>
  <c r="EA34" i="6"/>
  <c r="EA35" i="6" s="1"/>
  <c r="EA36" i="6" s="1"/>
  <c r="EA38" i="6" s="1"/>
  <c r="EA40" i="6" s="1"/>
  <c r="F44" i="6"/>
  <c r="F47" i="6"/>
  <c r="X36" i="6"/>
  <c r="X38" i="6" s="1"/>
  <c r="X40" i="6" s="1"/>
  <c r="X34" i="6"/>
  <c r="X35" i="6" s="1"/>
  <c r="EU34" i="6"/>
  <c r="EU35" i="6" s="1"/>
  <c r="EU36" i="6" s="1"/>
  <c r="EU38" i="6" s="1"/>
  <c r="EU40" i="6" s="1"/>
  <c r="FS34" i="6"/>
  <c r="FS35" i="6" s="1"/>
  <c r="FS36" i="6" s="1"/>
  <c r="FS38" i="6" s="1"/>
  <c r="FS40" i="6" s="1"/>
  <c r="AE47" i="6"/>
  <c r="AE44" i="6"/>
  <c r="CH54" i="6"/>
  <c r="BM54" i="6"/>
  <c r="DA54" i="6"/>
  <c r="CJ54" i="6"/>
  <c r="BO54" i="6"/>
  <c r="AY54" i="6"/>
  <c r="AI54" i="6"/>
  <c r="V54" i="6"/>
  <c r="GH54" i="6"/>
  <c r="CR54" i="6"/>
  <c r="S54" i="6"/>
  <c r="DR54" i="6"/>
  <c r="AX54" i="6"/>
  <c r="EW54" i="6"/>
  <c r="AZ54" i="6"/>
  <c r="DL54" i="6"/>
  <c r="FX54" i="6"/>
  <c r="BI54" i="6"/>
  <c r="DU54" i="6"/>
  <c r="G54" i="6"/>
  <c r="BS54" i="6"/>
  <c r="EE54" i="6"/>
  <c r="AI34" i="6"/>
  <c r="AI35" i="6" s="1"/>
  <c r="AI36" i="6" s="1"/>
  <c r="AI38" i="6" s="1"/>
  <c r="AI40" i="6" s="1"/>
  <c r="CY36" i="6"/>
  <c r="CY38" i="6" s="1"/>
  <c r="CY40" i="6" s="1"/>
  <c r="CY34" i="6"/>
  <c r="CY35" i="6" s="1"/>
  <c r="EY34" i="6"/>
  <c r="EY35" i="6" s="1"/>
  <c r="EY36" i="6" s="1"/>
  <c r="EY38" i="6" s="1"/>
  <c r="EY40" i="6" s="1"/>
  <c r="H34" i="6"/>
  <c r="H35" i="6" s="1"/>
  <c r="H36" i="6" s="1"/>
  <c r="H38" i="6" s="1"/>
  <c r="H40" i="6" s="1"/>
  <c r="DQ34" i="6"/>
  <c r="DQ35" i="6" s="1"/>
  <c r="DQ36" i="6" s="1"/>
  <c r="DQ38" i="6" s="1"/>
  <c r="DQ40" i="6" s="1"/>
  <c r="FT34" i="6"/>
  <c r="FT35" i="6" s="1"/>
  <c r="FT36" i="6" s="1"/>
  <c r="FT38" i="6" s="1"/>
  <c r="FT40" i="6" s="1"/>
  <c r="EZ47" i="6"/>
  <c r="EZ44" i="6"/>
  <c r="EG54" i="6"/>
  <c r="AA54" i="6"/>
  <c r="BR54" i="6"/>
  <c r="DX54" i="6"/>
  <c r="FQ54" i="6"/>
  <c r="GB54" i="6"/>
  <c r="I34" i="6"/>
  <c r="I35" i="6" s="1"/>
  <c r="I36" i="6" s="1"/>
  <c r="I38" i="6" s="1"/>
  <c r="I40" i="6" s="1"/>
  <c r="GA54" i="6"/>
  <c r="AW54" i="6"/>
  <c r="CD54" i="6"/>
  <c r="AR54" i="6"/>
  <c r="DM54" i="6"/>
  <c r="BK54" i="6"/>
  <c r="R34" i="6"/>
  <c r="R35" i="6" s="1"/>
  <c r="R36" i="6" s="1"/>
  <c r="R38" i="6" s="1"/>
  <c r="R40" i="6" s="1"/>
  <c r="DU34" i="6"/>
  <c r="DU35" i="6" s="1"/>
  <c r="DU36" i="6" s="1"/>
  <c r="DU38" i="6" s="1"/>
  <c r="DU40" i="6" s="1"/>
  <c r="FJ47" i="6"/>
  <c r="FJ44" i="6"/>
  <c r="BX34" i="6"/>
  <c r="BX35" i="6" s="1"/>
  <c r="BX36" i="6" s="1"/>
  <c r="BX38" i="6" s="1"/>
  <c r="BX40" i="6" s="1"/>
  <c r="EK34" i="6"/>
  <c r="EK35" i="6" s="1"/>
  <c r="EK36" i="6" s="1"/>
  <c r="EK38" i="6" s="1"/>
  <c r="EK40" i="6" s="1"/>
  <c r="AH34" i="6"/>
  <c r="AH35" i="6" s="1"/>
  <c r="AH36" i="6" s="1"/>
  <c r="AH38" i="6" s="1"/>
  <c r="AH40" i="6" s="1"/>
  <c r="CF34" i="6"/>
  <c r="CF35" i="6" s="1"/>
  <c r="CF36" i="6" s="1"/>
  <c r="CF38" i="6" s="1"/>
  <c r="CF40" i="6" s="1"/>
  <c r="GE47" i="6"/>
  <c r="GE44" i="6"/>
  <c r="FP47" i="6"/>
  <c r="FP44" i="6"/>
  <c r="FN44" i="6"/>
  <c r="FN47" i="6"/>
  <c r="BS47" i="6"/>
  <c r="BS44" i="6"/>
  <c r="DA47" i="6"/>
  <c r="DA44" i="6"/>
  <c r="DG34" i="6"/>
  <c r="DG35" i="6" s="1"/>
  <c r="DG36" i="6" s="1"/>
  <c r="DG38" i="6" s="1"/>
  <c r="DG40" i="6" s="1"/>
  <c r="FU54" i="6"/>
  <c r="EO54" i="6"/>
  <c r="FF54" i="6"/>
  <c r="DB54" i="6"/>
  <c r="CL54" i="6"/>
  <c r="BU54" i="6"/>
  <c r="BD54" i="6"/>
  <c r="AO54" i="6"/>
  <c r="F54" i="6"/>
  <c r="DC54" i="6"/>
  <c r="AG54" i="6"/>
  <c r="EF54" i="6"/>
  <c r="BL54" i="6"/>
  <c r="FJ54" i="6"/>
  <c r="BH54" i="6"/>
  <c r="DT54" i="6"/>
  <c r="E54" i="6"/>
  <c r="BQ54" i="6"/>
  <c r="EC54" i="6"/>
  <c r="O54" i="6"/>
  <c r="CA54" i="6"/>
  <c r="EM54" i="6"/>
  <c r="DE34" i="6"/>
  <c r="DE35" i="6" s="1"/>
  <c r="DE36" i="6" s="1"/>
  <c r="DE38" i="6" s="1"/>
  <c r="DE40" i="6" s="1"/>
  <c r="FV44" i="6"/>
  <c r="FV47" i="6"/>
  <c r="CU34" i="6"/>
  <c r="CU35" i="6" s="1"/>
  <c r="CU36" i="6" s="1"/>
  <c r="CU38" i="6" s="1"/>
  <c r="CU40" i="6" s="1"/>
  <c r="Q34" i="6"/>
  <c r="Q35" i="6" s="1"/>
  <c r="Q36" i="6" s="1"/>
  <c r="Q38" i="6" s="1"/>
  <c r="Q40" i="6" s="1"/>
  <c r="CL34" i="6"/>
  <c r="CL35" i="6" s="1"/>
  <c r="CL36" i="6" s="1"/>
  <c r="CL38" i="6" s="1"/>
  <c r="CL40" i="6" s="1"/>
  <c r="GF47" i="6"/>
  <c r="GF44" i="6"/>
  <c r="GA34" i="6"/>
  <c r="GA35" i="6" s="1"/>
  <c r="GA36" i="6" s="1"/>
  <c r="GA38" i="6" s="1"/>
  <c r="GA40" i="6" s="1"/>
  <c r="DX34" i="6"/>
  <c r="DX35" i="6" s="1"/>
  <c r="DX36" i="6"/>
  <c r="DX38" i="6" s="1"/>
  <c r="DX40" i="6" s="1"/>
  <c r="CZ34" i="6"/>
  <c r="CZ35" i="6" s="1"/>
  <c r="CZ36" i="6"/>
  <c r="CZ38" i="6" s="1"/>
  <c r="CZ40" i="6" s="1"/>
  <c r="AX36" i="6"/>
  <c r="AX38" i="6" s="1"/>
  <c r="AX40" i="6" s="1"/>
  <c r="AX34" i="6"/>
  <c r="AX35" i="6" s="1"/>
  <c r="AV54" i="6"/>
  <c r="J54" i="6"/>
  <c r="FO54" i="6"/>
  <c r="AJ54" i="6"/>
  <c r="DO54" i="6"/>
  <c r="FB47" i="6"/>
  <c r="FB44" i="6"/>
  <c r="BD34" i="6"/>
  <c r="BD35" i="6" s="1"/>
  <c r="BD36" i="6" s="1"/>
  <c r="BD38" i="6" s="1"/>
  <c r="BD40" i="6" s="1"/>
  <c r="BC47" i="6"/>
  <c r="BC44" i="6"/>
  <c r="W47" i="6"/>
  <c r="W44" i="6"/>
  <c r="DI47" i="6"/>
  <c r="DI44" i="6"/>
  <c r="BB54" i="6"/>
  <c r="FW54" i="6"/>
  <c r="DF54" i="6"/>
  <c r="FP54" i="6"/>
  <c r="EH36" i="6"/>
  <c r="EH38" i="6" s="1"/>
  <c r="EH40" i="6" s="1"/>
  <c r="EH34" i="6"/>
  <c r="EH35" i="6" s="1"/>
  <c r="BZ47" i="6"/>
  <c r="BZ44" i="6"/>
  <c r="Y34" i="6"/>
  <c r="Y35" i="6" s="1"/>
  <c r="Y36" i="6" s="1"/>
  <c r="Y38" i="6" s="1"/>
  <c r="Y40" i="6" s="1"/>
  <c r="AW47" i="6"/>
  <c r="AW44" i="6"/>
  <c r="AY36" i="6"/>
  <c r="AY38" i="6" s="1"/>
  <c r="AY40" i="6" s="1"/>
  <c r="AY34" i="6"/>
  <c r="AY35" i="6" s="1"/>
  <c r="BQ34" i="6"/>
  <c r="BQ35" i="6" s="1"/>
  <c r="BQ36" i="6" s="1"/>
  <c r="BQ38" i="6" s="1"/>
  <c r="BQ40" i="6" s="1"/>
  <c r="EJ47" i="6"/>
  <c r="EJ44" i="6"/>
  <c r="BM47" i="6"/>
  <c r="BM44" i="6"/>
  <c r="EI34" i="6"/>
  <c r="EI35" i="6" s="1"/>
  <c r="EI36" i="6" s="1"/>
  <c r="EI38" i="6" s="1"/>
  <c r="EI40" i="6" s="1"/>
  <c r="AZ47" i="6"/>
  <c r="AZ44" i="6"/>
  <c r="DP47" i="6"/>
  <c r="DP44" i="6"/>
  <c r="CJ34" i="6"/>
  <c r="CJ35" i="6" s="1"/>
  <c r="CJ36" i="6" s="1"/>
  <c r="CJ38" i="6" s="1"/>
  <c r="CJ40" i="6" s="1"/>
  <c r="AB36" i="6"/>
  <c r="AB38" i="6" s="1"/>
  <c r="AB40" i="6" s="1"/>
  <c r="AB34" i="6"/>
  <c r="AB35" i="6" s="1"/>
  <c r="FG34" i="6"/>
  <c r="FG35" i="6" s="1"/>
  <c r="FG36" i="6" s="1"/>
  <c r="FG38" i="6" s="1"/>
  <c r="FG40" i="6" s="1"/>
  <c r="ED47" i="6"/>
  <c r="ED44" i="6"/>
  <c r="FU47" i="6"/>
  <c r="FU44" i="6"/>
  <c r="AH54" i="6"/>
  <c r="BV54" i="6"/>
  <c r="BG54" i="6"/>
  <c r="DY54" i="6"/>
  <c r="DH54" i="6"/>
  <c r="CM54" i="6"/>
  <c r="BZ54" i="6"/>
  <c r="BJ54" i="6"/>
  <c r="R54" i="6"/>
  <c r="DQ54" i="6"/>
  <c r="AT54" i="6"/>
  <c r="EQ54" i="6"/>
  <c r="BW54" i="6"/>
  <c r="FV54" i="6"/>
  <c r="BP54" i="6"/>
  <c r="EB54" i="6"/>
  <c r="M54" i="6"/>
  <c r="BY54" i="6"/>
  <c r="EK54" i="6"/>
  <c r="W54" i="6"/>
  <c r="CI54" i="6"/>
  <c r="EU54" i="6"/>
  <c r="FW34" i="6"/>
  <c r="FW35" i="6" s="1"/>
  <c r="FW36" i="6" s="1"/>
  <c r="FW38" i="6" s="1"/>
  <c r="FW40" i="6" s="1"/>
  <c r="CK34" i="6"/>
  <c r="CK35" i="6" s="1"/>
  <c r="CK36" i="6" s="1"/>
  <c r="CK38" i="6" s="1"/>
  <c r="CK40" i="6" s="1"/>
  <c r="AR34" i="6"/>
  <c r="AR35" i="6" s="1"/>
  <c r="AR36" i="6" s="1"/>
  <c r="AR38" i="6" s="1"/>
  <c r="AR40" i="6" s="1"/>
  <c r="FK34" i="6"/>
  <c r="FK35" i="6" s="1"/>
  <c r="FK36" i="6" s="1"/>
  <c r="FK38" i="6" s="1"/>
  <c r="FK40" i="6" s="1"/>
  <c r="U34" i="6"/>
  <c r="U35" i="6" s="1"/>
  <c r="U36" i="6" s="1"/>
  <c r="U38" i="6" s="1"/>
  <c r="U40" i="6" s="1"/>
  <c r="CB36" i="6"/>
  <c r="CB38" i="6" s="1"/>
  <c r="CB40" i="6" s="1"/>
  <c r="CB34" i="6"/>
  <c r="CB35" i="6" s="1"/>
  <c r="CD34" i="6"/>
  <c r="CD35" i="6" s="1"/>
  <c r="CD36" i="6" s="1"/>
  <c r="CD38" i="6" s="1"/>
  <c r="CD40" i="6" s="1"/>
  <c r="FL34" i="6"/>
  <c r="FL35" i="6" s="1"/>
  <c r="FL36" i="6" s="1"/>
  <c r="FL38" i="6" s="1"/>
  <c r="FL40" i="6" s="1"/>
  <c r="BL34" i="6"/>
  <c r="BL35" i="6" s="1"/>
  <c r="BL36" i="6" s="1"/>
  <c r="BL38" i="6" s="1"/>
  <c r="BL40" i="6" s="1"/>
  <c r="DW34" i="6"/>
  <c r="DW35" i="6" s="1"/>
  <c r="DW36" i="6" s="1"/>
  <c r="DW38" i="6" s="1"/>
  <c r="DW40" i="6" s="1"/>
  <c r="DK34" i="6"/>
  <c r="DK35" i="6" s="1"/>
  <c r="DK36" i="6" s="1"/>
  <c r="DK38" i="6" s="1"/>
  <c r="DK40" i="6" s="1"/>
  <c r="CE34" i="6"/>
  <c r="CE35" i="6" s="1"/>
  <c r="CE36" i="6" s="1"/>
  <c r="CE38" i="6" s="1"/>
  <c r="CE40" i="6" s="1"/>
  <c r="AS54" i="6"/>
  <c r="EE34" i="6"/>
  <c r="EE35" i="6" s="1"/>
  <c r="EE36" i="6" s="1"/>
  <c r="EE38" i="6" s="1"/>
  <c r="EE40" i="6" s="1"/>
  <c r="CN36" i="6"/>
  <c r="CN38" i="6" s="1"/>
  <c r="CN40" i="6" s="1"/>
  <c r="CN34" i="6"/>
  <c r="CN35" i="6" s="1"/>
  <c r="DR34" i="6"/>
  <c r="DR35" i="6" s="1"/>
  <c r="DR36" i="6" s="1"/>
  <c r="DR38" i="6" s="1"/>
  <c r="DR40" i="6" s="1"/>
  <c r="FH34" i="6"/>
  <c r="FH35" i="6" s="1"/>
  <c r="FH36" i="6" s="1"/>
  <c r="FH38" i="6" s="1"/>
  <c r="FH40" i="6" s="1"/>
  <c r="BN54" i="6"/>
  <c r="AL54" i="6"/>
  <c r="BT36" i="6"/>
  <c r="BT38" i="6" s="1"/>
  <c r="BT40" i="6" s="1"/>
  <c r="BT34" i="6"/>
  <c r="BT35" i="6" s="1"/>
  <c r="DO34" i="6"/>
  <c r="DO35" i="6" s="1"/>
  <c r="DO36" i="6" s="1"/>
  <c r="DO38" i="6" s="1"/>
  <c r="DO40" i="6" s="1"/>
  <c r="GG47" i="6"/>
  <c r="GG44" i="6"/>
  <c r="EG47" i="6"/>
  <c r="EG44" i="6"/>
  <c r="DB34" i="6"/>
  <c r="DB35" i="6" s="1"/>
  <c r="DB36" i="6" s="1"/>
  <c r="DB38" i="6" s="1"/>
  <c r="DB40" i="6" s="1"/>
  <c r="ER44" i="6"/>
  <c r="ER47" i="6"/>
  <c r="BW34" i="6"/>
  <c r="BW35" i="6" s="1"/>
  <c r="BW36" i="6"/>
  <c r="BW38" i="6" s="1"/>
  <c r="BW40" i="6" s="1"/>
  <c r="FR47" i="6"/>
  <c r="FR44" i="6"/>
  <c r="FM47" i="6"/>
  <c r="FM44" i="6"/>
  <c r="EM34" i="6"/>
  <c r="EM35" i="6" s="1"/>
  <c r="EM36" i="6" s="1"/>
  <c r="EM38" i="6" s="1"/>
  <c r="EM40" i="6" s="1"/>
  <c r="CG34" i="6"/>
  <c r="CG35" i="6" s="1"/>
  <c r="CG36" i="6" s="1"/>
  <c r="CG38" i="6" s="1"/>
  <c r="CG40" i="6" s="1"/>
  <c r="CC34" i="6"/>
  <c r="CC35" i="6" s="1"/>
  <c r="CC36" i="6" s="1"/>
  <c r="CC38" i="6" s="1"/>
  <c r="CC40" i="6" s="1"/>
  <c r="N54" i="6"/>
  <c r="DP54" i="6"/>
  <c r="EY54" i="6"/>
  <c r="DK54" i="6"/>
  <c r="ET54" i="6"/>
  <c r="DZ54" i="6"/>
  <c r="DI54" i="6"/>
  <c r="CT54" i="6"/>
  <c r="CC54" i="6"/>
  <c r="AF54" i="6"/>
  <c r="ED54" i="6"/>
  <c r="BF54" i="6"/>
  <c r="FE54" i="6"/>
  <c r="CK54" i="6"/>
  <c r="L54" i="6"/>
  <c r="BX54" i="6"/>
  <c r="EJ54" i="6"/>
  <c r="U54" i="6"/>
  <c r="CG54" i="6"/>
  <c r="ES54" i="6"/>
  <c r="AE54" i="6"/>
  <c r="CQ54" i="6"/>
  <c r="FC54" i="6"/>
  <c r="FQ34" i="6"/>
  <c r="FQ35" i="6" s="1"/>
  <c r="FQ36" i="6" s="1"/>
  <c r="FQ38" i="6" s="1"/>
  <c r="FQ40" i="6" s="1"/>
  <c r="AP47" i="6"/>
  <c r="AP44" i="6"/>
  <c r="P34" i="6"/>
  <c r="P35" i="6" s="1"/>
  <c r="P36" i="6" s="1"/>
  <c r="P38" i="6" s="1"/>
  <c r="P40" i="6" s="1"/>
  <c r="EW34" i="6"/>
  <c r="EW35" i="6" s="1"/>
  <c r="EW36" i="6" s="1"/>
  <c r="EW38" i="6" s="1"/>
  <c r="EW40" i="6" s="1"/>
  <c r="GB34" i="6"/>
  <c r="GB35" i="6" s="1"/>
  <c r="GB36" i="6" s="1"/>
  <c r="GB38" i="6" s="1"/>
  <c r="GB40" i="6" s="1"/>
  <c r="GB42" i="6" s="1"/>
  <c r="AQ36" i="6"/>
  <c r="AQ38" i="6" s="1"/>
  <c r="AQ40" i="6" s="1"/>
  <c r="AQ34" i="6"/>
  <c r="AQ35" i="6" s="1"/>
  <c r="DH34" i="6"/>
  <c r="DH35" i="6" s="1"/>
  <c r="DH36" i="6" s="1"/>
  <c r="DH38" i="6" s="1"/>
  <c r="DH40" i="6" s="1"/>
  <c r="Y54" i="6"/>
  <c r="DE54" i="6"/>
  <c r="GH33" i="6"/>
  <c r="E34" i="6"/>
  <c r="CP47" i="6"/>
  <c r="CP44" i="6"/>
  <c r="L34" i="6"/>
  <c r="L35" i="6" s="1"/>
  <c r="L36" i="6" s="1"/>
  <c r="L38" i="6" s="1"/>
  <c r="L40" i="6" s="1"/>
  <c r="CX44" i="6"/>
  <c r="CX47" i="6"/>
  <c r="AD54" i="6"/>
  <c r="FG54" i="6"/>
  <c r="EI54" i="6"/>
  <c r="BA54" i="6"/>
  <c r="DW54" i="6"/>
  <c r="DT34" i="6"/>
  <c r="DT35" i="6" s="1"/>
  <c r="DT36" i="6" s="1"/>
  <c r="DT38" i="6" s="1"/>
  <c r="DT40" i="6" s="1"/>
  <c r="EV34" i="6"/>
  <c r="EV35" i="6" s="1"/>
  <c r="EV36" i="6" s="1"/>
  <c r="EV38" i="6" s="1"/>
  <c r="EV40" i="6" s="1"/>
  <c r="FO34" i="6"/>
  <c r="FO35" i="6" s="1"/>
  <c r="FO36" i="6" s="1"/>
  <c r="FO38" i="6" s="1"/>
  <c r="FO40" i="6" s="1"/>
  <c r="BB47" i="6"/>
  <c r="BB44" i="6"/>
  <c r="AF36" i="6"/>
  <c r="AF38" i="6" s="1"/>
  <c r="AF40" i="6" s="1"/>
  <c r="AF34" i="6"/>
  <c r="AF35" i="6" s="1"/>
  <c r="GC47" i="6"/>
  <c r="GC44" i="6"/>
  <c r="CH47" i="6"/>
  <c r="CH44" i="6"/>
  <c r="CA47" i="6"/>
  <c r="CA44" i="6"/>
  <c r="BJ47" i="6"/>
  <c r="BJ44" i="6"/>
  <c r="AL44" i="6"/>
  <c r="AL47" i="6"/>
  <c r="ES34" i="6"/>
  <c r="ES35" i="6" s="1"/>
  <c r="ES36" i="6" s="1"/>
  <c r="ES38" i="6" s="1"/>
  <c r="ES40" i="6" s="1"/>
  <c r="BE36" i="6"/>
  <c r="BE38" i="6" s="1"/>
  <c r="BE40" i="6" s="1"/>
  <c r="BE34" i="6"/>
  <c r="BE35" i="6" s="1"/>
  <c r="DF47" i="6"/>
  <c r="DF44" i="6"/>
  <c r="EQ34" i="6"/>
  <c r="EQ35" i="6" s="1"/>
  <c r="EQ36" i="6" s="1"/>
  <c r="EQ38" i="6" s="1"/>
  <c r="EQ40" i="6" s="1"/>
  <c r="BY47" i="6"/>
  <c r="BY44" i="6"/>
  <c r="CV34" i="6"/>
  <c r="CV35" i="6" s="1"/>
  <c r="CV36" i="6" s="1"/>
  <c r="CV38" i="6" s="1"/>
  <c r="CV40" i="6" s="1"/>
  <c r="CW34" i="6"/>
  <c r="CW35" i="6" s="1"/>
  <c r="CW36" i="6" s="1"/>
  <c r="CW38" i="6" s="1"/>
  <c r="CW40" i="6" s="1"/>
  <c r="FC34" i="6"/>
  <c r="FC35" i="6" s="1"/>
  <c r="FC36" i="6" s="1"/>
  <c r="FC38" i="6" s="1"/>
  <c r="FC40" i="6" s="1"/>
  <c r="S36" i="6"/>
  <c r="S38" i="6" s="1"/>
  <c r="S40" i="6" s="1"/>
  <c r="S34" i="6"/>
  <c r="S35" i="6" s="1"/>
  <c r="Q54" i="6"/>
  <c r="AN54" i="6"/>
  <c r="X54" i="6"/>
  <c r="FL54" i="6"/>
  <c r="FM54" i="6"/>
  <c r="EV54" i="6"/>
  <c r="EA54" i="6"/>
  <c r="DN54" i="6"/>
  <c r="CZ54" i="6"/>
  <c r="AQ54" i="6"/>
  <c r="EP54" i="6"/>
  <c r="BT54" i="6"/>
  <c r="FR54" i="6"/>
  <c r="CX54" i="6"/>
  <c r="T54" i="6"/>
  <c r="CF54" i="6"/>
  <c r="ER54" i="6"/>
  <c r="AC54" i="6"/>
  <c r="CO54" i="6"/>
  <c r="FA54" i="6"/>
  <c r="AM54" i="6"/>
  <c r="CY54" i="6"/>
  <c r="FK54" i="6"/>
  <c r="AG44" i="6"/>
  <c r="AG47" i="6"/>
  <c r="DY47" i="6"/>
  <c r="DY44" i="6"/>
  <c r="DL44" i="6"/>
  <c r="DL47" i="6"/>
  <c r="AA34" i="6"/>
  <c r="AA35" i="6" s="1"/>
  <c r="AA36" i="6" s="1"/>
  <c r="AA38" i="6" s="1"/>
  <c r="AA40" i="6" s="1"/>
  <c r="EN34" i="6"/>
  <c r="EN35" i="6" s="1"/>
  <c r="EN36" i="6" s="1"/>
  <c r="EN38" i="6" s="1"/>
  <c r="EN40" i="6" s="1"/>
  <c r="BR44" i="6"/>
  <c r="BR47" i="6"/>
  <c r="EX44" i="6"/>
  <c r="EX47" i="6"/>
  <c r="EF34" i="6"/>
  <c r="EF35" i="6" s="1"/>
  <c r="EF36" i="6" s="1"/>
  <c r="EF38" i="6" s="1"/>
  <c r="EF40" i="6" s="1"/>
  <c r="Z34" i="6"/>
  <c r="Z35" i="6" s="1"/>
  <c r="Z36" i="6" s="1"/>
  <c r="Z38" i="6" s="1"/>
  <c r="Z40" i="6" s="1"/>
  <c r="DN44" i="6"/>
  <c r="DN47" i="6"/>
  <c r="BO34" i="6"/>
  <c r="BO35" i="6" s="1"/>
  <c r="BO36" i="6" s="1"/>
  <c r="BO38" i="6" s="1"/>
  <c r="BO40" i="6" s="1"/>
  <c r="FI34" i="6"/>
  <c r="FI35" i="6" s="1"/>
  <c r="FI36" i="6" s="1"/>
  <c r="FI38" i="6" s="1"/>
  <c r="FI40" i="6" s="1"/>
  <c r="AP54" i="6"/>
  <c r="FT54" i="6"/>
  <c r="CS54" i="6"/>
  <c r="CV54" i="6"/>
  <c r="CM34" i="6"/>
  <c r="CM35" i="6" s="1"/>
  <c r="CM36" i="6" s="1"/>
  <c r="CM38" i="6" s="1"/>
  <c r="CM40" i="6" s="1"/>
  <c r="AS34" i="6"/>
  <c r="AS35" i="6" s="1"/>
  <c r="AS36" i="6" s="1"/>
  <c r="AS38" i="6" s="1"/>
  <c r="AS40" i="6" s="1"/>
  <c r="EC47" i="6"/>
  <c r="EC44" i="6"/>
  <c r="CO47" i="6"/>
  <c r="CO44" i="6"/>
  <c r="EL54" i="6"/>
  <c r="P54" i="6"/>
  <c r="H54" i="6"/>
  <c r="DD54" i="6"/>
  <c r="FY54" i="6"/>
  <c r="EB34" i="6"/>
  <c r="EB35" i="6" s="1"/>
  <c r="EB36" i="6" s="1"/>
  <c r="EB38" i="6" s="1"/>
  <c r="EB40" i="6" s="1"/>
  <c r="AU47" i="6"/>
  <c r="AU44" i="6"/>
  <c r="AT47" i="6"/>
  <c r="AT44" i="6"/>
  <c r="AO34" i="6"/>
  <c r="AO35" i="6" s="1"/>
  <c r="AO36" i="6" s="1"/>
  <c r="AO38" i="6" s="1"/>
  <c r="AO40" i="6" s="1"/>
  <c r="FF47" i="6"/>
  <c r="FF44" i="6"/>
  <c r="BG34" i="6"/>
  <c r="BG35" i="6" s="1"/>
  <c r="BG36" i="6" s="1"/>
  <c r="BG38" i="6" s="1"/>
  <c r="BG40" i="6" s="1"/>
  <c r="J34" i="6"/>
  <c r="J35" i="6" s="1"/>
  <c r="J36" i="6" s="1"/>
  <c r="J38" i="6" s="1"/>
  <c r="J40" i="6" s="1"/>
  <c r="T36" i="6"/>
  <c r="T38" i="6" s="1"/>
  <c r="T40" i="6" s="1"/>
  <c r="T34" i="6"/>
  <c r="T35" i="6" s="1"/>
  <c r="FA36" i="6"/>
  <c r="FA38" i="6" s="1"/>
  <c r="FA40" i="6" s="1"/>
  <c r="FA34" i="6"/>
  <c r="FA35" i="6" s="1"/>
  <c r="BF34" i="6"/>
  <c r="BF35" i="6" s="1"/>
  <c r="BF36" i="6" s="1"/>
  <c r="BF38" i="6" s="1"/>
  <c r="BF40" i="6" s="1"/>
  <c r="K34" i="6"/>
  <c r="K35" i="6" s="1"/>
  <c r="K36" i="6" s="1"/>
  <c r="K38" i="6" s="1"/>
  <c r="K40" i="6" s="1"/>
  <c r="BN34" i="6"/>
  <c r="BN35" i="6" s="1"/>
  <c r="BN36" i="6" s="1"/>
  <c r="BN38" i="6" s="1"/>
  <c r="BN40" i="6" s="1"/>
  <c r="AJ34" i="6"/>
  <c r="AJ35" i="6" s="1"/>
  <c r="AJ36" i="6" s="1"/>
  <c r="AJ38" i="6" s="1"/>
  <c r="AJ40" i="6" s="1"/>
  <c r="CP54" i="6"/>
  <c r="DV54" i="6"/>
  <c r="CB54" i="6"/>
  <c r="Z54" i="6"/>
  <c r="I54" i="6"/>
  <c r="FN54" i="6"/>
  <c r="EX54" i="6"/>
  <c r="EH54" i="6"/>
  <c r="DS54" i="6"/>
  <c r="BE54" i="6"/>
  <c r="FD54" i="6"/>
  <c r="CE54" i="6"/>
  <c r="K54" i="6"/>
  <c r="DJ54" i="6"/>
  <c r="AB54" i="6"/>
  <c r="CN54" i="6"/>
  <c r="EZ54" i="6"/>
  <c r="AK54" i="6"/>
  <c r="CW54" i="6"/>
  <c r="FI54" i="6"/>
  <c r="AU54" i="6"/>
  <c r="DG54" i="6"/>
  <c r="O47" i="6"/>
  <c r="O44" i="6"/>
  <c r="EO47" i="6"/>
  <c r="EO44" i="6"/>
  <c r="BV34" i="6"/>
  <c r="BV35" i="6" s="1"/>
  <c r="BV36" i="6" s="1"/>
  <c r="BV38" i="6" s="1"/>
  <c r="BV40" i="6" s="1"/>
  <c r="BH36" i="6"/>
  <c r="BH38" i="6" s="1"/>
  <c r="BH40" i="6" s="1"/>
  <c r="BH34" i="6"/>
  <c r="BH35" i="6" s="1"/>
  <c r="AK34" i="6"/>
  <c r="AK35" i="6" s="1"/>
  <c r="AK36" i="6" s="1"/>
  <c r="AK38" i="6" s="1"/>
  <c r="AK40" i="6" s="1"/>
  <c r="CR34" i="6"/>
  <c r="CR35" i="6" s="1"/>
  <c r="CR36" i="6" s="1"/>
  <c r="CR38" i="6" s="1"/>
  <c r="CR40" i="6" s="1"/>
  <c r="FE47" i="6"/>
  <c r="FE44" i="6"/>
  <c r="BP34" i="6"/>
  <c r="BP35" i="6" s="1"/>
  <c r="BP36" i="6" s="1"/>
  <c r="BP38" i="6" s="1"/>
  <c r="BP40" i="6" s="1"/>
  <c r="DC34" i="6"/>
  <c r="DC35" i="6" s="1"/>
  <c r="DC36" i="6" s="1"/>
  <c r="DC38" i="6" s="1"/>
  <c r="DC40" i="6" s="1"/>
  <c r="AN36" i="6"/>
  <c r="AN38" i="6" s="1"/>
  <c r="AN40" i="6" s="1"/>
  <c r="AN34" i="6"/>
  <c r="AN35" i="6" s="1"/>
  <c r="N1221" i="1"/>
  <c r="N1509" i="1"/>
  <c r="N1893" i="1"/>
  <c r="N1606" i="1"/>
  <c r="N1605" i="1"/>
  <c r="N1090" i="1"/>
  <c r="N1186" i="1"/>
  <c r="N898" i="1"/>
  <c r="N1317" i="1"/>
  <c r="N1701" i="1"/>
  <c r="N322" i="1"/>
  <c r="N994" i="1"/>
  <c r="N1989" i="1"/>
  <c r="N1413" i="1"/>
  <c r="N261" i="1"/>
  <c r="N105" i="1"/>
  <c r="N297" i="1"/>
  <c r="N298" i="1"/>
  <c r="N1762" i="1"/>
  <c r="N418" i="1"/>
  <c r="N514" i="1"/>
  <c r="N1666" i="1"/>
  <c r="N1858" i="1"/>
  <c r="N2050" i="1"/>
  <c r="N2146" i="1"/>
  <c r="N610" i="1"/>
  <c r="N225" i="1"/>
  <c r="N1954" i="1"/>
  <c r="N33" i="1"/>
  <c r="N706" i="1"/>
  <c r="N1474" i="1"/>
  <c r="N1269" i="1"/>
  <c r="N1365" i="1"/>
  <c r="N885" i="1"/>
  <c r="N981" i="1"/>
  <c r="N1077" i="1"/>
  <c r="N1557" i="1"/>
  <c r="N1173" i="1"/>
  <c r="N1461" i="1"/>
  <c r="N213" i="1"/>
  <c r="N1845" i="1"/>
  <c r="N1941" i="1"/>
  <c r="N1749" i="1"/>
  <c r="N9" i="1"/>
  <c r="N57" i="1"/>
  <c r="N81" i="1"/>
  <c r="N93" i="1"/>
  <c r="N117" i="1"/>
  <c r="N226" i="1"/>
  <c r="N238" i="1"/>
  <c r="N249" i="1"/>
  <c r="N357" i="1"/>
  <c r="N873" i="1"/>
  <c r="N874" i="1"/>
  <c r="N969" i="1"/>
  <c r="N970" i="1"/>
  <c r="N190" i="1"/>
  <c r="N201" i="1"/>
  <c r="N345" i="1"/>
  <c r="N549" i="1"/>
  <c r="N741" i="1"/>
  <c r="N69" i="1"/>
  <c r="N789" i="1"/>
  <c r="N130" i="1"/>
  <c r="N142" i="1"/>
  <c r="N153" i="1"/>
  <c r="N333" i="1"/>
  <c r="N94" i="1"/>
  <c r="N321" i="1"/>
  <c r="N694" i="1"/>
  <c r="N693" i="1"/>
  <c r="N597" i="1"/>
  <c r="N21" i="1"/>
  <c r="N273" i="1"/>
  <c r="N285" i="1"/>
  <c r="N309" i="1"/>
  <c r="N346" i="1"/>
  <c r="N406" i="1"/>
  <c r="N645" i="1"/>
  <c r="N381" i="1"/>
  <c r="N429" i="1"/>
  <c r="N477" i="1"/>
  <c r="N1065" i="1"/>
  <c r="N1066" i="1"/>
  <c r="N1161" i="1"/>
  <c r="N1162" i="1"/>
  <c r="N393" i="1"/>
  <c r="N441" i="1"/>
  <c r="N489" i="1"/>
  <c r="N1233" i="1"/>
  <c r="N849" i="1"/>
  <c r="N945" i="1"/>
  <c r="N1041" i="1"/>
  <c r="N1137" i="1"/>
  <c r="N1353" i="1"/>
  <c r="N1401" i="1"/>
  <c r="N1449" i="1"/>
  <c r="N1497" i="1"/>
  <c r="N1545" i="1"/>
  <c r="N1593" i="1"/>
  <c r="N1641" i="1"/>
  <c r="N1689" i="1"/>
  <c r="N1737" i="1"/>
  <c r="N1785" i="1"/>
  <c r="N1833" i="1"/>
  <c r="N1881" i="1"/>
  <c r="N1929" i="1"/>
  <c r="N1977" i="1"/>
  <c r="N2025" i="1"/>
  <c r="N2073" i="1"/>
  <c r="N2121" i="1"/>
  <c r="N837" i="1"/>
  <c r="N933" i="1"/>
  <c r="N1029" i="1"/>
  <c r="N1125" i="1"/>
  <c r="N1282" i="1"/>
  <c r="N1281" i="1"/>
  <c r="N1341" i="1"/>
  <c r="N862" i="1"/>
  <c r="N958" i="1"/>
  <c r="N1054" i="1"/>
  <c r="N1150" i="1"/>
  <c r="N1294" i="1"/>
  <c r="N1389" i="1"/>
  <c r="N1438" i="1"/>
  <c r="N1437" i="1"/>
  <c r="N1486" i="1"/>
  <c r="N1485" i="1"/>
  <c r="N1534" i="1"/>
  <c r="N1533" i="1"/>
  <c r="N1582" i="1"/>
  <c r="N1581" i="1"/>
  <c r="N1629" i="1"/>
  <c r="N1678" i="1"/>
  <c r="N1677" i="1"/>
  <c r="N1726" i="1"/>
  <c r="N1725" i="1"/>
  <c r="N1774" i="1"/>
  <c r="N1773" i="1"/>
  <c r="N1822" i="1"/>
  <c r="N1821" i="1"/>
  <c r="N1870" i="1"/>
  <c r="N1869" i="1"/>
  <c r="N1918" i="1"/>
  <c r="N1917" i="1"/>
  <c r="N1966" i="1"/>
  <c r="N1965" i="1"/>
  <c r="N2014" i="1"/>
  <c r="N2013" i="1"/>
  <c r="N2062" i="1"/>
  <c r="N2061" i="1"/>
  <c r="N2110" i="1"/>
  <c r="N2109" i="1"/>
  <c r="N2160" i="1"/>
  <c r="N417" i="1"/>
  <c r="N465" i="1"/>
  <c r="N513" i="1"/>
  <c r="N561" i="1"/>
  <c r="N609" i="1"/>
  <c r="N657" i="1"/>
  <c r="N705" i="1"/>
  <c r="N753" i="1"/>
  <c r="N801" i="1"/>
  <c r="N909" i="1"/>
  <c r="N1005" i="1"/>
  <c r="N1101" i="1"/>
  <c r="N1197" i="1"/>
  <c r="N1329" i="1"/>
  <c r="N897" i="1"/>
  <c r="N993" i="1"/>
  <c r="N1089" i="1"/>
  <c r="N1185" i="1"/>
  <c r="N1257" i="1"/>
  <c r="N922" i="1"/>
  <c r="N1378" i="1"/>
  <c r="N1377" i="1"/>
  <c r="N1425" i="1"/>
  <c r="N1473" i="1"/>
  <c r="N1521" i="1"/>
  <c r="N1569" i="1"/>
  <c r="N1617" i="1"/>
  <c r="N1665" i="1"/>
  <c r="N1713" i="1"/>
  <c r="N1761" i="1"/>
  <c r="N1809" i="1"/>
  <c r="N1857" i="1"/>
  <c r="N1905" i="1"/>
  <c r="N1953" i="1"/>
  <c r="N2001" i="1"/>
  <c r="N2049" i="1"/>
  <c r="N2097" i="1"/>
  <c r="N2145" i="1"/>
  <c r="W62" i="5"/>
  <c r="W33" i="5"/>
  <c r="BK62" i="5"/>
  <c r="BK33" i="5"/>
  <c r="CA62" i="5"/>
  <c r="CA33" i="5"/>
  <c r="DG62" i="5"/>
  <c r="DG33" i="5"/>
  <c r="EM62" i="5"/>
  <c r="EM33" i="5"/>
  <c r="FS62" i="5"/>
  <c r="FS33" i="5"/>
  <c r="BL62" i="5"/>
  <c r="BL33" i="5"/>
  <c r="CR62" i="5"/>
  <c r="CR33" i="5"/>
  <c r="CR34" i="5" s="1"/>
  <c r="CR35" i="5" s="1"/>
  <c r="DX62" i="5"/>
  <c r="DX33" i="5"/>
  <c r="FD62" i="5"/>
  <c r="FD33" i="5"/>
  <c r="I32" i="5"/>
  <c r="N53" i="1" s="1"/>
  <c r="N58" i="1" s="1"/>
  <c r="Q32" i="5"/>
  <c r="N149" i="1" s="1"/>
  <c r="N154" i="1" s="1"/>
  <c r="Y32" i="5"/>
  <c r="AG32" i="5"/>
  <c r="N341" i="1" s="1"/>
  <c r="AO32" i="5"/>
  <c r="N437" i="1" s="1"/>
  <c r="N442" i="1" s="1"/>
  <c r="AW32" i="5"/>
  <c r="N533" i="1" s="1"/>
  <c r="N538" i="1" s="1"/>
  <c r="BE32" i="5"/>
  <c r="N629" i="1" s="1"/>
  <c r="N634" i="1" s="1"/>
  <c r="BM32" i="5"/>
  <c r="BU32" i="5"/>
  <c r="N821" i="1" s="1"/>
  <c r="N826" i="1" s="1"/>
  <c r="CC32" i="5"/>
  <c r="N917" i="1" s="1"/>
  <c r="CK32" i="5"/>
  <c r="N1013" i="1" s="1"/>
  <c r="N1018" i="1" s="1"/>
  <c r="CS32" i="5"/>
  <c r="N1109" i="1" s="1"/>
  <c r="N1114" i="1" s="1"/>
  <c r="DA32" i="5"/>
  <c r="N1205" i="1" s="1"/>
  <c r="N1210" i="1" s="1"/>
  <c r="DI32" i="5"/>
  <c r="N1301" i="1" s="1"/>
  <c r="DQ32" i="5"/>
  <c r="N1397" i="1" s="1"/>
  <c r="N1402" i="1" s="1"/>
  <c r="DY32" i="5"/>
  <c r="EG62" i="5"/>
  <c r="EG33" i="5"/>
  <c r="EO62" i="5"/>
  <c r="EW62" i="5"/>
  <c r="EW33" i="5"/>
  <c r="FE62" i="5"/>
  <c r="FE33" i="5"/>
  <c r="FM62" i="5"/>
  <c r="FM33" i="5"/>
  <c r="FU62" i="5"/>
  <c r="FU33" i="5"/>
  <c r="FU34" i="5" s="1"/>
  <c r="FU35" i="5" s="1"/>
  <c r="AH62" i="5"/>
  <c r="CT62" i="5"/>
  <c r="CT33" i="5"/>
  <c r="DB62" i="5"/>
  <c r="DB33" i="5"/>
  <c r="EH62" i="5"/>
  <c r="EH33" i="5"/>
  <c r="FF62" i="5"/>
  <c r="H62" i="5"/>
  <c r="H33" i="5"/>
  <c r="H34" i="5" s="1"/>
  <c r="H35" i="5" s="1"/>
  <c r="AN62" i="5"/>
  <c r="AN33" i="5"/>
  <c r="BT62" i="5"/>
  <c r="BT33" i="5"/>
  <c r="BT34" i="5" s="1"/>
  <c r="BT35" i="5" s="1"/>
  <c r="CZ62" i="5"/>
  <c r="CZ33" i="5"/>
  <c r="EF62" i="5"/>
  <c r="EF33" i="5"/>
  <c r="EF34" i="5" s="1"/>
  <c r="EF35" i="5" s="1"/>
  <c r="FL62" i="5"/>
  <c r="FL33" i="5"/>
  <c r="AU62" i="5"/>
  <c r="AU33" i="5"/>
  <c r="AU34" i="5" s="1"/>
  <c r="AU35" i="5" s="1"/>
  <c r="DO62" i="5"/>
  <c r="DO33" i="5"/>
  <c r="FK62" i="5"/>
  <c r="FK33" i="5"/>
  <c r="FK34" i="5" s="1"/>
  <c r="FK35" i="5" s="1"/>
  <c r="H59" i="5"/>
  <c r="H55" i="5"/>
  <c r="H53" i="5"/>
  <c r="H37" i="5"/>
  <c r="X59" i="5"/>
  <c r="X55" i="5"/>
  <c r="X53" i="5"/>
  <c r="X37" i="5"/>
  <c r="AV59" i="5"/>
  <c r="AV55" i="5"/>
  <c r="AV53" i="5"/>
  <c r="AV37" i="5"/>
  <c r="BT59" i="5"/>
  <c r="BT55" i="5"/>
  <c r="BT53" i="5"/>
  <c r="BT37" i="5"/>
  <c r="CJ59" i="5"/>
  <c r="CJ55" i="5"/>
  <c r="CJ53" i="5"/>
  <c r="CJ37" i="5"/>
  <c r="CE33" i="5"/>
  <c r="CE34" i="5" s="1"/>
  <c r="CE35" i="5" s="1"/>
  <c r="EQ33" i="5"/>
  <c r="EQ34" i="5" s="1"/>
  <c r="EQ35" i="5" s="1"/>
  <c r="AM62" i="5"/>
  <c r="AM33" i="5"/>
  <c r="CI62" i="5"/>
  <c r="CI33" i="5"/>
  <c r="DW62" i="5"/>
  <c r="DW33" i="5"/>
  <c r="FC62" i="5"/>
  <c r="FC33" i="5"/>
  <c r="GA62" i="5"/>
  <c r="GA33" i="5"/>
  <c r="GA34" i="5" s="1"/>
  <c r="GA35" i="5" s="1"/>
  <c r="GD37" i="5"/>
  <c r="P59" i="5"/>
  <c r="P55" i="5"/>
  <c r="P53" i="5"/>
  <c r="P37" i="5"/>
  <c r="P34" i="5"/>
  <c r="P35" i="5" s="1"/>
  <c r="AF59" i="5"/>
  <c r="AF55" i="5"/>
  <c r="AF37" i="5"/>
  <c r="AN59" i="5"/>
  <c r="AN55" i="5"/>
  <c r="AN53" i="5"/>
  <c r="AN37" i="5"/>
  <c r="BD59" i="5"/>
  <c r="BD55" i="5"/>
  <c r="BD53" i="5"/>
  <c r="BD37" i="5"/>
  <c r="BL59" i="5"/>
  <c r="BL55" i="5"/>
  <c r="BL53" i="5"/>
  <c r="BL37" i="5"/>
  <c r="BL34" i="5"/>
  <c r="BL35" i="5" s="1"/>
  <c r="CB59" i="5"/>
  <c r="CB55" i="5"/>
  <c r="CB53" i="5"/>
  <c r="CB37" i="5"/>
  <c r="CR59" i="5"/>
  <c r="CR55" i="5"/>
  <c r="CR53" i="5"/>
  <c r="CR37" i="5"/>
  <c r="FT59" i="5"/>
  <c r="FT55" i="5"/>
  <c r="FT53" i="5"/>
  <c r="FT37" i="5"/>
  <c r="S33" i="5"/>
  <c r="S34" i="5" s="1"/>
  <c r="S35" i="5" s="1"/>
  <c r="GE37" i="5"/>
  <c r="P62" i="5"/>
  <c r="P33" i="5"/>
  <c r="AV62" i="5"/>
  <c r="AV33" i="5"/>
  <c r="AV34" i="5" s="1"/>
  <c r="AV35" i="5" s="1"/>
  <c r="CB62" i="5"/>
  <c r="CB33" i="5"/>
  <c r="DH62" i="5"/>
  <c r="DH33" i="5"/>
  <c r="DH34" i="5" s="1"/>
  <c r="DH35" i="5" s="1"/>
  <c r="EN62" i="5"/>
  <c r="EN33" i="5"/>
  <c r="FT62" i="5"/>
  <c r="FT33" i="5"/>
  <c r="FT34" i="5" s="1"/>
  <c r="FT35" i="5" s="1"/>
  <c r="CV34" i="5"/>
  <c r="CV35" i="5" s="1"/>
  <c r="AE62" i="5"/>
  <c r="AE33" i="5"/>
  <c r="AE34" i="5" s="1"/>
  <c r="AE35" i="5" s="1"/>
  <c r="CQ62" i="5"/>
  <c r="CQ33" i="5"/>
  <c r="CQ34" i="5" s="1"/>
  <c r="CQ35" i="5" s="1"/>
  <c r="L62" i="5"/>
  <c r="L33" i="5"/>
  <c r="AB62" i="5"/>
  <c r="AB33" i="5"/>
  <c r="AJ62" i="5"/>
  <c r="AJ33" i="5"/>
  <c r="AJ34" i="5" s="1"/>
  <c r="AJ35" i="5" s="1"/>
  <c r="AR62" i="5"/>
  <c r="AR33" i="5"/>
  <c r="BH62" i="5"/>
  <c r="BH33" i="5"/>
  <c r="BH34" i="5" s="1"/>
  <c r="BH35" i="5" s="1"/>
  <c r="BP62" i="5"/>
  <c r="BP33" i="5"/>
  <c r="BX62" i="5"/>
  <c r="BX33" i="5"/>
  <c r="CF62" i="5"/>
  <c r="CF33" i="5"/>
  <c r="CN62" i="5"/>
  <c r="CN33" i="5"/>
  <c r="CV62" i="5"/>
  <c r="CV33" i="5"/>
  <c r="DD62" i="5"/>
  <c r="DD33" i="5"/>
  <c r="DL62" i="5"/>
  <c r="DL33" i="5"/>
  <c r="DT62" i="5"/>
  <c r="DT33" i="5"/>
  <c r="EB62" i="5"/>
  <c r="EB33" i="5"/>
  <c r="ER62" i="5"/>
  <c r="ER33" i="5"/>
  <c r="EZ62" i="5"/>
  <c r="EZ33" i="5"/>
  <c r="EZ34" i="5" s="1"/>
  <c r="EZ35" i="5" s="1"/>
  <c r="FH62" i="5"/>
  <c r="FH33" i="5"/>
  <c r="FH34" i="5" s="1"/>
  <c r="FH35" i="5" s="1"/>
  <c r="FP62" i="5"/>
  <c r="FP33" i="5"/>
  <c r="FX62" i="5"/>
  <c r="FX33" i="5"/>
  <c r="GF36" i="5"/>
  <c r="O62" i="5"/>
  <c r="O33" i="5"/>
  <c r="BC62" i="5"/>
  <c r="BC33" i="5"/>
  <c r="CY62" i="5"/>
  <c r="CY33" i="5"/>
  <c r="EU62" i="5"/>
  <c r="EU33" i="5"/>
  <c r="GF37" i="5"/>
  <c r="GF34" i="5"/>
  <c r="GF35" i="5" s="1"/>
  <c r="T62" i="5"/>
  <c r="T33" i="5"/>
  <c r="AZ62" i="5"/>
  <c r="AZ33" i="5"/>
  <c r="GG37" i="5"/>
  <c r="GG34" i="5"/>
  <c r="GG35" i="5" s="1"/>
  <c r="F32" i="5"/>
  <c r="V32" i="5"/>
  <c r="N209" i="1" s="1"/>
  <c r="N214" i="1" s="1"/>
  <c r="AD32" i="5"/>
  <c r="AL32" i="5"/>
  <c r="N401" i="1" s="1"/>
  <c r="AT32" i="5"/>
  <c r="N497" i="1" s="1"/>
  <c r="N502" i="1" s="1"/>
  <c r="BB32" i="5"/>
  <c r="N593" i="1" s="1"/>
  <c r="N598" i="1" s="1"/>
  <c r="BJ32" i="5"/>
  <c r="N689" i="1" s="1"/>
  <c r="BR32" i="5"/>
  <c r="N785" i="1" s="1"/>
  <c r="N790" i="1" s="1"/>
  <c r="CH32" i="5"/>
  <c r="N977" i="1" s="1"/>
  <c r="N982" i="1" s="1"/>
  <c r="CP32" i="5"/>
  <c r="N1073" i="1" s="1"/>
  <c r="N1078" i="1" s="1"/>
  <c r="CX32" i="5"/>
  <c r="N1169" i="1" s="1"/>
  <c r="N1174" i="1" s="1"/>
  <c r="DF32" i="5"/>
  <c r="N1265" i="1" s="1"/>
  <c r="N1270" i="1" s="1"/>
  <c r="DN32" i="5"/>
  <c r="N1361" i="1" s="1"/>
  <c r="N1366" i="1" s="1"/>
  <c r="DV32" i="5"/>
  <c r="N1457" i="1" s="1"/>
  <c r="N1462" i="1" s="1"/>
  <c r="ED32" i="5"/>
  <c r="N1553" i="1" s="1"/>
  <c r="N1558" i="1" s="1"/>
  <c r="ET32" i="5"/>
  <c r="N1745" i="1" s="1"/>
  <c r="N1750" i="1" s="1"/>
  <c r="FB32" i="5"/>
  <c r="N1841" i="1" s="1"/>
  <c r="N1846" i="1" s="1"/>
  <c r="FJ32" i="5"/>
  <c r="N1937" i="1" s="1"/>
  <c r="N1942" i="1" s="1"/>
  <c r="FR32" i="5"/>
  <c r="N2033" i="1" s="1"/>
  <c r="N2038" i="1" s="1"/>
  <c r="FZ32" i="5"/>
  <c r="N2129" i="1" s="1"/>
  <c r="N2134" i="1" s="1"/>
  <c r="E32" i="5"/>
  <c r="M62" i="5"/>
  <c r="M33" i="5"/>
  <c r="U62" i="5"/>
  <c r="U33" i="5"/>
  <c r="AC62" i="5"/>
  <c r="AC33" i="5"/>
  <c r="AK62" i="5"/>
  <c r="AK33" i="5"/>
  <c r="AK34" i="5" s="1"/>
  <c r="AK35" i="5" s="1"/>
  <c r="BA62" i="5"/>
  <c r="BA33" i="5"/>
  <c r="BI62" i="5"/>
  <c r="BI33" i="5"/>
  <c r="BQ62" i="5"/>
  <c r="BQ33" i="5"/>
  <c r="BQ34" i="5" s="1"/>
  <c r="BQ35" i="5" s="1"/>
  <c r="BY62" i="5"/>
  <c r="BY33" i="5"/>
  <c r="BY34" i="5" s="1"/>
  <c r="BY35" i="5" s="1"/>
  <c r="CG62" i="5"/>
  <c r="CG33" i="5"/>
  <c r="CO62" i="5"/>
  <c r="CO33" i="5"/>
  <c r="CW62" i="5"/>
  <c r="CW33" i="5"/>
  <c r="DE62" i="5"/>
  <c r="DE33" i="5"/>
  <c r="DE34" i="5" s="1"/>
  <c r="DE35" i="5" s="1"/>
  <c r="DM62" i="5"/>
  <c r="DM33" i="5"/>
  <c r="DU62" i="5"/>
  <c r="DU33" i="5"/>
  <c r="EC33" i="5"/>
  <c r="EC34" i="5" s="1"/>
  <c r="EC35" i="5" s="1"/>
  <c r="EK62" i="5"/>
  <c r="EK33" i="5"/>
  <c r="EK34" i="5" s="1"/>
  <c r="EK35" i="5" s="1"/>
  <c r="ES62" i="5"/>
  <c r="ES33" i="5"/>
  <c r="FA62" i="5"/>
  <c r="FA33" i="5"/>
  <c r="FI62" i="5"/>
  <c r="FI33" i="5"/>
  <c r="FQ62" i="5"/>
  <c r="FQ33" i="5"/>
  <c r="FY62" i="5"/>
  <c r="FY33" i="5"/>
  <c r="GG36" i="5"/>
  <c r="X62" i="5"/>
  <c r="X33" i="5"/>
  <c r="BD62" i="5"/>
  <c r="BD33" i="5"/>
  <c r="BD34" i="5" s="1"/>
  <c r="BD35" i="5" s="1"/>
  <c r="CJ62" i="5"/>
  <c r="CJ33" i="5"/>
  <c r="EV62" i="5"/>
  <c r="EV33" i="5"/>
  <c r="GB62" i="5"/>
  <c r="GB33" i="5"/>
  <c r="DH59" i="5"/>
  <c r="DH55" i="5"/>
  <c r="DH53" i="5"/>
  <c r="DX59" i="5"/>
  <c r="DX55" i="5"/>
  <c r="DX53" i="5"/>
  <c r="DX37" i="5"/>
  <c r="FD59" i="5"/>
  <c r="FD55" i="5"/>
  <c r="FD53" i="5"/>
  <c r="FD37" i="5"/>
  <c r="GH28" i="5"/>
  <c r="AW59" i="5"/>
  <c r="AW55" i="5"/>
  <c r="AW53" i="5"/>
  <c r="AW37" i="5"/>
  <c r="CK59" i="5"/>
  <c r="CK55" i="5"/>
  <c r="CK53" i="5"/>
  <c r="CK37" i="5"/>
  <c r="DY59" i="5"/>
  <c r="DY55" i="5"/>
  <c r="DY37" i="5"/>
  <c r="FE59" i="5"/>
  <c r="FE55" i="5"/>
  <c r="FE53" i="5"/>
  <c r="FE37" i="5"/>
  <c r="CZ59" i="5"/>
  <c r="CZ55" i="5"/>
  <c r="CZ53" i="5"/>
  <c r="CZ37" i="5"/>
  <c r="EN59" i="5"/>
  <c r="EN55" i="5"/>
  <c r="EN53" i="5"/>
  <c r="EN37" i="5"/>
  <c r="GB59" i="5"/>
  <c r="GB55" i="5"/>
  <c r="GB53" i="5"/>
  <c r="GB37" i="5"/>
  <c r="Y59" i="5"/>
  <c r="Y55" i="5"/>
  <c r="Y37" i="5"/>
  <c r="BM59" i="5"/>
  <c r="BM55" i="5"/>
  <c r="BM37" i="5"/>
  <c r="DA59" i="5"/>
  <c r="DA55" i="5"/>
  <c r="DA53" i="5"/>
  <c r="DA37" i="5"/>
  <c r="EG59" i="5"/>
  <c r="EG55" i="5"/>
  <c r="EG53" i="5"/>
  <c r="EG37" i="5"/>
  <c r="EW59" i="5"/>
  <c r="EW55" i="5"/>
  <c r="EW53" i="5"/>
  <c r="EW37" i="5"/>
  <c r="GH63" i="5"/>
  <c r="J59" i="5"/>
  <c r="J55" i="5"/>
  <c r="J37" i="5"/>
  <c r="R59" i="5"/>
  <c r="R55" i="5"/>
  <c r="R37" i="5"/>
  <c r="Z59" i="5"/>
  <c r="Z55" i="5"/>
  <c r="AH59" i="5"/>
  <c r="AH55" i="5"/>
  <c r="AH37" i="5"/>
  <c r="AP59" i="5"/>
  <c r="AP55" i="5"/>
  <c r="AP37" i="5"/>
  <c r="AX59" i="5"/>
  <c r="AX55" i="5"/>
  <c r="AX37" i="5"/>
  <c r="BF59" i="5"/>
  <c r="BF55" i="5"/>
  <c r="BF37" i="5"/>
  <c r="BN59" i="5"/>
  <c r="BN55" i="5"/>
  <c r="BN37" i="5"/>
  <c r="BV59" i="5"/>
  <c r="BV55" i="5"/>
  <c r="BV37" i="5"/>
  <c r="CD59" i="5"/>
  <c r="CD55" i="5"/>
  <c r="CD37" i="5"/>
  <c r="CL59" i="5"/>
  <c r="CL55" i="5"/>
  <c r="CT59" i="5"/>
  <c r="CT55" i="5"/>
  <c r="CT53" i="5"/>
  <c r="CT37" i="5"/>
  <c r="DB59" i="5"/>
  <c r="DB55" i="5"/>
  <c r="DB53" i="5"/>
  <c r="DB37" i="5"/>
  <c r="DJ59" i="5"/>
  <c r="DJ55" i="5"/>
  <c r="DJ37" i="5"/>
  <c r="DR55" i="5"/>
  <c r="DR53" i="5"/>
  <c r="DR59" i="5"/>
  <c r="DR37" i="5"/>
  <c r="DZ59" i="5"/>
  <c r="DZ55" i="5"/>
  <c r="DZ37" i="5"/>
  <c r="EH59" i="5"/>
  <c r="EH55" i="5"/>
  <c r="EH53" i="5"/>
  <c r="EH37" i="5"/>
  <c r="EP59" i="5"/>
  <c r="EP55" i="5"/>
  <c r="EP37" i="5"/>
  <c r="FF59" i="5"/>
  <c r="FF55" i="5"/>
  <c r="FF37" i="5"/>
  <c r="FN59" i="5"/>
  <c r="FN53" i="5"/>
  <c r="FN55" i="5"/>
  <c r="FN37" i="5"/>
  <c r="FV59" i="5"/>
  <c r="FV55" i="5"/>
  <c r="FV37" i="5"/>
  <c r="GH29" i="5"/>
  <c r="CT34" i="5"/>
  <c r="CT35" i="5" s="1"/>
  <c r="GB34" i="5"/>
  <c r="GB35" i="5" s="1"/>
  <c r="BP37" i="5"/>
  <c r="EF59" i="5"/>
  <c r="EF55" i="5"/>
  <c r="EF53" i="5"/>
  <c r="EF37" i="5"/>
  <c r="FL59" i="5"/>
  <c r="FL55" i="5"/>
  <c r="FL53" i="5"/>
  <c r="FL37" i="5"/>
  <c r="DX34" i="5"/>
  <c r="DX35" i="5" s="1"/>
  <c r="AG59" i="5"/>
  <c r="AG55" i="5"/>
  <c r="AG53" i="5"/>
  <c r="AG37" i="5"/>
  <c r="BU59" i="5"/>
  <c r="BU55" i="5"/>
  <c r="BU53" i="5"/>
  <c r="BU37" i="5"/>
  <c r="DI59" i="5"/>
  <c r="DI55" i="5"/>
  <c r="DI53" i="5"/>
  <c r="DI37" i="5"/>
  <c r="K59" i="5"/>
  <c r="K55" i="5"/>
  <c r="K37" i="5"/>
  <c r="S59" i="5"/>
  <c r="S55" i="5"/>
  <c r="S37" i="5"/>
  <c r="AA59" i="5"/>
  <c r="AA55" i="5"/>
  <c r="AA37" i="5"/>
  <c r="AI59" i="5"/>
  <c r="AI55" i="5"/>
  <c r="AI37" i="5"/>
  <c r="AQ59" i="5"/>
  <c r="AQ55" i="5"/>
  <c r="AQ37" i="5"/>
  <c r="AY59" i="5"/>
  <c r="AY55" i="5"/>
  <c r="AY37" i="5"/>
  <c r="BG59" i="5"/>
  <c r="BG55" i="5"/>
  <c r="BG37" i="5"/>
  <c r="BO59" i="5"/>
  <c r="BO55" i="5"/>
  <c r="BO37" i="5"/>
  <c r="BW59" i="5"/>
  <c r="BW55" i="5"/>
  <c r="BW37" i="5"/>
  <c r="CE59" i="5"/>
  <c r="CE55" i="5"/>
  <c r="CE37" i="5"/>
  <c r="CM59" i="5"/>
  <c r="CM55" i="5"/>
  <c r="CM37" i="5"/>
  <c r="CU55" i="5"/>
  <c r="CU59" i="5"/>
  <c r="CU37" i="5"/>
  <c r="DC59" i="5"/>
  <c r="DC55" i="5"/>
  <c r="DC37" i="5"/>
  <c r="DK59" i="5"/>
  <c r="DK55" i="5"/>
  <c r="DK37" i="5"/>
  <c r="DS59" i="5"/>
  <c r="DS55" i="5"/>
  <c r="DS53" i="5"/>
  <c r="DS37" i="5"/>
  <c r="EA59" i="5"/>
  <c r="EA55" i="5"/>
  <c r="EA37" i="5"/>
  <c r="EI59" i="5"/>
  <c r="EI55" i="5"/>
  <c r="EI37" i="5"/>
  <c r="EQ59" i="5"/>
  <c r="EQ55" i="5"/>
  <c r="EQ37" i="5"/>
  <c r="EY59" i="5"/>
  <c r="EY55" i="5"/>
  <c r="EY53" i="5"/>
  <c r="EY37" i="5"/>
  <c r="FG59" i="5"/>
  <c r="FG55" i="5"/>
  <c r="FG37" i="5"/>
  <c r="FO59" i="5"/>
  <c r="FO53" i="5"/>
  <c r="FO55" i="5"/>
  <c r="FO37" i="5"/>
  <c r="FW59" i="5"/>
  <c r="FW55" i="5"/>
  <c r="FW37" i="5"/>
  <c r="EW34" i="5"/>
  <c r="EW35" i="5" s="1"/>
  <c r="CL37" i="5"/>
  <c r="T59" i="5"/>
  <c r="T55" i="5"/>
  <c r="T53" i="5"/>
  <c r="T37" i="5"/>
  <c r="AJ59" i="5"/>
  <c r="AJ55" i="5"/>
  <c r="AJ53" i="5"/>
  <c r="AJ37" i="5"/>
  <c r="AR59" i="5"/>
  <c r="AR55" i="5"/>
  <c r="AR53" i="5"/>
  <c r="AR37" i="5"/>
  <c r="BH59" i="5"/>
  <c r="BH55" i="5"/>
  <c r="BH53" i="5"/>
  <c r="BH37" i="5"/>
  <c r="CF59" i="5"/>
  <c r="CF55" i="5"/>
  <c r="CF53" i="5"/>
  <c r="CF37" i="5"/>
  <c r="DD59" i="5"/>
  <c r="DD55" i="5"/>
  <c r="DD53" i="5"/>
  <c r="DD37" i="5"/>
  <c r="DT59" i="5"/>
  <c r="DT55" i="5"/>
  <c r="DT53" i="5"/>
  <c r="DT37" i="5"/>
  <c r="EJ55" i="5"/>
  <c r="EJ53" i="5"/>
  <c r="EJ59" i="5"/>
  <c r="EJ37" i="5"/>
  <c r="EZ59" i="5"/>
  <c r="EZ55" i="5"/>
  <c r="EZ53" i="5"/>
  <c r="EZ37" i="5"/>
  <c r="FP59" i="5"/>
  <c r="FP55" i="5"/>
  <c r="FP53" i="5"/>
  <c r="FP37" i="5"/>
  <c r="EN34" i="5"/>
  <c r="EN35" i="5" s="1"/>
  <c r="DH37" i="5"/>
  <c r="L55" i="5"/>
  <c r="L59" i="5"/>
  <c r="L53" i="5"/>
  <c r="L37" i="5"/>
  <c r="AB59" i="5"/>
  <c r="AB55" i="5"/>
  <c r="AB53" i="5"/>
  <c r="AB37" i="5"/>
  <c r="AZ59" i="5"/>
  <c r="AZ55" i="5"/>
  <c r="AZ53" i="5"/>
  <c r="AZ37" i="5"/>
  <c r="BP59" i="5"/>
  <c r="BP55" i="5"/>
  <c r="BP53" i="5"/>
  <c r="BX59" i="5"/>
  <c r="BX55" i="5"/>
  <c r="BX53" i="5"/>
  <c r="BX37" i="5"/>
  <c r="CN59" i="5"/>
  <c r="CN55" i="5"/>
  <c r="CN53" i="5"/>
  <c r="CN37" i="5"/>
  <c r="CV59" i="5"/>
  <c r="CV55" i="5"/>
  <c r="CV53" i="5"/>
  <c r="CV37" i="5"/>
  <c r="DL59" i="5"/>
  <c r="DL55" i="5"/>
  <c r="DL53" i="5"/>
  <c r="DL37" i="5"/>
  <c r="EB59" i="5"/>
  <c r="EB55" i="5"/>
  <c r="EB53" i="5"/>
  <c r="ER59" i="5"/>
  <c r="ER55" i="5"/>
  <c r="ER53" i="5"/>
  <c r="ER37" i="5"/>
  <c r="FH59" i="5"/>
  <c r="FH55" i="5"/>
  <c r="FH53" i="5"/>
  <c r="FH37" i="5"/>
  <c r="FX59" i="5"/>
  <c r="FX55" i="5"/>
  <c r="FX53" i="5"/>
  <c r="FX37" i="5"/>
  <c r="E59" i="5"/>
  <c r="E55" i="5"/>
  <c r="E37" i="5"/>
  <c r="M59" i="5"/>
  <c r="M55" i="5"/>
  <c r="M53" i="5"/>
  <c r="M37" i="5"/>
  <c r="U59" i="5"/>
  <c r="U55" i="5"/>
  <c r="U53" i="5"/>
  <c r="U37" i="5"/>
  <c r="AC59" i="5"/>
  <c r="AC55" i="5"/>
  <c r="AC53" i="5"/>
  <c r="AC37" i="5"/>
  <c r="AK59" i="5"/>
  <c r="AK55" i="5"/>
  <c r="AK53" i="5"/>
  <c r="AK37" i="5"/>
  <c r="AS59" i="5"/>
  <c r="AS55" i="5"/>
  <c r="AS53" i="5"/>
  <c r="AS37" i="5"/>
  <c r="BA59" i="5"/>
  <c r="BA55" i="5"/>
  <c r="BA53" i="5"/>
  <c r="BA37" i="5"/>
  <c r="BI59" i="5"/>
  <c r="BI55" i="5"/>
  <c r="BI53" i="5"/>
  <c r="BI37" i="5"/>
  <c r="BQ59" i="5"/>
  <c r="BQ55" i="5"/>
  <c r="BQ53" i="5"/>
  <c r="BQ37" i="5"/>
  <c r="BY59" i="5"/>
  <c r="BY55" i="5"/>
  <c r="BY53" i="5"/>
  <c r="BY37" i="5"/>
  <c r="CG59" i="5"/>
  <c r="CG55" i="5"/>
  <c r="CG53" i="5"/>
  <c r="CG37" i="5"/>
  <c r="CO59" i="5"/>
  <c r="CO55" i="5"/>
  <c r="CO53" i="5"/>
  <c r="CO37" i="5"/>
  <c r="CW59" i="5"/>
  <c r="CW55" i="5"/>
  <c r="CW53" i="5"/>
  <c r="CW37" i="5"/>
  <c r="DE59" i="5"/>
  <c r="DE55" i="5"/>
  <c r="DE53" i="5"/>
  <c r="DE37" i="5"/>
  <c r="DM59" i="5"/>
  <c r="DM55" i="5"/>
  <c r="DM53" i="5"/>
  <c r="DM37" i="5"/>
  <c r="DU59" i="5"/>
  <c r="DU55" i="5"/>
  <c r="DU53" i="5"/>
  <c r="DU37" i="5"/>
  <c r="EC59" i="5"/>
  <c r="EC55" i="5"/>
  <c r="EC37" i="5"/>
  <c r="EK59" i="5"/>
  <c r="EK55" i="5"/>
  <c r="EK53" i="5"/>
  <c r="EK37" i="5"/>
  <c r="ES59" i="5"/>
  <c r="ES55" i="5"/>
  <c r="ES53" i="5"/>
  <c r="ES37" i="5"/>
  <c r="FA59" i="5"/>
  <c r="FA55" i="5"/>
  <c r="FA53" i="5"/>
  <c r="FA37" i="5"/>
  <c r="FI59" i="5"/>
  <c r="FI53" i="5"/>
  <c r="FI55" i="5"/>
  <c r="FI37" i="5"/>
  <c r="FQ59" i="5"/>
  <c r="FQ53" i="5"/>
  <c r="FQ55" i="5"/>
  <c r="FQ37" i="5"/>
  <c r="FY59" i="5"/>
  <c r="FY53" i="5"/>
  <c r="FY55" i="5"/>
  <c r="FY37" i="5"/>
  <c r="AB34" i="5"/>
  <c r="AB35" i="5" s="1"/>
  <c r="CN34" i="5"/>
  <c r="CN35" i="5" s="1"/>
  <c r="DT34" i="5"/>
  <c r="DT35" i="5" s="1"/>
  <c r="EB37" i="5"/>
  <c r="DP59" i="5"/>
  <c r="DP55" i="5"/>
  <c r="DP37" i="5"/>
  <c r="EV59" i="5"/>
  <c r="EV55" i="5"/>
  <c r="EV53" i="5"/>
  <c r="EV37" i="5"/>
  <c r="FD34" i="5"/>
  <c r="FD35" i="5" s="1"/>
  <c r="Q59" i="5"/>
  <c r="Q55" i="5"/>
  <c r="Q53" i="5"/>
  <c r="Q37" i="5"/>
  <c r="BE59" i="5"/>
  <c r="BE55" i="5"/>
  <c r="BE37" i="5"/>
  <c r="BE53" i="5"/>
  <c r="CS59" i="5"/>
  <c r="CS55" i="5"/>
  <c r="CS53" i="5"/>
  <c r="CS37" i="5"/>
  <c r="EO59" i="5"/>
  <c r="EO55" i="5"/>
  <c r="EO53" i="5"/>
  <c r="EO37" i="5"/>
  <c r="FU59" i="5"/>
  <c r="FU55" i="5"/>
  <c r="FU53" i="5"/>
  <c r="FU37" i="5"/>
  <c r="V59" i="5"/>
  <c r="V53" i="5"/>
  <c r="V55" i="5"/>
  <c r="V37" i="5"/>
  <c r="AT59" i="5"/>
  <c r="AT53" i="5"/>
  <c r="AT55" i="5"/>
  <c r="AT37" i="5"/>
  <c r="BJ59" i="5"/>
  <c r="BJ53" i="5"/>
  <c r="BJ55" i="5"/>
  <c r="BJ37" i="5"/>
  <c r="BZ59" i="5"/>
  <c r="BZ55" i="5"/>
  <c r="BZ37" i="5"/>
  <c r="CP59" i="5"/>
  <c r="CP55" i="5"/>
  <c r="CP37" i="5"/>
  <c r="DN59" i="5"/>
  <c r="DN53" i="5"/>
  <c r="DN55" i="5"/>
  <c r="DN37" i="5"/>
  <c r="ED59" i="5"/>
  <c r="ED53" i="5"/>
  <c r="ED55" i="5"/>
  <c r="ED37" i="5"/>
  <c r="ET59" i="5"/>
  <c r="ET55" i="5"/>
  <c r="ET53" i="5"/>
  <c r="ET37" i="5"/>
  <c r="FJ59" i="5"/>
  <c r="FJ53" i="5"/>
  <c r="FJ55" i="5"/>
  <c r="FJ37" i="5"/>
  <c r="FZ59" i="5"/>
  <c r="FZ55" i="5"/>
  <c r="FZ53" i="5"/>
  <c r="FZ37" i="5"/>
  <c r="AC34" i="5"/>
  <c r="AC35" i="5" s="1"/>
  <c r="BI34" i="5"/>
  <c r="BI35" i="5" s="1"/>
  <c r="CO34" i="5"/>
  <c r="CO35" i="5" s="1"/>
  <c r="CZ34" i="5"/>
  <c r="CZ35" i="5" s="1"/>
  <c r="DU34" i="5"/>
  <c r="DU35" i="5" s="1"/>
  <c r="FA34" i="5"/>
  <c r="FA35" i="5" s="1"/>
  <c r="I59" i="5"/>
  <c r="I55" i="5"/>
  <c r="I53" i="5"/>
  <c r="I37" i="5"/>
  <c r="AO59" i="5"/>
  <c r="AO55" i="5"/>
  <c r="AO53" i="5"/>
  <c r="AO37" i="5"/>
  <c r="CC59" i="5"/>
  <c r="CC55" i="5"/>
  <c r="CC53" i="5"/>
  <c r="CC37" i="5"/>
  <c r="DQ59" i="5"/>
  <c r="DQ55" i="5"/>
  <c r="DQ53" i="5"/>
  <c r="DQ37" i="5"/>
  <c r="FM59" i="5"/>
  <c r="FM55" i="5"/>
  <c r="FM53" i="5"/>
  <c r="FM37" i="5"/>
  <c r="F59" i="5"/>
  <c r="F55" i="5"/>
  <c r="F37" i="5"/>
  <c r="N59" i="5"/>
  <c r="N55" i="5"/>
  <c r="N37" i="5"/>
  <c r="AD59" i="5"/>
  <c r="AD55" i="5"/>
  <c r="AD37" i="5"/>
  <c r="AL59" i="5"/>
  <c r="AL53" i="5"/>
  <c r="AL55" i="5"/>
  <c r="AL37" i="5"/>
  <c r="BB59" i="5"/>
  <c r="BB53" i="5"/>
  <c r="BB55" i="5"/>
  <c r="BB37" i="5"/>
  <c r="BR59" i="5"/>
  <c r="BR55" i="5"/>
  <c r="BR37" i="5"/>
  <c r="CH59" i="5"/>
  <c r="CH53" i="5"/>
  <c r="CH55" i="5"/>
  <c r="CH37" i="5"/>
  <c r="CX59" i="5"/>
  <c r="CX53" i="5"/>
  <c r="CX55" i="5"/>
  <c r="CX37" i="5"/>
  <c r="DF59" i="5"/>
  <c r="DF53" i="5"/>
  <c r="DF55" i="5"/>
  <c r="DF37" i="5"/>
  <c r="DV59" i="5"/>
  <c r="DV53" i="5"/>
  <c r="DV55" i="5"/>
  <c r="DV37" i="5"/>
  <c r="EL59" i="5"/>
  <c r="EL53" i="5"/>
  <c r="EL55" i="5"/>
  <c r="EL37" i="5"/>
  <c r="FB59" i="5"/>
  <c r="FB55" i="5"/>
  <c r="FB53" i="5"/>
  <c r="FB37" i="5"/>
  <c r="FR59" i="5"/>
  <c r="FR55" i="5"/>
  <c r="FR53" i="5"/>
  <c r="FR37" i="5"/>
  <c r="G59" i="5"/>
  <c r="G55" i="5"/>
  <c r="G37" i="5"/>
  <c r="O59" i="5"/>
  <c r="O55" i="5"/>
  <c r="O53" i="5"/>
  <c r="O37" i="5"/>
  <c r="O34" i="5"/>
  <c r="O35" i="5" s="1"/>
  <c r="W59" i="5"/>
  <c r="W55" i="5"/>
  <c r="W53" i="5"/>
  <c r="W37" i="5"/>
  <c r="W34" i="5"/>
  <c r="W35" i="5" s="1"/>
  <c r="AE59" i="5"/>
  <c r="AE55" i="5"/>
  <c r="AE53" i="5"/>
  <c r="AE37" i="5"/>
  <c r="AM59" i="5"/>
  <c r="AM55" i="5"/>
  <c r="AM53" i="5"/>
  <c r="AM37" i="5"/>
  <c r="AM34" i="5"/>
  <c r="AM35" i="5" s="1"/>
  <c r="AU59" i="5"/>
  <c r="AU55" i="5"/>
  <c r="AU53" i="5"/>
  <c r="AU37" i="5"/>
  <c r="BC59" i="5"/>
  <c r="BC55" i="5"/>
  <c r="BC53" i="5"/>
  <c r="BC37" i="5"/>
  <c r="BK59" i="5"/>
  <c r="BK55" i="5"/>
  <c r="BK53" i="5"/>
  <c r="BK37" i="5"/>
  <c r="BK34" i="5"/>
  <c r="BK35" i="5" s="1"/>
  <c r="BS59" i="5"/>
  <c r="BS55" i="5"/>
  <c r="BS37" i="5"/>
  <c r="CA59" i="5"/>
  <c r="CA55" i="5"/>
  <c r="CA53" i="5"/>
  <c r="CA37" i="5"/>
  <c r="CA34" i="5"/>
  <c r="CA35" i="5" s="1"/>
  <c r="CI59" i="5"/>
  <c r="CI55" i="5"/>
  <c r="CI53" i="5"/>
  <c r="CI37" i="5"/>
  <c r="CI34" i="5"/>
  <c r="CI35" i="5" s="1"/>
  <c r="CQ59" i="5"/>
  <c r="CQ55" i="5"/>
  <c r="CQ53" i="5"/>
  <c r="CQ37" i="5"/>
  <c r="CY59" i="5"/>
  <c r="CY55" i="5"/>
  <c r="CY53" i="5"/>
  <c r="CY37" i="5"/>
  <c r="CY34" i="5"/>
  <c r="CY35" i="5" s="1"/>
  <c r="DG59" i="5"/>
  <c r="DG55" i="5"/>
  <c r="DG53" i="5"/>
  <c r="DG37" i="5"/>
  <c r="DG34" i="5"/>
  <c r="DG35" i="5" s="1"/>
  <c r="DO59" i="5"/>
  <c r="DO55" i="5"/>
  <c r="DO53" i="5"/>
  <c r="DO37" i="5"/>
  <c r="DO34" i="5"/>
  <c r="DO35" i="5" s="1"/>
  <c r="DW59" i="5"/>
  <c r="DW55" i="5"/>
  <c r="DW53" i="5"/>
  <c r="DW37" i="5"/>
  <c r="DW34" i="5"/>
  <c r="DW35" i="5" s="1"/>
  <c r="EE59" i="5"/>
  <c r="EE55" i="5"/>
  <c r="EE37" i="5"/>
  <c r="EM59" i="5"/>
  <c r="EM55" i="5"/>
  <c r="EM53" i="5"/>
  <c r="EM37" i="5"/>
  <c r="EM34" i="5"/>
  <c r="EM35" i="5" s="1"/>
  <c r="EU59" i="5"/>
  <c r="EU53" i="5"/>
  <c r="EU55" i="5"/>
  <c r="EU37" i="5"/>
  <c r="EU34" i="5"/>
  <c r="EU35" i="5" s="1"/>
  <c r="FC59" i="5"/>
  <c r="FC55" i="5"/>
  <c r="FC53" i="5"/>
  <c r="FC37" i="5"/>
  <c r="FC34" i="5"/>
  <c r="FC35" i="5" s="1"/>
  <c r="FK59" i="5"/>
  <c r="FK55" i="5"/>
  <c r="FK53" i="5"/>
  <c r="FK37" i="5"/>
  <c r="FS59" i="5"/>
  <c r="FS55" i="5"/>
  <c r="FS53" i="5"/>
  <c r="FS37" i="5"/>
  <c r="FS34" i="5"/>
  <c r="FS35" i="5" s="1"/>
  <c r="GA59" i="5"/>
  <c r="GA55" i="5"/>
  <c r="GA53" i="5"/>
  <c r="GA37" i="5"/>
  <c r="AZ34" i="5"/>
  <c r="AZ35" i="5" s="1"/>
  <c r="CF34" i="5"/>
  <c r="CF35" i="5" s="1"/>
  <c r="DL34" i="5"/>
  <c r="DL35" i="5" s="1"/>
  <c r="EG34" i="5"/>
  <c r="EG35" i="5" s="1"/>
  <c r="ER34" i="5"/>
  <c r="ER35" i="5" s="1"/>
  <c r="FM34" i="5"/>
  <c r="FM35" i="5" s="1"/>
  <c r="FX34" i="5"/>
  <c r="FX35" i="5" s="1"/>
  <c r="GH41" i="5"/>
  <c r="F2162" i="1"/>
  <c r="M2142" i="1"/>
  <c r="L2142" i="1"/>
  <c r="K2142" i="1"/>
  <c r="M2140" i="1"/>
  <c r="L2140" i="1"/>
  <c r="K2140" i="1"/>
  <c r="M2130" i="1"/>
  <c r="L2130" i="1"/>
  <c r="K2130" i="1"/>
  <c r="M2128" i="1"/>
  <c r="L2128" i="1"/>
  <c r="K2128" i="1"/>
  <c r="M2118" i="1"/>
  <c r="L2118" i="1"/>
  <c r="K2118" i="1"/>
  <c r="M2116" i="1"/>
  <c r="L2116" i="1"/>
  <c r="K2116" i="1"/>
  <c r="M2106" i="1"/>
  <c r="L2106" i="1"/>
  <c r="K2106" i="1"/>
  <c r="M2104" i="1"/>
  <c r="L2104" i="1"/>
  <c r="K2104" i="1"/>
  <c r="M2094" i="1"/>
  <c r="L2094" i="1"/>
  <c r="K2094" i="1"/>
  <c r="M2092" i="1"/>
  <c r="L2092" i="1"/>
  <c r="K2092" i="1"/>
  <c r="M2082" i="1"/>
  <c r="L2082" i="1"/>
  <c r="K2082" i="1"/>
  <c r="M2080" i="1"/>
  <c r="L2080" i="1"/>
  <c r="K2080" i="1"/>
  <c r="M2070" i="1"/>
  <c r="L2070" i="1"/>
  <c r="K2070" i="1"/>
  <c r="M2068" i="1"/>
  <c r="L2068" i="1"/>
  <c r="L2073" i="1" s="1"/>
  <c r="K2068" i="1"/>
  <c r="M2058" i="1"/>
  <c r="L2058" i="1"/>
  <c r="K2058" i="1"/>
  <c r="M2056" i="1"/>
  <c r="L2056" i="1"/>
  <c r="K2056" i="1"/>
  <c r="M2046" i="1"/>
  <c r="L2046" i="1"/>
  <c r="K2046" i="1"/>
  <c r="M2044" i="1"/>
  <c r="L2044" i="1"/>
  <c r="K2044" i="1"/>
  <c r="M2034" i="1"/>
  <c r="L2034" i="1"/>
  <c r="K2034" i="1"/>
  <c r="M2032" i="1"/>
  <c r="L2032" i="1"/>
  <c r="K2032" i="1"/>
  <c r="M2022" i="1"/>
  <c r="L2022" i="1"/>
  <c r="K2022" i="1"/>
  <c r="M2020" i="1"/>
  <c r="L2020" i="1"/>
  <c r="K2020" i="1"/>
  <c r="M2010" i="1"/>
  <c r="L2010" i="1"/>
  <c r="K2010" i="1"/>
  <c r="M2008" i="1"/>
  <c r="L2008" i="1"/>
  <c r="K2008" i="1"/>
  <c r="M1998" i="1"/>
  <c r="L1998" i="1"/>
  <c r="K1998" i="1"/>
  <c r="M1996" i="1"/>
  <c r="L1996" i="1"/>
  <c r="K1996" i="1"/>
  <c r="M1986" i="1"/>
  <c r="L1986" i="1"/>
  <c r="K1986" i="1"/>
  <c r="M1984" i="1"/>
  <c r="L1984" i="1"/>
  <c r="K1984" i="1"/>
  <c r="M1974" i="1"/>
  <c r="L1974" i="1"/>
  <c r="K1974" i="1"/>
  <c r="M1972" i="1"/>
  <c r="L1972" i="1"/>
  <c r="L1977" i="1" s="1"/>
  <c r="K1972" i="1"/>
  <c r="M1962" i="1"/>
  <c r="L1962" i="1"/>
  <c r="K1962" i="1"/>
  <c r="M1960" i="1"/>
  <c r="L1960" i="1"/>
  <c r="K1960" i="1"/>
  <c r="M1950" i="1"/>
  <c r="L1950" i="1"/>
  <c r="K1950" i="1"/>
  <c r="M1948" i="1"/>
  <c r="L1948" i="1"/>
  <c r="K1948" i="1"/>
  <c r="M1938" i="1"/>
  <c r="L1938" i="1"/>
  <c r="K1938" i="1"/>
  <c r="M1936" i="1"/>
  <c r="L1936" i="1"/>
  <c r="K1936" i="1"/>
  <c r="M1926" i="1"/>
  <c r="L1926" i="1"/>
  <c r="K1926" i="1"/>
  <c r="M1924" i="1"/>
  <c r="L1924" i="1"/>
  <c r="K1924" i="1"/>
  <c r="M1914" i="1"/>
  <c r="L1914" i="1"/>
  <c r="K1914" i="1"/>
  <c r="M1912" i="1"/>
  <c r="L1912" i="1"/>
  <c r="K1912" i="1"/>
  <c r="M1902" i="1"/>
  <c r="L1902" i="1"/>
  <c r="K1902" i="1"/>
  <c r="M1900" i="1"/>
  <c r="L1900" i="1"/>
  <c r="K1900" i="1"/>
  <c r="M1890" i="1"/>
  <c r="L1890" i="1"/>
  <c r="K1890" i="1"/>
  <c r="M1888" i="1"/>
  <c r="L1888" i="1"/>
  <c r="K1888" i="1"/>
  <c r="M1878" i="1"/>
  <c r="L1878" i="1"/>
  <c r="K1878" i="1"/>
  <c r="M1876" i="1"/>
  <c r="L1876" i="1"/>
  <c r="K1876" i="1"/>
  <c r="M1866" i="1"/>
  <c r="L1866" i="1"/>
  <c r="K1866" i="1"/>
  <c r="M1864" i="1"/>
  <c r="L1864" i="1"/>
  <c r="K1864" i="1"/>
  <c r="M1854" i="1"/>
  <c r="L1854" i="1"/>
  <c r="K1854" i="1"/>
  <c r="M1852" i="1"/>
  <c r="L1852" i="1"/>
  <c r="K1852" i="1"/>
  <c r="M1842" i="1"/>
  <c r="L1842" i="1"/>
  <c r="K1842" i="1"/>
  <c r="M1840" i="1"/>
  <c r="L1840" i="1"/>
  <c r="K1840" i="1"/>
  <c r="M1830" i="1"/>
  <c r="L1830" i="1"/>
  <c r="K1830" i="1"/>
  <c r="M1828" i="1"/>
  <c r="L1828" i="1"/>
  <c r="K1828" i="1"/>
  <c r="M1818" i="1"/>
  <c r="L1818" i="1"/>
  <c r="K1818" i="1"/>
  <c r="M1816" i="1"/>
  <c r="L1816" i="1"/>
  <c r="K1816" i="1"/>
  <c r="M1806" i="1"/>
  <c r="L1806" i="1"/>
  <c r="K1806" i="1"/>
  <c r="M1804" i="1"/>
  <c r="L1804" i="1"/>
  <c r="K1804" i="1"/>
  <c r="M1794" i="1"/>
  <c r="L1794" i="1"/>
  <c r="K1794" i="1"/>
  <c r="M1792" i="1"/>
  <c r="L1792" i="1"/>
  <c r="K1792" i="1"/>
  <c r="M1782" i="1"/>
  <c r="L1782" i="1"/>
  <c r="K1782" i="1"/>
  <c r="M1780" i="1"/>
  <c r="L1780" i="1"/>
  <c r="K1780" i="1"/>
  <c r="M1770" i="1"/>
  <c r="L1770" i="1"/>
  <c r="K1770" i="1"/>
  <c r="M1768" i="1"/>
  <c r="L1768" i="1"/>
  <c r="K1768" i="1"/>
  <c r="M1758" i="1"/>
  <c r="L1758" i="1"/>
  <c r="K1758" i="1"/>
  <c r="M1756" i="1"/>
  <c r="L1756" i="1"/>
  <c r="K1756" i="1"/>
  <c r="M1746" i="1"/>
  <c r="L1746" i="1"/>
  <c r="K1746" i="1"/>
  <c r="M1744" i="1"/>
  <c r="L1744" i="1"/>
  <c r="K1744" i="1"/>
  <c r="M1734" i="1"/>
  <c r="L1734" i="1"/>
  <c r="K1734" i="1"/>
  <c r="M1732" i="1"/>
  <c r="L1732" i="1"/>
  <c r="K1732" i="1"/>
  <c r="M1722" i="1"/>
  <c r="L1722" i="1"/>
  <c r="K1722" i="1"/>
  <c r="M1720" i="1"/>
  <c r="L1720" i="1"/>
  <c r="K1720" i="1"/>
  <c r="M1710" i="1"/>
  <c r="L1710" i="1"/>
  <c r="K1710" i="1"/>
  <c r="M1708" i="1"/>
  <c r="L1708" i="1"/>
  <c r="K1708" i="1"/>
  <c r="M1698" i="1"/>
  <c r="L1698" i="1"/>
  <c r="K1698" i="1"/>
  <c r="M1696" i="1"/>
  <c r="L1696" i="1"/>
  <c r="K1696" i="1"/>
  <c r="M1686" i="1"/>
  <c r="L1686" i="1"/>
  <c r="K1686" i="1"/>
  <c r="M1684" i="1"/>
  <c r="L1684" i="1"/>
  <c r="K1684" i="1"/>
  <c r="M1674" i="1"/>
  <c r="L1674" i="1"/>
  <c r="K1674" i="1"/>
  <c r="M1672" i="1"/>
  <c r="L1672" i="1"/>
  <c r="L1677" i="1" s="1"/>
  <c r="K1672" i="1"/>
  <c r="M1662" i="1"/>
  <c r="L1662" i="1"/>
  <c r="K1662" i="1"/>
  <c r="M1660" i="1"/>
  <c r="L1660" i="1"/>
  <c r="K1660" i="1"/>
  <c r="M1650" i="1"/>
  <c r="L1650" i="1"/>
  <c r="K1650" i="1"/>
  <c r="M1648" i="1"/>
  <c r="L1648" i="1"/>
  <c r="K1648" i="1"/>
  <c r="M1638" i="1"/>
  <c r="L1638" i="1"/>
  <c r="K1638" i="1"/>
  <c r="M1636" i="1"/>
  <c r="L1636" i="1"/>
  <c r="K1636" i="1"/>
  <c r="M1626" i="1"/>
  <c r="L1626" i="1"/>
  <c r="K1626" i="1"/>
  <c r="M1624" i="1"/>
  <c r="M1629" i="1" s="1"/>
  <c r="L1624" i="1"/>
  <c r="K1624" i="1"/>
  <c r="M1614" i="1"/>
  <c r="L1614" i="1"/>
  <c r="K1614" i="1"/>
  <c r="M1612" i="1"/>
  <c r="L1612" i="1"/>
  <c r="K1612" i="1"/>
  <c r="M1602" i="1"/>
  <c r="L1602" i="1"/>
  <c r="K1602" i="1"/>
  <c r="M1600" i="1"/>
  <c r="L1600" i="1"/>
  <c r="K1600" i="1"/>
  <c r="M1590" i="1"/>
  <c r="L1590" i="1"/>
  <c r="K1590" i="1"/>
  <c r="M1588" i="1"/>
  <c r="L1588" i="1"/>
  <c r="K1588" i="1"/>
  <c r="M1578" i="1"/>
  <c r="L1578" i="1"/>
  <c r="K1578" i="1"/>
  <c r="M1576" i="1"/>
  <c r="L1576" i="1"/>
  <c r="K1576" i="1"/>
  <c r="M1566" i="1"/>
  <c r="L1566" i="1"/>
  <c r="K1566" i="1"/>
  <c r="M1564" i="1"/>
  <c r="L1564" i="1"/>
  <c r="K1564" i="1"/>
  <c r="M1554" i="1"/>
  <c r="L1554" i="1"/>
  <c r="K1554" i="1"/>
  <c r="M1552" i="1"/>
  <c r="L1552" i="1"/>
  <c r="K1552" i="1"/>
  <c r="M1542" i="1"/>
  <c r="L1542" i="1"/>
  <c r="K1542" i="1"/>
  <c r="M1540" i="1"/>
  <c r="L1540" i="1"/>
  <c r="K1540" i="1"/>
  <c r="M1530" i="1"/>
  <c r="L1530" i="1"/>
  <c r="K1530" i="1"/>
  <c r="M1528" i="1"/>
  <c r="L1528" i="1"/>
  <c r="K1528" i="1"/>
  <c r="M1518" i="1"/>
  <c r="L1518" i="1"/>
  <c r="K1518" i="1"/>
  <c r="M1516" i="1"/>
  <c r="L1516" i="1"/>
  <c r="K1516" i="1"/>
  <c r="M1506" i="1"/>
  <c r="L1506" i="1"/>
  <c r="K1506" i="1"/>
  <c r="M1504" i="1"/>
  <c r="L1504" i="1"/>
  <c r="K1504" i="1"/>
  <c r="M1494" i="1"/>
  <c r="L1494" i="1"/>
  <c r="K1494" i="1"/>
  <c r="M1492" i="1"/>
  <c r="L1492" i="1"/>
  <c r="K1492" i="1"/>
  <c r="M1482" i="1"/>
  <c r="L1482" i="1"/>
  <c r="K1482" i="1"/>
  <c r="M1480" i="1"/>
  <c r="L1480" i="1"/>
  <c r="K1480" i="1"/>
  <c r="M1470" i="1"/>
  <c r="L1470" i="1"/>
  <c r="K1470" i="1"/>
  <c r="M1468" i="1"/>
  <c r="L1468" i="1"/>
  <c r="K1468" i="1"/>
  <c r="M1458" i="1"/>
  <c r="L1458" i="1"/>
  <c r="K1458" i="1"/>
  <c r="M1456" i="1"/>
  <c r="L1456" i="1"/>
  <c r="K1456" i="1"/>
  <c r="M1446" i="1"/>
  <c r="L1446" i="1"/>
  <c r="K1446" i="1"/>
  <c r="M1444" i="1"/>
  <c r="L1444" i="1"/>
  <c r="K1444" i="1"/>
  <c r="M1434" i="1"/>
  <c r="L1434" i="1"/>
  <c r="K1434" i="1"/>
  <c r="M1432" i="1"/>
  <c r="L1432" i="1"/>
  <c r="K1432" i="1"/>
  <c r="M1422" i="1"/>
  <c r="L1422" i="1"/>
  <c r="K1422" i="1"/>
  <c r="M1420" i="1"/>
  <c r="L1420" i="1"/>
  <c r="K1420" i="1"/>
  <c r="M1410" i="1"/>
  <c r="L1410" i="1"/>
  <c r="K1410" i="1"/>
  <c r="M1408" i="1"/>
  <c r="L1408" i="1"/>
  <c r="K1408" i="1"/>
  <c r="M1398" i="1"/>
  <c r="L1398" i="1"/>
  <c r="K1398" i="1"/>
  <c r="M1396" i="1"/>
  <c r="L1396" i="1"/>
  <c r="K1396" i="1"/>
  <c r="M1386" i="1"/>
  <c r="L1386" i="1"/>
  <c r="K1386" i="1"/>
  <c r="M1384" i="1"/>
  <c r="L1384" i="1"/>
  <c r="K1384" i="1"/>
  <c r="M1374" i="1"/>
  <c r="L1374" i="1"/>
  <c r="K1374" i="1"/>
  <c r="M1372" i="1"/>
  <c r="L1372" i="1"/>
  <c r="K1372" i="1"/>
  <c r="M1362" i="1"/>
  <c r="L1362" i="1"/>
  <c r="K1362" i="1"/>
  <c r="M1360" i="1"/>
  <c r="L1360" i="1"/>
  <c r="K1360" i="1"/>
  <c r="M1350" i="1"/>
  <c r="L1350" i="1"/>
  <c r="K1350" i="1"/>
  <c r="M1348" i="1"/>
  <c r="L1348" i="1"/>
  <c r="K1348" i="1"/>
  <c r="M1338" i="1"/>
  <c r="L1338" i="1"/>
  <c r="K1338" i="1"/>
  <c r="M1336" i="1"/>
  <c r="L1336" i="1"/>
  <c r="K1336" i="1"/>
  <c r="M1326" i="1"/>
  <c r="L1326" i="1"/>
  <c r="K1326" i="1"/>
  <c r="M1324" i="1"/>
  <c r="L1324" i="1"/>
  <c r="K1324" i="1"/>
  <c r="M1314" i="1"/>
  <c r="L1314" i="1"/>
  <c r="K1314" i="1"/>
  <c r="M1312" i="1"/>
  <c r="L1312" i="1"/>
  <c r="K1312" i="1"/>
  <c r="M1302" i="1"/>
  <c r="L1302" i="1"/>
  <c r="K1302" i="1"/>
  <c r="M1300" i="1"/>
  <c r="L1300" i="1"/>
  <c r="K1300" i="1"/>
  <c r="M1290" i="1"/>
  <c r="L1290" i="1"/>
  <c r="K1290" i="1"/>
  <c r="M1288" i="1"/>
  <c r="L1288" i="1"/>
  <c r="K1288" i="1"/>
  <c r="M1278" i="1"/>
  <c r="L1278" i="1"/>
  <c r="K1278" i="1"/>
  <c r="M1276" i="1"/>
  <c r="L1276" i="1"/>
  <c r="K1276" i="1"/>
  <c r="M1266" i="1"/>
  <c r="L1266" i="1"/>
  <c r="K1266" i="1"/>
  <c r="M1264" i="1"/>
  <c r="L1264" i="1"/>
  <c r="K1264" i="1"/>
  <c r="M1254" i="1"/>
  <c r="L1254" i="1"/>
  <c r="K1254" i="1"/>
  <c r="M1252" i="1"/>
  <c r="L1252" i="1"/>
  <c r="K1252" i="1"/>
  <c r="M1242" i="1"/>
  <c r="L1242" i="1"/>
  <c r="K1242" i="1"/>
  <c r="M1240" i="1"/>
  <c r="L1240" i="1"/>
  <c r="K1240" i="1"/>
  <c r="M1230" i="1"/>
  <c r="L1230" i="1"/>
  <c r="K1230" i="1"/>
  <c r="M1228" i="1"/>
  <c r="L1228" i="1"/>
  <c r="K1228" i="1"/>
  <c r="M1218" i="1"/>
  <c r="L1218" i="1"/>
  <c r="K1218" i="1"/>
  <c r="M1216" i="1"/>
  <c r="L1216" i="1"/>
  <c r="K1216" i="1"/>
  <c r="M1206" i="1"/>
  <c r="L1206" i="1"/>
  <c r="K1206" i="1"/>
  <c r="M1204" i="1"/>
  <c r="L1204" i="1"/>
  <c r="K1204" i="1"/>
  <c r="M1194" i="1"/>
  <c r="L1194" i="1"/>
  <c r="K1194" i="1"/>
  <c r="M1192" i="1"/>
  <c r="L1192" i="1"/>
  <c r="K1192" i="1"/>
  <c r="M1182" i="1"/>
  <c r="L1182" i="1"/>
  <c r="K1182" i="1"/>
  <c r="M1180" i="1"/>
  <c r="L1180" i="1"/>
  <c r="K1180" i="1"/>
  <c r="M1170" i="1"/>
  <c r="L1170" i="1"/>
  <c r="K1170" i="1"/>
  <c r="M1168" i="1"/>
  <c r="L1168" i="1"/>
  <c r="K1168" i="1"/>
  <c r="M1158" i="1"/>
  <c r="L1158" i="1"/>
  <c r="K1158" i="1"/>
  <c r="M1156" i="1"/>
  <c r="L1156" i="1"/>
  <c r="K1156" i="1"/>
  <c r="M1146" i="1"/>
  <c r="L1146" i="1"/>
  <c r="K1146" i="1"/>
  <c r="M1144" i="1"/>
  <c r="L1144" i="1"/>
  <c r="K1144" i="1"/>
  <c r="M1134" i="1"/>
  <c r="L1134" i="1"/>
  <c r="K1134" i="1"/>
  <c r="M1132" i="1"/>
  <c r="L1132" i="1"/>
  <c r="K1132" i="1"/>
  <c r="M1122" i="1"/>
  <c r="L1122" i="1"/>
  <c r="K1122" i="1"/>
  <c r="M1120" i="1"/>
  <c r="L1120" i="1"/>
  <c r="K1120" i="1"/>
  <c r="M1110" i="1"/>
  <c r="L1110" i="1"/>
  <c r="K1110" i="1"/>
  <c r="M1108" i="1"/>
  <c r="L1108" i="1"/>
  <c r="K1108" i="1"/>
  <c r="M1098" i="1"/>
  <c r="L1098" i="1"/>
  <c r="K1098" i="1"/>
  <c r="M1096" i="1"/>
  <c r="L1096" i="1"/>
  <c r="K1096" i="1"/>
  <c r="M1086" i="1"/>
  <c r="L1086" i="1"/>
  <c r="K1086" i="1"/>
  <c r="M1084" i="1"/>
  <c r="L1084" i="1"/>
  <c r="K1084" i="1"/>
  <c r="M1074" i="1"/>
  <c r="L1074" i="1"/>
  <c r="K1074" i="1"/>
  <c r="M1072" i="1"/>
  <c r="L1072" i="1"/>
  <c r="K1072" i="1"/>
  <c r="M1062" i="1"/>
  <c r="L1062" i="1"/>
  <c r="K1062" i="1"/>
  <c r="M1060" i="1"/>
  <c r="L1060" i="1"/>
  <c r="K1060" i="1"/>
  <c r="M1050" i="1"/>
  <c r="L1050" i="1"/>
  <c r="K1050" i="1"/>
  <c r="M1048" i="1"/>
  <c r="L1048" i="1"/>
  <c r="K1048" i="1"/>
  <c r="M1038" i="1"/>
  <c r="L1038" i="1"/>
  <c r="K1038" i="1"/>
  <c r="M1036" i="1"/>
  <c r="L1036" i="1"/>
  <c r="K1036" i="1"/>
  <c r="M1026" i="1"/>
  <c r="L1026" i="1"/>
  <c r="K1026" i="1"/>
  <c r="M1024" i="1"/>
  <c r="L1024" i="1"/>
  <c r="K1024" i="1"/>
  <c r="M1014" i="1"/>
  <c r="M1017" i="1" s="1"/>
  <c r="L1014" i="1"/>
  <c r="K1014" i="1"/>
  <c r="M1012" i="1"/>
  <c r="L1012" i="1"/>
  <c r="K1012" i="1"/>
  <c r="M1002" i="1"/>
  <c r="L1002" i="1"/>
  <c r="K1002" i="1"/>
  <c r="M1000" i="1"/>
  <c r="L1000" i="1"/>
  <c r="K1000" i="1"/>
  <c r="M990" i="1"/>
  <c r="L990" i="1"/>
  <c r="K990" i="1"/>
  <c r="M988" i="1"/>
  <c r="L988" i="1"/>
  <c r="K988" i="1"/>
  <c r="M978" i="1"/>
  <c r="L978" i="1"/>
  <c r="K978" i="1"/>
  <c r="M976" i="1"/>
  <c r="L976" i="1"/>
  <c r="K976" i="1"/>
  <c r="M966" i="1"/>
  <c r="L966" i="1"/>
  <c r="K966" i="1"/>
  <c r="M964" i="1"/>
  <c r="L964" i="1"/>
  <c r="K964" i="1"/>
  <c r="M954" i="1"/>
  <c r="L954" i="1"/>
  <c r="K954" i="1"/>
  <c r="M952" i="1"/>
  <c r="L952" i="1"/>
  <c r="K952" i="1"/>
  <c r="M942" i="1"/>
  <c r="L942" i="1"/>
  <c r="K942" i="1"/>
  <c r="M940" i="1"/>
  <c r="L940" i="1"/>
  <c r="K940" i="1"/>
  <c r="M930" i="1"/>
  <c r="L930" i="1"/>
  <c r="K930" i="1"/>
  <c r="M928" i="1"/>
  <c r="L928" i="1"/>
  <c r="K928" i="1"/>
  <c r="M918" i="1"/>
  <c r="L918" i="1"/>
  <c r="K918" i="1"/>
  <c r="M916" i="1"/>
  <c r="L916" i="1"/>
  <c r="K916" i="1"/>
  <c r="M906" i="1"/>
  <c r="L906" i="1"/>
  <c r="K906" i="1"/>
  <c r="M904" i="1"/>
  <c r="L904" i="1"/>
  <c r="K904" i="1"/>
  <c r="M894" i="1"/>
  <c r="L894" i="1"/>
  <c r="K894" i="1"/>
  <c r="M892" i="1"/>
  <c r="L892" i="1"/>
  <c r="K892" i="1"/>
  <c r="M882" i="1"/>
  <c r="L882" i="1"/>
  <c r="K882" i="1"/>
  <c r="M880" i="1"/>
  <c r="L880" i="1"/>
  <c r="K880" i="1"/>
  <c r="M870" i="1"/>
  <c r="L870" i="1"/>
  <c r="K870" i="1"/>
  <c r="M868" i="1"/>
  <c r="L868" i="1"/>
  <c r="K868" i="1"/>
  <c r="M858" i="1"/>
  <c r="L858" i="1"/>
  <c r="K858" i="1"/>
  <c r="M856" i="1"/>
  <c r="L856" i="1"/>
  <c r="K856" i="1"/>
  <c r="M846" i="1"/>
  <c r="L846" i="1"/>
  <c r="K846" i="1"/>
  <c r="M844" i="1"/>
  <c r="L844" i="1"/>
  <c r="K844" i="1"/>
  <c r="M834" i="1"/>
  <c r="L834" i="1"/>
  <c r="K834" i="1"/>
  <c r="M832" i="1"/>
  <c r="L832" i="1"/>
  <c r="K832" i="1"/>
  <c r="M822" i="1"/>
  <c r="L822" i="1"/>
  <c r="K822" i="1"/>
  <c r="M820" i="1"/>
  <c r="L820" i="1"/>
  <c r="K820" i="1"/>
  <c r="M810" i="1"/>
  <c r="L810" i="1"/>
  <c r="K810" i="1"/>
  <c r="M808" i="1"/>
  <c r="L808" i="1"/>
  <c r="K808" i="1"/>
  <c r="M798" i="1"/>
  <c r="L798" i="1"/>
  <c r="K798" i="1"/>
  <c r="M796" i="1"/>
  <c r="L796" i="1"/>
  <c r="K796" i="1"/>
  <c r="M786" i="1"/>
  <c r="L786" i="1"/>
  <c r="K786" i="1"/>
  <c r="M784" i="1"/>
  <c r="L784" i="1"/>
  <c r="K784" i="1"/>
  <c r="M774" i="1"/>
  <c r="L774" i="1"/>
  <c r="K774" i="1"/>
  <c r="M772" i="1"/>
  <c r="L772" i="1"/>
  <c r="K772" i="1"/>
  <c r="M762" i="1"/>
  <c r="L762" i="1"/>
  <c r="K762" i="1"/>
  <c r="K765" i="1" s="1"/>
  <c r="M760" i="1"/>
  <c r="L760" i="1"/>
  <c r="K760" i="1"/>
  <c r="M750" i="1"/>
  <c r="L750" i="1"/>
  <c r="K750" i="1"/>
  <c r="M748" i="1"/>
  <c r="L748" i="1"/>
  <c r="K748" i="1"/>
  <c r="M738" i="1"/>
  <c r="L738" i="1"/>
  <c r="K738" i="1"/>
  <c r="M736" i="1"/>
  <c r="L736" i="1"/>
  <c r="K736" i="1"/>
  <c r="M726" i="1"/>
  <c r="L726" i="1"/>
  <c r="K726" i="1"/>
  <c r="M724" i="1"/>
  <c r="L724" i="1"/>
  <c r="K724" i="1"/>
  <c r="M714" i="1"/>
  <c r="L714" i="1"/>
  <c r="K714" i="1"/>
  <c r="M712" i="1"/>
  <c r="L712" i="1"/>
  <c r="K712" i="1"/>
  <c r="M702" i="1"/>
  <c r="L702" i="1"/>
  <c r="K702" i="1"/>
  <c r="M700" i="1"/>
  <c r="L700" i="1"/>
  <c r="K700" i="1"/>
  <c r="M690" i="1"/>
  <c r="L690" i="1"/>
  <c r="K690" i="1"/>
  <c r="M688" i="1"/>
  <c r="L688" i="1"/>
  <c r="K688" i="1"/>
  <c r="M678" i="1"/>
  <c r="L678" i="1"/>
  <c r="K678" i="1"/>
  <c r="M676" i="1"/>
  <c r="L676" i="1"/>
  <c r="K676" i="1"/>
  <c r="M666" i="1"/>
  <c r="L666" i="1"/>
  <c r="K666" i="1"/>
  <c r="M664" i="1"/>
  <c r="L664" i="1"/>
  <c r="K664" i="1"/>
  <c r="M654" i="1"/>
  <c r="L654" i="1"/>
  <c r="K654" i="1"/>
  <c r="M652" i="1"/>
  <c r="L652" i="1"/>
  <c r="K652" i="1"/>
  <c r="M642" i="1"/>
  <c r="L642" i="1"/>
  <c r="K642" i="1"/>
  <c r="M640" i="1"/>
  <c r="L640" i="1"/>
  <c r="K640" i="1"/>
  <c r="M630" i="1"/>
  <c r="L630" i="1"/>
  <c r="K630" i="1"/>
  <c r="M628" i="1"/>
  <c r="L628" i="1"/>
  <c r="K628" i="1"/>
  <c r="M618" i="1"/>
  <c r="L618" i="1"/>
  <c r="K618" i="1"/>
  <c r="M616" i="1"/>
  <c r="L616" i="1"/>
  <c r="K616" i="1"/>
  <c r="M606" i="1"/>
  <c r="L606" i="1"/>
  <c r="K606" i="1"/>
  <c r="M604" i="1"/>
  <c r="L604" i="1"/>
  <c r="K604" i="1"/>
  <c r="M594" i="1"/>
  <c r="L594" i="1"/>
  <c r="K594" i="1"/>
  <c r="M592" i="1"/>
  <c r="L592" i="1"/>
  <c r="K592" i="1"/>
  <c r="M582" i="1"/>
  <c r="L582" i="1"/>
  <c r="K582" i="1"/>
  <c r="M580" i="1"/>
  <c r="L580" i="1"/>
  <c r="K580" i="1"/>
  <c r="M570" i="1"/>
  <c r="L570" i="1"/>
  <c r="K570" i="1"/>
  <c r="M568" i="1"/>
  <c r="L568" i="1"/>
  <c r="K568" i="1"/>
  <c r="M558" i="1"/>
  <c r="L558" i="1"/>
  <c r="K558" i="1"/>
  <c r="M556" i="1"/>
  <c r="L556" i="1"/>
  <c r="K556" i="1"/>
  <c r="M546" i="1"/>
  <c r="L546" i="1"/>
  <c r="K546" i="1"/>
  <c r="M544" i="1"/>
  <c r="L544" i="1"/>
  <c r="K544" i="1"/>
  <c r="M534" i="1"/>
  <c r="L534" i="1"/>
  <c r="K534" i="1"/>
  <c r="M532" i="1"/>
  <c r="L532" i="1"/>
  <c r="K532" i="1"/>
  <c r="M522" i="1"/>
  <c r="L522" i="1"/>
  <c r="K522" i="1"/>
  <c r="M520" i="1"/>
  <c r="L520" i="1"/>
  <c r="K520" i="1"/>
  <c r="M510" i="1"/>
  <c r="L510" i="1"/>
  <c r="K510" i="1"/>
  <c r="M508" i="1"/>
  <c r="L508" i="1"/>
  <c r="K508" i="1"/>
  <c r="M498" i="1"/>
  <c r="L498" i="1"/>
  <c r="K498" i="1"/>
  <c r="M496" i="1"/>
  <c r="L496" i="1"/>
  <c r="K496" i="1"/>
  <c r="M486" i="1"/>
  <c r="L486" i="1"/>
  <c r="K486" i="1"/>
  <c r="M484" i="1"/>
  <c r="L484" i="1"/>
  <c r="K484" i="1"/>
  <c r="M474" i="1"/>
  <c r="L474" i="1"/>
  <c r="K474" i="1"/>
  <c r="M472" i="1"/>
  <c r="L472" i="1"/>
  <c r="K472" i="1"/>
  <c r="M462" i="1"/>
  <c r="L462" i="1"/>
  <c r="K462" i="1"/>
  <c r="M460" i="1"/>
  <c r="L460" i="1"/>
  <c r="K460" i="1"/>
  <c r="M450" i="1"/>
  <c r="L450" i="1"/>
  <c r="K450" i="1"/>
  <c r="M448" i="1"/>
  <c r="L448" i="1"/>
  <c r="K448" i="1"/>
  <c r="M438" i="1"/>
  <c r="L438" i="1"/>
  <c r="K438" i="1"/>
  <c r="M436" i="1"/>
  <c r="L436" i="1"/>
  <c r="K436" i="1"/>
  <c r="M426" i="1"/>
  <c r="L426" i="1"/>
  <c r="K426" i="1"/>
  <c r="M424" i="1"/>
  <c r="L424" i="1"/>
  <c r="K424" i="1"/>
  <c r="M414" i="1"/>
  <c r="L414" i="1"/>
  <c r="K414" i="1"/>
  <c r="M412" i="1"/>
  <c r="L412" i="1"/>
  <c r="K412" i="1"/>
  <c r="M402" i="1"/>
  <c r="L402" i="1"/>
  <c r="K402" i="1"/>
  <c r="M400" i="1"/>
  <c r="L400" i="1"/>
  <c r="K400" i="1"/>
  <c r="M390" i="1"/>
  <c r="L390" i="1"/>
  <c r="K390" i="1"/>
  <c r="M388" i="1"/>
  <c r="L388" i="1"/>
  <c r="K388" i="1"/>
  <c r="M378" i="1"/>
  <c r="L378" i="1"/>
  <c r="K378" i="1"/>
  <c r="M376" i="1"/>
  <c r="L376" i="1"/>
  <c r="K376" i="1"/>
  <c r="M366" i="1"/>
  <c r="L366" i="1"/>
  <c r="K366" i="1"/>
  <c r="M364" i="1"/>
  <c r="L364" i="1"/>
  <c r="K364" i="1"/>
  <c r="M354" i="1"/>
  <c r="L354" i="1"/>
  <c r="K354" i="1"/>
  <c r="M352" i="1"/>
  <c r="L352" i="1"/>
  <c r="K352" i="1"/>
  <c r="M342" i="1"/>
  <c r="L342" i="1"/>
  <c r="K342" i="1"/>
  <c r="M340" i="1"/>
  <c r="L340" i="1"/>
  <c r="K340" i="1"/>
  <c r="M330" i="1"/>
  <c r="L330" i="1"/>
  <c r="K330" i="1"/>
  <c r="M328" i="1"/>
  <c r="L328" i="1"/>
  <c r="K328" i="1"/>
  <c r="M318" i="1"/>
  <c r="L318" i="1"/>
  <c r="K318" i="1"/>
  <c r="M316" i="1"/>
  <c r="L316" i="1"/>
  <c r="K316" i="1"/>
  <c r="M306" i="1"/>
  <c r="L306" i="1"/>
  <c r="K306" i="1"/>
  <c r="M304" i="1"/>
  <c r="L304" i="1"/>
  <c r="K304" i="1"/>
  <c r="M294" i="1"/>
  <c r="L294" i="1"/>
  <c r="K294" i="1"/>
  <c r="M292" i="1"/>
  <c r="L292" i="1"/>
  <c r="K292" i="1"/>
  <c r="M282" i="1"/>
  <c r="L282" i="1"/>
  <c r="K282" i="1"/>
  <c r="M280" i="1"/>
  <c r="L280" i="1"/>
  <c r="K280" i="1"/>
  <c r="M270" i="1"/>
  <c r="L270" i="1"/>
  <c r="K270" i="1"/>
  <c r="M268" i="1"/>
  <c r="L268" i="1"/>
  <c r="K268" i="1"/>
  <c r="M258" i="1"/>
  <c r="L258" i="1"/>
  <c r="K258" i="1"/>
  <c r="M256" i="1"/>
  <c r="L256" i="1"/>
  <c r="K256" i="1"/>
  <c r="M246" i="1"/>
  <c r="L246" i="1"/>
  <c r="K246" i="1"/>
  <c r="M244" i="1"/>
  <c r="L244" i="1"/>
  <c r="K244" i="1"/>
  <c r="M234" i="1"/>
  <c r="L234" i="1"/>
  <c r="K234" i="1"/>
  <c r="M232" i="1"/>
  <c r="L232" i="1"/>
  <c r="K232" i="1"/>
  <c r="M222" i="1"/>
  <c r="L222" i="1"/>
  <c r="K222" i="1"/>
  <c r="M220" i="1"/>
  <c r="L220" i="1"/>
  <c r="K220" i="1"/>
  <c r="M210" i="1"/>
  <c r="L210" i="1"/>
  <c r="K210" i="1"/>
  <c r="M208" i="1"/>
  <c r="L208" i="1"/>
  <c r="K208" i="1"/>
  <c r="M198" i="1"/>
  <c r="L198" i="1"/>
  <c r="K198" i="1"/>
  <c r="M196" i="1"/>
  <c r="L196" i="1"/>
  <c r="K196" i="1"/>
  <c r="M186" i="1"/>
  <c r="L186" i="1"/>
  <c r="K186" i="1"/>
  <c r="M184" i="1"/>
  <c r="L184" i="1"/>
  <c r="K184" i="1"/>
  <c r="M174" i="1"/>
  <c r="L174" i="1"/>
  <c r="K174" i="1"/>
  <c r="M172" i="1"/>
  <c r="L172" i="1"/>
  <c r="K172" i="1"/>
  <c r="M162" i="1"/>
  <c r="L162" i="1"/>
  <c r="K162" i="1"/>
  <c r="M160" i="1"/>
  <c r="L160" i="1"/>
  <c r="K160" i="1"/>
  <c r="M150" i="1"/>
  <c r="L150" i="1"/>
  <c r="K150" i="1"/>
  <c r="M148" i="1"/>
  <c r="L148" i="1"/>
  <c r="K148" i="1"/>
  <c r="M138" i="1"/>
  <c r="L138" i="1"/>
  <c r="K138" i="1"/>
  <c r="M136" i="1"/>
  <c r="M141" i="1" s="1"/>
  <c r="L136" i="1"/>
  <c r="K136" i="1"/>
  <c r="M126" i="1"/>
  <c r="L126" i="1"/>
  <c r="K126" i="1"/>
  <c r="M124" i="1"/>
  <c r="L124" i="1"/>
  <c r="K124" i="1"/>
  <c r="M114" i="1"/>
  <c r="L114" i="1"/>
  <c r="K114" i="1"/>
  <c r="M112" i="1"/>
  <c r="L112" i="1"/>
  <c r="K112" i="1"/>
  <c r="M102" i="1"/>
  <c r="L102" i="1"/>
  <c r="K102" i="1"/>
  <c r="M100" i="1"/>
  <c r="L100" i="1"/>
  <c r="K100" i="1"/>
  <c r="M90" i="1"/>
  <c r="L90" i="1"/>
  <c r="K90" i="1"/>
  <c r="M88" i="1"/>
  <c r="L88" i="1"/>
  <c r="K88" i="1"/>
  <c r="M78" i="1"/>
  <c r="L78" i="1"/>
  <c r="K78" i="1"/>
  <c r="M76" i="1"/>
  <c r="L76" i="1"/>
  <c r="K76" i="1"/>
  <c r="M66" i="1"/>
  <c r="L66" i="1"/>
  <c r="K66" i="1"/>
  <c r="M64" i="1"/>
  <c r="L64" i="1"/>
  <c r="K64" i="1"/>
  <c r="M54" i="1"/>
  <c r="L54" i="1"/>
  <c r="K54" i="1"/>
  <c r="M52" i="1"/>
  <c r="L52" i="1"/>
  <c r="K52" i="1"/>
  <c r="M42" i="1"/>
  <c r="L42" i="1"/>
  <c r="K42" i="1"/>
  <c r="M40" i="1"/>
  <c r="L40" i="1"/>
  <c r="K40" i="1"/>
  <c r="M6" i="1"/>
  <c r="L6" i="1"/>
  <c r="K6" i="1"/>
  <c r="M4" i="1"/>
  <c r="L4" i="1"/>
  <c r="L9" i="1" s="1"/>
  <c r="K4" i="1"/>
  <c r="M30" i="1"/>
  <c r="L30" i="1"/>
  <c r="K30" i="1"/>
  <c r="M28" i="1"/>
  <c r="L28" i="1"/>
  <c r="K28" i="1"/>
  <c r="K33" i="1" s="1"/>
  <c r="M18" i="1"/>
  <c r="L18" i="1"/>
  <c r="M16" i="1"/>
  <c r="L16" i="1"/>
  <c r="K18" i="1"/>
  <c r="K16" i="1"/>
  <c r="GB63" i="4"/>
  <c r="GA63" i="4"/>
  <c r="FZ63" i="4"/>
  <c r="FY63" i="4"/>
  <c r="FX63" i="4"/>
  <c r="FW63" i="4"/>
  <c r="FV63" i="4"/>
  <c r="FU63" i="4"/>
  <c r="FT63" i="4"/>
  <c r="FS63" i="4"/>
  <c r="FR63" i="4"/>
  <c r="FQ63" i="4"/>
  <c r="FP63" i="4"/>
  <c r="FO63" i="4"/>
  <c r="FN63" i="4"/>
  <c r="FM63" i="4"/>
  <c r="FL63" i="4"/>
  <c r="FK63" i="4"/>
  <c r="FJ63" i="4"/>
  <c r="FI63" i="4"/>
  <c r="FH63" i="4"/>
  <c r="FG63" i="4"/>
  <c r="FF63" i="4"/>
  <c r="FE63" i="4"/>
  <c r="FD63" i="4"/>
  <c r="FC63" i="4"/>
  <c r="FB63" i="4"/>
  <c r="FA63" i="4"/>
  <c r="EZ63" i="4"/>
  <c r="EY63" i="4"/>
  <c r="EX63" i="4"/>
  <c r="EW63" i="4"/>
  <c r="EV63" i="4"/>
  <c r="EU63" i="4"/>
  <c r="ET63" i="4"/>
  <c r="ES63" i="4"/>
  <c r="ER63" i="4"/>
  <c r="EQ63" i="4"/>
  <c r="EP63" i="4"/>
  <c r="EO63" i="4"/>
  <c r="EN63" i="4"/>
  <c r="EM63" i="4"/>
  <c r="EL63" i="4"/>
  <c r="EK63" i="4"/>
  <c r="EJ63" i="4"/>
  <c r="EI63" i="4"/>
  <c r="EH63" i="4"/>
  <c r="EG63" i="4"/>
  <c r="EF63" i="4"/>
  <c r="EE63" i="4"/>
  <c r="ED63" i="4"/>
  <c r="EC63" i="4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N63" i="4"/>
  <c r="DM63" i="4"/>
  <c r="DL63" i="4"/>
  <c r="DK63" i="4"/>
  <c r="DJ63" i="4"/>
  <c r="DI63" i="4"/>
  <c r="DH63" i="4"/>
  <c r="DG63" i="4"/>
  <c r="DF63" i="4"/>
  <c r="DE63" i="4"/>
  <c r="DD63" i="4"/>
  <c r="DC63" i="4"/>
  <c r="DB63" i="4"/>
  <c r="DA63" i="4"/>
  <c r="CZ63" i="4"/>
  <c r="CY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J63" i="4"/>
  <c r="CI63" i="4"/>
  <c r="CH63" i="4"/>
  <c r="CG63" i="4"/>
  <c r="CF63" i="4"/>
  <c r="CE63" i="4"/>
  <c r="CD63" i="4"/>
  <c r="CC63" i="4"/>
  <c r="CB63" i="4"/>
  <c r="CA63" i="4"/>
  <c r="BZ63" i="4"/>
  <c r="BY63" i="4"/>
  <c r="BX63" i="4"/>
  <c r="BW63" i="4"/>
  <c r="BV63" i="4"/>
  <c r="BU63" i="4"/>
  <c r="BT63" i="4"/>
  <c r="BS63" i="4"/>
  <c r="BR63" i="4"/>
  <c r="BQ63" i="4"/>
  <c r="BP63" i="4"/>
  <c r="BO63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E59" i="4"/>
  <c r="GH48" i="4"/>
  <c r="GG48" i="4"/>
  <c r="GF48" i="4"/>
  <c r="GE48" i="4"/>
  <c r="GD48" i="4"/>
  <c r="GC48" i="4"/>
  <c r="GB48" i="4"/>
  <c r="GA48" i="4"/>
  <c r="FZ48" i="4"/>
  <c r="FY48" i="4"/>
  <c r="FX48" i="4"/>
  <c r="FW48" i="4"/>
  <c r="FV48" i="4"/>
  <c r="FU48" i="4"/>
  <c r="FT48" i="4"/>
  <c r="FS48" i="4"/>
  <c r="FR48" i="4"/>
  <c r="FQ48" i="4"/>
  <c r="FP48" i="4"/>
  <c r="FO48" i="4"/>
  <c r="FN48" i="4"/>
  <c r="FM48" i="4"/>
  <c r="FL48" i="4"/>
  <c r="FK48" i="4"/>
  <c r="FJ48" i="4"/>
  <c r="FI48" i="4"/>
  <c r="FH48" i="4"/>
  <c r="FG48" i="4"/>
  <c r="FF48" i="4"/>
  <c r="FE48" i="4"/>
  <c r="FD48" i="4"/>
  <c r="FC48" i="4"/>
  <c r="FB48" i="4"/>
  <c r="FA48" i="4"/>
  <c r="EZ48" i="4"/>
  <c r="EY48" i="4"/>
  <c r="EX48" i="4"/>
  <c r="EW48" i="4"/>
  <c r="EV48" i="4"/>
  <c r="EU48" i="4"/>
  <c r="ET48" i="4"/>
  <c r="ES48" i="4"/>
  <c r="ER48" i="4"/>
  <c r="EQ48" i="4"/>
  <c r="EP48" i="4"/>
  <c r="EO48" i="4"/>
  <c r="EN48" i="4"/>
  <c r="EM48" i="4"/>
  <c r="EL48" i="4"/>
  <c r="EK48" i="4"/>
  <c r="EJ48" i="4"/>
  <c r="EI48" i="4"/>
  <c r="EH48" i="4"/>
  <c r="EG48" i="4"/>
  <c r="EF48" i="4"/>
  <c r="EE48" i="4"/>
  <c r="ED48" i="4"/>
  <c r="EC48" i="4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O48" i="4"/>
  <c r="DN48" i="4"/>
  <c r="DM48" i="4"/>
  <c r="DL48" i="4"/>
  <c r="DK48" i="4"/>
  <c r="DJ48" i="4"/>
  <c r="DI48" i="4"/>
  <c r="DH48" i="4"/>
  <c r="DG48" i="4"/>
  <c r="DF48" i="4"/>
  <c r="DE48" i="4"/>
  <c r="DD48" i="4"/>
  <c r="DC48" i="4"/>
  <c r="DB48" i="4"/>
  <c r="DA48" i="4"/>
  <c r="CZ48" i="4"/>
  <c r="CY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B48" i="4"/>
  <c r="CA48" i="4"/>
  <c r="BZ48" i="4"/>
  <c r="BY48" i="4"/>
  <c r="BX48" i="4"/>
  <c r="BW48" i="4"/>
  <c r="BV48" i="4"/>
  <c r="BU48" i="4"/>
  <c r="BT48" i="4"/>
  <c r="BS48" i="4"/>
  <c r="BR48" i="4"/>
  <c r="BQ48" i="4"/>
  <c r="BP48" i="4"/>
  <c r="BO48" i="4"/>
  <c r="BN48" i="4"/>
  <c r="BM48" i="4"/>
  <c r="BL48" i="4"/>
  <c r="BK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AX48" i="4"/>
  <c r="AW48" i="4"/>
  <c r="AV48" i="4"/>
  <c r="AU48" i="4"/>
  <c r="AT48" i="4"/>
  <c r="AS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GH43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EZ41" i="4"/>
  <c r="EY41" i="4"/>
  <c r="EX41" i="4"/>
  <c r="EW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DJ41" i="4"/>
  <c r="DI41" i="4"/>
  <c r="DH41" i="4"/>
  <c r="DG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GH39" i="4"/>
  <c r="GK37" i="4"/>
  <c r="GK39" i="4" s="1"/>
  <c r="FT37" i="4"/>
  <c r="ER37" i="4"/>
  <c r="DX37" i="4"/>
  <c r="DH37" i="4"/>
  <c r="CV37" i="4"/>
  <c r="CF37" i="4"/>
  <c r="BL37" i="4"/>
  <c r="BD37" i="4"/>
  <c r="AJ37" i="4"/>
  <c r="T37" i="4"/>
  <c r="H37" i="4"/>
  <c r="GN32" i="4"/>
  <c r="FV31" i="4"/>
  <c r="FM31" i="4"/>
  <c r="FM32" i="4" s="1"/>
  <c r="M1973" i="1" s="1"/>
  <c r="EP31" i="4"/>
  <c r="DQ31" i="4"/>
  <c r="DQ32" i="4" s="1"/>
  <c r="M1397" i="1" s="1"/>
  <c r="DJ31" i="4"/>
  <c r="BE31" i="4"/>
  <c r="BE32" i="4" s="1"/>
  <c r="M629" i="1" s="1"/>
  <c r="AX31" i="4"/>
  <c r="GG30" i="4"/>
  <c r="GF30" i="4"/>
  <c r="GE30" i="4"/>
  <c r="GD30" i="4"/>
  <c r="GC30" i="4"/>
  <c r="GB30" i="4"/>
  <c r="GA30" i="4"/>
  <c r="FZ30" i="4"/>
  <c r="FY30" i="4"/>
  <c r="FX30" i="4"/>
  <c r="FW30" i="4"/>
  <c r="FV30" i="4"/>
  <c r="FU30" i="4"/>
  <c r="FT30" i="4"/>
  <c r="FS30" i="4"/>
  <c r="FR30" i="4"/>
  <c r="FQ30" i="4"/>
  <c r="FP30" i="4"/>
  <c r="FO30" i="4"/>
  <c r="FN30" i="4"/>
  <c r="FM30" i="4"/>
  <c r="FL30" i="4"/>
  <c r="FK30" i="4"/>
  <c r="FJ30" i="4"/>
  <c r="FI30" i="4"/>
  <c r="FH30" i="4"/>
  <c r="FG30" i="4"/>
  <c r="FF30" i="4"/>
  <c r="FE30" i="4"/>
  <c r="FD30" i="4"/>
  <c r="FC30" i="4"/>
  <c r="FB30" i="4"/>
  <c r="FA30" i="4"/>
  <c r="EZ30" i="4"/>
  <c r="EY30" i="4"/>
  <c r="EX30" i="4"/>
  <c r="EW30" i="4"/>
  <c r="EV30" i="4"/>
  <c r="EU30" i="4"/>
  <c r="ET30" i="4"/>
  <c r="ES30" i="4"/>
  <c r="ER30" i="4"/>
  <c r="EQ30" i="4"/>
  <c r="EP30" i="4"/>
  <c r="EO30" i="4"/>
  <c r="EN30" i="4"/>
  <c r="EM30" i="4"/>
  <c r="EL30" i="4"/>
  <c r="EK30" i="4"/>
  <c r="EJ30" i="4"/>
  <c r="EI30" i="4"/>
  <c r="EH30" i="4"/>
  <c r="EG30" i="4"/>
  <c r="EF30" i="4"/>
  <c r="EE30" i="4"/>
  <c r="ED30" i="4"/>
  <c r="EC30" i="4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I30" i="4"/>
  <c r="DH30" i="4"/>
  <c r="DG30" i="4"/>
  <c r="DF30" i="4"/>
  <c r="DE30" i="4"/>
  <c r="DD30" i="4"/>
  <c r="DC30" i="4"/>
  <c r="DB30" i="4"/>
  <c r="DA30" i="4"/>
  <c r="CZ30" i="4"/>
  <c r="CY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B30" i="4"/>
  <c r="CA30" i="4"/>
  <c r="BZ30" i="4"/>
  <c r="BY30" i="4"/>
  <c r="BX30" i="4"/>
  <c r="BW30" i="4"/>
  <c r="BV30" i="4"/>
  <c r="BU30" i="4"/>
  <c r="BT30" i="4"/>
  <c r="BS30" i="4"/>
  <c r="BR30" i="4"/>
  <c r="BQ30" i="4"/>
  <c r="BP30" i="4"/>
  <c r="BO30" i="4"/>
  <c r="BN30" i="4"/>
  <c r="BM30" i="4"/>
  <c r="BL30" i="4"/>
  <c r="BK30" i="4"/>
  <c r="BJ30" i="4"/>
  <c r="BI30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GH30" i="4" s="1"/>
  <c r="GG29" i="4"/>
  <c r="GF29" i="4"/>
  <c r="GE29" i="4"/>
  <c r="GD29" i="4"/>
  <c r="GD31" i="4" s="1"/>
  <c r="GC29" i="4"/>
  <c r="GC31" i="4" s="1"/>
  <c r="GC32" i="4" s="1"/>
  <c r="GC33" i="4" s="1"/>
  <c r="GB29" i="4"/>
  <c r="GA29" i="4"/>
  <c r="GA31" i="4" s="1"/>
  <c r="FZ29" i="4"/>
  <c r="FZ31" i="4" s="1"/>
  <c r="FY29" i="4"/>
  <c r="FY31" i="4" s="1"/>
  <c r="FX29" i="4"/>
  <c r="FW29" i="4"/>
  <c r="FV29" i="4"/>
  <c r="FU29" i="4"/>
  <c r="FU31" i="4" s="1"/>
  <c r="FT29" i="4"/>
  <c r="FS29" i="4"/>
  <c r="FS31" i="4" s="1"/>
  <c r="FR29" i="4"/>
  <c r="FR31" i="4" s="1"/>
  <c r="FQ29" i="4"/>
  <c r="FP29" i="4"/>
  <c r="FO29" i="4"/>
  <c r="FN29" i="4"/>
  <c r="FN31" i="4" s="1"/>
  <c r="FM29" i="4"/>
  <c r="FL29" i="4"/>
  <c r="FK29" i="4"/>
  <c r="FK31" i="4" s="1"/>
  <c r="FJ29" i="4"/>
  <c r="FJ31" i="4" s="1"/>
  <c r="FI29" i="4"/>
  <c r="FI31" i="4" s="1"/>
  <c r="FH29" i="4"/>
  <c r="FG29" i="4"/>
  <c r="FF29" i="4"/>
  <c r="FF31" i="4" s="1"/>
  <c r="FE29" i="4"/>
  <c r="FE31" i="4" s="1"/>
  <c r="FD29" i="4"/>
  <c r="FC29" i="4"/>
  <c r="FC31" i="4" s="1"/>
  <c r="FB29" i="4"/>
  <c r="FB31" i="4" s="1"/>
  <c r="FA29" i="4"/>
  <c r="EZ29" i="4"/>
  <c r="EY29" i="4"/>
  <c r="EX29" i="4"/>
  <c r="EX31" i="4" s="1"/>
  <c r="EW29" i="4"/>
  <c r="EV29" i="4"/>
  <c r="EU29" i="4"/>
  <c r="EU31" i="4" s="1"/>
  <c r="ET29" i="4"/>
  <c r="ET31" i="4" s="1"/>
  <c r="ES29" i="4"/>
  <c r="ES31" i="4" s="1"/>
  <c r="ER29" i="4"/>
  <c r="EQ29" i="4"/>
  <c r="EQ31" i="4" s="1"/>
  <c r="EP29" i="4"/>
  <c r="EO29" i="4"/>
  <c r="EO31" i="4" s="1"/>
  <c r="EN29" i="4"/>
  <c r="EM29" i="4"/>
  <c r="EM31" i="4" s="1"/>
  <c r="EL29" i="4"/>
  <c r="EL31" i="4" s="1"/>
  <c r="EK29" i="4"/>
  <c r="EJ29" i="4"/>
  <c r="EI29" i="4"/>
  <c r="EH29" i="4"/>
  <c r="EH31" i="4" s="1"/>
  <c r="EG29" i="4"/>
  <c r="EF29" i="4"/>
  <c r="EE29" i="4"/>
  <c r="EE31" i="4" s="1"/>
  <c r="ED29" i="4"/>
  <c r="ED31" i="4" s="1"/>
  <c r="EC29" i="4"/>
  <c r="EC31" i="4" s="1"/>
  <c r="EB29" i="4"/>
  <c r="EA29" i="4"/>
  <c r="EA31" i="4" s="1"/>
  <c r="DZ29" i="4"/>
  <c r="DZ31" i="4" s="1"/>
  <c r="DY29" i="4"/>
  <c r="DY31" i="4" s="1"/>
  <c r="DX29" i="4"/>
  <c r="DW29" i="4"/>
  <c r="DW31" i="4" s="1"/>
  <c r="DV29" i="4"/>
  <c r="DV31" i="4" s="1"/>
  <c r="DU29" i="4"/>
  <c r="DT29" i="4"/>
  <c r="DS29" i="4"/>
  <c r="DR29" i="4"/>
  <c r="DR31" i="4" s="1"/>
  <c r="DQ29" i="4"/>
  <c r="DP29" i="4"/>
  <c r="DO29" i="4"/>
  <c r="DO31" i="4" s="1"/>
  <c r="DN29" i="4"/>
  <c r="DN31" i="4" s="1"/>
  <c r="DM29" i="4"/>
  <c r="DM31" i="4" s="1"/>
  <c r="DL29" i="4"/>
  <c r="DK29" i="4"/>
  <c r="DJ29" i="4"/>
  <c r="DI29" i="4"/>
  <c r="DI31" i="4" s="1"/>
  <c r="DH29" i="4"/>
  <c r="DG29" i="4"/>
  <c r="DG31" i="4" s="1"/>
  <c r="DF29" i="4"/>
  <c r="DF31" i="4" s="1"/>
  <c r="DE29" i="4"/>
  <c r="DD29" i="4"/>
  <c r="DC29" i="4"/>
  <c r="DB29" i="4"/>
  <c r="DB31" i="4" s="1"/>
  <c r="DA29" i="4"/>
  <c r="DA31" i="4" s="1"/>
  <c r="DA32" i="4" s="1"/>
  <c r="CZ29" i="4"/>
  <c r="CY29" i="4"/>
  <c r="CY31" i="4" s="1"/>
  <c r="CX29" i="4"/>
  <c r="CX31" i="4" s="1"/>
  <c r="CW29" i="4"/>
  <c r="CW31" i="4" s="1"/>
  <c r="CV29" i="4"/>
  <c r="CU29" i="4"/>
  <c r="CT29" i="4"/>
  <c r="CT31" i="4" s="1"/>
  <c r="CS29" i="4"/>
  <c r="CS31" i="4" s="1"/>
  <c r="CR29" i="4"/>
  <c r="CQ29" i="4"/>
  <c r="CQ31" i="4" s="1"/>
  <c r="CP29" i="4"/>
  <c r="CP31" i="4" s="1"/>
  <c r="CO29" i="4"/>
  <c r="CN29" i="4"/>
  <c r="CM29" i="4"/>
  <c r="CL29" i="4"/>
  <c r="CL31" i="4" s="1"/>
  <c r="CK29" i="4"/>
  <c r="CJ29" i="4"/>
  <c r="CI29" i="4"/>
  <c r="CI31" i="4" s="1"/>
  <c r="CH29" i="4"/>
  <c r="CH31" i="4" s="1"/>
  <c r="CG29" i="4"/>
  <c r="CG31" i="4" s="1"/>
  <c r="CF29" i="4"/>
  <c r="CE29" i="4"/>
  <c r="CD29" i="4"/>
  <c r="CD31" i="4" s="1"/>
  <c r="CC29" i="4"/>
  <c r="CC31" i="4" s="1"/>
  <c r="CB29" i="4"/>
  <c r="CA29" i="4"/>
  <c r="CA31" i="4" s="1"/>
  <c r="BZ29" i="4"/>
  <c r="BZ31" i="4" s="1"/>
  <c r="BY29" i="4"/>
  <c r="BX29" i="4"/>
  <c r="BW29" i="4"/>
  <c r="BV29" i="4"/>
  <c r="BV31" i="4" s="1"/>
  <c r="BU29" i="4"/>
  <c r="BT29" i="4"/>
  <c r="BS29" i="4"/>
  <c r="BS31" i="4" s="1"/>
  <c r="BR29" i="4"/>
  <c r="BR31" i="4" s="1"/>
  <c r="BQ29" i="4"/>
  <c r="BQ31" i="4" s="1"/>
  <c r="BP29" i="4"/>
  <c r="BO29" i="4"/>
  <c r="BN29" i="4"/>
  <c r="BN31" i="4" s="1"/>
  <c r="BM29" i="4"/>
  <c r="BM31" i="4" s="1"/>
  <c r="BL29" i="4"/>
  <c r="BK29" i="4"/>
  <c r="BK31" i="4" s="1"/>
  <c r="BJ29" i="4"/>
  <c r="BJ31" i="4" s="1"/>
  <c r="BI29" i="4"/>
  <c r="BH29" i="4"/>
  <c r="BG29" i="4"/>
  <c r="BF29" i="4"/>
  <c r="BF31" i="4" s="1"/>
  <c r="BE29" i="4"/>
  <c r="BD29" i="4"/>
  <c r="BC29" i="4"/>
  <c r="BC31" i="4" s="1"/>
  <c r="BB29" i="4"/>
  <c r="BB31" i="4" s="1"/>
  <c r="BA29" i="4"/>
  <c r="BA31" i="4" s="1"/>
  <c r="AZ29" i="4"/>
  <c r="AY29" i="4"/>
  <c r="AX29" i="4"/>
  <c r="AW29" i="4"/>
  <c r="AW31" i="4" s="1"/>
  <c r="AV29" i="4"/>
  <c r="AU29" i="4"/>
  <c r="AU31" i="4" s="1"/>
  <c r="AT29" i="4"/>
  <c r="AT31" i="4" s="1"/>
  <c r="AS29" i="4"/>
  <c r="AR29" i="4"/>
  <c r="AQ29" i="4"/>
  <c r="AP29" i="4"/>
  <c r="AP31" i="4" s="1"/>
  <c r="AO29" i="4"/>
  <c r="AO31" i="4" s="1"/>
  <c r="AO32" i="4" s="1"/>
  <c r="M437" i="1" s="1"/>
  <c r="AN29" i="4"/>
  <c r="AM29" i="4"/>
  <c r="AM31" i="4" s="1"/>
  <c r="AL29" i="4"/>
  <c r="AL31" i="4" s="1"/>
  <c r="AK29" i="4"/>
  <c r="AK31" i="4" s="1"/>
  <c r="AJ29" i="4"/>
  <c r="AI29" i="4"/>
  <c r="AH29" i="4"/>
  <c r="AH31" i="4" s="1"/>
  <c r="AG29" i="4"/>
  <c r="AG31" i="4" s="1"/>
  <c r="AF29" i="4"/>
  <c r="AE29" i="4"/>
  <c r="AE31" i="4" s="1"/>
  <c r="AD29" i="4"/>
  <c r="AD31" i="4" s="1"/>
  <c r="AC29" i="4"/>
  <c r="AB29" i="4"/>
  <c r="AA29" i="4"/>
  <c r="Z29" i="4"/>
  <c r="Z31" i="4" s="1"/>
  <c r="Y29" i="4"/>
  <c r="X29" i="4"/>
  <c r="W29" i="4"/>
  <c r="W31" i="4" s="1"/>
  <c r="V29" i="4"/>
  <c r="V31" i="4" s="1"/>
  <c r="U29" i="4"/>
  <c r="U31" i="4" s="1"/>
  <c r="T29" i="4"/>
  <c r="S29" i="4"/>
  <c r="S31" i="4" s="1"/>
  <c r="R29" i="4"/>
  <c r="R31" i="4" s="1"/>
  <c r="Q29" i="4"/>
  <c r="Q31" i="4" s="1"/>
  <c r="P29" i="4"/>
  <c r="O29" i="4"/>
  <c r="O31" i="4" s="1"/>
  <c r="N29" i="4"/>
  <c r="N31" i="4" s="1"/>
  <c r="M29" i="4"/>
  <c r="L29" i="4"/>
  <c r="K29" i="4"/>
  <c r="J29" i="4"/>
  <c r="J31" i="4" s="1"/>
  <c r="I29" i="4"/>
  <c r="H29" i="4"/>
  <c r="G29" i="4"/>
  <c r="G31" i="4" s="1"/>
  <c r="F29" i="4"/>
  <c r="F31" i="4" s="1"/>
  <c r="E29" i="4"/>
  <c r="E31" i="4" s="1"/>
  <c r="GG28" i="4"/>
  <c r="GF28" i="4"/>
  <c r="GE28" i="4"/>
  <c r="GD28" i="4"/>
  <c r="GC28" i="4"/>
  <c r="GB28" i="4"/>
  <c r="GA28" i="4"/>
  <c r="FZ28" i="4"/>
  <c r="FY28" i="4"/>
  <c r="FX28" i="4"/>
  <c r="FW28" i="4"/>
  <c r="FV28" i="4"/>
  <c r="FU28" i="4"/>
  <c r="FT28" i="4"/>
  <c r="FS28" i="4"/>
  <c r="FR28" i="4"/>
  <c r="FQ28" i="4"/>
  <c r="FP28" i="4"/>
  <c r="FO28" i="4"/>
  <c r="FN28" i="4"/>
  <c r="FM28" i="4"/>
  <c r="FL28" i="4"/>
  <c r="FK28" i="4"/>
  <c r="FJ28" i="4"/>
  <c r="FI28" i="4"/>
  <c r="FH28" i="4"/>
  <c r="FG28" i="4"/>
  <c r="FF28" i="4"/>
  <c r="FE28" i="4"/>
  <c r="FD28" i="4"/>
  <c r="FC28" i="4"/>
  <c r="FB28" i="4"/>
  <c r="FA28" i="4"/>
  <c r="EZ28" i="4"/>
  <c r="EY28" i="4"/>
  <c r="EX28" i="4"/>
  <c r="EW28" i="4"/>
  <c r="EV28" i="4"/>
  <c r="EU28" i="4"/>
  <c r="ET28" i="4"/>
  <c r="ES28" i="4"/>
  <c r="ER28" i="4"/>
  <c r="EQ28" i="4"/>
  <c r="EP28" i="4"/>
  <c r="EO28" i="4"/>
  <c r="EN28" i="4"/>
  <c r="EM28" i="4"/>
  <c r="EL28" i="4"/>
  <c r="EK28" i="4"/>
  <c r="EJ28" i="4"/>
  <c r="EI28" i="4"/>
  <c r="EH28" i="4"/>
  <c r="EG28" i="4"/>
  <c r="EF28" i="4"/>
  <c r="EE28" i="4"/>
  <c r="ED28" i="4"/>
  <c r="EC28" i="4"/>
  <c r="EB28" i="4"/>
  <c r="EA28" i="4"/>
  <c r="DZ28" i="4"/>
  <c r="DY28" i="4"/>
  <c r="DX28" i="4"/>
  <c r="DW28" i="4"/>
  <c r="DW32" i="4" s="1"/>
  <c r="M1469" i="1" s="1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DI28" i="4"/>
  <c r="DH28" i="4"/>
  <c r="DG28" i="4"/>
  <c r="DF28" i="4"/>
  <c r="DE28" i="4"/>
  <c r="DD28" i="4"/>
  <c r="DC28" i="4"/>
  <c r="DB28" i="4"/>
  <c r="DA28" i="4"/>
  <c r="CZ28" i="4"/>
  <c r="CY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B28" i="4"/>
  <c r="CA28" i="4"/>
  <c r="BZ28" i="4"/>
  <c r="BY28" i="4"/>
  <c r="BX28" i="4"/>
  <c r="BW28" i="4"/>
  <c r="BV28" i="4"/>
  <c r="BU28" i="4"/>
  <c r="BT28" i="4"/>
  <c r="BS28" i="4"/>
  <c r="BR28" i="4"/>
  <c r="BQ28" i="4"/>
  <c r="BP28" i="4"/>
  <c r="BO28" i="4"/>
  <c r="BN28" i="4"/>
  <c r="BM28" i="4"/>
  <c r="BL28" i="4"/>
  <c r="BK28" i="4"/>
  <c r="BK32" i="4" s="1"/>
  <c r="M701" i="1" s="1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FY27" i="4"/>
  <c r="FS27" i="4"/>
  <c r="FQ27" i="4"/>
  <c r="FK27" i="4"/>
  <c r="FC27" i="4"/>
  <c r="FA27" i="4"/>
  <c r="ES27" i="4"/>
  <c r="EK27" i="4"/>
  <c r="EI27" i="4"/>
  <c r="EC27" i="4"/>
  <c r="EA27" i="4"/>
  <c r="DU27" i="4"/>
  <c r="DO27" i="4"/>
  <c r="DG27" i="4"/>
  <c r="CY27" i="4"/>
  <c r="CW27" i="4"/>
  <c r="CW55" i="4" s="1"/>
  <c r="CO27" i="4"/>
  <c r="CI27" i="4"/>
  <c r="CG27" i="4"/>
  <c r="BY27" i="4"/>
  <c r="BQ27" i="4"/>
  <c r="BQ55" i="4" s="1"/>
  <c r="BO27" i="4"/>
  <c r="BK27" i="4"/>
  <c r="BK37" i="4" s="1"/>
  <c r="BA27" i="4"/>
  <c r="AU27" i="4"/>
  <c r="AS27" i="4"/>
  <c r="AM27" i="4"/>
  <c r="AE27" i="4"/>
  <c r="AC27" i="4"/>
  <c r="U27" i="4"/>
  <c r="M27" i="4"/>
  <c r="E27" i="4"/>
  <c r="GH26" i="4"/>
  <c r="GG25" i="4"/>
  <c r="GG27" i="4" s="1"/>
  <c r="GF25" i="4"/>
  <c r="GF27" i="4" s="1"/>
  <c r="GF37" i="4" s="1"/>
  <c r="GE25" i="4"/>
  <c r="GE27" i="4" s="1"/>
  <c r="GE37" i="4" s="1"/>
  <c r="GD25" i="4"/>
  <c r="GD27" i="4" s="1"/>
  <c r="GC25" i="4"/>
  <c r="GC27" i="4" s="1"/>
  <c r="GB25" i="4"/>
  <c r="GB27" i="4" s="1"/>
  <c r="GB37" i="4" s="1"/>
  <c r="GA25" i="4"/>
  <c r="GA27" i="4" s="1"/>
  <c r="FZ25" i="4"/>
  <c r="FZ27" i="4" s="1"/>
  <c r="FY25" i="4"/>
  <c r="FX25" i="4"/>
  <c r="FX27" i="4" s="1"/>
  <c r="FW25" i="4"/>
  <c r="FW27" i="4" s="1"/>
  <c r="FV25" i="4"/>
  <c r="FV27" i="4" s="1"/>
  <c r="FU25" i="4"/>
  <c r="FU27" i="4" s="1"/>
  <c r="FT25" i="4"/>
  <c r="FT27" i="4" s="1"/>
  <c r="FS25" i="4"/>
  <c r="FR25" i="4"/>
  <c r="FR27" i="4" s="1"/>
  <c r="FQ25" i="4"/>
  <c r="FP25" i="4"/>
  <c r="FP27" i="4" s="1"/>
  <c r="FO25" i="4"/>
  <c r="FO27" i="4" s="1"/>
  <c r="FO37" i="4" s="1"/>
  <c r="FN25" i="4"/>
  <c r="FN27" i="4" s="1"/>
  <c r="FM25" i="4"/>
  <c r="FM27" i="4" s="1"/>
  <c r="FL25" i="4"/>
  <c r="FL27" i="4" s="1"/>
  <c r="FK25" i="4"/>
  <c r="FJ25" i="4"/>
  <c r="FJ27" i="4" s="1"/>
  <c r="FI25" i="4"/>
  <c r="FI27" i="4" s="1"/>
  <c r="FH25" i="4"/>
  <c r="FH27" i="4" s="1"/>
  <c r="FH37" i="4" s="1"/>
  <c r="FG25" i="4"/>
  <c r="FG27" i="4" s="1"/>
  <c r="FG37" i="4" s="1"/>
  <c r="FF25" i="4"/>
  <c r="FF27" i="4" s="1"/>
  <c r="FE25" i="4"/>
  <c r="FE27" i="4" s="1"/>
  <c r="FD25" i="4"/>
  <c r="FD27" i="4" s="1"/>
  <c r="FC25" i="4"/>
  <c r="FB25" i="4"/>
  <c r="FB27" i="4" s="1"/>
  <c r="FA25" i="4"/>
  <c r="EZ25" i="4"/>
  <c r="EZ27" i="4" s="1"/>
  <c r="EY25" i="4"/>
  <c r="EY27" i="4" s="1"/>
  <c r="EY37" i="4" s="1"/>
  <c r="EX25" i="4"/>
  <c r="EX27" i="4" s="1"/>
  <c r="EX37" i="4" s="1"/>
  <c r="EW25" i="4"/>
  <c r="EW27" i="4" s="1"/>
  <c r="EW55" i="4" s="1"/>
  <c r="EV25" i="4"/>
  <c r="EV27" i="4" s="1"/>
  <c r="EU25" i="4"/>
  <c r="EU27" i="4" s="1"/>
  <c r="ET25" i="4"/>
  <c r="ET27" i="4" s="1"/>
  <c r="ES25" i="4"/>
  <c r="ER25" i="4"/>
  <c r="ER27" i="4" s="1"/>
  <c r="EQ25" i="4"/>
  <c r="EQ27" i="4" s="1"/>
  <c r="EP25" i="4"/>
  <c r="EP27" i="4" s="1"/>
  <c r="EO25" i="4"/>
  <c r="EO27" i="4" s="1"/>
  <c r="EN25" i="4"/>
  <c r="EN27" i="4" s="1"/>
  <c r="EM25" i="4"/>
  <c r="EM27" i="4" s="1"/>
  <c r="EM37" i="4" s="1"/>
  <c r="EL25" i="4"/>
  <c r="EL27" i="4" s="1"/>
  <c r="EK25" i="4"/>
  <c r="EJ25" i="4"/>
  <c r="EJ27" i="4" s="1"/>
  <c r="EI25" i="4"/>
  <c r="EH25" i="4"/>
  <c r="EH27" i="4" s="1"/>
  <c r="EG25" i="4"/>
  <c r="EG27" i="4" s="1"/>
  <c r="EF25" i="4"/>
  <c r="EF27" i="4" s="1"/>
  <c r="EF37" i="4" s="1"/>
  <c r="EE25" i="4"/>
  <c r="EE27" i="4" s="1"/>
  <c r="ED25" i="4"/>
  <c r="ED27" i="4" s="1"/>
  <c r="EC25" i="4"/>
  <c r="EB25" i="4"/>
  <c r="EB27" i="4" s="1"/>
  <c r="EA25" i="4"/>
  <c r="DZ25" i="4"/>
  <c r="DZ27" i="4" s="1"/>
  <c r="DY25" i="4"/>
  <c r="DY27" i="4" s="1"/>
  <c r="DX25" i="4"/>
  <c r="DX27" i="4" s="1"/>
  <c r="DX55" i="4" s="1"/>
  <c r="DW25" i="4"/>
  <c r="DW27" i="4" s="1"/>
  <c r="DW37" i="4" s="1"/>
  <c r="DV25" i="4"/>
  <c r="DV27" i="4" s="1"/>
  <c r="DU25" i="4"/>
  <c r="DT25" i="4"/>
  <c r="DT27" i="4" s="1"/>
  <c r="DS25" i="4"/>
  <c r="DS27" i="4" s="1"/>
  <c r="DS37" i="4" s="1"/>
  <c r="DR25" i="4"/>
  <c r="DR27" i="4" s="1"/>
  <c r="DQ25" i="4"/>
  <c r="DQ27" i="4" s="1"/>
  <c r="DP25" i="4"/>
  <c r="DP27" i="4" s="1"/>
  <c r="DP37" i="4" s="1"/>
  <c r="DO25" i="4"/>
  <c r="DN25" i="4"/>
  <c r="DN27" i="4" s="1"/>
  <c r="DM25" i="4"/>
  <c r="DM27" i="4" s="1"/>
  <c r="DL25" i="4"/>
  <c r="DL27" i="4" s="1"/>
  <c r="DK25" i="4"/>
  <c r="DK27" i="4" s="1"/>
  <c r="DJ25" i="4"/>
  <c r="DJ27" i="4" s="1"/>
  <c r="DI25" i="4"/>
  <c r="DI27" i="4" s="1"/>
  <c r="DH25" i="4"/>
  <c r="DH27" i="4" s="1"/>
  <c r="DG25" i="4"/>
  <c r="DF25" i="4"/>
  <c r="DF27" i="4" s="1"/>
  <c r="DE25" i="4"/>
  <c r="DE27" i="4" s="1"/>
  <c r="DD25" i="4"/>
  <c r="DD27" i="4" s="1"/>
  <c r="DC25" i="4"/>
  <c r="DC27" i="4" s="1"/>
  <c r="DC37" i="4" s="1"/>
  <c r="DB25" i="4"/>
  <c r="DB27" i="4" s="1"/>
  <c r="DA25" i="4"/>
  <c r="DA27" i="4" s="1"/>
  <c r="CZ25" i="4"/>
  <c r="CZ27" i="4" s="1"/>
  <c r="CY25" i="4"/>
  <c r="CX25" i="4"/>
  <c r="CX27" i="4" s="1"/>
  <c r="CW25" i="4"/>
  <c r="CV25" i="4"/>
  <c r="CV27" i="4" s="1"/>
  <c r="CU25" i="4"/>
  <c r="CU27" i="4" s="1"/>
  <c r="CU37" i="4" s="1"/>
  <c r="CT25" i="4"/>
  <c r="CT27" i="4" s="1"/>
  <c r="CS25" i="4"/>
  <c r="CS27" i="4" s="1"/>
  <c r="CR25" i="4"/>
  <c r="CR27" i="4" s="1"/>
  <c r="CQ25" i="4"/>
  <c r="CQ27" i="4" s="1"/>
  <c r="CP25" i="4"/>
  <c r="CP27" i="4" s="1"/>
  <c r="CO25" i="4"/>
  <c r="CN25" i="4"/>
  <c r="CN27" i="4" s="1"/>
  <c r="CM25" i="4"/>
  <c r="CM27" i="4" s="1"/>
  <c r="CM37" i="4" s="1"/>
  <c r="CL25" i="4"/>
  <c r="CL27" i="4" s="1"/>
  <c r="CK25" i="4"/>
  <c r="CK27" i="4" s="1"/>
  <c r="CJ25" i="4"/>
  <c r="CJ27" i="4" s="1"/>
  <c r="CI25" i="4"/>
  <c r="CH25" i="4"/>
  <c r="CH27" i="4" s="1"/>
  <c r="CG25" i="4"/>
  <c r="CF25" i="4"/>
  <c r="CF27" i="4" s="1"/>
  <c r="CE25" i="4"/>
  <c r="CE27" i="4" s="1"/>
  <c r="CD25" i="4"/>
  <c r="CD27" i="4" s="1"/>
  <c r="CC25" i="4"/>
  <c r="CC27" i="4" s="1"/>
  <c r="CB25" i="4"/>
  <c r="CB27" i="4" s="1"/>
  <c r="CA25" i="4"/>
  <c r="CA27" i="4" s="1"/>
  <c r="CA37" i="4" s="1"/>
  <c r="BZ25" i="4"/>
  <c r="BZ27" i="4" s="1"/>
  <c r="BY25" i="4"/>
  <c r="BX25" i="4"/>
  <c r="BX27" i="4" s="1"/>
  <c r="BW25" i="4"/>
  <c r="BW27" i="4" s="1"/>
  <c r="BV25" i="4"/>
  <c r="BV27" i="4" s="1"/>
  <c r="BU25" i="4"/>
  <c r="BU27" i="4" s="1"/>
  <c r="BT25" i="4"/>
  <c r="BT27" i="4" s="1"/>
  <c r="BT37" i="4" s="1"/>
  <c r="BS25" i="4"/>
  <c r="BS27" i="4" s="1"/>
  <c r="BR25" i="4"/>
  <c r="BR27" i="4" s="1"/>
  <c r="BQ25" i="4"/>
  <c r="BP25" i="4"/>
  <c r="BP27" i="4" s="1"/>
  <c r="BO25" i="4"/>
  <c r="BN25" i="4"/>
  <c r="BN27" i="4" s="1"/>
  <c r="BM25" i="4"/>
  <c r="BM27" i="4" s="1"/>
  <c r="BL25" i="4"/>
  <c r="BL27" i="4" s="1"/>
  <c r="BK25" i="4"/>
  <c r="BJ25" i="4"/>
  <c r="BJ27" i="4" s="1"/>
  <c r="BI25" i="4"/>
  <c r="BI27" i="4" s="1"/>
  <c r="BH25" i="4"/>
  <c r="BH27" i="4" s="1"/>
  <c r="BG25" i="4"/>
  <c r="BG27" i="4" s="1"/>
  <c r="BG37" i="4" s="1"/>
  <c r="BF25" i="4"/>
  <c r="BF27" i="4" s="1"/>
  <c r="BE25" i="4"/>
  <c r="BE27" i="4" s="1"/>
  <c r="BD25" i="4"/>
  <c r="BD27" i="4" s="1"/>
  <c r="BD59" i="4" s="1"/>
  <c r="BC25" i="4"/>
  <c r="BC27" i="4" s="1"/>
  <c r="BB25" i="4"/>
  <c r="BB27" i="4" s="1"/>
  <c r="BA25" i="4"/>
  <c r="AZ25" i="4"/>
  <c r="AZ27" i="4" s="1"/>
  <c r="AY25" i="4"/>
  <c r="AY27" i="4" s="1"/>
  <c r="AX25" i="4"/>
  <c r="AX27" i="4" s="1"/>
  <c r="AW25" i="4"/>
  <c r="AW27" i="4" s="1"/>
  <c r="AV25" i="4"/>
  <c r="AV27" i="4" s="1"/>
  <c r="AV37" i="4" s="1"/>
  <c r="AU25" i="4"/>
  <c r="AT25" i="4"/>
  <c r="AT27" i="4" s="1"/>
  <c r="AS25" i="4"/>
  <c r="AR25" i="4"/>
  <c r="AR27" i="4" s="1"/>
  <c r="AQ25" i="4"/>
  <c r="AQ27" i="4" s="1"/>
  <c r="AQ37" i="4" s="1"/>
  <c r="AP25" i="4"/>
  <c r="AP27" i="4" s="1"/>
  <c r="AO25" i="4"/>
  <c r="AO27" i="4" s="1"/>
  <c r="AN25" i="4"/>
  <c r="AN27" i="4" s="1"/>
  <c r="AM25" i="4"/>
  <c r="AL25" i="4"/>
  <c r="AL27" i="4" s="1"/>
  <c r="AK25" i="4"/>
  <c r="AK27" i="4" s="1"/>
  <c r="AJ25" i="4"/>
  <c r="AJ27" i="4" s="1"/>
  <c r="AI25" i="4"/>
  <c r="AI27" i="4" s="1"/>
  <c r="AI37" i="4" s="1"/>
  <c r="AH25" i="4"/>
  <c r="AH27" i="4" s="1"/>
  <c r="AG25" i="4"/>
  <c r="AG27" i="4" s="1"/>
  <c r="AF25" i="4"/>
  <c r="AF27" i="4" s="1"/>
  <c r="AE25" i="4"/>
  <c r="AD25" i="4"/>
  <c r="AD27" i="4" s="1"/>
  <c r="AC25" i="4"/>
  <c r="AB25" i="4"/>
  <c r="AB27" i="4" s="1"/>
  <c r="AA25" i="4"/>
  <c r="AA27" i="4" s="1"/>
  <c r="AA37" i="4" s="1"/>
  <c r="Z25" i="4"/>
  <c r="Z27" i="4" s="1"/>
  <c r="Y25" i="4"/>
  <c r="Y27" i="4" s="1"/>
  <c r="X25" i="4"/>
  <c r="X27" i="4" s="1"/>
  <c r="W25" i="4"/>
  <c r="W27" i="4" s="1"/>
  <c r="V25" i="4"/>
  <c r="V27" i="4" s="1"/>
  <c r="U25" i="4"/>
  <c r="T25" i="4"/>
  <c r="T27" i="4" s="1"/>
  <c r="S25" i="4"/>
  <c r="S27" i="4" s="1"/>
  <c r="R25" i="4"/>
  <c r="R27" i="4" s="1"/>
  <c r="Q25" i="4"/>
  <c r="Q27" i="4" s="1"/>
  <c r="P25" i="4"/>
  <c r="P27" i="4" s="1"/>
  <c r="P55" i="4" s="1"/>
  <c r="O25" i="4"/>
  <c r="O27" i="4" s="1"/>
  <c r="O55" i="4" s="1"/>
  <c r="N25" i="4"/>
  <c r="N27" i="4" s="1"/>
  <c r="M25" i="4"/>
  <c r="L25" i="4"/>
  <c r="L27" i="4" s="1"/>
  <c r="K25" i="4"/>
  <c r="K27" i="4" s="1"/>
  <c r="J25" i="4"/>
  <c r="J27" i="4" s="1"/>
  <c r="I25" i="4"/>
  <c r="I27" i="4" s="1"/>
  <c r="H25" i="4"/>
  <c r="H27" i="4" s="1"/>
  <c r="H59" i="4" s="1"/>
  <c r="G25" i="4"/>
  <c r="G27" i="4" s="1"/>
  <c r="F25" i="4"/>
  <c r="F27" i="4" s="1"/>
  <c r="E25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GH18" i="4"/>
  <c r="M2155" i="1" s="1"/>
  <c r="GH17" i="4"/>
  <c r="GH16" i="4"/>
  <c r="M2154" i="1" s="1"/>
  <c r="GH12" i="4"/>
  <c r="GH11" i="4"/>
  <c r="GH10" i="4"/>
  <c r="GH9" i="4"/>
  <c r="GH8" i="4"/>
  <c r="M2157" i="1" s="1"/>
  <c r="FI1" i="4"/>
  <c r="EW1" i="4"/>
  <c r="DX1" i="4"/>
  <c r="DL1" i="4"/>
  <c r="CR1" i="4"/>
  <c r="CP1" i="4"/>
  <c r="CK1" i="4"/>
  <c r="AY1" i="4"/>
  <c r="AT1" i="4"/>
  <c r="AR1" i="4"/>
  <c r="AL1" i="4"/>
  <c r="AI1" i="4"/>
  <c r="GB63" i="3"/>
  <c r="GA63" i="3"/>
  <c r="FZ63" i="3"/>
  <c r="FY63" i="3"/>
  <c r="FX63" i="3"/>
  <c r="FW63" i="3"/>
  <c r="FV63" i="3"/>
  <c r="FU63" i="3"/>
  <c r="FT63" i="3"/>
  <c r="FS63" i="3"/>
  <c r="FR63" i="3"/>
  <c r="FQ63" i="3"/>
  <c r="FP63" i="3"/>
  <c r="FO63" i="3"/>
  <c r="FN63" i="3"/>
  <c r="FM63" i="3"/>
  <c r="FL63" i="3"/>
  <c r="FK63" i="3"/>
  <c r="FJ63" i="3"/>
  <c r="FI63" i="3"/>
  <c r="FH63" i="3"/>
  <c r="FG63" i="3"/>
  <c r="FF63" i="3"/>
  <c r="FE63" i="3"/>
  <c r="FD63" i="3"/>
  <c r="FC63" i="3"/>
  <c r="FB63" i="3"/>
  <c r="FA63" i="3"/>
  <c r="EZ63" i="3"/>
  <c r="EY63" i="3"/>
  <c r="EX63" i="3"/>
  <c r="EW63" i="3"/>
  <c r="EV63" i="3"/>
  <c r="EU63" i="3"/>
  <c r="ET63" i="3"/>
  <c r="ES63" i="3"/>
  <c r="ER63" i="3"/>
  <c r="EQ63" i="3"/>
  <c r="EP63" i="3"/>
  <c r="EO63" i="3"/>
  <c r="EN63" i="3"/>
  <c r="EM63" i="3"/>
  <c r="EL63" i="3"/>
  <c r="EK63" i="3"/>
  <c r="EJ63" i="3"/>
  <c r="EI63" i="3"/>
  <c r="EH63" i="3"/>
  <c r="EG63" i="3"/>
  <c r="EF63" i="3"/>
  <c r="EE63" i="3"/>
  <c r="ED63" i="3"/>
  <c r="EC63" i="3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N63" i="3"/>
  <c r="DM63" i="3"/>
  <c r="DL63" i="3"/>
  <c r="DK63" i="3"/>
  <c r="DJ63" i="3"/>
  <c r="DI63" i="3"/>
  <c r="DH63" i="3"/>
  <c r="DG63" i="3"/>
  <c r="DF63" i="3"/>
  <c r="DE63" i="3"/>
  <c r="DD63" i="3"/>
  <c r="DC63" i="3"/>
  <c r="DB63" i="3"/>
  <c r="DA63" i="3"/>
  <c r="CZ63" i="3"/>
  <c r="CY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GH48" i="3"/>
  <c r="GG48" i="3"/>
  <c r="GF48" i="3"/>
  <c r="GE48" i="3"/>
  <c r="GD48" i="3"/>
  <c r="GC48" i="3"/>
  <c r="GB48" i="3"/>
  <c r="GA48" i="3"/>
  <c r="FZ48" i="3"/>
  <c r="FY48" i="3"/>
  <c r="FX48" i="3"/>
  <c r="FW48" i="3"/>
  <c r="FV48" i="3"/>
  <c r="FU48" i="3"/>
  <c r="FT48" i="3"/>
  <c r="FS48" i="3"/>
  <c r="FR48" i="3"/>
  <c r="FQ48" i="3"/>
  <c r="FP48" i="3"/>
  <c r="FO48" i="3"/>
  <c r="FN48" i="3"/>
  <c r="FM48" i="3"/>
  <c r="FL48" i="3"/>
  <c r="FK48" i="3"/>
  <c r="FJ48" i="3"/>
  <c r="FI48" i="3"/>
  <c r="FH48" i="3"/>
  <c r="FG48" i="3"/>
  <c r="FF48" i="3"/>
  <c r="FE48" i="3"/>
  <c r="FD48" i="3"/>
  <c r="FC48" i="3"/>
  <c r="FB48" i="3"/>
  <c r="FA48" i="3"/>
  <c r="EZ48" i="3"/>
  <c r="EY48" i="3"/>
  <c r="EX48" i="3"/>
  <c r="EW48" i="3"/>
  <c r="EV48" i="3"/>
  <c r="EU48" i="3"/>
  <c r="ET48" i="3"/>
  <c r="ES48" i="3"/>
  <c r="ER48" i="3"/>
  <c r="EQ48" i="3"/>
  <c r="EP48" i="3"/>
  <c r="EO48" i="3"/>
  <c r="EN48" i="3"/>
  <c r="EM48" i="3"/>
  <c r="EL48" i="3"/>
  <c r="EK48" i="3"/>
  <c r="EJ48" i="3"/>
  <c r="EI48" i="3"/>
  <c r="EH48" i="3"/>
  <c r="EG48" i="3"/>
  <c r="EF48" i="3"/>
  <c r="EE48" i="3"/>
  <c r="ED48" i="3"/>
  <c r="EC48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O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DB48" i="3"/>
  <c r="DA48" i="3"/>
  <c r="CZ48" i="3"/>
  <c r="CY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GH43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Y41" i="3"/>
  <c r="EX41" i="3"/>
  <c r="EW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DJ41" i="3"/>
  <c r="DI41" i="3"/>
  <c r="DH41" i="3"/>
  <c r="DG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GH39" i="3"/>
  <c r="GK36" i="3"/>
  <c r="GK39" i="3" s="1"/>
  <c r="GG30" i="3"/>
  <c r="GF30" i="3"/>
  <c r="GE30" i="3"/>
  <c r="GD30" i="3"/>
  <c r="GC30" i="3"/>
  <c r="GB30" i="3"/>
  <c r="GA30" i="3"/>
  <c r="FZ30" i="3"/>
  <c r="FY30" i="3"/>
  <c r="FX30" i="3"/>
  <c r="FW30" i="3"/>
  <c r="FV30" i="3"/>
  <c r="FU30" i="3"/>
  <c r="FT30" i="3"/>
  <c r="FS30" i="3"/>
  <c r="FR30" i="3"/>
  <c r="FQ30" i="3"/>
  <c r="FP30" i="3"/>
  <c r="FO30" i="3"/>
  <c r="FN30" i="3"/>
  <c r="FM30" i="3"/>
  <c r="FL30" i="3"/>
  <c r="FK30" i="3"/>
  <c r="FJ30" i="3"/>
  <c r="FI30" i="3"/>
  <c r="FH30" i="3"/>
  <c r="FG30" i="3"/>
  <c r="FF30" i="3"/>
  <c r="FE30" i="3"/>
  <c r="FD30" i="3"/>
  <c r="FC30" i="3"/>
  <c r="FB30" i="3"/>
  <c r="FA30" i="3"/>
  <c r="EZ30" i="3"/>
  <c r="EY30" i="3"/>
  <c r="EX30" i="3"/>
  <c r="EW30" i="3"/>
  <c r="EV30" i="3"/>
  <c r="EU30" i="3"/>
  <c r="ET30" i="3"/>
  <c r="ES30" i="3"/>
  <c r="ER30" i="3"/>
  <c r="EQ30" i="3"/>
  <c r="EP30" i="3"/>
  <c r="EO30" i="3"/>
  <c r="EN30" i="3"/>
  <c r="EM30" i="3"/>
  <c r="EL30" i="3"/>
  <c r="EK30" i="3"/>
  <c r="EJ30" i="3"/>
  <c r="EI30" i="3"/>
  <c r="EH30" i="3"/>
  <c r="EG30" i="3"/>
  <c r="EF30" i="3"/>
  <c r="EE30" i="3"/>
  <c r="ED30" i="3"/>
  <c r="EC30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H30" i="3"/>
  <c r="DG30" i="3"/>
  <c r="DF30" i="3"/>
  <c r="DE30" i="3"/>
  <c r="DD30" i="3"/>
  <c r="DC30" i="3"/>
  <c r="DB30" i="3"/>
  <c r="DA30" i="3"/>
  <c r="CZ30" i="3"/>
  <c r="CY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GG29" i="3"/>
  <c r="GF29" i="3"/>
  <c r="GF31" i="3" s="1"/>
  <c r="GE29" i="3"/>
  <c r="GE31" i="3" s="1"/>
  <c r="GD29" i="3"/>
  <c r="GC29" i="3"/>
  <c r="GC31" i="3" s="1"/>
  <c r="GB29" i="3"/>
  <c r="GB31" i="3" s="1"/>
  <c r="GA29" i="3"/>
  <c r="FZ29" i="3"/>
  <c r="FZ31" i="3" s="1"/>
  <c r="FY29" i="3"/>
  <c r="FX29" i="3"/>
  <c r="FX31" i="3" s="1"/>
  <c r="FW29" i="3"/>
  <c r="FW31" i="3" s="1"/>
  <c r="FV29" i="3"/>
  <c r="FU29" i="3"/>
  <c r="FU31" i="3" s="1"/>
  <c r="FT29" i="3"/>
  <c r="FT31" i="3" s="1"/>
  <c r="FS29" i="3"/>
  <c r="FR29" i="3"/>
  <c r="FR31" i="3" s="1"/>
  <c r="FQ29" i="3"/>
  <c r="FP29" i="3"/>
  <c r="FP31" i="3" s="1"/>
  <c r="FO29" i="3"/>
  <c r="FO31" i="3" s="1"/>
  <c r="FN29" i="3"/>
  <c r="FM29" i="3"/>
  <c r="FM31" i="3" s="1"/>
  <c r="FL29" i="3"/>
  <c r="FL31" i="3" s="1"/>
  <c r="FK29" i="3"/>
  <c r="FJ29" i="3"/>
  <c r="FJ31" i="3" s="1"/>
  <c r="FI29" i="3"/>
  <c r="FH29" i="3"/>
  <c r="FH31" i="3" s="1"/>
  <c r="FG29" i="3"/>
  <c r="FG31" i="3" s="1"/>
  <c r="FF29" i="3"/>
  <c r="FE29" i="3"/>
  <c r="FE31" i="3" s="1"/>
  <c r="FD29" i="3"/>
  <c r="FD31" i="3" s="1"/>
  <c r="FC29" i="3"/>
  <c r="FB29" i="3"/>
  <c r="FB31" i="3" s="1"/>
  <c r="FA29" i="3"/>
  <c r="EZ29" i="3"/>
  <c r="EZ31" i="3" s="1"/>
  <c r="EY29" i="3"/>
  <c r="EY31" i="3" s="1"/>
  <c r="EX29" i="3"/>
  <c r="EW29" i="3"/>
  <c r="EW31" i="3" s="1"/>
  <c r="EV29" i="3"/>
  <c r="EV31" i="3" s="1"/>
  <c r="EU29" i="3"/>
  <c r="ET29" i="3"/>
  <c r="ET31" i="3" s="1"/>
  <c r="ES29" i="3"/>
  <c r="ER29" i="3"/>
  <c r="ER31" i="3" s="1"/>
  <c r="EQ29" i="3"/>
  <c r="EQ31" i="3" s="1"/>
  <c r="EP29" i="3"/>
  <c r="EO29" i="3"/>
  <c r="EO31" i="3" s="1"/>
  <c r="EN29" i="3"/>
  <c r="EN31" i="3" s="1"/>
  <c r="EM29" i="3"/>
  <c r="EL29" i="3"/>
  <c r="EL31" i="3" s="1"/>
  <c r="EK29" i="3"/>
  <c r="EJ29" i="3"/>
  <c r="EJ31" i="3" s="1"/>
  <c r="EI29" i="3"/>
  <c r="EI31" i="3" s="1"/>
  <c r="EH29" i="3"/>
  <c r="EG29" i="3"/>
  <c r="EG31" i="3" s="1"/>
  <c r="EF29" i="3"/>
  <c r="EF31" i="3" s="1"/>
  <c r="EE29" i="3"/>
  <c r="ED29" i="3"/>
  <c r="ED31" i="3" s="1"/>
  <c r="EC29" i="3"/>
  <c r="EB29" i="3"/>
  <c r="EB31" i="3" s="1"/>
  <c r="EA29" i="3"/>
  <c r="EA31" i="3" s="1"/>
  <c r="DZ29" i="3"/>
  <c r="DY29" i="3"/>
  <c r="DY31" i="3" s="1"/>
  <c r="DX29" i="3"/>
  <c r="DX31" i="3" s="1"/>
  <c r="DW29" i="3"/>
  <c r="DV29" i="3"/>
  <c r="DV31" i="3" s="1"/>
  <c r="DU29" i="3"/>
  <c r="DT29" i="3"/>
  <c r="DT31" i="3" s="1"/>
  <c r="DS29" i="3"/>
  <c r="DS31" i="3" s="1"/>
  <c r="DR29" i="3"/>
  <c r="DQ29" i="3"/>
  <c r="DQ31" i="3" s="1"/>
  <c r="DP29" i="3"/>
  <c r="DP31" i="3" s="1"/>
  <c r="DO29" i="3"/>
  <c r="DN29" i="3"/>
  <c r="DN31" i="3" s="1"/>
  <c r="DM29" i="3"/>
  <c r="DL29" i="3"/>
  <c r="DL31" i="3" s="1"/>
  <c r="DK29" i="3"/>
  <c r="DK31" i="3" s="1"/>
  <c r="DJ29" i="3"/>
  <c r="DI29" i="3"/>
  <c r="DI31" i="3" s="1"/>
  <c r="DH29" i="3"/>
  <c r="DH31" i="3" s="1"/>
  <c r="DG29" i="3"/>
  <c r="DF29" i="3"/>
  <c r="DF31" i="3" s="1"/>
  <c r="DE29" i="3"/>
  <c r="DD29" i="3"/>
  <c r="DD31" i="3" s="1"/>
  <c r="DC29" i="3"/>
  <c r="DC31" i="3" s="1"/>
  <c r="DB29" i="3"/>
  <c r="DA29" i="3"/>
  <c r="DA31" i="3" s="1"/>
  <c r="CZ29" i="3"/>
  <c r="CZ31" i="3" s="1"/>
  <c r="CY29" i="3"/>
  <c r="CX29" i="3"/>
  <c r="CX31" i="3" s="1"/>
  <c r="CW29" i="3"/>
  <c r="CV29" i="3"/>
  <c r="CV31" i="3" s="1"/>
  <c r="CU29" i="3"/>
  <c r="CU31" i="3" s="1"/>
  <c r="CT29" i="3"/>
  <c r="CS29" i="3"/>
  <c r="CS31" i="3" s="1"/>
  <c r="CR29" i="3"/>
  <c r="CR31" i="3" s="1"/>
  <c r="CQ29" i="3"/>
  <c r="CP29" i="3"/>
  <c r="CP31" i="3" s="1"/>
  <c r="CO29" i="3"/>
  <c r="CN29" i="3"/>
  <c r="CN31" i="3" s="1"/>
  <c r="CM29" i="3"/>
  <c r="CM31" i="3" s="1"/>
  <c r="CL29" i="3"/>
  <c r="CK29" i="3"/>
  <c r="CK31" i="3" s="1"/>
  <c r="CJ29" i="3"/>
  <c r="CJ31" i="3" s="1"/>
  <c r="CI29" i="3"/>
  <c r="CH29" i="3"/>
  <c r="CH31" i="3" s="1"/>
  <c r="CG29" i="3"/>
  <c r="CF29" i="3"/>
  <c r="CF31" i="3" s="1"/>
  <c r="CE29" i="3"/>
  <c r="CE31" i="3" s="1"/>
  <c r="CD29" i="3"/>
  <c r="CC29" i="3"/>
  <c r="CC31" i="3" s="1"/>
  <c r="CB29" i="3"/>
  <c r="CB31" i="3" s="1"/>
  <c r="CA29" i="3"/>
  <c r="BZ29" i="3"/>
  <c r="BZ31" i="3" s="1"/>
  <c r="BY29" i="3"/>
  <c r="BX29" i="3"/>
  <c r="BX31" i="3" s="1"/>
  <c r="BW29" i="3"/>
  <c r="BW31" i="3" s="1"/>
  <c r="BV29" i="3"/>
  <c r="BU29" i="3"/>
  <c r="BU31" i="3" s="1"/>
  <c r="BT29" i="3"/>
  <c r="BT31" i="3" s="1"/>
  <c r="BS29" i="3"/>
  <c r="BR29" i="3"/>
  <c r="BR31" i="3" s="1"/>
  <c r="BQ29" i="3"/>
  <c r="BP29" i="3"/>
  <c r="BP31" i="3" s="1"/>
  <c r="BO29" i="3"/>
  <c r="BO31" i="3" s="1"/>
  <c r="BN29" i="3"/>
  <c r="BM29" i="3"/>
  <c r="BM31" i="3" s="1"/>
  <c r="BL29" i="3"/>
  <c r="BL31" i="3" s="1"/>
  <c r="BK29" i="3"/>
  <c r="BJ29" i="3"/>
  <c r="BJ31" i="3" s="1"/>
  <c r="BI29" i="3"/>
  <c r="BH29" i="3"/>
  <c r="BH31" i="3" s="1"/>
  <c r="BG29" i="3"/>
  <c r="BG31" i="3" s="1"/>
  <c r="BF29" i="3"/>
  <c r="BE29" i="3"/>
  <c r="BE31" i="3" s="1"/>
  <c r="BD29" i="3"/>
  <c r="BD31" i="3" s="1"/>
  <c r="BC29" i="3"/>
  <c r="BB29" i="3"/>
  <c r="BB31" i="3" s="1"/>
  <c r="BA29" i="3"/>
  <c r="AZ29" i="3"/>
  <c r="AZ31" i="3" s="1"/>
  <c r="AY29" i="3"/>
  <c r="AY31" i="3" s="1"/>
  <c r="AX29" i="3"/>
  <c r="AW29" i="3"/>
  <c r="AW31" i="3" s="1"/>
  <c r="AV29" i="3"/>
  <c r="AV31" i="3" s="1"/>
  <c r="AU29" i="3"/>
  <c r="AT29" i="3"/>
  <c r="AT31" i="3" s="1"/>
  <c r="AS29" i="3"/>
  <c r="AR29" i="3"/>
  <c r="AR31" i="3" s="1"/>
  <c r="AQ29" i="3"/>
  <c r="AQ31" i="3" s="1"/>
  <c r="AP29" i="3"/>
  <c r="AO29" i="3"/>
  <c r="AO31" i="3" s="1"/>
  <c r="AN29" i="3"/>
  <c r="AN31" i="3" s="1"/>
  <c r="AM29" i="3"/>
  <c r="AL29" i="3"/>
  <c r="AL31" i="3" s="1"/>
  <c r="AK29" i="3"/>
  <c r="AJ29" i="3"/>
  <c r="AJ31" i="3" s="1"/>
  <c r="AI29" i="3"/>
  <c r="AI31" i="3" s="1"/>
  <c r="AH29" i="3"/>
  <c r="AG29" i="3"/>
  <c r="AG31" i="3" s="1"/>
  <c r="AF29" i="3"/>
  <c r="AF31" i="3" s="1"/>
  <c r="AE29" i="3"/>
  <c r="AD29" i="3"/>
  <c r="AD31" i="3" s="1"/>
  <c r="AC29" i="3"/>
  <c r="AB29" i="3"/>
  <c r="AB31" i="3" s="1"/>
  <c r="AA29" i="3"/>
  <c r="AA31" i="3" s="1"/>
  <c r="Z29" i="3"/>
  <c r="Y29" i="3"/>
  <c r="Y31" i="3" s="1"/>
  <c r="X29" i="3"/>
  <c r="X31" i="3" s="1"/>
  <c r="W29" i="3"/>
  <c r="V29" i="3"/>
  <c r="V31" i="3" s="1"/>
  <c r="U29" i="3"/>
  <c r="T29" i="3"/>
  <c r="T31" i="3" s="1"/>
  <c r="S29" i="3"/>
  <c r="S31" i="3" s="1"/>
  <c r="R29" i="3"/>
  <c r="Q29" i="3"/>
  <c r="Q31" i="3" s="1"/>
  <c r="P29" i="3"/>
  <c r="P31" i="3" s="1"/>
  <c r="O29" i="3"/>
  <c r="N29" i="3"/>
  <c r="N31" i="3" s="1"/>
  <c r="M29" i="3"/>
  <c r="L29" i="3"/>
  <c r="L31" i="3" s="1"/>
  <c r="K29" i="3"/>
  <c r="K31" i="3" s="1"/>
  <c r="J29" i="3"/>
  <c r="I29" i="3"/>
  <c r="I31" i="3" s="1"/>
  <c r="H29" i="3"/>
  <c r="H31" i="3" s="1"/>
  <c r="G29" i="3"/>
  <c r="F29" i="3"/>
  <c r="F31" i="3" s="1"/>
  <c r="E29" i="3"/>
  <c r="GG28" i="3"/>
  <c r="GF28" i="3"/>
  <c r="GF32" i="3" s="1"/>
  <c r="GF33" i="3" s="1"/>
  <c r="GE28" i="3"/>
  <c r="GD28" i="3"/>
  <c r="GC28" i="3"/>
  <c r="GC32" i="3" s="1"/>
  <c r="GC33" i="3" s="1"/>
  <c r="GB28" i="3"/>
  <c r="GA28" i="3"/>
  <c r="FZ28" i="3"/>
  <c r="FY28" i="3"/>
  <c r="FX28" i="3"/>
  <c r="FX32" i="3" s="1"/>
  <c r="L2105" i="1" s="1"/>
  <c r="FW28" i="3"/>
  <c r="FV28" i="3"/>
  <c r="FU28" i="3"/>
  <c r="FU32" i="3" s="1"/>
  <c r="L2069" i="1" s="1"/>
  <c r="FT28" i="3"/>
  <c r="FS28" i="3"/>
  <c r="FR28" i="3"/>
  <c r="FQ28" i="3"/>
  <c r="FP28" i="3"/>
  <c r="FP32" i="3" s="1"/>
  <c r="L2009" i="1" s="1"/>
  <c r="FO28" i="3"/>
  <c r="FN28" i="3"/>
  <c r="FM28" i="3"/>
  <c r="FM32" i="3" s="1"/>
  <c r="L1973" i="1" s="1"/>
  <c r="FL28" i="3"/>
  <c r="FK28" i="3"/>
  <c r="FJ28" i="3"/>
  <c r="FI28" i="3"/>
  <c r="FH28" i="3"/>
  <c r="FH32" i="3" s="1"/>
  <c r="L1913" i="1" s="1"/>
  <c r="FG28" i="3"/>
  <c r="FF28" i="3"/>
  <c r="FE28" i="3"/>
  <c r="FE32" i="3" s="1"/>
  <c r="L1877" i="1" s="1"/>
  <c r="FD28" i="3"/>
  <c r="FC28" i="3"/>
  <c r="FB28" i="3"/>
  <c r="FA28" i="3"/>
  <c r="EZ28" i="3"/>
  <c r="EZ32" i="3" s="1"/>
  <c r="L1817" i="1" s="1"/>
  <c r="EY28" i="3"/>
  <c r="EX28" i="3"/>
  <c r="EW28" i="3"/>
  <c r="EW32" i="3" s="1"/>
  <c r="L1781" i="1" s="1"/>
  <c r="EV28" i="3"/>
  <c r="EU28" i="3"/>
  <c r="ET28" i="3"/>
  <c r="ES28" i="3"/>
  <c r="ER28" i="3"/>
  <c r="ER32" i="3" s="1"/>
  <c r="L1721" i="1" s="1"/>
  <c r="EQ28" i="3"/>
  <c r="EP28" i="3"/>
  <c r="EO28" i="3"/>
  <c r="EO32" i="3" s="1"/>
  <c r="L1685" i="1" s="1"/>
  <c r="EN28" i="3"/>
  <c r="EM28" i="3"/>
  <c r="EL28" i="3"/>
  <c r="EK28" i="3"/>
  <c r="EJ28" i="3"/>
  <c r="EJ32" i="3" s="1"/>
  <c r="L1625" i="1" s="1"/>
  <c r="EI28" i="3"/>
  <c r="EH28" i="3"/>
  <c r="EG28" i="3"/>
  <c r="EG32" i="3" s="1"/>
  <c r="L1589" i="1" s="1"/>
  <c r="EF28" i="3"/>
  <c r="EE28" i="3"/>
  <c r="ED28" i="3"/>
  <c r="EC28" i="3"/>
  <c r="EB28" i="3"/>
  <c r="EB32" i="3" s="1"/>
  <c r="L1529" i="1" s="1"/>
  <c r="EA28" i="3"/>
  <c r="DZ28" i="3"/>
  <c r="DY28" i="3"/>
  <c r="DY32" i="3" s="1"/>
  <c r="L1493" i="1" s="1"/>
  <c r="DX28" i="3"/>
  <c r="DW28" i="3"/>
  <c r="DV28" i="3"/>
  <c r="DU28" i="3"/>
  <c r="DT28" i="3"/>
  <c r="DT32" i="3" s="1"/>
  <c r="L1433" i="1" s="1"/>
  <c r="DS28" i="3"/>
  <c r="DR28" i="3"/>
  <c r="DQ28" i="3"/>
  <c r="DQ32" i="3" s="1"/>
  <c r="L1397" i="1" s="1"/>
  <c r="DP28" i="3"/>
  <c r="DO28" i="3"/>
  <c r="DN28" i="3"/>
  <c r="DM28" i="3"/>
  <c r="DL28" i="3"/>
  <c r="DL32" i="3" s="1"/>
  <c r="L1337" i="1" s="1"/>
  <c r="DK28" i="3"/>
  <c r="DJ28" i="3"/>
  <c r="DI28" i="3"/>
  <c r="DI32" i="3" s="1"/>
  <c r="L1301" i="1" s="1"/>
  <c r="DH28" i="3"/>
  <c r="DG28" i="3"/>
  <c r="DF28" i="3"/>
  <c r="DE28" i="3"/>
  <c r="DD28" i="3"/>
  <c r="DD32" i="3" s="1"/>
  <c r="L1241" i="1" s="1"/>
  <c r="DC28" i="3"/>
  <c r="DB28" i="3"/>
  <c r="DA28" i="3"/>
  <c r="DA32" i="3" s="1"/>
  <c r="L1205" i="1" s="1"/>
  <c r="CZ28" i="3"/>
  <c r="CY28" i="3"/>
  <c r="CX28" i="3"/>
  <c r="CW28" i="3"/>
  <c r="CV28" i="3"/>
  <c r="CV32" i="3" s="1"/>
  <c r="L1145" i="1" s="1"/>
  <c r="CU28" i="3"/>
  <c r="CT28" i="3"/>
  <c r="CS28" i="3"/>
  <c r="CS32" i="3" s="1"/>
  <c r="L1109" i="1" s="1"/>
  <c r="CR28" i="3"/>
  <c r="CQ28" i="3"/>
  <c r="CP28" i="3"/>
  <c r="CO28" i="3"/>
  <c r="CN28" i="3"/>
  <c r="CN32" i="3" s="1"/>
  <c r="L1049" i="1" s="1"/>
  <c r="CM28" i="3"/>
  <c r="CL28" i="3"/>
  <c r="CK28" i="3"/>
  <c r="CK32" i="3" s="1"/>
  <c r="L1013" i="1" s="1"/>
  <c r="CJ28" i="3"/>
  <c r="CI28" i="3"/>
  <c r="CH28" i="3"/>
  <c r="CG28" i="3"/>
  <c r="CF28" i="3"/>
  <c r="CF32" i="3" s="1"/>
  <c r="L953" i="1" s="1"/>
  <c r="CE28" i="3"/>
  <c r="CD28" i="3"/>
  <c r="CC28" i="3"/>
  <c r="CC32" i="3" s="1"/>
  <c r="L917" i="1" s="1"/>
  <c r="CB28" i="3"/>
  <c r="CA28" i="3"/>
  <c r="BZ28" i="3"/>
  <c r="BY28" i="3"/>
  <c r="BX28" i="3"/>
  <c r="BX32" i="3" s="1"/>
  <c r="L857" i="1" s="1"/>
  <c r="BW28" i="3"/>
  <c r="BV28" i="3"/>
  <c r="BU28" i="3"/>
  <c r="BU32" i="3" s="1"/>
  <c r="L821" i="1" s="1"/>
  <c r="BT28" i="3"/>
  <c r="BS28" i="3"/>
  <c r="BR28" i="3"/>
  <c r="BQ28" i="3"/>
  <c r="BP28" i="3"/>
  <c r="BP32" i="3" s="1"/>
  <c r="L761" i="1" s="1"/>
  <c r="BO28" i="3"/>
  <c r="BN28" i="3"/>
  <c r="BM28" i="3"/>
  <c r="BM32" i="3" s="1"/>
  <c r="L725" i="1" s="1"/>
  <c r="BL28" i="3"/>
  <c r="BK28" i="3"/>
  <c r="BJ28" i="3"/>
  <c r="BI28" i="3"/>
  <c r="BH28" i="3"/>
  <c r="BH32" i="3" s="1"/>
  <c r="L665" i="1" s="1"/>
  <c r="BG28" i="3"/>
  <c r="BF28" i="3"/>
  <c r="BE28" i="3"/>
  <c r="BE32" i="3" s="1"/>
  <c r="L629" i="1" s="1"/>
  <c r="BD28" i="3"/>
  <c r="BC28" i="3"/>
  <c r="BB28" i="3"/>
  <c r="BA28" i="3"/>
  <c r="AZ28" i="3"/>
  <c r="AZ32" i="3" s="1"/>
  <c r="L569" i="1" s="1"/>
  <c r="AY28" i="3"/>
  <c r="AX28" i="3"/>
  <c r="AW28" i="3"/>
  <c r="AW32" i="3" s="1"/>
  <c r="L533" i="1" s="1"/>
  <c r="AV28" i="3"/>
  <c r="AU28" i="3"/>
  <c r="AT28" i="3"/>
  <c r="AS28" i="3"/>
  <c r="AR28" i="3"/>
  <c r="AR32" i="3" s="1"/>
  <c r="L473" i="1" s="1"/>
  <c r="AQ28" i="3"/>
  <c r="AP28" i="3"/>
  <c r="AO28" i="3"/>
  <c r="AO32" i="3" s="1"/>
  <c r="L437" i="1" s="1"/>
  <c r="AN28" i="3"/>
  <c r="AM28" i="3"/>
  <c r="AL28" i="3"/>
  <c r="AK28" i="3"/>
  <c r="AJ28" i="3"/>
  <c r="AJ32" i="3" s="1"/>
  <c r="L377" i="1" s="1"/>
  <c r="AI28" i="3"/>
  <c r="AH28" i="3"/>
  <c r="AG28" i="3"/>
  <c r="AG32" i="3" s="1"/>
  <c r="L341" i="1" s="1"/>
  <c r="AF28" i="3"/>
  <c r="AE28" i="3"/>
  <c r="AD28" i="3"/>
  <c r="AC28" i="3"/>
  <c r="AB28" i="3"/>
  <c r="AB32" i="3" s="1"/>
  <c r="L281" i="1" s="1"/>
  <c r="AA28" i="3"/>
  <c r="Z28" i="3"/>
  <c r="Y28" i="3"/>
  <c r="Y32" i="3" s="1"/>
  <c r="L245" i="1" s="1"/>
  <c r="X28" i="3"/>
  <c r="W28" i="3"/>
  <c r="V28" i="3"/>
  <c r="U28" i="3"/>
  <c r="T28" i="3"/>
  <c r="T32" i="3" s="1"/>
  <c r="L185" i="1" s="1"/>
  <c r="S28" i="3"/>
  <c r="R28" i="3"/>
  <c r="Q28" i="3"/>
  <c r="Q32" i="3" s="1"/>
  <c r="L149" i="1" s="1"/>
  <c r="P28" i="3"/>
  <c r="O28" i="3"/>
  <c r="N28" i="3"/>
  <c r="M28" i="3"/>
  <c r="L28" i="3"/>
  <c r="L32" i="3" s="1"/>
  <c r="L89" i="1" s="1"/>
  <c r="K28" i="3"/>
  <c r="J28" i="3"/>
  <c r="I28" i="3"/>
  <c r="I32" i="3" s="1"/>
  <c r="L53" i="1" s="1"/>
  <c r="H28" i="3"/>
  <c r="G28" i="3"/>
  <c r="F28" i="3"/>
  <c r="E28" i="3"/>
  <c r="GG27" i="3"/>
  <c r="FY27" i="3"/>
  <c r="FT27" i="3"/>
  <c r="FL27" i="3"/>
  <c r="FD27" i="3"/>
  <c r="EC27" i="3"/>
  <c r="DX27" i="3"/>
  <c r="DM27" i="3"/>
  <c r="DH27" i="3"/>
  <c r="CW27" i="3"/>
  <c r="CR27" i="3"/>
  <c r="CG27" i="3"/>
  <c r="CB27" i="3"/>
  <c r="BQ27" i="3"/>
  <c r="BL27" i="3"/>
  <c r="BA27" i="3"/>
  <c r="AV27" i="3"/>
  <c r="AK27" i="3"/>
  <c r="AF27" i="3"/>
  <c r="U27" i="3"/>
  <c r="P27" i="3"/>
  <c r="E27" i="3"/>
  <c r="GH26" i="3"/>
  <c r="GG25" i="3"/>
  <c r="GF25" i="3"/>
  <c r="GF27" i="3" s="1"/>
  <c r="GE25" i="3"/>
  <c r="GE27" i="3" s="1"/>
  <c r="GD25" i="3"/>
  <c r="GD27" i="3" s="1"/>
  <c r="GC25" i="3"/>
  <c r="GC27" i="3" s="1"/>
  <c r="GB25" i="3"/>
  <c r="GB27" i="3" s="1"/>
  <c r="GA25" i="3"/>
  <c r="GA27" i="3" s="1"/>
  <c r="FZ25" i="3"/>
  <c r="FZ27" i="3" s="1"/>
  <c r="FY25" i="3"/>
  <c r="FX25" i="3"/>
  <c r="FX27" i="3" s="1"/>
  <c r="FW25" i="3"/>
  <c r="FW27" i="3" s="1"/>
  <c r="FV25" i="3"/>
  <c r="FV27" i="3" s="1"/>
  <c r="FU25" i="3"/>
  <c r="FU27" i="3" s="1"/>
  <c r="FT25" i="3"/>
  <c r="FS25" i="3"/>
  <c r="FS27" i="3" s="1"/>
  <c r="FR25" i="3"/>
  <c r="FR27" i="3" s="1"/>
  <c r="FQ25" i="3"/>
  <c r="FQ27" i="3" s="1"/>
  <c r="FP25" i="3"/>
  <c r="FP27" i="3" s="1"/>
  <c r="FO25" i="3"/>
  <c r="FO27" i="3" s="1"/>
  <c r="FN25" i="3"/>
  <c r="FN27" i="3" s="1"/>
  <c r="FM25" i="3"/>
  <c r="FM27" i="3" s="1"/>
  <c r="FL25" i="3"/>
  <c r="FK25" i="3"/>
  <c r="FK27" i="3" s="1"/>
  <c r="FJ25" i="3"/>
  <c r="FJ27" i="3" s="1"/>
  <c r="FI25" i="3"/>
  <c r="FI27" i="3" s="1"/>
  <c r="FH25" i="3"/>
  <c r="FH27" i="3" s="1"/>
  <c r="FG25" i="3"/>
  <c r="FG27" i="3" s="1"/>
  <c r="FF25" i="3"/>
  <c r="FF27" i="3" s="1"/>
  <c r="FE25" i="3"/>
  <c r="FE27" i="3" s="1"/>
  <c r="FD25" i="3"/>
  <c r="FC25" i="3"/>
  <c r="FC27" i="3" s="1"/>
  <c r="FB25" i="3"/>
  <c r="FB27" i="3" s="1"/>
  <c r="FA25" i="3"/>
  <c r="FA27" i="3" s="1"/>
  <c r="EZ25" i="3"/>
  <c r="EZ27" i="3" s="1"/>
  <c r="EY25" i="3"/>
  <c r="EY27" i="3" s="1"/>
  <c r="EX25" i="3"/>
  <c r="EX27" i="3" s="1"/>
  <c r="EW25" i="3"/>
  <c r="EW27" i="3" s="1"/>
  <c r="EV25" i="3"/>
  <c r="EV27" i="3" s="1"/>
  <c r="EU25" i="3"/>
  <c r="EU27" i="3" s="1"/>
  <c r="ET25" i="3"/>
  <c r="ET27" i="3" s="1"/>
  <c r="ES25" i="3"/>
  <c r="ES27" i="3" s="1"/>
  <c r="ER25" i="3"/>
  <c r="ER27" i="3" s="1"/>
  <c r="EQ25" i="3"/>
  <c r="EQ27" i="3" s="1"/>
  <c r="EP25" i="3"/>
  <c r="EP27" i="3" s="1"/>
  <c r="EO25" i="3"/>
  <c r="EO27" i="3" s="1"/>
  <c r="EN25" i="3"/>
  <c r="EN27" i="3" s="1"/>
  <c r="EM25" i="3"/>
  <c r="EM27" i="3" s="1"/>
  <c r="EL25" i="3"/>
  <c r="EL27" i="3" s="1"/>
  <c r="EK25" i="3"/>
  <c r="EK27" i="3" s="1"/>
  <c r="EJ25" i="3"/>
  <c r="EJ27" i="3" s="1"/>
  <c r="EI25" i="3"/>
  <c r="EI27" i="3" s="1"/>
  <c r="EH25" i="3"/>
  <c r="EH27" i="3" s="1"/>
  <c r="EG25" i="3"/>
  <c r="EG27" i="3" s="1"/>
  <c r="EF25" i="3"/>
  <c r="EF27" i="3" s="1"/>
  <c r="EE25" i="3"/>
  <c r="EE27" i="3" s="1"/>
  <c r="ED25" i="3"/>
  <c r="ED27" i="3" s="1"/>
  <c r="EC25" i="3"/>
  <c r="EB25" i="3"/>
  <c r="EB27" i="3" s="1"/>
  <c r="EA25" i="3"/>
  <c r="EA27" i="3" s="1"/>
  <c r="DZ25" i="3"/>
  <c r="DZ27" i="3" s="1"/>
  <c r="DY25" i="3"/>
  <c r="DY27" i="3" s="1"/>
  <c r="DX25" i="3"/>
  <c r="DW25" i="3"/>
  <c r="DW27" i="3" s="1"/>
  <c r="DV25" i="3"/>
  <c r="DV27" i="3" s="1"/>
  <c r="DU25" i="3"/>
  <c r="DU27" i="3" s="1"/>
  <c r="DT25" i="3"/>
  <c r="DT27" i="3" s="1"/>
  <c r="DS25" i="3"/>
  <c r="DS27" i="3" s="1"/>
  <c r="DR25" i="3"/>
  <c r="DR27" i="3" s="1"/>
  <c r="DQ25" i="3"/>
  <c r="DQ27" i="3" s="1"/>
  <c r="DP25" i="3"/>
  <c r="DP27" i="3" s="1"/>
  <c r="DO25" i="3"/>
  <c r="DO27" i="3" s="1"/>
  <c r="DN25" i="3"/>
  <c r="DN27" i="3" s="1"/>
  <c r="DM25" i="3"/>
  <c r="DL25" i="3"/>
  <c r="DL27" i="3" s="1"/>
  <c r="DK25" i="3"/>
  <c r="DK27" i="3" s="1"/>
  <c r="DJ25" i="3"/>
  <c r="DJ27" i="3" s="1"/>
  <c r="DI25" i="3"/>
  <c r="DI27" i="3" s="1"/>
  <c r="DH25" i="3"/>
  <c r="DG25" i="3"/>
  <c r="DG27" i="3" s="1"/>
  <c r="DF25" i="3"/>
  <c r="DF27" i="3" s="1"/>
  <c r="DE25" i="3"/>
  <c r="DE27" i="3" s="1"/>
  <c r="DD25" i="3"/>
  <c r="DD27" i="3" s="1"/>
  <c r="DC25" i="3"/>
  <c r="DC27" i="3" s="1"/>
  <c r="DB25" i="3"/>
  <c r="DB27" i="3" s="1"/>
  <c r="DA25" i="3"/>
  <c r="DA27" i="3" s="1"/>
  <c r="CZ25" i="3"/>
  <c r="CZ27" i="3" s="1"/>
  <c r="CY25" i="3"/>
  <c r="CY27" i="3" s="1"/>
  <c r="CX25" i="3"/>
  <c r="CX27" i="3" s="1"/>
  <c r="CW25" i="3"/>
  <c r="CV25" i="3"/>
  <c r="CV27" i="3" s="1"/>
  <c r="CU25" i="3"/>
  <c r="CU27" i="3" s="1"/>
  <c r="CT25" i="3"/>
  <c r="CT27" i="3" s="1"/>
  <c r="CS25" i="3"/>
  <c r="CS27" i="3" s="1"/>
  <c r="CR25" i="3"/>
  <c r="CQ25" i="3"/>
  <c r="CQ27" i="3" s="1"/>
  <c r="CP25" i="3"/>
  <c r="CP27" i="3" s="1"/>
  <c r="CO25" i="3"/>
  <c r="CO27" i="3" s="1"/>
  <c r="CN25" i="3"/>
  <c r="CN27" i="3" s="1"/>
  <c r="CM25" i="3"/>
  <c r="CM27" i="3" s="1"/>
  <c r="CL25" i="3"/>
  <c r="CL27" i="3" s="1"/>
  <c r="CK25" i="3"/>
  <c r="CK27" i="3" s="1"/>
  <c r="CJ25" i="3"/>
  <c r="CJ27" i="3" s="1"/>
  <c r="CI25" i="3"/>
  <c r="CI27" i="3" s="1"/>
  <c r="CH25" i="3"/>
  <c r="CH27" i="3" s="1"/>
  <c r="CG25" i="3"/>
  <c r="CF25" i="3"/>
  <c r="CF27" i="3" s="1"/>
  <c r="CE25" i="3"/>
  <c r="CE27" i="3" s="1"/>
  <c r="CD25" i="3"/>
  <c r="CD27" i="3" s="1"/>
  <c r="CC25" i="3"/>
  <c r="CC27" i="3" s="1"/>
  <c r="CB25" i="3"/>
  <c r="CA25" i="3"/>
  <c r="CA27" i="3" s="1"/>
  <c r="BZ25" i="3"/>
  <c r="BZ27" i="3" s="1"/>
  <c r="BY25" i="3"/>
  <c r="BY27" i="3" s="1"/>
  <c r="BX25" i="3"/>
  <c r="BX27" i="3" s="1"/>
  <c r="BW25" i="3"/>
  <c r="BW27" i="3" s="1"/>
  <c r="BV25" i="3"/>
  <c r="BV27" i="3" s="1"/>
  <c r="BU25" i="3"/>
  <c r="BU27" i="3" s="1"/>
  <c r="BT25" i="3"/>
  <c r="BT27" i="3" s="1"/>
  <c r="BS25" i="3"/>
  <c r="BS27" i="3" s="1"/>
  <c r="BR25" i="3"/>
  <c r="BR27" i="3" s="1"/>
  <c r="BQ25" i="3"/>
  <c r="BP25" i="3"/>
  <c r="BP27" i="3" s="1"/>
  <c r="BO25" i="3"/>
  <c r="BO27" i="3" s="1"/>
  <c r="BN25" i="3"/>
  <c r="BN27" i="3" s="1"/>
  <c r="BM25" i="3"/>
  <c r="BM27" i="3" s="1"/>
  <c r="BL25" i="3"/>
  <c r="BK25" i="3"/>
  <c r="BK27" i="3" s="1"/>
  <c r="BJ25" i="3"/>
  <c r="BJ27" i="3" s="1"/>
  <c r="BI25" i="3"/>
  <c r="BI27" i="3" s="1"/>
  <c r="BH25" i="3"/>
  <c r="BH27" i="3" s="1"/>
  <c r="BG25" i="3"/>
  <c r="BG27" i="3" s="1"/>
  <c r="BF25" i="3"/>
  <c r="BF27" i="3" s="1"/>
  <c r="BE25" i="3"/>
  <c r="BE27" i="3" s="1"/>
  <c r="BD25" i="3"/>
  <c r="BD27" i="3" s="1"/>
  <c r="BC25" i="3"/>
  <c r="BC27" i="3" s="1"/>
  <c r="BB25" i="3"/>
  <c r="BB27" i="3" s="1"/>
  <c r="BA25" i="3"/>
  <c r="AZ25" i="3"/>
  <c r="AZ27" i="3" s="1"/>
  <c r="AY25" i="3"/>
  <c r="AY27" i="3" s="1"/>
  <c r="AX25" i="3"/>
  <c r="AX27" i="3" s="1"/>
  <c r="AW25" i="3"/>
  <c r="AW27" i="3" s="1"/>
  <c r="AV25" i="3"/>
  <c r="AU25" i="3"/>
  <c r="AU27" i="3" s="1"/>
  <c r="AT25" i="3"/>
  <c r="AT27" i="3" s="1"/>
  <c r="AS25" i="3"/>
  <c r="AS27" i="3" s="1"/>
  <c r="AR25" i="3"/>
  <c r="AR27" i="3" s="1"/>
  <c r="AQ25" i="3"/>
  <c r="AQ27" i="3" s="1"/>
  <c r="AP25" i="3"/>
  <c r="AP27" i="3" s="1"/>
  <c r="AO25" i="3"/>
  <c r="AO27" i="3" s="1"/>
  <c r="AN25" i="3"/>
  <c r="AN27" i="3" s="1"/>
  <c r="AM25" i="3"/>
  <c r="AM27" i="3" s="1"/>
  <c r="AL25" i="3"/>
  <c r="AL27" i="3" s="1"/>
  <c r="AK25" i="3"/>
  <c r="AJ25" i="3"/>
  <c r="AJ27" i="3" s="1"/>
  <c r="AI25" i="3"/>
  <c r="AI27" i="3" s="1"/>
  <c r="AH25" i="3"/>
  <c r="AH27" i="3" s="1"/>
  <c r="AG25" i="3"/>
  <c r="AG27" i="3" s="1"/>
  <c r="AF25" i="3"/>
  <c r="AE25" i="3"/>
  <c r="AE27" i="3" s="1"/>
  <c r="AD25" i="3"/>
  <c r="AD27" i="3" s="1"/>
  <c r="AC25" i="3"/>
  <c r="AC27" i="3" s="1"/>
  <c r="AB25" i="3"/>
  <c r="AB27" i="3" s="1"/>
  <c r="AA25" i="3"/>
  <c r="AA27" i="3" s="1"/>
  <c r="Z25" i="3"/>
  <c r="Z27" i="3" s="1"/>
  <c r="Y25" i="3"/>
  <c r="Y27" i="3" s="1"/>
  <c r="X25" i="3"/>
  <c r="X27" i="3" s="1"/>
  <c r="W25" i="3"/>
  <c r="W27" i="3" s="1"/>
  <c r="V25" i="3"/>
  <c r="V27" i="3" s="1"/>
  <c r="U25" i="3"/>
  <c r="T25" i="3"/>
  <c r="T27" i="3" s="1"/>
  <c r="S25" i="3"/>
  <c r="S27" i="3" s="1"/>
  <c r="R25" i="3"/>
  <c r="R27" i="3" s="1"/>
  <c r="Q25" i="3"/>
  <c r="Q27" i="3" s="1"/>
  <c r="P25" i="3"/>
  <c r="O25" i="3"/>
  <c r="O27" i="3" s="1"/>
  <c r="N25" i="3"/>
  <c r="N27" i="3" s="1"/>
  <c r="M25" i="3"/>
  <c r="M27" i="3" s="1"/>
  <c r="L25" i="3"/>
  <c r="L27" i="3" s="1"/>
  <c r="K25" i="3"/>
  <c r="K27" i="3" s="1"/>
  <c r="J25" i="3"/>
  <c r="J27" i="3" s="1"/>
  <c r="I25" i="3"/>
  <c r="I27" i="3" s="1"/>
  <c r="H25" i="3"/>
  <c r="H27" i="3" s="1"/>
  <c r="G25" i="3"/>
  <c r="G27" i="3" s="1"/>
  <c r="F25" i="3"/>
  <c r="E25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GH18" i="3"/>
  <c r="GH17" i="3"/>
  <c r="GH16" i="3"/>
  <c r="L2154" i="1" s="1"/>
  <c r="GH12" i="3"/>
  <c r="GH11" i="3"/>
  <c r="GH10" i="3"/>
  <c r="GH9" i="3"/>
  <c r="GH8" i="3"/>
  <c r="L2157" i="1" s="1"/>
  <c r="FI1" i="3"/>
  <c r="EW1" i="3"/>
  <c r="DX1" i="3"/>
  <c r="DL1" i="3"/>
  <c r="CR1" i="3"/>
  <c r="CP1" i="3"/>
  <c r="CK1" i="3"/>
  <c r="AY1" i="3"/>
  <c r="AT1" i="3"/>
  <c r="AR1" i="3"/>
  <c r="AL1" i="3"/>
  <c r="AI1" i="3"/>
  <c r="GB63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GH48" i="2"/>
  <c r="GG48" i="2"/>
  <c r="GF48" i="2"/>
  <c r="GE48" i="2"/>
  <c r="GD48" i="2"/>
  <c r="GC48" i="2"/>
  <c r="GB48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GH43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GH39" i="2"/>
  <c r="GK37" i="2"/>
  <c r="GK39" i="2" s="1"/>
  <c r="FS37" i="2"/>
  <c r="FK37" i="2"/>
  <c r="EE37" i="2"/>
  <c r="DG37" i="2"/>
  <c r="BS37" i="2"/>
  <c r="AM37" i="2"/>
  <c r="GM36" i="2"/>
  <c r="GD31" i="2"/>
  <c r="FY31" i="2"/>
  <c r="FI31" i="2"/>
  <c r="EX31" i="2"/>
  <c r="ES31" i="2"/>
  <c r="EC31" i="2"/>
  <c r="DR31" i="2"/>
  <c r="DM31" i="2"/>
  <c r="CW31" i="2"/>
  <c r="CL31" i="2"/>
  <c r="CG31" i="2"/>
  <c r="BQ31" i="2"/>
  <c r="BF31" i="2"/>
  <c r="BA31" i="2"/>
  <c r="AK31" i="2"/>
  <c r="Z31" i="2"/>
  <c r="U31" i="2"/>
  <c r="E31" i="2"/>
  <c r="GG30" i="2"/>
  <c r="GF30" i="2"/>
  <c r="GE30" i="2"/>
  <c r="GD30" i="2"/>
  <c r="GC30" i="2"/>
  <c r="GB30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GH30" i="2" s="1"/>
  <c r="E30" i="2"/>
  <c r="GG29" i="2"/>
  <c r="GG31" i="2" s="1"/>
  <c r="GF29" i="2"/>
  <c r="GF31" i="2" s="1"/>
  <c r="GE29" i="2"/>
  <c r="GD29" i="2"/>
  <c r="GC29" i="2"/>
  <c r="GB29" i="2"/>
  <c r="GB31" i="2" s="1"/>
  <c r="GA29" i="2"/>
  <c r="GA31" i="2" s="1"/>
  <c r="FZ29" i="2"/>
  <c r="FY29" i="2"/>
  <c r="FX29" i="2"/>
  <c r="FX31" i="2" s="1"/>
  <c r="FW29" i="2"/>
  <c r="FV29" i="2"/>
  <c r="FV31" i="2" s="1"/>
  <c r="FU29" i="2"/>
  <c r="FT29" i="2"/>
  <c r="FT31" i="2" s="1"/>
  <c r="FS29" i="2"/>
  <c r="FS31" i="2" s="1"/>
  <c r="FR29" i="2"/>
  <c r="FQ29" i="2"/>
  <c r="FQ31" i="2" s="1"/>
  <c r="FP29" i="2"/>
  <c r="FP31" i="2" s="1"/>
  <c r="FO29" i="2"/>
  <c r="FN29" i="2"/>
  <c r="FN31" i="2" s="1"/>
  <c r="FM29" i="2"/>
  <c r="FL29" i="2"/>
  <c r="FL31" i="2" s="1"/>
  <c r="FK29" i="2"/>
  <c r="FK31" i="2" s="1"/>
  <c r="FJ29" i="2"/>
  <c r="FI29" i="2"/>
  <c r="FH29" i="2"/>
  <c r="FH31" i="2" s="1"/>
  <c r="FG29" i="2"/>
  <c r="FF29" i="2"/>
  <c r="FF31" i="2" s="1"/>
  <c r="FE29" i="2"/>
  <c r="FD29" i="2"/>
  <c r="FD31" i="2" s="1"/>
  <c r="FC29" i="2"/>
  <c r="FC31" i="2" s="1"/>
  <c r="FB29" i="2"/>
  <c r="FA29" i="2"/>
  <c r="FA31" i="2" s="1"/>
  <c r="EZ29" i="2"/>
  <c r="EZ31" i="2" s="1"/>
  <c r="EY29" i="2"/>
  <c r="EX29" i="2"/>
  <c r="EW29" i="2"/>
  <c r="EV29" i="2"/>
  <c r="EV31" i="2" s="1"/>
  <c r="EU29" i="2"/>
  <c r="EU31" i="2" s="1"/>
  <c r="ET29" i="2"/>
  <c r="ES29" i="2"/>
  <c r="ER29" i="2"/>
  <c r="ER31" i="2" s="1"/>
  <c r="EQ29" i="2"/>
  <c r="EP29" i="2"/>
  <c r="EP31" i="2" s="1"/>
  <c r="EO29" i="2"/>
  <c r="EN29" i="2"/>
  <c r="EN31" i="2" s="1"/>
  <c r="EM29" i="2"/>
  <c r="EM31" i="2" s="1"/>
  <c r="EL29" i="2"/>
  <c r="EK29" i="2"/>
  <c r="EK31" i="2" s="1"/>
  <c r="EJ29" i="2"/>
  <c r="EJ31" i="2" s="1"/>
  <c r="EI29" i="2"/>
  <c r="EH29" i="2"/>
  <c r="EH31" i="2" s="1"/>
  <c r="EG29" i="2"/>
  <c r="EF29" i="2"/>
  <c r="EF31" i="2" s="1"/>
  <c r="EE29" i="2"/>
  <c r="EE31" i="2" s="1"/>
  <c r="ED29" i="2"/>
  <c r="EC29" i="2"/>
  <c r="EB29" i="2"/>
  <c r="EB31" i="2" s="1"/>
  <c r="EA29" i="2"/>
  <c r="DZ29" i="2"/>
  <c r="DZ31" i="2" s="1"/>
  <c r="DY29" i="2"/>
  <c r="DX29" i="2"/>
  <c r="DX31" i="2" s="1"/>
  <c r="DW29" i="2"/>
  <c r="DW31" i="2" s="1"/>
  <c r="DV29" i="2"/>
  <c r="DU29" i="2"/>
  <c r="DU31" i="2" s="1"/>
  <c r="DT29" i="2"/>
  <c r="DT31" i="2" s="1"/>
  <c r="DS29" i="2"/>
  <c r="DR29" i="2"/>
  <c r="DQ29" i="2"/>
  <c r="DP29" i="2"/>
  <c r="DP31" i="2" s="1"/>
  <c r="DO29" i="2"/>
  <c r="DO31" i="2" s="1"/>
  <c r="DN29" i="2"/>
  <c r="DM29" i="2"/>
  <c r="DL29" i="2"/>
  <c r="DL31" i="2" s="1"/>
  <c r="DK29" i="2"/>
  <c r="DJ29" i="2"/>
  <c r="DJ31" i="2" s="1"/>
  <c r="DI29" i="2"/>
  <c r="DH29" i="2"/>
  <c r="DH31" i="2" s="1"/>
  <c r="DG29" i="2"/>
  <c r="DG31" i="2" s="1"/>
  <c r="DF29" i="2"/>
  <c r="DE29" i="2"/>
  <c r="DE31" i="2" s="1"/>
  <c r="DD29" i="2"/>
  <c r="DD31" i="2" s="1"/>
  <c r="DC29" i="2"/>
  <c r="DB29" i="2"/>
  <c r="DB31" i="2" s="1"/>
  <c r="DA29" i="2"/>
  <c r="CZ29" i="2"/>
  <c r="CZ31" i="2" s="1"/>
  <c r="CY29" i="2"/>
  <c r="CY31" i="2" s="1"/>
  <c r="CX29" i="2"/>
  <c r="CW29" i="2"/>
  <c r="CV29" i="2"/>
  <c r="CV31" i="2" s="1"/>
  <c r="CU29" i="2"/>
  <c r="CT29" i="2"/>
  <c r="CT31" i="2" s="1"/>
  <c r="CS29" i="2"/>
  <c r="CR29" i="2"/>
  <c r="CR31" i="2" s="1"/>
  <c r="CQ29" i="2"/>
  <c r="CQ31" i="2" s="1"/>
  <c r="CP29" i="2"/>
  <c r="CO29" i="2"/>
  <c r="CO31" i="2" s="1"/>
  <c r="CN29" i="2"/>
  <c r="CN31" i="2" s="1"/>
  <c r="CM29" i="2"/>
  <c r="CL29" i="2"/>
  <c r="CK29" i="2"/>
  <c r="CJ29" i="2"/>
  <c r="CJ31" i="2" s="1"/>
  <c r="CI29" i="2"/>
  <c r="CI31" i="2" s="1"/>
  <c r="CH29" i="2"/>
  <c r="CG29" i="2"/>
  <c r="CF29" i="2"/>
  <c r="CF31" i="2" s="1"/>
  <c r="CE29" i="2"/>
  <c r="CD29" i="2"/>
  <c r="CD31" i="2" s="1"/>
  <c r="CC29" i="2"/>
  <c r="CB29" i="2"/>
  <c r="CB31" i="2" s="1"/>
  <c r="CA29" i="2"/>
  <c r="CA31" i="2" s="1"/>
  <c r="BZ29" i="2"/>
  <c r="BY29" i="2"/>
  <c r="BY31" i="2" s="1"/>
  <c r="BX29" i="2"/>
  <c r="BX31" i="2" s="1"/>
  <c r="BW29" i="2"/>
  <c r="BV29" i="2"/>
  <c r="BV31" i="2" s="1"/>
  <c r="BU29" i="2"/>
  <c r="BT29" i="2"/>
  <c r="BT31" i="2" s="1"/>
  <c r="BS29" i="2"/>
  <c r="BS31" i="2" s="1"/>
  <c r="BR29" i="2"/>
  <c r="BQ29" i="2"/>
  <c r="BP29" i="2"/>
  <c r="BP31" i="2" s="1"/>
  <c r="BO29" i="2"/>
  <c r="BN29" i="2"/>
  <c r="BN31" i="2" s="1"/>
  <c r="BM29" i="2"/>
  <c r="BL29" i="2"/>
  <c r="BL31" i="2" s="1"/>
  <c r="BK29" i="2"/>
  <c r="BK31" i="2" s="1"/>
  <c r="BJ29" i="2"/>
  <c r="BI29" i="2"/>
  <c r="BI31" i="2" s="1"/>
  <c r="BH29" i="2"/>
  <c r="BH31" i="2" s="1"/>
  <c r="BG29" i="2"/>
  <c r="BF29" i="2"/>
  <c r="BE29" i="2"/>
  <c r="BD29" i="2"/>
  <c r="BD31" i="2" s="1"/>
  <c r="BC29" i="2"/>
  <c r="BC31" i="2" s="1"/>
  <c r="BB29" i="2"/>
  <c r="BA29" i="2"/>
  <c r="AZ29" i="2"/>
  <c r="AZ31" i="2" s="1"/>
  <c r="AY29" i="2"/>
  <c r="AX29" i="2"/>
  <c r="AX31" i="2" s="1"/>
  <c r="AW29" i="2"/>
  <c r="AV29" i="2"/>
  <c r="AV31" i="2" s="1"/>
  <c r="AU29" i="2"/>
  <c r="AU31" i="2" s="1"/>
  <c r="AT29" i="2"/>
  <c r="AS29" i="2"/>
  <c r="AS31" i="2" s="1"/>
  <c r="AR29" i="2"/>
  <c r="AR31" i="2" s="1"/>
  <c r="AQ29" i="2"/>
  <c r="AP29" i="2"/>
  <c r="AP31" i="2" s="1"/>
  <c r="AO29" i="2"/>
  <c r="AN29" i="2"/>
  <c r="AN31" i="2" s="1"/>
  <c r="AM29" i="2"/>
  <c r="AM31" i="2" s="1"/>
  <c r="AL29" i="2"/>
  <c r="AK29" i="2"/>
  <c r="AJ29" i="2"/>
  <c r="AJ31" i="2" s="1"/>
  <c r="AI29" i="2"/>
  <c r="AH29" i="2"/>
  <c r="AH31" i="2" s="1"/>
  <c r="AG29" i="2"/>
  <c r="AF29" i="2"/>
  <c r="AF31" i="2" s="1"/>
  <c r="AE29" i="2"/>
  <c r="AE31" i="2" s="1"/>
  <c r="AD29" i="2"/>
  <c r="AC29" i="2"/>
  <c r="AC31" i="2" s="1"/>
  <c r="AB29" i="2"/>
  <c r="AB31" i="2" s="1"/>
  <c r="AA29" i="2"/>
  <c r="Z29" i="2"/>
  <c r="Y29" i="2"/>
  <c r="X29" i="2"/>
  <c r="X31" i="2" s="1"/>
  <c r="W29" i="2"/>
  <c r="W31" i="2" s="1"/>
  <c r="V29" i="2"/>
  <c r="U29" i="2"/>
  <c r="T29" i="2"/>
  <c r="T31" i="2" s="1"/>
  <c r="S29" i="2"/>
  <c r="R29" i="2"/>
  <c r="R31" i="2" s="1"/>
  <c r="Q29" i="2"/>
  <c r="P29" i="2"/>
  <c r="P31" i="2" s="1"/>
  <c r="O29" i="2"/>
  <c r="O31" i="2" s="1"/>
  <c r="N29" i="2"/>
  <c r="M29" i="2"/>
  <c r="M31" i="2" s="1"/>
  <c r="L29" i="2"/>
  <c r="L31" i="2" s="1"/>
  <c r="K29" i="2"/>
  <c r="J29" i="2"/>
  <c r="J31" i="2" s="1"/>
  <c r="I29" i="2"/>
  <c r="H29" i="2"/>
  <c r="H31" i="2" s="1"/>
  <c r="G29" i="2"/>
  <c r="G31" i="2" s="1"/>
  <c r="F29" i="2"/>
  <c r="E29" i="2"/>
  <c r="GG28" i="2"/>
  <c r="GF28" i="2"/>
  <c r="GE28" i="2"/>
  <c r="GD28" i="2"/>
  <c r="GC28" i="2"/>
  <c r="GB28" i="2"/>
  <c r="GA28" i="2"/>
  <c r="FZ28" i="2"/>
  <c r="FY28" i="2"/>
  <c r="FY32" i="2" s="1"/>
  <c r="K2117" i="1" s="1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V32" i="2" s="1"/>
  <c r="K1769" i="1" s="1"/>
  <c r="EU28" i="2"/>
  <c r="ET28" i="2"/>
  <c r="ES28" i="2"/>
  <c r="ES32" i="2" s="1"/>
  <c r="K1733" i="1" s="1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F32" i="2" s="1"/>
  <c r="K1577" i="1" s="1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P32" i="2" s="1"/>
  <c r="K1385" i="1" s="1"/>
  <c r="DO28" i="2"/>
  <c r="DN28" i="2"/>
  <c r="DM28" i="2"/>
  <c r="DM32" i="2" s="1"/>
  <c r="K1349" i="1" s="1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Z32" i="2" s="1"/>
  <c r="K1193" i="1" s="1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J32" i="2" s="1"/>
  <c r="K1001" i="1" s="1"/>
  <c r="CI28" i="2"/>
  <c r="CH28" i="2"/>
  <c r="CG28" i="2"/>
  <c r="CG32" i="2" s="1"/>
  <c r="K965" i="1" s="1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T32" i="2" s="1"/>
  <c r="K809" i="1" s="1"/>
  <c r="BS28" i="2"/>
  <c r="BR28" i="2"/>
  <c r="BQ28" i="2"/>
  <c r="BQ32" i="2" s="1"/>
  <c r="K773" i="1" s="1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D32" i="2" s="1"/>
  <c r="K617" i="1" s="1"/>
  <c r="BC28" i="2"/>
  <c r="BB28" i="2"/>
  <c r="BA28" i="2"/>
  <c r="BA32" i="2" s="1"/>
  <c r="K581" i="1" s="1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N32" i="2" s="1"/>
  <c r="K425" i="1" s="1"/>
  <c r="AM28" i="2"/>
  <c r="AL28" i="2"/>
  <c r="AK28" i="2"/>
  <c r="AK32" i="2" s="1"/>
  <c r="K389" i="1" s="1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X32" i="2" s="1"/>
  <c r="K233" i="1" s="1"/>
  <c r="W28" i="2"/>
  <c r="V28" i="2"/>
  <c r="U28" i="2"/>
  <c r="U32" i="2" s="1"/>
  <c r="K197" i="1" s="1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H32" i="2" s="1"/>
  <c r="K41" i="1" s="1"/>
  <c r="G28" i="2"/>
  <c r="F28" i="2"/>
  <c r="E28" i="2"/>
  <c r="E32" i="2" s="1"/>
  <c r="K5" i="1" s="1"/>
  <c r="GD27" i="2"/>
  <c r="FZ27" i="2"/>
  <c r="FR27" i="2"/>
  <c r="FN27" i="2"/>
  <c r="FB27" i="2"/>
  <c r="EX27" i="2"/>
  <c r="ET27" i="2"/>
  <c r="EL27" i="2"/>
  <c r="EH27" i="2"/>
  <c r="DV27" i="2"/>
  <c r="DR27" i="2"/>
  <c r="DN27" i="2"/>
  <c r="DF27" i="2"/>
  <c r="DB27" i="2"/>
  <c r="CP27" i="2"/>
  <c r="CL27" i="2"/>
  <c r="CH27" i="2"/>
  <c r="BZ27" i="2"/>
  <c r="BV27" i="2"/>
  <c r="BJ27" i="2"/>
  <c r="BF27" i="2"/>
  <c r="BB27" i="2"/>
  <c r="AT27" i="2"/>
  <c r="AP27" i="2"/>
  <c r="AD27" i="2"/>
  <c r="Z27" i="2"/>
  <c r="V27" i="2"/>
  <c r="N27" i="2"/>
  <c r="J27" i="2"/>
  <c r="GH26" i="2"/>
  <c r="GG25" i="2"/>
  <c r="GG27" i="2" s="1"/>
  <c r="GF25" i="2"/>
  <c r="GF27" i="2" s="1"/>
  <c r="GE25" i="2"/>
  <c r="GE27" i="2" s="1"/>
  <c r="GD25" i="2"/>
  <c r="GC25" i="2"/>
  <c r="GC27" i="2" s="1"/>
  <c r="GB25" i="2"/>
  <c r="GB27" i="2" s="1"/>
  <c r="GA25" i="2"/>
  <c r="GA27" i="2" s="1"/>
  <c r="GA37" i="2" s="1"/>
  <c r="FZ25" i="2"/>
  <c r="FY25" i="2"/>
  <c r="FY27" i="2" s="1"/>
  <c r="FX25" i="2"/>
  <c r="FX27" i="2" s="1"/>
  <c r="FW25" i="2"/>
  <c r="FW27" i="2" s="1"/>
  <c r="FV25" i="2"/>
  <c r="FV27" i="2" s="1"/>
  <c r="FU25" i="2"/>
  <c r="FU27" i="2" s="1"/>
  <c r="FT25" i="2"/>
  <c r="FT27" i="2" s="1"/>
  <c r="FS25" i="2"/>
  <c r="FS27" i="2" s="1"/>
  <c r="FR25" i="2"/>
  <c r="FQ25" i="2"/>
  <c r="FQ27" i="2" s="1"/>
  <c r="FP25" i="2"/>
  <c r="FP27" i="2" s="1"/>
  <c r="FO25" i="2"/>
  <c r="FO27" i="2" s="1"/>
  <c r="FN25" i="2"/>
  <c r="FM25" i="2"/>
  <c r="FM27" i="2" s="1"/>
  <c r="FL25" i="2"/>
  <c r="FL27" i="2" s="1"/>
  <c r="FK25" i="2"/>
  <c r="FK27" i="2" s="1"/>
  <c r="FJ25" i="2"/>
  <c r="FJ27" i="2" s="1"/>
  <c r="FI25" i="2"/>
  <c r="FI27" i="2" s="1"/>
  <c r="FH25" i="2"/>
  <c r="FH27" i="2" s="1"/>
  <c r="FG25" i="2"/>
  <c r="FG27" i="2" s="1"/>
  <c r="FF25" i="2"/>
  <c r="FF27" i="2" s="1"/>
  <c r="FE25" i="2"/>
  <c r="FE27" i="2" s="1"/>
  <c r="FD25" i="2"/>
  <c r="FD27" i="2" s="1"/>
  <c r="FC25" i="2"/>
  <c r="FC27" i="2" s="1"/>
  <c r="FB25" i="2"/>
  <c r="FA25" i="2"/>
  <c r="FA27" i="2" s="1"/>
  <c r="EZ25" i="2"/>
  <c r="EZ27" i="2" s="1"/>
  <c r="EY25" i="2"/>
  <c r="EY27" i="2" s="1"/>
  <c r="EX25" i="2"/>
  <c r="EW25" i="2"/>
  <c r="EW27" i="2" s="1"/>
  <c r="EV25" i="2"/>
  <c r="EV27" i="2" s="1"/>
  <c r="EU25" i="2"/>
  <c r="EU27" i="2" s="1"/>
  <c r="EU37" i="2" s="1"/>
  <c r="ET25" i="2"/>
  <c r="ES25" i="2"/>
  <c r="ES27" i="2" s="1"/>
  <c r="ER25" i="2"/>
  <c r="ER27" i="2" s="1"/>
  <c r="EQ25" i="2"/>
  <c r="EQ27" i="2" s="1"/>
  <c r="EP25" i="2"/>
  <c r="EP27" i="2" s="1"/>
  <c r="EO25" i="2"/>
  <c r="EO27" i="2" s="1"/>
  <c r="EN25" i="2"/>
  <c r="EN27" i="2" s="1"/>
  <c r="EM25" i="2"/>
  <c r="EM27" i="2" s="1"/>
  <c r="EM37" i="2" s="1"/>
  <c r="EL25" i="2"/>
  <c r="EK25" i="2"/>
  <c r="EK27" i="2" s="1"/>
  <c r="EJ25" i="2"/>
  <c r="EJ27" i="2" s="1"/>
  <c r="EI25" i="2"/>
  <c r="EI27" i="2" s="1"/>
  <c r="EH25" i="2"/>
  <c r="EG25" i="2"/>
  <c r="EG27" i="2" s="1"/>
  <c r="EF25" i="2"/>
  <c r="EF27" i="2" s="1"/>
  <c r="EE25" i="2"/>
  <c r="EE27" i="2" s="1"/>
  <c r="ED25" i="2"/>
  <c r="ED27" i="2" s="1"/>
  <c r="EC25" i="2"/>
  <c r="EC27" i="2" s="1"/>
  <c r="EB25" i="2"/>
  <c r="EB27" i="2" s="1"/>
  <c r="EA25" i="2"/>
  <c r="EA27" i="2" s="1"/>
  <c r="EA59" i="2" s="1"/>
  <c r="DZ25" i="2"/>
  <c r="DZ27" i="2" s="1"/>
  <c r="DY25" i="2"/>
  <c r="DY27" i="2" s="1"/>
  <c r="DX25" i="2"/>
  <c r="DX27" i="2" s="1"/>
  <c r="DW25" i="2"/>
  <c r="DW27" i="2" s="1"/>
  <c r="DV25" i="2"/>
  <c r="DU25" i="2"/>
  <c r="DU27" i="2" s="1"/>
  <c r="DT25" i="2"/>
  <c r="DT27" i="2" s="1"/>
  <c r="DS25" i="2"/>
  <c r="DS27" i="2" s="1"/>
  <c r="DR25" i="2"/>
  <c r="DQ25" i="2"/>
  <c r="DQ27" i="2" s="1"/>
  <c r="DP25" i="2"/>
  <c r="DP27" i="2" s="1"/>
  <c r="DO25" i="2"/>
  <c r="DO27" i="2" s="1"/>
  <c r="DO37" i="2" s="1"/>
  <c r="DN25" i="2"/>
  <c r="DM25" i="2"/>
  <c r="DM27" i="2" s="1"/>
  <c r="DL25" i="2"/>
  <c r="DL27" i="2" s="1"/>
  <c r="DK25" i="2"/>
  <c r="DK27" i="2" s="1"/>
  <c r="DJ25" i="2"/>
  <c r="DJ27" i="2" s="1"/>
  <c r="DI25" i="2"/>
  <c r="DI27" i="2" s="1"/>
  <c r="DH25" i="2"/>
  <c r="DH27" i="2" s="1"/>
  <c r="DG25" i="2"/>
  <c r="DG27" i="2" s="1"/>
  <c r="DF25" i="2"/>
  <c r="DE25" i="2"/>
  <c r="DE27" i="2" s="1"/>
  <c r="DD25" i="2"/>
  <c r="DD27" i="2" s="1"/>
  <c r="DC25" i="2"/>
  <c r="DC27" i="2" s="1"/>
  <c r="DB25" i="2"/>
  <c r="DA25" i="2"/>
  <c r="DA27" i="2" s="1"/>
  <c r="CZ25" i="2"/>
  <c r="CZ27" i="2" s="1"/>
  <c r="CY25" i="2"/>
  <c r="CY27" i="2" s="1"/>
  <c r="CY37" i="2" s="1"/>
  <c r="CX25" i="2"/>
  <c r="CX27" i="2" s="1"/>
  <c r="CW25" i="2"/>
  <c r="CW27" i="2" s="1"/>
  <c r="CV25" i="2"/>
  <c r="CV27" i="2" s="1"/>
  <c r="CU25" i="2"/>
  <c r="CU27" i="2" s="1"/>
  <c r="CT25" i="2"/>
  <c r="CT27" i="2" s="1"/>
  <c r="CS25" i="2"/>
  <c r="CS27" i="2" s="1"/>
  <c r="CR25" i="2"/>
  <c r="CR27" i="2" s="1"/>
  <c r="CQ25" i="2"/>
  <c r="CQ27" i="2" s="1"/>
  <c r="CP25" i="2"/>
  <c r="CO25" i="2"/>
  <c r="CO27" i="2" s="1"/>
  <c r="CN25" i="2"/>
  <c r="CN27" i="2" s="1"/>
  <c r="CM25" i="2"/>
  <c r="CM27" i="2" s="1"/>
  <c r="CL25" i="2"/>
  <c r="CK25" i="2"/>
  <c r="CK27" i="2" s="1"/>
  <c r="CJ25" i="2"/>
  <c r="CJ27" i="2" s="1"/>
  <c r="CI25" i="2"/>
  <c r="CI27" i="2" s="1"/>
  <c r="CI37" i="2" s="1"/>
  <c r="CH25" i="2"/>
  <c r="CG25" i="2"/>
  <c r="CG27" i="2" s="1"/>
  <c r="CF25" i="2"/>
  <c r="CF27" i="2" s="1"/>
  <c r="CE25" i="2"/>
  <c r="CE27" i="2" s="1"/>
  <c r="CD25" i="2"/>
  <c r="CD27" i="2" s="1"/>
  <c r="CC25" i="2"/>
  <c r="CC27" i="2" s="1"/>
  <c r="CB25" i="2"/>
  <c r="CB27" i="2" s="1"/>
  <c r="CA25" i="2"/>
  <c r="CA27" i="2" s="1"/>
  <c r="CA37" i="2" s="1"/>
  <c r="BZ25" i="2"/>
  <c r="BY25" i="2"/>
  <c r="BY27" i="2" s="1"/>
  <c r="BX25" i="2"/>
  <c r="BX27" i="2" s="1"/>
  <c r="BW25" i="2"/>
  <c r="BW27" i="2" s="1"/>
  <c r="BV25" i="2"/>
  <c r="BU25" i="2"/>
  <c r="BU27" i="2" s="1"/>
  <c r="BT25" i="2"/>
  <c r="BT27" i="2" s="1"/>
  <c r="BS25" i="2"/>
  <c r="BS27" i="2" s="1"/>
  <c r="BR25" i="2"/>
  <c r="BR27" i="2" s="1"/>
  <c r="BQ25" i="2"/>
  <c r="BQ27" i="2" s="1"/>
  <c r="BP25" i="2"/>
  <c r="BP27" i="2" s="1"/>
  <c r="BO25" i="2"/>
  <c r="BO27" i="2" s="1"/>
  <c r="BN25" i="2"/>
  <c r="BN27" i="2" s="1"/>
  <c r="BM25" i="2"/>
  <c r="BM27" i="2" s="1"/>
  <c r="BL25" i="2"/>
  <c r="BL27" i="2" s="1"/>
  <c r="BK25" i="2"/>
  <c r="BK27" i="2" s="1"/>
  <c r="BJ25" i="2"/>
  <c r="BI25" i="2"/>
  <c r="BI27" i="2" s="1"/>
  <c r="BH25" i="2"/>
  <c r="BH27" i="2" s="1"/>
  <c r="BG25" i="2"/>
  <c r="BG27" i="2" s="1"/>
  <c r="BF25" i="2"/>
  <c r="BE25" i="2"/>
  <c r="BE27" i="2" s="1"/>
  <c r="BD25" i="2"/>
  <c r="BD27" i="2" s="1"/>
  <c r="BC25" i="2"/>
  <c r="BC27" i="2" s="1"/>
  <c r="BC37" i="2" s="1"/>
  <c r="BB25" i="2"/>
  <c r="BA25" i="2"/>
  <c r="BA27" i="2" s="1"/>
  <c r="AZ25" i="2"/>
  <c r="AZ27" i="2" s="1"/>
  <c r="AY25" i="2"/>
  <c r="AY27" i="2" s="1"/>
  <c r="AX25" i="2"/>
  <c r="AX27" i="2" s="1"/>
  <c r="AW25" i="2"/>
  <c r="AW27" i="2" s="1"/>
  <c r="AV25" i="2"/>
  <c r="AV27" i="2" s="1"/>
  <c r="AU25" i="2"/>
  <c r="AU27" i="2" s="1"/>
  <c r="AU37" i="2" s="1"/>
  <c r="AT25" i="2"/>
  <c r="AS25" i="2"/>
  <c r="AS27" i="2" s="1"/>
  <c r="AR25" i="2"/>
  <c r="AR27" i="2" s="1"/>
  <c r="AQ25" i="2"/>
  <c r="AQ27" i="2" s="1"/>
  <c r="AP25" i="2"/>
  <c r="AO25" i="2"/>
  <c r="AO27" i="2" s="1"/>
  <c r="AN25" i="2"/>
  <c r="AN27" i="2" s="1"/>
  <c r="AM25" i="2"/>
  <c r="AM27" i="2" s="1"/>
  <c r="AL25" i="2"/>
  <c r="AL27" i="2" s="1"/>
  <c r="AK25" i="2"/>
  <c r="AK27" i="2" s="1"/>
  <c r="AJ25" i="2"/>
  <c r="AJ27" i="2" s="1"/>
  <c r="AI25" i="2"/>
  <c r="AI27" i="2" s="1"/>
  <c r="AH25" i="2"/>
  <c r="AH27" i="2" s="1"/>
  <c r="AG25" i="2"/>
  <c r="AG27" i="2" s="1"/>
  <c r="AF25" i="2"/>
  <c r="AF27" i="2" s="1"/>
  <c r="AE25" i="2"/>
  <c r="AE27" i="2" s="1"/>
  <c r="AD25" i="2"/>
  <c r="AC25" i="2"/>
  <c r="AC27" i="2" s="1"/>
  <c r="AB25" i="2"/>
  <c r="AB27" i="2" s="1"/>
  <c r="AA25" i="2"/>
  <c r="AA27" i="2" s="1"/>
  <c r="Z25" i="2"/>
  <c r="Y25" i="2"/>
  <c r="Y27" i="2" s="1"/>
  <c r="X25" i="2"/>
  <c r="X27" i="2" s="1"/>
  <c r="W25" i="2"/>
  <c r="W27" i="2" s="1"/>
  <c r="W37" i="2" s="1"/>
  <c r="V25" i="2"/>
  <c r="U25" i="2"/>
  <c r="U27" i="2" s="1"/>
  <c r="T25" i="2"/>
  <c r="T27" i="2" s="1"/>
  <c r="T55" i="2" s="1"/>
  <c r="S25" i="2"/>
  <c r="S27" i="2" s="1"/>
  <c r="R25" i="2"/>
  <c r="R27" i="2" s="1"/>
  <c r="Q25" i="2"/>
  <c r="Q27" i="2" s="1"/>
  <c r="P25" i="2"/>
  <c r="P27" i="2" s="1"/>
  <c r="O25" i="2"/>
  <c r="O27" i="2" s="1"/>
  <c r="O37" i="2" s="1"/>
  <c r="N25" i="2"/>
  <c r="M25" i="2"/>
  <c r="M27" i="2" s="1"/>
  <c r="L25" i="2"/>
  <c r="L27" i="2" s="1"/>
  <c r="K25" i="2"/>
  <c r="K27" i="2" s="1"/>
  <c r="J25" i="2"/>
  <c r="I25" i="2"/>
  <c r="I27" i="2" s="1"/>
  <c r="H25" i="2"/>
  <c r="H27" i="2" s="1"/>
  <c r="G25" i="2"/>
  <c r="G27" i="2" s="1"/>
  <c r="G37" i="2" s="1"/>
  <c r="F25" i="2"/>
  <c r="F27" i="2" s="1"/>
  <c r="E25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GH18" i="2"/>
  <c r="K2155" i="1" s="1"/>
  <c r="GH17" i="2"/>
  <c r="GH16" i="2"/>
  <c r="K2154" i="1" s="1"/>
  <c r="GH12" i="2"/>
  <c r="GI11" i="2"/>
  <c r="GH11" i="2"/>
  <c r="GH10" i="2"/>
  <c r="GH9" i="2"/>
  <c r="GH8" i="2"/>
  <c r="K2157" i="1" s="1"/>
  <c r="FI1" i="2"/>
  <c r="EW1" i="2"/>
  <c r="DX1" i="2"/>
  <c r="DL1" i="2"/>
  <c r="CR1" i="2"/>
  <c r="CP1" i="2"/>
  <c r="CK1" i="2"/>
  <c r="AY1" i="2"/>
  <c r="AT1" i="2"/>
  <c r="AR1" i="2"/>
  <c r="AL1" i="2"/>
  <c r="AI1" i="2"/>
  <c r="S756" i="1" l="1"/>
  <c r="S757" i="1"/>
  <c r="S1381" i="1"/>
  <c r="S1380" i="1"/>
  <c r="S1057" i="1"/>
  <c r="S1056" i="1"/>
  <c r="S1884" i="1"/>
  <c r="S1885" i="1"/>
  <c r="S781" i="1"/>
  <c r="S780" i="1"/>
  <c r="S901" i="1"/>
  <c r="S900" i="1"/>
  <c r="S541" i="1"/>
  <c r="S540" i="1"/>
  <c r="S1332" i="1"/>
  <c r="S1333" i="1"/>
  <c r="S420" i="1"/>
  <c r="S421" i="1"/>
  <c r="S1657" i="1"/>
  <c r="S1656" i="1"/>
  <c r="S1116" i="1"/>
  <c r="S1117" i="1"/>
  <c r="E40" i="12"/>
  <c r="S7" i="1" s="1"/>
  <c r="S11" i="1" s="1"/>
  <c r="GB38" i="12"/>
  <c r="E46" i="10"/>
  <c r="GH44" i="10"/>
  <c r="GH36" i="9"/>
  <c r="E38" i="9"/>
  <c r="GH22" i="2"/>
  <c r="AC32" i="2"/>
  <c r="K293" i="1" s="1"/>
  <c r="BI32" i="2"/>
  <c r="K677" i="1" s="1"/>
  <c r="BY32" i="2"/>
  <c r="K869" i="1" s="1"/>
  <c r="DU32" i="2"/>
  <c r="K1445" i="1" s="1"/>
  <c r="EC32" i="2"/>
  <c r="K1541" i="1" s="1"/>
  <c r="EK32" i="2"/>
  <c r="K1637" i="1" s="1"/>
  <c r="K1642" i="1" s="1"/>
  <c r="FA32" i="2"/>
  <c r="K1829" i="1" s="1"/>
  <c r="FI32" i="2"/>
  <c r="K1925" i="1" s="1"/>
  <c r="GG32" i="2"/>
  <c r="GG33" i="2" s="1"/>
  <c r="GH29" i="2"/>
  <c r="L2160" i="1"/>
  <c r="Z32" i="3"/>
  <c r="L257" i="1" s="1"/>
  <c r="CL32" i="3"/>
  <c r="L1025" i="1" s="1"/>
  <c r="L1030" i="1" s="1"/>
  <c r="EX32" i="3"/>
  <c r="L1793" i="1" s="1"/>
  <c r="O37" i="4"/>
  <c r="AS32" i="2"/>
  <c r="K485" i="1" s="1"/>
  <c r="CO32" i="2"/>
  <c r="K1061" i="1" s="1"/>
  <c r="CW32" i="2"/>
  <c r="K1157" i="1" s="1"/>
  <c r="DE32" i="2"/>
  <c r="K1253" i="1" s="1"/>
  <c r="DW32" i="2"/>
  <c r="K1469" i="1" s="1"/>
  <c r="EE32" i="2"/>
  <c r="K1565" i="1" s="1"/>
  <c r="EM32" i="2"/>
  <c r="K1661" i="1" s="1"/>
  <c r="EU32" i="2"/>
  <c r="K1757" i="1" s="1"/>
  <c r="FC32" i="2"/>
  <c r="K1853" i="1" s="1"/>
  <c r="FK32" i="2"/>
  <c r="K1949" i="1" s="1"/>
  <c r="FS32" i="2"/>
  <c r="K2045" i="1" s="1"/>
  <c r="K2050" i="1" s="1"/>
  <c r="GA32" i="2"/>
  <c r="K2141" i="1" s="1"/>
  <c r="F31" i="2"/>
  <c r="N31" i="2"/>
  <c r="V31" i="2"/>
  <c r="AD31" i="2"/>
  <c r="AL31" i="2"/>
  <c r="AT31" i="2"/>
  <c r="BB31" i="2"/>
  <c r="BJ31" i="2"/>
  <c r="BR31" i="2"/>
  <c r="BZ31" i="2"/>
  <c r="CH31" i="2"/>
  <c r="CP31" i="2"/>
  <c r="CX31" i="2"/>
  <c r="DF31" i="2"/>
  <c r="DN31" i="2"/>
  <c r="DV31" i="2"/>
  <c r="ED31" i="2"/>
  <c r="EL31" i="2"/>
  <c r="ET31" i="2"/>
  <c r="FB31" i="2"/>
  <c r="FJ31" i="2"/>
  <c r="FR31" i="2"/>
  <c r="FZ31" i="2"/>
  <c r="GH41" i="2"/>
  <c r="BQ59" i="4"/>
  <c r="GH63" i="3"/>
  <c r="L2155" i="1"/>
  <c r="Y32" i="2"/>
  <c r="K245" i="1" s="1"/>
  <c r="AW32" i="2"/>
  <c r="K533" i="1" s="1"/>
  <c r="EO32" i="2"/>
  <c r="K1685" i="1" s="1"/>
  <c r="FM32" i="2"/>
  <c r="K1973" i="1" s="1"/>
  <c r="K1978" i="1" s="1"/>
  <c r="P32" i="2"/>
  <c r="K137" i="1" s="1"/>
  <c r="AV32" i="2"/>
  <c r="K521" i="1" s="1"/>
  <c r="BL32" i="2"/>
  <c r="K713" i="1" s="1"/>
  <c r="CB32" i="2"/>
  <c r="K905" i="1" s="1"/>
  <c r="DH32" i="2"/>
  <c r="K1289" i="1" s="1"/>
  <c r="DX32" i="2"/>
  <c r="K1481" i="1" s="1"/>
  <c r="EN32" i="2"/>
  <c r="K1673" i="1" s="1"/>
  <c r="K1678" i="1" s="1"/>
  <c r="GH22" i="3"/>
  <c r="BI32" i="3"/>
  <c r="L677" i="1" s="1"/>
  <c r="DU32" i="3"/>
  <c r="L1445" i="1" s="1"/>
  <c r="GG32" i="3"/>
  <c r="GG33" i="3" s="1"/>
  <c r="M31" i="4"/>
  <c r="M32" i="4" s="1"/>
  <c r="M101" i="1" s="1"/>
  <c r="AC31" i="4"/>
  <c r="AC32" i="4" s="1"/>
  <c r="M293" i="1" s="1"/>
  <c r="AS31" i="4"/>
  <c r="AS32" i="4" s="1"/>
  <c r="M485" i="1" s="1"/>
  <c r="BI31" i="4"/>
  <c r="BI32" i="4" s="1"/>
  <c r="M677" i="1" s="1"/>
  <c r="BY31" i="4"/>
  <c r="BY32" i="4" s="1"/>
  <c r="M869" i="1" s="1"/>
  <c r="CO31" i="4"/>
  <c r="CO32" i="4" s="1"/>
  <c r="M1061" i="1" s="1"/>
  <c r="DE31" i="4"/>
  <c r="DE32" i="4" s="1"/>
  <c r="M1253" i="1" s="1"/>
  <c r="DU31" i="4"/>
  <c r="DU32" i="4" s="1"/>
  <c r="M1445" i="1" s="1"/>
  <c r="EK31" i="4"/>
  <c r="EK32" i="4" s="1"/>
  <c r="M1637" i="1" s="1"/>
  <c r="FA31" i="4"/>
  <c r="FA32" i="4" s="1"/>
  <c r="M1829" i="1" s="1"/>
  <c r="FQ31" i="4"/>
  <c r="FQ32" i="4" s="1"/>
  <c r="M2021" i="1" s="1"/>
  <c r="GG31" i="4"/>
  <c r="GG32" i="4" s="1"/>
  <c r="GG33" i="4" s="1"/>
  <c r="AG32" i="2"/>
  <c r="K341" i="1" s="1"/>
  <c r="BU32" i="2"/>
  <c r="K821" i="1" s="1"/>
  <c r="K826" i="1" s="1"/>
  <c r="CK32" i="2"/>
  <c r="K1013" i="1" s="1"/>
  <c r="EW32" i="2"/>
  <c r="K1781" i="1" s="1"/>
  <c r="FU32" i="2"/>
  <c r="K2069" i="1" s="1"/>
  <c r="AF32" i="2"/>
  <c r="K329" i="1" s="1"/>
  <c r="CR32" i="2"/>
  <c r="K1097" i="1" s="1"/>
  <c r="K1102" i="1" s="1"/>
  <c r="FD32" i="2"/>
  <c r="K1865" i="1" s="1"/>
  <c r="K1870" i="1" s="1"/>
  <c r="I31" i="2"/>
  <c r="I32" i="2" s="1"/>
  <c r="Q31" i="2"/>
  <c r="Q32" i="2" s="1"/>
  <c r="Y31" i="2"/>
  <c r="AG31" i="2"/>
  <c r="AO31" i="2"/>
  <c r="AO32" i="2" s="1"/>
  <c r="K437" i="1" s="1"/>
  <c r="AW31" i="2"/>
  <c r="BE31" i="2"/>
  <c r="BE32" i="2" s="1"/>
  <c r="K629" i="1" s="1"/>
  <c r="K634" i="1" s="1"/>
  <c r="BM31" i="2"/>
  <c r="BM32" i="2" s="1"/>
  <c r="K725" i="1" s="1"/>
  <c r="BU31" i="2"/>
  <c r="CC31" i="2"/>
  <c r="CC32" i="2" s="1"/>
  <c r="K917" i="1" s="1"/>
  <c r="K922" i="1" s="1"/>
  <c r="CK31" i="2"/>
  <c r="CS31" i="2"/>
  <c r="CS32" i="2" s="1"/>
  <c r="K1109" i="1" s="1"/>
  <c r="K1114" i="1" s="1"/>
  <c r="DA31" i="2"/>
  <c r="DA32" i="2" s="1"/>
  <c r="K1205" i="1" s="1"/>
  <c r="K1210" i="1" s="1"/>
  <c r="DI31" i="2"/>
  <c r="DI32" i="2" s="1"/>
  <c r="K1301" i="1" s="1"/>
  <c r="DQ31" i="2"/>
  <c r="DQ32" i="2" s="1"/>
  <c r="K1397" i="1" s="1"/>
  <c r="DY31" i="2"/>
  <c r="DY32" i="2" s="1"/>
  <c r="K1493" i="1" s="1"/>
  <c r="K1498" i="1" s="1"/>
  <c r="EG31" i="2"/>
  <c r="EG32" i="2" s="1"/>
  <c r="K1589" i="1" s="1"/>
  <c r="EO31" i="2"/>
  <c r="EW31" i="2"/>
  <c r="FE31" i="2"/>
  <c r="FE32" i="2" s="1"/>
  <c r="K1877" i="1" s="1"/>
  <c r="FM31" i="2"/>
  <c r="FU31" i="2"/>
  <c r="GC31" i="2"/>
  <c r="GC32" i="2" s="1"/>
  <c r="GC33" i="2" s="1"/>
  <c r="AU32" i="3"/>
  <c r="L509" i="1" s="1"/>
  <c r="BK32" i="3"/>
  <c r="L701" i="1" s="1"/>
  <c r="DG32" i="3"/>
  <c r="L1277" i="1" s="1"/>
  <c r="DW32" i="3"/>
  <c r="L1469" i="1" s="1"/>
  <c r="FS32" i="3"/>
  <c r="L2045" i="1" s="1"/>
  <c r="K31" i="2"/>
  <c r="K32" i="2" s="1"/>
  <c r="K77" i="1" s="1"/>
  <c r="S31" i="2"/>
  <c r="S32" i="2" s="1"/>
  <c r="K173" i="1" s="1"/>
  <c r="AA31" i="2"/>
  <c r="AA32" i="2" s="1"/>
  <c r="K269" i="1" s="1"/>
  <c r="AI31" i="2"/>
  <c r="AI32" i="2" s="1"/>
  <c r="K365" i="1" s="1"/>
  <c r="AQ31" i="2"/>
  <c r="AQ32" i="2" s="1"/>
  <c r="K461" i="1" s="1"/>
  <c r="AY31" i="2"/>
  <c r="AY32" i="2" s="1"/>
  <c r="K557" i="1" s="1"/>
  <c r="BG31" i="2"/>
  <c r="BG32" i="2" s="1"/>
  <c r="K653" i="1" s="1"/>
  <c r="BO31" i="2"/>
  <c r="BO32" i="2" s="1"/>
  <c r="K749" i="1" s="1"/>
  <c r="BW31" i="2"/>
  <c r="BW32" i="2" s="1"/>
  <c r="K845" i="1" s="1"/>
  <c r="CE31" i="2"/>
  <c r="CE32" i="2" s="1"/>
  <c r="K941" i="1" s="1"/>
  <c r="CM31" i="2"/>
  <c r="CM32" i="2" s="1"/>
  <c r="K1037" i="1" s="1"/>
  <c r="CU31" i="2"/>
  <c r="CU32" i="2" s="1"/>
  <c r="K1133" i="1" s="1"/>
  <c r="DC31" i="2"/>
  <c r="DC32" i="2" s="1"/>
  <c r="K1229" i="1" s="1"/>
  <c r="DK31" i="2"/>
  <c r="DK32" i="2" s="1"/>
  <c r="K1325" i="1" s="1"/>
  <c r="DS31" i="2"/>
  <c r="DS32" i="2" s="1"/>
  <c r="K1421" i="1" s="1"/>
  <c r="EA31" i="2"/>
  <c r="EA32" i="2" s="1"/>
  <c r="K1517" i="1" s="1"/>
  <c r="EI31" i="2"/>
  <c r="EI32" i="2" s="1"/>
  <c r="K1613" i="1" s="1"/>
  <c r="K1618" i="1" s="1"/>
  <c r="EQ31" i="2"/>
  <c r="EQ32" i="2" s="1"/>
  <c r="K1709" i="1" s="1"/>
  <c r="EY31" i="2"/>
  <c r="EY32" i="2" s="1"/>
  <c r="K1805" i="1" s="1"/>
  <c r="FG31" i="2"/>
  <c r="FG32" i="2" s="1"/>
  <c r="K1901" i="1" s="1"/>
  <c r="FO31" i="2"/>
  <c r="FO32" i="2" s="1"/>
  <c r="K1997" i="1" s="1"/>
  <c r="FW31" i="2"/>
  <c r="FW32" i="2" s="1"/>
  <c r="K2093" i="1" s="1"/>
  <c r="K2098" i="1" s="1"/>
  <c r="GE31" i="2"/>
  <c r="GE32" i="2" s="1"/>
  <c r="GE33" i="2" s="1"/>
  <c r="GH63" i="2"/>
  <c r="H32" i="3"/>
  <c r="L41" i="1" s="1"/>
  <c r="P32" i="3"/>
  <c r="L137" i="1" s="1"/>
  <c r="X32" i="3"/>
  <c r="L233" i="1" s="1"/>
  <c r="AF32" i="3"/>
  <c r="L329" i="1" s="1"/>
  <c r="AN32" i="3"/>
  <c r="L425" i="1" s="1"/>
  <c r="AV32" i="3"/>
  <c r="L521" i="1" s="1"/>
  <c r="BD32" i="3"/>
  <c r="L617" i="1" s="1"/>
  <c r="BL32" i="3"/>
  <c r="L713" i="1" s="1"/>
  <c r="BT32" i="3"/>
  <c r="L809" i="1" s="1"/>
  <c r="CB32" i="3"/>
  <c r="L905" i="1" s="1"/>
  <c r="CJ32" i="3"/>
  <c r="L1001" i="1" s="1"/>
  <c r="CR32" i="3"/>
  <c r="L1097" i="1" s="1"/>
  <c r="L1102" i="1" s="1"/>
  <c r="CZ32" i="3"/>
  <c r="L1193" i="1" s="1"/>
  <c r="DH32" i="3"/>
  <c r="L1289" i="1" s="1"/>
  <c r="DP32" i="3"/>
  <c r="L1385" i="1" s="1"/>
  <c r="DX32" i="3"/>
  <c r="L1481" i="1" s="1"/>
  <c r="EF32" i="3"/>
  <c r="L1577" i="1" s="1"/>
  <c r="EN32" i="3"/>
  <c r="L1673" i="1" s="1"/>
  <c r="EV32" i="3"/>
  <c r="L1769" i="1" s="1"/>
  <c r="FD32" i="3"/>
  <c r="L1865" i="1" s="1"/>
  <c r="FL32" i="3"/>
  <c r="L1961" i="1" s="1"/>
  <c r="FT32" i="3"/>
  <c r="L2057" i="1" s="1"/>
  <c r="GB32" i="3"/>
  <c r="G31" i="3"/>
  <c r="G32" i="3" s="1"/>
  <c r="L29" i="1" s="1"/>
  <c r="L34" i="1" s="1"/>
  <c r="O31" i="3"/>
  <c r="O32" i="3" s="1"/>
  <c r="L125" i="1" s="1"/>
  <c r="W31" i="3"/>
  <c r="W32" i="3" s="1"/>
  <c r="L221" i="1" s="1"/>
  <c r="AE31" i="3"/>
  <c r="AE32" i="3" s="1"/>
  <c r="L317" i="1" s="1"/>
  <c r="AM31" i="3"/>
  <c r="AM32" i="3" s="1"/>
  <c r="L413" i="1" s="1"/>
  <c r="L418" i="1" s="1"/>
  <c r="AU31" i="3"/>
  <c r="BC31" i="3"/>
  <c r="BC32" i="3" s="1"/>
  <c r="L605" i="1" s="1"/>
  <c r="BK31" i="3"/>
  <c r="BS31" i="3"/>
  <c r="BS32" i="3" s="1"/>
  <c r="L797" i="1" s="1"/>
  <c r="CA31" i="3"/>
  <c r="CA32" i="3" s="1"/>
  <c r="L893" i="1" s="1"/>
  <c r="CI31" i="3"/>
  <c r="CI32" i="3" s="1"/>
  <c r="L989" i="1" s="1"/>
  <c r="CQ31" i="3"/>
  <c r="CQ32" i="3" s="1"/>
  <c r="L1085" i="1" s="1"/>
  <c r="CY31" i="3"/>
  <c r="CY32" i="3" s="1"/>
  <c r="L1181" i="1" s="1"/>
  <c r="DG31" i="3"/>
  <c r="DO31" i="3"/>
  <c r="DO32" i="3" s="1"/>
  <c r="L1373" i="1" s="1"/>
  <c r="L1378" i="1" s="1"/>
  <c r="DW31" i="3"/>
  <c r="EE31" i="3"/>
  <c r="EE32" i="3" s="1"/>
  <c r="L1565" i="1" s="1"/>
  <c r="EM31" i="3"/>
  <c r="EM32" i="3" s="1"/>
  <c r="L1661" i="1" s="1"/>
  <c r="L1666" i="1" s="1"/>
  <c r="EU31" i="3"/>
  <c r="EU32" i="3" s="1"/>
  <c r="L1757" i="1" s="1"/>
  <c r="FC31" i="3"/>
  <c r="FC32" i="3" s="1"/>
  <c r="L1853" i="1" s="1"/>
  <c r="FK31" i="3"/>
  <c r="FK32" i="3" s="1"/>
  <c r="L1949" i="1" s="1"/>
  <c r="FS31" i="3"/>
  <c r="GA31" i="3"/>
  <c r="GA32" i="3" s="1"/>
  <c r="L2141" i="1" s="1"/>
  <c r="GH30" i="3"/>
  <c r="DA62" i="4"/>
  <c r="M1205" i="1"/>
  <c r="M1210" i="1" s="1"/>
  <c r="M32" i="2"/>
  <c r="K101" i="1" s="1"/>
  <c r="FQ32" i="2"/>
  <c r="K2021" i="1" s="1"/>
  <c r="GH41" i="3"/>
  <c r="O32" i="4"/>
  <c r="M125" i="1" s="1"/>
  <c r="AE32" i="4"/>
  <c r="M317" i="1" s="1"/>
  <c r="AU32" i="4"/>
  <c r="M509" i="1" s="1"/>
  <c r="CA32" i="4"/>
  <c r="M893" i="1" s="1"/>
  <c r="CQ32" i="4"/>
  <c r="M1085" i="1" s="1"/>
  <c r="M1090" i="1" s="1"/>
  <c r="DG32" i="4"/>
  <c r="M1277" i="1" s="1"/>
  <c r="EM32" i="4"/>
  <c r="M1661" i="1" s="1"/>
  <c r="FC32" i="4"/>
  <c r="M1853" i="1" s="1"/>
  <c r="FS32" i="4"/>
  <c r="M2045" i="1" s="1"/>
  <c r="K513" i="1"/>
  <c r="K32" i="3"/>
  <c r="L77" i="1" s="1"/>
  <c r="S32" i="3"/>
  <c r="L173" i="1" s="1"/>
  <c r="AA32" i="3"/>
  <c r="L269" i="1" s="1"/>
  <c r="AI32" i="3"/>
  <c r="L365" i="1" s="1"/>
  <c r="AQ32" i="3"/>
  <c r="L461" i="1" s="1"/>
  <c r="AY32" i="3"/>
  <c r="L557" i="1" s="1"/>
  <c r="BG32" i="3"/>
  <c r="L653" i="1" s="1"/>
  <c r="BO32" i="3"/>
  <c r="L749" i="1" s="1"/>
  <c r="L754" i="1" s="1"/>
  <c r="BW32" i="3"/>
  <c r="L845" i="1" s="1"/>
  <c r="CE32" i="3"/>
  <c r="L941" i="1" s="1"/>
  <c r="CM32" i="3"/>
  <c r="L1037" i="1" s="1"/>
  <c r="CU32" i="3"/>
  <c r="L1133" i="1" s="1"/>
  <c r="DC32" i="3"/>
  <c r="L1229" i="1" s="1"/>
  <c r="DK32" i="3"/>
  <c r="L1325" i="1" s="1"/>
  <c r="DS32" i="3"/>
  <c r="L1421" i="1" s="1"/>
  <c r="EA32" i="3"/>
  <c r="L1517" i="1" s="1"/>
  <c r="EI32" i="3"/>
  <c r="L1613" i="1" s="1"/>
  <c r="EQ32" i="3"/>
  <c r="L1709" i="1" s="1"/>
  <c r="EY32" i="3"/>
  <c r="L1805" i="1" s="1"/>
  <c r="FG32" i="3"/>
  <c r="L1901" i="1" s="1"/>
  <c r="FO32" i="3"/>
  <c r="L1997" i="1" s="1"/>
  <c r="FW32" i="3"/>
  <c r="L2093" i="1" s="1"/>
  <c r="GE32" i="3"/>
  <c r="GE33" i="3" s="1"/>
  <c r="J31" i="3"/>
  <c r="J32" i="3" s="1"/>
  <c r="L65" i="1" s="1"/>
  <c r="R31" i="3"/>
  <c r="R32" i="3" s="1"/>
  <c r="L161" i="1" s="1"/>
  <c r="L166" i="1" s="1"/>
  <c r="Z31" i="3"/>
  <c r="AH31" i="3"/>
  <c r="AH32" i="3" s="1"/>
  <c r="L353" i="1" s="1"/>
  <c r="L358" i="1" s="1"/>
  <c r="AP31" i="3"/>
  <c r="AP32" i="3" s="1"/>
  <c r="L449" i="1" s="1"/>
  <c r="AX31" i="3"/>
  <c r="AX32" i="3" s="1"/>
  <c r="L545" i="1" s="1"/>
  <c r="BF31" i="3"/>
  <c r="BF32" i="3" s="1"/>
  <c r="L641" i="1" s="1"/>
  <c r="BN31" i="3"/>
  <c r="BN32" i="3" s="1"/>
  <c r="L737" i="1" s="1"/>
  <c r="L742" i="1" s="1"/>
  <c r="BV31" i="3"/>
  <c r="BV32" i="3" s="1"/>
  <c r="L833" i="1" s="1"/>
  <c r="CD31" i="3"/>
  <c r="CD32" i="3" s="1"/>
  <c r="L929" i="1" s="1"/>
  <c r="L934" i="1" s="1"/>
  <c r="CL31" i="3"/>
  <c r="CT31" i="3"/>
  <c r="CT32" i="3" s="1"/>
  <c r="L1121" i="1" s="1"/>
  <c r="DB31" i="3"/>
  <c r="DB32" i="3" s="1"/>
  <c r="L1217" i="1" s="1"/>
  <c r="DJ31" i="3"/>
  <c r="DJ32" i="3" s="1"/>
  <c r="L1313" i="1" s="1"/>
  <c r="DR31" i="3"/>
  <c r="DR32" i="3" s="1"/>
  <c r="L1409" i="1" s="1"/>
  <c r="DZ31" i="3"/>
  <c r="DZ32" i="3" s="1"/>
  <c r="L1505" i="1" s="1"/>
  <c r="EH31" i="3"/>
  <c r="EH32" i="3" s="1"/>
  <c r="L1601" i="1" s="1"/>
  <c r="L1606" i="1" s="1"/>
  <c r="EP31" i="3"/>
  <c r="EP32" i="3" s="1"/>
  <c r="L1697" i="1" s="1"/>
  <c r="EX31" i="3"/>
  <c r="FF31" i="3"/>
  <c r="FF32" i="3" s="1"/>
  <c r="L1889" i="1" s="1"/>
  <c r="FN31" i="3"/>
  <c r="FN32" i="3" s="1"/>
  <c r="L1985" i="1" s="1"/>
  <c r="FV31" i="3"/>
  <c r="FV32" i="3" s="1"/>
  <c r="L2081" i="1" s="1"/>
  <c r="GD31" i="3"/>
  <c r="GD32" i="3" s="1"/>
  <c r="GD33" i="3" s="1"/>
  <c r="I31" i="4"/>
  <c r="I32" i="4" s="1"/>
  <c r="M53" i="1" s="1"/>
  <c r="Y31" i="4"/>
  <c r="Y32" i="4" s="1"/>
  <c r="M245" i="1" s="1"/>
  <c r="BU31" i="4"/>
  <c r="BU32" i="4" s="1"/>
  <c r="M821" i="1" s="1"/>
  <c r="CK31" i="4"/>
  <c r="CK32" i="4" s="1"/>
  <c r="M1013" i="1" s="1"/>
  <c r="EG31" i="4"/>
  <c r="EG32" i="4" s="1"/>
  <c r="M1589" i="1" s="1"/>
  <c r="EW31" i="4"/>
  <c r="EW32" i="4" s="1"/>
  <c r="M1781" i="1" s="1"/>
  <c r="M213" i="1"/>
  <c r="F32" i="3"/>
  <c r="L17" i="1" s="1"/>
  <c r="L22" i="1" s="1"/>
  <c r="N32" i="3"/>
  <c r="L113" i="1" s="1"/>
  <c r="V32" i="3"/>
  <c r="L209" i="1" s="1"/>
  <c r="AD32" i="3"/>
  <c r="L305" i="1" s="1"/>
  <c r="AL32" i="3"/>
  <c r="L401" i="1" s="1"/>
  <c r="AT32" i="3"/>
  <c r="L497" i="1" s="1"/>
  <c r="BB32" i="3"/>
  <c r="L593" i="1" s="1"/>
  <c r="BJ32" i="3"/>
  <c r="L689" i="1" s="1"/>
  <c r="BR32" i="3"/>
  <c r="L785" i="1" s="1"/>
  <c r="L790" i="1" s="1"/>
  <c r="BZ32" i="3"/>
  <c r="L881" i="1" s="1"/>
  <c r="CH32" i="3"/>
  <c r="L977" i="1" s="1"/>
  <c r="CP32" i="3"/>
  <c r="L1073" i="1" s="1"/>
  <c r="CX32" i="3"/>
  <c r="L1169" i="1" s="1"/>
  <c r="DF32" i="3"/>
  <c r="L1265" i="1" s="1"/>
  <c r="DN32" i="3"/>
  <c r="L1361" i="1" s="1"/>
  <c r="DV32" i="3"/>
  <c r="L1457" i="1" s="1"/>
  <c r="ED32" i="3"/>
  <c r="L1553" i="1" s="1"/>
  <c r="EL32" i="3"/>
  <c r="L1649" i="1" s="1"/>
  <c r="ET32" i="3"/>
  <c r="L1745" i="1" s="1"/>
  <c r="FB32" i="3"/>
  <c r="L1841" i="1" s="1"/>
  <c r="FJ32" i="3"/>
  <c r="L1937" i="1" s="1"/>
  <c r="FR32" i="3"/>
  <c r="L2033" i="1" s="1"/>
  <c r="FZ32" i="3"/>
  <c r="L2129" i="1" s="1"/>
  <c r="M31" i="3"/>
  <c r="M32" i="3" s="1"/>
  <c r="L101" i="1" s="1"/>
  <c r="U31" i="3"/>
  <c r="U32" i="3" s="1"/>
  <c r="L197" i="1" s="1"/>
  <c r="L202" i="1" s="1"/>
  <c r="AC31" i="3"/>
  <c r="AC32" i="3" s="1"/>
  <c r="L293" i="1" s="1"/>
  <c r="L298" i="1" s="1"/>
  <c r="AK31" i="3"/>
  <c r="AK32" i="3" s="1"/>
  <c r="L389" i="1" s="1"/>
  <c r="AS31" i="3"/>
  <c r="AS32" i="3" s="1"/>
  <c r="L485" i="1" s="1"/>
  <c r="BA31" i="3"/>
  <c r="BA32" i="3" s="1"/>
  <c r="L581" i="1" s="1"/>
  <c r="BI31" i="3"/>
  <c r="BQ31" i="3"/>
  <c r="BQ32" i="3" s="1"/>
  <c r="L773" i="1" s="1"/>
  <c r="BY31" i="3"/>
  <c r="BY32" i="3" s="1"/>
  <c r="L869" i="1" s="1"/>
  <c r="L874" i="1" s="1"/>
  <c r="CG31" i="3"/>
  <c r="CG32" i="3" s="1"/>
  <c r="L965" i="1" s="1"/>
  <c r="CO31" i="3"/>
  <c r="CO32" i="3" s="1"/>
  <c r="L1061" i="1" s="1"/>
  <c r="CW31" i="3"/>
  <c r="CW32" i="3" s="1"/>
  <c r="L1157" i="1" s="1"/>
  <c r="DE31" i="3"/>
  <c r="DE32" i="3" s="1"/>
  <c r="L1253" i="1" s="1"/>
  <c r="DM31" i="3"/>
  <c r="DM32" i="3" s="1"/>
  <c r="L1349" i="1" s="1"/>
  <c r="DU31" i="3"/>
  <c r="EC31" i="3"/>
  <c r="EC32" i="3" s="1"/>
  <c r="L1541" i="1" s="1"/>
  <c r="EK31" i="3"/>
  <c r="EK32" i="3" s="1"/>
  <c r="L1637" i="1" s="1"/>
  <c r="ES31" i="3"/>
  <c r="ES32" i="3" s="1"/>
  <c r="L1733" i="1" s="1"/>
  <c r="L1738" i="1" s="1"/>
  <c r="FA31" i="3"/>
  <c r="FA32" i="3" s="1"/>
  <c r="L1829" i="1" s="1"/>
  <c r="FI31" i="3"/>
  <c r="FI32" i="3" s="1"/>
  <c r="L1925" i="1" s="1"/>
  <c r="FQ31" i="3"/>
  <c r="FQ32" i="3" s="1"/>
  <c r="L2021" i="1" s="1"/>
  <c r="FY31" i="3"/>
  <c r="FY32" i="3" s="1"/>
  <c r="L2117" i="1" s="1"/>
  <c r="GG31" i="3"/>
  <c r="K31" i="4"/>
  <c r="AA31" i="4"/>
  <c r="AI31" i="4"/>
  <c r="AQ31" i="4"/>
  <c r="AY31" i="4"/>
  <c r="BG31" i="4"/>
  <c r="BO31" i="4"/>
  <c r="BW31" i="4"/>
  <c r="CE31" i="4"/>
  <c r="CM31" i="4"/>
  <c r="CU31" i="4"/>
  <c r="DC31" i="4"/>
  <c r="DK31" i="4"/>
  <c r="DS31" i="4"/>
  <c r="EI31" i="4"/>
  <c r="EY31" i="4"/>
  <c r="FG31" i="4"/>
  <c r="FO31" i="4"/>
  <c r="FW31" i="4"/>
  <c r="GE31" i="4"/>
  <c r="K669" i="1"/>
  <c r="EB42" i="6"/>
  <c r="O1531" i="1"/>
  <c r="O1535" i="1" s="1"/>
  <c r="FI42" i="6"/>
  <c r="O1927" i="1"/>
  <c r="O1931" i="1" s="1"/>
  <c r="EQ42" i="6"/>
  <c r="O1711" i="1"/>
  <c r="O1715" i="1" s="1"/>
  <c r="DB42" i="6"/>
  <c r="O1219" i="1"/>
  <c r="O1223" i="1" s="1"/>
  <c r="CE42" i="6"/>
  <c r="O943" i="1"/>
  <c r="O947" i="1" s="1"/>
  <c r="U42" i="6"/>
  <c r="O199" i="1"/>
  <c r="O203" i="1" s="1"/>
  <c r="BD42" i="6"/>
  <c r="O619" i="1"/>
  <c r="O623" i="1" s="1"/>
  <c r="CF42" i="6"/>
  <c r="O955" i="1"/>
  <c r="O959" i="1" s="1"/>
  <c r="ET44" i="7"/>
  <c r="ET47" i="7"/>
  <c r="FC47" i="7"/>
  <c r="FC44" i="7"/>
  <c r="AO47" i="7"/>
  <c r="AO44" i="7"/>
  <c r="FQ47" i="7"/>
  <c r="FQ44" i="7"/>
  <c r="AQ47" i="7"/>
  <c r="AQ44" i="7"/>
  <c r="P1499" i="1"/>
  <c r="F44" i="7"/>
  <c r="F47" i="7"/>
  <c r="N1613" i="1"/>
  <c r="N1618" i="1" s="1"/>
  <c r="EI53" i="5"/>
  <c r="EI62" i="5"/>
  <c r="N845" i="1"/>
  <c r="N850" i="1" s="1"/>
  <c r="BW62" i="5"/>
  <c r="N77" i="1"/>
  <c r="N82" i="1" s="1"/>
  <c r="K53" i="5"/>
  <c r="K62" i="5"/>
  <c r="N833" i="1"/>
  <c r="N838" i="1" s="1"/>
  <c r="BV62" i="5"/>
  <c r="BV33" i="5"/>
  <c r="BV53" i="5"/>
  <c r="DD42" i="6"/>
  <c r="O1243" i="1"/>
  <c r="O1247" i="1" s="1"/>
  <c r="BF42" i="6"/>
  <c r="O643" i="1"/>
  <c r="O647" i="1" s="1"/>
  <c r="FK42" i="6"/>
  <c r="O1951" i="1"/>
  <c r="O1955" i="1" s="1"/>
  <c r="Y42" i="6"/>
  <c r="O247" i="1"/>
  <c r="O251" i="1" s="1"/>
  <c r="FE47" i="7"/>
  <c r="AI47" i="7"/>
  <c r="AI44" i="7"/>
  <c r="AS47" i="7"/>
  <c r="AS44" i="7"/>
  <c r="DR47" i="7"/>
  <c r="DR44" i="7"/>
  <c r="DU44" i="7"/>
  <c r="DU47" i="7"/>
  <c r="G47" i="6"/>
  <c r="G44" i="6"/>
  <c r="N1517" i="1"/>
  <c r="N1522" i="1" s="1"/>
  <c r="EA62" i="5"/>
  <c r="EA53" i="5"/>
  <c r="EA33" i="5"/>
  <c r="EA34" i="5" s="1"/>
  <c r="EA35" i="5" s="1"/>
  <c r="N749" i="1"/>
  <c r="N754" i="1" s="1"/>
  <c r="BO62" i="5"/>
  <c r="BO33" i="5"/>
  <c r="BO34" i="5" s="1"/>
  <c r="BO35" i="5" s="1"/>
  <c r="BO53" i="5"/>
  <c r="N1505" i="1"/>
  <c r="N1510" i="1" s="1"/>
  <c r="DZ33" i="5"/>
  <c r="DZ34" i="5" s="1"/>
  <c r="DZ35" i="5" s="1"/>
  <c r="DZ53" i="5"/>
  <c r="N737" i="1"/>
  <c r="N742" i="1" s="1"/>
  <c r="BN33" i="5"/>
  <c r="BN34" i="5" s="1"/>
  <c r="BN35" i="5" s="1"/>
  <c r="BN53" i="5"/>
  <c r="N2093" i="1"/>
  <c r="N2098" i="1" s="1"/>
  <c r="FW53" i="5"/>
  <c r="FW62" i="5"/>
  <c r="FW33" i="5"/>
  <c r="FW34" i="5" s="1"/>
  <c r="FW35" i="5" s="1"/>
  <c r="N1385" i="1"/>
  <c r="N1390" i="1" s="1"/>
  <c r="DP53" i="5"/>
  <c r="DP33" i="5"/>
  <c r="DP34" i="5" s="1"/>
  <c r="DP35" i="5" s="1"/>
  <c r="N329" i="1"/>
  <c r="N334" i="1" s="1"/>
  <c r="AF53" i="5"/>
  <c r="AF62" i="5"/>
  <c r="AF33" i="5"/>
  <c r="AF34" i="5" s="1"/>
  <c r="AF35" i="5" s="1"/>
  <c r="L1377" i="1"/>
  <c r="BW53" i="5"/>
  <c r="DP62" i="5"/>
  <c r="EI33" i="5"/>
  <c r="EI34" i="5" s="1"/>
  <c r="EI35" i="5" s="1"/>
  <c r="BN62" i="5"/>
  <c r="M47" i="6"/>
  <c r="AS42" i="6"/>
  <c r="O487" i="1"/>
  <c r="O491" i="1" s="1"/>
  <c r="S42" i="6"/>
  <c r="O175" i="1"/>
  <c r="O179" i="1" s="1"/>
  <c r="DW42" i="6"/>
  <c r="O1471" i="1"/>
  <c r="O1475" i="1" s="1"/>
  <c r="CJ42" i="6"/>
  <c r="O1003" i="1"/>
  <c r="O1007" i="1" s="1"/>
  <c r="CZ42" i="6"/>
  <c r="CZ44" i="6" s="1"/>
  <c r="O1195" i="1"/>
  <c r="O1199" i="1" s="1"/>
  <c r="Q42" i="6"/>
  <c r="O151" i="1"/>
  <c r="O155" i="1" s="1"/>
  <c r="N881" i="1"/>
  <c r="N886" i="1" s="1"/>
  <c r="BZ53" i="5"/>
  <c r="N32" i="5"/>
  <c r="GH31" i="5"/>
  <c r="N1565" i="1"/>
  <c r="N1570" i="1" s="1"/>
  <c r="EE53" i="5"/>
  <c r="EE62" i="5"/>
  <c r="EE33" i="5"/>
  <c r="EE34" i="5" s="1"/>
  <c r="EE35" i="5" s="1"/>
  <c r="N797" i="1"/>
  <c r="N802" i="1" s="1"/>
  <c r="BS62" i="5"/>
  <c r="BS53" i="5"/>
  <c r="BS33" i="5"/>
  <c r="BS34" i="5" s="1"/>
  <c r="BS35" i="5" s="1"/>
  <c r="N29" i="1"/>
  <c r="N34" i="1" s="1"/>
  <c r="G53" i="5"/>
  <c r="G62" i="5"/>
  <c r="G33" i="5"/>
  <c r="G34" i="5" s="1"/>
  <c r="G35" i="5" s="1"/>
  <c r="N1541" i="1"/>
  <c r="N1546" i="1" s="1"/>
  <c r="EC62" i="5"/>
  <c r="EC53" i="5"/>
  <c r="N485" i="1"/>
  <c r="N490" i="1" s="1"/>
  <c r="AS62" i="5"/>
  <c r="AS33" i="5"/>
  <c r="GE36" i="5"/>
  <c r="GE34" i="5"/>
  <c r="GE35" i="5" s="1"/>
  <c r="N1421" i="1"/>
  <c r="N1426" i="1" s="1"/>
  <c r="DS62" i="5"/>
  <c r="DS33" i="5"/>
  <c r="DS34" i="5" s="1"/>
  <c r="DS35" i="5" s="1"/>
  <c r="N653" i="1"/>
  <c r="N658" i="1" s="1"/>
  <c r="BG53" i="5"/>
  <c r="BG62" i="5"/>
  <c r="BG33" i="5"/>
  <c r="BG34" i="5" s="1"/>
  <c r="BG35" i="5" s="1"/>
  <c r="GD34" i="5"/>
  <c r="GD35" i="5" s="1"/>
  <c r="GD36" i="5"/>
  <c r="N1409" i="1"/>
  <c r="N1414" i="1" s="1"/>
  <c r="DR62" i="5"/>
  <c r="DR33" i="5"/>
  <c r="DR34" i="5" s="1"/>
  <c r="DR35" i="5" s="1"/>
  <c r="N641" i="1"/>
  <c r="N646" i="1" s="1"/>
  <c r="BF62" i="5"/>
  <c r="BF53" i="5"/>
  <c r="BF33" i="5"/>
  <c r="BF34" i="5" s="1"/>
  <c r="BF35" i="5" s="1"/>
  <c r="N1325" i="1"/>
  <c r="N1330" i="1" s="1"/>
  <c r="DK62" i="5"/>
  <c r="DK53" i="5"/>
  <c r="DK33" i="5"/>
  <c r="DK34" i="5" s="1"/>
  <c r="DK35" i="5" s="1"/>
  <c r="K1234" i="1"/>
  <c r="L1438" i="1"/>
  <c r="K1522" i="1"/>
  <c r="L1534" i="1"/>
  <c r="M1545" i="1"/>
  <c r="M1642" i="1"/>
  <c r="K1906" i="1"/>
  <c r="BR53" i="5"/>
  <c r="N5" i="1"/>
  <c r="N10" i="1" s="1"/>
  <c r="E53" i="5"/>
  <c r="BW33" i="5"/>
  <c r="BW34" i="5" s="1"/>
  <c r="BW35" i="5" s="1"/>
  <c r="K33" i="5"/>
  <c r="K34" i="5" s="1"/>
  <c r="K35" i="5" s="1"/>
  <c r="BV42" i="6"/>
  <c r="O835" i="1"/>
  <c r="O839" i="1" s="1"/>
  <c r="AO42" i="6"/>
  <c r="O439" i="1"/>
  <c r="O443" i="1" s="1"/>
  <c r="AA42" i="6"/>
  <c r="O271" i="1"/>
  <c r="O275" i="1" s="1"/>
  <c r="DR42" i="6"/>
  <c r="O1411" i="1"/>
  <c r="O1415" i="1" s="1"/>
  <c r="CK42" i="6"/>
  <c r="O1015" i="1"/>
  <c r="O1019" i="1" s="1"/>
  <c r="BA42" i="6"/>
  <c r="O583" i="1"/>
  <c r="O587" i="1" s="1"/>
  <c r="BU47" i="7"/>
  <c r="N2081" i="1"/>
  <c r="N2086" i="1" s="1"/>
  <c r="FV62" i="5"/>
  <c r="FV33" i="5"/>
  <c r="FV34" i="5" s="1"/>
  <c r="FV35" i="5" s="1"/>
  <c r="FV53" i="5"/>
  <c r="N1313" i="1"/>
  <c r="N1318" i="1" s="1"/>
  <c r="DJ53" i="5"/>
  <c r="DJ62" i="5"/>
  <c r="DJ33" i="5"/>
  <c r="DJ34" i="5" s="1"/>
  <c r="DJ35" i="5" s="1"/>
  <c r="N545" i="1"/>
  <c r="N550" i="1" s="1"/>
  <c r="AX53" i="5"/>
  <c r="AX62" i="5"/>
  <c r="AX33" i="5"/>
  <c r="AX34" i="5" s="1"/>
  <c r="AX35" i="5" s="1"/>
  <c r="N557" i="1"/>
  <c r="N562" i="1" s="1"/>
  <c r="AY62" i="5"/>
  <c r="AY33" i="5"/>
  <c r="AY34" i="5" s="1"/>
  <c r="AY35" i="5" s="1"/>
  <c r="AY53" i="5"/>
  <c r="N65" i="1"/>
  <c r="N70" i="1" s="1"/>
  <c r="J62" i="5"/>
  <c r="J33" i="5"/>
  <c r="J53" i="5"/>
  <c r="K933" i="1"/>
  <c r="K1005" i="1"/>
  <c r="K1149" i="1"/>
  <c r="L1929" i="1"/>
  <c r="N245" i="1"/>
  <c r="N250" i="1" s="1"/>
  <c r="Y53" i="5"/>
  <c r="BP42" i="6"/>
  <c r="O763" i="1"/>
  <c r="O767" i="1" s="1"/>
  <c r="CW42" i="6"/>
  <c r="O1159" i="1"/>
  <c r="O1163" i="1" s="1"/>
  <c r="FO42" i="6"/>
  <c r="O1999" i="1"/>
  <c r="O2003" i="1" s="1"/>
  <c r="BW42" i="6"/>
  <c r="O847" i="1"/>
  <c r="O851" i="1" s="1"/>
  <c r="BQ42" i="6"/>
  <c r="BQ44" i="6" s="1"/>
  <c r="O775" i="1"/>
  <c r="O779" i="1" s="1"/>
  <c r="FD42" i="6"/>
  <c r="O1867" i="1"/>
  <c r="O1871" i="1" s="1"/>
  <c r="N1997" i="1"/>
  <c r="N2002" i="1" s="1"/>
  <c r="FO62" i="5"/>
  <c r="FO33" i="5"/>
  <c r="FO34" i="5" s="1"/>
  <c r="FO35" i="5" s="1"/>
  <c r="N1229" i="1"/>
  <c r="N1234" i="1" s="1"/>
  <c r="DC62" i="5"/>
  <c r="DC33" i="5"/>
  <c r="DC34" i="5" s="1"/>
  <c r="DC35" i="5" s="1"/>
  <c r="DC53" i="5"/>
  <c r="N461" i="1"/>
  <c r="N466" i="1" s="1"/>
  <c r="AQ53" i="5"/>
  <c r="AQ62" i="5"/>
  <c r="AQ33" i="5"/>
  <c r="AQ34" i="5" s="1"/>
  <c r="AQ35" i="5" s="1"/>
  <c r="N1985" i="1"/>
  <c r="N1990" i="1" s="1"/>
  <c r="FN62" i="5"/>
  <c r="FN33" i="5"/>
  <c r="N449" i="1"/>
  <c r="N454" i="1" s="1"/>
  <c r="AP62" i="5"/>
  <c r="AP33" i="5"/>
  <c r="AP53" i="5"/>
  <c r="EL42" i="6"/>
  <c r="O1651" i="1"/>
  <c r="O1655" i="1" s="1"/>
  <c r="DZ62" i="5"/>
  <c r="CV42" i="6"/>
  <c r="O1147" i="1"/>
  <c r="O1151" i="1" s="1"/>
  <c r="ES42" i="6"/>
  <c r="O1735" i="1"/>
  <c r="O1739" i="1" s="1"/>
  <c r="DH42" i="6"/>
  <c r="O1291" i="1"/>
  <c r="O1295" i="1" s="1"/>
  <c r="FQ42" i="6"/>
  <c r="O2023" i="1"/>
  <c r="O2027" i="1" s="1"/>
  <c r="N1901" i="1"/>
  <c r="N1906" i="1" s="1"/>
  <c r="FG62" i="5"/>
  <c r="FG33" i="5"/>
  <c r="FG34" i="5" s="1"/>
  <c r="FG35" i="5" s="1"/>
  <c r="FG53" i="5"/>
  <c r="N1133" i="1"/>
  <c r="N1138" i="1" s="1"/>
  <c r="CU62" i="5"/>
  <c r="CU33" i="5"/>
  <c r="CU34" i="5" s="1"/>
  <c r="CU35" i="5" s="1"/>
  <c r="CU53" i="5"/>
  <c r="N365" i="1"/>
  <c r="N370" i="1" s="1"/>
  <c r="AI62" i="5"/>
  <c r="AI33" i="5"/>
  <c r="AI53" i="5"/>
  <c r="N1889" i="1"/>
  <c r="N1894" i="1" s="1"/>
  <c r="FF33" i="5"/>
  <c r="FF34" i="5" s="1"/>
  <c r="FF35" i="5" s="1"/>
  <c r="FF53" i="5"/>
  <c r="N353" i="1"/>
  <c r="N358" i="1" s="1"/>
  <c r="AH33" i="5"/>
  <c r="AH34" i="5" s="1"/>
  <c r="AH35" i="5" s="1"/>
  <c r="AH53" i="5"/>
  <c r="GC37" i="5"/>
  <c r="GC34" i="5"/>
  <c r="GC35" i="5" s="1"/>
  <c r="GC36" i="5" s="1"/>
  <c r="GH27" i="5"/>
  <c r="DT42" i="6"/>
  <c r="O1435" i="1"/>
  <c r="O1439" i="1" s="1"/>
  <c r="V47" i="6"/>
  <c r="AI42" i="6"/>
  <c r="O367" i="1"/>
  <c r="O371" i="1" s="1"/>
  <c r="DJ42" i="6"/>
  <c r="O1315" i="1"/>
  <c r="O1319" i="1" s="1"/>
  <c r="P59" i="1"/>
  <c r="N1685" i="1"/>
  <c r="N1690" i="1" s="1"/>
  <c r="EO33" i="5"/>
  <c r="EO34" i="5" s="1"/>
  <c r="EO35" i="5" s="1"/>
  <c r="N1805" i="1"/>
  <c r="N1810" i="1" s="1"/>
  <c r="EY62" i="5"/>
  <c r="EY33" i="5"/>
  <c r="EY34" i="5" s="1"/>
  <c r="EY35" i="5" s="1"/>
  <c r="N1037" i="1"/>
  <c r="N1042" i="1" s="1"/>
  <c r="CM62" i="5"/>
  <c r="CM33" i="5"/>
  <c r="CM53" i="5"/>
  <c r="N269" i="1"/>
  <c r="N274" i="1" s="1"/>
  <c r="AA62" i="5"/>
  <c r="AA53" i="5"/>
  <c r="AA33" i="5"/>
  <c r="AA34" i="5" s="1"/>
  <c r="AA35" i="5" s="1"/>
  <c r="N1793" i="1"/>
  <c r="EX62" i="5"/>
  <c r="EX33" i="5"/>
  <c r="EX34" i="5" s="1"/>
  <c r="EX35" i="5" s="1"/>
  <c r="N1025" i="1"/>
  <c r="N1030" i="1" s="1"/>
  <c r="CL62" i="5"/>
  <c r="CL53" i="5"/>
  <c r="CL33" i="5"/>
  <c r="CL34" i="5" s="1"/>
  <c r="CL35" i="5" s="1"/>
  <c r="N257" i="1"/>
  <c r="N262" i="1" s="1"/>
  <c r="Z62" i="5"/>
  <c r="Z33" i="5"/>
  <c r="Z34" i="5" s="1"/>
  <c r="Z35" i="5" s="1"/>
  <c r="Z53" i="5"/>
  <c r="K681" i="1"/>
  <c r="M801" i="1"/>
  <c r="K873" i="1"/>
  <c r="M2097" i="1"/>
  <c r="N17" i="1"/>
  <c r="N22" i="1" s="1"/>
  <c r="F53" i="5"/>
  <c r="CR42" i="6"/>
  <c r="O1099" i="1"/>
  <c r="O1103" i="1" s="1"/>
  <c r="BN42" i="6"/>
  <c r="BN44" i="6" s="1"/>
  <c r="O739" i="1"/>
  <c r="O743" i="1" s="1"/>
  <c r="J42" i="6"/>
  <c r="O67" i="1"/>
  <c r="O71" i="1" s="1"/>
  <c r="R42" i="6"/>
  <c r="O163" i="1"/>
  <c r="O167" i="1" s="1"/>
  <c r="N1709" i="1"/>
  <c r="N1714" i="1" s="1"/>
  <c r="EQ62" i="5"/>
  <c r="EQ53" i="5"/>
  <c r="N941" i="1"/>
  <c r="N946" i="1" s="1"/>
  <c r="CE53" i="5"/>
  <c r="CE62" i="5"/>
  <c r="N173" i="1"/>
  <c r="N178" i="1" s="1"/>
  <c r="S53" i="5"/>
  <c r="S62" i="5"/>
  <c r="N1625" i="1"/>
  <c r="N1630" i="1" s="1"/>
  <c r="EJ62" i="5"/>
  <c r="EJ33" i="5"/>
  <c r="V47" i="7"/>
  <c r="V44" i="7"/>
  <c r="BQ44" i="7"/>
  <c r="BQ47" i="7"/>
  <c r="DV47" i="6"/>
  <c r="DV44" i="6"/>
  <c r="N929" i="1"/>
  <c r="N934" i="1" s="1"/>
  <c r="CD53" i="5"/>
  <c r="CD62" i="5"/>
  <c r="CD33" i="5"/>
  <c r="CD34" i="5" s="1"/>
  <c r="CD35" i="5" s="1"/>
  <c r="N161" i="1"/>
  <c r="N166" i="1" s="1"/>
  <c r="R53" i="5"/>
  <c r="R62" i="5"/>
  <c r="R33" i="5"/>
  <c r="R34" i="5" s="1"/>
  <c r="R35" i="5" s="1"/>
  <c r="N1697" i="1"/>
  <c r="N1702" i="1" s="1"/>
  <c r="EP53" i="5"/>
  <c r="EP62" i="5"/>
  <c r="EP33" i="5"/>
  <c r="EP34" i="5" s="1"/>
  <c r="EP35" i="5" s="1"/>
  <c r="GF38" i="5"/>
  <c r="GF40" i="5" s="1"/>
  <c r="GF42" i="5" s="1"/>
  <c r="AJ42" i="6"/>
  <c r="O379" i="1"/>
  <c r="O383" i="1" s="1"/>
  <c r="Z42" i="6"/>
  <c r="O259" i="1"/>
  <c r="O263" i="1" s="1"/>
  <c r="FC42" i="6"/>
  <c r="O1855" i="1"/>
  <c r="O1859" i="1" s="1"/>
  <c r="L42" i="6"/>
  <c r="O91" i="1"/>
  <c r="O95" i="1" s="1"/>
  <c r="CC42" i="6"/>
  <c r="O919" i="1"/>
  <c r="O923" i="1" s="1"/>
  <c r="CU42" i="6"/>
  <c r="O1135" i="1"/>
  <c r="O1139" i="1" s="1"/>
  <c r="I42" i="6"/>
  <c r="O55" i="1"/>
  <c r="O59" i="1" s="1"/>
  <c r="FS42" i="6"/>
  <c r="O2047" i="1"/>
  <c r="O2051" i="1" s="1"/>
  <c r="CC44" i="7"/>
  <c r="P1403" i="1"/>
  <c r="P1211" i="1"/>
  <c r="AN42" i="6"/>
  <c r="O427" i="1"/>
  <c r="O431" i="1" s="1"/>
  <c r="AK42" i="6"/>
  <c r="O391" i="1"/>
  <c r="O395" i="1" s="1"/>
  <c r="FA42" i="6"/>
  <c r="O1831" i="1"/>
  <c r="O1835" i="1" s="1"/>
  <c r="EF42" i="6"/>
  <c r="EF44" i="6" s="1"/>
  <c r="O1579" i="1"/>
  <c r="O1583" i="1" s="1"/>
  <c r="AF42" i="6"/>
  <c r="O331" i="1"/>
  <c r="O335" i="1" s="1"/>
  <c r="AQ42" i="6"/>
  <c r="O463" i="1"/>
  <c r="O467" i="1" s="1"/>
  <c r="CG42" i="6"/>
  <c r="CG47" i="6" s="1"/>
  <c r="O967" i="1"/>
  <c r="O971" i="1" s="1"/>
  <c r="DO42" i="6"/>
  <c r="O1375" i="1"/>
  <c r="O1379" i="1" s="1"/>
  <c r="CN42" i="6"/>
  <c r="O1051" i="1"/>
  <c r="O1055" i="1" s="1"/>
  <c r="FG42" i="6"/>
  <c r="O1903" i="1"/>
  <c r="O1907" i="1" s="1"/>
  <c r="AY42" i="6"/>
  <c r="O559" i="1"/>
  <c r="O563" i="1" s="1"/>
  <c r="EH42" i="6"/>
  <c r="O1603" i="1"/>
  <c r="O1607" i="1" s="1"/>
  <c r="DX42" i="6"/>
  <c r="O1483" i="1"/>
  <c r="O1487" i="1" s="1"/>
  <c r="AH42" i="6"/>
  <c r="O355" i="1"/>
  <c r="O359" i="1" s="1"/>
  <c r="FT42" i="6"/>
  <c r="FT47" i="6" s="1"/>
  <c r="O2059" i="1"/>
  <c r="O2063" i="1" s="1"/>
  <c r="EU42" i="6"/>
  <c r="O1759" i="1"/>
  <c r="O1763" i="1" s="1"/>
  <c r="P1787" i="1"/>
  <c r="GG38" i="5"/>
  <c r="GG40" i="5" s="1"/>
  <c r="GG42" i="5" s="1"/>
  <c r="DY53" i="5"/>
  <c r="N1493" i="1"/>
  <c r="N1498" i="1" s="1"/>
  <c r="BM53" i="5"/>
  <c r="N725" i="1"/>
  <c r="N730" i="1" s="1"/>
  <c r="DC42" i="6"/>
  <c r="O1231" i="1"/>
  <c r="O1235" i="1" s="1"/>
  <c r="EM42" i="6"/>
  <c r="O1663" i="1"/>
  <c r="O1667" i="1" s="1"/>
  <c r="EE42" i="6"/>
  <c r="O1567" i="1"/>
  <c r="O1571" i="1" s="1"/>
  <c r="BL42" i="6"/>
  <c r="O715" i="1"/>
  <c r="O719" i="1" s="1"/>
  <c r="EI42" i="6"/>
  <c r="O1615" i="1"/>
  <c r="O1619" i="1" s="1"/>
  <c r="DG42" i="6"/>
  <c r="O1279" i="1"/>
  <c r="O1283" i="1" s="1"/>
  <c r="EK42" i="6"/>
  <c r="O1639" i="1"/>
  <c r="O1643" i="1" s="1"/>
  <c r="DQ42" i="6"/>
  <c r="O1399" i="1"/>
  <c r="O1403" i="1" s="1"/>
  <c r="P923" i="1"/>
  <c r="P635" i="1"/>
  <c r="P1595" i="1"/>
  <c r="BH42" i="6"/>
  <c r="BH47" i="6" s="1"/>
  <c r="O667" i="1"/>
  <c r="O671" i="1" s="1"/>
  <c r="K42" i="6"/>
  <c r="O79" i="1"/>
  <c r="O83" i="1" s="1"/>
  <c r="T42" i="6"/>
  <c r="O187" i="1"/>
  <c r="O191" i="1" s="1"/>
  <c r="BE42" i="6"/>
  <c r="O631" i="1"/>
  <c r="O635" i="1" s="1"/>
  <c r="EW42" i="6"/>
  <c r="EW47" i="6" s="1"/>
  <c r="O1783" i="1"/>
  <c r="O1787" i="1" s="1"/>
  <c r="BT42" i="6"/>
  <c r="BT47" i="6" s="1"/>
  <c r="O811" i="1"/>
  <c r="O815" i="1" s="1"/>
  <c r="FL42" i="6"/>
  <c r="O1963" i="1"/>
  <c r="O1967" i="1" s="1"/>
  <c r="AR42" i="6"/>
  <c r="O475" i="1"/>
  <c r="O479" i="1" s="1"/>
  <c r="AB42" i="6"/>
  <c r="O283" i="1"/>
  <c r="O287" i="1" s="1"/>
  <c r="GA42" i="6"/>
  <c r="O2143" i="1"/>
  <c r="O2147" i="1" s="1"/>
  <c r="DE42" i="6"/>
  <c r="O1255" i="1"/>
  <c r="O1259" i="1" s="1"/>
  <c r="BX42" i="6"/>
  <c r="O859" i="1"/>
  <c r="O863" i="1" s="1"/>
  <c r="H42" i="6"/>
  <c r="O43" i="1"/>
  <c r="O47" i="1" s="1"/>
  <c r="X42" i="6"/>
  <c r="O235" i="1"/>
  <c r="O239" i="1" s="1"/>
  <c r="AV42" i="6"/>
  <c r="O523" i="1"/>
  <c r="O527" i="1" s="1"/>
  <c r="BU42" i="6"/>
  <c r="O823" i="1"/>
  <c r="O827" i="1" s="1"/>
  <c r="P251" i="1"/>
  <c r="AD53" i="5"/>
  <c r="N305" i="1"/>
  <c r="N310" i="1" s="1"/>
  <c r="P42" i="6"/>
  <c r="O139" i="1"/>
  <c r="O143" i="1" s="1"/>
  <c r="CD42" i="6"/>
  <c r="O931" i="1"/>
  <c r="O935" i="1" s="1"/>
  <c r="EY42" i="6"/>
  <c r="EY47" i="6" s="1"/>
  <c r="O1807" i="1"/>
  <c r="O1811" i="1" s="1"/>
  <c r="DZ42" i="6"/>
  <c r="DZ47" i="6" s="1"/>
  <c r="O1507" i="1"/>
  <c r="O1511" i="1" s="1"/>
  <c r="P155" i="1"/>
  <c r="P539" i="1"/>
  <c r="BO42" i="6"/>
  <c r="O751" i="1"/>
  <c r="O755" i="1" s="1"/>
  <c r="P1019" i="1"/>
  <c r="P1307" i="1"/>
  <c r="P347" i="1"/>
  <c r="BG42" i="6"/>
  <c r="BG47" i="6" s="1"/>
  <c r="O655" i="1"/>
  <c r="O659" i="1" s="1"/>
  <c r="CM42" i="6"/>
  <c r="O1039" i="1"/>
  <c r="O1043" i="1" s="1"/>
  <c r="EN42" i="6"/>
  <c r="O1675" i="1"/>
  <c r="O1679" i="1" s="1"/>
  <c r="EV42" i="6"/>
  <c r="EV44" i="6" s="1"/>
  <c r="O1771" i="1"/>
  <c r="O1775" i="1" s="1"/>
  <c r="FH42" i="6"/>
  <c r="FH47" i="6" s="1"/>
  <c r="O1915" i="1"/>
  <c r="O1919" i="1" s="1"/>
  <c r="DK42" i="6"/>
  <c r="O1327" i="1"/>
  <c r="O1331" i="1" s="1"/>
  <c r="CB42" i="6"/>
  <c r="O907" i="1"/>
  <c r="O911" i="1" s="1"/>
  <c r="FW42" i="6"/>
  <c r="O2095" i="1"/>
  <c r="O2099" i="1" s="1"/>
  <c r="AX42" i="6"/>
  <c r="O547" i="1"/>
  <c r="O551" i="1" s="1"/>
  <c r="CL42" i="6"/>
  <c r="CL44" i="6" s="1"/>
  <c r="O1027" i="1"/>
  <c r="O1031" i="1" s="1"/>
  <c r="DU42" i="6"/>
  <c r="O1447" i="1"/>
  <c r="O1451" i="1" s="1"/>
  <c r="CY42" i="6"/>
  <c r="O1183" i="1"/>
  <c r="O1187" i="1" s="1"/>
  <c r="EA42" i="6"/>
  <c r="O1519" i="1"/>
  <c r="O1523" i="1" s="1"/>
  <c r="CT42" i="6"/>
  <c r="O1123" i="1"/>
  <c r="O1127" i="1" s="1"/>
  <c r="DS42" i="6"/>
  <c r="O1423" i="1"/>
  <c r="O1427" i="1" s="1"/>
  <c r="P443" i="1"/>
  <c r="M21" i="1"/>
  <c r="K1258" i="1"/>
  <c r="K1546" i="1"/>
  <c r="M1953" i="1"/>
  <c r="K2026" i="1"/>
  <c r="L1894" i="1"/>
  <c r="K981" i="1"/>
  <c r="L1041" i="1"/>
  <c r="L1521" i="1"/>
  <c r="L2001" i="1"/>
  <c r="L2097" i="1"/>
  <c r="K465" i="1"/>
  <c r="K585" i="1"/>
  <c r="K1474" i="1"/>
  <c r="M1786" i="1"/>
  <c r="K1881" i="1"/>
  <c r="K2146" i="1"/>
  <c r="M2160" i="1"/>
  <c r="M477" i="1"/>
  <c r="L658" i="1"/>
  <c r="K2002" i="1"/>
  <c r="GH35" i="7"/>
  <c r="E36" i="7"/>
  <c r="P47" i="6"/>
  <c r="P44" i="6"/>
  <c r="BO47" i="6"/>
  <c r="BO44" i="6"/>
  <c r="CD44" i="6"/>
  <c r="CD47" i="6"/>
  <c r="CM47" i="6"/>
  <c r="CM44" i="6"/>
  <c r="EN47" i="6"/>
  <c r="EN44" i="6"/>
  <c r="EV47" i="6"/>
  <c r="DK47" i="6"/>
  <c r="DK44" i="6"/>
  <c r="FW47" i="6"/>
  <c r="FW44" i="6"/>
  <c r="DU47" i="6"/>
  <c r="DU44" i="6"/>
  <c r="EA47" i="6"/>
  <c r="EA44" i="6"/>
  <c r="CT47" i="6"/>
  <c r="CT44" i="6"/>
  <c r="EQ47" i="6"/>
  <c r="EQ44" i="6"/>
  <c r="DR44" i="6"/>
  <c r="DR47" i="6"/>
  <c r="BQ47" i="6"/>
  <c r="R47" i="6"/>
  <c r="R44" i="6"/>
  <c r="AI47" i="6"/>
  <c r="AI44" i="6"/>
  <c r="DJ47" i="6"/>
  <c r="DJ44" i="6"/>
  <c r="DH47" i="6"/>
  <c r="DH44" i="6"/>
  <c r="DW47" i="6"/>
  <c r="DW44" i="6"/>
  <c r="Q47" i="6"/>
  <c r="Q44" i="6"/>
  <c r="AJ47" i="6"/>
  <c r="AJ44" i="6"/>
  <c r="Z47" i="6"/>
  <c r="Z44" i="6"/>
  <c r="FC47" i="6"/>
  <c r="FC44" i="6"/>
  <c r="L47" i="6"/>
  <c r="L44" i="6"/>
  <c r="CC47" i="6"/>
  <c r="CC44" i="6"/>
  <c r="CU47" i="6"/>
  <c r="CU44" i="6"/>
  <c r="I47" i="6"/>
  <c r="I44" i="6"/>
  <c r="FS47" i="6"/>
  <c r="FS44" i="6"/>
  <c r="BA47" i="6"/>
  <c r="BA44" i="6"/>
  <c r="AK44" i="6"/>
  <c r="AK47" i="6"/>
  <c r="FG47" i="6"/>
  <c r="FG44" i="6"/>
  <c r="AH47" i="6"/>
  <c r="AH44" i="6"/>
  <c r="DC47" i="6"/>
  <c r="DC44" i="6"/>
  <c r="GB47" i="6"/>
  <c r="GB44" i="6"/>
  <c r="EM47" i="6"/>
  <c r="EM44" i="6"/>
  <c r="EE47" i="6"/>
  <c r="EE44" i="6"/>
  <c r="BL47" i="6"/>
  <c r="BL44" i="6"/>
  <c r="EI47" i="6"/>
  <c r="EI44" i="6"/>
  <c r="DG47" i="6"/>
  <c r="DG44" i="6"/>
  <c r="EK47" i="6"/>
  <c r="EK44" i="6"/>
  <c r="DQ47" i="6"/>
  <c r="DQ44" i="6"/>
  <c r="K47" i="6"/>
  <c r="K44" i="6"/>
  <c r="FL47" i="6"/>
  <c r="FL44" i="6"/>
  <c r="AR47" i="6"/>
  <c r="AR44" i="6"/>
  <c r="GA47" i="6"/>
  <c r="GA44" i="6"/>
  <c r="DE44" i="6"/>
  <c r="DE47" i="6"/>
  <c r="BX44" i="6"/>
  <c r="BX47" i="6"/>
  <c r="H47" i="6"/>
  <c r="H44" i="6"/>
  <c r="AV47" i="6"/>
  <c r="AV44" i="6"/>
  <c r="BU47" i="6"/>
  <c r="BU44" i="6"/>
  <c r="AX47" i="6"/>
  <c r="AX44" i="6"/>
  <c r="CF47" i="6"/>
  <c r="CF44" i="6"/>
  <c r="BN47" i="6"/>
  <c r="FA47" i="6"/>
  <c r="FA44" i="6"/>
  <c r="CW44" i="6"/>
  <c r="CW47" i="6"/>
  <c r="AF47" i="6"/>
  <c r="AF44" i="6"/>
  <c r="DT47" i="6"/>
  <c r="DT44" i="6"/>
  <c r="BW47" i="6"/>
  <c r="BW44" i="6"/>
  <c r="CB47" i="6"/>
  <c r="CB44" i="6"/>
  <c r="AB47" i="6"/>
  <c r="AB44" i="6"/>
  <c r="AY47" i="6"/>
  <c r="AY44" i="6"/>
  <c r="DX47" i="6"/>
  <c r="DX44" i="6"/>
  <c r="AA47" i="6"/>
  <c r="AA44" i="6"/>
  <c r="CN47" i="6"/>
  <c r="CN44" i="6"/>
  <c r="CY47" i="6"/>
  <c r="CY44" i="6"/>
  <c r="X47" i="6"/>
  <c r="X44" i="6"/>
  <c r="CZ47" i="6"/>
  <c r="T47" i="6"/>
  <c r="T44" i="6"/>
  <c r="AO47" i="6"/>
  <c r="AO44" i="6"/>
  <c r="EB47" i="6"/>
  <c r="EB44" i="6"/>
  <c r="CV47" i="6"/>
  <c r="CV44" i="6"/>
  <c r="BE47" i="6"/>
  <c r="BE44" i="6"/>
  <c r="CE47" i="6"/>
  <c r="CE44" i="6"/>
  <c r="U47" i="6"/>
  <c r="U44" i="6"/>
  <c r="CJ47" i="6"/>
  <c r="CJ44" i="6"/>
  <c r="DB44" i="6"/>
  <c r="DB47" i="6"/>
  <c r="FD47" i="6"/>
  <c r="FD44" i="6"/>
  <c r="FI47" i="6"/>
  <c r="FI44" i="6"/>
  <c r="DS47" i="6"/>
  <c r="DS44" i="6"/>
  <c r="AN47" i="6"/>
  <c r="AN44" i="6"/>
  <c r="CR47" i="6"/>
  <c r="CR44" i="6"/>
  <c r="BF47" i="6"/>
  <c r="BF44" i="6"/>
  <c r="J47" i="6"/>
  <c r="J44" i="6"/>
  <c r="S47" i="6"/>
  <c r="S44" i="6"/>
  <c r="ES47" i="6"/>
  <c r="ES44" i="6"/>
  <c r="FO47" i="6"/>
  <c r="FO44" i="6"/>
  <c r="GH34" i="6"/>
  <c r="E35" i="6"/>
  <c r="AQ47" i="6"/>
  <c r="AQ44" i="6"/>
  <c r="FK47" i="6"/>
  <c r="FK44" i="6"/>
  <c r="Y47" i="6"/>
  <c r="Y44" i="6"/>
  <c r="BD47" i="6"/>
  <c r="BD44" i="6"/>
  <c r="L1294" i="1"/>
  <c r="L1330" i="1"/>
  <c r="M2049" i="1"/>
  <c r="K2122" i="1"/>
  <c r="M2145" i="1"/>
  <c r="L1725" i="1"/>
  <c r="L2049" i="1"/>
  <c r="L2145" i="1"/>
  <c r="L669" i="1"/>
  <c r="K1089" i="1"/>
  <c r="K1125" i="1"/>
  <c r="L1497" i="1"/>
  <c r="M1701" i="1"/>
  <c r="M165" i="1"/>
  <c r="K957" i="1"/>
  <c r="K1185" i="1"/>
  <c r="M1593" i="1"/>
  <c r="M1617" i="1"/>
  <c r="K1761" i="1"/>
  <c r="L1821" i="1"/>
  <c r="L21" i="1"/>
  <c r="M753" i="1"/>
  <c r="M945" i="1"/>
  <c r="L1473" i="1"/>
  <c r="M1581" i="1"/>
  <c r="M1893" i="1"/>
  <c r="M2001" i="1"/>
  <c r="K2074" i="1"/>
  <c r="K717" i="1"/>
  <c r="K1449" i="1"/>
  <c r="K1857" i="1"/>
  <c r="M1978" i="1"/>
  <c r="K813" i="1"/>
  <c r="K586" i="1"/>
  <c r="L622" i="1"/>
  <c r="K897" i="1"/>
  <c r="L910" i="1"/>
  <c r="L1053" i="1"/>
  <c r="L1545" i="1"/>
  <c r="M1834" i="1"/>
  <c r="L1918" i="1"/>
  <c r="M45" i="1"/>
  <c r="M153" i="1"/>
  <c r="K249" i="1"/>
  <c r="L261" i="1"/>
  <c r="M273" i="1"/>
  <c r="L394" i="1"/>
  <c r="M417" i="1"/>
  <c r="K489" i="1"/>
  <c r="K562" i="1"/>
  <c r="L129" i="1"/>
  <c r="L250" i="1"/>
  <c r="K333" i="1"/>
  <c r="M393" i="1"/>
  <c r="M501" i="1"/>
  <c r="K105" i="1"/>
  <c r="L118" i="1"/>
  <c r="M130" i="1"/>
  <c r="M369" i="1"/>
  <c r="L105" i="1"/>
  <c r="M117" i="1"/>
  <c r="L225" i="1"/>
  <c r="M237" i="1"/>
  <c r="M345" i="1"/>
  <c r="K2037" i="1"/>
  <c r="K2133" i="1"/>
  <c r="M225" i="1"/>
  <c r="K297" i="1"/>
  <c r="M321" i="1"/>
  <c r="K441" i="1"/>
  <c r="M657" i="1"/>
  <c r="M1137" i="1"/>
  <c r="M309" i="1"/>
  <c r="M453" i="1"/>
  <c r="L550" i="1"/>
  <c r="K561" i="1"/>
  <c r="L69" i="1"/>
  <c r="M81" i="1"/>
  <c r="M189" i="1"/>
  <c r="M201" i="1"/>
  <c r="L286" i="1"/>
  <c r="M57" i="1"/>
  <c r="M69" i="1"/>
  <c r="K141" i="1"/>
  <c r="M177" i="1"/>
  <c r="K261" i="1"/>
  <c r="L274" i="1"/>
  <c r="M429" i="1"/>
  <c r="M525" i="1"/>
  <c r="K622" i="1"/>
  <c r="K741" i="1"/>
  <c r="L1017" i="1"/>
  <c r="L1077" i="1"/>
  <c r="M1113" i="1"/>
  <c r="L1125" i="1"/>
  <c r="L1137" i="1"/>
  <c r="L1149" i="1"/>
  <c r="L1233" i="1"/>
  <c r="L1257" i="1"/>
  <c r="L1282" i="1"/>
  <c r="L1318" i="1"/>
  <c r="L1594" i="1"/>
  <c r="K1954" i="1"/>
  <c r="L2014" i="1"/>
  <c r="M2026" i="1"/>
  <c r="L2110" i="1"/>
  <c r="K861" i="1"/>
  <c r="L885" i="1"/>
  <c r="M1161" i="1"/>
  <c r="K1365" i="1"/>
  <c r="K1413" i="1"/>
  <c r="L1425" i="1"/>
  <c r="M1821" i="1"/>
  <c r="L1953" i="1"/>
  <c r="K789" i="1"/>
  <c r="L826" i="1"/>
  <c r="L838" i="1"/>
  <c r="K885" i="1"/>
  <c r="M885" i="1"/>
  <c r="M898" i="1"/>
  <c r="L933" i="1"/>
  <c r="L945" i="1"/>
  <c r="L957" i="1"/>
  <c r="L1270" i="1"/>
  <c r="K1306" i="1"/>
  <c r="K1353" i="1"/>
  <c r="L1401" i="1"/>
  <c r="L1449" i="1"/>
  <c r="K1893" i="1"/>
  <c r="K1629" i="1"/>
  <c r="M1653" i="1"/>
  <c r="L1882" i="1"/>
  <c r="L693" i="1"/>
  <c r="M969" i="1"/>
  <c r="M993" i="1"/>
  <c r="K1018" i="1"/>
  <c r="K1077" i="1"/>
  <c r="M1101" i="1"/>
  <c r="L1113" i="1"/>
  <c r="L1209" i="1"/>
  <c r="L1269" i="1"/>
  <c r="K1390" i="1"/>
  <c r="K1426" i="1"/>
  <c r="K1605" i="1"/>
  <c r="L1617" i="1"/>
  <c r="M1725" i="1"/>
  <c r="L1834" i="1"/>
  <c r="M1858" i="1"/>
  <c r="K357" i="1"/>
  <c r="K381" i="1"/>
  <c r="K405" i="1"/>
  <c r="L442" i="1"/>
  <c r="L441" i="1"/>
  <c r="L466" i="1"/>
  <c r="L465" i="1"/>
  <c r="L490" i="1"/>
  <c r="L489" i="1"/>
  <c r="L514" i="1"/>
  <c r="L513" i="1"/>
  <c r="K537" i="1"/>
  <c r="K538" i="1"/>
  <c r="L561" i="1"/>
  <c r="K609" i="1"/>
  <c r="L634" i="1"/>
  <c r="K633" i="1"/>
  <c r="K682" i="1"/>
  <c r="M897" i="1"/>
  <c r="K21" i="1"/>
  <c r="L33" i="1"/>
  <c r="L334" i="1"/>
  <c r="L333" i="1"/>
  <c r="L357" i="1"/>
  <c r="K369" i="1"/>
  <c r="L382" i="1"/>
  <c r="L381" i="1"/>
  <c r="L406" i="1"/>
  <c r="L405" i="1"/>
  <c r="L430" i="1"/>
  <c r="L454" i="1"/>
  <c r="M514" i="1"/>
  <c r="L526" i="1"/>
  <c r="L537" i="1"/>
  <c r="L585" i="1"/>
  <c r="L609" i="1"/>
  <c r="L646" i="1"/>
  <c r="L645" i="1"/>
  <c r="K657" i="1"/>
  <c r="K658" i="1"/>
  <c r="M729" i="1"/>
  <c r="K910" i="1"/>
  <c r="K909" i="1"/>
  <c r="M33" i="1"/>
  <c r="M129" i="1"/>
  <c r="L825" i="1"/>
  <c r="K57" i="1"/>
  <c r="K81" i="1"/>
  <c r="L93" i="1"/>
  <c r="M105" i="1"/>
  <c r="L141" i="1"/>
  <c r="K165" i="1"/>
  <c r="K189" i="1"/>
  <c r="M261" i="1"/>
  <c r="M285" i="1"/>
  <c r="M297" i="1"/>
  <c r="L549" i="1"/>
  <c r="L621" i="1"/>
  <c r="M693" i="1"/>
  <c r="L58" i="1"/>
  <c r="L57" i="1"/>
  <c r="K69" i="1"/>
  <c r="M93" i="1"/>
  <c r="L154" i="1"/>
  <c r="L165" i="1"/>
  <c r="K178" i="1"/>
  <c r="L190" i="1"/>
  <c r="L189" i="1"/>
  <c r="M249" i="1"/>
  <c r="L574" i="1"/>
  <c r="L573" i="1"/>
  <c r="M777" i="1"/>
  <c r="L862" i="1"/>
  <c r="K1053" i="1"/>
  <c r="L1281" i="1"/>
  <c r="L1605" i="1"/>
  <c r="K1293" i="1"/>
  <c r="K1294" i="1"/>
  <c r="L1414" i="1"/>
  <c r="L1413" i="1"/>
  <c r="K1774" i="1"/>
  <c r="M826" i="1"/>
  <c r="M861" i="1"/>
  <c r="L909" i="1"/>
  <c r="K993" i="1"/>
  <c r="M1018" i="1"/>
  <c r="L1186" i="1"/>
  <c r="L1185" i="1"/>
  <c r="M1258" i="1"/>
  <c r="L1486" i="1"/>
  <c r="L1485" i="1"/>
  <c r="M909" i="1"/>
  <c r="M1041" i="1"/>
  <c r="M1065" i="1"/>
  <c r="L1126" i="1"/>
  <c r="K1198" i="1"/>
  <c r="K2160" i="1"/>
  <c r="K693" i="1"/>
  <c r="L718" i="1"/>
  <c r="L717" i="1"/>
  <c r="K730" i="1"/>
  <c r="L741" i="1"/>
  <c r="L766" i="1"/>
  <c r="L765" i="1"/>
  <c r="K778" i="1"/>
  <c r="L789" i="1"/>
  <c r="K801" i="1"/>
  <c r="L813" i="1"/>
  <c r="K814" i="1"/>
  <c r="L873" i="1"/>
  <c r="L1029" i="1"/>
  <c r="L1054" i="1"/>
  <c r="M1125" i="1"/>
  <c r="M1173" i="1"/>
  <c r="L1197" i="1"/>
  <c r="L1198" i="1"/>
  <c r="K1269" i="1"/>
  <c r="L598" i="1"/>
  <c r="L597" i="1"/>
  <c r="M681" i="1"/>
  <c r="L694" i="1"/>
  <c r="L801" i="1"/>
  <c r="L814" i="1"/>
  <c r="M874" i="1"/>
  <c r="L958" i="1"/>
  <c r="K1006" i="1"/>
  <c r="K1029" i="1"/>
  <c r="M1089" i="1"/>
  <c r="K1101" i="1"/>
  <c r="L1150" i="1"/>
  <c r="L1221" i="1"/>
  <c r="L1222" i="1"/>
  <c r="L1245" i="1"/>
  <c r="L1246" i="1"/>
  <c r="L1306" i="1"/>
  <c r="L1305" i="1"/>
  <c r="M1905" i="1"/>
  <c r="L850" i="1"/>
  <c r="L849" i="1"/>
  <c r="L921" i="1"/>
  <c r="M921" i="1"/>
  <c r="K1113" i="1"/>
  <c r="L1342" i="1"/>
  <c r="L1593" i="1"/>
  <c r="L1329" i="1"/>
  <c r="M1605" i="1"/>
  <c r="L1618" i="1"/>
  <c r="L1905" i="1"/>
  <c r="L2025" i="1"/>
  <c r="L2121" i="1"/>
  <c r="M1282" i="1"/>
  <c r="K1341" i="1"/>
  <c r="L1366" i="1"/>
  <c r="K1377" i="1"/>
  <c r="M1521" i="1"/>
  <c r="L1558" i="1"/>
  <c r="L1557" i="1"/>
  <c r="L1653" i="1"/>
  <c r="K1666" i="1"/>
  <c r="L1701" i="1"/>
  <c r="L1917" i="1"/>
  <c r="K1929" i="1"/>
  <c r="M1365" i="1"/>
  <c r="L1390" i="1"/>
  <c r="L1389" i="1"/>
  <c r="L1462" i="1"/>
  <c r="L1461" i="1"/>
  <c r="K1570" i="1"/>
  <c r="L1629" i="1"/>
  <c r="L1665" i="1"/>
  <c r="K1714" i="1"/>
  <c r="L1749" i="1"/>
  <c r="K1810" i="1"/>
  <c r="L1845" i="1"/>
  <c r="M1917" i="1"/>
  <c r="M2050" i="1"/>
  <c r="M1341" i="1"/>
  <c r="M1377" i="1"/>
  <c r="M1425" i="1"/>
  <c r="M1497" i="1"/>
  <c r="L1569" i="1"/>
  <c r="M1665" i="1"/>
  <c r="M1677" i="1"/>
  <c r="M1773" i="1"/>
  <c r="M1869" i="1"/>
  <c r="L1437" i="1"/>
  <c r="L1533" i="1"/>
  <c r="M1569" i="1"/>
  <c r="K1581" i="1"/>
  <c r="L1293" i="1"/>
  <c r="L1354" i="1"/>
  <c r="L1353" i="1"/>
  <c r="K1401" i="1"/>
  <c r="M1473" i="1"/>
  <c r="L1510" i="1"/>
  <c r="L1509" i="1"/>
  <c r="L1582" i="1"/>
  <c r="L1581" i="1"/>
  <c r="K1593" i="1"/>
  <c r="K1690" i="1"/>
  <c r="K1738" i="1"/>
  <c r="L1773" i="1"/>
  <c r="K1786" i="1"/>
  <c r="K1834" i="1"/>
  <c r="L1869" i="1"/>
  <c r="M1929" i="1"/>
  <c r="M1977" i="1"/>
  <c r="M2073" i="1"/>
  <c r="CP62" i="5"/>
  <c r="CP33" i="5"/>
  <c r="CA36" i="5"/>
  <c r="CA38" i="5" s="1"/>
  <c r="CA40" i="5" s="1"/>
  <c r="FW60" i="5"/>
  <c r="FO60" i="5"/>
  <c r="FG60" i="5"/>
  <c r="EY60" i="5"/>
  <c r="EQ60" i="5"/>
  <c r="EI60" i="5"/>
  <c r="EA60" i="5"/>
  <c r="DS60" i="5"/>
  <c r="DK60" i="5"/>
  <c r="DC60" i="5"/>
  <c r="CU60" i="5"/>
  <c r="CM60" i="5"/>
  <c r="CE60" i="5"/>
  <c r="BW60" i="5"/>
  <c r="BO60" i="5"/>
  <c r="BG60" i="5"/>
  <c r="AY60" i="5"/>
  <c r="AQ60" i="5"/>
  <c r="AI60" i="5"/>
  <c r="AA60" i="5"/>
  <c r="S60" i="5"/>
  <c r="K60" i="5"/>
  <c r="FV60" i="5"/>
  <c r="FN60" i="5"/>
  <c r="FF60" i="5"/>
  <c r="EX60" i="5"/>
  <c r="EP60" i="5"/>
  <c r="EH60" i="5"/>
  <c r="DZ60" i="5"/>
  <c r="DR60" i="5"/>
  <c r="DJ60" i="5"/>
  <c r="DB60" i="5"/>
  <c r="CT60" i="5"/>
  <c r="CL60" i="5"/>
  <c r="CD60" i="5"/>
  <c r="BV60" i="5"/>
  <c r="BN60" i="5"/>
  <c r="BF60" i="5"/>
  <c r="AX60" i="5"/>
  <c r="AP60" i="5"/>
  <c r="AH60" i="5"/>
  <c r="Z60" i="5"/>
  <c r="R60" i="5"/>
  <c r="J60" i="5"/>
  <c r="GH60" i="5"/>
  <c r="FU60" i="5"/>
  <c r="FM60" i="5"/>
  <c r="FE60" i="5"/>
  <c r="EW60" i="5"/>
  <c r="EO60" i="5"/>
  <c r="EG60" i="5"/>
  <c r="DY60" i="5"/>
  <c r="DQ60" i="5"/>
  <c r="DI60" i="5"/>
  <c r="DA60" i="5"/>
  <c r="CS60" i="5"/>
  <c r="CK60" i="5"/>
  <c r="CC60" i="5"/>
  <c r="BU60" i="5"/>
  <c r="BM60" i="5"/>
  <c r="BE60" i="5"/>
  <c r="AW60" i="5"/>
  <c r="AO60" i="5"/>
  <c r="AG60" i="5"/>
  <c r="Y60" i="5"/>
  <c r="Q60" i="5"/>
  <c r="I60" i="5"/>
  <c r="FY60" i="5"/>
  <c r="FQ60" i="5"/>
  <c r="FI60" i="5"/>
  <c r="FA60" i="5"/>
  <c r="ES60" i="5"/>
  <c r="EK60" i="5"/>
  <c r="EC60" i="5"/>
  <c r="DU60" i="5"/>
  <c r="DM60" i="5"/>
  <c r="DE60" i="5"/>
  <c r="CW60" i="5"/>
  <c r="CO60" i="5"/>
  <c r="CG60" i="5"/>
  <c r="BY60" i="5"/>
  <c r="BQ60" i="5"/>
  <c r="BI60" i="5"/>
  <c r="BA60" i="5"/>
  <c r="AS60" i="5"/>
  <c r="AK60" i="5"/>
  <c r="AC60" i="5"/>
  <c r="U60" i="5"/>
  <c r="M60" i="5"/>
  <c r="E60" i="5"/>
  <c r="FX60" i="5"/>
  <c r="FP60" i="5"/>
  <c r="FH60" i="5"/>
  <c r="EZ60" i="5"/>
  <c r="ER60" i="5"/>
  <c r="EJ60" i="5"/>
  <c r="EB60" i="5"/>
  <c r="DT60" i="5"/>
  <c r="DL60" i="5"/>
  <c r="DD60" i="5"/>
  <c r="CV60" i="5"/>
  <c r="CN60" i="5"/>
  <c r="CF60" i="5"/>
  <c r="BX60" i="5"/>
  <c r="BP60" i="5"/>
  <c r="BH60" i="5"/>
  <c r="AZ60" i="5"/>
  <c r="AR60" i="5"/>
  <c r="AJ60" i="5"/>
  <c r="AB60" i="5"/>
  <c r="T60" i="5"/>
  <c r="L60" i="5"/>
  <c r="FR60" i="5"/>
  <c r="EU60" i="5"/>
  <c r="DX60" i="5"/>
  <c r="DF60" i="5"/>
  <c r="CI60" i="5"/>
  <c r="BL60" i="5"/>
  <c r="AT60" i="5"/>
  <c r="W60" i="5"/>
  <c r="FL60" i="5"/>
  <c r="ET60" i="5"/>
  <c r="DW60" i="5"/>
  <c r="CZ60" i="5"/>
  <c r="CH60" i="5"/>
  <c r="BK60" i="5"/>
  <c r="AN60" i="5"/>
  <c r="V60" i="5"/>
  <c r="FK60" i="5"/>
  <c r="EN60" i="5"/>
  <c r="DV60" i="5"/>
  <c r="CY60" i="5"/>
  <c r="CB60" i="5"/>
  <c r="BJ60" i="5"/>
  <c r="AM60" i="5"/>
  <c r="P60" i="5"/>
  <c r="GB60" i="5"/>
  <c r="FJ60" i="5"/>
  <c r="EM60" i="5"/>
  <c r="DP60" i="5"/>
  <c r="CX60" i="5"/>
  <c r="CA60" i="5"/>
  <c r="BD60" i="5"/>
  <c r="AL60" i="5"/>
  <c r="O60" i="5"/>
  <c r="GA60" i="5"/>
  <c r="FD60" i="5"/>
  <c r="EL60" i="5"/>
  <c r="DO60" i="5"/>
  <c r="CR60" i="5"/>
  <c r="BZ60" i="5"/>
  <c r="BC60" i="5"/>
  <c r="AF60" i="5"/>
  <c r="N60" i="5"/>
  <c r="FZ60" i="5"/>
  <c r="FC60" i="5"/>
  <c r="EF60" i="5"/>
  <c r="DN60" i="5"/>
  <c r="CQ60" i="5"/>
  <c r="BT60" i="5"/>
  <c r="BB60" i="5"/>
  <c r="AE60" i="5"/>
  <c r="H60" i="5"/>
  <c r="FT60" i="5"/>
  <c r="FB60" i="5"/>
  <c r="EE60" i="5"/>
  <c r="DH60" i="5"/>
  <c r="CP60" i="5"/>
  <c r="BS60" i="5"/>
  <c r="AV60" i="5"/>
  <c r="AD60" i="5"/>
  <c r="G60" i="5"/>
  <c r="BR60" i="5"/>
  <c r="AU60" i="5"/>
  <c r="X60" i="5"/>
  <c r="FS60" i="5"/>
  <c r="F60" i="5"/>
  <c r="EV60" i="5"/>
  <c r="ED60" i="5"/>
  <c r="DG60" i="5"/>
  <c r="CJ60" i="5"/>
  <c r="EK36" i="5"/>
  <c r="EK38" i="5" s="1"/>
  <c r="EK40" i="5" s="1"/>
  <c r="DE36" i="5"/>
  <c r="DE38" i="5" s="1"/>
  <c r="DE40" i="5" s="1"/>
  <c r="BY36" i="5"/>
  <c r="BY38" i="5" s="1"/>
  <c r="BY40" i="5" s="1"/>
  <c r="AS36" i="5"/>
  <c r="AS38" i="5" s="1"/>
  <c r="AS40" i="5" s="1"/>
  <c r="ET62" i="5"/>
  <c r="ET33" i="5"/>
  <c r="CH62" i="5"/>
  <c r="CH33" i="5"/>
  <c r="V62" i="5"/>
  <c r="V33" i="5"/>
  <c r="FH36" i="5"/>
  <c r="FH38" i="5" s="1"/>
  <c r="FH40" i="5" s="1"/>
  <c r="CV36" i="5"/>
  <c r="CV38" i="5" s="1"/>
  <c r="CV40" i="5" s="1"/>
  <c r="AB36" i="5"/>
  <c r="AB38" i="5" s="1"/>
  <c r="AB40" i="5" s="1"/>
  <c r="BS36" i="5"/>
  <c r="BS38" i="5" s="1"/>
  <c r="BS40" i="5" s="1"/>
  <c r="EN36" i="5"/>
  <c r="EN38" i="5" s="1"/>
  <c r="EN40" i="5" s="1"/>
  <c r="P36" i="5"/>
  <c r="P38" i="5" s="1"/>
  <c r="P40" i="5" s="1"/>
  <c r="CI36" i="5"/>
  <c r="CI38" i="5" s="1"/>
  <c r="CI40" i="5" s="1"/>
  <c r="FG36" i="5"/>
  <c r="FG38" i="5" s="1"/>
  <c r="FG40" i="5" s="1"/>
  <c r="CU36" i="5"/>
  <c r="CU38" i="5" s="1"/>
  <c r="CU40" i="5" s="1"/>
  <c r="AA36" i="5"/>
  <c r="AA38" i="5" s="1"/>
  <c r="AA40" i="5" s="1"/>
  <c r="FK36" i="5"/>
  <c r="FK38" i="5" s="1"/>
  <c r="FK40" i="5" s="1"/>
  <c r="FF36" i="5"/>
  <c r="FF38" i="5" s="1"/>
  <c r="FF40" i="5" s="1"/>
  <c r="DZ36" i="5"/>
  <c r="DZ38" i="5" s="1"/>
  <c r="DZ40" i="5" s="1"/>
  <c r="CT36" i="5"/>
  <c r="CT38" i="5" s="1"/>
  <c r="CT40" i="5" s="1"/>
  <c r="BN36" i="5"/>
  <c r="BN38" i="5" s="1"/>
  <c r="BN40" i="5" s="1"/>
  <c r="AH36" i="5"/>
  <c r="AH38" i="5" s="1"/>
  <c r="AH40" i="5" s="1"/>
  <c r="AS34" i="5"/>
  <c r="AS35" i="5" s="1"/>
  <c r="DQ62" i="5"/>
  <c r="DQ33" i="5"/>
  <c r="BE62" i="5"/>
  <c r="BE33" i="5"/>
  <c r="FB62" i="5"/>
  <c r="FB33" i="5"/>
  <c r="GH59" i="5"/>
  <c r="GH55" i="5"/>
  <c r="GB36" i="5"/>
  <c r="GB38" i="5" s="1"/>
  <c r="GB40" i="5" s="1"/>
  <c r="GB42" i="5" s="1"/>
  <c r="BD36" i="5"/>
  <c r="BD38" i="5" s="1"/>
  <c r="BD40" i="5" s="1"/>
  <c r="EL62" i="5"/>
  <c r="EL33" i="5"/>
  <c r="BZ62" i="5"/>
  <c r="BZ33" i="5"/>
  <c r="N62" i="5"/>
  <c r="N33" i="5"/>
  <c r="O36" i="5"/>
  <c r="O38" i="5" s="1"/>
  <c r="O40" i="5" s="1"/>
  <c r="EI36" i="5"/>
  <c r="EI38" i="5" s="1"/>
  <c r="EI40" i="5" s="1"/>
  <c r="BW36" i="5"/>
  <c r="BW38" i="5" s="1"/>
  <c r="BW40" i="5" s="1"/>
  <c r="S36" i="5"/>
  <c r="S38" i="5" s="1"/>
  <c r="S40" i="5" s="1"/>
  <c r="M34" i="5"/>
  <c r="M35" i="5" s="1"/>
  <c r="M36" i="5" s="1"/>
  <c r="M38" i="5" s="1"/>
  <c r="M40" i="5" s="1"/>
  <c r="EF36" i="5"/>
  <c r="EF38" i="5" s="1"/>
  <c r="EF40" i="5" s="1"/>
  <c r="H36" i="5"/>
  <c r="H38" i="5" s="1"/>
  <c r="H40" i="5" s="1"/>
  <c r="EW36" i="5"/>
  <c r="EW38" i="5" s="1"/>
  <c r="EW40" i="5" s="1"/>
  <c r="DI62" i="5"/>
  <c r="DI33" i="5"/>
  <c r="AW62" i="5"/>
  <c r="AW33" i="5"/>
  <c r="BL36" i="5"/>
  <c r="BL38" i="5" s="1"/>
  <c r="BL40" i="5" s="1"/>
  <c r="FS36" i="5"/>
  <c r="FS38" i="5" s="1"/>
  <c r="FS40" i="5" s="1"/>
  <c r="BK36" i="5"/>
  <c r="BK38" i="5" s="1"/>
  <c r="BK40" i="5" s="1"/>
  <c r="CR36" i="5"/>
  <c r="CR38" i="5" s="1"/>
  <c r="CR40" i="5" s="1"/>
  <c r="EC36" i="5"/>
  <c r="EC38" i="5" s="1"/>
  <c r="EC40" i="5" s="1"/>
  <c r="BQ36" i="5"/>
  <c r="BQ38" i="5" s="1"/>
  <c r="BQ40" i="5" s="1"/>
  <c r="AK36" i="5"/>
  <c r="AK38" i="5" s="1"/>
  <c r="AK40" i="5" s="1"/>
  <c r="E62" i="5"/>
  <c r="E33" i="5"/>
  <c r="GH32" i="5"/>
  <c r="ED62" i="5"/>
  <c r="ED33" i="5"/>
  <c r="BR62" i="5"/>
  <c r="BR33" i="5"/>
  <c r="F62" i="5"/>
  <c r="F33" i="5"/>
  <c r="EZ36" i="5"/>
  <c r="EZ38" i="5" s="1"/>
  <c r="EZ40" i="5" s="1"/>
  <c r="DT36" i="5"/>
  <c r="DT38" i="5" s="1"/>
  <c r="DT40" i="5" s="1"/>
  <c r="CN36" i="5"/>
  <c r="CN38" i="5" s="1"/>
  <c r="CN40" i="5" s="1"/>
  <c r="BH36" i="5"/>
  <c r="BH38" i="5" s="1"/>
  <c r="BH40" i="5" s="1"/>
  <c r="L34" i="5"/>
  <c r="L35" i="5" s="1"/>
  <c r="L36" i="5" s="1"/>
  <c r="L38" i="5" s="1"/>
  <c r="L40" i="5" s="1"/>
  <c r="AE36" i="5"/>
  <c r="AE38" i="5" s="1"/>
  <c r="AE40" i="5" s="1"/>
  <c r="DH36" i="5"/>
  <c r="DH38" i="5" s="1"/>
  <c r="DH40" i="5" s="1"/>
  <c r="GA36" i="5"/>
  <c r="GA38" i="5" s="1"/>
  <c r="GA40" i="5" s="1"/>
  <c r="AM36" i="5"/>
  <c r="AM38" i="5" s="1"/>
  <c r="AM40" i="5" s="1"/>
  <c r="EQ36" i="5"/>
  <c r="EQ38" i="5" s="1"/>
  <c r="EQ40" i="5" s="1"/>
  <c r="CE36" i="5"/>
  <c r="CE38" i="5" s="1"/>
  <c r="CE40" i="5" s="1"/>
  <c r="K36" i="5"/>
  <c r="K38" i="5" s="1"/>
  <c r="K40" i="5" s="1"/>
  <c r="DO36" i="5"/>
  <c r="DO38" i="5" s="1"/>
  <c r="DO40" i="5" s="1"/>
  <c r="EX36" i="5"/>
  <c r="EX38" i="5" s="1"/>
  <c r="EX40" i="5" s="1"/>
  <c r="DR36" i="5"/>
  <c r="DR38" i="5" s="1"/>
  <c r="DR40" i="5" s="1"/>
  <c r="CL36" i="5"/>
  <c r="CL38" i="5" s="1"/>
  <c r="CL40" i="5" s="1"/>
  <c r="BF36" i="5"/>
  <c r="BF38" i="5" s="1"/>
  <c r="BF40" i="5" s="1"/>
  <c r="Z36" i="5"/>
  <c r="Z38" i="5" s="1"/>
  <c r="Z40" i="5" s="1"/>
  <c r="DA62" i="5"/>
  <c r="DA33" i="5"/>
  <c r="AO62" i="5"/>
  <c r="AO33" i="5"/>
  <c r="FL34" i="5"/>
  <c r="FL35" i="5" s="1"/>
  <c r="FL36" i="5" s="1"/>
  <c r="FL38" i="5" s="1"/>
  <c r="FL40" i="5" s="1"/>
  <c r="CM34" i="5"/>
  <c r="CM35" i="5" s="1"/>
  <c r="CM36" i="5" s="1"/>
  <c r="CM38" i="5" s="1"/>
  <c r="CM40" i="5" s="1"/>
  <c r="X36" i="5"/>
  <c r="X38" i="5" s="1"/>
  <c r="X40" i="5" s="1"/>
  <c r="DV62" i="5"/>
  <c r="DV33" i="5"/>
  <c r="BJ62" i="5"/>
  <c r="BJ33" i="5"/>
  <c r="EU36" i="5"/>
  <c r="EU38" i="5" s="1"/>
  <c r="EU40" i="5" s="1"/>
  <c r="GF47" i="5"/>
  <c r="GF44" i="5"/>
  <c r="DS36" i="5"/>
  <c r="DS38" i="5" s="1"/>
  <c r="DS40" i="5" s="1"/>
  <c r="BG36" i="5"/>
  <c r="BG38" i="5" s="1"/>
  <c r="BG40" i="5" s="1"/>
  <c r="CZ36" i="5"/>
  <c r="CZ38" i="5" s="1"/>
  <c r="CZ40" i="5" s="1"/>
  <c r="GD38" i="5"/>
  <c r="GD40" i="5" s="1"/>
  <c r="GD42" i="5" s="1"/>
  <c r="FU36" i="5"/>
  <c r="FU38" i="5" s="1"/>
  <c r="FU40" i="5" s="1"/>
  <c r="EO36" i="5"/>
  <c r="EO38" i="5" s="1"/>
  <c r="EO40" i="5" s="1"/>
  <c r="CS62" i="5"/>
  <c r="CS33" i="5"/>
  <c r="AG62" i="5"/>
  <c r="AG33" i="5"/>
  <c r="FD36" i="5"/>
  <c r="FD38" i="5" s="1"/>
  <c r="FD40" i="5" s="1"/>
  <c r="AF36" i="5"/>
  <c r="AF38" i="5" s="1"/>
  <c r="AF40" i="5" s="1"/>
  <c r="EM36" i="5"/>
  <c r="EM38" i="5" s="1"/>
  <c r="EM40" i="5" s="1"/>
  <c r="W36" i="5"/>
  <c r="W38" i="5" s="1"/>
  <c r="W40" i="5" s="1"/>
  <c r="T34" i="5"/>
  <c r="T35" i="5" s="1"/>
  <c r="T36" i="5" s="1"/>
  <c r="T38" i="5" s="1"/>
  <c r="T40" i="5" s="1"/>
  <c r="FE34" i="5"/>
  <c r="FE35" i="5" s="1"/>
  <c r="FE36" i="5" s="1"/>
  <c r="FE38" i="5" s="1"/>
  <c r="FE40" i="5" s="1"/>
  <c r="FA36" i="5"/>
  <c r="FA38" i="5" s="1"/>
  <c r="FA40" i="5" s="1"/>
  <c r="DU36" i="5"/>
  <c r="DU38" i="5" s="1"/>
  <c r="DU40" i="5" s="1"/>
  <c r="CO36" i="5"/>
  <c r="CO38" i="5" s="1"/>
  <c r="CO40" i="5" s="1"/>
  <c r="BI36" i="5"/>
  <c r="BI38" i="5" s="1"/>
  <c r="BI40" i="5" s="1"/>
  <c r="AC36" i="5"/>
  <c r="AC38" i="5" s="1"/>
  <c r="AC40" i="5" s="1"/>
  <c r="FZ62" i="5"/>
  <c r="FZ33" i="5"/>
  <c r="DN62" i="5"/>
  <c r="DN33" i="5"/>
  <c r="BB62" i="5"/>
  <c r="BB33" i="5"/>
  <c r="FX36" i="5"/>
  <c r="FX38" i="5" s="1"/>
  <c r="FX40" i="5" s="1"/>
  <c r="ER36" i="5"/>
  <c r="ER38" i="5" s="1"/>
  <c r="ER40" i="5" s="1"/>
  <c r="DL36" i="5"/>
  <c r="DL38" i="5" s="1"/>
  <c r="DL40" i="5" s="1"/>
  <c r="CF36" i="5"/>
  <c r="CF38" i="5" s="1"/>
  <c r="CF40" i="5" s="1"/>
  <c r="AR34" i="5"/>
  <c r="AR35" i="5" s="1"/>
  <c r="AR36" i="5" s="1"/>
  <c r="AR38" i="5" s="1"/>
  <c r="AR40" i="5" s="1"/>
  <c r="EE36" i="5"/>
  <c r="EE38" i="5" s="1"/>
  <c r="EE40" i="5" s="1"/>
  <c r="GE38" i="5"/>
  <c r="GE40" i="5" s="1"/>
  <c r="GE42" i="5" s="1"/>
  <c r="FC36" i="5"/>
  <c r="FC38" i="5" s="1"/>
  <c r="FC40" i="5" s="1"/>
  <c r="G36" i="5"/>
  <c r="G38" i="5" s="1"/>
  <c r="G40" i="5" s="1"/>
  <c r="EA36" i="5"/>
  <c r="EA38" i="5" s="1"/>
  <c r="EA40" i="5" s="1"/>
  <c r="BO36" i="5"/>
  <c r="BO38" i="5" s="1"/>
  <c r="BO40" i="5" s="1"/>
  <c r="EV34" i="5"/>
  <c r="EV35" i="5" s="1"/>
  <c r="EV36" i="5" s="1"/>
  <c r="EV38" i="5" s="1"/>
  <c r="EV40" i="5" s="1"/>
  <c r="X34" i="5"/>
  <c r="X35" i="5" s="1"/>
  <c r="AU36" i="5"/>
  <c r="AU38" i="5" s="1"/>
  <c r="AU40" i="5" s="1"/>
  <c r="FV36" i="5"/>
  <c r="FV38" i="5" s="1"/>
  <c r="FV40" i="5" s="1"/>
  <c r="EP36" i="5"/>
  <c r="EP38" i="5" s="1"/>
  <c r="EP40" i="5" s="1"/>
  <c r="DJ36" i="5"/>
  <c r="DJ38" i="5" s="1"/>
  <c r="DJ40" i="5" s="1"/>
  <c r="CD36" i="5"/>
  <c r="CD38" i="5" s="1"/>
  <c r="CD40" i="5" s="1"/>
  <c r="AX36" i="5"/>
  <c r="AX38" i="5" s="1"/>
  <c r="AX40" i="5" s="1"/>
  <c r="R36" i="5"/>
  <c r="R38" i="5" s="1"/>
  <c r="R40" i="5" s="1"/>
  <c r="CK62" i="5"/>
  <c r="CK33" i="5"/>
  <c r="Y62" i="5"/>
  <c r="Y33" i="5"/>
  <c r="EY36" i="5"/>
  <c r="EY38" i="5" s="1"/>
  <c r="EY40" i="5" s="1"/>
  <c r="AN36" i="5"/>
  <c r="AN38" i="5" s="1"/>
  <c r="AN40" i="5" s="1"/>
  <c r="DY62" i="5"/>
  <c r="DY33" i="5"/>
  <c r="GH37" i="5"/>
  <c r="DP36" i="5"/>
  <c r="DP38" i="5" s="1"/>
  <c r="DP40" i="5" s="1"/>
  <c r="GG47" i="5"/>
  <c r="GG44" i="5"/>
  <c r="FR62" i="5"/>
  <c r="FR33" i="5"/>
  <c r="DF62" i="5"/>
  <c r="DF33" i="5"/>
  <c r="AT62" i="5"/>
  <c r="AT33" i="5"/>
  <c r="AZ36" i="5"/>
  <c r="AZ38" i="5" s="1"/>
  <c r="AZ40" i="5" s="1"/>
  <c r="CY36" i="5"/>
  <c r="CY38" i="5" s="1"/>
  <c r="CY40" i="5" s="1"/>
  <c r="FO36" i="5"/>
  <c r="FO38" i="5" s="1"/>
  <c r="FO40" i="5" s="1"/>
  <c r="DC36" i="5"/>
  <c r="DC38" i="5" s="1"/>
  <c r="DC40" i="5" s="1"/>
  <c r="AQ36" i="5"/>
  <c r="AQ38" i="5" s="1"/>
  <c r="AQ40" i="5" s="1"/>
  <c r="AN34" i="5"/>
  <c r="AN35" i="5" s="1"/>
  <c r="CJ34" i="5"/>
  <c r="CJ35" i="5" s="1"/>
  <c r="CJ36" i="5" s="1"/>
  <c r="CJ38" i="5" s="1"/>
  <c r="CJ40" i="5" s="1"/>
  <c r="BT36" i="5"/>
  <c r="BT38" i="5" s="1"/>
  <c r="BT40" i="5" s="1"/>
  <c r="FM36" i="5"/>
  <c r="FM38" i="5" s="1"/>
  <c r="FM40" i="5" s="1"/>
  <c r="EG36" i="5"/>
  <c r="EG38" i="5" s="1"/>
  <c r="EG40" i="5" s="1"/>
  <c r="CC62" i="5"/>
  <c r="CC33" i="5"/>
  <c r="Q62" i="5"/>
  <c r="Q33" i="5"/>
  <c r="DX36" i="5"/>
  <c r="DX38" i="5" s="1"/>
  <c r="DX40" i="5" s="1"/>
  <c r="DG36" i="5"/>
  <c r="DG38" i="5" s="1"/>
  <c r="DG40" i="5" s="1"/>
  <c r="FV56" i="5"/>
  <c r="FN56" i="5"/>
  <c r="FF56" i="5"/>
  <c r="EX56" i="5"/>
  <c r="EP56" i="5"/>
  <c r="EH56" i="5"/>
  <c r="DZ56" i="5"/>
  <c r="DR56" i="5"/>
  <c r="DJ56" i="5"/>
  <c r="DB56" i="5"/>
  <c r="CT56" i="5"/>
  <c r="CL56" i="5"/>
  <c r="CD56" i="5"/>
  <c r="BV56" i="5"/>
  <c r="BN56" i="5"/>
  <c r="BF56" i="5"/>
  <c r="AX56" i="5"/>
  <c r="AP56" i="5"/>
  <c r="AH56" i="5"/>
  <c r="Z56" i="5"/>
  <c r="R56" i="5"/>
  <c r="J56" i="5"/>
  <c r="GH56" i="5"/>
  <c r="FU56" i="5"/>
  <c r="FM56" i="5"/>
  <c r="FE56" i="5"/>
  <c r="EW56" i="5"/>
  <c r="EO56" i="5"/>
  <c r="EG56" i="5"/>
  <c r="DY56" i="5"/>
  <c r="DQ56" i="5"/>
  <c r="DI56" i="5"/>
  <c r="DA56" i="5"/>
  <c r="CS56" i="5"/>
  <c r="CK56" i="5"/>
  <c r="CC56" i="5"/>
  <c r="BU56" i="5"/>
  <c r="BM56" i="5"/>
  <c r="BE56" i="5"/>
  <c r="AW56" i="5"/>
  <c r="AO56" i="5"/>
  <c r="AG56" i="5"/>
  <c r="Y56" i="5"/>
  <c r="Q56" i="5"/>
  <c r="I56" i="5"/>
  <c r="GB56" i="5"/>
  <c r="FT56" i="5"/>
  <c r="FL56" i="5"/>
  <c r="FD56" i="5"/>
  <c r="EV56" i="5"/>
  <c r="EN56" i="5"/>
  <c r="EF56" i="5"/>
  <c r="DX56" i="5"/>
  <c r="FZ56" i="5"/>
  <c r="FR56" i="5"/>
  <c r="FJ56" i="5"/>
  <c r="FB56" i="5"/>
  <c r="ET56" i="5"/>
  <c r="EL56" i="5"/>
  <c r="FY56" i="5"/>
  <c r="FQ56" i="5"/>
  <c r="FI56" i="5"/>
  <c r="FA56" i="5"/>
  <c r="ES56" i="5"/>
  <c r="EK56" i="5"/>
  <c r="EC56" i="5"/>
  <c r="DU56" i="5"/>
  <c r="DM56" i="5"/>
  <c r="DE56" i="5"/>
  <c r="CW56" i="5"/>
  <c r="CO56" i="5"/>
  <c r="CG56" i="5"/>
  <c r="BY56" i="5"/>
  <c r="BQ56" i="5"/>
  <c r="BI56" i="5"/>
  <c r="BA56" i="5"/>
  <c r="AS56" i="5"/>
  <c r="AK56" i="5"/>
  <c r="AC56" i="5"/>
  <c r="U56" i="5"/>
  <c r="M56" i="5"/>
  <c r="GA56" i="5"/>
  <c r="FG56" i="5"/>
  <c r="EJ56" i="5"/>
  <c r="DT56" i="5"/>
  <c r="DG56" i="5"/>
  <c r="CU56" i="5"/>
  <c r="CH56" i="5"/>
  <c r="BT56" i="5"/>
  <c r="BH56" i="5"/>
  <c r="AU56" i="5"/>
  <c r="AI56" i="5"/>
  <c r="V56" i="5"/>
  <c r="H56" i="5"/>
  <c r="FX56" i="5"/>
  <c r="FC56" i="5"/>
  <c r="EI56" i="5"/>
  <c r="DS56" i="5"/>
  <c r="DF56" i="5"/>
  <c r="CR56" i="5"/>
  <c r="CF56" i="5"/>
  <c r="BS56" i="5"/>
  <c r="BG56" i="5"/>
  <c r="AT56" i="5"/>
  <c r="AF56" i="5"/>
  <c r="T56" i="5"/>
  <c r="G56" i="5"/>
  <c r="FW56" i="5"/>
  <c r="EZ56" i="5"/>
  <c r="EE56" i="5"/>
  <c r="DP56" i="5"/>
  <c r="DD56" i="5"/>
  <c r="CQ56" i="5"/>
  <c r="CE56" i="5"/>
  <c r="BR56" i="5"/>
  <c r="BD56" i="5"/>
  <c r="AR56" i="5"/>
  <c r="AE56" i="5"/>
  <c r="S56" i="5"/>
  <c r="F56" i="5"/>
  <c r="FS56" i="5"/>
  <c r="EY56" i="5"/>
  <c r="ED56" i="5"/>
  <c r="DO56" i="5"/>
  <c r="DC56" i="5"/>
  <c r="CP56" i="5"/>
  <c r="CB56" i="5"/>
  <c r="BP56" i="5"/>
  <c r="BC56" i="5"/>
  <c r="AQ56" i="5"/>
  <c r="AD56" i="5"/>
  <c r="P56" i="5"/>
  <c r="E56" i="5"/>
  <c r="FP56" i="5"/>
  <c r="EU56" i="5"/>
  <c r="EB56" i="5"/>
  <c r="DN56" i="5"/>
  <c r="CZ56" i="5"/>
  <c r="CN56" i="5"/>
  <c r="CA56" i="5"/>
  <c r="BO56" i="5"/>
  <c r="BB56" i="5"/>
  <c r="AN56" i="5"/>
  <c r="AB56" i="5"/>
  <c r="O56" i="5"/>
  <c r="FO56" i="5"/>
  <c r="ER56" i="5"/>
  <c r="EA56" i="5"/>
  <c r="DL56" i="5"/>
  <c r="CY56" i="5"/>
  <c r="CM56" i="5"/>
  <c r="BZ56" i="5"/>
  <c r="BL56" i="5"/>
  <c r="AZ56" i="5"/>
  <c r="AM56" i="5"/>
  <c r="AA56" i="5"/>
  <c r="N56" i="5"/>
  <c r="FK56" i="5"/>
  <c r="EQ56" i="5"/>
  <c r="DW56" i="5"/>
  <c r="DK56" i="5"/>
  <c r="CX56" i="5"/>
  <c r="CJ56" i="5"/>
  <c r="BX56" i="5"/>
  <c r="BK56" i="5"/>
  <c r="AY56" i="5"/>
  <c r="AL56" i="5"/>
  <c r="X56" i="5"/>
  <c r="L56" i="5"/>
  <c r="BW56" i="5"/>
  <c r="FH56" i="5"/>
  <c r="AV56" i="5"/>
  <c r="DV56" i="5"/>
  <c r="W56" i="5"/>
  <c r="DH56" i="5"/>
  <c r="K56" i="5"/>
  <c r="CV56" i="5"/>
  <c r="CI56" i="5"/>
  <c r="BJ56" i="5"/>
  <c r="AJ56" i="5"/>
  <c r="EM56" i="5"/>
  <c r="AD62" i="5"/>
  <c r="AD33" i="5"/>
  <c r="BM62" i="5"/>
  <c r="BM33" i="5"/>
  <c r="BC34" i="5"/>
  <c r="BC35" i="5" s="1"/>
  <c r="BC36" i="5" s="1"/>
  <c r="BC38" i="5" s="1"/>
  <c r="BC40" i="5" s="1"/>
  <c r="CP53" i="5"/>
  <c r="AI34" i="5"/>
  <c r="AI35" i="5" s="1"/>
  <c r="AI36" i="5" s="1"/>
  <c r="AI38" i="5" s="1"/>
  <c r="AI40" i="5" s="1"/>
  <c r="FY34" i="5"/>
  <c r="FY35" i="5" s="1"/>
  <c r="FY36" i="5" s="1"/>
  <c r="FY38" i="5" s="1"/>
  <c r="FY40" i="5" s="1"/>
  <c r="ES36" i="5"/>
  <c r="ES38" i="5" s="1"/>
  <c r="ES40" i="5" s="1"/>
  <c r="ES34" i="5"/>
  <c r="ES35" i="5" s="1"/>
  <c r="DM34" i="5"/>
  <c r="DM35" i="5" s="1"/>
  <c r="DM36" i="5" s="1"/>
  <c r="DM38" i="5" s="1"/>
  <c r="DM40" i="5" s="1"/>
  <c r="CG34" i="5"/>
  <c r="CG35" i="5" s="1"/>
  <c r="CG36" i="5" s="1"/>
  <c r="CG38" i="5" s="1"/>
  <c r="CG40" i="5" s="1"/>
  <c r="BA34" i="5"/>
  <c r="BA35" i="5" s="1"/>
  <c r="BA36" i="5" s="1"/>
  <c r="BA38" i="5" s="1"/>
  <c r="BA40" i="5" s="1"/>
  <c r="U34" i="5"/>
  <c r="U35" i="5" s="1"/>
  <c r="U36" i="5" s="1"/>
  <c r="U38" i="5" s="1"/>
  <c r="U40" i="5" s="1"/>
  <c r="FJ62" i="5"/>
  <c r="FJ33" i="5"/>
  <c r="CX62" i="5"/>
  <c r="CX33" i="5"/>
  <c r="AL62" i="5"/>
  <c r="AL33" i="5"/>
  <c r="FP34" i="5"/>
  <c r="FP35" i="5" s="1"/>
  <c r="FP36" i="5" s="1"/>
  <c r="FP38" i="5" s="1"/>
  <c r="FP40" i="5" s="1"/>
  <c r="EJ34" i="5"/>
  <c r="EJ35" i="5" s="1"/>
  <c r="EJ36" i="5" s="1"/>
  <c r="EJ38" i="5" s="1"/>
  <c r="EJ40" i="5" s="1"/>
  <c r="DD34" i="5"/>
  <c r="DD35" i="5" s="1"/>
  <c r="DD36" i="5" s="1"/>
  <c r="DD38" i="5" s="1"/>
  <c r="DD40" i="5" s="1"/>
  <c r="BX34" i="5"/>
  <c r="BX35" i="5" s="1"/>
  <c r="BX36" i="5" s="1"/>
  <c r="BX38" i="5" s="1"/>
  <c r="BX40" i="5" s="1"/>
  <c r="AJ36" i="5"/>
  <c r="AJ38" i="5" s="1"/>
  <c r="AJ40" i="5" s="1"/>
  <c r="CQ36" i="5"/>
  <c r="CQ38" i="5" s="1"/>
  <c r="CQ40" i="5" s="1"/>
  <c r="FT36" i="5"/>
  <c r="FT38" i="5" s="1"/>
  <c r="FT40" i="5" s="1"/>
  <c r="AV36" i="5"/>
  <c r="AV38" i="5" s="1"/>
  <c r="AV40" i="5" s="1"/>
  <c r="CB34" i="5"/>
  <c r="CB35" i="5" s="1"/>
  <c r="CB36" i="5" s="1"/>
  <c r="CB38" i="5" s="1"/>
  <c r="CB40" i="5" s="1"/>
  <c r="FI34" i="5"/>
  <c r="FI35" i="5" s="1"/>
  <c r="FI36" i="5" s="1"/>
  <c r="FI38" i="5" s="1"/>
  <c r="FI40" i="5" s="1"/>
  <c r="DW36" i="5"/>
  <c r="DW38" i="5" s="1"/>
  <c r="DW40" i="5" s="1"/>
  <c r="FW36" i="5"/>
  <c r="FW38" i="5" s="1"/>
  <c r="FW40" i="5" s="1"/>
  <c r="DK36" i="5"/>
  <c r="DK38" i="5" s="1"/>
  <c r="DK40" i="5" s="1"/>
  <c r="AY36" i="5"/>
  <c r="AY38" i="5" s="1"/>
  <c r="AY40" i="5" s="1"/>
  <c r="FQ34" i="5"/>
  <c r="FQ35" i="5" s="1"/>
  <c r="FQ36" i="5" s="1"/>
  <c r="FQ38" i="5" s="1"/>
  <c r="FQ40" i="5" s="1"/>
  <c r="EB34" i="5"/>
  <c r="EB35" i="5" s="1"/>
  <c r="EB36" i="5" s="1"/>
  <c r="EB38" i="5" s="1"/>
  <c r="EB40" i="5" s="1"/>
  <c r="FN34" i="5"/>
  <c r="FN35" i="5" s="1"/>
  <c r="FN36" i="5" s="1"/>
  <c r="FN38" i="5" s="1"/>
  <c r="FN40" i="5" s="1"/>
  <c r="EH34" i="5"/>
  <c r="EH35" i="5" s="1"/>
  <c r="EH36" i="5" s="1"/>
  <c r="EH38" i="5" s="1"/>
  <c r="EH40" i="5" s="1"/>
  <c r="DB36" i="5"/>
  <c r="DB38" i="5" s="1"/>
  <c r="DB40" i="5" s="1"/>
  <c r="DB34" i="5"/>
  <c r="DB35" i="5" s="1"/>
  <c r="BV34" i="5"/>
  <c r="BV35" i="5" s="1"/>
  <c r="BV36" i="5" s="1"/>
  <c r="BV38" i="5" s="1"/>
  <c r="BV40" i="5" s="1"/>
  <c r="AP34" i="5"/>
  <c r="AP35" i="5" s="1"/>
  <c r="AP36" i="5" s="1"/>
  <c r="AP38" i="5" s="1"/>
  <c r="AP40" i="5" s="1"/>
  <c r="J34" i="5"/>
  <c r="J35" i="5" s="1"/>
  <c r="J36" i="5" s="1"/>
  <c r="J38" i="5" s="1"/>
  <c r="J40" i="5" s="1"/>
  <c r="BU62" i="5"/>
  <c r="BU33" i="5"/>
  <c r="I62" i="5"/>
  <c r="I33" i="5"/>
  <c r="CW34" i="5"/>
  <c r="CW35" i="5" s="1"/>
  <c r="CW36" i="5" s="1"/>
  <c r="CW38" i="5" s="1"/>
  <c r="CW40" i="5" s="1"/>
  <c r="BP34" i="5"/>
  <c r="BP35" i="5" s="1"/>
  <c r="BP36" i="5" s="1"/>
  <c r="BP38" i="5" s="1"/>
  <c r="BP40" i="5" s="1"/>
  <c r="L2037" i="1"/>
  <c r="L2133" i="1"/>
  <c r="L1881" i="1"/>
  <c r="K1941" i="1"/>
  <c r="L1965" i="1"/>
  <c r="K1965" i="1"/>
  <c r="L2038" i="1"/>
  <c r="L2061" i="1"/>
  <c r="K2061" i="1"/>
  <c r="L2134" i="1"/>
  <c r="M1881" i="1"/>
  <c r="M1941" i="1"/>
  <c r="L1941" i="1"/>
  <c r="L1966" i="1"/>
  <c r="L1989" i="1"/>
  <c r="K1989" i="1"/>
  <c r="L2062" i="1"/>
  <c r="L2085" i="1"/>
  <c r="K2085" i="1"/>
  <c r="K1882" i="1"/>
  <c r="L1893" i="1"/>
  <c r="K1905" i="1"/>
  <c r="K1917" i="1"/>
  <c r="K1930" i="1"/>
  <c r="L1942" i="1"/>
  <c r="K1953" i="1"/>
  <c r="L1990" i="1"/>
  <c r="L2013" i="1"/>
  <c r="K2013" i="1"/>
  <c r="M2025" i="1"/>
  <c r="L2086" i="1"/>
  <c r="L2109" i="1"/>
  <c r="K2109" i="1"/>
  <c r="M2121" i="1"/>
  <c r="M1965" i="1"/>
  <c r="K1977" i="1"/>
  <c r="M1989" i="1"/>
  <c r="K2001" i="1"/>
  <c r="M2013" i="1"/>
  <c r="K2025" i="1"/>
  <c r="M2037" i="1"/>
  <c r="K2049" i="1"/>
  <c r="M2061" i="1"/>
  <c r="K2073" i="1"/>
  <c r="M2085" i="1"/>
  <c r="K2097" i="1"/>
  <c r="M2109" i="1"/>
  <c r="K2121" i="1"/>
  <c r="M2133" i="1"/>
  <c r="K2145" i="1"/>
  <c r="L1906" i="1"/>
  <c r="L1930" i="1"/>
  <c r="L1954" i="1"/>
  <c r="L1978" i="1"/>
  <c r="L2002" i="1"/>
  <c r="L2026" i="1"/>
  <c r="L2050" i="1"/>
  <c r="L2074" i="1"/>
  <c r="L2098" i="1"/>
  <c r="L2122" i="1"/>
  <c r="L2146" i="1"/>
  <c r="L1761" i="1"/>
  <c r="L1857" i="1"/>
  <c r="K1617" i="1"/>
  <c r="K1641" i="1"/>
  <c r="L1689" i="1"/>
  <c r="K1689" i="1"/>
  <c r="L1762" i="1"/>
  <c r="L1785" i="1"/>
  <c r="K1785" i="1"/>
  <c r="L1858" i="1"/>
  <c r="M1641" i="1"/>
  <c r="L1641" i="1"/>
  <c r="M1666" i="1"/>
  <c r="L1690" i="1"/>
  <c r="L1713" i="1"/>
  <c r="K1713" i="1"/>
  <c r="L1786" i="1"/>
  <c r="L1809" i="1"/>
  <c r="K1809" i="1"/>
  <c r="L1642" i="1"/>
  <c r="K1653" i="1"/>
  <c r="K1665" i="1"/>
  <c r="L1714" i="1"/>
  <c r="L1737" i="1"/>
  <c r="K1737" i="1"/>
  <c r="M1749" i="1"/>
  <c r="K1762" i="1"/>
  <c r="L1810" i="1"/>
  <c r="L1833" i="1"/>
  <c r="K1833" i="1"/>
  <c r="M1845" i="1"/>
  <c r="K1858" i="1"/>
  <c r="K1677" i="1"/>
  <c r="M1689" i="1"/>
  <c r="K1701" i="1"/>
  <c r="M1713" i="1"/>
  <c r="K1725" i="1"/>
  <c r="M1737" i="1"/>
  <c r="K1749" i="1"/>
  <c r="M1761" i="1"/>
  <c r="K1773" i="1"/>
  <c r="M1785" i="1"/>
  <c r="M1809" i="1"/>
  <c r="K1821" i="1"/>
  <c r="M1833" i="1"/>
  <c r="K1845" i="1"/>
  <c r="M1857" i="1"/>
  <c r="K1869" i="1"/>
  <c r="L1630" i="1"/>
  <c r="L1654" i="1"/>
  <c r="L1678" i="1"/>
  <c r="L1702" i="1"/>
  <c r="L1726" i="1"/>
  <c r="L1750" i="1"/>
  <c r="L1774" i="1"/>
  <c r="L1822" i="1"/>
  <c r="L1846" i="1"/>
  <c r="L1870" i="1"/>
  <c r="K1461" i="1"/>
  <c r="K1557" i="1"/>
  <c r="M1437" i="1"/>
  <c r="K1533" i="1"/>
  <c r="M1401" i="1"/>
  <c r="K1402" i="1"/>
  <c r="K1425" i="1"/>
  <c r="M1449" i="1"/>
  <c r="K1450" i="1"/>
  <c r="M1474" i="1"/>
  <c r="K1509" i="1"/>
  <c r="M1389" i="1"/>
  <c r="M1390" i="1"/>
  <c r="K1389" i="1"/>
  <c r="M1402" i="1"/>
  <c r="M1413" i="1"/>
  <c r="K1437" i="1"/>
  <c r="M1450" i="1"/>
  <c r="K1485" i="1"/>
  <c r="K1486" i="1"/>
  <c r="M1461" i="1"/>
  <c r="K1473" i="1"/>
  <c r="M1485" i="1"/>
  <c r="K1497" i="1"/>
  <c r="M1509" i="1"/>
  <c r="K1521" i="1"/>
  <c r="M1533" i="1"/>
  <c r="K1545" i="1"/>
  <c r="M1557" i="1"/>
  <c r="K1569" i="1"/>
  <c r="L1402" i="1"/>
  <c r="L1426" i="1"/>
  <c r="L1450" i="1"/>
  <c r="L1474" i="1"/>
  <c r="L1498" i="1"/>
  <c r="L1522" i="1"/>
  <c r="L1546" i="1"/>
  <c r="L1570" i="1"/>
  <c r="K1582" i="1"/>
  <c r="M1594" i="1"/>
  <c r="K1594" i="1"/>
  <c r="M1209" i="1"/>
  <c r="M1233" i="1"/>
  <c r="M1257" i="1"/>
  <c r="M1281" i="1"/>
  <c r="M1305" i="1"/>
  <c r="M1329" i="1"/>
  <c r="K1197" i="1"/>
  <c r="K1221" i="1"/>
  <c r="K1245" i="1"/>
  <c r="L1317" i="1"/>
  <c r="K1317" i="1"/>
  <c r="M1353" i="1"/>
  <c r="M1197" i="1"/>
  <c r="K1209" i="1"/>
  <c r="M1221" i="1"/>
  <c r="K1233" i="1"/>
  <c r="M1245" i="1"/>
  <c r="K1257" i="1"/>
  <c r="M1269" i="1"/>
  <c r="K1281" i="1"/>
  <c r="M1293" i="1"/>
  <c r="K1305" i="1"/>
  <c r="M1317" i="1"/>
  <c r="M1318" i="1"/>
  <c r="K1329" i="1"/>
  <c r="L1341" i="1"/>
  <c r="L1210" i="1"/>
  <c r="L1234" i="1"/>
  <c r="L1258" i="1"/>
  <c r="L1365" i="1"/>
  <c r="K1330" i="1"/>
  <c r="K1354" i="1"/>
  <c r="K1173" i="1"/>
  <c r="L1174" i="1"/>
  <c r="M1185" i="1"/>
  <c r="L1173" i="1"/>
  <c r="K1186" i="1"/>
  <c r="K754" i="1"/>
  <c r="L982" i="1"/>
  <c r="K1041" i="1"/>
  <c r="K1042" i="1"/>
  <c r="K729" i="1"/>
  <c r="L730" i="1"/>
  <c r="M741" i="1"/>
  <c r="K777" i="1"/>
  <c r="L778" i="1"/>
  <c r="M789" i="1"/>
  <c r="L802" i="1"/>
  <c r="M825" i="1"/>
  <c r="L886" i="1"/>
  <c r="L729" i="1"/>
  <c r="L753" i="1"/>
  <c r="L837" i="1"/>
  <c r="K837" i="1"/>
  <c r="M850" i="1"/>
  <c r="M873" i="1"/>
  <c r="L897" i="1"/>
  <c r="L898" i="1"/>
  <c r="L1006" i="1"/>
  <c r="L1005" i="1"/>
  <c r="K1065" i="1"/>
  <c r="K1066" i="1"/>
  <c r="M1077" i="1"/>
  <c r="M1053" i="1"/>
  <c r="M717" i="1"/>
  <c r="K753" i="1"/>
  <c r="M765" i="1"/>
  <c r="M849" i="1"/>
  <c r="K969" i="1"/>
  <c r="K970" i="1"/>
  <c r="M981" i="1"/>
  <c r="M982" i="1"/>
  <c r="L981" i="1"/>
  <c r="L1078" i="1"/>
  <c r="K1161" i="1"/>
  <c r="K1162" i="1"/>
  <c r="K718" i="1"/>
  <c r="L777" i="1"/>
  <c r="M813" i="1"/>
  <c r="K825" i="1"/>
  <c r="M837" i="1"/>
  <c r="K849" i="1"/>
  <c r="L861" i="1"/>
  <c r="K945" i="1"/>
  <c r="K946" i="1"/>
  <c r="M957" i="1"/>
  <c r="L1101" i="1"/>
  <c r="K1137" i="1"/>
  <c r="K1138" i="1"/>
  <c r="M1149" i="1"/>
  <c r="K850" i="1"/>
  <c r="M862" i="1"/>
  <c r="K874" i="1"/>
  <c r="L969" i="1"/>
  <c r="M1005" i="1"/>
  <c r="L1065" i="1"/>
  <c r="L1161" i="1"/>
  <c r="K921" i="1"/>
  <c r="M933" i="1"/>
  <c r="M970" i="1"/>
  <c r="L993" i="1"/>
  <c r="K1017" i="1"/>
  <c r="M1029" i="1"/>
  <c r="M1066" i="1"/>
  <c r="L1089" i="1"/>
  <c r="M1162" i="1"/>
  <c r="L922" i="1"/>
  <c r="L946" i="1"/>
  <c r="L970" i="1"/>
  <c r="L994" i="1"/>
  <c r="L1018" i="1"/>
  <c r="L1042" i="1"/>
  <c r="L1066" i="1"/>
  <c r="L1090" i="1"/>
  <c r="L1114" i="1"/>
  <c r="L1138" i="1"/>
  <c r="L1162" i="1"/>
  <c r="L681" i="1"/>
  <c r="L538" i="1"/>
  <c r="M549" i="1"/>
  <c r="L562" i="1"/>
  <c r="M573" i="1"/>
  <c r="L586" i="1"/>
  <c r="M597" i="1"/>
  <c r="L610" i="1"/>
  <c r="M621" i="1"/>
  <c r="M645" i="1"/>
  <c r="L670" i="1"/>
  <c r="L705" i="1"/>
  <c r="K705" i="1"/>
  <c r="L633" i="1"/>
  <c r="M669" i="1"/>
  <c r="L682" i="1"/>
  <c r="M705" i="1"/>
  <c r="M537" i="1"/>
  <c r="K549" i="1"/>
  <c r="M561" i="1"/>
  <c r="K573" i="1"/>
  <c r="M585" i="1"/>
  <c r="K597" i="1"/>
  <c r="M609" i="1"/>
  <c r="K621" i="1"/>
  <c r="M633" i="1"/>
  <c r="M634" i="1"/>
  <c r="K645" i="1"/>
  <c r="L657" i="1"/>
  <c r="L706" i="1"/>
  <c r="M682" i="1"/>
  <c r="M706" i="1"/>
  <c r="K430" i="1"/>
  <c r="M465" i="1"/>
  <c r="K477" i="1"/>
  <c r="L478" i="1"/>
  <c r="M489" i="1"/>
  <c r="K501" i="1"/>
  <c r="L502" i="1"/>
  <c r="M513" i="1"/>
  <c r="L429" i="1"/>
  <c r="K442" i="1"/>
  <c r="L453" i="1"/>
  <c r="M454" i="1"/>
  <c r="K466" i="1"/>
  <c r="L477" i="1"/>
  <c r="K490" i="1"/>
  <c r="L501" i="1"/>
  <c r="M502" i="1"/>
  <c r="K514" i="1"/>
  <c r="L525" i="1"/>
  <c r="M442" i="1"/>
  <c r="M490" i="1"/>
  <c r="K526" i="1"/>
  <c r="K429" i="1"/>
  <c r="M441" i="1"/>
  <c r="K453" i="1"/>
  <c r="K525" i="1"/>
  <c r="K370" i="1"/>
  <c r="K394" i="1"/>
  <c r="L370" i="1"/>
  <c r="M381" i="1"/>
  <c r="K393" i="1"/>
  <c r="M405" i="1"/>
  <c r="K417" i="1"/>
  <c r="L369" i="1"/>
  <c r="M370" i="1"/>
  <c r="L393" i="1"/>
  <c r="L417" i="1"/>
  <c r="M357" i="1"/>
  <c r="M334" i="1"/>
  <c r="K346" i="1"/>
  <c r="K321" i="1"/>
  <c r="L322" i="1"/>
  <c r="M333" i="1"/>
  <c r="K345" i="1"/>
  <c r="L346" i="1"/>
  <c r="L321" i="1"/>
  <c r="M322" i="1"/>
  <c r="K334" i="1"/>
  <c r="L345" i="1"/>
  <c r="K309" i="1"/>
  <c r="L310" i="1"/>
  <c r="L309" i="1"/>
  <c r="L297" i="1"/>
  <c r="M298" i="1"/>
  <c r="K298" i="1"/>
  <c r="L285" i="1"/>
  <c r="K285" i="1"/>
  <c r="L273" i="1"/>
  <c r="M274" i="1"/>
  <c r="K274" i="1"/>
  <c r="K273" i="1"/>
  <c r="L262" i="1"/>
  <c r="L249" i="1"/>
  <c r="M250" i="1"/>
  <c r="K250" i="1"/>
  <c r="K238" i="1"/>
  <c r="K237" i="1"/>
  <c r="L238" i="1"/>
  <c r="L237" i="1"/>
  <c r="K225" i="1"/>
  <c r="L226" i="1"/>
  <c r="K213" i="1"/>
  <c r="L214" i="1"/>
  <c r="L213" i="1"/>
  <c r="L201" i="1"/>
  <c r="K202" i="1"/>
  <c r="K201" i="1"/>
  <c r="K177" i="1"/>
  <c r="L178" i="1"/>
  <c r="L177" i="1"/>
  <c r="L153" i="1"/>
  <c r="K153" i="1"/>
  <c r="K142" i="1"/>
  <c r="L142" i="1"/>
  <c r="K129" i="1"/>
  <c r="L130" i="1"/>
  <c r="L117" i="1"/>
  <c r="K118" i="1"/>
  <c r="K117" i="1"/>
  <c r="K106" i="1"/>
  <c r="L106" i="1"/>
  <c r="M106" i="1"/>
  <c r="K93" i="1"/>
  <c r="L94" i="1"/>
  <c r="K82" i="1"/>
  <c r="L82" i="1"/>
  <c r="L81" i="1"/>
  <c r="L70" i="1"/>
  <c r="M58" i="1"/>
  <c r="K46" i="1"/>
  <c r="K45" i="1"/>
  <c r="L46" i="1"/>
  <c r="L45" i="1"/>
  <c r="K10" i="1"/>
  <c r="K9" i="1"/>
  <c r="M9" i="1"/>
  <c r="BU62" i="4"/>
  <c r="BU33" i="4"/>
  <c r="BU34" i="4" s="1"/>
  <c r="BU35" i="4" s="1"/>
  <c r="CK62" i="4"/>
  <c r="CK33" i="4"/>
  <c r="AO62" i="4"/>
  <c r="AO33" i="4"/>
  <c r="O62" i="4"/>
  <c r="O33" i="4"/>
  <c r="AE62" i="4"/>
  <c r="AE33" i="4"/>
  <c r="AU62" i="4"/>
  <c r="AU33" i="4"/>
  <c r="CA62" i="4"/>
  <c r="CA33" i="4"/>
  <c r="CQ62" i="4"/>
  <c r="CQ33" i="4"/>
  <c r="DG62" i="4"/>
  <c r="DG33" i="4"/>
  <c r="EM62" i="4"/>
  <c r="EM33" i="4"/>
  <c r="FC62" i="4"/>
  <c r="FC33" i="4"/>
  <c r="FS62" i="4"/>
  <c r="FS33" i="4"/>
  <c r="I62" i="4"/>
  <c r="I33" i="4"/>
  <c r="EW62" i="4"/>
  <c r="EW33" i="4"/>
  <c r="FM62" i="4"/>
  <c r="FM33" i="4"/>
  <c r="Y62" i="4"/>
  <c r="Y33" i="4"/>
  <c r="Y34" i="4" s="1"/>
  <c r="Y35" i="4" s="1"/>
  <c r="EG62" i="4"/>
  <c r="EG33" i="4"/>
  <c r="AD59" i="4"/>
  <c r="AD55" i="4"/>
  <c r="AD37" i="4"/>
  <c r="AH59" i="4"/>
  <c r="AH55" i="4"/>
  <c r="AH37" i="4"/>
  <c r="BJ59" i="4"/>
  <c r="BJ55" i="4"/>
  <c r="BJ37" i="4"/>
  <c r="BN59" i="4"/>
  <c r="BN55" i="4"/>
  <c r="BN37" i="4"/>
  <c r="CP59" i="4"/>
  <c r="CP55" i="4"/>
  <c r="CP37" i="4"/>
  <c r="CT59" i="4"/>
  <c r="CT55" i="4"/>
  <c r="CT37" i="4"/>
  <c r="DV59" i="4"/>
  <c r="DV55" i="4"/>
  <c r="DV37" i="4"/>
  <c r="DZ59" i="4"/>
  <c r="DZ55" i="4"/>
  <c r="DZ37" i="4"/>
  <c r="FB59" i="4"/>
  <c r="FB55" i="4"/>
  <c r="FB37" i="4"/>
  <c r="FF59" i="4"/>
  <c r="FF55" i="4"/>
  <c r="FF37" i="4"/>
  <c r="BE62" i="4"/>
  <c r="BE33" i="4"/>
  <c r="DQ62" i="4"/>
  <c r="DQ33" i="4"/>
  <c r="F59" i="4"/>
  <c r="F55" i="4"/>
  <c r="J59" i="4"/>
  <c r="J55" i="4"/>
  <c r="J37" i="4"/>
  <c r="N59" i="4"/>
  <c r="N55" i="4"/>
  <c r="R59" i="4"/>
  <c r="R55" i="4"/>
  <c r="R37" i="4"/>
  <c r="V59" i="4"/>
  <c r="V55" i="4"/>
  <c r="V37" i="4"/>
  <c r="Z55" i="4"/>
  <c r="Z59" i="4"/>
  <c r="Z37" i="4"/>
  <c r="AL59" i="4"/>
  <c r="AL55" i="4"/>
  <c r="AL37" i="4"/>
  <c r="AP59" i="4"/>
  <c r="AP55" i="4"/>
  <c r="AT55" i="4"/>
  <c r="AT59" i="4"/>
  <c r="AT37" i="4"/>
  <c r="AX59" i="4"/>
  <c r="AX55" i="4"/>
  <c r="AX37" i="4"/>
  <c r="BB59" i="4"/>
  <c r="BB55" i="4"/>
  <c r="BB37" i="4"/>
  <c r="BF55" i="4"/>
  <c r="BF59" i="4"/>
  <c r="BF37" i="4"/>
  <c r="BR59" i="4"/>
  <c r="BR55" i="4"/>
  <c r="BV59" i="4"/>
  <c r="BV55" i="4"/>
  <c r="BV37" i="4"/>
  <c r="BZ59" i="4"/>
  <c r="BZ55" i="4"/>
  <c r="CD59" i="4"/>
  <c r="CD55" i="4"/>
  <c r="CD37" i="4"/>
  <c r="CH59" i="4"/>
  <c r="CH55" i="4"/>
  <c r="CH37" i="4"/>
  <c r="CL59" i="4"/>
  <c r="CL55" i="4"/>
  <c r="CL37" i="4"/>
  <c r="CX59" i="4"/>
  <c r="CX55" i="4"/>
  <c r="CX37" i="4"/>
  <c r="DB59" i="4"/>
  <c r="DB55" i="4"/>
  <c r="DF59" i="4"/>
  <c r="DF55" i="4"/>
  <c r="DF37" i="4"/>
  <c r="DJ59" i="4"/>
  <c r="DJ55" i="4"/>
  <c r="DJ37" i="4"/>
  <c r="DN59" i="4"/>
  <c r="DN55" i="4"/>
  <c r="DN37" i="4"/>
  <c r="DR59" i="4"/>
  <c r="DR55" i="4"/>
  <c r="DR37" i="4"/>
  <c r="ED59" i="4"/>
  <c r="ED55" i="4"/>
  <c r="EH59" i="4"/>
  <c r="EH55" i="4"/>
  <c r="EH37" i="4"/>
  <c r="EL59" i="4"/>
  <c r="EL55" i="4"/>
  <c r="EP59" i="4"/>
  <c r="EP55" i="4"/>
  <c r="EP37" i="4"/>
  <c r="ET59" i="4"/>
  <c r="ET55" i="4"/>
  <c r="ET37" i="4"/>
  <c r="FJ59" i="4"/>
  <c r="FJ55" i="4"/>
  <c r="FJ37" i="4"/>
  <c r="FN59" i="4"/>
  <c r="FN55" i="4"/>
  <c r="FN37" i="4"/>
  <c r="FR59" i="4"/>
  <c r="FR55" i="4"/>
  <c r="FR37" i="4"/>
  <c r="FV59" i="4"/>
  <c r="FV55" i="4"/>
  <c r="FV37" i="4"/>
  <c r="FZ59" i="4"/>
  <c r="FZ55" i="4"/>
  <c r="FZ37" i="4"/>
  <c r="GD37" i="4"/>
  <c r="GH25" i="4"/>
  <c r="I59" i="4"/>
  <c r="I37" i="4"/>
  <c r="I53" i="4"/>
  <c r="I34" i="4"/>
  <c r="I35" i="4" s="1"/>
  <c r="I55" i="4"/>
  <c r="S59" i="4"/>
  <c r="S55" i="4"/>
  <c r="S37" i="4"/>
  <c r="AO59" i="4"/>
  <c r="AO37" i="4"/>
  <c r="AO34" i="4"/>
  <c r="AO35" i="4" s="1"/>
  <c r="AO53" i="4"/>
  <c r="AO55" i="4"/>
  <c r="AY59" i="4"/>
  <c r="AY55" i="4"/>
  <c r="AY37" i="4"/>
  <c r="BU59" i="4"/>
  <c r="BU37" i="4"/>
  <c r="BU53" i="4"/>
  <c r="BU55" i="4"/>
  <c r="CE59" i="4"/>
  <c r="CE55" i="4"/>
  <c r="CE37" i="4"/>
  <c r="DA59" i="4"/>
  <c r="DA37" i="4"/>
  <c r="DA55" i="4"/>
  <c r="DA53" i="4"/>
  <c r="DK59" i="4"/>
  <c r="DK55" i="4"/>
  <c r="DK37" i="4"/>
  <c r="EG59" i="4"/>
  <c r="EG37" i="4"/>
  <c r="EG55" i="4"/>
  <c r="EG53" i="4"/>
  <c r="EG34" i="4"/>
  <c r="EG35" i="4" s="1"/>
  <c r="EQ59" i="4"/>
  <c r="EQ55" i="4"/>
  <c r="EQ37" i="4"/>
  <c r="FM59" i="4"/>
  <c r="FM55" i="4"/>
  <c r="FM37" i="4"/>
  <c r="FM53" i="4"/>
  <c r="FM34" i="4"/>
  <c r="FM35" i="4" s="1"/>
  <c r="FW59" i="4"/>
  <c r="FW55" i="4"/>
  <c r="FW37" i="4"/>
  <c r="BK62" i="4"/>
  <c r="BK33" i="4"/>
  <c r="DW62" i="4"/>
  <c r="DW33" i="4"/>
  <c r="S32" i="4"/>
  <c r="M173" i="1" s="1"/>
  <c r="M178" i="1" s="1"/>
  <c r="AI32" i="4"/>
  <c r="M365" i="1" s="1"/>
  <c r="AY32" i="4"/>
  <c r="M557" i="1" s="1"/>
  <c r="M562" i="1" s="1"/>
  <c r="BO32" i="4"/>
  <c r="M749" i="1" s="1"/>
  <c r="M754" i="1" s="1"/>
  <c r="CE32" i="4"/>
  <c r="M941" i="1" s="1"/>
  <c r="M946" i="1" s="1"/>
  <c r="CU32" i="4"/>
  <c r="M1133" i="1" s="1"/>
  <c r="M1138" i="1" s="1"/>
  <c r="DK32" i="4"/>
  <c r="M1325" i="1" s="1"/>
  <c r="M1330" i="1" s="1"/>
  <c r="EA32" i="4"/>
  <c r="M1517" i="1" s="1"/>
  <c r="M1522" i="1" s="1"/>
  <c r="EQ32" i="4"/>
  <c r="FG32" i="4"/>
  <c r="M1901" i="1" s="1"/>
  <c r="M1906" i="1" s="1"/>
  <c r="FW32" i="4"/>
  <c r="M62" i="4"/>
  <c r="M33" i="4"/>
  <c r="AC62" i="4"/>
  <c r="AC33" i="4"/>
  <c r="AS62" i="4"/>
  <c r="AS33" i="4"/>
  <c r="AS34" i="4" s="1"/>
  <c r="AS35" i="4" s="1"/>
  <c r="BI62" i="4"/>
  <c r="BI33" i="4"/>
  <c r="BY62" i="4"/>
  <c r="BY33" i="4"/>
  <c r="CO62" i="4"/>
  <c r="CO33" i="4"/>
  <c r="CO34" i="4" s="1"/>
  <c r="CO35" i="4" s="1"/>
  <c r="DE62" i="4"/>
  <c r="DE33" i="4"/>
  <c r="DE34" i="4" s="1"/>
  <c r="DE35" i="4" s="1"/>
  <c r="DU62" i="4"/>
  <c r="DU33" i="4"/>
  <c r="EK62" i="4"/>
  <c r="EK33" i="4"/>
  <c r="EK34" i="4" s="1"/>
  <c r="EK35" i="4" s="1"/>
  <c r="FA62" i="4"/>
  <c r="FA33" i="4"/>
  <c r="FA34" i="4" s="1"/>
  <c r="FA35" i="4" s="1"/>
  <c r="FQ62" i="4"/>
  <c r="FQ33" i="4"/>
  <c r="N37" i="4"/>
  <c r="BR37" i="4"/>
  <c r="DB37" i="4"/>
  <c r="EL37" i="4"/>
  <c r="M59" i="4"/>
  <c r="M37" i="4"/>
  <c r="M55" i="4"/>
  <c r="M34" i="4"/>
  <c r="M35" i="4" s="1"/>
  <c r="M53" i="4"/>
  <c r="W59" i="4"/>
  <c r="W55" i="4"/>
  <c r="W37" i="4"/>
  <c r="AS59" i="4"/>
  <c r="AS37" i="4"/>
  <c r="AS53" i="4"/>
  <c r="AS55" i="4"/>
  <c r="BC59" i="4"/>
  <c r="BC55" i="4"/>
  <c r="BC37" i="4"/>
  <c r="BY59" i="4"/>
  <c r="BY37" i="4"/>
  <c r="BY55" i="4"/>
  <c r="BY34" i="4"/>
  <c r="BY35" i="4" s="1"/>
  <c r="CI59" i="4"/>
  <c r="CI55" i="4"/>
  <c r="CI37" i="4"/>
  <c r="DE59" i="4"/>
  <c r="DE37" i="4"/>
  <c r="DE55" i="4"/>
  <c r="DE53" i="4"/>
  <c r="DO59" i="4"/>
  <c r="DO55" i="4"/>
  <c r="DO37" i="4"/>
  <c r="EK59" i="4"/>
  <c r="EK37" i="4"/>
  <c r="EK55" i="4"/>
  <c r="EK53" i="4"/>
  <c r="EU59" i="4"/>
  <c r="EU55" i="4"/>
  <c r="EU37" i="4"/>
  <c r="FQ59" i="4"/>
  <c r="FQ55" i="4"/>
  <c r="FQ37" i="4"/>
  <c r="FQ34" i="4"/>
  <c r="FQ35" i="4" s="1"/>
  <c r="FQ53" i="4"/>
  <c r="GA59" i="4"/>
  <c r="GA55" i="4"/>
  <c r="GA37" i="4"/>
  <c r="GH27" i="4"/>
  <c r="BH32" i="4"/>
  <c r="M665" i="1" s="1"/>
  <c r="M670" i="1" s="1"/>
  <c r="CZ32" i="4"/>
  <c r="M1193" i="1" s="1"/>
  <c r="M1198" i="1" s="1"/>
  <c r="GH22" i="4"/>
  <c r="Q59" i="4"/>
  <c r="Q55" i="4"/>
  <c r="Q37" i="4"/>
  <c r="AG59" i="4"/>
  <c r="AG37" i="4"/>
  <c r="AG55" i="4"/>
  <c r="AW59" i="4"/>
  <c r="AW55" i="4"/>
  <c r="AW37" i="4"/>
  <c r="BM59" i="4"/>
  <c r="BM37" i="4"/>
  <c r="BM55" i="4"/>
  <c r="CC55" i="4"/>
  <c r="CC37" i="4"/>
  <c r="CC59" i="4"/>
  <c r="DA33" i="4"/>
  <c r="F37" i="4"/>
  <c r="AP37" i="4"/>
  <c r="BZ37" i="4"/>
  <c r="ED37" i="4"/>
  <c r="BY53" i="4"/>
  <c r="CS37" i="4"/>
  <c r="CS59" i="4"/>
  <c r="DI55" i="4"/>
  <c r="DI37" i="4"/>
  <c r="DI59" i="4"/>
  <c r="DY59" i="4"/>
  <c r="DY37" i="4"/>
  <c r="DY55" i="4"/>
  <c r="EO55" i="4"/>
  <c r="EO37" i="4"/>
  <c r="EO59" i="4"/>
  <c r="FE37" i="4"/>
  <c r="FE59" i="4"/>
  <c r="FE55" i="4"/>
  <c r="FU59" i="4"/>
  <c r="FU37" i="4"/>
  <c r="FU55" i="4"/>
  <c r="G59" i="4"/>
  <c r="G55" i="4"/>
  <c r="G37" i="4"/>
  <c r="AC59" i="4"/>
  <c r="AC55" i="4"/>
  <c r="AC37" i="4"/>
  <c r="AC53" i="4"/>
  <c r="AI59" i="4"/>
  <c r="AI55" i="4"/>
  <c r="AI53" i="4"/>
  <c r="BE59" i="4"/>
  <c r="BE37" i="4"/>
  <c r="BE55" i="4"/>
  <c r="BE53" i="4"/>
  <c r="BS59" i="4"/>
  <c r="BS55" i="4"/>
  <c r="BS37" i="4"/>
  <c r="CO59" i="4"/>
  <c r="CO55" i="4"/>
  <c r="CO37" i="4"/>
  <c r="CO53" i="4"/>
  <c r="CU59" i="4"/>
  <c r="CU55" i="4"/>
  <c r="CU53" i="4"/>
  <c r="DQ59" i="4"/>
  <c r="DQ37" i="4"/>
  <c r="DQ55" i="4"/>
  <c r="DQ34" i="4"/>
  <c r="DQ35" i="4" s="1"/>
  <c r="DQ53" i="4"/>
  <c r="EE59" i="4"/>
  <c r="EE55" i="4"/>
  <c r="EE37" i="4"/>
  <c r="FA59" i="4"/>
  <c r="FA55" i="4"/>
  <c r="FA37" i="4"/>
  <c r="FA53" i="4"/>
  <c r="FG59" i="4"/>
  <c r="FG55" i="4"/>
  <c r="GC37" i="4"/>
  <c r="GC34" i="4"/>
  <c r="GC35" i="4" s="1"/>
  <c r="GC36" i="4" s="1"/>
  <c r="GC38" i="4" s="1"/>
  <c r="GC40" i="4" s="1"/>
  <c r="GC42" i="4" s="1"/>
  <c r="Q32" i="4"/>
  <c r="M149" i="1" s="1"/>
  <c r="M154" i="1" s="1"/>
  <c r="U32" i="4"/>
  <c r="M197" i="1" s="1"/>
  <c r="M202" i="1" s="1"/>
  <c r="AG32" i="4"/>
  <c r="M341" i="1" s="1"/>
  <c r="M346" i="1" s="1"/>
  <c r="AK32" i="4"/>
  <c r="M389" i="1" s="1"/>
  <c r="M394" i="1" s="1"/>
  <c r="AW32" i="4"/>
  <c r="M533" i="1" s="1"/>
  <c r="M538" i="1" s="1"/>
  <c r="BA32" i="4"/>
  <c r="M581" i="1" s="1"/>
  <c r="M586" i="1" s="1"/>
  <c r="BM32" i="4"/>
  <c r="M725" i="1" s="1"/>
  <c r="M730" i="1" s="1"/>
  <c r="BQ32" i="4"/>
  <c r="M773" i="1" s="1"/>
  <c r="M778" i="1" s="1"/>
  <c r="CC32" i="4"/>
  <c r="M917" i="1" s="1"/>
  <c r="M922" i="1" s="1"/>
  <c r="CG32" i="4"/>
  <c r="M965" i="1" s="1"/>
  <c r="CS32" i="4"/>
  <c r="M1109" i="1" s="1"/>
  <c r="M1114" i="1" s="1"/>
  <c r="CW32" i="4"/>
  <c r="M1157" i="1" s="1"/>
  <c r="DI32" i="4"/>
  <c r="M1301" i="1" s="1"/>
  <c r="M1306" i="1" s="1"/>
  <c r="DM32" i="4"/>
  <c r="M1349" i="1" s="1"/>
  <c r="M1354" i="1" s="1"/>
  <c r="DY32" i="4"/>
  <c r="M1493" i="1" s="1"/>
  <c r="M1498" i="1" s="1"/>
  <c r="EC32" i="4"/>
  <c r="M1541" i="1" s="1"/>
  <c r="M1546" i="1" s="1"/>
  <c r="EO32" i="4"/>
  <c r="M1685" i="1" s="1"/>
  <c r="M1690" i="1" s="1"/>
  <c r="ES32" i="4"/>
  <c r="M1733" i="1" s="1"/>
  <c r="M1738" i="1" s="1"/>
  <c r="FE32" i="4"/>
  <c r="M1877" i="1" s="1"/>
  <c r="M1882" i="1" s="1"/>
  <c r="FI32" i="4"/>
  <c r="M1925" i="1" s="1"/>
  <c r="M1930" i="1" s="1"/>
  <c r="FU32" i="4"/>
  <c r="M2069" i="1" s="1"/>
  <c r="M2074" i="1" s="1"/>
  <c r="FY32" i="4"/>
  <c r="M2117" i="1" s="1"/>
  <c r="M2122" i="1" s="1"/>
  <c r="CS55" i="4"/>
  <c r="FG53" i="4"/>
  <c r="Y37" i="4"/>
  <c r="Y59" i="4"/>
  <c r="Y53" i="4"/>
  <c r="Y55" i="4"/>
  <c r="AM59" i="4"/>
  <c r="AM55" i="4"/>
  <c r="AM37" i="4"/>
  <c r="BI59" i="4"/>
  <c r="BI55" i="4"/>
  <c r="BI37" i="4"/>
  <c r="BI53" i="4"/>
  <c r="BI34" i="4"/>
  <c r="BI35" i="4" s="1"/>
  <c r="BO59" i="4"/>
  <c r="BO55" i="4"/>
  <c r="BO53" i="4"/>
  <c r="BO37" i="4"/>
  <c r="CK59" i="4"/>
  <c r="CK37" i="4"/>
  <c r="CK53" i="4"/>
  <c r="CK55" i="4"/>
  <c r="CY59" i="4"/>
  <c r="CY55" i="4"/>
  <c r="CY37" i="4"/>
  <c r="DU59" i="4"/>
  <c r="DU55" i="4"/>
  <c r="DU37" i="4"/>
  <c r="DU53" i="4"/>
  <c r="DU34" i="4"/>
  <c r="DU35" i="4" s="1"/>
  <c r="EA59" i="4"/>
  <c r="EA55" i="4"/>
  <c r="EA53" i="4"/>
  <c r="EA37" i="4"/>
  <c r="EW59" i="4"/>
  <c r="EW37" i="4"/>
  <c r="EW53" i="4"/>
  <c r="EW34" i="4"/>
  <c r="EW35" i="4" s="1"/>
  <c r="FK59" i="4"/>
  <c r="FK55" i="4"/>
  <c r="FK37" i="4"/>
  <c r="GG37" i="4"/>
  <c r="GG34" i="4"/>
  <c r="GG35" i="4" s="1"/>
  <c r="GG36" i="4" s="1"/>
  <c r="GG38" i="4" s="1"/>
  <c r="GG40" i="4" s="1"/>
  <c r="GG42" i="4" s="1"/>
  <c r="G32" i="4"/>
  <c r="K32" i="4"/>
  <c r="M77" i="1" s="1"/>
  <c r="M82" i="1" s="1"/>
  <c r="W32" i="4"/>
  <c r="M221" i="1" s="1"/>
  <c r="M226" i="1" s="1"/>
  <c r="AA32" i="4"/>
  <c r="M269" i="1" s="1"/>
  <c r="AM32" i="4"/>
  <c r="M413" i="1" s="1"/>
  <c r="M418" i="1" s="1"/>
  <c r="AQ32" i="4"/>
  <c r="M461" i="1" s="1"/>
  <c r="M466" i="1" s="1"/>
  <c r="BC32" i="4"/>
  <c r="M605" i="1" s="1"/>
  <c r="M610" i="1" s="1"/>
  <c r="BG32" i="4"/>
  <c r="M653" i="1" s="1"/>
  <c r="M658" i="1" s="1"/>
  <c r="BS32" i="4"/>
  <c r="BW32" i="4"/>
  <c r="M845" i="1" s="1"/>
  <c r="CI32" i="4"/>
  <c r="M989" i="1" s="1"/>
  <c r="M994" i="1" s="1"/>
  <c r="CM32" i="4"/>
  <c r="M1037" i="1" s="1"/>
  <c r="M1042" i="1" s="1"/>
  <c r="CY32" i="4"/>
  <c r="M1181" i="1" s="1"/>
  <c r="M1186" i="1" s="1"/>
  <c r="DC32" i="4"/>
  <c r="M1229" i="1" s="1"/>
  <c r="M1234" i="1" s="1"/>
  <c r="DO32" i="4"/>
  <c r="M1373" i="1" s="1"/>
  <c r="M1378" i="1" s="1"/>
  <c r="DS32" i="4"/>
  <c r="M1421" i="1" s="1"/>
  <c r="M1426" i="1" s="1"/>
  <c r="EE32" i="4"/>
  <c r="M1565" i="1" s="1"/>
  <c r="M1570" i="1" s="1"/>
  <c r="EI32" i="4"/>
  <c r="M1613" i="1" s="1"/>
  <c r="M1618" i="1" s="1"/>
  <c r="EU32" i="4"/>
  <c r="M1757" i="1" s="1"/>
  <c r="M1762" i="1" s="1"/>
  <c r="EY32" i="4"/>
  <c r="M1805" i="1" s="1"/>
  <c r="M1810" i="1" s="1"/>
  <c r="FK32" i="4"/>
  <c r="M1949" i="1" s="1"/>
  <c r="M1954" i="1" s="1"/>
  <c r="FO32" i="4"/>
  <c r="M1997" i="1" s="1"/>
  <c r="M2002" i="1" s="1"/>
  <c r="GA32" i="4"/>
  <c r="M2141" i="1" s="1"/>
  <c r="M2146" i="1" s="1"/>
  <c r="GE32" i="4"/>
  <c r="GE33" i="4" s="1"/>
  <c r="GH29" i="4"/>
  <c r="L59" i="4"/>
  <c r="L55" i="4"/>
  <c r="L37" i="4"/>
  <c r="P59" i="4"/>
  <c r="T59" i="4"/>
  <c r="T55" i="4"/>
  <c r="X59" i="4"/>
  <c r="X55" i="4"/>
  <c r="AB59" i="4"/>
  <c r="AB55" i="4"/>
  <c r="AB37" i="4"/>
  <c r="AF59" i="4"/>
  <c r="AJ59" i="4"/>
  <c r="AJ55" i="4"/>
  <c r="AN59" i="4"/>
  <c r="AN55" i="4"/>
  <c r="AR59" i="4"/>
  <c r="AR55" i="4"/>
  <c r="AR37" i="4"/>
  <c r="AV59" i="4"/>
  <c r="AV55" i="4"/>
  <c r="AZ59" i="4"/>
  <c r="AZ55" i="4"/>
  <c r="BH59" i="4"/>
  <c r="BH55" i="4"/>
  <c r="BH37" i="4"/>
  <c r="BL59" i="4"/>
  <c r="BL55" i="4"/>
  <c r="BP55" i="4"/>
  <c r="BP59" i="4"/>
  <c r="BT59" i="4"/>
  <c r="BT55" i="4"/>
  <c r="BX59" i="4"/>
  <c r="BX55" i="4"/>
  <c r="BX37" i="4"/>
  <c r="CB59" i="4"/>
  <c r="CB55" i="4"/>
  <c r="CF59" i="4"/>
  <c r="CF55" i="4"/>
  <c r="CJ59" i="4"/>
  <c r="CN59" i="4"/>
  <c r="CN55" i="4"/>
  <c r="CN37" i="4"/>
  <c r="CR59" i="4"/>
  <c r="CR55" i="4"/>
  <c r="CV59" i="4"/>
  <c r="CV55" i="4"/>
  <c r="CZ59" i="4"/>
  <c r="CZ55" i="4"/>
  <c r="DD59" i="4"/>
  <c r="DD55" i="4"/>
  <c r="DD37" i="4"/>
  <c r="DH59" i="4"/>
  <c r="DL59" i="4"/>
  <c r="DL55" i="4"/>
  <c r="DP59" i="4"/>
  <c r="DP55" i="4"/>
  <c r="DT59" i="4"/>
  <c r="DT55" i="4"/>
  <c r="DT37" i="4"/>
  <c r="EB59" i="4"/>
  <c r="EB55" i="4"/>
  <c r="EF59" i="4"/>
  <c r="EF55" i="4"/>
  <c r="EJ59" i="4"/>
  <c r="EJ55" i="4"/>
  <c r="EJ37" i="4"/>
  <c r="EN59" i="4"/>
  <c r="ER59" i="4"/>
  <c r="ER55" i="4"/>
  <c r="EV59" i="4"/>
  <c r="EV55" i="4"/>
  <c r="EZ59" i="4"/>
  <c r="EZ55" i="4"/>
  <c r="EZ37" i="4"/>
  <c r="FD59" i="4"/>
  <c r="FD55" i="4"/>
  <c r="FH59" i="4"/>
  <c r="FH55" i="4"/>
  <c r="FL59" i="4"/>
  <c r="FL55" i="4"/>
  <c r="FP59" i="4"/>
  <c r="FP55" i="4"/>
  <c r="FP37" i="4"/>
  <c r="FT59" i="4"/>
  <c r="FT55" i="4"/>
  <c r="FX59" i="4"/>
  <c r="FX55" i="4"/>
  <c r="GB59" i="4"/>
  <c r="GB55" i="4"/>
  <c r="E37" i="4"/>
  <c r="E55" i="4"/>
  <c r="O59" i="4"/>
  <c r="O53" i="4"/>
  <c r="U59" i="4"/>
  <c r="U53" i="4"/>
  <c r="U37" i="4"/>
  <c r="U55" i="4"/>
  <c r="AE59" i="4"/>
  <c r="AE55" i="4"/>
  <c r="AE53" i="4"/>
  <c r="AK53" i="4"/>
  <c r="AK37" i="4"/>
  <c r="AK55" i="4"/>
  <c r="AU59" i="4"/>
  <c r="AU55" i="4"/>
  <c r="AU53" i="4"/>
  <c r="BA59" i="4"/>
  <c r="BA53" i="4"/>
  <c r="BA37" i="4"/>
  <c r="BA55" i="4"/>
  <c r="BK59" i="4"/>
  <c r="BK55" i="4"/>
  <c r="BK53" i="4"/>
  <c r="BQ37" i="4"/>
  <c r="CA59" i="4"/>
  <c r="CA55" i="4"/>
  <c r="CA53" i="4"/>
  <c r="CG59" i="4"/>
  <c r="CG53" i="4"/>
  <c r="CG37" i="4"/>
  <c r="CQ59" i="4"/>
  <c r="CQ55" i="4"/>
  <c r="CQ53" i="4"/>
  <c r="CW59" i="4"/>
  <c r="CW53" i="4"/>
  <c r="CW37" i="4"/>
  <c r="DG59" i="4"/>
  <c r="DG55" i="4"/>
  <c r="DG53" i="4"/>
  <c r="DM59" i="4"/>
  <c r="DM53" i="4"/>
  <c r="DM37" i="4"/>
  <c r="DW59" i="4"/>
  <c r="DW55" i="4"/>
  <c r="DW53" i="4"/>
  <c r="EC59" i="4"/>
  <c r="EC37" i="4"/>
  <c r="EC55" i="4"/>
  <c r="EM59" i="4"/>
  <c r="EM55" i="4"/>
  <c r="EM53" i="4"/>
  <c r="ES59" i="4"/>
  <c r="ES53" i="4"/>
  <c r="ES37" i="4"/>
  <c r="ES55" i="4"/>
  <c r="FC59" i="4"/>
  <c r="FC55" i="4"/>
  <c r="FC53" i="4"/>
  <c r="FI59" i="4"/>
  <c r="FI55" i="4"/>
  <c r="FI37" i="4"/>
  <c r="FS59" i="4"/>
  <c r="FS55" i="4"/>
  <c r="FS53" i="4"/>
  <c r="FY59" i="4"/>
  <c r="FY55" i="4"/>
  <c r="FY37" i="4"/>
  <c r="FY53" i="4"/>
  <c r="GH28" i="4"/>
  <c r="H31" i="4"/>
  <c r="L31" i="4"/>
  <c r="L32" i="4" s="1"/>
  <c r="M89" i="1" s="1"/>
  <c r="M94" i="1" s="1"/>
  <c r="P31" i="4"/>
  <c r="P32" i="4" s="1"/>
  <c r="M137" i="1" s="1"/>
  <c r="M142" i="1" s="1"/>
  <c r="T31" i="4"/>
  <c r="T32" i="4" s="1"/>
  <c r="M185" i="1" s="1"/>
  <c r="M190" i="1" s="1"/>
  <c r="X31" i="4"/>
  <c r="X32" i="4" s="1"/>
  <c r="M233" i="1" s="1"/>
  <c r="M238" i="1" s="1"/>
  <c r="AB31" i="4"/>
  <c r="AB32" i="4" s="1"/>
  <c r="M281" i="1" s="1"/>
  <c r="M286" i="1" s="1"/>
  <c r="AF31" i="4"/>
  <c r="AF32" i="4" s="1"/>
  <c r="M329" i="1" s="1"/>
  <c r="AJ31" i="4"/>
  <c r="AJ32" i="4" s="1"/>
  <c r="M377" i="1" s="1"/>
  <c r="M382" i="1" s="1"/>
  <c r="AN31" i="4"/>
  <c r="AN32" i="4" s="1"/>
  <c r="AR31" i="4"/>
  <c r="AR32" i="4" s="1"/>
  <c r="M473" i="1" s="1"/>
  <c r="M478" i="1" s="1"/>
  <c r="AV31" i="4"/>
  <c r="AV32" i="4" s="1"/>
  <c r="M521" i="1" s="1"/>
  <c r="M526" i="1" s="1"/>
  <c r="AZ31" i="4"/>
  <c r="AZ32" i="4" s="1"/>
  <c r="M569" i="1" s="1"/>
  <c r="M574" i="1" s="1"/>
  <c r="BD31" i="4"/>
  <c r="BD32" i="4" s="1"/>
  <c r="M617" i="1" s="1"/>
  <c r="M622" i="1" s="1"/>
  <c r="BH31" i="4"/>
  <c r="BL31" i="4"/>
  <c r="BL32" i="4" s="1"/>
  <c r="M713" i="1" s="1"/>
  <c r="M718" i="1" s="1"/>
  <c r="BP31" i="4"/>
  <c r="BP32" i="4" s="1"/>
  <c r="M761" i="1" s="1"/>
  <c r="M766" i="1" s="1"/>
  <c r="BT31" i="4"/>
  <c r="BT32" i="4" s="1"/>
  <c r="M809" i="1" s="1"/>
  <c r="M814" i="1" s="1"/>
  <c r="BX31" i="4"/>
  <c r="BX32" i="4" s="1"/>
  <c r="M857" i="1" s="1"/>
  <c r="CB31" i="4"/>
  <c r="CB32" i="4" s="1"/>
  <c r="M905" i="1" s="1"/>
  <c r="M910" i="1" s="1"/>
  <c r="CF31" i="4"/>
  <c r="CF32" i="4" s="1"/>
  <c r="M953" i="1" s="1"/>
  <c r="M958" i="1" s="1"/>
  <c r="CJ31" i="4"/>
  <c r="CJ32" i="4" s="1"/>
  <c r="M1001" i="1" s="1"/>
  <c r="M1006" i="1" s="1"/>
  <c r="CN31" i="4"/>
  <c r="CN32" i="4" s="1"/>
  <c r="M1049" i="1" s="1"/>
  <c r="M1054" i="1" s="1"/>
  <c r="CR31" i="4"/>
  <c r="CR32" i="4" s="1"/>
  <c r="M1097" i="1" s="1"/>
  <c r="M1102" i="1" s="1"/>
  <c r="CV31" i="4"/>
  <c r="CV32" i="4" s="1"/>
  <c r="M1145" i="1" s="1"/>
  <c r="M1150" i="1" s="1"/>
  <c r="CZ31" i="4"/>
  <c r="DD31" i="4"/>
  <c r="DD32" i="4" s="1"/>
  <c r="M1241" i="1" s="1"/>
  <c r="M1246" i="1" s="1"/>
  <c r="DH31" i="4"/>
  <c r="DH32" i="4" s="1"/>
  <c r="M1289" i="1" s="1"/>
  <c r="M1294" i="1" s="1"/>
  <c r="DL31" i="4"/>
  <c r="DL32" i="4" s="1"/>
  <c r="M1337" i="1" s="1"/>
  <c r="M1342" i="1" s="1"/>
  <c r="DP31" i="4"/>
  <c r="DP32" i="4" s="1"/>
  <c r="M1385" i="1" s="1"/>
  <c r="DT31" i="4"/>
  <c r="DT32" i="4" s="1"/>
  <c r="DX31" i="4"/>
  <c r="DX32" i="4" s="1"/>
  <c r="M1481" i="1" s="1"/>
  <c r="M1486" i="1" s="1"/>
  <c r="EB31" i="4"/>
  <c r="EB32" i="4" s="1"/>
  <c r="M1529" i="1" s="1"/>
  <c r="M1534" i="1" s="1"/>
  <c r="EF31" i="4"/>
  <c r="EF32" i="4" s="1"/>
  <c r="M1577" i="1" s="1"/>
  <c r="M1582" i="1" s="1"/>
  <c r="EJ31" i="4"/>
  <c r="EJ32" i="4" s="1"/>
  <c r="M1625" i="1" s="1"/>
  <c r="M1630" i="1" s="1"/>
  <c r="EN31" i="4"/>
  <c r="EN32" i="4" s="1"/>
  <c r="M1673" i="1" s="1"/>
  <c r="M1678" i="1" s="1"/>
  <c r="ER31" i="4"/>
  <c r="ER32" i="4" s="1"/>
  <c r="M1721" i="1" s="1"/>
  <c r="M1726" i="1" s="1"/>
  <c r="EV31" i="4"/>
  <c r="EV32" i="4" s="1"/>
  <c r="M1769" i="1" s="1"/>
  <c r="M1774" i="1" s="1"/>
  <c r="EZ31" i="4"/>
  <c r="EZ32" i="4" s="1"/>
  <c r="M1817" i="1" s="1"/>
  <c r="M1822" i="1" s="1"/>
  <c r="FD31" i="4"/>
  <c r="FD32" i="4" s="1"/>
  <c r="M1865" i="1" s="1"/>
  <c r="M1870" i="1" s="1"/>
  <c r="FH31" i="4"/>
  <c r="FH32" i="4" s="1"/>
  <c r="M1913" i="1" s="1"/>
  <c r="M1918" i="1" s="1"/>
  <c r="FL31" i="4"/>
  <c r="FL32" i="4" s="1"/>
  <c r="FP31" i="4"/>
  <c r="FP32" i="4" s="1"/>
  <c r="M2009" i="1" s="1"/>
  <c r="M2014" i="1" s="1"/>
  <c r="FT31" i="4"/>
  <c r="FT32" i="4" s="1"/>
  <c r="M2057" i="1" s="1"/>
  <c r="M2062" i="1" s="1"/>
  <c r="FX31" i="4"/>
  <c r="FX32" i="4" s="1"/>
  <c r="M2105" i="1" s="1"/>
  <c r="M2110" i="1" s="1"/>
  <c r="GB31" i="4"/>
  <c r="GB32" i="4" s="1"/>
  <c r="GF31" i="4"/>
  <c r="GF32" i="4" s="1"/>
  <c r="GF33" i="4" s="1"/>
  <c r="E32" i="4"/>
  <c r="M5" i="1" s="1"/>
  <c r="M10" i="1" s="1"/>
  <c r="P37" i="4"/>
  <c r="X37" i="4"/>
  <c r="AE37" i="4"/>
  <c r="AZ37" i="4"/>
  <c r="CB37" i="4"/>
  <c r="CJ37" i="4"/>
  <c r="CQ37" i="4"/>
  <c r="DL37" i="4"/>
  <c r="EN37" i="4"/>
  <c r="EV37" i="4"/>
  <c r="FC37" i="4"/>
  <c r="FX37" i="4"/>
  <c r="CF53" i="4"/>
  <c r="H55" i="4"/>
  <c r="BD55" i="4"/>
  <c r="CG55" i="4"/>
  <c r="DH55" i="4"/>
  <c r="AK59" i="4"/>
  <c r="DX59" i="4"/>
  <c r="K59" i="4"/>
  <c r="K53" i="4"/>
  <c r="K55" i="4"/>
  <c r="AA59" i="4"/>
  <c r="AA55" i="4"/>
  <c r="AA53" i="4"/>
  <c r="AQ59" i="4"/>
  <c r="AQ55" i="4"/>
  <c r="BG59" i="4"/>
  <c r="BG55" i="4"/>
  <c r="BW59" i="4"/>
  <c r="BW55" i="4"/>
  <c r="BW53" i="4"/>
  <c r="CM59" i="4"/>
  <c r="CM55" i="4"/>
  <c r="CM53" i="4"/>
  <c r="DC59" i="4"/>
  <c r="DC55" i="4"/>
  <c r="DS59" i="4"/>
  <c r="DS55" i="4"/>
  <c r="EI59" i="4"/>
  <c r="EI55" i="4"/>
  <c r="EI53" i="4"/>
  <c r="EY59" i="4"/>
  <c r="EY55" i="4"/>
  <c r="EY53" i="4"/>
  <c r="FO59" i="4"/>
  <c r="FO55" i="4"/>
  <c r="F32" i="4"/>
  <c r="M17" i="1" s="1"/>
  <c r="M22" i="1" s="1"/>
  <c r="J32" i="4"/>
  <c r="M65" i="1" s="1"/>
  <c r="M70" i="1" s="1"/>
  <c r="N32" i="4"/>
  <c r="M113" i="1" s="1"/>
  <c r="M118" i="1" s="1"/>
  <c r="R32" i="4"/>
  <c r="M161" i="1" s="1"/>
  <c r="M166" i="1" s="1"/>
  <c r="V32" i="4"/>
  <c r="M209" i="1" s="1"/>
  <c r="M214" i="1" s="1"/>
  <c r="Z32" i="4"/>
  <c r="AD32" i="4"/>
  <c r="M305" i="1" s="1"/>
  <c r="M310" i="1" s="1"/>
  <c r="AH32" i="4"/>
  <c r="M353" i="1" s="1"/>
  <c r="M358" i="1" s="1"/>
  <c r="AL32" i="4"/>
  <c r="AP32" i="4"/>
  <c r="M449" i="1" s="1"/>
  <c r="AT32" i="4"/>
  <c r="M497" i="1" s="1"/>
  <c r="AX32" i="4"/>
  <c r="M545" i="1" s="1"/>
  <c r="M550" i="1" s="1"/>
  <c r="BB32" i="4"/>
  <c r="M593" i="1" s="1"/>
  <c r="M598" i="1" s="1"/>
  <c r="BF32" i="4"/>
  <c r="BJ32" i="4"/>
  <c r="M689" i="1" s="1"/>
  <c r="M694" i="1" s="1"/>
  <c r="BN32" i="4"/>
  <c r="M737" i="1" s="1"/>
  <c r="M742" i="1" s="1"/>
  <c r="BR32" i="4"/>
  <c r="M785" i="1" s="1"/>
  <c r="M790" i="1" s="1"/>
  <c r="BV32" i="4"/>
  <c r="BZ32" i="4"/>
  <c r="M881" i="1" s="1"/>
  <c r="M886" i="1" s="1"/>
  <c r="CD32" i="4"/>
  <c r="M929" i="1" s="1"/>
  <c r="M934" i="1" s="1"/>
  <c r="CH32" i="4"/>
  <c r="M977" i="1" s="1"/>
  <c r="CL32" i="4"/>
  <c r="M1025" i="1" s="1"/>
  <c r="M1030" i="1" s="1"/>
  <c r="CP32" i="4"/>
  <c r="M1073" i="1" s="1"/>
  <c r="M1078" i="1" s="1"/>
  <c r="CT32" i="4"/>
  <c r="M1121" i="1" s="1"/>
  <c r="M1126" i="1" s="1"/>
  <c r="CX32" i="4"/>
  <c r="DB32" i="4"/>
  <c r="M1217" i="1" s="1"/>
  <c r="M1222" i="1" s="1"/>
  <c r="DF32" i="4"/>
  <c r="M1265" i="1" s="1"/>
  <c r="M1270" i="1" s="1"/>
  <c r="DJ32" i="4"/>
  <c r="M1313" i="1" s="1"/>
  <c r="DN32" i="4"/>
  <c r="M1361" i="1" s="1"/>
  <c r="M1366" i="1" s="1"/>
  <c r="DR32" i="4"/>
  <c r="DV32" i="4"/>
  <c r="M1457" i="1" s="1"/>
  <c r="M1462" i="1" s="1"/>
  <c r="DZ32" i="4"/>
  <c r="M1505" i="1" s="1"/>
  <c r="M1510" i="1" s="1"/>
  <c r="ED32" i="4"/>
  <c r="EH32" i="4"/>
  <c r="EL32" i="4"/>
  <c r="M1649" i="1" s="1"/>
  <c r="M1654" i="1" s="1"/>
  <c r="EP32" i="4"/>
  <c r="M1697" i="1" s="1"/>
  <c r="M1702" i="1" s="1"/>
  <c r="ET32" i="4"/>
  <c r="EX32" i="4"/>
  <c r="M1793" i="1" s="1"/>
  <c r="FB32" i="4"/>
  <c r="M1841" i="1" s="1"/>
  <c r="M1846" i="1" s="1"/>
  <c r="FF32" i="4"/>
  <c r="M1889" i="1" s="1"/>
  <c r="M1894" i="1" s="1"/>
  <c r="FJ32" i="4"/>
  <c r="M1937" i="1" s="1"/>
  <c r="M1942" i="1" s="1"/>
  <c r="FN32" i="4"/>
  <c r="M1985" i="1" s="1"/>
  <c r="M1990" i="1" s="1"/>
  <c r="FR32" i="4"/>
  <c r="M2033" i="1" s="1"/>
  <c r="M2038" i="1" s="1"/>
  <c r="FV32" i="4"/>
  <c r="M2081" i="1" s="1"/>
  <c r="M2086" i="1" s="1"/>
  <c r="FZ32" i="4"/>
  <c r="GD32" i="4"/>
  <c r="GD33" i="4" s="1"/>
  <c r="GD34" i="4" s="1"/>
  <c r="GD35" i="4" s="1"/>
  <c r="K37" i="4"/>
  <c r="AF37" i="4"/>
  <c r="AN37" i="4"/>
  <c r="AU37" i="4"/>
  <c r="BP37" i="4"/>
  <c r="BW37" i="4"/>
  <c r="CR37" i="4"/>
  <c r="CZ37" i="4"/>
  <c r="DG37" i="4"/>
  <c r="EB37" i="4"/>
  <c r="EI37" i="4"/>
  <c r="FD37" i="4"/>
  <c r="FL37" i="4"/>
  <c r="FS37" i="4"/>
  <c r="GH41" i="4"/>
  <c r="AF55" i="4"/>
  <c r="CJ55" i="4"/>
  <c r="DM55" i="4"/>
  <c r="EN55" i="4"/>
  <c r="GH63" i="4"/>
  <c r="G59" i="3"/>
  <c r="G55" i="3"/>
  <c r="G53" i="3"/>
  <c r="G37" i="3"/>
  <c r="K59" i="3"/>
  <c r="K55" i="3"/>
  <c r="K53" i="3"/>
  <c r="K37" i="3"/>
  <c r="O59" i="3"/>
  <c r="O55" i="3"/>
  <c r="O53" i="3"/>
  <c r="O37" i="3"/>
  <c r="S59" i="3"/>
  <c r="S55" i="3"/>
  <c r="S53" i="3"/>
  <c r="S37" i="3"/>
  <c r="W59" i="3"/>
  <c r="W55" i="3"/>
  <c r="W53" i="3"/>
  <c r="W37" i="3"/>
  <c r="AA59" i="3"/>
  <c r="AA55" i="3"/>
  <c r="AA53" i="3"/>
  <c r="AA34" i="3"/>
  <c r="AA35" i="3" s="1"/>
  <c r="AA37" i="3"/>
  <c r="AE59" i="3"/>
  <c r="AE55" i="3"/>
  <c r="AE53" i="3"/>
  <c r="AE37" i="3"/>
  <c r="AI59" i="3"/>
  <c r="AI55" i="3"/>
  <c r="AI53" i="3"/>
  <c r="AI37" i="3"/>
  <c r="AM59" i="3"/>
  <c r="AM55" i="3"/>
  <c r="AM53" i="3"/>
  <c r="AM37" i="3"/>
  <c r="AQ59" i="3"/>
  <c r="AQ55" i="3"/>
  <c r="AQ53" i="3"/>
  <c r="AQ37" i="3"/>
  <c r="AU59" i="3"/>
  <c r="AU55" i="3"/>
  <c r="AU37" i="3"/>
  <c r="AU53" i="3"/>
  <c r="AY59" i="3"/>
  <c r="AY55" i="3"/>
  <c r="AY53" i="3"/>
  <c r="AY37" i="3"/>
  <c r="BC55" i="3"/>
  <c r="BC59" i="3"/>
  <c r="BC53" i="3"/>
  <c r="BC37" i="3"/>
  <c r="BG59" i="3"/>
  <c r="BG55" i="3"/>
  <c r="BG53" i="3"/>
  <c r="BG37" i="3"/>
  <c r="BK59" i="3"/>
  <c r="BK55" i="3"/>
  <c r="BK53" i="3"/>
  <c r="BK37" i="3"/>
  <c r="BO59" i="3"/>
  <c r="BO55" i="3"/>
  <c r="BO53" i="3"/>
  <c r="BO37" i="3"/>
  <c r="BS59" i="3"/>
  <c r="BS55" i="3"/>
  <c r="BS53" i="3"/>
  <c r="BS37" i="3"/>
  <c r="BW59" i="3"/>
  <c r="BW55" i="3"/>
  <c r="BW53" i="3"/>
  <c r="BW37" i="3"/>
  <c r="CA59" i="3"/>
  <c r="CA55" i="3"/>
  <c r="CA53" i="3"/>
  <c r="CA37" i="3"/>
  <c r="CE59" i="3"/>
  <c r="CE55" i="3"/>
  <c r="CE53" i="3"/>
  <c r="CE37" i="3"/>
  <c r="CI59" i="3"/>
  <c r="CI55" i="3"/>
  <c r="CI53" i="3"/>
  <c r="CI37" i="3"/>
  <c r="CM59" i="3"/>
  <c r="CM55" i="3"/>
  <c r="CM53" i="3"/>
  <c r="CM34" i="3"/>
  <c r="CM35" i="3" s="1"/>
  <c r="CM37" i="3"/>
  <c r="CQ59" i="3"/>
  <c r="CQ55" i="3"/>
  <c r="CQ53" i="3"/>
  <c r="CQ37" i="3"/>
  <c r="CU59" i="3"/>
  <c r="CU55" i="3"/>
  <c r="CU53" i="3"/>
  <c r="CU37" i="3"/>
  <c r="CY59" i="3"/>
  <c r="CY55" i="3"/>
  <c r="CY53" i="3"/>
  <c r="CY37" i="3"/>
  <c r="DC59" i="3"/>
  <c r="DC55" i="3"/>
  <c r="DC53" i="3"/>
  <c r="DC37" i="3"/>
  <c r="DG59" i="3"/>
  <c r="DG55" i="3"/>
  <c r="DG53" i="3"/>
  <c r="DG37" i="3"/>
  <c r="DK59" i="3"/>
  <c r="DK55" i="3"/>
  <c r="DK53" i="3"/>
  <c r="DK37" i="3"/>
  <c r="DO55" i="3"/>
  <c r="DO59" i="3"/>
  <c r="DO53" i="3"/>
  <c r="DO37" i="3"/>
  <c r="DS59" i="3"/>
  <c r="DS55" i="3"/>
  <c r="DS53" i="3"/>
  <c r="DS37" i="3"/>
  <c r="DW59" i="3"/>
  <c r="DW55" i="3"/>
  <c r="DW53" i="3"/>
  <c r="DW37" i="3"/>
  <c r="EA59" i="3"/>
  <c r="EA55" i="3"/>
  <c r="EA53" i="3"/>
  <c r="EA37" i="3"/>
  <c r="EE59" i="3"/>
  <c r="EE55" i="3"/>
  <c r="EE53" i="3"/>
  <c r="EE37" i="3"/>
  <c r="EI59" i="3"/>
  <c r="EI55" i="3"/>
  <c r="EI53" i="3"/>
  <c r="EI37" i="3"/>
  <c r="EM59" i="3"/>
  <c r="EM55" i="3"/>
  <c r="EM53" i="3"/>
  <c r="EM37" i="3"/>
  <c r="EQ59" i="3"/>
  <c r="EQ55" i="3"/>
  <c r="EQ53" i="3"/>
  <c r="EQ37" i="3"/>
  <c r="EU59" i="3"/>
  <c r="EU55" i="3"/>
  <c r="EU53" i="3"/>
  <c r="EU37" i="3"/>
  <c r="EY59" i="3"/>
  <c r="EY55" i="3"/>
  <c r="EY53" i="3"/>
  <c r="EY34" i="3"/>
  <c r="EY35" i="3" s="1"/>
  <c r="EY37" i="3"/>
  <c r="FC59" i="3"/>
  <c r="FC55" i="3"/>
  <c r="FC53" i="3"/>
  <c r="FC37" i="3"/>
  <c r="FG59" i="3"/>
  <c r="FG55" i="3"/>
  <c r="FG53" i="3"/>
  <c r="FG37" i="3"/>
  <c r="FK59" i="3"/>
  <c r="FK53" i="3"/>
  <c r="FK55" i="3"/>
  <c r="FK37" i="3"/>
  <c r="FO59" i="3"/>
  <c r="FO55" i="3"/>
  <c r="FO53" i="3"/>
  <c r="FO37" i="3"/>
  <c r="FS59" i="3"/>
  <c r="FS55" i="3"/>
  <c r="FS53" i="3"/>
  <c r="FS37" i="3"/>
  <c r="FW59" i="3"/>
  <c r="FW55" i="3"/>
  <c r="FW53" i="3"/>
  <c r="FW37" i="3"/>
  <c r="GA59" i="3"/>
  <c r="GA53" i="3"/>
  <c r="GA55" i="3"/>
  <c r="GA37" i="3"/>
  <c r="GE34" i="3"/>
  <c r="GE35" i="3" s="1"/>
  <c r="GE37" i="3"/>
  <c r="H62" i="3"/>
  <c r="H33" i="3"/>
  <c r="L62" i="3"/>
  <c r="L33" i="3"/>
  <c r="P62" i="3"/>
  <c r="P33" i="3"/>
  <c r="T62" i="3"/>
  <c r="T33" i="3"/>
  <c r="X62" i="3"/>
  <c r="X33" i="3"/>
  <c r="AB62" i="3"/>
  <c r="AB33" i="3"/>
  <c r="AF62" i="3"/>
  <c r="AF33" i="3"/>
  <c r="AJ62" i="3"/>
  <c r="AJ33" i="3"/>
  <c r="AN62" i="3"/>
  <c r="AN33" i="3"/>
  <c r="AR62" i="3"/>
  <c r="AR33" i="3"/>
  <c r="AV62" i="3"/>
  <c r="AV33" i="3"/>
  <c r="AZ62" i="3"/>
  <c r="AZ33" i="3"/>
  <c r="BD62" i="3"/>
  <c r="BD33" i="3"/>
  <c r="BH62" i="3"/>
  <c r="BH33" i="3"/>
  <c r="BL62" i="3"/>
  <c r="BL33" i="3"/>
  <c r="BP62" i="3"/>
  <c r="BP33" i="3"/>
  <c r="BT62" i="3"/>
  <c r="BT33" i="3"/>
  <c r="BX62" i="3"/>
  <c r="BX33" i="3"/>
  <c r="CB62" i="3"/>
  <c r="CB33" i="3"/>
  <c r="CF62" i="3"/>
  <c r="CF33" i="3"/>
  <c r="CJ62" i="3"/>
  <c r="CJ33" i="3"/>
  <c r="CN62" i="3"/>
  <c r="CN33" i="3"/>
  <c r="CR62" i="3"/>
  <c r="CR33" i="3"/>
  <c r="CV62" i="3"/>
  <c r="CV33" i="3"/>
  <c r="CZ62" i="3"/>
  <c r="CZ33" i="3"/>
  <c r="DD62" i="3"/>
  <c r="DD33" i="3"/>
  <c r="DH62" i="3"/>
  <c r="DH33" i="3"/>
  <c r="DL62" i="3"/>
  <c r="DL33" i="3"/>
  <c r="DP62" i="3"/>
  <c r="DP33" i="3"/>
  <c r="DT62" i="3"/>
  <c r="DT33" i="3"/>
  <c r="DX62" i="3"/>
  <c r="DX33" i="3"/>
  <c r="EB62" i="3"/>
  <c r="EB33" i="3"/>
  <c r="EF62" i="3"/>
  <c r="EF33" i="3"/>
  <c r="EF34" i="3" s="1"/>
  <c r="EF35" i="3" s="1"/>
  <c r="EJ62" i="3"/>
  <c r="EJ33" i="3"/>
  <c r="EN62" i="3"/>
  <c r="EN33" i="3"/>
  <c r="ER62" i="3"/>
  <c r="ER33" i="3"/>
  <c r="EV62" i="3"/>
  <c r="EV33" i="3"/>
  <c r="EZ62" i="3"/>
  <c r="EZ33" i="3"/>
  <c r="FD62" i="3"/>
  <c r="FD33" i="3"/>
  <c r="FH62" i="3"/>
  <c r="FH33" i="3"/>
  <c r="FL62" i="3"/>
  <c r="FL33" i="3"/>
  <c r="FP62" i="3"/>
  <c r="FP33" i="3"/>
  <c r="FT62" i="3"/>
  <c r="FT33" i="3"/>
  <c r="FX62" i="3"/>
  <c r="FX33" i="3"/>
  <c r="GB62" i="3"/>
  <c r="GB33" i="3"/>
  <c r="H59" i="3"/>
  <c r="H55" i="3"/>
  <c r="H53" i="3"/>
  <c r="H37" i="3"/>
  <c r="P59" i="3"/>
  <c r="P55" i="3"/>
  <c r="P53" i="3"/>
  <c r="P37" i="3"/>
  <c r="X59" i="3"/>
  <c r="X55" i="3"/>
  <c r="X53" i="3"/>
  <c r="X37" i="3"/>
  <c r="X34" i="3"/>
  <c r="X35" i="3" s="1"/>
  <c r="AF59" i="3"/>
  <c r="AF55" i="3"/>
  <c r="AF53" i="3"/>
  <c r="AF37" i="3"/>
  <c r="AN59" i="3"/>
  <c r="AN55" i="3"/>
  <c r="AN53" i="3"/>
  <c r="AN37" i="3"/>
  <c r="AV59" i="3"/>
  <c r="AV55" i="3"/>
  <c r="AV53" i="3"/>
  <c r="AV37" i="3"/>
  <c r="BD59" i="3"/>
  <c r="BD55" i="3"/>
  <c r="BD53" i="3"/>
  <c r="BD37" i="3"/>
  <c r="BD34" i="3"/>
  <c r="BD35" i="3" s="1"/>
  <c r="BL59" i="3"/>
  <c r="BL55" i="3"/>
  <c r="BL53" i="3"/>
  <c r="BL37" i="3"/>
  <c r="BT59" i="3"/>
  <c r="BT55" i="3"/>
  <c r="BT53" i="3"/>
  <c r="BT37" i="3"/>
  <c r="CB59" i="3"/>
  <c r="CB55" i="3"/>
  <c r="CB53" i="3"/>
  <c r="CB37" i="3"/>
  <c r="CJ59" i="3"/>
  <c r="CJ55" i="3"/>
  <c r="CJ53" i="3"/>
  <c r="CJ37" i="3"/>
  <c r="CJ34" i="3"/>
  <c r="CJ35" i="3" s="1"/>
  <c r="CR59" i="3"/>
  <c r="CR55" i="3"/>
  <c r="CR53" i="3"/>
  <c r="CR37" i="3"/>
  <c r="CZ59" i="3"/>
  <c r="CZ55" i="3"/>
  <c r="CZ53" i="3"/>
  <c r="CZ37" i="3"/>
  <c r="DH59" i="3"/>
  <c r="DH55" i="3"/>
  <c r="DH53" i="3"/>
  <c r="DH37" i="3"/>
  <c r="DP59" i="3"/>
  <c r="DP55" i="3"/>
  <c r="DP53" i="3"/>
  <c r="DP37" i="3"/>
  <c r="DP34" i="3"/>
  <c r="DP35" i="3" s="1"/>
  <c r="DX59" i="3"/>
  <c r="DX55" i="3"/>
  <c r="DX53" i="3"/>
  <c r="DX37" i="3"/>
  <c r="EF59" i="3"/>
  <c r="EF55" i="3"/>
  <c r="EF53" i="3"/>
  <c r="EF37" i="3"/>
  <c r="EN59" i="3"/>
  <c r="EN55" i="3"/>
  <c r="EN53" i="3"/>
  <c r="EN37" i="3"/>
  <c r="EV59" i="3"/>
  <c r="EV55" i="3"/>
  <c r="EV53" i="3"/>
  <c r="EV37" i="3"/>
  <c r="FD59" i="3"/>
  <c r="FD55" i="3"/>
  <c r="FD53" i="3"/>
  <c r="FD34" i="3"/>
  <c r="FD35" i="3" s="1"/>
  <c r="FD37" i="3"/>
  <c r="FL59" i="3"/>
  <c r="FL55" i="3"/>
  <c r="FL53" i="3"/>
  <c r="FL37" i="3"/>
  <c r="FT59" i="3"/>
  <c r="FT55" i="3"/>
  <c r="FT37" i="3"/>
  <c r="FT53" i="3"/>
  <c r="GB55" i="3"/>
  <c r="GB59" i="3"/>
  <c r="GB53" i="3"/>
  <c r="GB37" i="3"/>
  <c r="I62" i="3"/>
  <c r="I33" i="3"/>
  <c r="M62" i="3"/>
  <c r="M33" i="3"/>
  <c r="Q62" i="3"/>
  <c r="Q33" i="3"/>
  <c r="U62" i="3"/>
  <c r="U33" i="3"/>
  <c r="Y62" i="3"/>
  <c r="Y33" i="3"/>
  <c r="Y34" i="3" s="1"/>
  <c r="Y35" i="3" s="1"/>
  <c r="AC62" i="3"/>
  <c r="AC33" i="3"/>
  <c r="AG62" i="3"/>
  <c r="AG33" i="3"/>
  <c r="AK62" i="3"/>
  <c r="AK33" i="3"/>
  <c r="AO62" i="3"/>
  <c r="AO33" i="3"/>
  <c r="AO34" i="3" s="1"/>
  <c r="AO35" i="3" s="1"/>
  <c r="AS62" i="3"/>
  <c r="AS33" i="3"/>
  <c r="AW62" i="3"/>
  <c r="AW33" i="3"/>
  <c r="BA62" i="3"/>
  <c r="BA33" i="3"/>
  <c r="BE62" i="3"/>
  <c r="BE33" i="3"/>
  <c r="BE34" i="3" s="1"/>
  <c r="BE35" i="3" s="1"/>
  <c r="BI62" i="3"/>
  <c r="BI33" i="3"/>
  <c r="BM62" i="3"/>
  <c r="BM33" i="3"/>
  <c r="BQ62" i="3"/>
  <c r="BQ33" i="3"/>
  <c r="BU62" i="3"/>
  <c r="BU33" i="3"/>
  <c r="BY62" i="3"/>
  <c r="BY33" i="3"/>
  <c r="CC62" i="3"/>
  <c r="CC33" i="3"/>
  <c r="CG62" i="3"/>
  <c r="CG33" i="3"/>
  <c r="CK62" i="3"/>
  <c r="CK33" i="3"/>
  <c r="CK34" i="3" s="1"/>
  <c r="CK35" i="3" s="1"/>
  <c r="CO62" i="3"/>
  <c r="CO33" i="3"/>
  <c r="CS62" i="3"/>
  <c r="CS33" i="3"/>
  <c r="CW62" i="3"/>
  <c r="CW33" i="3"/>
  <c r="DA62" i="3"/>
  <c r="DA33" i="3"/>
  <c r="DA34" i="3" s="1"/>
  <c r="DA35" i="3" s="1"/>
  <c r="DE62" i="3"/>
  <c r="DE33" i="3"/>
  <c r="DI62" i="3"/>
  <c r="DI33" i="3"/>
  <c r="DM62" i="3"/>
  <c r="DM33" i="3"/>
  <c r="DQ62" i="3"/>
  <c r="DQ33" i="3"/>
  <c r="DU62" i="3"/>
  <c r="DU33" i="3"/>
  <c r="DY62" i="3"/>
  <c r="DY33" i="3"/>
  <c r="EC62" i="3"/>
  <c r="EC33" i="3"/>
  <c r="EG62" i="3"/>
  <c r="EG33" i="3"/>
  <c r="EG34" i="3" s="1"/>
  <c r="EG35" i="3" s="1"/>
  <c r="EK62" i="3"/>
  <c r="EK33" i="3"/>
  <c r="EO62" i="3"/>
  <c r="EO33" i="3"/>
  <c r="ES62" i="3"/>
  <c r="ES33" i="3"/>
  <c r="EW62" i="3"/>
  <c r="EW33" i="3"/>
  <c r="EW34" i="3" s="1"/>
  <c r="EW35" i="3" s="1"/>
  <c r="FA62" i="3"/>
  <c r="FA33" i="3"/>
  <c r="FE62" i="3"/>
  <c r="FE33" i="3"/>
  <c r="FI62" i="3"/>
  <c r="FI33" i="3"/>
  <c r="FM62" i="3"/>
  <c r="FM33" i="3"/>
  <c r="FM34" i="3" s="1"/>
  <c r="FM35" i="3" s="1"/>
  <c r="FQ62" i="3"/>
  <c r="FQ33" i="3"/>
  <c r="FU62" i="3"/>
  <c r="FU33" i="3"/>
  <c r="FY62" i="3"/>
  <c r="FY33" i="3"/>
  <c r="F62" i="3"/>
  <c r="F33" i="3"/>
  <c r="J62" i="3"/>
  <c r="J33" i="3"/>
  <c r="N62" i="3"/>
  <c r="N33" i="3"/>
  <c r="N34" i="3" s="1"/>
  <c r="N35" i="3" s="1"/>
  <c r="R62" i="3"/>
  <c r="R33" i="3"/>
  <c r="R34" i="3" s="1"/>
  <c r="R35" i="3" s="1"/>
  <c r="V62" i="3"/>
  <c r="V33" i="3"/>
  <c r="V34" i="3" s="1"/>
  <c r="V35" i="3" s="1"/>
  <c r="Z62" i="3"/>
  <c r="Z33" i="3"/>
  <c r="AD62" i="3"/>
  <c r="AD33" i="3"/>
  <c r="AD34" i="3" s="1"/>
  <c r="AD35" i="3" s="1"/>
  <c r="AH62" i="3"/>
  <c r="AH33" i="3"/>
  <c r="AL62" i="3"/>
  <c r="AL33" i="3"/>
  <c r="AL34" i="3" s="1"/>
  <c r="AL35" i="3" s="1"/>
  <c r="AP62" i="3"/>
  <c r="AP33" i="3"/>
  <c r="AT62" i="3"/>
  <c r="AT33" i="3"/>
  <c r="AT34" i="3" s="1"/>
  <c r="AT35" i="3" s="1"/>
  <c r="AX62" i="3"/>
  <c r="AX33" i="3"/>
  <c r="BB62" i="3"/>
  <c r="BB33" i="3"/>
  <c r="BF62" i="3"/>
  <c r="BF33" i="3"/>
  <c r="BJ62" i="3"/>
  <c r="BJ33" i="3"/>
  <c r="BN62" i="3"/>
  <c r="BN33" i="3"/>
  <c r="BR62" i="3"/>
  <c r="BR33" i="3"/>
  <c r="BR34" i="3" s="1"/>
  <c r="BR35" i="3" s="1"/>
  <c r="BV62" i="3"/>
  <c r="BV33" i="3"/>
  <c r="BZ62" i="3"/>
  <c r="BZ33" i="3"/>
  <c r="CD62" i="3"/>
  <c r="CD33" i="3"/>
  <c r="CH62" i="3"/>
  <c r="CH33" i="3"/>
  <c r="CH34" i="3" s="1"/>
  <c r="CH35" i="3" s="1"/>
  <c r="CL62" i="3"/>
  <c r="CL33" i="3"/>
  <c r="CP62" i="3"/>
  <c r="CP33" i="3"/>
  <c r="CP34" i="3" s="1"/>
  <c r="CP35" i="3" s="1"/>
  <c r="CT62" i="3"/>
  <c r="CT33" i="3"/>
  <c r="CX62" i="3"/>
  <c r="CX33" i="3"/>
  <c r="DB62" i="3"/>
  <c r="DB33" i="3"/>
  <c r="DF62" i="3"/>
  <c r="DF33" i="3"/>
  <c r="DJ62" i="3"/>
  <c r="DJ33" i="3"/>
  <c r="DN62" i="3"/>
  <c r="DN33" i="3"/>
  <c r="DN34" i="3" s="1"/>
  <c r="DN35" i="3" s="1"/>
  <c r="DR62" i="3"/>
  <c r="DR33" i="3"/>
  <c r="DV62" i="3"/>
  <c r="DV33" i="3"/>
  <c r="DZ62" i="3"/>
  <c r="DZ33" i="3"/>
  <c r="ED62" i="3"/>
  <c r="ED33" i="3"/>
  <c r="ED34" i="3" s="1"/>
  <c r="ED35" i="3" s="1"/>
  <c r="EH62" i="3"/>
  <c r="EH33" i="3"/>
  <c r="EL62" i="3"/>
  <c r="EL33" i="3"/>
  <c r="EP62" i="3"/>
  <c r="EP33" i="3"/>
  <c r="ET62" i="3"/>
  <c r="ET33" i="3"/>
  <c r="ET34" i="3" s="1"/>
  <c r="ET35" i="3" s="1"/>
  <c r="EX62" i="3"/>
  <c r="EX33" i="3"/>
  <c r="EX34" i="3" s="1"/>
  <c r="EX35" i="3" s="1"/>
  <c r="FB62" i="3"/>
  <c r="FB33" i="3"/>
  <c r="FF62" i="3"/>
  <c r="FF33" i="3"/>
  <c r="FJ62" i="3"/>
  <c r="FJ33" i="3"/>
  <c r="FJ34" i="3" s="1"/>
  <c r="FJ35" i="3" s="1"/>
  <c r="FN62" i="3"/>
  <c r="FN33" i="3"/>
  <c r="FN34" i="3" s="1"/>
  <c r="FN35" i="3" s="1"/>
  <c r="FR62" i="3"/>
  <c r="FR33" i="3"/>
  <c r="FV62" i="3"/>
  <c r="FV33" i="3"/>
  <c r="FZ62" i="3"/>
  <c r="FZ33" i="3"/>
  <c r="FZ34" i="3" s="1"/>
  <c r="FZ35" i="3" s="1"/>
  <c r="GH28" i="3"/>
  <c r="GH25" i="3"/>
  <c r="J59" i="3"/>
  <c r="J55" i="3"/>
  <c r="J53" i="3"/>
  <c r="J37" i="3"/>
  <c r="N59" i="3"/>
  <c r="N55" i="3"/>
  <c r="N53" i="3"/>
  <c r="N37" i="3"/>
  <c r="R59" i="3"/>
  <c r="R55" i="3"/>
  <c r="R53" i="3"/>
  <c r="R37" i="3"/>
  <c r="V59" i="3"/>
  <c r="V53" i="3"/>
  <c r="V55" i="3"/>
  <c r="V37" i="3"/>
  <c r="Z59" i="3"/>
  <c r="Z55" i="3"/>
  <c r="Z53" i="3"/>
  <c r="Z37" i="3"/>
  <c r="AD59" i="3"/>
  <c r="AD55" i="3"/>
  <c r="AD53" i="3"/>
  <c r="AD37" i="3"/>
  <c r="AH55" i="3"/>
  <c r="AH59" i="3"/>
  <c r="AH53" i="3"/>
  <c r="AH37" i="3"/>
  <c r="AH34" i="3"/>
  <c r="AH35" i="3" s="1"/>
  <c r="AL59" i="3"/>
  <c r="AL53" i="3"/>
  <c r="AL37" i="3"/>
  <c r="AL55" i="3"/>
  <c r="AP59" i="3"/>
  <c r="AP55" i="3"/>
  <c r="AP53" i="3"/>
  <c r="AP37" i="3"/>
  <c r="AT59" i="3"/>
  <c r="AT55" i="3"/>
  <c r="AT53" i="3"/>
  <c r="AT37" i="3"/>
  <c r="AX59" i="3"/>
  <c r="AX55" i="3"/>
  <c r="AX53" i="3"/>
  <c r="AX37" i="3"/>
  <c r="AX34" i="3"/>
  <c r="AX35" i="3" s="1"/>
  <c r="BB59" i="3"/>
  <c r="BB53" i="3"/>
  <c r="BB55" i="3"/>
  <c r="BB37" i="3"/>
  <c r="BB34" i="3"/>
  <c r="BB35" i="3" s="1"/>
  <c r="BF59" i="3"/>
  <c r="BF55" i="3"/>
  <c r="BF53" i="3"/>
  <c r="BF37" i="3"/>
  <c r="BJ59" i="3"/>
  <c r="BJ55" i="3"/>
  <c r="BJ53" i="3"/>
  <c r="BJ37" i="3"/>
  <c r="BJ34" i="3"/>
  <c r="BJ35" i="3" s="1"/>
  <c r="BN59" i="3"/>
  <c r="BN55" i="3"/>
  <c r="BN53" i="3"/>
  <c r="BN37" i="3"/>
  <c r="BN34" i="3"/>
  <c r="BN35" i="3" s="1"/>
  <c r="BR59" i="3"/>
  <c r="BR53" i="3"/>
  <c r="BR55" i="3"/>
  <c r="BR37" i="3"/>
  <c r="BV59" i="3"/>
  <c r="BV55" i="3"/>
  <c r="BV53" i="3"/>
  <c r="BV37" i="3"/>
  <c r="BZ59" i="3"/>
  <c r="BZ55" i="3"/>
  <c r="BZ53" i="3"/>
  <c r="BZ37" i="3"/>
  <c r="BZ34" i="3"/>
  <c r="BZ35" i="3" s="1"/>
  <c r="CD59" i="3"/>
  <c r="CD55" i="3"/>
  <c r="CD53" i="3"/>
  <c r="CD37" i="3"/>
  <c r="CD34" i="3"/>
  <c r="CD35" i="3" s="1"/>
  <c r="CH59" i="3"/>
  <c r="CH53" i="3"/>
  <c r="CH55" i="3"/>
  <c r="CH37" i="3"/>
  <c r="CL59" i="3"/>
  <c r="CL55" i="3"/>
  <c r="CL53" i="3"/>
  <c r="CL37" i="3"/>
  <c r="CP59" i="3"/>
  <c r="CP55" i="3"/>
  <c r="CP53" i="3"/>
  <c r="CP37" i="3"/>
  <c r="CT59" i="3"/>
  <c r="CT55" i="3"/>
  <c r="CT53" i="3"/>
  <c r="CT37" i="3"/>
  <c r="CT34" i="3"/>
  <c r="CT35" i="3" s="1"/>
  <c r="CX59" i="3"/>
  <c r="CX53" i="3"/>
  <c r="CX55" i="3"/>
  <c r="CX37" i="3"/>
  <c r="CX34" i="3"/>
  <c r="CX35" i="3" s="1"/>
  <c r="DB59" i="3"/>
  <c r="DB55" i="3"/>
  <c r="DB53" i="3"/>
  <c r="DB37" i="3"/>
  <c r="DF59" i="3"/>
  <c r="DF55" i="3"/>
  <c r="DF53" i="3"/>
  <c r="DF37" i="3"/>
  <c r="DF34" i="3"/>
  <c r="DF35" i="3" s="1"/>
  <c r="DJ59" i="3"/>
  <c r="DJ55" i="3"/>
  <c r="DJ53" i="3"/>
  <c r="DJ37" i="3"/>
  <c r="DJ34" i="3"/>
  <c r="DJ35" i="3" s="1"/>
  <c r="DN59" i="3"/>
  <c r="DN53" i="3"/>
  <c r="DN55" i="3"/>
  <c r="DN37" i="3"/>
  <c r="DR59" i="3"/>
  <c r="DR55" i="3"/>
  <c r="DR53" i="3"/>
  <c r="DR37" i="3"/>
  <c r="DV59" i="3"/>
  <c r="DV55" i="3"/>
  <c r="DV53" i="3"/>
  <c r="DV37" i="3"/>
  <c r="DV34" i="3"/>
  <c r="DV35" i="3" s="1"/>
  <c r="DZ59" i="3"/>
  <c r="DZ55" i="3"/>
  <c r="DZ53" i="3"/>
  <c r="DZ37" i="3"/>
  <c r="DZ34" i="3"/>
  <c r="DZ35" i="3" s="1"/>
  <c r="ED59" i="3"/>
  <c r="ED53" i="3"/>
  <c r="ED55" i="3"/>
  <c r="ED37" i="3"/>
  <c r="EH59" i="3"/>
  <c r="EH55" i="3"/>
  <c r="EH53" i="3"/>
  <c r="EH37" i="3"/>
  <c r="EL59" i="3"/>
  <c r="EL55" i="3"/>
  <c r="EL53" i="3"/>
  <c r="EL37" i="3"/>
  <c r="EL34" i="3"/>
  <c r="EL35" i="3" s="1"/>
  <c r="EP59" i="3"/>
  <c r="EP55" i="3"/>
  <c r="EP53" i="3"/>
  <c r="EP37" i="3"/>
  <c r="EP34" i="3"/>
  <c r="EP35" i="3" s="1"/>
  <c r="ET59" i="3"/>
  <c r="ET53" i="3"/>
  <c r="ET55" i="3"/>
  <c r="ET37" i="3"/>
  <c r="EX37" i="3"/>
  <c r="FB59" i="3"/>
  <c r="FB55" i="3"/>
  <c r="FB53" i="3"/>
  <c r="FB37" i="3"/>
  <c r="FB34" i="3"/>
  <c r="FB35" i="3" s="1"/>
  <c r="FF59" i="3"/>
  <c r="FF55" i="3"/>
  <c r="FF53" i="3"/>
  <c r="FF37" i="3"/>
  <c r="FF34" i="3"/>
  <c r="FF35" i="3" s="1"/>
  <c r="FJ59" i="3"/>
  <c r="FJ55" i="3"/>
  <c r="FJ53" i="3"/>
  <c r="FJ37" i="3"/>
  <c r="FN59" i="3"/>
  <c r="FN55" i="3"/>
  <c r="FN53" i="3"/>
  <c r="FN37" i="3"/>
  <c r="FR55" i="3"/>
  <c r="FR59" i="3"/>
  <c r="FR53" i="3"/>
  <c r="FR37" i="3"/>
  <c r="FR34" i="3"/>
  <c r="FR35" i="3" s="1"/>
  <c r="FV59" i="3"/>
  <c r="FV55" i="3"/>
  <c r="FV53" i="3"/>
  <c r="FV37" i="3"/>
  <c r="FV34" i="3"/>
  <c r="FV35" i="3" s="1"/>
  <c r="FZ59" i="3"/>
  <c r="FZ55" i="3"/>
  <c r="FZ53" i="3"/>
  <c r="FZ37" i="3"/>
  <c r="GD37" i="3"/>
  <c r="GD34" i="3"/>
  <c r="GD35" i="3" s="1"/>
  <c r="GD36" i="3" s="1"/>
  <c r="L59" i="3"/>
  <c r="L55" i="3"/>
  <c r="L53" i="3"/>
  <c r="L37" i="3"/>
  <c r="L34" i="3"/>
  <c r="L35" i="3" s="1"/>
  <c r="T59" i="3"/>
  <c r="T55" i="3"/>
  <c r="T53" i="3"/>
  <c r="T37" i="3"/>
  <c r="T34" i="3"/>
  <c r="T35" i="3" s="1"/>
  <c r="AB59" i="3"/>
  <c r="AB55" i="3"/>
  <c r="AB53" i="3"/>
  <c r="AB37" i="3"/>
  <c r="AB34" i="3"/>
  <c r="AB35" i="3" s="1"/>
  <c r="AJ59" i="3"/>
  <c r="AJ55" i="3"/>
  <c r="AJ53" i="3"/>
  <c r="AJ37" i="3"/>
  <c r="AJ34" i="3"/>
  <c r="AJ35" i="3" s="1"/>
  <c r="AR59" i="3"/>
  <c r="AR55" i="3"/>
  <c r="AR53" i="3"/>
  <c r="AR37" i="3"/>
  <c r="AR34" i="3"/>
  <c r="AR35" i="3" s="1"/>
  <c r="AZ59" i="3"/>
  <c r="AZ55" i="3"/>
  <c r="AZ53" i="3"/>
  <c r="AZ37" i="3"/>
  <c r="AZ34" i="3"/>
  <c r="AZ35" i="3" s="1"/>
  <c r="BH59" i="3"/>
  <c r="BH55" i="3"/>
  <c r="BH53" i="3"/>
  <c r="BH37" i="3"/>
  <c r="BH34" i="3"/>
  <c r="BH35" i="3" s="1"/>
  <c r="BP59" i="3"/>
  <c r="BP55" i="3"/>
  <c r="BP53" i="3"/>
  <c r="BP37" i="3"/>
  <c r="BP34" i="3"/>
  <c r="BP35" i="3" s="1"/>
  <c r="BX59" i="3"/>
  <c r="BX55" i="3"/>
  <c r="BX53" i="3"/>
  <c r="BX37" i="3"/>
  <c r="BX34" i="3"/>
  <c r="BX35" i="3" s="1"/>
  <c r="CF59" i="3"/>
  <c r="CF55" i="3"/>
  <c r="CF53" i="3"/>
  <c r="CF37" i="3"/>
  <c r="CF34" i="3"/>
  <c r="CF35" i="3" s="1"/>
  <c r="CN59" i="3"/>
  <c r="CN55" i="3"/>
  <c r="CN53" i="3"/>
  <c r="CN37" i="3"/>
  <c r="CN34" i="3"/>
  <c r="CN35" i="3" s="1"/>
  <c r="CV59" i="3"/>
  <c r="CV55" i="3"/>
  <c r="CV53" i="3"/>
  <c r="CV37" i="3"/>
  <c r="CV34" i="3"/>
  <c r="CV35" i="3" s="1"/>
  <c r="DD59" i="3"/>
  <c r="DD55" i="3"/>
  <c r="DD53" i="3"/>
  <c r="DD37" i="3"/>
  <c r="DD34" i="3"/>
  <c r="DD35" i="3" s="1"/>
  <c r="DL59" i="3"/>
  <c r="DL55" i="3"/>
  <c r="DL53" i="3"/>
  <c r="DL37" i="3"/>
  <c r="DL34" i="3"/>
  <c r="DL35" i="3" s="1"/>
  <c r="DT59" i="3"/>
  <c r="DT55" i="3"/>
  <c r="DT53" i="3"/>
  <c r="DT37" i="3"/>
  <c r="DT34" i="3"/>
  <c r="DT35" i="3" s="1"/>
  <c r="EB59" i="3"/>
  <c r="EB55" i="3"/>
  <c r="EB53" i="3"/>
  <c r="EB37" i="3"/>
  <c r="EB34" i="3"/>
  <c r="EB35" i="3" s="1"/>
  <c r="EJ59" i="3"/>
  <c r="EJ55" i="3"/>
  <c r="EJ53" i="3"/>
  <c r="EJ37" i="3"/>
  <c r="EJ34" i="3"/>
  <c r="EJ35" i="3" s="1"/>
  <c r="ER59" i="3"/>
  <c r="ER55" i="3"/>
  <c r="ER53" i="3"/>
  <c r="ER37" i="3"/>
  <c r="ER34" i="3"/>
  <c r="ER35" i="3" s="1"/>
  <c r="EZ59" i="3"/>
  <c r="EZ55" i="3"/>
  <c r="EZ53" i="3"/>
  <c r="EZ34" i="3"/>
  <c r="EZ35" i="3" s="1"/>
  <c r="EZ37" i="3"/>
  <c r="FH59" i="3"/>
  <c r="FH55" i="3"/>
  <c r="FH53" i="3"/>
  <c r="FH34" i="3"/>
  <c r="FH35" i="3" s="1"/>
  <c r="FH37" i="3"/>
  <c r="FP59" i="3"/>
  <c r="FP55" i="3"/>
  <c r="FP53" i="3"/>
  <c r="FP34" i="3"/>
  <c r="FP35" i="3" s="1"/>
  <c r="FP37" i="3"/>
  <c r="FX59" i="3"/>
  <c r="FX55" i="3"/>
  <c r="FX53" i="3"/>
  <c r="FX34" i="3"/>
  <c r="FX35" i="3" s="1"/>
  <c r="FX37" i="3"/>
  <c r="GF34" i="3"/>
  <c r="GF35" i="3" s="1"/>
  <c r="GF36" i="3" s="1"/>
  <c r="GF38" i="3" s="1"/>
  <c r="GF40" i="3" s="1"/>
  <c r="GF42" i="3" s="1"/>
  <c r="GF37" i="3"/>
  <c r="G62" i="3"/>
  <c r="G33" i="3"/>
  <c r="G34" i="3" s="1"/>
  <c r="G35" i="3" s="1"/>
  <c r="K62" i="3"/>
  <c r="K33" i="3"/>
  <c r="K34" i="3" s="1"/>
  <c r="K35" i="3" s="1"/>
  <c r="O62" i="3"/>
  <c r="O33" i="3"/>
  <c r="S62" i="3"/>
  <c r="S33" i="3"/>
  <c r="S34" i="3" s="1"/>
  <c r="S35" i="3" s="1"/>
  <c r="W62" i="3"/>
  <c r="W33" i="3"/>
  <c r="W34" i="3" s="1"/>
  <c r="W35" i="3" s="1"/>
  <c r="AA62" i="3"/>
  <c r="AA33" i="3"/>
  <c r="AE62" i="3"/>
  <c r="AE33" i="3"/>
  <c r="AI62" i="3"/>
  <c r="AI33" i="3"/>
  <c r="AM62" i="3"/>
  <c r="AM33" i="3"/>
  <c r="AM34" i="3" s="1"/>
  <c r="AM35" i="3" s="1"/>
  <c r="AQ62" i="3"/>
  <c r="AQ33" i="3"/>
  <c r="AQ34" i="3" s="1"/>
  <c r="AQ35" i="3" s="1"/>
  <c r="AU62" i="3"/>
  <c r="AU33" i="3"/>
  <c r="AU34" i="3" s="1"/>
  <c r="AU35" i="3" s="1"/>
  <c r="AY62" i="3"/>
  <c r="AY33" i="3"/>
  <c r="BC62" i="3"/>
  <c r="BC33" i="3"/>
  <c r="BC34" i="3" s="1"/>
  <c r="BC35" i="3" s="1"/>
  <c r="BG62" i="3"/>
  <c r="BG33" i="3"/>
  <c r="BG34" i="3" s="1"/>
  <c r="BG35" i="3" s="1"/>
  <c r="BK62" i="3"/>
  <c r="BK33" i="3"/>
  <c r="BO62" i="3"/>
  <c r="BO33" i="3"/>
  <c r="BS62" i="3"/>
  <c r="BS33" i="3"/>
  <c r="BS34" i="3" s="1"/>
  <c r="BS35" i="3" s="1"/>
  <c r="BW62" i="3"/>
  <c r="BW33" i="3"/>
  <c r="BW34" i="3" s="1"/>
  <c r="BW35" i="3" s="1"/>
  <c r="CA62" i="3"/>
  <c r="CA33" i="3"/>
  <c r="CE62" i="3"/>
  <c r="CE33" i="3"/>
  <c r="CI62" i="3"/>
  <c r="CI33" i="3"/>
  <c r="CI34" i="3" s="1"/>
  <c r="CI35" i="3" s="1"/>
  <c r="CM62" i="3"/>
  <c r="CM33" i="3"/>
  <c r="CQ62" i="3"/>
  <c r="CQ33" i="3"/>
  <c r="CU62" i="3"/>
  <c r="CU33" i="3"/>
  <c r="CY62" i="3"/>
  <c r="CY33" i="3"/>
  <c r="CY34" i="3" s="1"/>
  <c r="CY35" i="3" s="1"/>
  <c r="DC62" i="3"/>
  <c r="DC33" i="3"/>
  <c r="DC34" i="3" s="1"/>
  <c r="DC35" i="3" s="1"/>
  <c r="DG62" i="3"/>
  <c r="DG33" i="3"/>
  <c r="DK62" i="3"/>
  <c r="DK33" i="3"/>
  <c r="DO62" i="3"/>
  <c r="DO33" i="3"/>
  <c r="DO34" i="3" s="1"/>
  <c r="DO35" i="3" s="1"/>
  <c r="DS62" i="3"/>
  <c r="DS33" i="3"/>
  <c r="DS34" i="3" s="1"/>
  <c r="DS35" i="3" s="1"/>
  <c r="DW62" i="3"/>
  <c r="DW33" i="3"/>
  <c r="EA62" i="3"/>
  <c r="EA33" i="3"/>
  <c r="EA34" i="3" s="1"/>
  <c r="EA35" i="3" s="1"/>
  <c r="EE62" i="3"/>
  <c r="EE33" i="3"/>
  <c r="EE34" i="3" s="1"/>
  <c r="EE35" i="3" s="1"/>
  <c r="EI62" i="3"/>
  <c r="EI33" i="3"/>
  <c r="EI34" i="3" s="1"/>
  <c r="EI35" i="3" s="1"/>
  <c r="EM62" i="3"/>
  <c r="EM33" i="3"/>
  <c r="EQ62" i="3"/>
  <c r="EQ33" i="3"/>
  <c r="EQ34" i="3" s="1"/>
  <c r="EQ35" i="3" s="1"/>
  <c r="EU62" i="3"/>
  <c r="EU33" i="3"/>
  <c r="EU34" i="3" s="1"/>
  <c r="EU35" i="3" s="1"/>
  <c r="EY62" i="3"/>
  <c r="EY33" i="3"/>
  <c r="FC62" i="3"/>
  <c r="FC33" i="3"/>
  <c r="FG62" i="3"/>
  <c r="FG33" i="3"/>
  <c r="FG34" i="3" s="1"/>
  <c r="FG35" i="3" s="1"/>
  <c r="FK62" i="3"/>
  <c r="FK33" i="3"/>
  <c r="FK34" i="3" s="1"/>
  <c r="FK35" i="3" s="1"/>
  <c r="FO62" i="3"/>
  <c r="FO33" i="3"/>
  <c r="FO34" i="3" s="1"/>
  <c r="FO35" i="3" s="1"/>
  <c r="FS62" i="3"/>
  <c r="FS33" i="3"/>
  <c r="FW62" i="3"/>
  <c r="FW33" i="3"/>
  <c r="FW34" i="3" s="1"/>
  <c r="FW35" i="3" s="1"/>
  <c r="GA62" i="3"/>
  <c r="GA33" i="3"/>
  <c r="GA34" i="3" s="1"/>
  <c r="GA35" i="3" s="1"/>
  <c r="GE36" i="3"/>
  <c r="GE38" i="3" s="1"/>
  <c r="GE40" i="3" s="1"/>
  <c r="GE42" i="3" s="1"/>
  <c r="GH29" i="3"/>
  <c r="E59" i="3"/>
  <c r="E55" i="3"/>
  <c r="E37" i="3"/>
  <c r="I59" i="3"/>
  <c r="I55" i="3"/>
  <c r="I53" i="3"/>
  <c r="I37" i="3"/>
  <c r="M55" i="3"/>
  <c r="M59" i="3"/>
  <c r="M53" i="3"/>
  <c r="M37" i="3"/>
  <c r="Q59" i="3"/>
  <c r="Q55" i="3"/>
  <c r="Q53" i="3"/>
  <c r="Q37" i="3"/>
  <c r="U59" i="3"/>
  <c r="U55" i="3"/>
  <c r="U53" i="3"/>
  <c r="U37" i="3"/>
  <c r="Y59" i="3"/>
  <c r="Y55" i="3"/>
  <c r="Y53" i="3"/>
  <c r="Y37" i="3"/>
  <c r="AC59" i="3"/>
  <c r="AC55" i="3"/>
  <c r="AC53" i="3"/>
  <c r="AC37" i="3"/>
  <c r="AG59" i="3"/>
  <c r="AG55" i="3"/>
  <c r="AG53" i="3"/>
  <c r="AG37" i="3"/>
  <c r="AK59" i="3"/>
  <c r="AK55" i="3"/>
  <c r="AK53" i="3"/>
  <c r="AK37" i="3"/>
  <c r="AO59" i="3"/>
  <c r="AO55" i="3"/>
  <c r="AO53" i="3"/>
  <c r="AO37" i="3"/>
  <c r="AS55" i="3"/>
  <c r="AS59" i="3"/>
  <c r="AS53" i="3"/>
  <c r="AS37" i="3"/>
  <c r="AW59" i="3"/>
  <c r="AW55" i="3"/>
  <c r="AW53" i="3"/>
  <c r="AW37" i="3"/>
  <c r="BA59" i="3"/>
  <c r="BA55" i="3"/>
  <c r="BA53" i="3"/>
  <c r="BA37" i="3"/>
  <c r="BE59" i="3"/>
  <c r="BE55" i="3"/>
  <c r="BE53" i="3"/>
  <c r="BE37" i="3"/>
  <c r="BI55" i="3"/>
  <c r="BI59" i="3"/>
  <c r="BI53" i="3"/>
  <c r="BI37" i="3"/>
  <c r="BM59" i="3"/>
  <c r="BM55" i="3"/>
  <c r="BM53" i="3"/>
  <c r="BM37" i="3"/>
  <c r="BQ59" i="3"/>
  <c r="BQ55" i="3"/>
  <c r="BQ53" i="3"/>
  <c r="BQ37" i="3"/>
  <c r="BU59" i="3"/>
  <c r="BU55" i="3"/>
  <c r="BU53" i="3"/>
  <c r="BU37" i="3"/>
  <c r="BY55" i="3"/>
  <c r="BY59" i="3"/>
  <c r="BY53" i="3"/>
  <c r="BY37" i="3"/>
  <c r="CC59" i="3"/>
  <c r="CC55" i="3"/>
  <c r="CC53" i="3"/>
  <c r="CC37" i="3"/>
  <c r="CG59" i="3"/>
  <c r="CG55" i="3"/>
  <c r="CG53" i="3"/>
  <c r="CG34" i="3"/>
  <c r="CG35" i="3" s="1"/>
  <c r="CG37" i="3"/>
  <c r="CK59" i="3"/>
  <c r="CK55" i="3"/>
  <c r="CK53" i="3"/>
  <c r="CK37" i="3"/>
  <c r="CO59" i="3"/>
  <c r="CO55" i="3"/>
  <c r="CO53" i="3"/>
  <c r="CO34" i="3"/>
  <c r="CO35" i="3" s="1"/>
  <c r="CO37" i="3"/>
  <c r="CS59" i="3"/>
  <c r="CS55" i="3"/>
  <c r="CS53" i="3"/>
  <c r="CS37" i="3"/>
  <c r="CW59" i="3"/>
  <c r="CW55" i="3"/>
  <c r="CW53" i="3"/>
  <c r="CW34" i="3"/>
  <c r="CW35" i="3" s="1"/>
  <c r="CW37" i="3"/>
  <c r="DA59" i="3"/>
  <c r="DA55" i="3"/>
  <c r="DA53" i="3"/>
  <c r="DA37" i="3"/>
  <c r="DE55" i="3"/>
  <c r="DE59" i="3"/>
  <c r="DE53" i="3"/>
  <c r="DE34" i="3"/>
  <c r="DE35" i="3" s="1"/>
  <c r="DE37" i="3"/>
  <c r="DI59" i="3"/>
  <c r="DI55" i="3"/>
  <c r="DI53" i="3"/>
  <c r="DI37" i="3"/>
  <c r="DM59" i="3"/>
  <c r="DM55" i="3"/>
  <c r="DM53" i="3"/>
  <c r="DM34" i="3"/>
  <c r="DM35" i="3" s="1"/>
  <c r="DM37" i="3"/>
  <c r="DQ59" i="3"/>
  <c r="DQ55" i="3"/>
  <c r="DQ53" i="3"/>
  <c r="DQ34" i="3"/>
  <c r="DQ35" i="3" s="1"/>
  <c r="DQ37" i="3"/>
  <c r="DU55" i="3"/>
  <c r="DU59" i="3"/>
  <c r="DU53" i="3"/>
  <c r="DU34" i="3"/>
  <c r="DU35" i="3" s="1"/>
  <c r="DU37" i="3"/>
  <c r="DY59" i="3"/>
  <c r="DY55" i="3"/>
  <c r="DY53" i="3"/>
  <c r="DY37" i="3"/>
  <c r="EC59" i="3"/>
  <c r="EC55" i="3"/>
  <c r="EC53" i="3"/>
  <c r="EC34" i="3"/>
  <c r="EC35" i="3" s="1"/>
  <c r="EC37" i="3"/>
  <c r="EG59" i="3"/>
  <c r="EG55" i="3"/>
  <c r="EG53" i="3"/>
  <c r="EG37" i="3"/>
  <c r="EK55" i="3"/>
  <c r="EK53" i="3"/>
  <c r="EK59" i="3"/>
  <c r="EK34" i="3"/>
  <c r="EK35" i="3" s="1"/>
  <c r="EK37" i="3"/>
  <c r="EO59" i="3"/>
  <c r="EO55" i="3"/>
  <c r="EO53" i="3"/>
  <c r="EO37" i="3"/>
  <c r="ES59" i="3"/>
  <c r="ES55" i="3"/>
  <c r="ES53" i="3"/>
  <c r="ES34" i="3"/>
  <c r="ES35" i="3" s="1"/>
  <c r="ES37" i="3"/>
  <c r="EW59" i="3"/>
  <c r="EW55" i="3"/>
  <c r="EW53" i="3"/>
  <c r="EW37" i="3"/>
  <c r="FA59" i="3"/>
  <c r="FA55" i="3"/>
  <c r="FA53" i="3"/>
  <c r="FA34" i="3"/>
  <c r="FA35" i="3" s="1"/>
  <c r="FA37" i="3"/>
  <c r="FE59" i="3"/>
  <c r="FE55" i="3"/>
  <c r="FE53" i="3"/>
  <c r="FE37" i="3"/>
  <c r="FI59" i="3"/>
  <c r="FI55" i="3"/>
  <c r="FI53" i="3"/>
  <c r="FI34" i="3"/>
  <c r="FI35" i="3" s="1"/>
  <c r="FI37" i="3"/>
  <c r="FM59" i="3"/>
  <c r="FM55" i="3"/>
  <c r="FM53" i="3"/>
  <c r="FM37" i="3"/>
  <c r="FQ59" i="3"/>
  <c r="FQ55" i="3"/>
  <c r="FQ53" i="3"/>
  <c r="FQ34" i="3"/>
  <c r="FQ35" i="3" s="1"/>
  <c r="FQ37" i="3"/>
  <c r="FU59" i="3"/>
  <c r="FU55" i="3"/>
  <c r="FU53" i="3"/>
  <c r="FU37" i="3"/>
  <c r="FY59" i="3"/>
  <c r="FY55" i="3"/>
  <c r="FY53" i="3"/>
  <c r="FY34" i="3"/>
  <c r="FY35" i="3" s="1"/>
  <c r="FY37" i="3"/>
  <c r="GC34" i="3"/>
  <c r="GC35" i="3" s="1"/>
  <c r="GC36" i="3" s="1"/>
  <c r="GC38" i="3" s="1"/>
  <c r="GC40" i="3" s="1"/>
  <c r="GC42" i="3" s="1"/>
  <c r="GC37" i="3"/>
  <c r="GG34" i="3"/>
  <c r="GG35" i="3" s="1"/>
  <c r="GG36" i="3" s="1"/>
  <c r="GG38" i="3" s="1"/>
  <c r="GG40" i="3" s="1"/>
  <c r="GG42" i="3" s="1"/>
  <c r="GG37" i="3"/>
  <c r="E31" i="3"/>
  <c r="GH31" i="3" s="1"/>
  <c r="M34" i="3"/>
  <c r="M35" i="3" s="1"/>
  <c r="AC34" i="3"/>
  <c r="AC35" i="3" s="1"/>
  <c r="AS34" i="3"/>
  <c r="AS35" i="3" s="1"/>
  <c r="BI34" i="3"/>
  <c r="BI35" i="3" s="1"/>
  <c r="BY34" i="3"/>
  <c r="BY35" i="3" s="1"/>
  <c r="F27" i="3"/>
  <c r="GH27" i="3" s="1"/>
  <c r="U34" i="3"/>
  <c r="U35" i="3" s="1"/>
  <c r="AK34" i="3"/>
  <c r="AK35" i="3" s="1"/>
  <c r="BA34" i="3"/>
  <c r="BA35" i="3" s="1"/>
  <c r="BQ34" i="3"/>
  <c r="BQ35" i="3" s="1"/>
  <c r="Q59" i="2"/>
  <c r="Q55" i="2"/>
  <c r="Q53" i="2"/>
  <c r="Q37" i="2"/>
  <c r="AO59" i="2"/>
  <c r="AO55" i="2"/>
  <c r="AO53" i="2"/>
  <c r="AO37" i="2"/>
  <c r="CC59" i="2"/>
  <c r="CC55" i="2"/>
  <c r="CC53" i="2"/>
  <c r="CC37" i="2"/>
  <c r="DA59" i="2"/>
  <c r="DA55" i="2"/>
  <c r="DA53" i="2"/>
  <c r="DA37" i="2"/>
  <c r="DQ55" i="2"/>
  <c r="DQ53" i="2"/>
  <c r="DQ59" i="2"/>
  <c r="DQ37" i="2"/>
  <c r="EW59" i="2"/>
  <c r="EW55" i="2"/>
  <c r="EW53" i="2"/>
  <c r="EW37" i="2"/>
  <c r="FU59" i="2"/>
  <c r="FU55" i="2"/>
  <c r="FU53" i="2"/>
  <c r="FU37" i="2"/>
  <c r="AV62" i="2"/>
  <c r="AV33" i="2"/>
  <c r="AV34" i="2" s="1"/>
  <c r="AV35" i="2" s="1"/>
  <c r="FD62" i="2"/>
  <c r="FD33" i="2"/>
  <c r="AG59" i="2"/>
  <c r="AG55" i="2"/>
  <c r="AG53" i="2"/>
  <c r="AG37" i="2"/>
  <c r="BE55" i="2"/>
  <c r="BE53" i="2"/>
  <c r="BE59" i="2"/>
  <c r="BE37" i="2"/>
  <c r="BU59" i="2"/>
  <c r="BU55" i="2"/>
  <c r="BU53" i="2"/>
  <c r="BU37" i="2"/>
  <c r="CK55" i="2"/>
  <c r="CK53" i="2"/>
  <c r="CK37" i="2"/>
  <c r="CK59" i="2"/>
  <c r="DI59" i="2"/>
  <c r="DI55" i="2"/>
  <c r="DI53" i="2"/>
  <c r="DI37" i="2"/>
  <c r="EG59" i="2"/>
  <c r="EG55" i="2"/>
  <c r="EG53" i="2"/>
  <c r="EG37" i="2"/>
  <c r="EO59" i="2"/>
  <c r="EO55" i="2"/>
  <c r="EO53" i="2"/>
  <c r="EO37" i="2"/>
  <c r="GC34" i="2"/>
  <c r="GC35" i="2" s="1"/>
  <c r="GC36" i="2" s="1"/>
  <c r="GC37" i="2"/>
  <c r="P62" i="2"/>
  <c r="P33" i="2"/>
  <c r="BL62" i="2"/>
  <c r="BL33" i="2"/>
  <c r="CR62" i="2"/>
  <c r="CR33" i="2"/>
  <c r="CR34" i="2" s="1"/>
  <c r="CR35" i="2" s="1"/>
  <c r="DX62" i="2"/>
  <c r="DX33" i="2"/>
  <c r="I59" i="2"/>
  <c r="I55" i="2"/>
  <c r="I53" i="2"/>
  <c r="I37" i="2"/>
  <c r="Y59" i="2"/>
  <c r="Y55" i="2"/>
  <c r="Y53" i="2"/>
  <c r="Y37" i="2"/>
  <c r="AW59" i="2"/>
  <c r="AW55" i="2"/>
  <c r="AW53" i="2"/>
  <c r="AW37" i="2"/>
  <c r="BM59" i="2"/>
  <c r="BM55" i="2"/>
  <c r="BM53" i="2"/>
  <c r="BM37" i="2"/>
  <c r="CS59" i="2"/>
  <c r="CS55" i="2"/>
  <c r="CS53" i="2"/>
  <c r="CS37" i="2"/>
  <c r="DY59" i="2"/>
  <c r="DY55" i="2"/>
  <c r="DY53" i="2"/>
  <c r="DY37" i="2"/>
  <c r="FE59" i="2"/>
  <c r="FE55" i="2"/>
  <c r="FE53" i="2"/>
  <c r="FE37" i="2"/>
  <c r="FM59" i="2"/>
  <c r="FM55" i="2"/>
  <c r="FM53" i="2"/>
  <c r="FM37" i="2"/>
  <c r="AF62" i="2"/>
  <c r="AF33" i="2"/>
  <c r="CB62" i="2"/>
  <c r="CB33" i="2"/>
  <c r="CB34" i="2" s="1"/>
  <c r="CB35" i="2" s="1"/>
  <c r="DH62" i="2"/>
  <c r="DH33" i="2"/>
  <c r="EN62" i="2"/>
  <c r="EN33" i="2"/>
  <c r="H62" i="2"/>
  <c r="H33" i="2"/>
  <c r="X62" i="2"/>
  <c r="X33" i="2"/>
  <c r="X34" i="2" s="1"/>
  <c r="X35" i="2" s="1"/>
  <c r="AN62" i="2"/>
  <c r="AN33" i="2"/>
  <c r="BD62" i="2"/>
  <c r="BD33" i="2"/>
  <c r="BT62" i="2"/>
  <c r="BT33" i="2"/>
  <c r="CJ62" i="2"/>
  <c r="CJ33" i="2"/>
  <c r="CJ34" i="2" s="1"/>
  <c r="CJ35" i="2" s="1"/>
  <c r="CZ62" i="2"/>
  <c r="CZ33" i="2"/>
  <c r="DP62" i="2"/>
  <c r="DP33" i="2"/>
  <c r="EF62" i="2"/>
  <c r="EF33" i="2"/>
  <c r="EV62" i="2"/>
  <c r="EV33" i="2"/>
  <c r="EV34" i="2" s="1"/>
  <c r="EV35" i="2" s="1"/>
  <c r="K62" i="2"/>
  <c r="K33" i="2"/>
  <c r="S62" i="2"/>
  <c r="S33" i="2"/>
  <c r="AA62" i="2"/>
  <c r="AA33" i="2"/>
  <c r="AI62" i="2"/>
  <c r="AI33" i="2"/>
  <c r="AI34" i="2" s="1"/>
  <c r="AI35" i="2" s="1"/>
  <c r="AQ62" i="2"/>
  <c r="AQ33" i="2"/>
  <c r="AY62" i="2"/>
  <c r="AY33" i="2"/>
  <c r="BG33" i="2"/>
  <c r="BG62" i="2"/>
  <c r="BO62" i="2"/>
  <c r="BO33" i="2"/>
  <c r="BO34" i="2" s="1"/>
  <c r="BO35" i="2" s="1"/>
  <c r="BW62" i="2"/>
  <c r="BW33" i="2"/>
  <c r="CE62" i="2"/>
  <c r="CE33" i="2"/>
  <c r="CM62" i="2"/>
  <c r="CM33" i="2"/>
  <c r="CU62" i="2"/>
  <c r="CU33" i="2"/>
  <c r="CU34" i="2" s="1"/>
  <c r="CU35" i="2" s="1"/>
  <c r="DC62" i="2"/>
  <c r="DC33" i="2"/>
  <c r="DK62" i="2"/>
  <c r="DK33" i="2"/>
  <c r="DS62" i="2"/>
  <c r="DS33" i="2"/>
  <c r="EA62" i="2"/>
  <c r="EA33" i="2"/>
  <c r="EA34" i="2" s="1"/>
  <c r="EA35" i="2" s="1"/>
  <c r="EI62" i="2"/>
  <c r="EI33" i="2"/>
  <c r="EQ62" i="2"/>
  <c r="EQ33" i="2"/>
  <c r="EY62" i="2"/>
  <c r="EY33" i="2"/>
  <c r="FG62" i="2"/>
  <c r="FG33" i="2"/>
  <c r="FG34" i="2" s="1"/>
  <c r="FG35" i="2" s="1"/>
  <c r="FO62" i="2"/>
  <c r="FO33" i="2"/>
  <c r="FW62" i="2"/>
  <c r="FW33" i="2"/>
  <c r="M53" i="2"/>
  <c r="M55" i="2"/>
  <c r="M37" i="2"/>
  <c r="M59" i="2"/>
  <c r="AC53" i="2"/>
  <c r="AC59" i="2"/>
  <c r="AC55" i="2"/>
  <c r="AC37" i="2"/>
  <c r="AS59" i="2"/>
  <c r="AS53" i="2"/>
  <c r="AS55" i="2"/>
  <c r="AS37" i="2"/>
  <c r="BI59" i="2"/>
  <c r="BI53" i="2"/>
  <c r="BI55" i="2"/>
  <c r="BI37" i="2"/>
  <c r="BY59" i="2"/>
  <c r="BY53" i="2"/>
  <c r="BY55" i="2"/>
  <c r="BY37" i="2"/>
  <c r="CG59" i="2"/>
  <c r="CG53" i="2"/>
  <c r="CG37" i="2"/>
  <c r="CG55" i="2"/>
  <c r="CW59" i="2"/>
  <c r="CW53" i="2"/>
  <c r="CW34" i="2"/>
  <c r="CW35" i="2" s="1"/>
  <c r="CW37" i="2"/>
  <c r="CW55" i="2"/>
  <c r="DM59" i="2"/>
  <c r="DM53" i="2"/>
  <c r="DM37" i="2"/>
  <c r="DM55" i="2"/>
  <c r="EC53" i="2"/>
  <c r="EC37" i="2"/>
  <c r="EC55" i="2"/>
  <c r="EC59" i="2"/>
  <c r="ES59" i="2"/>
  <c r="ES53" i="2"/>
  <c r="ES37" i="2"/>
  <c r="ES55" i="2"/>
  <c r="FA59" i="2"/>
  <c r="FA53" i="2"/>
  <c r="FA34" i="2"/>
  <c r="FA35" i="2" s="1"/>
  <c r="FA55" i="2"/>
  <c r="FA37" i="2"/>
  <c r="FQ59" i="2"/>
  <c r="FQ53" i="2"/>
  <c r="FQ55" i="2"/>
  <c r="FQ37" i="2"/>
  <c r="FY59" i="2"/>
  <c r="FY53" i="2"/>
  <c r="FY37" i="2"/>
  <c r="FY55" i="2"/>
  <c r="V59" i="2"/>
  <c r="V55" i="2"/>
  <c r="V37" i="2"/>
  <c r="DN59" i="2"/>
  <c r="DN55" i="2"/>
  <c r="DN37" i="2"/>
  <c r="ET59" i="2"/>
  <c r="ET55" i="2"/>
  <c r="ET37" i="2"/>
  <c r="FZ59" i="2"/>
  <c r="FZ37" i="2"/>
  <c r="FZ55" i="2"/>
  <c r="Y62" i="2"/>
  <c r="Y33" i="2"/>
  <c r="Y34" i="2" s="1"/>
  <c r="Y35" i="2" s="1"/>
  <c r="AG62" i="2"/>
  <c r="AG33" i="2"/>
  <c r="AG34" i="2" s="1"/>
  <c r="AG35" i="2" s="1"/>
  <c r="AO62" i="2"/>
  <c r="AO33" i="2"/>
  <c r="AW62" i="2"/>
  <c r="AW33" i="2"/>
  <c r="BE62" i="2"/>
  <c r="BE33" i="2"/>
  <c r="BE34" i="2" s="1"/>
  <c r="BE35" i="2" s="1"/>
  <c r="BM62" i="2"/>
  <c r="BM33" i="2"/>
  <c r="BU62" i="2"/>
  <c r="BU33" i="2"/>
  <c r="CC62" i="2"/>
  <c r="CC33" i="2"/>
  <c r="CK62" i="2"/>
  <c r="CK33" i="2"/>
  <c r="CO62" i="2"/>
  <c r="CO33" i="2"/>
  <c r="CW62" i="2"/>
  <c r="CW33" i="2"/>
  <c r="DA62" i="2"/>
  <c r="DA33" i="2"/>
  <c r="DI62" i="2"/>
  <c r="DI33" i="2"/>
  <c r="DI34" i="2" s="1"/>
  <c r="DI35" i="2" s="1"/>
  <c r="DQ62" i="2"/>
  <c r="DQ33" i="2"/>
  <c r="DY62" i="2"/>
  <c r="DY33" i="2"/>
  <c r="DY34" i="2" s="1"/>
  <c r="DY35" i="2" s="1"/>
  <c r="EG62" i="2"/>
  <c r="EG33" i="2"/>
  <c r="EO62" i="2"/>
  <c r="EO33" i="2"/>
  <c r="ES62" i="2"/>
  <c r="ES33" i="2"/>
  <c r="FA62" i="2"/>
  <c r="FA33" i="2"/>
  <c r="FI62" i="2"/>
  <c r="FI33" i="2"/>
  <c r="FI34" i="2" s="1"/>
  <c r="FI35" i="2" s="1"/>
  <c r="FQ62" i="2"/>
  <c r="FQ33" i="2"/>
  <c r="FQ34" i="2" s="1"/>
  <c r="FQ35" i="2" s="1"/>
  <c r="FU62" i="2"/>
  <c r="FU33" i="2"/>
  <c r="N59" i="2"/>
  <c r="N55" i="2"/>
  <c r="N37" i="2"/>
  <c r="AT55" i="2"/>
  <c r="AT37" i="2"/>
  <c r="BZ55" i="2"/>
  <c r="BZ59" i="2"/>
  <c r="BZ37" i="2"/>
  <c r="DF55" i="2"/>
  <c r="DF37" i="2"/>
  <c r="DF59" i="2"/>
  <c r="EL55" i="2"/>
  <c r="EL59" i="2"/>
  <c r="EL37" i="2"/>
  <c r="FR59" i="2"/>
  <c r="FR55" i="2"/>
  <c r="FR37" i="2"/>
  <c r="I33" i="2"/>
  <c r="GH25" i="2"/>
  <c r="E27" i="2"/>
  <c r="U59" i="2"/>
  <c r="U53" i="2"/>
  <c r="U37" i="2"/>
  <c r="U55" i="2"/>
  <c r="AK59" i="2"/>
  <c r="AK53" i="2"/>
  <c r="AK37" i="2"/>
  <c r="AK55" i="2"/>
  <c r="BA59" i="2"/>
  <c r="BA53" i="2"/>
  <c r="BA37" i="2"/>
  <c r="BA55" i="2"/>
  <c r="BQ53" i="2"/>
  <c r="BQ59" i="2"/>
  <c r="BQ37" i="2"/>
  <c r="BQ55" i="2"/>
  <c r="CO59" i="2"/>
  <c r="CO53" i="2"/>
  <c r="CO55" i="2"/>
  <c r="CO37" i="2"/>
  <c r="DE59" i="2"/>
  <c r="DE53" i="2"/>
  <c r="DE55" i="2"/>
  <c r="DE37" i="2"/>
  <c r="DU59" i="2"/>
  <c r="DU53" i="2"/>
  <c r="DU55" i="2"/>
  <c r="DU37" i="2"/>
  <c r="EK59" i="2"/>
  <c r="EK53" i="2"/>
  <c r="EK55" i="2"/>
  <c r="EK37" i="2"/>
  <c r="FI59" i="2"/>
  <c r="FI53" i="2"/>
  <c r="FI37" i="2"/>
  <c r="FI55" i="2"/>
  <c r="GG34" i="2"/>
  <c r="GG35" i="2" s="1"/>
  <c r="GG36" i="2" s="1"/>
  <c r="GG37" i="2"/>
  <c r="BB59" i="2"/>
  <c r="BB55" i="2"/>
  <c r="BB37" i="2"/>
  <c r="CH59" i="2"/>
  <c r="CH55" i="2"/>
  <c r="CH37" i="2"/>
  <c r="E62" i="2"/>
  <c r="E33" i="2"/>
  <c r="M62" i="2"/>
  <c r="M33" i="2"/>
  <c r="U62" i="2"/>
  <c r="U33" i="2"/>
  <c r="U34" i="2" s="1"/>
  <c r="U35" i="2" s="1"/>
  <c r="AC62" i="2"/>
  <c r="AC33" i="2"/>
  <c r="AC34" i="2" s="1"/>
  <c r="AC35" i="2" s="1"/>
  <c r="AK62" i="2"/>
  <c r="AK33" i="2"/>
  <c r="AS62" i="2"/>
  <c r="AS33" i="2"/>
  <c r="BA62" i="2"/>
  <c r="BA33" i="2"/>
  <c r="BA34" i="2" s="1"/>
  <c r="BA35" i="2" s="1"/>
  <c r="BI62" i="2"/>
  <c r="BI33" i="2"/>
  <c r="BQ62" i="2"/>
  <c r="BQ33" i="2"/>
  <c r="BQ34" i="2" s="1"/>
  <c r="BQ35" i="2" s="1"/>
  <c r="BY62" i="2"/>
  <c r="BY33" i="2"/>
  <c r="CG62" i="2"/>
  <c r="CG33" i="2"/>
  <c r="CG34" i="2" s="1"/>
  <c r="CG35" i="2" s="1"/>
  <c r="CS62" i="2"/>
  <c r="CS33" i="2"/>
  <c r="DE62" i="2"/>
  <c r="DE33" i="2"/>
  <c r="DE34" i="2" s="1"/>
  <c r="DE35" i="2" s="1"/>
  <c r="DM62" i="2"/>
  <c r="DM33" i="2"/>
  <c r="DU62" i="2"/>
  <c r="DU33" i="2"/>
  <c r="DU34" i="2" s="1"/>
  <c r="DU35" i="2" s="1"/>
  <c r="EC62" i="2"/>
  <c r="EC33" i="2"/>
  <c r="EK62" i="2"/>
  <c r="EK33" i="2"/>
  <c r="EK34" i="2" s="1"/>
  <c r="EK35" i="2" s="1"/>
  <c r="EW62" i="2"/>
  <c r="EW33" i="2"/>
  <c r="FE62" i="2"/>
  <c r="FE33" i="2"/>
  <c r="FM62" i="2"/>
  <c r="FM33" i="2"/>
  <c r="FY62" i="2"/>
  <c r="FY33" i="2"/>
  <c r="FY34" i="2" s="1"/>
  <c r="FY35" i="2" s="1"/>
  <c r="F59" i="2"/>
  <c r="F55" i="2"/>
  <c r="F37" i="2"/>
  <c r="AL59" i="2"/>
  <c r="AL55" i="2"/>
  <c r="AL37" i="2"/>
  <c r="BR59" i="2"/>
  <c r="BR55" i="2"/>
  <c r="BR37" i="2"/>
  <c r="CX59" i="2"/>
  <c r="CX55" i="2"/>
  <c r="CX37" i="2"/>
  <c r="ED59" i="2"/>
  <c r="ED55" i="2"/>
  <c r="ED37" i="2"/>
  <c r="FJ59" i="2"/>
  <c r="FJ37" i="2"/>
  <c r="FJ55" i="2"/>
  <c r="G32" i="2"/>
  <c r="K29" i="1" s="1"/>
  <c r="K34" i="1" s="1"/>
  <c r="O32" i="2"/>
  <c r="K125" i="1" s="1"/>
  <c r="K130" i="1" s="1"/>
  <c r="W32" i="2"/>
  <c r="K221" i="1" s="1"/>
  <c r="K226" i="1" s="1"/>
  <c r="AE32" i="2"/>
  <c r="K317" i="1" s="1"/>
  <c r="K322" i="1" s="1"/>
  <c r="AM32" i="2"/>
  <c r="K413" i="1" s="1"/>
  <c r="K418" i="1" s="1"/>
  <c r="AU32" i="2"/>
  <c r="K509" i="1" s="1"/>
  <c r="BC32" i="2"/>
  <c r="K605" i="1" s="1"/>
  <c r="K610" i="1" s="1"/>
  <c r="BK32" i="2"/>
  <c r="K701" i="1" s="1"/>
  <c r="K706" i="1" s="1"/>
  <c r="BS32" i="2"/>
  <c r="K797" i="1" s="1"/>
  <c r="K802" i="1" s="1"/>
  <c r="CA32" i="2"/>
  <c r="K893" i="1" s="1"/>
  <c r="K898" i="1" s="1"/>
  <c r="CI32" i="2"/>
  <c r="K989" i="1" s="1"/>
  <c r="K994" i="1" s="1"/>
  <c r="CQ32" i="2"/>
  <c r="K1085" i="1" s="1"/>
  <c r="K1090" i="1" s="1"/>
  <c r="CY32" i="2"/>
  <c r="K1181" i="1" s="1"/>
  <c r="DG32" i="2"/>
  <c r="K1277" i="1" s="1"/>
  <c r="K1282" i="1" s="1"/>
  <c r="DO32" i="2"/>
  <c r="K1373" i="1" s="1"/>
  <c r="K1378" i="1" s="1"/>
  <c r="DW62" i="2"/>
  <c r="DW33" i="2"/>
  <c r="DW34" i="2" s="1"/>
  <c r="DW35" i="2" s="1"/>
  <c r="EE62" i="2"/>
  <c r="EE33" i="2"/>
  <c r="EM62" i="2"/>
  <c r="EM33" i="2"/>
  <c r="EU62" i="2"/>
  <c r="EU33" i="2"/>
  <c r="FC62" i="2"/>
  <c r="FC33" i="2"/>
  <c r="FC34" i="2" s="1"/>
  <c r="FC35" i="2" s="1"/>
  <c r="FK62" i="2"/>
  <c r="FK33" i="2"/>
  <c r="FS62" i="2"/>
  <c r="FS33" i="2"/>
  <c r="GA62" i="2"/>
  <c r="GA33" i="2"/>
  <c r="Q33" i="2"/>
  <c r="Q34" i="2" s="1"/>
  <c r="Q35" i="2" s="1"/>
  <c r="AT59" i="2"/>
  <c r="H59" i="2"/>
  <c r="H55" i="2"/>
  <c r="H53" i="2"/>
  <c r="H34" i="2"/>
  <c r="H35" i="2" s="1"/>
  <c r="H37" i="2"/>
  <c r="L55" i="2"/>
  <c r="L37" i="2"/>
  <c r="L59" i="2"/>
  <c r="P59" i="2"/>
  <c r="P55" i="2"/>
  <c r="P53" i="2"/>
  <c r="P34" i="2"/>
  <c r="P35" i="2" s="1"/>
  <c r="P37" i="2"/>
  <c r="T59" i="2"/>
  <c r="T37" i="2"/>
  <c r="X59" i="2"/>
  <c r="X55" i="2"/>
  <c r="X53" i="2"/>
  <c r="X37" i="2"/>
  <c r="AB59" i="2"/>
  <c r="AB55" i="2"/>
  <c r="AB37" i="2"/>
  <c r="AF59" i="2"/>
  <c r="AF55" i="2"/>
  <c r="AF53" i="2"/>
  <c r="AF34" i="2"/>
  <c r="AF35" i="2" s="1"/>
  <c r="AF37" i="2"/>
  <c r="AJ59" i="2"/>
  <c r="AJ37" i="2"/>
  <c r="AJ55" i="2"/>
  <c r="AN59" i="2"/>
  <c r="AN55" i="2"/>
  <c r="AN53" i="2"/>
  <c r="AN34" i="2"/>
  <c r="AN35" i="2" s="1"/>
  <c r="AN37" i="2"/>
  <c r="AR59" i="2"/>
  <c r="AR55" i="2"/>
  <c r="AR37" i="2"/>
  <c r="AV59" i="2"/>
  <c r="AV55" i="2"/>
  <c r="AV53" i="2"/>
  <c r="AV37" i="2"/>
  <c r="AZ59" i="2"/>
  <c r="AZ37" i="2"/>
  <c r="AZ55" i="2"/>
  <c r="BD59" i="2"/>
  <c r="BD55" i="2"/>
  <c r="BD53" i="2"/>
  <c r="BD34" i="2"/>
  <c r="BD35" i="2" s="1"/>
  <c r="BD37" i="2"/>
  <c r="BH59" i="2"/>
  <c r="BH55" i="2"/>
  <c r="BH37" i="2"/>
  <c r="BL59" i="2"/>
  <c r="BL55" i="2"/>
  <c r="BL53" i="2"/>
  <c r="BL34" i="2"/>
  <c r="BL35" i="2" s="1"/>
  <c r="BL37" i="2"/>
  <c r="BP59" i="2"/>
  <c r="BP37" i="2"/>
  <c r="BP55" i="2"/>
  <c r="BT59" i="2"/>
  <c r="BT55" i="2"/>
  <c r="BT53" i="2"/>
  <c r="BT34" i="2"/>
  <c r="BT35" i="2" s="1"/>
  <c r="BT37" i="2"/>
  <c r="BX59" i="2"/>
  <c r="BX55" i="2"/>
  <c r="BX37" i="2"/>
  <c r="CB59" i="2"/>
  <c r="CB55" i="2"/>
  <c r="CB53" i="2"/>
  <c r="CB37" i="2"/>
  <c r="CF59" i="2"/>
  <c r="CF37" i="2"/>
  <c r="CF55" i="2"/>
  <c r="CJ59" i="2"/>
  <c r="CJ55" i="2"/>
  <c r="CJ53" i="2"/>
  <c r="CJ37" i="2"/>
  <c r="CN59" i="2"/>
  <c r="CN55" i="2"/>
  <c r="CN37" i="2"/>
  <c r="CR59" i="2"/>
  <c r="CR55" i="2"/>
  <c r="CR53" i="2"/>
  <c r="CR37" i="2"/>
  <c r="CV59" i="2"/>
  <c r="CV37" i="2"/>
  <c r="CV55" i="2"/>
  <c r="CZ59" i="2"/>
  <c r="CZ55" i="2"/>
  <c r="CZ53" i="2"/>
  <c r="CZ34" i="2"/>
  <c r="CZ35" i="2" s="1"/>
  <c r="CZ37" i="2"/>
  <c r="DD59" i="2"/>
  <c r="DD53" i="2"/>
  <c r="DD55" i="2"/>
  <c r="DD37" i="2"/>
  <c r="DH59" i="2"/>
  <c r="DH55" i="2"/>
  <c r="DH53" i="2"/>
  <c r="DH34" i="2"/>
  <c r="DH35" i="2" s="1"/>
  <c r="DH37" i="2"/>
  <c r="DL59" i="2"/>
  <c r="DL37" i="2"/>
  <c r="DL55" i="2"/>
  <c r="DP59" i="2"/>
  <c r="DP55" i="2"/>
  <c r="DP53" i="2"/>
  <c r="DP34" i="2"/>
  <c r="DP35" i="2" s="1"/>
  <c r="DP37" i="2"/>
  <c r="DT59" i="2"/>
  <c r="DT55" i="2"/>
  <c r="DT37" i="2"/>
  <c r="DX59" i="2"/>
  <c r="DX55" i="2"/>
  <c r="DX53" i="2"/>
  <c r="DX34" i="2"/>
  <c r="DX35" i="2" s="1"/>
  <c r="DX37" i="2"/>
  <c r="EB59" i="2"/>
  <c r="EB37" i="2"/>
  <c r="EB55" i="2"/>
  <c r="EF59" i="2"/>
  <c r="EF55" i="2"/>
  <c r="EF53" i="2"/>
  <c r="EF34" i="2"/>
  <c r="EF35" i="2" s="1"/>
  <c r="EF37" i="2"/>
  <c r="EJ59" i="2"/>
  <c r="EJ53" i="2"/>
  <c r="EJ55" i="2"/>
  <c r="EJ37" i="2"/>
  <c r="EN59" i="2"/>
  <c r="EN55" i="2"/>
  <c r="EN53" i="2"/>
  <c r="EN34" i="2"/>
  <c r="EN35" i="2" s="1"/>
  <c r="EN37" i="2"/>
  <c r="ER59" i="2"/>
  <c r="ER37" i="2"/>
  <c r="EV59" i="2"/>
  <c r="EV55" i="2"/>
  <c r="EV53" i="2"/>
  <c r="EV37" i="2"/>
  <c r="EZ55" i="2"/>
  <c r="EZ59" i="2"/>
  <c r="EZ37" i="2"/>
  <c r="FD59" i="2"/>
  <c r="FD55" i="2"/>
  <c r="FD34" i="2"/>
  <c r="FD35" i="2" s="1"/>
  <c r="FD53" i="2"/>
  <c r="FD37" i="2"/>
  <c r="FH59" i="2"/>
  <c r="FH55" i="2"/>
  <c r="FH37" i="2"/>
  <c r="FL59" i="2"/>
  <c r="FL55" i="2"/>
  <c r="FL37" i="2"/>
  <c r="FP55" i="2"/>
  <c r="FP59" i="2"/>
  <c r="FP53" i="2"/>
  <c r="FP37" i="2"/>
  <c r="FT59" i="2"/>
  <c r="FT55" i="2"/>
  <c r="FT37" i="2"/>
  <c r="FX59" i="2"/>
  <c r="FX55" i="2"/>
  <c r="FX37" i="2"/>
  <c r="GB59" i="2"/>
  <c r="GB55" i="2"/>
  <c r="GB37" i="2"/>
  <c r="GF37" i="2"/>
  <c r="AD59" i="2"/>
  <c r="AD55" i="2"/>
  <c r="AD37" i="2"/>
  <c r="BJ59" i="2"/>
  <c r="BJ55" i="2"/>
  <c r="BJ37" i="2"/>
  <c r="CP59" i="2"/>
  <c r="CP55" i="2"/>
  <c r="CP37" i="2"/>
  <c r="DV59" i="2"/>
  <c r="DV55" i="2"/>
  <c r="DV37" i="2"/>
  <c r="FB59" i="2"/>
  <c r="FB55" i="2"/>
  <c r="FB37" i="2"/>
  <c r="L32" i="2"/>
  <c r="K89" i="1" s="1"/>
  <c r="K94" i="1" s="1"/>
  <c r="T32" i="2"/>
  <c r="K185" i="1" s="1"/>
  <c r="K190" i="1" s="1"/>
  <c r="AB32" i="2"/>
  <c r="AJ32" i="2"/>
  <c r="AR32" i="2"/>
  <c r="K473" i="1" s="1"/>
  <c r="K478" i="1" s="1"/>
  <c r="AZ32" i="2"/>
  <c r="K569" i="1" s="1"/>
  <c r="K574" i="1" s="1"/>
  <c r="BH32" i="2"/>
  <c r="K665" i="1" s="1"/>
  <c r="K670" i="1" s="1"/>
  <c r="BP32" i="2"/>
  <c r="BX32" i="2"/>
  <c r="K857" i="1" s="1"/>
  <c r="K862" i="1" s="1"/>
  <c r="CF32" i="2"/>
  <c r="K953" i="1" s="1"/>
  <c r="K958" i="1" s="1"/>
  <c r="CN32" i="2"/>
  <c r="K1049" i="1" s="1"/>
  <c r="K1054" i="1" s="1"/>
  <c r="CV32" i="2"/>
  <c r="DD32" i="2"/>
  <c r="K1241" i="1" s="1"/>
  <c r="K1246" i="1" s="1"/>
  <c r="DL32" i="2"/>
  <c r="K1337" i="1" s="1"/>
  <c r="K1342" i="1" s="1"/>
  <c r="DT32" i="2"/>
  <c r="K1433" i="1" s="1"/>
  <c r="K1438" i="1" s="1"/>
  <c r="EB32" i="2"/>
  <c r="EJ32" i="2"/>
  <c r="K1625" i="1" s="1"/>
  <c r="K1630" i="1" s="1"/>
  <c r="ER32" i="2"/>
  <c r="K1721" i="1" s="1"/>
  <c r="K1726" i="1" s="1"/>
  <c r="EZ32" i="2"/>
  <c r="K1817" i="1" s="1"/>
  <c r="K1822" i="1" s="1"/>
  <c r="FH32" i="2"/>
  <c r="FL32" i="2"/>
  <c r="K1961" i="1" s="1"/>
  <c r="K1966" i="1" s="1"/>
  <c r="FP32" i="2"/>
  <c r="K2009" i="1" s="1"/>
  <c r="K2014" i="1" s="1"/>
  <c r="FT32" i="2"/>
  <c r="FX32" i="2"/>
  <c r="GB32" i="2"/>
  <c r="GB53" i="2" s="1"/>
  <c r="GF32" i="2"/>
  <c r="GF33" i="2" s="1"/>
  <c r="GH31" i="2"/>
  <c r="ER55" i="2"/>
  <c r="J59" i="2"/>
  <c r="J55" i="2"/>
  <c r="J37" i="2"/>
  <c r="R59" i="2"/>
  <c r="R55" i="2"/>
  <c r="R37" i="2"/>
  <c r="Z59" i="2"/>
  <c r="Z55" i="2"/>
  <c r="Z37" i="2"/>
  <c r="AH59" i="2"/>
  <c r="AH55" i="2"/>
  <c r="AH37" i="2"/>
  <c r="AP59" i="2"/>
  <c r="AP55" i="2"/>
  <c r="AP37" i="2"/>
  <c r="AX59" i="2"/>
  <c r="AX55" i="2"/>
  <c r="AX37" i="2"/>
  <c r="BF55" i="2"/>
  <c r="BF59" i="2"/>
  <c r="BF37" i="2"/>
  <c r="BF53" i="2"/>
  <c r="BN59" i="2"/>
  <c r="BN55" i="2"/>
  <c r="BN37" i="2"/>
  <c r="BV59" i="2"/>
  <c r="BV55" i="2"/>
  <c r="BV37" i="2"/>
  <c r="CD59" i="2"/>
  <c r="CD55" i="2"/>
  <c r="CD37" i="2"/>
  <c r="CL55" i="2"/>
  <c r="CL37" i="2"/>
  <c r="CL59" i="2"/>
  <c r="CT59" i="2"/>
  <c r="CT55" i="2"/>
  <c r="CT37" i="2"/>
  <c r="DB59" i="2"/>
  <c r="DB55" i="2"/>
  <c r="DB37" i="2"/>
  <c r="DJ59" i="2"/>
  <c r="DJ55" i="2"/>
  <c r="DJ37" i="2"/>
  <c r="DR55" i="2"/>
  <c r="DR59" i="2"/>
  <c r="DR37" i="2"/>
  <c r="DZ59" i="2"/>
  <c r="DZ55" i="2"/>
  <c r="DZ37" i="2"/>
  <c r="EH59" i="2"/>
  <c r="EH55" i="2"/>
  <c r="EH37" i="2"/>
  <c r="EH53" i="2"/>
  <c r="EP59" i="2"/>
  <c r="EP55" i="2"/>
  <c r="EP37" i="2"/>
  <c r="EX37" i="2"/>
  <c r="FF59" i="2"/>
  <c r="FF55" i="2"/>
  <c r="FF37" i="2"/>
  <c r="FN59" i="2"/>
  <c r="FN55" i="2"/>
  <c r="FN37" i="2"/>
  <c r="FV59" i="2"/>
  <c r="FV55" i="2"/>
  <c r="FV37" i="2"/>
  <c r="GD37" i="2"/>
  <c r="F32" i="2"/>
  <c r="K17" i="1" s="1"/>
  <c r="K22" i="1" s="1"/>
  <c r="J32" i="2"/>
  <c r="N32" i="2"/>
  <c r="K113" i="1" s="1"/>
  <c r="R32" i="2"/>
  <c r="K161" i="1" s="1"/>
  <c r="K166" i="1" s="1"/>
  <c r="V32" i="2"/>
  <c r="K209" i="1" s="1"/>
  <c r="K214" i="1" s="1"/>
  <c r="Z32" i="2"/>
  <c r="K257" i="1" s="1"/>
  <c r="K262" i="1" s="1"/>
  <c r="AD32" i="2"/>
  <c r="K305" i="1" s="1"/>
  <c r="K310" i="1" s="1"/>
  <c r="AH32" i="2"/>
  <c r="AL32" i="2"/>
  <c r="AP32" i="2"/>
  <c r="AT32" i="2"/>
  <c r="K497" i="1" s="1"/>
  <c r="K502" i="1" s="1"/>
  <c r="AX32" i="2"/>
  <c r="K545" i="1" s="1"/>
  <c r="K550" i="1" s="1"/>
  <c r="BB32" i="2"/>
  <c r="K593" i="1" s="1"/>
  <c r="K598" i="1" s="1"/>
  <c r="BF32" i="2"/>
  <c r="K641" i="1" s="1"/>
  <c r="K646" i="1" s="1"/>
  <c r="BJ32" i="2"/>
  <c r="K689" i="1" s="1"/>
  <c r="K694" i="1" s="1"/>
  <c r="BN32" i="2"/>
  <c r="K737" i="1" s="1"/>
  <c r="K742" i="1" s="1"/>
  <c r="BR32" i="2"/>
  <c r="BV32" i="2"/>
  <c r="BZ32" i="2"/>
  <c r="K881" i="1" s="1"/>
  <c r="K886" i="1" s="1"/>
  <c r="CD32" i="2"/>
  <c r="CH32" i="2"/>
  <c r="CL32" i="2"/>
  <c r="K1025" i="1" s="1"/>
  <c r="K1030" i="1" s="1"/>
  <c r="CP32" i="2"/>
  <c r="K1073" i="1" s="1"/>
  <c r="K1078" i="1" s="1"/>
  <c r="CT32" i="2"/>
  <c r="K1121" i="1" s="1"/>
  <c r="K1126" i="1" s="1"/>
  <c r="CX32" i="2"/>
  <c r="K1169" i="1" s="1"/>
  <c r="K1174" i="1" s="1"/>
  <c r="DB32" i="2"/>
  <c r="DF32" i="2"/>
  <c r="K1265" i="1" s="1"/>
  <c r="K1270" i="1" s="1"/>
  <c r="DJ32" i="2"/>
  <c r="DN32" i="2"/>
  <c r="K1361" i="1" s="1"/>
  <c r="K1366" i="1" s="1"/>
  <c r="DR32" i="2"/>
  <c r="K1409" i="1" s="1"/>
  <c r="K1414" i="1" s="1"/>
  <c r="DV32" i="2"/>
  <c r="K1457" i="1" s="1"/>
  <c r="K1462" i="1" s="1"/>
  <c r="DZ32" i="2"/>
  <c r="K1505" i="1" s="1"/>
  <c r="K1510" i="1" s="1"/>
  <c r="ED32" i="2"/>
  <c r="EH32" i="2"/>
  <c r="K1601" i="1" s="1"/>
  <c r="K1606" i="1" s="1"/>
  <c r="EL32" i="2"/>
  <c r="K1649" i="1" s="1"/>
  <c r="K1654" i="1" s="1"/>
  <c r="EP32" i="2"/>
  <c r="K1697" i="1" s="1"/>
  <c r="K1702" i="1" s="1"/>
  <c r="ET32" i="2"/>
  <c r="EX32" i="2"/>
  <c r="K1793" i="1" s="1"/>
  <c r="FB32" i="2"/>
  <c r="K1841" i="1" s="1"/>
  <c r="K1846" i="1" s="1"/>
  <c r="FF32" i="2"/>
  <c r="K1889" i="1" s="1"/>
  <c r="K1894" i="1" s="1"/>
  <c r="FJ32" i="2"/>
  <c r="FN32" i="2"/>
  <c r="K1985" i="1" s="1"/>
  <c r="K1990" i="1" s="1"/>
  <c r="FR32" i="2"/>
  <c r="K2033" i="1" s="1"/>
  <c r="K2038" i="1" s="1"/>
  <c r="FV32" i="2"/>
  <c r="K2081" i="1" s="1"/>
  <c r="K2086" i="1" s="1"/>
  <c r="FZ32" i="2"/>
  <c r="K2129" i="1" s="1"/>
  <c r="K2134" i="1" s="1"/>
  <c r="GD32" i="2"/>
  <c r="GD33" i="2" s="1"/>
  <c r="GD34" i="2" s="1"/>
  <c r="GD35" i="2" s="1"/>
  <c r="G59" i="2"/>
  <c r="G55" i="2"/>
  <c r="K59" i="2"/>
  <c r="K55" i="2"/>
  <c r="K53" i="2"/>
  <c r="K34" i="2"/>
  <c r="K35" i="2" s="1"/>
  <c r="K37" i="2"/>
  <c r="O59" i="2"/>
  <c r="O55" i="2"/>
  <c r="S59" i="2"/>
  <c r="S55" i="2"/>
  <c r="S53" i="2"/>
  <c r="S34" i="2"/>
  <c r="S35" i="2" s="1"/>
  <c r="S37" i="2"/>
  <c r="W59" i="2"/>
  <c r="W55" i="2"/>
  <c r="W53" i="2"/>
  <c r="AA59" i="2"/>
  <c r="AA55" i="2"/>
  <c r="AA53" i="2"/>
  <c r="AA34" i="2"/>
  <c r="AA35" i="2" s="1"/>
  <c r="AA37" i="2"/>
  <c r="AE59" i="2"/>
  <c r="AE55" i="2"/>
  <c r="AE53" i="2"/>
  <c r="AI59" i="2"/>
  <c r="AI55" i="2"/>
  <c r="AI53" i="2"/>
  <c r="AI37" i="2"/>
  <c r="AM59" i="2"/>
  <c r="AM55" i="2"/>
  <c r="AM53" i="2"/>
  <c r="AQ59" i="2"/>
  <c r="AQ55" i="2"/>
  <c r="AQ53" i="2"/>
  <c r="AQ34" i="2"/>
  <c r="AQ35" i="2" s="1"/>
  <c r="AQ37" i="2"/>
  <c r="AU55" i="2"/>
  <c r="AU53" i="2"/>
  <c r="AU59" i="2"/>
  <c r="AY55" i="2"/>
  <c r="AY59" i="2"/>
  <c r="AY53" i="2"/>
  <c r="AY34" i="2"/>
  <c r="AY35" i="2" s="1"/>
  <c r="AY37" i="2"/>
  <c r="BC59" i="2"/>
  <c r="BC55" i="2"/>
  <c r="BC53" i="2"/>
  <c r="BG59" i="2"/>
  <c r="BG55" i="2"/>
  <c r="BG53" i="2"/>
  <c r="BG34" i="2"/>
  <c r="BG35" i="2" s="1"/>
  <c r="BG37" i="2"/>
  <c r="BK59" i="2"/>
  <c r="BK55" i="2"/>
  <c r="BK53" i="2"/>
  <c r="BO55" i="2"/>
  <c r="BO53" i="2"/>
  <c r="BO59" i="2"/>
  <c r="BO37" i="2"/>
  <c r="BS59" i="2"/>
  <c r="BS55" i="2"/>
  <c r="BW59" i="2"/>
  <c r="BW55" i="2"/>
  <c r="BW53" i="2"/>
  <c r="BW34" i="2"/>
  <c r="BW35" i="2" s="1"/>
  <c r="BW37" i="2"/>
  <c r="CA55" i="2"/>
  <c r="CA59" i="2"/>
  <c r="CE55" i="2"/>
  <c r="CE59" i="2"/>
  <c r="CE53" i="2"/>
  <c r="CE34" i="2"/>
  <c r="CE35" i="2" s="1"/>
  <c r="CE37" i="2"/>
  <c r="CI59" i="2"/>
  <c r="CI55" i="2"/>
  <c r="CI53" i="2"/>
  <c r="CM59" i="2"/>
  <c r="CM55" i="2"/>
  <c r="CM53" i="2"/>
  <c r="CM34" i="2"/>
  <c r="CM35" i="2" s="1"/>
  <c r="CM37" i="2"/>
  <c r="CQ59" i="2"/>
  <c r="CQ55" i="2"/>
  <c r="CQ53" i="2"/>
  <c r="CU55" i="2"/>
  <c r="CU59" i="2"/>
  <c r="CU53" i="2"/>
  <c r="CU37" i="2"/>
  <c r="CY59" i="2"/>
  <c r="CY55" i="2"/>
  <c r="CY53" i="2"/>
  <c r="DC59" i="2"/>
  <c r="DC55" i="2"/>
  <c r="DC53" i="2"/>
  <c r="DC34" i="2"/>
  <c r="DC35" i="2" s="1"/>
  <c r="DC37" i="2"/>
  <c r="DG55" i="2"/>
  <c r="DG59" i="2"/>
  <c r="DG53" i="2"/>
  <c r="DK55" i="2"/>
  <c r="DK59" i="2"/>
  <c r="DK53" i="2"/>
  <c r="DK34" i="2"/>
  <c r="DK35" i="2" s="1"/>
  <c r="DK37" i="2"/>
  <c r="DO59" i="2"/>
  <c r="DO55" i="2"/>
  <c r="DO53" i="2"/>
  <c r="DS59" i="2"/>
  <c r="DS55" i="2"/>
  <c r="DS53" i="2"/>
  <c r="DS34" i="2"/>
  <c r="DS35" i="2" s="1"/>
  <c r="DS37" i="2"/>
  <c r="DW59" i="2"/>
  <c r="DW55" i="2"/>
  <c r="DW53" i="2"/>
  <c r="EA55" i="2"/>
  <c r="EA53" i="2"/>
  <c r="EA37" i="2"/>
  <c r="EE59" i="2"/>
  <c r="EE55" i="2"/>
  <c r="EE53" i="2"/>
  <c r="EE34" i="2"/>
  <c r="EE35" i="2" s="1"/>
  <c r="EI59" i="2"/>
  <c r="EI55" i="2"/>
  <c r="EI53" i="2"/>
  <c r="EI34" i="2"/>
  <c r="EI35" i="2" s="1"/>
  <c r="EI37" i="2"/>
  <c r="EM55" i="2"/>
  <c r="EM59" i="2"/>
  <c r="EM53" i="2"/>
  <c r="EM34" i="2"/>
  <c r="EM35" i="2" s="1"/>
  <c r="EQ55" i="2"/>
  <c r="EQ59" i="2"/>
  <c r="EQ53" i="2"/>
  <c r="EQ34" i="2"/>
  <c r="EQ35" i="2" s="1"/>
  <c r="EQ37" i="2"/>
  <c r="EU59" i="2"/>
  <c r="EU55" i="2"/>
  <c r="EU34" i="2"/>
  <c r="EU35" i="2" s="1"/>
  <c r="EU53" i="2"/>
  <c r="EY55" i="2"/>
  <c r="EY59" i="2"/>
  <c r="EY53" i="2"/>
  <c r="EY34" i="2"/>
  <c r="EY35" i="2" s="1"/>
  <c r="EY37" i="2"/>
  <c r="FC59" i="2"/>
  <c r="FC55" i="2"/>
  <c r="FC53" i="2"/>
  <c r="FG59" i="2"/>
  <c r="FG55" i="2"/>
  <c r="FG53" i="2"/>
  <c r="FG37" i="2"/>
  <c r="FK59" i="2"/>
  <c r="FK55" i="2"/>
  <c r="FK34" i="2"/>
  <c r="FK35" i="2" s="1"/>
  <c r="FO55" i="2"/>
  <c r="FO59" i="2"/>
  <c r="FO53" i="2"/>
  <c r="FO34" i="2"/>
  <c r="FO35" i="2" s="1"/>
  <c r="FO37" i="2"/>
  <c r="FS59" i="2"/>
  <c r="FS55" i="2"/>
  <c r="FS53" i="2"/>
  <c r="FS34" i="2"/>
  <c r="FS35" i="2" s="1"/>
  <c r="FW59" i="2"/>
  <c r="FW55" i="2"/>
  <c r="FW53" i="2"/>
  <c r="FW34" i="2"/>
  <c r="FW35" i="2" s="1"/>
  <c r="FW37" i="2"/>
  <c r="GA59" i="2"/>
  <c r="GA55" i="2"/>
  <c r="GA34" i="2"/>
  <c r="GA35" i="2" s="1"/>
  <c r="GE34" i="2"/>
  <c r="GE35" i="2" s="1"/>
  <c r="GE36" i="2" s="1"/>
  <c r="GE38" i="2" s="1"/>
  <c r="GE40" i="2" s="1"/>
  <c r="GE42" i="2" s="1"/>
  <c r="GE37" i="2"/>
  <c r="AE37" i="2"/>
  <c r="BK37" i="2"/>
  <c r="CQ37" i="2"/>
  <c r="DW37" i="2"/>
  <c r="FC37" i="2"/>
  <c r="FK53" i="2"/>
  <c r="GA53" i="2"/>
  <c r="GH28" i="2"/>
  <c r="E42" i="12" l="1"/>
  <c r="GB40" i="12"/>
  <c r="GD43" i="12" s="1"/>
  <c r="E49" i="10"/>
  <c r="GH46" i="10"/>
  <c r="E40" i="9"/>
  <c r="Q7" i="1" s="1"/>
  <c r="Q11" i="1" s="1"/>
  <c r="GH38" i="9"/>
  <c r="M1433" i="1"/>
  <c r="M1438" i="1" s="1"/>
  <c r="DT53" i="4"/>
  <c r="FL53" i="4"/>
  <c r="M1961" i="1"/>
  <c r="M1966" i="1" s="1"/>
  <c r="M425" i="1"/>
  <c r="M430" i="1" s="1"/>
  <c r="AN53" i="4"/>
  <c r="AB53" i="2"/>
  <c r="K281" i="1"/>
  <c r="K286" i="1" s="1"/>
  <c r="FK53" i="4"/>
  <c r="M60" i="4"/>
  <c r="EO53" i="4"/>
  <c r="DM42" i="5"/>
  <c r="N1351" i="1"/>
  <c r="N1355" i="1" s="1"/>
  <c r="ET53" i="2"/>
  <c r="K1745" i="1"/>
  <c r="K1750" i="1" s="1"/>
  <c r="CH53" i="2"/>
  <c r="K977" i="1"/>
  <c r="K982" i="1" s="1"/>
  <c r="BX53" i="2"/>
  <c r="T53" i="2"/>
  <c r="BB53" i="2"/>
  <c r="GD38" i="3"/>
  <c r="GD40" i="3" s="1"/>
  <c r="GD42" i="3" s="1"/>
  <c r="FZ53" i="4"/>
  <c r="M2129" i="1"/>
  <c r="M2134" i="1" s="1"/>
  <c r="ET53" i="4"/>
  <c r="M1745" i="1"/>
  <c r="M1750" i="1" s="1"/>
  <c r="DC53" i="4"/>
  <c r="BH53" i="4"/>
  <c r="AW53" i="4"/>
  <c r="DF53" i="4"/>
  <c r="DR53" i="4"/>
  <c r="M1409" i="1"/>
  <c r="M1414" i="1" s="1"/>
  <c r="Z53" i="4"/>
  <c r="M257" i="1"/>
  <c r="M262" i="1" s="1"/>
  <c r="DJ53" i="2"/>
  <c r="K1313" i="1"/>
  <c r="K1318" i="1" s="1"/>
  <c r="CD53" i="2"/>
  <c r="K929" i="1"/>
  <c r="K934" i="1" s="1"/>
  <c r="FX53" i="2"/>
  <c r="K2105" i="1"/>
  <c r="K2110" i="1" s="1"/>
  <c r="EB53" i="2"/>
  <c r="K1529" i="1"/>
  <c r="K1534" i="1" s="1"/>
  <c r="BP53" i="2"/>
  <c r="K761" i="1"/>
  <c r="K766" i="1" s="1"/>
  <c r="CL53" i="4"/>
  <c r="BP42" i="5"/>
  <c r="N763" i="1"/>
  <c r="N767" i="1" s="1"/>
  <c r="BV42" i="5"/>
  <c r="N835" i="1"/>
  <c r="N839" i="1" s="1"/>
  <c r="DK42" i="5"/>
  <c r="N1327" i="1"/>
  <c r="N1331" i="1" s="1"/>
  <c r="AJ42" i="5"/>
  <c r="N379" i="1"/>
  <c r="N383" i="1" s="1"/>
  <c r="AD53" i="2"/>
  <c r="CL53" i="2"/>
  <c r="FT53" i="2"/>
  <c r="K2057" i="1"/>
  <c r="K2062" i="1" s="1"/>
  <c r="BJ53" i="2"/>
  <c r="FL53" i="2"/>
  <c r="EU60" i="4"/>
  <c r="FW60" i="4"/>
  <c r="CC53" i="4"/>
  <c r="CI53" i="4"/>
  <c r="FW53" i="4"/>
  <c r="M2093" i="1"/>
  <c r="M2098" i="1" s="1"/>
  <c r="CW42" i="5"/>
  <c r="N1159" i="1"/>
  <c r="N1163" i="1" s="1"/>
  <c r="FY42" i="5"/>
  <c r="N2119" i="1"/>
  <c r="N2123" i="1" s="1"/>
  <c r="BF53" i="4"/>
  <c r="M641" i="1"/>
  <c r="M646" i="1" s="1"/>
  <c r="DB53" i="2"/>
  <c r="K1217" i="1"/>
  <c r="K1222" i="1" s="1"/>
  <c r="BV53" i="2"/>
  <c r="K833" i="1"/>
  <c r="K838" i="1" s="1"/>
  <c r="AP53" i="2"/>
  <c r="K449" i="1"/>
  <c r="K454" i="1" s="1"/>
  <c r="J53" i="2"/>
  <c r="K65" i="1"/>
  <c r="K70" i="1" s="1"/>
  <c r="FN53" i="2"/>
  <c r="Z53" i="2"/>
  <c r="EL53" i="2"/>
  <c r="CN60" i="4"/>
  <c r="EH53" i="4"/>
  <c r="M1601" i="1"/>
  <c r="M1606" i="1" s="1"/>
  <c r="BV53" i="4"/>
  <c r="M833" i="1"/>
  <c r="M838" i="1" s="1"/>
  <c r="AQ53" i="4"/>
  <c r="FU60" i="4"/>
  <c r="BS53" i="4"/>
  <c r="M797" i="1"/>
  <c r="M802" i="1" s="1"/>
  <c r="G53" i="4"/>
  <c r="M29" i="1"/>
  <c r="M34" i="1" s="1"/>
  <c r="EU53" i="4"/>
  <c r="DB42" i="5"/>
  <c r="N1219" i="1"/>
  <c r="N1223" i="1" s="1"/>
  <c r="DW42" i="5"/>
  <c r="DW44" i="5" s="1"/>
  <c r="N1471" i="1"/>
  <c r="N1475" i="1" s="1"/>
  <c r="AI42" i="5"/>
  <c r="N367" i="1"/>
  <c r="N371" i="1" s="1"/>
  <c r="CA53" i="2"/>
  <c r="BS53" i="2"/>
  <c r="O53" i="2"/>
  <c r="G53" i="2"/>
  <c r="FJ53" i="2"/>
  <c r="K1937" i="1"/>
  <c r="K1942" i="1" s="1"/>
  <c r="ED53" i="2"/>
  <c r="K1553" i="1"/>
  <c r="K1558" i="1" s="1"/>
  <c r="BR53" i="2"/>
  <c r="K785" i="1"/>
  <c r="K790" i="1" s="1"/>
  <c r="AL53" i="2"/>
  <c r="K401" i="1"/>
  <c r="K406" i="1" s="1"/>
  <c r="DR53" i="2"/>
  <c r="ED53" i="4"/>
  <c r="M1553" i="1"/>
  <c r="M1558" i="1" s="1"/>
  <c r="CX53" i="4"/>
  <c r="M1169" i="1"/>
  <c r="M1174" i="1" s="1"/>
  <c r="AL53" i="4"/>
  <c r="M401" i="1"/>
  <c r="M406" i="1" s="1"/>
  <c r="EQ53" i="4"/>
  <c r="M1709" i="1"/>
  <c r="M1714" i="1" s="1"/>
  <c r="EH42" i="5"/>
  <c r="N1603" i="1"/>
  <c r="N1607" i="1" s="1"/>
  <c r="FI42" i="5"/>
  <c r="N1927" i="1"/>
  <c r="N1931" i="1" s="1"/>
  <c r="EJ42" i="5"/>
  <c r="N1627" i="1"/>
  <c r="U42" i="5"/>
  <c r="N199" i="1"/>
  <c r="N203" i="1" s="1"/>
  <c r="AH53" i="2"/>
  <c r="K353" i="1"/>
  <c r="K358" i="1" s="1"/>
  <c r="FH53" i="2"/>
  <c r="K1913" i="1"/>
  <c r="K1918" i="1" s="1"/>
  <c r="CV53" i="2"/>
  <c r="K1145" i="1"/>
  <c r="K1150" i="1" s="1"/>
  <c r="AJ53" i="2"/>
  <c r="K377" i="1"/>
  <c r="K382" i="1" s="1"/>
  <c r="FO53" i="4"/>
  <c r="GH31" i="4"/>
  <c r="EC53" i="4"/>
  <c r="BQ53" i="4"/>
  <c r="DI53" i="4"/>
  <c r="AP53" i="4"/>
  <c r="FN42" i="5"/>
  <c r="N1987" i="1"/>
  <c r="N1991" i="1" s="1"/>
  <c r="CB42" i="5"/>
  <c r="N907" i="1"/>
  <c r="N911" i="1" s="1"/>
  <c r="FP42" i="5"/>
  <c r="N2011" i="1"/>
  <c r="AP42" i="5"/>
  <c r="N451" i="1"/>
  <c r="N455" i="1" s="1"/>
  <c r="AY42" i="5"/>
  <c r="N559" i="1"/>
  <c r="N563" i="1" s="1"/>
  <c r="CQ42" i="5"/>
  <c r="N1087" i="1"/>
  <c r="N1091" i="1" s="1"/>
  <c r="CG42" i="5"/>
  <c r="N967" i="1"/>
  <c r="N971" i="1" s="1"/>
  <c r="AQ42" i="5"/>
  <c r="N463" i="1"/>
  <c r="N467" i="1" s="1"/>
  <c r="AX42" i="5"/>
  <c r="N547" i="1"/>
  <c r="N551" i="1" s="1"/>
  <c r="BO42" i="5"/>
  <c r="N751" i="1"/>
  <c r="N755" i="1" s="1"/>
  <c r="DL42" i="5"/>
  <c r="N1339" i="1"/>
  <c r="W42" i="5"/>
  <c r="N223" i="1"/>
  <c r="N227" i="1" s="1"/>
  <c r="EO42" i="5"/>
  <c r="N1687" i="1"/>
  <c r="N1691" i="1" s="1"/>
  <c r="EU42" i="5"/>
  <c r="N1759" i="1"/>
  <c r="N1763" i="1" s="1"/>
  <c r="EX42" i="5"/>
  <c r="N1795" i="1"/>
  <c r="AE42" i="5"/>
  <c r="N319" i="1"/>
  <c r="N323" i="1" s="1"/>
  <c r="BQ42" i="5"/>
  <c r="N775" i="1"/>
  <c r="N779" i="1" s="1"/>
  <c r="EI42" i="5"/>
  <c r="N1615" i="1"/>
  <c r="N1619" i="1" s="1"/>
  <c r="BD42" i="5"/>
  <c r="N619" i="1"/>
  <c r="N623" i="1" s="1"/>
  <c r="FK42" i="5"/>
  <c r="N1951" i="1"/>
  <c r="N1955" i="1" s="1"/>
  <c r="AB42" i="5"/>
  <c r="N283" i="1"/>
  <c r="N287" i="1" s="1"/>
  <c r="DC42" i="5"/>
  <c r="N1231" i="1"/>
  <c r="N1235" i="1" s="1"/>
  <c r="AN42" i="5"/>
  <c r="N427" i="1"/>
  <c r="N431" i="1" s="1"/>
  <c r="CD42" i="5"/>
  <c r="N931" i="1"/>
  <c r="N935" i="1" s="1"/>
  <c r="EA42" i="5"/>
  <c r="N1519" i="1"/>
  <c r="N1523" i="1" s="1"/>
  <c r="ER42" i="5"/>
  <c r="N1723" i="1"/>
  <c r="AC42" i="5"/>
  <c r="N295" i="1"/>
  <c r="N299" i="1" s="1"/>
  <c r="EM42" i="5"/>
  <c r="N1663" i="1"/>
  <c r="N1667" i="1" s="1"/>
  <c r="FU42" i="5"/>
  <c r="N2071" i="1"/>
  <c r="N2075" i="1" s="1"/>
  <c r="DO42" i="5"/>
  <c r="N1375" i="1"/>
  <c r="N1379" i="1" s="1"/>
  <c r="L42" i="5"/>
  <c r="N91" i="1"/>
  <c r="N95" i="1" s="1"/>
  <c r="EC42" i="5"/>
  <c r="N1543" i="1"/>
  <c r="N1547" i="1" s="1"/>
  <c r="O42" i="5"/>
  <c r="N127" i="1"/>
  <c r="N131" i="1" s="1"/>
  <c r="AA42" i="5"/>
  <c r="N271" i="1"/>
  <c r="N275" i="1" s="1"/>
  <c r="CV42" i="5"/>
  <c r="N1147" i="1"/>
  <c r="N1151" i="1" s="1"/>
  <c r="AS42" i="5"/>
  <c r="N487" i="1"/>
  <c r="N491" i="1" s="1"/>
  <c r="CK44" i="6"/>
  <c r="CK47" i="6"/>
  <c r="BV47" i="6"/>
  <c r="BV44" i="6"/>
  <c r="FW42" i="5"/>
  <c r="N2095" i="1"/>
  <c r="N2099" i="1" s="1"/>
  <c r="BX42" i="5"/>
  <c r="N859" i="1"/>
  <c r="N863" i="1" s="1"/>
  <c r="FO42" i="5"/>
  <c r="FO44" i="5" s="1"/>
  <c r="N1999" i="1"/>
  <c r="N2003" i="1" s="1"/>
  <c r="EY42" i="5"/>
  <c r="N1807" i="1"/>
  <c r="N1811" i="1" s="1"/>
  <c r="DJ42" i="5"/>
  <c r="DJ47" i="5" s="1"/>
  <c r="N1315" i="1"/>
  <c r="N1319" i="1" s="1"/>
  <c r="G42" i="5"/>
  <c r="N31" i="1"/>
  <c r="N35" i="1" s="1"/>
  <c r="FX42" i="5"/>
  <c r="FX44" i="5" s="1"/>
  <c r="N2107" i="1"/>
  <c r="BI42" i="5"/>
  <c r="N679" i="1"/>
  <c r="N683" i="1" s="1"/>
  <c r="AF42" i="5"/>
  <c r="N331" i="1"/>
  <c r="N335" i="1" s="1"/>
  <c r="K42" i="5"/>
  <c r="N79" i="1"/>
  <c r="N83" i="1" s="1"/>
  <c r="BH42" i="5"/>
  <c r="BH44" i="5" s="1"/>
  <c r="N667" i="1"/>
  <c r="N671" i="1" s="1"/>
  <c r="CR42" i="5"/>
  <c r="N1099" i="1"/>
  <c r="N1103" i="1" s="1"/>
  <c r="EW42" i="5"/>
  <c r="N1783" i="1"/>
  <c r="N1787" i="1" s="1"/>
  <c r="CU42" i="5"/>
  <c r="N1135" i="1"/>
  <c r="N1139" i="1" s="1"/>
  <c r="FH42" i="5"/>
  <c r="FH44" i="5" s="1"/>
  <c r="N1915" i="1"/>
  <c r="BY42" i="5"/>
  <c r="BY44" i="5" s="1"/>
  <c r="N871" i="1"/>
  <c r="N875" i="1" s="1"/>
  <c r="CA42" i="5"/>
  <c r="CA44" i="5" s="1"/>
  <c r="N895" i="1"/>
  <c r="N899" i="1" s="1"/>
  <c r="EF47" i="6"/>
  <c r="FQ47" i="6"/>
  <c r="FQ44" i="6"/>
  <c r="BP47" i="6"/>
  <c r="BP44" i="6"/>
  <c r="DD42" i="5"/>
  <c r="N1243" i="1"/>
  <c r="ES42" i="5"/>
  <c r="N1735" i="1"/>
  <c r="N1739" i="1" s="1"/>
  <c r="BC42" i="5"/>
  <c r="N607" i="1"/>
  <c r="N611" i="1" s="1"/>
  <c r="EG42" i="5"/>
  <c r="N1591" i="1"/>
  <c r="N1595" i="1" s="1"/>
  <c r="CY42" i="5"/>
  <c r="N1183" i="1"/>
  <c r="N1187" i="1" s="1"/>
  <c r="EP42" i="5"/>
  <c r="N1699" i="1"/>
  <c r="N1703" i="1" s="1"/>
  <c r="FC42" i="5"/>
  <c r="N1855" i="1"/>
  <c r="N1859" i="1" s="1"/>
  <c r="CO42" i="5"/>
  <c r="N1063" i="1"/>
  <c r="N1067" i="1" s="1"/>
  <c r="FD42" i="5"/>
  <c r="N1867" i="1"/>
  <c r="N1871" i="1" s="1"/>
  <c r="CZ42" i="5"/>
  <c r="N1195" i="1"/>
  <c r="N1199" i="1" s="1"/>
  <c r="CE42" i="5"/>
  <c r="N943" i="1"/>
  <c r="N947" i="1" s="1"/>
  <c r="CN42" i="5"/>
  <c r="N1051" i="1"/>
  <c r="N1055" i="1" s="1"/>
  <c r="BK42" i="5"/>
  <c r="N703" i="1"/>
  <c r="N707" i="1" s="1"/>
  <c r="H42" i="5"/>
  <c r="N43" i="1"/>
  <c r="N47" i="1" s="1"/>
  <c r="AH42" i="5"/>
  <c r="N355" i="1"/>
  <c r="N359" i="1" s="1"/>
  <c r="FG42" i="5"/>
  <c r="N1903" i="1"/>
  <c r="N1907" i="1" s="1"/>
  <c r="DE42" i="5"/>
  <c r="N1255" i="1"/>
  <c r="N1259" i="1" s="1"/>
  <c r="FM42" i="5"/>
  <c r="N1975" i="1"/>
  <c r="N1979" i="1" s="1"/>
  <c r="AZ42" i="5"/>
  <c r="N571" i="1"/>
  <c r="N575" i="1" s="1"/>
  <c r="FV42" i="5"/>
  <c r="N2083" i="1"/>
  <c r="N2087" i="1" s="1"/>
  <c r="DU42" i="5"/>
  <c r="N1447" i="1"/>
  <c r="N1451" i="1" s="1"/>
  <c r="BG42" i="5"/>
  <c r="N655" i="1"/>
  <c r="N659" i="1" s="1"/>
  <c r="Z42" i="5"/>
  <c r="N259" i="1"/>
  <c r="N263" i="1" s="1"/>
  <c r="EQ42" i="5"/>
  <c r="N1711" i="1"/>
  <c r="N1715" i="1" s="1"/>
  <c r="DT42" i="5"/>
  <c r="N1435" i="1"/>
  <c r="GH62" i="5"/>
  <c r="N2156" i="1"/>
  <c r="N2161" i="1" s="1"/>
  <c r="FS42" i="5"/>
  <c r="N2047" i="1"/>
  <c r="N2051" i="1" s="1"/>
  <c r="EF42" i="5"/>
  <c r="N1579" i="1"/>
  <c r="N1583" i="1" s="1"/>
  <c r="BN42" i="5"/>
  <c r="N739" i="1"/>
  <c r="N743" i="1" s="1"/>
  <c r="CI42" i="5"/>
  <c r="N991" i="1"/>
  <c r="N995" i="1" s="1"/>
  <c r="EK42" i="5"/>
  <c r="N1639" i="1"/>
  <c r="N1643" i="1" s="1"/>
  <c r="EU47" i="6"/>
  <c r="EU44" i="6"/>
  <c r="EH47" i="6"/>
  <c r="EH44" i="6"/>
  <c r="DO47" i="6"/>
  <c r="DO44" i="6"/>
  <c r="Q62" i="2"/>
  <c r="K149" i="1"/>
  <c r="K154" i="1" s="1"/>
  <c r="DG42" i="5"/>
  <c r="N1279" i="1"/>
  <c r="N1283" i="1" s="1"/>
  <c r="BT42" i="5"/>
  <c r="N811" i="1"/>
  <c r="N815" i="1" s="1"/>
  <c r="DP42" i="5"/>
  <c r="N1387" i="1"/>
  <c r="N1391" i="1" s="1"/>
  <c r="AU42" i="5"/>
  <c r="N511" i="1"/>
  <c r="N515" i="1" s="1"/>
  <c r="EE42" i="5"/>
  <c r="N1567" i="1"/>
  <c r="N1571" i="1" s="1"/>
  <c r="FA42" i="5"/>
  <c r="N1831" i="1"/>
  <c r="N1835" i="1" s="1"/>
  <c r="DS42" i="5"/>
  <c r="N1423" i="1"/>
  <c r="N1427" i="1" s="1"/>
  <c r="X42" i="5"/>
  <c r="N235" i="1"/>
  <c r="N239" i="1" s="1"/>
  <c r="BF42" i="5"/>
  <c r="N643" i="1"/>
  <c r="N647" i="1" s="1"/>
  <c r="AM42" i="5"/>
  <c r="N415" i="1"/>
  <c r="N419" i="1" s="1"/>
  <c r="EZ42" i="5"/>
  <c r="N1819" i="1"/>
  <c r="BL42" i="5"/>
  <c r="N715" i="1"/>
  <c r="N719" i="1" s="1"/>
  <c r="M42" i="5"/>
  <c r="N103" i="1"/>
  <c r="N107" i="1" s="1"/>
  <c r="CT42" i="5"/>
  <c r="N1123" i="1"/>
  <c r="N1127" i="1" s="1"/>
  <c r="P42" i="5"/>
  <c r="N139" i="1"/>
  <c r="N143" i="1" s="1"/>
  <c r="I62" i="2"/>
  <c r="K53" i="1"/>
  <c r="K58" i="1" s="1"/>
  <c r="EB42" i="5"/>
  <c r="N1531" i="1"/>
  <c r="AV42" i="5"/>
  <c r="N523" i="1"/>
  <c r="N527" i="1" s="1"/>
  <c r="DX42" i="5"/>
  <c r="N1483" i="1"/>
  <c r="N1487" i="1" s="1"/>
  <c r="CJ42" i="5"/>
  <c r="CJ44" i="5" s="1"/>
  <c r="N1003" i="1"/>
  <c r="N1007" i="1" s="1"/>
  <c r="AR42" i="5"/>
  <c r="N475" i="1"/>
  <c r="N479" i="1" s="1"/>
  <c r="FE42" i="5"/>
  <c r="FE44" i="5" s="1"/>
  <c r="N1879" i="1"/>
  <c r="N1883" i="1" s="1"/>
  <c r="CM42" i="5"/>
  <c r="N1039" i="1"/>
  <c r="N1043" i="1" s="1"/>
  <c r="CL42" i="5"/>
  <c r="N1027" i="1"/>
  <c r="N1031" i="1" s="1"/>
  <c r="GA42" i="5"/>
  <c r="N2143" i="1"/>
  <c r="N2147" i="1" s="1"/>
  <c r="S42" i="5"/>
  <c r="N175" i="1"/>
  <c r="N179" i="1" s="1"/>
  <c r="DZ42" i="5"/>
  <c r="N1507" i="1"/>
  <c r="N1511" i="1" s="1"/>
  <c r="EN42" i="5"/>
  <c r="N1675" i="1"/>
  <c r="N1679" i="1" s="1"/>
  <c r="AS44" i="6"/>
  <c r="AS47" i="6"/>
  <c r="J42" i="5"/>
  <c r="N67" i="1"/>
  <c r="N71" i="1" s="1"/>
  <c r="FQ42" i="5"/>
  <c r="N2023" i="1"/>
  <c r="N2027" i="1" s="1"/>
  <c r="FT42" i="5"/>
  <c r="N2059" i="1"/>
  <c r="N2063" i="1" s="1"/>
  <c r="BA42" i="5"/>
  <c r="N583" i="1"/>
  <c r="N587" i="1" s="1"/>
  <c r="R42" i="5"/>
  <c r="N163" i="1"/>
  <c r="N167" i="1" s="1"/>
  <c r="EV42" i="5"/>
  <c r="N1771" i="1"/>
  <c r="N1775" i="1" s="1"/>
  <c r="CF42" i="5"/>
  <c r="N955" i="1"/>
  <c r="N959" i="1" s="1"/>
  <c r="T42" i="5"/>
  <c r="N187" i="1"/>
  <c r="N191" i="1" s="1"/>
  <c r="FL42" i="5"/>
  <c r="FL44" i="5" s="1"/>
  <c r="N1963" i="1"/>
  <c r="N1967" i="1" s="1"/>
  <c r="DR42" i="5"/>
  <c r="N1411" i="1"/>
  <c r="N1415" i="1" s="1"/>
  <c r="DH42" i="5"/>
  <c r="N1291" i="1"/>
  <c r="N1295" i="1" s="1"/>
  <c r="AK42" i="5"/>
  <c r="N391" i="1"/>
  <c r="N395" i="1" s="1"/>
  <c r="BW42" i="5"/>
  <c r="N847" i="1"/>
  <c r="N851" i="1" s="1"/>
  <c r="FF42" i="5"/>
  <c r="N1891" i="1"/>
  <c r="N1895" i="1" s="1"/>
  <c r="BS42" i="5"/>
  <c r="N799" i="1"/>
  <c r="N803" i="1" s="1"/>
  <c r="EL47" i="6"/>
  <c r="EL44" i="6"/>
  <c r="N113" i="1"/>
  <c r="N118" i="1" s="1"/>
  <c r="N53" i="5"/>
  <c r="EQ54" i="5" s="1"/>
  <c r="BH44" i="6"/>
  <c r="FH44" i="6"/>
  <c r="BG44" i="6"/>
  <c r="EY44" i="6"/>
  <c r="GC38" i="5"/>
  <c r="GC40" i="5" s="1"/>
  <c r="GC42" i="5" s="1"/>
  <c r="DD47" i="6"/>
  <c r="DD44" i="6"/>
  <c r="BT44" i="6"/>
  <c r="EW44" i="6"/>
  <c r="FT44" i="6"/>
  <c r="CG44" i="6"/>
  <c r="CL47" i="6"/>
  <c r="DZ44" i="6"/>
  <c r="GH36" i="7"/>
  <c r="E38" i="7"/>
  <c r="GH35" i="6"/>
  <c r="E36" i="6"/>
  <c r="EV47" i="5"/>
  <c r="EV44" i="5"/>
  <c r="CG47" i="5"/>
  <c r="CG44" i="5"/>
  <c r="FQ47" i="5"/>
  <c r="FQ44" i="5"/>
  <c r="BP47" i="5"/>
  <c r="BP44" i="5"/>
  <c r="BV47" i="5"/>
  <c r="BV44" i="5"/>
  <c r="DM47" i="5"/>
  <c r="DM44" i="5"/>
  <c r="L47" i="5"/>
  <c r="L44" i="5"/>
  <c r="BA47" i="5"/>
  <c r="BA44" i="5"/>
  <c r="AP47" i="5"/>
  <c r="AP44" i="5"/>
  <c r="CW47" i="5"/>
  <c r="CW44" i="5"/>
  <c r="BX47" i="5"/>
  <c r="BX44" i="5"/>
  <c r="FL47" i="5"/>
  <c r="DD47" i="5"/>
  <c r="DD44" i="5"/>
  <c r="BC47" i="5"/>
  <c r="BC44" i="5"/>
  <c r="J47" i="5"/>
  <c r="J44" i="5"/>
  <c r="T47" i="5"/>
  <c r="T44" i="5"/>
  <c r="EH47" i="5"/>
  <c r="EH44" i="5"/>
  <c r="FI47" i="5"/>
  <c r="FI44" i="5"/>
  <c r="EJ47" i="5"/>
  <c r="EJ44" i="5"/>
  <c r="FY47" i="5"/>
  <c r="FY44" i="5"/>
  <c r="FN47" i="5"/>
  <c r="FN44" i="5"/>
  <c r="CB47" i="5"/>
  <c r="CB44" i="5"/>
  <c r="AI44" i="5"/>
  <c r="AI47" i="5"/>
  <c r="M47" i="5"/>
  <c r="M44" i="5"/>
  <c r="EB47" i="5"/>
  <c r="EB44" i="5"/>
  <c r="CJ47" i="5"/>
  <c r="AR47" i="5"/>
  <c r="AR44" i="5"/>
  <c r="FE47" i="5"/>
  <c r="CM44" i="5"/>
  <c r="CM47" i="5"/>
  <c r="DK44" i="5"/>
  <c r="DK47" i="5"/>
  <c r="AQ44" i="5"/>
  <c r="AQ47" i="5"/>
  <c r="BL47" i="5"/>
  <c r="BL44" i="5"/>
  <c r="FW44" i="5"/>
  <c r="FW47" i="5"/>
  <c r="AL34" i="5"/>
  <c r="AL35" i="5" s="1"/>
  <c r="AL36" i="5" s="1"/>
  <c r="AL38" i="5" s="1"/>
  <c r="AL40" i="5" s="1"/>
  <c r="CC34" i="5"/>
  <c r="CC35" i="5" s="1"/>
  <c r="CC36" i="5" s="1"/>
  <c r="CC38" i="5" s="1"/>
  <c r="CC40" i="5" s="1"/>
  <c r="DC44" i="5"/>
  <c r="DC47" i="5"/>
  <c r="FR34" i="5"/>
  <c r="FR35" i="5" s="1"/>
  <c r="FR36" i="5" s="1"/>
  <c r="FR38" i="5" s="1"/>
  <c r="FR40" i="5" s="1"/>
  <c r="AN47" i="5"/>
  <c r="AN44" i="5"/>
  <c r="AX47" i="5"/>
  <c r="AX44" i="5"/>
  <c r="BO47" i="5"/>
  <c r="BO44" i="5"/>
  <c r="CS34" i="5"/>
  <c r="CS35" i="5" s="1"/>
  <c r="CS36" i="5" s="1"/>
  <c r="CS38" i="5" s="1"/>
  <c r="CS40" i="5" s="1"/>
  <c r="DA36" i="5"/>
  <c r="DA38" i="5" s="1"/>
  <c r="DA40" i="5" s="1"/>
  <c r="DA34" i="5"/>
  <c r="DA35" i="5" s="1"/>
  <c r="K44" i="5"/>
  <c r="K47" i="5"/>
  <c r="AW36" i="5"/>
  <c r="AW38" i="5" s="1"/>
  <c r="AW40" i="5" s="1"/>
  <c r="AW34" i="5"/>
  <c r="AW35" i="5" s="1"/>
  <c r="S47" i="5"/>
  <c r="S44" i="5"/>
  <c r="EL36" i="5"/>
  <c r="EL38" i="5" s="1"/>
  <c r="EL40" i="5" s="1"/>
  <c r="EL34" i="5"/>
  <c r="EL35" i="5" s="1"/>
  <c r="CT47" i="5"/>
  <c r="CT44" i="5"/>
  <c r="P47" i="5"/>
  <c r="P44" i="5"/>
  <c r="V36" i="5"/>
  <c r="V38" i="5" s="1"/>
  <c r="V40" i="5" s="1"/>
  <c r="V34" i="5"/>
  <c r="V35" i="5" s="1"/>
  <c r="BY47" i="5"/>
  <c r="AJ47" i="5"/>
  <c r="AJ44" i="5"/>
  <c r="FA47" i="5"/>
  <c r="FA44" i="5"/>
  <c r="BQ47" i="5"/>
  <c r="BQ44" i="5"/>
  <c r="DW47" i="5"/>
  <c r="BE54" i="5"/>
  <c r="DZ54" i="5"/>
  <c r="FO47" i="5"/>
  <c r="EY44" i="5"/>
  <c r="EY47" i="5"/>
  <c r="CD47" i="5"/>
  <c r="CD44" i="5"/>
  <c r="EA47" i="5"/>
  <c r="EA44" i="5"/>
  <c r="CF47" i="5"/>
  <c r="CF44" i="5"/>
  <c r="FZ34" i="5"/>
  <c r="FZ35" i="5" s="1"/>
  <c r="FZ36" i="5" s="1"/>
  <c r="FZ38" i="5" s="1"/>
  <c r="FZ40" i="5" s="1"/>
  <c r="CE47" i="5"/>
  <c r="CE44" i="5"/>
  <c r="BH47" i="5"/>
  <c r="ED34" i="5"/>
  <c r="ED35" i="5" s="1"/>
  <c r="ED36" i="5" s="1"/>
  <c r="ED38" i="5" s="1"/>
  <c r="ED40" i="5" s="1"/>
  <c r="EC47" i="5"/>
  <c r="EC44" i="5"/>
  <c r="BW44" i="5"/>
  <c r="BW47" i="5"/>
  <c r="BE34" i="5"/>
  <c r="BE35" i="5" s="1"/>
  <c r="BE36" i="5" s="1"/>
  <c r="BE38" i="5" s="1"/>
  <c r="BE40" i="5" s="1"/>
  <c r="DZ47" i="5"/>
  <c r="DZ44" i="5"/>
  <c r="EN47" i="5"/>
  <c r="EN44" i="5"/>
  <c r="DE47" i="5"/>
  <c r="DE44" i="5"/>
  <c r="CA47" i="5"/>
  <c r="R47" i="5"/>
  <c r="R44" i="5"/>
  <c r="DS44" i="5"/>
  <c r="DS47" i="5"/>
  <c r="FB34" i="5"/>
  <c r="FB35" i="5" s="1"/>
  <c r="FB36" i="5" s="1"/>
  <c r="FB38" i="5" s="1"/>
  <c r="FB40" i="5" s="1"/>
  <c r="CX34" i="5"/>
  <c r="CX35" i="5" s="1"/>
  <c r="CX36" i="5" s="1"/>
  <c r="CX38" i="5" s="1"/>
  <c r="CX40" i="5" s="1"/>
  <c r="K54" i="5"/>
  <c r="BG54" i="5"/>
  <c r="EB54" i="5"/>
  <c r="DU54" i="5"/>
  <c r="DG54" i="5"/>
  <c r="BD54" i="5"/>
  <c r="GB54" i="5"/>
  <c r="BV54" i="5"/>
  <c r="BM34" i="5"/>
  <c r="BM35" i="5" s="1"/>
  <c r="BM36" i="5" s="1"/>
  <c r="BM38" i="5" s="1"/>
  <c r="BM40" i="5" s="1"/>
  <c r="EG47" i="5"/>
  <c r="EG44" i="5"/>
  <c r="CY47" i="5"/>
  <c r="CY44" i="5"/>
  <c r="DJ44" i="5"/>
  <c r="G47" i="5"/>
  <c r="G44" i="5"/>
  <c r="DL47" i="5"/>
  <c r="DL44" i="5"/>
  <c r="W47" i="5"/>
  <c r="W44" i="5"/>
  <c r="EO47" i="5"/>
  <c r="EO44" i="5"/>
  <c r="EU47" i="5"/>
  <c r="EU44" i="5"/>
  <c r="Z47" i="5"/>
  <c r="Z44" i="5"/>
  <c r="EQ47" i="5"/>
  <c r="EQ44" i="5"/>
  <c r="CN47" i="5"/>
  <c r="CN44" i="5"/>
  <c r="DI34" i="5"/>
  <c r="DI35" i="5" s="1"/>
  <c r="DI36" i="5" s="1"/>
  <c r="DI38" i="5" s="1"/>
  <c r="DI40" i="5" s="1"/>
  <c r="EI44" i="5"/>
  <c r="EI47" i="5"/>
  <c r="BD47" i="5"/>
  <c r="BD44" i="5"/>
  <c r="FF47" i="5"/>
  <c r="FF44" i="5"/>
  <c r="BS47" i="5"/>
  <c r="BS44" i="5"/>
  <c r="CH34" i="5"/>
  <c r="CH35" i="5" s="1"/>
  <c r="CH36" i="5" s="1"/>
  <c r="CH38" i="5" s="1"/>
  <c r="CH40" i="5" s="1"/>
  <c r="EK47" i="5"/>
  <c r="EK44" i="5"/>
  <c r="CP36" i="5"/>
  <c r="CP38" i="5" s="1"/>
  <c r="CP40" i="5" s="1"/>
  <c r="CP34" i="5"/>
  <c r="CP35" i="5" s="1"/>
  <c r="DB47" i="5"/>
  <c r="DB44" i="5"/>
  <c r="ES47" i="5"/>
  <c r="ES44" i="5"/>
  <c r="DO47" i="5"/>
  <c r="DO44" i="5"/>
  <c r="BN47" i="5"/>
  <c r="BN44" i="5"/>
  <c r="FH47" i="5"/>
  <c r="AK54" i="5"/>
  <c r="AC54" i="5"/>
  <c r="BX54" i="5"/>
  <c r="BQ54" i="5"/>
  <c r="N54" i="5"/>
  <c r="GA54" i="5"/>
  <c r="DX54" i="5"/>
  <c r="BU54" i="5"/>
  <c r="EP54" i="5"/>
  <c r="FM47" i="5"/>
  <c r="FM44" i="5"/>
  <c r="AZ47" i="5"/>
  <c r="AZ44" i="5"/>
  <c r="Y34" i="5"/>
  <c r="Y35" i="5" s="1"/>
  <c r="Y36" i="5" s="1"/>
  <c r="Y38" i="5" s="1"/>
  <c r="Y40" i="5" s="1"/>
  <c r="EP47" i="5"/>
  <c r="EP44" i="5"/>
  <c r="FC47" i="5"/>
  <c r="FC44" i="5"/>
  <c r="ER47" i="5"/>
  <c r="ER44" i="5"/>
  <c r="AC47" i="5"/>
  <c r="AC44" i="5"/>
  <c r="EM47" i="5"/>
  <c r="EM44" i="5"/>
  <c r="FU47" i="5"/>
  <c r="FU44" i="5"/>
  <c r="BJ34" i="5"/>
  <c r="BJ35" i="5" s="1"/>
  <c r="BJ36" i="5" s="1"/>
  <c r="BJ38" i="5" s="1"/>
  <c r="BJ40" i="5" s="1"/>
  <c r="BF47" i="5"/>
  <c r="BF44" i="5"/>
  <c r="AM47" i="5"/>
  <c r="AM44" i="5"/>
  <c r="DT47" i="5"/>
  <c r="DT44" i="5"/>
  <c r="CR47" i="5"/>
  <c r="CR44" i="5"/>
  <c r="O47" i="5"/>
  <c r="O44" i="5"/>
  <c r="GB47" i="5"/>
  <c r="GB44" i="5"/>
  <c r="DQ34" i="5"/>
  <c r="DQ35" i="5" s="1"/>
  <c r="DQ36" i="5" s="1"/>
  <c r="DQ38" i="5" s="1"/>
  <c r="DQ40" i="5" s="1"/>
  <c r="FK47" i="5"/>
  <c r="FK44" i="5"/>
  <c r="AB47" i="5"/>
  <c r="AB44" i="5"/>
  <c r="FP47" i="5"/>
  <c r="FP44" i="5"/>
  <c r="DN34" i="5"/>
  <c r="DN35" i="5" s="1"/>
  <c r="DN36" i="5" s="1"/>
  <c r="DN38" i="5" s="1"/>
  <c r="DN40" i="5" s="1"/>
  <c r="CI47" i="5"/>
  <c r="CI44" i="5"/>
  <c r="AS47" i="5"/>
  <c r="AS44" i="5"/>
  <c r="I34" i="5"/>
  <c r="I35" i="5" s="1"/>
  <c r="I36" i="5" s="1"/>
  <c r="I38" i="5" s="1"/>
  <c r="I40" i="5" s="1"/>
  <c r="AV47" i="5"/>
  <c r="AV44" i="5"/>
  <c r="FJ34" i="5"/>
  <c r="FJ35" i="5" s="1"/>
  <c r="FJ36" i="5" s="1"/>
  <c r="FJ38" i="5" s="1"/>
  <c r="FJ40" i="5" s="1"/>
  <c r="EY54" i="5"/>
  <c r="AI54" i="5"/>
  <c r="EA54" i="5"/>
  <c r="EK54" i="5"/>
  <c r="CH54" i="5"/>
  <c r="DW54" i="5"/>
  <c r="Q54" i="5"/>
  <c r="EO54" i="5"/>
  <c r="CL54" i="5"/>
  <c r="DG47" i="5"/>
  <c r="DG44" i="5"/>
  <c r="BT47" i="5"/>
  <c r="BT44" i="5"/>
  <c r="AT36" i="5"/>
  <c r="AT38" i="5" s="1"/>
  <c r="AT40" i="5" s="1"/>
  <c r="AT34" i="5"/>
  <c r="AT35" i="5" s="1"/>
  <c r="DP47" i="5"/>
  <c r="DP44" i="5"/>
  <c r="FV47" i="5"/>
  <c r="FV44" i="5"/>
  <c r="GE44" i="5"/>
  <c r="GE47" i="5"/>
  <c r="FX47" i="5"/>
  <c r="BI47" i="5"/>
  <c r="BI44" i="5"/>
  <c r="AF47" i="5"/>
  <c r="AF44" i="5"/>
  <c r="GD47" i="5"/>
  <c r="GD44" i="5"/>
  <c r="CL47" i="5"/>
  <c r="CL44" i="5"/>
  <c r="GA47" i="5"/>
  <c r="GA44" i="5"/>
  <c r="EZ47" i="5"/>
  <c r="EZ44" i="5"/>
  <c r="GH33" i="5"/>
  <c r="E34" i="5"/>
  <c r="EW47" i="5"/>
  <c r="EW44" i="5"/>
  <c r="N34" i="5"/>
  <c r="N35" i="5" s="1"/>
  <c r="N36" i="5" s="1"/>
  <c r="N38" i="5" s="1"/>
  <c r="N40" i="5" s="1"/>
  <c r="GH53" i="5"/>
  <c r="AA44" i="5"/>
  <c r="AA47" i="5"/>
  <c r="ET36" i="5"/>
  <c r="ET38" i="5" s="1"/>
  <c r="ET40" i="5" s="1"/>
  <c r="ET34" i="5"/>
  <c r="ET35" i="5" s="1"/>
  <c r="BR34" i="5"/>
  <c r="BR35" i="5" s="1"/>
  <c r="BR36" i="5" s="1"/>
  <c r="BR38" i="5" s="1"/>
  <c r="BR40" i="5" s="1"/>
  <c r="FT47" i="5"/>
  <c r="FT44" i="5"/>
  <c r="AY54" i="5"/>
  <c r="L54" i="5"/>
  <c r="EZ54" i="5"/>
  <c r="CP54" i="5"/>
  <c r="EE54" i="5"/>
  <c r="CB54" i="5"/>
  <c r="EW54" i="5"/>
  <c r="CT54" i="5"/>
  <c r="AD34" i="5"/>
  <c r="AD35" i="5" s="1"/>
  <c r="AD36" i="5" s="1"/>
  <c r="AD38" i="5" s="1"/>
  <c r="AD40" i="5" s="1"/>
  <c r="DX47" i="5"/>
  <c r="DX44" i="5"/>
  <c r="CK34" i="5"/>
  <c r="CK35" i="5" s="1"/>
  <c r="CK36" i="5" s="1"/>
  <c r="CK38" i="5" s="1"/>
  <c r="CK40" i="5" s="1"/>
  <c r="AU47" i="5"/>
  <c r="AU44" i="5"/>
  <c r="BB34" i="5"/>
  <c r="BB35" i="5" s="1"/>
  <c r="BB36" i="5" s="1"/>
  <c r="BB38" i="5" s="1"/>
  <c r="BB40" i="5" s="1"/>
  <c r="CO47" i="5"/>
  <c r="CO44" i="5"/>
  <c r="FD47" i="5"/>
  <c r="FD44" i="5"/>
  <c r="CZ47" i="5"/>
  <c r="CZ44" i="5"/>
  <c r="DV34" i="5"/>
  <c r="DV35" i="5" s="1"/>
  <c r="DV36" i="5" s="1"/>
  <c r="DV38" i="5" s="1"/>
  <c r="DV40" i="5" s="1"/>
  <c r="DR47" i="5"/>
  <c r="DR44" i="5"/>
  <c r="DH47" i="5"/>
  <c r="DH44" i="5"/>
  <c r="F34" i="5"/>
  <c r="F35" i="5" s="1"/>
  <c r="F36" i="5" s="1"/>
  <c r="F38" i="5" s="1"/>
  <c r="F40" i="5" s="1"/>
  <c r="BK47" i="5"/>
  <c r="BK44" i="5"/>
  <c r="H47" i="5"/>
  <c r="H44" i="5"/>
  <c r="CU44" i="5"/>
  <c r="CU47" i="5"/>
  <c r="CV47" i="5"/>
  <c r="CV44" i="5"/>
  <c r="U47" i="5"/>
  <c r="U44" i="5"/>
  <c r="X47" i="5"/>
  <c r="X44" i="5"/>
  <c r="BU34" i="5"/>
  <c r="BU35" i="5" s="1"/>
  <c r="BU36" i="5" s="1"/>
  <c r="BU38" i="5" s="1"/>
  <c r="BU40" i="5" s="1"/>
  <c r="AY44" i="5"/>
  <c r="AY47" i="5"/>
  <c r="CQ47" i="5"/>
  <c r="CQ44" i="5"/>
  <c r="DS54" i="5"/>
  <c r="AE54" i="5"/>
  <c r="FW54" i="5"/>
  <c r="CV54" i="5"/>
  <c r="CO54" i="5"/>
  <c r="AL54" i="5"/>
  <c r="FJ54" i="5"/>
  <c r="X54" i="5"/>
  <c r="EV54" i="5"/>
  <c r="CS54" i="5"/>
  <c r="AP54" i="5"/>
  <c r="Q36" i="5"/>
  <c r="Q38" i="5" s="1"/>
  <c r="Q40" i="5" s="1"/>
  <c r="Q34" i="5"/>
  <c r="Q35" i="5" s="1"/>
  <c r="DF36" i="5"/>
  <c r="DF38" i="5" s="1"/>
  <c r="DF40" i="5" s="1"/>
  <c r="DF34" i="5"/>
  <c r="DF35" i="5" s="1"/>
  <c r="DY34" i="5"/>
  <c r="DY35" i="5" s="1"/>
  <c r="DY36" i="5" s="1"/>
  <c r="DY38" i="5" s="1"/>
  <c r="DY40" i="5" s="1"/>
  <c r="EE47" i="5"/>
  <c r="EE44" i="5"/>
  <c r="DU47" i="5"/>
  <c r="DU44" i="5"/>
  <c r="AG34" i="5"/>
  <c r="AG35" i="5" s="1"/>
  <c r="AG36" i="5" s="1"/>
  <c r="AG38" i="5" s="1"/>
  <c r="AG40" i="5" s="1"/>
  <c r="BG44" i="5"/>
  <c r="BG47" i="5"/>
  <c r="AO34" i="5"/>
  <c r="AO35" i="5" s="1"/>
  <c r="AO36" i="5" s="1"/>
  <c r="AO38" i="5" s="1"/>
  <c r="AO40" i="5" s="1"/>
  <c r="EX47" i="5"/>
  <c r="EX44" i="5"/>
  <c r="AE47" i="5"/>
  <c r="AE44" i="5"/>
  <c r="AK47" i="5"/>
  <c r="AK44" i="5"/>
  <c r="FS47" i="5"/>
  <c r="FS44" i="5"/>
  <c r="EF47" i="5"/>
  <c r="EF44" i="5"/>
  <c r="BZ34" i="5"/>
  <c r="BZ35" i="5" s="1"/>
  <c r="BZ36" i="5" s="1"/>
  <c r="BZ38" i="5" s="1"/>
  <c r="BZ40" i="5" s="1"/>
  <c r="AH47" i="5"/>
  <c r="AH44" i="5"/>
  <c r="FG44" i="5"/>
  <c r="FG47" i="5"/>
  <c r="EV62" i="4"/>
  <c r="EV33" i="4"/>
  <c r="EV53" i="4"/>
  <c r="EF62" i="4"/>
  <c r="EF53" i="4"/>
  <c r="EF33" i="4"/>
  <c r="DP62" i="4"/>
  <c r="DP53" i="4"/>
  <c r="DP33" i="4"/>
  <c r="CJ62" i="4"/>
  <c r="CJ33" i="4"/>
  <c r="CJ53" i="4"/>
  <c r="BT62" i="4"/>
  <c r="BT33" i="4"/>
  <c r="BT53" i="4"/>
  <c r="BD62" i="4"/>
  <c r="BD33" i="4"/>
  <c r="BD53" i="4"/>
  <c r="X62" i="4"/>
  <c r="X33" i="4"/>
  <c r="X53" i="4"/>
  <c r="FH62" i="4"/>
  <c r="FH33" i="4"/>
  <c r="FH53" i="4"/>
  <c r="FT62" i="4"/>
  <c r="FT33" i="4"/>
  <c r="FT53" i="4"/>
  <c r="FD62" i="4"/>
  <c r="FD33" i="4"/>
  <c r="FD53" i="4"/>
  <c r="EN62" i="4"/>
  <c r="EN33" i="4"/>
  <c r="EN53" i="4"/>
  <c r="DX62" i="4"/>
  <c r="DX33" i="4"/>
  <c r="DX53" i="4"/>
  <c r="DH62" i="4"/>
  <c r="DH33" i="4"/>
  <c r="DH53" i="4"/>
  <c r="CR62" i="4"/>
  <c r="CR33" i="4"/>
  <c r="CR53" i="4"/>
  <c r="CB62" i="4"/>
  <c r="CB33" i="4"/>
  <c r="CB53" i="4"/>
  <c r="BL62" i="4"/>
  <c r="BL33" i="4"/>
  <c r="BL53" i="4"/>
  <c r="AV62" i="4"/>
  <c r="AV33" i="4"/>
  <c r="AV53" i="4"/>
  <c r="AF62" i="4"/>
  <c r="AF33" i="4"/>
  <c r="AF53" i="4"/>
  <c r="P62" i="4"/>
  <c r="P33" i="4"/>
  <c r="P53" i="4"/>
  <c r="GC47" i="4"/>
  <c r="GC44" i="4"/>
  <c r="GB62" i="4"/>
  <c r="GB33" i="4"/>
  <c r="GB53" i="4"/>
  <c r="FX62" i="4"/>
  <c r="FX33" i="4"/>
  <c r="FX53" i="4"/>
  <c r="DL62" i="4"/>
  <c r="DL33" i="4"/>
  <c r="DL53" i="4"/>
  <c r="CV62" i="4"/>
  <c r="CV33" i="4"/>
  <c r="CV53" i="4"/>
  <c r="BP62" i="4"/>
  <c r="BP33" i="4"/>
  <c r="BP53" i="4"/>
  <c r="AJ62" i="4"/>
  <c r="AJ53" i="4"/>
  <c r="AJ33" i="4"/>
  <c r="FP62" i="4"/>
  <c r="FP33" i="4"/>
  <c r="FP53" i="4"/>
  <c r="EZ62" i="4"/>
  <c r="EZ33" i="4"/>
  <c r="EZ53" i="4"/>
  <c r="EJ62" i="4"/>
  <c r="EJ33" i="4"/>
  <c r="EJ53" i="4"/>
  <c r="DD62" i="4"/>
  <c r="DD33" i="4"/>
  <c r="DD53" i="4"/>
  <c r="CN62" i="4"/>
  <c r="CN33" i="4"/>
  <c r="CN53" i="4"/>
  <c r="BX62" i="4"/>
  <c r="BX33" i="4"/>
  <c r="BX53" i="4"/>
  <c r="AR62" i="4"/>
  <c r="AR33" i="4"/>
  <c r="AR53" i="4"/>
  <c r="AB62" i="4"/>
  <c r="AB33" i="4"/>
  <c r="AB53" i="4"/>
  <c r="L62" i="4"/>
  <c r="L33" i="4"/>
  <c r="L53" i="4"/>
  <c r="GG44" i="4"/>
  <c r="GG47" i="4"/>
  <c r="FJ62" i="4"/>
  <c r="FJ33" i="4"/>
  <c r="DN62" i="4"/>
  <c r="DN33" i="4"/>
  <c r="CH62" i="4"/>
  <c r="CH33" i="4"/>
  <c r="BB62" i="4"/>
  <c r="BB33" i="4"/>
  <c r="F62" i="4"/>
  <c r="F33" i="4"/>
  <c r="FV60" i="4"/>
  <c r="CO60" i="4"/>
  <c r="EO60" i="4"/>
  <c r="AN60" i="4"/>
  <c r="BB60" i="4"/>
  <c r="CS60" i="4"/>
  <c r="AH60" i="4"/>
  <c r="BY60" i="4"/>
  <c r="J60" i="4"/>
  <c r="Z60" i="4"/>
  <c r="CK60" i="4"/>
  <c r="DF60" i="4"/>
  <c r="FR60" i="4"/>
  <c r="O60" i="4"/>
  <c r="BV60" i="4"/>
  <c r="CR60" i="4"/>
  <c r="FD60" i="4"/>
  <c r="FY60" i="4"/>
  <c r="BS60" i="4"/>
  <c r="CY60" i="4"/>
  <c r="EE60" i="4"/>
  <c r="GA60" i="4"/>
  <c r="E62" i="4"/>
  <c r="E33" i="4"/>
  <c r="EY62" i="4"/>
  <c r="EY33" i="4"/>
  <c r="CM62" i="4"/>
  <c r="CM33" i="4"/>
  <c r="AA62" i="4"/>
  <c r="AA33" i="4"/>
  <c r="FE62" i="4"/>
  <c r="FE33" i="4"/>
  <c r="CS62" i="4"/>
  <c r="CS33" i="4"/>
  <c r="AG62" i="4"/>
  <c r="AG33" i="4"/>
  <c r="CZ62" i="4"/>
  <c r="CZ33" i="4"/>
  <c r="BH33" i="4"/>
  <c r="BH62" i="4"/>
  <c r="DU36" i="4"/>
  <c r="DU38" i="4" s="1"/>
  <c r="DU40" i="4" s="1"/>
  <c r="DK62" i="4"/>
  <c r="DK33" i="4"/>
  <c r="FV62" i="4"/>
  <c r="FV33" i="4"/>
  <c r="FF62" i="4"/>
  <c r="FF33" i="4"/>
  <c r="EP62" i="4"/>
  <c r="EP33" i="4"/>
  <c r="DZ62" i="4"/>
  <c r="DZ33" i="4"/>
  <c r="DJ62" i="4"/>
  <c r="DJ33" i="4"/>
  <c r="CT62" i="4"/>
  <c r="CT33" i="4"/>
  <c r="CD62" i="4"/>
  <c r="CD33" i="4"/>
  <c r="BN62" i="4"/>
  <c r="BN33" i="4"/>
  <c r="AX62" i="4"/>
  <c r="AX33" i="4"/>
  <c r="AH62" i="4"/>
  <c r="AH33" i="4"/>
  <c r="R62" i="4"/>
  <c r="R33" i="4"/>
  <c r="AX60" i="4"/>
  <c r="FA60" i="4"/>
  <c r="EZ60" i="4"/>
  <c r="CC60" i="4"/>
  <c r="FJ60" i="4"/>
  <c r="BI60" i="4"/>
  <c r="EP60" i="4"/>
  <c r="X60" i="4"/>
  <c r="BM60" i="4"/>
  <c r="DD60" i="4"/>
  <c r="ET60" i="4"/>
  <c r="I60" i="4"/>
  <c r="AS60" i="4"/>
  <c r="CJ60" i="4"/>
  <c r="DZ60" i="4"/>
  <c r="FQ60" i="4"/>
  <c r="N60" i="4"/>
  <c r="AD60" i="4"/>
  <c r="AZ60" i="4"/>
  <c r="BU60" i="4"/>
  <c r="CP60" i="4"/>
  <c r="DL60" i="4"/>
  <c r="EG60" i="4"/>
  <c r="FB60" i="4"/>
  <c r="FX60" i="4"/>
  <c r="S60" i="4"/>
  <c r="AK60" i="4"/>
  <c r="BF60" i="4"/>
  <c r="CB60" i="4"/>
  <c r="CW60" i="4"/>
  <c r="DR60" i="4"/>
  <c r="EN60" i="4"/>
  <c r="FI60" i="4"/>
  <c r="FZ60" i="4"/>
  <c r="AQ60" i="4"/>
  <c r="BG60" i="4"/>
  <c r="BW60" i="4"/>
  <c r="CM60" i="4"/>
  <c r="DC60" i="4"/>
  <c r="DS60" i="4"/>
  <c r="EI60" i="4"/>
  <c r="EY60" i="4"/>
  <c r="FO60" i="4"/>
  <c r="GB56" i="4"/>
  <c r="FX56" i="4"/>
  <c r="FT56" i="4"/>
  <c r="FP56" i="4"/>
  <c r="FL56" i="4"/>
  <c r="FH56" i="4"/>
  <c r="FD56" i="4"/>
  <c r="EZ56" i="4"/>
  <c r="EV56" i="4"/>
  <c r="ER56" i="4"/>
  <c r="EN56" i="4"/>
  <c r="EJ56" i="4"/>
  <c r="EF56" i="4"/>
  <c r="EB56" i="4"/>
  <c r="DX56" i="4"/>
  <c r="DT56" i="4"/>
  <c r="DP56" i="4"/>
  <c r="DL56" i="4"/>
  <c r="DH56" i="4"/>
  <c r="DD56" i="4"/>
  <c r="CZ56" i="4"/>
  <c r="CV56" i="4"/>
  <c r="CR56" i="4"/>
  <c r="CN56" i="4"/>
  <c r="CJ56" i="4"/>
  <c r="GA56" i="4"/>
  <c r="FV56" i="4"/>
  <c r="FQ56" i="4"/>
  <c r="FK56" i="4"/>
  <c r="FF56" i="4"/>
  <c r="FA56" i="4"/>
  <c r="EU56" i="4"/>
  <c r="EP56" i="4"/>
  <c r="EK56" i="4"/>
  <c r="EE56" i="4"/>
  <c r="DZ56" i="4"/>
  <c r="DU56" i="4"/>
  <c r="DO56" i="4"/>
  <c r="DJ56" i="4"/>
  <c r="DE56" i="4"/>
  <c r="CY56" i="4"/>
  <c r="CT56" i="4"/>
  <c r="CO56" i="4"/>
  <c r="CI56" i="4"/>
  <c r="CE56" i="4"/>
  <c r="CA56" i="4"/>
  <c r="BW56" i="4"/>
  <c r="BS56" i="4"/>
  <c r="BO56" i="4"/>
  <c r="BK56" i="4"/>
  <c r="BG56" i="4"/>
  <c r="BC56" i="4"/>
  <c r="AY56" i="4"/>
  <c r="AU56" i="4"/>
  <c r="AQ56" i="4"/>
  <c r="AM56" i="4"/>
  <c r="AI56" i="4"/>
  <c r="AE56" i="4"/>
  <c r="AA56" i="4"/>
  <c r="W56" i="4"/>
  <c r="S56" i="4"/>
  <c r="O56" i="4"/>
  <c r="K56" i="4"/>
  <c r="G56" i="4"/>
  <c r="FZ56" i="4"/>
  <c r="FU56" i="4"/>
  <c r="FO56" i="4"/>
  <c r="FJ56" i="4"/>
  <c r="FE56" i="4"/>
  <c r="EY56" i="4"/>
  <c r="ET56" i="4"/>
  <c r="EO56" i="4"/>
  <c r="EI56" i="4"/>
  <c r="ED56" i="4"/>
  <c r="DY56" i="4"/>
  <c r="DS56" i="4"/>
  <c r="DN56" i="4"/>
  <c r="DI56" i="4"/>
  <c r="DC56" i="4"/>
  <c r="CX56" i="4"/>
  <c r="CS56" i="4"/>
  <c r="CM56" i="4"/>
  <c r="CH56" i="4"/>
  <c r="CD56" i="4"/>
  <c r="BZ56" i="4"/>
  <c r="BV56" i="4"/>
  <c r="BR56" i="4"/>
  <c r="BN56" i="4"/>
  <c r="BJ56" i="4"/>
  <c r="BF56" i="4"/>
  <c r="BB56" i="4"/>
  <c r="AX56" i="4"/>
  <c r="AT56" i="4"/>
  <c r="AP56" i="4"/>
  <c r="AL56" i="4"/>
  <c r="AH56" i="4"/>
  <c r="AD56" i="4"/>
  <c r="Z56" i="4"/>
  <c r="V56" i="4"/>
  <c r="R56" i="4"/>
  <c r="N56" i="4"/>
  <c r="J56" i="4"/>
  <c r="F56" i="4"/>
  <c r="GH56" i="4"/>
  <c r="FR56" i="4"/>
  <c r="FG56" i="4"/>
  <c r="EW56" i="4"/>
  <c r="EL56" i="4"/>
  <c r="EA56" i="4"/>
  <c r="DQ56" i="4"/>
  <c r="DF56" i="4"/>
  <c r="CU56" i="4"/>
  <c r="CK56" i="4"/>
  <c r="CB56" i="4"/>
  <c r="BT56" i="4"/>
  <c r="BL56" i="4"/>
  <c r="BD56" i="4"/>
  <c r="AV56" i="4"/>
  <c r="AN56" i="4"/>
  <c r="AF56" i="4"/>
  <c r="X56" i="4"/>
  <c r="P56" i="4"/>
  <c r="H56" i="4"/>
  <c r="FY56" i="4"/>
  <c r="FM56" i="4"/>
  <c r="EX56" i="4"/>
  <c r="EH56" i="4"/>
  <c r="DV56" i="4"/>
  <c r="DG56" i="4"/>
  <c r="CQ56" i="4"/>
  <c r="CF56" i="4"/>
  <c r="BU56" i="4"/>
  <c r="BI56" i="4"/>
  <c r="AZ56" i="4"/>
  <c r="AO56" i="4"/>
  <c r="AC56" i="4"/>
  <c r="T56" i="4"/>
  <c r="I56" i="4"/>
  <c r="FW56" i="4"/>
  <c r="FC56" i="4"/>
  <c r="EM56" i="4"/>
  <c r="DR56" i="4"/>
  <c r="DA56" i="4"/>
  <c r="CG56" i="4"/>
  <c r="BQ56" i="4"/>
  <c r="BE56" i="4"/>
  <c r="AR56" i="4"/>
  <c r="AB56" i="4"/>
  <c r="M56" i="4"/>
  <c r="FS56" i="4"/>
  <c r="FB56" i="4"/>
  <c r="EG56" i="4"/>
  <c r="DM56" i="4"/>
  <c r="CW56" i="4"/>
  <c r="CC56" i="4"/>
  <c r="BP56" i="4"/>
  <c r="BA56" i="4"/>
  <c r="AK56" i="4"/>
  <c r="Y56" i="4"/>
  <c r="L56" i="4"/>
  <c r="ES56" i="4"/>
  <c r="DK56" i="4"/>
  <c r="BY56" i="4"/>
  <c r="AW56" i="4"/>
  <c r="U56" i="4"/>
  <c r="EC56" i="4"/>
  <c r="E56" i="4"/>
  <c r="EQ56" i="4"/>
  <c r="DB56" i="4"/>
  <c r="BX56" i="4"/>
  <c r="AS56" i="4"/>
  <c r="Q56" i="4"/>
  <c r="FN56" i="4"/>
  <c r="BM56" i="4"/>
  <c r="CP56" i="4"/>
  <c r="AJ56" i="4"/>
  <c r="BH56" i="4"/>
  <c r="FI56" i="4"/>
  <c r="AG56" i="4"/>
  <c r="DW56" i="4"/>
  <c r="CL56" i="4"/>
  <c r="CZ53" i="4"/>
  <c r="GA62" i="4"/>
  <c r="GA33" i="4"/>
  <c r="EU62" i="4"/>
  <c r="EU33" i="4"/>
  <c r="DO62" i="4"/>
  <c r="DO33" i="4"/>
  <c r="CI62" i="4"/>
  <c r="CI33" i="4"/>
  <c r="BC62" i="4"/>
  <c r="BC33" i="4"/>
  <c r="W62" i="4"/>
  <c r="W33" i="4"/>
  <c r="FY62" i="4"/>
  <c r="FY33" i="4"/>
  <c r="ES62" i="4"/>
  <c r="ES33" i="4"/>
  <c r="DM62" i="4"/>
  <c r="DM33" i="4"/>
  <c r="CG62" i="4"/>
  <c r="CG33" i="4"/>
  <c r="BA62" i="4"/>
  <c r="BA33" i="4"/>
  <c r="U62" i="4"/>
  <c r="U33" i="4"/>
  <c r="FE53" i="4"/>
  <c r="BC53" i="4"/>
  <c r="FG62" i="4"/>
  <c r="FG33" i="4"/>
  <c r="CU62" i="4"/>
  <c r="CU33" i="4"/>
  <c r="AI62" i="4"/>
  <c r="AI33" i="4"/>
  <c r="DW36" i="4"/>
  <c r="DW38" i="4" s="1"/>
  <c r="DW40" i="4" s="1"/>
  <c r="DW34" i="4"/>
  <c r="DW35" i="4" s="1"/>
  <c r="FJ53" i="4"/>
  <c r="CH53" i="4"/>
  <c r="EF60" i="4"/>
  <c r="L60" i="4"/>
  <c r="EG36" i="4"/>
  <c r="EG38" i="4" s="1"/>
  <c r="EG40" i="4" s="1"/>
  <c r="FM36" i="4"/>
  <c r="FM38" i="4" s="1"/>
  <c r="FM40" i="4" s="1"/>
  <c r="I36" i="4"/>
  <c r="I38" i="4" s="1"/>
  <c r="I40" i="4" s="1"/>
  <c r="FZ62" i="4"/>
  <c r="FZ33" i="4"/>
  <c r="ED62" i="4"/>
  <c r="ED33" i="4"/>
  <c r="BR62" i="4"/>
  <c r="BR33" i="4"/>
  <c r="V62" i="4"/>
  <c r="V33" i="4"/>
  <c r="DI60" i="4"/>
  <c r="P60" i="4"/>
  <c r="EJ60" i="4"/>
  <c r="FF60" i="4"/>
  <c r="AT60" i="4"/>
  <c r="EB60" i="4"/>
  <c r="BA60" i="4"/>
  <c r="EH60" i="4"/>
  <c r="BC60" i="4"/>
  <c r="DO60" i="4"/>
  <c r="FK60" i="4"/>
  <c r="GE36" i="4"/>
  <c r="GE38" i="4" s="1"/>
  <c r="GE40" i="4" s="1"/>
  <c r="GE42" i="4" s="1"/>
  <c r="DS62" i="4"/>
  <c r="DS33" i="4"/>
  <c r="BG62" i="4"/>
  <c r="BG33" i="4"/>
  <c r="DY62" i="4"/>
  <c r="DY33" i="4"/>
  <c r="BT60" i="4"/>
  <c r="DT62" i="4"/>
  <c r="DT33" i="4"/>
  <c r="FA36" i="4"/>
  <c r="FA38" i="4" s="1"/>
  <c r="FA40" i="4" s="1"/>
  <c r="BI36" i="4"/>
  <c r="BI38" i="4" s="1"/>
  <c r="BI40" i="4" s="1"/>
  <c r="AY62" i="4"/>
  <c r="AY33" i="4"/>
  <c r="FS34" i="4"/>
  <c r="FS35" i="4" s="1"/>
  <c r="FS36" i="4" s="1"/>
  <c r="FS38" i="4" s="1"/>
  <c r="FS40" i="4" s="1"/>
  <c r="CQ34" i="4"/>
  <c r="CQ35" i="4" s="1"/>
  <c r="CQ36" i="4" s="1"/>
  <c r="CQ38" i="4" s="1"/>
  <c r="CQ40" i="4" s="1"/>
  <c r="O34" i="4"/>
  <c r="O35" i="4" s="1"/>
  <c r="O36" i="4" s="1"/>
  <c r="O38" i="4" s="1"/>
  <c r="O40" i="4" s="1"/>
  <c r="EB62" i="4"/>
  <c r="EB33" i="4"/>
  <c r="FR62" i="4"/>
  <c r="FR33" i="4"/>
  <c r="FB62" i="4"/>
  <c r="FB33" i="4"/>
  <c r="EL62" i="4"/>
  <c r="EL33" i="4"/>
  <c r="DV62" i="4"/>
  <c r="DV33" i="4"/>
  <c r="DF62" i="4"/>
  <c r="DF33" i="4"/>
  <c r="CP62" i="4"/>
  <c r="CP33" i="4"/>
  <c r="BZ62" i="4"/>
  <c r="BZ33" i="4"/>
  <c r="BJ62" i="4"/>
  <c r="BJ33" i="4"/>
  <c r="AT62" i="4"/>
  <c r="AT33" i="4"/>
  <c r="AD62" i="4"/>
  <c r="AD33" i="4"/>
  <c r="N62" i="4"/>
  <c r="N33" i="4"/>
  <c r="DS53" i="4"/>
  <c r="BG53" i="4"/>
  <c r="AC60" i="4"/>
  <c r="ED60" i="4"/>
  <c r="AB60" i="4"/>
  <c r="T60" i="4"/>
  <c r="CX60" i="4"/>
  <c r="E60" i="4"/>
  <c r="CD60" i="4"/>
  <c r="FL60" i="4"/>
  <c r="AG60" i="4"/>
  <c r="BX60" i="4"/>
  <c r="DN60" i="4"/>
  <c r="FE60" i="4"/>
  <c r="Q60" i="4"/>
  <c r="BD60" i="4"/>
  <c r="CT60" i="4"/>
  <c r="EK60" i="4"/>
  <c r="GH60" i="4"/>
  <c r="R60" i="4"/>
  <c r="AJ60" i="4"/>
  <c r="BE60" i="4"/>
  <c r="BZ60" i="4"/>
  <c r="CV60" i="4"/>
  <c r="DQ60" i="4"/>
  <c r="EL60" i="4"/>
  <c r="FH60" i="4"/>
  <c r="G60" i="4"/>
  <c r="W60" i="4"/>
  <c r="AP60" i="4"/>
  <c r="BL60" i="4"/>
  <c r="CG60" i="4"/>
  <c r="DB60" i="4"/>
  <c r="DX60" i="4"/>
  <c r="ES60" i="4"/>
  <c r="FN60" i="4"/>
  <c r="AE60" i="4"/>
  <c r="AU60" i="4"/>
  <c r="BK60" i="4"/>
  <c r="CA60" i="4"/>
  <c r="CQ60" i="4"/>
  <c r="DG60" i="4"/>
  <c r="DW60" i="4"/>
  <c r="EM60" i="4"/>
  <c r="FC60" i="4"/>
  <c r="FS60" i="4"/>
  <c r="GE34" i="4"/>
  <c r="GE35" i="4" s="1"/>
  <c r="GH37" i="4"/>
  <c r="FO62" i="4"/>
  <c r="FO33" i="4"/>
  <c r="EI62" i="4"/>
  <c r="EI33" i="4"/>
  <c r="DC62" i="4"/>
  <c r="DC33" i="4"/>
  <c r="BW62" i="4"/>
  <c r="BW33" i="4"/>
  <c r="AQ62" i="4"/>
  <c r="AQ33" i="4"/>
  <c r="K62" i="4"/>
  <c r="K33" i="4"/>
  <c r="CK34" i="4"/>
  <c r="CK35" i="4" s="1"/>
  <c r="CK36" i="4" s="1"/>
  <c r="CK38" i="4" s="1"/>
  <c r="CK40" i="4" s="1"/>
  <c r="FU62" i="4"/>
  <c r="FU33" i="4"/>
  <c r="EO62" i="4"/>
  <c r="EO33" i="4"/>
  <c r="DI62" i="4"/>
  <c r="DI33" i="4"/>
  <c r="CC62" i="4"/>
  <c r="CC33" i="4"/>
  <c r="AW62" i="4"/>
  <c r="AW33" i="4"/>
  <c r="Q62" i="4"/>
  <c r="Q33" i="4"/>
  <c r="H32" i="4"/>
  <c r="M41" i="1" s="1"/>
  <c r="M46" i="1" s="1"/>
  <c r="GA53" i="4"/>
  <c r="DO53" i="4"/>
  <c r="FQ36" i="4"/>
  <c r="FQ38" i="4" s="1"/>
  <c r="FQ40" i="4" s="1"/>
  <c r="EK36" i="4"/>
  <c r="EK38" i="4" s="1"/>
  <c r="EK40" i="4" s="1"/>
  <c r="DE36" i="4"/>
  <c r="DE38" i="4" s="1"/>
  <c r="DE40" i="4" s="1"/>
  <c r="BY36" i="4"/>
  <c r="BY38" i="4" s="1"/>
  <c r="BY40" i="4" s="1"/>
  <c r="AS36" i="4"/>
  <c r="AS38" i="4" s="1"/>
  <c r="AS40" i="4" s="1"/>
  <c r="M36" i="4"/>
  <c r="M38" i="4" s="1"/>
  <c r="M40" i="4" s="1"/>
  <c r="EQ62" i="4"/>
  <c r="EQ33" i="4"/>
  <c r="CE62" i="4"/>
  <c r="CE33" i="4"/>
  <c r="S62" i="4"/>
  <c r="S33" i="4"/>
  <c r="CE53" i="4"/>
  <c r="EP53" i="4"/>
  <c r="EL53" i="4"/>
  <c r="DN53" i="4"/>
  <c r="DJ53" i="4"/>
  <c r="CD53" i="4"/>
  <c r="BZ53" i="4"/>
  <c r="BR53" i="4"/>
  <c r="AX53" i="4"/>
  <c r="AT53" i="4"/>
  <c r="V53" i="4"/>
  <c r="F53" i="4"/>
  <c r="DQ36" i="4"/>
  <c r="DQ38" i="4" s="1"/>
  <c r="DQ40" i="4" s="1"/>
  <c r="FF53" i="4"/>
  <c r="FB53" i="4"/>
  <c r="CP53" i="4"/>
  <c r="AD53" i="4"/>
  <c r="FC34" i="4"/>
  <c r="FC35" i="4" s="1"/>
  <c r="FC36" i="4" s="1"/>
  <c r="FC38" i="4" s="1"/>
  <c r="FC40" i="4" s="1"/>
  <c r="DG34" i="4"/>
  <c r="DG35" i="4" s="1"/>
  <c r="DG36" i="4" s="1"/>
  <c r="DG38" i="4" s="1"/>
  <c r="DG40" i="4" s="1"/>
  <c r="CA34" i="4"/>
  <c r="CA35" i="4" s="1"/>
  <c r="CA36" i="4" s="1"/>
  <c r="CA38" i="4" s="1"/>
  <c r="CA40" i="4" s="1"/>
  <c r="AE36" i="4"/>
  <c r="AE38" i="4" s="1"/>
  <c r="AE40" i="4" s="1"/>
  <c r="AE34" i="4"/>
  <c r="AE35" i="4" s="1"/>
  <c r="AO36" i="4"/>
  <c r="AO38" i="4" s="1"/>
  <c r="AO40" i="4" s="1"/>
  <c r="BU36" i="4"/>
  <c r="BU38" i="4" s="1"/>
  <c r="BU40" i="4" s="1"/>
  <c r="ET62" i="4"/>
  <c r="ET33" i="4"/>
  <c r="CX62" i="4"/>
  <c r="CX33" i="4"/>
  <c r="AL62" i="4"/>
  <c r="AL33" i="4"/>
  <c r="BH60" i="4"/>
  <c r="DU60" i="4"/>
  <c r="GB60" i="4"/>
  <c r="DP60" i="4"/>
  <c r="BP60" i="4"/>
  <c r="EW60" i="4"/>
  <c r="AF60" i="4"/>
  <c r="DM60" i="4"/>
  <c r="AM60" i="4"/>
  <c r="CI60" i="4"/>
  <c r="BM62" i="4"/>
  <c r="BM33" i="4"/>
  <c r="DY53" i="4"/>
  <c r="FL62" i="4"/>
  <c r="FL33" i="4"/>
  <c r="AN62" i="4"/>
  <c r="AN33" i="4"/>
  <c r="CO36" i="4"/>
  <c r="CO38" i="4" s="1"/>
  <c r="CO40" i="4" s="1"/>
  <c r="FW62" i="4"/>
  <c r="FW33" i="4"/>
  <c r="AY53" i="4"/>
  <c r="EM34" i="4"/>
  <c r="EM35" i="4" s="1"/>
  <c r="EM36" i="4" s="1"/>
  <c r="EM38" i="4" s="1"/>
  <c r="EM40" i="4" s="1"/>
  <c r="AU34" i="4"/>
  <c r="AU35" i="4" s="1"/>
  <c r="AU36" i="4" s="1"/>
  <c r="AU38" i="4" s="1"/>
  <c r="AU40" i="4" s="1"/>
  <c r="AZ62" i="4"/>
  <c r="AZ33" i="4"/>
  <c r="GF34" i="4"/>
  <c r="GF35" i="4" s="1"/>
  <c r="GF36" i="4" s="1"/>
  <c r="GF38" i="4" s="1"/>
  <c r="GF40" i="4" s="1"/>
  <c r="GF42" i="4" s="1"/>
  <c r="GD36" i="4"/>
  <c r="GD38" i="4" s="1"/>
  <c r="GD40" i="4" s="1"/>
  <c r="GD42" i="4" s="1"/>
  <c r="FN62" i="4"/>
  <c r="FN33" i="4"/>
  <c r="EX62" i="4"/>
  <c r="EX33" i="4"/>
  <c r="EH62" i="4"/>
  <c r="EH33" i="4"/>
  <c r="DR62" i="4"/>
  <c r="DR33" i="4"/>
  <c r="DB62" i="4"/>
  <c r="DB33" i="4"/>
  <c r="CL62" i="4"/>
  <c r="CL33" i="4"/>
  <c r="BV62" i="4"/>
  <c r="BV33" i="4"/>
  <c r="BF62" i="4"/>
  <c r="BF33" i="4"/>
  <c r="AP62" i="4"/>
  <c r="AP33" i="4"/>
  <c r="Z62" i="4"/>
  <c r="Z33" i="4"/>
  <c r="J62" i="4"/>
  <c r="J33" i="4"/>
  <c r="DJ60" i="4"/>
  <c r="AW60" i="4"/>
  <c r="BR60" i="4"/>
  <c r="AL60" i="4"/>
  <c r="DT60" i="4"/>
  <c r="U60" i="4"/>
  <c r="CZ60" i="4"/>
  <c r="H60" i="4"/>
  <c r="AR60" i="4"/>
  <c r="CH60" i="4"/>
  <c r="DY60" i="4"/>
  <c r="FP60" i="4"/>
  <c r="Y60" i="4"/>
  <c r="BN60" i="4"/>
  <c r="DE60" i="4"/>
  <c r="EV60" i="4"/>
  <c r="F60" i="4"/>
  <c r="V60" i="4"/>
  <c r="AO60" i="4"/>
  <c r="BJ60" i="4"/>
  <c r="CF60" i="4"/>
  <c r="DA60" i="4"/>
  <c r="DV60" i="4"/>
  <c r="ER60" i="4"/>
  <c r="FM60" i="4"/>
  <c r="K60" i="4"/>
  <c r="AA60" i="4"/>
  <c r="AV60" i="4"/>
  <c r="BQ60" i="4"/>
  <c r="CL60" i="4"/>
  <c r="DH60" i="4"/>
  <c r="EC60" i="4"/>
  <c r="EX60" i="4"/>
  <c r="FT60" i="4"/>
  <c r="AI60" i="4"/>
  <c r="AY60" i="4"/>
  <c r="BO60" i="4"/>
  <c r="CE60" i="4"/>
  <c r="CU60" i="4"/>
  <c r="DK60" i="4"/>
  <c r="EA60" i="4"/>
  <c r="EQ60" i="4"/>
  <c r="FG60" i="4"/>
  <c r="ER62" i="4"/>
  <c r="ER53" i="4"/>
  <c r="ER33" i="4"/>
  <c r="CF62" i="4"/>
  <c r="CF33" i="4"/>
  <c r="T62" i="4"/>
  <c r="T33" i="4"/>
  <c r="T53" i="4"/>
  <c r="E53" i="4"/>
  <c r="EB53" i="4"/>
  <c r="AZ53" i="4"/>
  <c r="FK62" i="4"/>
  <c r="FK33" i="4"/>
  <c r="EE62" i="4"/>
  <c r="EE33" i="4"/>
  <c r="CY62" i="4"/>
  <c r="CY33" i="4"/>
  <c r="BS62" i="4"/>
  <c r="BS33" i="4"/>
  <c r="AM62" i="4"/>
  <c r="AM33" i="4"/>
  <c r="G62" i="4"/>
  <c r="G33" i="4"/>
  <c r="CY53" i="4"/>
  <c r="AM53" i="4"/>
  <c r="FI62" i="4"/>
  <c r="FI53" i="4"/>
  <c r="FI33" i="4"/>
  <c r="EC62" i="4"/>
  <c r="EC33" i="4"/>
  <c r="CW62" i="4"/>
  <c r="CW33" i="4"/>
  <c r="BQ62" i="4"/>
  <c r="BQ33" i="4"/>
  <c r="AK62" i="4"/>
  <c r="AK33" i="4"/>
  <c r="EE53" i="4"/>
  <c r="BE34" i="4"/>
  <c r="BE35" i="4" s="1"/>
  <c r="BE36" i="4" s="1"/>
  <c r="BE38" i="4" s="1"/>
  <c r="BE40" i="4" s="1"/>
  <c r="AC34" i="4"/>
  <c r="AC35" i="4" s="1"/>
  <c r="AC36" i="4" s="1"/>
  <c r="AC38" i="4" s="1"/>
  <c r="AC40" i="4" s="1"/>
  <c r="FU53" i="4"/>
  <c r="CS53" i="4"/>
  <c r="BM53" i="4"/>
  <c r="AG53" i="4"/>
  <c r="Q53" i="4"/>
  <c r="GH59" i="4"/>
  <c r="GH55" i="4"/>
  <c r="W53" i="4"/>
  <c r="EA62" i="4"/>
  <c r="EA33" i="4"/>
  <c r="BO62" i="4"/>
  <c r="BO33" i="4"/>
  <c r="BK34" i="4"/>
  <c r="BK35" i="4" s="1"/>
  <c r="BK36" i="4" s="1"/>
  <c r="BK38" i="4" s="1"/>
  <c r="BK40" i="4" s="1"/>
  <c r="DK53" i="4"/>
  <c r="DA34" i="4"/>
  <c r="DA35" i="4" s="1"/>
  <c r="DA36" i="4" s="1"/>
  <c r="DA38" i="4" s="1"/>
  <c r="DA40" i="4" s="1"/>
  <c r="S53" i="4"/>
  <c r="FV53" i="4"/>
  <c r="FR53" i="4"/>
  <c r="FN53" i="4"/>
  <c r="DB53" i="4"/>
  <c r="BB53" i="4"/>
  <c r="R53" i="4"/>
  <c r="N53" i="4"/>
  <c r="J53" i="4"/>
  <c r="DZ53" i="4"/>
  <c r="DV53" i="4"/>
  <c r="CT53" i="4"/>
  <c r="BN53" i="4"/>
  <c r="BJ53" i="4"/>
  <c r="AH53" i="4"/>
  <c r="Y36" i="4"/>
  <c r="Y38" i="4" s="1"/>
  <c r="Y40" i="4" s="1"/>
  <c r="EW36" i="4"/>
  <c r="EW38" i="4" s="1"/>
  <c r="EW40" i="4" s="1"/>
  <c r="GC47" i="3"/>
  <c r="GC44" i="3"/>
  <c r="GF47" i="3"/>
  <c r="GF44" i="3"/>
  <c r="GG47" i="3"/>
  <c r="GG44" i="3"/>
  <c r="GD47" i="3"/>
  <c r="GD44" i="3"/>
  <c r="GH59" i="3"/>
  <c r="GH55" i="3"/>
  <c r="GA60" i="3"/>
  <c r="FK60" i="3"/>
  <c r="FG60" i="3"/>
  <c r="EU60" i="3"/>
  <c r="EE60" i="3"/>
  <c r="DO60" i="3"/>
  <c r="CY60" i="3"/>
  <c r="CU60" i="3"/>
  <c r="CI60" i="3"/>
  <c r="BS60" i="3"/>
  <c r="BC60" i="3"/>
  <c r="FV60" i="3"/>
  <c r="FR60" i="3"/>
  <c r="FF60" i="3"/>
  <c r="EP60" i="3"/>
  <c r="DZ60" i="3"/>
  <c r="FU60" i="3"/>
  <c r="FQ60" i="3"/>
  <c r="FE60" i="3"/>
  <c r="EO60" i="3"/>
  <c r="DY60" i="3"/>
  <c r="DI60" i="3"/>
  <c r="DE60" i="3"/>
  <c r="CS60" i="3"/>
  <c r="CC60" i="3"/>
  <c r="BM60" i="3"/>
  <c r="AW60" i="3"/>
  <c r="AS60" i="3"/>
  <c r="AG60" i="3"/>
  <c r="EJ60" i="3"/>
  <c r="CV60" i="3"/>
  <c r="BP60" i="3"/>
  <c r="BH60" i="3"/>
  <c r="AM60" i="3"/>
  <c r="T60" i="3"/>
  <c r="FX60" i="3"/>
  <c r="ER60" i="3"/>
  <c r="DP60" i="3"/>
  <c r="DH60" i="3"/>
  <c r="CJ60" i="3"/>
  <c r="BT60" i="3"/>
  <c r="EF60" i="3"/>
  <c r="DJ60" i="3"/>
  <c r="CD60" i="3"/>
  <c r="BB60" i="3"/>
  <c r="AJ60" i="3"/>
  <c r="AD60" i="3"/>
  <c r="M60" i="3"/>
  <c r="G60" i="3"/>
  <c r="FD60" i="3"/>
  <c r="CP60" i="3"/>
  <c r="BZ60" i="3"/>
  <c r="AX60" i="3"/>
  <c r="AP60" i="3"/>
  <c r="AI60" i="3"/>
  <c r="V60" i="3"/>
  <c r="Q60" i="3"/>
  <c r="GB60" i="3"/>
  <c r="EV60" i="3"/>
  <c r="DR60" i="3"/>
  <c r="CL60" i="3"/>
  <c r="BV60" i="3"/>
  <c r="BF60" i="3"/>
  <c r="AN60" i="3"/>
  <c r="Z60" i="3"/>
  <c r="O60" i="3"/>
  <c r="J60" i="3"/>
  <c r="E60" i="3"/>
  <c r="AT60" i="3"/>
  <c r="S60" i="3"/>
  <c r="FT60" i="3"/>
  <c r="N60" i="3"/>
  <c r="EN60" i="3"/>
  <c r="AE60" i="3"/>
  <c r="I60" i="3"/>
  <c r="DN60" i="3"/>
  <c r="Y60" i="3"/>
  <c r="FD36" i="3"/>
  <c r="FD38" i="3" s="1"/>
  <c r="FD40" i="3" s="1"/>
  <c r="DP36" i="3"/>
  <c r="DP38" i="3" s="1"/>
  <c r="DP40" i="3" s="1"/>
  <c r="CJ36" i="3"/>
  <c r="CJ38" i="3" s="1"/>
  <c r="CJ40" i="3" s="1"/>
  <c r="CB36" i="3"/>
  <c r="CB38" i="3" s="1"/>
  <c r="CB40" i="3" s="1"/>
  <c r="BD36" i="3"/>
  <c r="BD38" i="3" s="1"/>
  <c r="BD40" i="3" s="1"/>
  <c r="X36" i="3"/>
  <c r="X38" i="3" s="1"/>
  <c r="X40" i="3" s="1"/>
  <c r="P36" i="3"/>
  <c r="P38" i="3" s="1"/>
  <c r="P40" i="3" s="1"/>
  <c r="F59" i="3"/>
  <c r="FS60" i="3" s="1"/>
  <c r="F53" i="3"/>
  <c r="F55" i="3"/>
  <c r="GH56" i="3" s="1"/>
  <c r="F37" i="3"/>
  <c r="GH37" i="3" s="1"/>
  <c r="F34" i="3"/>
  <c r="F35" i="3" s="1"/>
  <c r="FO36" i="3"/>
  <c r="FO38" i="3" s="1"/>
  <c r="FO40" i="3" s="1"/>
  <c r="EY36" i="3"/>
  <c r="EY38" i="3" s="1"/>
  <c r="EY40" i="3" s="1"/>
  <c r="EI36" i="3"/>
  <c r="EI38" i="3" s="1"/>
  <c r="EI40" i="3" s="1"/>
  <c r="K36" i="3"/>
  <c r="K38" i="3" s="1"/>
  <c r="K40" i="3" s="1"/>
  <c r="FV36" i="3"/>
  <c r="FV38" i="3" s="1"/>
  <c r="FV40" i="3" s="1"/>
  <c r="FF36" i="3"/>
  <c r="FF38" i="3" s="1"/>
  <c r="FF40" i="3" s="1"/>
  <c r="EP36" i="3"/>
  <c r="EP38" i="3" s="1"/>
  <c r="EP40" i="3" s="1"/>
  <c r="DZ36" i="3"/>
  <c r="DZ38" i="3" s="1"/>
  <c r="DZ40" i="3" s="1"/>
  <c r="DJ36" i="3"/>
  <c r="DJ38" i="3" s="1"/>
  <c r="DJ40" i="3" s="1"/>
  <c r="CT36" i="3"/>
  <c r="CT38" i="3" s="1"/>
  <c r="CT40" i="3" s="1"/>
  <c r="CD36" i="3"/>
  <c r="CD38" i="3" s="1"/>
  <c r="CD40" i="3" s="1"/>
  <c r="BN36" i="3"/>
  <c r="BN38" i="3" s="1"/>
  <c r="BN40" i="3" s="1"/>
  <c r="AX36" i="3"/>
  <c r="AX38" i="3" s="1"/>
  <c r="AX40" i="3" s="1"/>
  <c r="AH36" i="3"/>
  <c r="AH38" i="3" s="1"/>
  <c r="AH40" i="3" s="1"/>
  <c r="R36" i="3"/>
  <c r="R38" i="3" s="1"/>
  <c r="R40" i="3" s="1"/>
  <c r="FU36" i="3"/>
  <c r="FU38" i="3" s="1"/>
  <c r="FU40" i="3" s="1"/>
  <c r="FE36" i="3"/>
  <c r="FE38" i="3" s="1"/>
  <c r="FE40" i="3" s="1"/>
  <c r="CC34" i="3"/>
  <c r="CC35" i="3" s="1"/>
  <c r="CC36" i="3" s="1"/>
  <c r="CC38" i="3" s="1"/>
  <c r="CC40" i="3" s="1"/>
  <c r="BM36" i="3"/>
  <c r="BM38" i="3" s="1"/>
  <c r="BM40" i="3" s="1"/>
  <c r="BM34" i="3"/>
  <c r="BM35" i="3" s="1"/>
  <c r="AW34" i="3"/>
  <c r="AW35" i="3" s="1"/>
  <c r="AW36" i="3" s="1"/>
  <c r="AW38" i="3" s="1"/>
  <c r="AW40" i="3" s="1"/>
  <c r="AG34" i="3"/>
  <c r="AG35" i="3" s="1"/>
  <c r="AG36" i="3" s="1"/>
  <c r="AG38" i="3" s="1"/>
  <c r="AG40" i="3" s="1"/>
  <c r="CB34" i="3"/>
  <c r="CB35" i="3" s="1"/>
  <c r="AV34" i="3"/>
  <c r="AV35" i="3" s="1"/>
  <c r="AV36" i="3" s="1"/>
  <c r="AV38" i="3" s="1"/>
  <c r="AV40" i="3" s="1"/>
  <c r="FU34" i="3"/>
  <c r="FU35" i="3" s="1"/>
  <c r="FE34" i="3"/>
  <c r="FE35" i="3" s="1"/>
  <c r="EO34" i="3"/>
  <c r="EO35" i="3" s="1"/>
  <c r="EO36" i="3" s="1"/>
  <c r="EO38" i="3" s="1"/>
  <c r="EO40" i="3" s="1"/>
  <c r="DY34" i="3"/>
  <c r="DY35" i="3" s="1"/>
  <c r="DY36" i="3" s="1"/>
  <c r="DY38" i="3" s="1"/>
  <c r="DY40" i="3" s="1"/>
  <c r="DI34" i="3"/>
  <c r="DI35" i="3" s="1"/>
  <c r="DI36" i="3" s="1"/>
  <c r="DI38" i="3" s="1"/>
  <c r="DI40" i="3" s="1"/>
  <c r="CS34" i="3"/>
  <c r="CS35" i="3" s="1"/>
  <c r="CS36" i="3" s="1"/>
  <c r="CS38" i="3" s="1"/>
  <c r="CS40" i="3" s="1"/>
  <c r="GE44" i="3"/>
  <c r="GE47" i="3"/>
  <c r="CZ34" i="3"/>
  <c r="CZ35" i="3" s="1"/>
  <c r="CZ36" i="3" s="1"/>
  <c r="CZ38" i="3" s="1"/>
  <c r="CZ40" i="3" s="1"/>
  <c r="BT34" i="3"/>
  <c r="BT35" i="3" s="1"/>
  <c r="BT36" i="3" s="1"/>
  <c r="BT38" i="3" s="1"/>
  <c r="BT40" i="3" s="1"/>
  <c r="AN34" i="3"/>
  <c r="AN35" i="3" s="1"/>
  <c r="AN36" i="3" s="1"/>
  <c r="AN38" i="3" s="1"/>
  <c r="AN40" i="3" s="1"/>
  <c r="H34" i="3"/>
  <c r="H35" i="3" s="1"/>
  <c r="H36" i="3" s="1"/>
  <c r="H38" i="3" s="1"/>
  <c r="H40" i="3" s="1"/>
  <c r="FX36" i="3"/>
  <c r="FX38" i="3" s="1"/>
  <c r="FX40" i="3" s="1"/>
  <c r="FP36" i="3"/>
  <c r="FP38" i="3" s="1"/>
  <c r="FP40" i="3" s="1"/>
  <c r="FH36" i="3"/>
  <c r="FH38" i="3" s="1"/>
  <c r="FH40" i="3" s="1"/>
  <c r="EZ36" i="3"/>
  <c r="EZ38" i="3" s="1"/>
  <c r="EZ40" i="3" s="1"/>
  <c r="ER36" i="3"/>
  <c r="ER38" i="3" s="1"/>
  <c r="ER40" i="3" s="1"/>
  <c r="EJ36" i="3"/>
  <c r="EJ38" i="3" s="1"/>
  <c r="EJ40" i="3" s="1"/>
  <c r="EB36" i="3"/>
  <c r="EB38" i="3" s="1"/>
  <c r="EB40" i="3" s="1"/>
  <c r="DT36" i="3"/>
  <c r="DT38" i="3" s="1"/>
  <c r="DT40" i="3" s="1"/>
  <c r="DL36" i="3"/>
  <c r="DL38" i="3" s="1"/>
  <c r="DL40" i="3" s="1"/>
  <c r="DD36" i="3"/>
  <c r="DD38" i="3" s="1"/>
  <c r="DD40" i="3" s="1"/>
  <c r="CV36" i="3"/>
  <c r="CV38" i="3" s="1"/>
  <c r="CV40" i="3" s="1"/>
  <c r="CN36" i="3"/>
  <c r="CN38" i="3" s="1"/>
  <c r="CN40" i="3" s="1"/>
  <c r="CF36" i="3"/>
  <c r="CF38" i="3" s="1"/>
  <c r="CF40" i="3" s="1"/>
  <c r="BX36" i="3"/>
  <c r="BX38" i="3" s="1"/>
  <c r="BX40" i="3" s="1"/>
  <c r="BP36" i="3"/>
  <c r="BP38" i="3" s="1"/>
  <c r="BP40" i="3" s="1"/>
  <c r="BH36" i="3"/>
  <c r="BH38" i="3" s="1"/>
  <c r="BH40" i="3" s="1"/>
  <c r="AZ36" i="3"/>
  <c r="AZ38" i="3" s="1"/>
  <c r="AZ40" i="3" s="1"/>
  <c r="AR36" i="3"/>
  <c r="AR38" i="3" s="1"/>
  <c r="AR40" i="3" s="1"/>
  <c r="AJ36" i="3"/>
  <c r="AJ38" i="3" s="1"/>
  <c r="AJ40" i="3" s="1"/>
  <c r="AB36" i="3"/>
  <c r="AB38" i="3" s="1"/>
  <c r="AB40" i="3" s="1"/>
  <c r="T36" i="3"/>
  <c r="T38" i="3" s="1"/>
  <c r="T40" i="3" s="1"/>
  <c r="L36" i="3"/>
  <c r="L38" i="3" s="1"/>
  <c r="L40" i="3" s="1"/>
  <c r="DK34" i="3"/>
  <c r="DK35" i="3" s="1"/>
  <c r="DK36" i="3" s="1"/>
  <c r="DK38" i="3" s="1"/>
  <c r="DK40" i="3" s="1"/>
  <c r="CU34" i="3"/>
  <c r="CU35" i="3" s="1"/>
  <c r="CU36" i="3" s="1"/>
  <c r="CU38" i="3" s="1"/>
  <c r="CU40" i="3" s="1"/>
  <c r="CE34" i="3"/>
  <c r="CE35" i="3" s="1"/>
  <c r="CE36" i="3" s="1"/>
  <c r="CE38" i="3" s="1"/>
  <c r="CE40" i="3" s="1"/>
  <c r="BO34" i="3"/>
  <c r="BO35" i="3" s="1"/>
  <c r="BO36" i="3" s="1"/>
  <c r="BO38" i="3" s="1"/>
  <c r="BO40" i="3" s="1"/>
  <c r="AY34" i="3"/>
  <c r="AY35" i="3" s="1"/>
  <c r="AY36" i="3" s="1"/>
  <c r="AY38" i="3" s="1"/>
  <c r="AY40" i="3" s="1"/>
  <c r="AI34" i="3"/>
  <c r="AI35" i="3" s="1"/>
  <c r="AI36" i="3" s="1"/>
  <c r="AI38" i="3" s="1"/>
  <c r="AI40" i="3" s="1"/>
  <c r="EF36" i="3"/>
  <c r="EF38" i="3" s="1"/>
  <c r="EF40" i="3" s="1"/>
  <c r="FW36" i="3"/>
  <c r="FW38" i="3" s="1"/>
  <c r="FW40" i="3" s="1"/>
  <c r="FG36" i="3"/>
  <c r="FG38" i="3" s="1"/>
  <c r="FG40" i="3" s="1"/>
  <c r="EQ36" i="3"/>
  <c r="EQ38" i="3" s="1"/>
  <c r="EQ40" i="3" s="1"/>
  <c r="EA36" i="3"/>
  <c r="EA38" i="3" s="1"/>
  <c r="EA40" i="3" s="1"/>
  <c r="DS36" i="3"/>
  <c r="DS38" i="3" s="1"/>
  <c r="DS40" i="3" s="1"/>
  <c r="DC36" i="3"/>
  <c r="DC38" i="3" s="1"/>
  <c r="DC40" i="3" s="1"/>
  <c r="CM36" i="3"/>
  <c r="CM38" i="3" s="1"/>
  <c r="CM40" i="3" s="1"/>
  <c r="BW36" i="3"/>
  <c r="BW38" i="3" s="1"/>
  <c r="BW40" i="3" s="1"/>
  <c r="BG36" i="3"/>
  <c r="BG38" i="3" s="1"/>
  <c r="BG40" i="3" s="1"/>
  <c r="AQ36" i="3"/>
  <c r="AQ38" i="3" s="1"/>
  <c r="AQ40" i="3" s="1"/>
  <c r="AA36" i="3"/>
  <c r="AA38" i="3" s="1"/>
  <c r="AA40" i="3" s="1"/>
  <c r="S36" i="3"/>
  <c r="S38" i="3" s="1"/>
  <c r="S40" i="3" s="1"/>
  <c r="FN36" i="3"/>
  <c r="FN38" i="3" s="1"/>
  <c r="FN40" i="3" s="1"/>
  <c r="EX36" i="3"/>
  <c r="EX38" i="3" s="1"/>
  <c r="EX40" i="3" s="1"/>
  <c r="FM36" i="3"/>
  <c r="FM38" i="3" s="1"/>
  <c r="FM40" i="3" s="1"/>
  <c r="EW36" i="3"/>
  <c r="EW38" i="3" s="1"/>
  <c r="EW40" i="3" s="1"/>
  <c r="EG36" i="3"/>
  <c r="EG38" i="3" s="1"/>
  <c r="EG40" i="3" s="1"/>
  <c r="DQ36" i="3"/>
  <c r="DQ38" i="3" s="1"/>
  <c r="DQ40" i="3" s="1"/>
  <c r="DA36" i="3"/>
  <c r="DA38" i="3" s="1"/>
  <c r="DA40" i="3" s="1"/>
  <c r="CK36" i="3"/>
  <c r="CK38" i="3" s="1"/>
  <c r="CK40" i="3" s="1"/>
  <c r="BE36" i="3"/>
  <c r="BE38" i="3" s="1"/>
  <c r="BE40" i="3" s="1"/>
  <c r="AO36" i="3"/>
  <c r="AO38" i="3" s="1"/>
  <c r="AO40" i="3" s="1"/>
  <c r="Y36" i="3"/>
  <c r="Y38" i="3" s="1"/>
  <c r="Y40" i="3" s="1"/>
  <c r="Q34" i="3"/>
  <c r="Q35" i="3" s="1"/>
  <c r="Q36" i="3" s="1"/>
  <c r="Q38" i="3" s="1"/>
  <c r="Q40" i="3" s="1"/>
  <c r="GB34" i="3"/>
  <c r="GB35" i="3" s="1"/>
  <c r="GB36" i="3" s="1"/>
  <c r="GB38" i="3" s="1"/>
  <c r="GB40" i="3" s="1"/>
  <c r="GB42" i="3" s="1"/>
  <c r="EV34" i="3"/>
  <c r="EV35" i="3" s="1"/>
  <c r="EV36" i="3" s="1"/>
  <c r="EV38" i="3" s="1"/>
  <c r="EV40" i="3" s="1"/>
  <c r="EN34" i="3"/>
  <c r="EN35" i="3" s="1"/>
  <c r="EN36" i="3" s="1"/>
  <c r="EN38" i="3" s="1"/>
  <c r="EN40" i="3" s="1"/>
  <c r="DH34" i="3"/>
  <c r="DH35" i="3" s="1"/>
  <c r="DH36" i="3" s="1"/>
  <c r="DH38" i="3" s="1"/>
  <c r="DH40" i="3" s="1"/>
  <c r="P34" i="3"/>
  <c r="P35" i="3" s="1"/>
  <c r="BU34" i="3"/>
  <c r="BU35" i="3" s="1"/>
  <c r="BU36" i="3" s="1"/>
  <c r="BU38" i="3" s="1"/>
  <c r="BU40" i="3" s="1"/>
  <c r="I34" i="3"/>
  <c r="I35" i="3" s="1"/>
  <c r="I36" i="3" s="1"/>
  <c r="I38" i="3" s="1"/>
  <c r="I40" i="3" s="1"/>
  <c r="FQ56" i="3"/>
  <c r="FA56" i="3"/>
  <c r="EK56" i="3"/>
  <c r="DU56" i="3"/>
  <c r="DE56" i="3"/>
  <c r="CO56" i="3"/>
  <c r="BY56" i="3"/>
  <c r="BI56" i="3"/>
  <c r="AS56" i="3"/>
  <c r="AC56" i="3"/>
  <c r="M56" i="3"/>
  <c r="FX56" i="3"/>
  <c r="FH56" i="3"/>
  <c r="ER56" i="3"/>
  <c r="EB56" i="3"/>
  <c r="DL56" i="3"/>
  <c r="CV56" i="3"/>
  <c r="CF56" i="3"/>
  <c r="BP56" i="3"/>
  <c r="AZ56" i="3"/>
  <c r="AJ56" i="3"/>
  <c r="T56" i="3"/>
  <c r="GA56" i="3"/>
  <c r="FK56" i="3"/>
  <c r="EU56" i="3"/>
  <c r="EE56" i="3"/>
  <c r="DO56" i="3"/>
  <c r="CY56" i="3"/>
  <c r="CI56" i="3"/>
  <c r="BS56" i="3"/>
  <c r="BC56" i="3"/>
  <c r="AM56" i="3"/>
  <c r="W56" i="3"/>
  <c r="G56" i="3"/>
  <c r="DV56" i="3"/>
  <c r="FN56" i="3"/>
  <c r="DB56" i="3"/>
  <c r="AP56" i="3"/>
  <c r="FJ56" i="3"/>
  <c r="CX56" i="3"/>
  <c r="AL56" i="3"/>
  <c r="CD56" i="3"/>
  <c r="BN56" i="3"/>
  <c r="BJ56" i="3"/>
  <c r="R56" i="3"/>
  <c r="GA36" i="3"/>
  <c r="GA38" i="3" s="1"/>
  <c r="GA40" i="3" s="1"/>
  <c r="FK36" i="3"/>
  <c r="FK38" i="3" s="1"/>
  <c r="FK40" i="3" s="1"/>
  <c r="EU36" i="3"/>
  <c r="EU38" i="3" s="1"/>
  <c r="EU40" i="3" s="1"/>
  <c r="EE36" i="3"/>
  <c r="EE38" i="3" s="1"/>
  <c r="EE40" i="3" s="1"/>
  <c r="DO36" i="3"/>
  <c r="DO38" i="3" s="1"/>
  <c r="DO40" i="3" s="1"/>
  <c r="CY36" i="3"/>
  <c r="CY38" i="3" s="1"/>
  <c r="CY40" i="3" s="1"/>
  <c r="CI36" i="3"/>
  <c r="CI38" i="3" s="1"/>
  <c r="CI40" i="3" s="1"/>
  <c r="BS36" i="3"/>
  <c r="BS38" i="3" s="1"/>
  <c r="BS40" i="3" s="1"/>
  <c r="BC36" i="3"/>
  <c r="BC38" i="3" s="1"/>
  <c r="BC40" i="3" s="1"/>
  <c r="AU36" i="3"/>
  <c r="AU38" i="3" s="1"/>
  <c r="AU40" i="3" s="1"/>
  <c r="AM36" i="3"/>
  <c r="AM38" i="3" s="1"/>
  <c r="AM40" i="3" s="1"/>
  <c r="W36" i="3"/>
  <c r="W38" i="3" s="1"/>
  <c r="W40" i="3" s="1"/>
  <c r="G36" i="3"/>
  <c r="G38" i="3" s="1"/>
  <c r="G40" i="3" s="1"/>
  <c r="EH34" i="3"/>
  <c r="EH35" i="3" s="1"/>
  <c r="EH36" i="3" s="1"/>
  <c r="EH38" i="3" s="1"/>
  <c r="EH40" i="3" s="1"/>
  <c r="DR34" i="3"/>
  <c r="DR35" i="3" s="1"/>
  <c r="DR36" i="3" s="1"/>
  <c r="DR38" i="3" s="1"/>
  <c r="DR40" i="3" s="1"/>
  <c r="DB34" i="3"/>
  <c r="DB35" i="3" s="1"/>
  <c r="DB36" i="3" s="1"/>
  <c r="DB38" i="3" s="1"/>
  <c r="DB40" i="3" s="1"/>
  <c r="CL34" i="3"/>
  <c r="CL35" i="3" s="1"/>
  <c r="CL36" i="3" s="1"/>
  <c r="CL38" i="3" s="1"/>
  <c r="CL40" i="3" s="1"/>
  <c r="BV34" i="3"/>
  <c r="BV35" i="3" s="1"/>
  <c r="BV36" i="3" s="1"/>
  <c r="BV38" i="3" s="1"/>
  <c r="BV40" i="3" s="1"/>
  <c r="BF34" i="3"/>
  <c r="BF35" i="3" s="1"/>
  <c r="BF36" i="3" s="1"/>
  <c r="BF38" i="3" s="1"/>
  <c r="BF40" i="3" s="1"/>
  <c r="AP34" i="3"/>
  <c r="AP35" i="3" s="1"/>
  <c r="AP36" i="3" s="1"/>
  <c r="AP38" i="3" s="1"/>
  <c r="AP40" i="3" s="1"/>
  <c r="Z34" i="3"/>
  <c r="Z35" i="3" s="1"/>
  <c r="Z36" i="3" s="1"/>
  <c r="Z38" i="3" s="1"/>
  <c r="Z40" i="3" s="1"/>
  <c r="J34" i="3"/>
  <c r="J35" i="3" s="1"/>
  <c r="J36" i="3" s="1"/>
  <c r="J38" i="3" s="1"/>
  <c r="J40" i="3" s="1"/>
  <c r="FZ36" i="3"/>
  <c r="FZ38" i="3" s="1"/>
  <c r="FZ40" i="3" s="1"/>
  <c r="FR36" i="3"/>
  <c r="FR38" i="3" s="1"/>
  <c r="FR40" i="3" s="1"/>
  <c r="FJ36" i="3"/>
  <c r="FJ38" i="3" s="1"/>
  <c r="FJ40" i="3" s="1"/>
  <c r="FB36" i="3"/>
  <c r="FB38" i="3" s="1"/>
  <c r="FB40" i="3" s="1"/>
  <c r="ET36" i="3"/>
  <c r="ET38" i="3" s="1"/>
  <c r="ET40" i="3" s="1"/>
  <c r="EL36" i="3"/>
  <c r="EL38" i="3" s="1"/>
  <c r="EL40" i="3" s="1"/>
  <c r="ED36" i="3"/>
  <c r="ED38" i="3" s="1"/>
  <c r="ED40" i="3" s="1"/>
  <c r="DV36" i="3"/>
  <c r="DV38" i="3" s="1"/>
  <c r="DV40" i="3" s="1"/>
  <c r="DN36" i="3"/>
  <c r="DN38" i="3" s="1"/>
  <c r="DN40" i="3" s="1"/>
  <c r="DF36" i="3"/>
  <c r="DF38" i="3" s="1"/>
  <c r="DF40" i="3" s="1"/>
  <c r="CX36" i="3"/>
  <c r="CX38" i="3" s="1"/>
  <c r="CX40" i="3" s="1"/>
  <c r="CP36" i="3"/>
  <c r="CP38" i="3" s="1"/>
  <c r="CP40" i="3" s="1"/>
  <c r="CH36" i="3"/>
  <c r="CH38" i="3" s="1"/>
  <c r="CH40" i="3" s="1"/>
  <c r="BZ36" i="3"/>
  <c r="BZ38" i="3" s="1"/>
  <c r="BZ40" i="3" s="1"/>
  <c r="BR36" i="3"/>
  <c r="BR38" i="3" s="1"/>
  <c r="BR40" i="3" s="1"/>
  <c r="BJ36" i="3"/>
  <c r="BJ38" i="3" s="1"/>
  <c r="BJ40" i="3" s="1"/>
  <c r="BB36" i="3"/>
  <c r="BB38" i="3" s="1"/>
  <c r="BB40" i="3" s="1"/>
  <c r="AT36" i="3"/>
  <c r="AT38" i="3" s="1"/>
  <c r="AT40" i="3" s="1"/>
  <c r="AL36" i="3"/>
  <c r="AL38" i="3" s="1"/>
  <c r="AL40" i="3" s="1"/>
  <c r="AD36" i="3"/>
  <c r="AD38" i="3" s="1"/>
  <c r="AD40" i="3" s="1"/>
  <c r="V36" i="3"/>
  <c r="V38" i="3" s="1"/>
  <c r="V40" i="3" s="1"/>
  <c r="N36" i="3"/>
  <c r="N38" i="3" s="1"/>
  <c r="N40" i="3" s="1"/>
  <c r="F36" i="3"/>
  <c r="FY36" i="3"/>
  <c r="FY38" i="3" s="1"/>
  <c r="FY40" i="3" s="1"/>
  <c r="FQ36" i="3"/>
  <c r="FQ38" i="3" s="1"/>
  <c r="FQ40" i="3" s="1"/>
  <c r="FI36" i="3"/>
  <c r="FI38" i="3" s="1"/>
  <c r="FI40" i="3" s="1"/>
  <c r="FA36" i="3"/>
  <c r="FA38" i="3" s="1"/>
  <c r="FA40" i="3" s="1"/>
  <c r="ES36" i="3"/>
  <c r="ES38" i="3" s="1"/>
  <c r="ES40" i="3" s="1"/>
  <c r="EK36" i="3"/>
  <c r="EK38" i="3" s="1"/>
  <c r="EK40" i="3" s="1"/>
  <c r="EC36" i="3"/>
  <c r="EC38" i="3" s="1"/>
  <c r="EC40" i="3" s="1"/>
  <c r="DU36" i="3"/>
  <c r="DU38" i="3" s="1"/>
  <c r="DU40" i="3" s="1"/>
  <c r="DM36" i="3"/>
  <c r="DM38" i="3" s="1"/>
  <c r="DM40" i="3" s="1"/>
  <c r="DE36" i="3"/>
  <c r="DE38" i="3" s="1"/>
  <c r="DE40" i="3" s="1"/>
  <c r="CW36" i="3"/>
  <c r="CW38" i="3" s="1"/>
  <c r="CW40" i="3" s="1"/>
  <c r="CO36" i="3"/>
  <c r="CO38" i="3" s="1"/>
  <c r="CO40" i="3" s="1"/>
  <c r="CG36" i="3"/>
  <c r="CG38" i="3" s="1"/>
  <c r="CG40" i="3" s="1"/>
  <c r="BY36" i="3"/>
  <c r="BY38" i="3" s="1"/>
  <c r="BY40" i="3" s="1"/>
  <c r="BQ36" i="3"/>
  <c r="BQ38" i="3" s="1"/>
  <c r="BQ40" i="3" s="1"/>
  <c r="BI36" i="3"/>
  <c r="BI38" i="3" s="1"/>
  <c r="BI40" i="3" s="1"/>
  <c r="BA36" i="3"/>
  <c r="BA38" i="3" s="1"/>
  <c r="BA40" i="3" s="1"/>
  <c r="AS36" i="3"/>
  <c r="AS38" i="3" s="1"/>
  <c r="AS40" i="3" s="1"/>
  <c r="AK36" i="3"/>
  <c r="AK38" i="3" s="1"/>
  <c r="AK40" i="3" s="1"/>
  <c r="AC36" i="3"/>
  <c r="AC38" i="3" s="1"/>
  <c r="AC40" i="3" s="1"/>
  <c r="U36" i="3"/>
  <c r="U38" i="3" s="1"/>
  <c r="U40" i="3" s="1"/>
  <c r="M36" i="3"/>
  <c r="M38" i="3" s="1"/>
  <c r="M40" i="3" s="1"/>
  <c r="E32" i="3"/>
  <c r="L5" i="1" s="1"/>
  <c r="L10" i="1" s="1"/>
  <c r="FT34" i="3"/>
  <c r="FT35" i="3" s="1"/>
  <c r="FT36" i="3" s="1"/>
  <c r="FT38" i="3" s="1"/>
  <c r="FT40" i="3" s="1"/>
  <c r="FL34" i="3"/>
  <c r="FL35" i="3" s="1"/>
  <c r="FL36" i="3" s="1"/>
  <c r="FL38" i="3" s="1"/>
  <c r="FL40" i="3" s="1"/>
  <c r="DX34" i="3"/>
  <c r="DX35" i="3" s="1"/>
  <c r="DX36" i="3" s="1"/>
  <c r="DX38" i="3" s="1"/>
  <c r="DX40" i="3" s="1"/>
  <c r="CR34" i="3"/>
  <c r="CR35" i="3" s="1"/>
  <c r="CR36" i="3" s="1"/>
  <c r="CR38" i="3" s="1"/>
  <c r="CR40" i="3" s="1"/>
  <c r="BL34" i="3"/>
  <c r="BL35" i="3" s="1"/>
  <c r="BL36" i="3" s="1"/>
  <c r="BL38" i="3" s="1"/>
  <c r="BL40" i="3" s="1"/>
  <c r="AF34" i="3"/>
  <c r="AF35" i="3" s="1"/>
  <c r="AF36" i="3" s="1"/>
  <c r="AF38" i="3" s="1"/>
  <c r="AF40" i="3" s="1"/>
  <c r="FS34" i="3"/>
  <c r="FS35" i="3" s="1"/>
  <c r="FS36" i="3" s="1"/>
  <c r="FS38" i="3" s="1"/>
  <c r="FS40" i="3" s="1"/>
  <c r="FC34" i="3"/>
  <c r="FC35" i="3" s="1"/>
  <c r="FC36" i="3" s="1"/>
  <c r="FC38" i="3" s="1"/>
  <c r="FC40" i="3" s="1"/>
  <c r="EM34" i="3"/>
  <c r="EM35" i="3" s="1"/>
  <c r="EM36" i="3" s="1"/>
  <c r="EM38" i="3" s="1"/>
  <c r="EM40" i="3" s="1"/>
  <c r="DW34" i="3"/>
  <c r="DW35" i="3" s="1"/>
  <c r="DW36" i="3" s="1"/>
  <c r="DW38" i="3" s="1"/>
  <c r="DW40" i="3" s="1"/>
  <c r="DG34" i="3"/>
  <c r="DG35" i="3" s="1"/>
  <c r="DG36" i="3" s="1"/>
  <c r="DG38" i="3" s="1"/>
  <c r="DG40" i="3" s="1"/>
  <c r="CQ34" i="3"/>
  <c r="CQ35" i="3" s="1"/>
  <c r="CQ36" i="3" s="1"/>
  <c r="CQ38" i="3" s="1"/>
  <c r="CQ40" i="3" s="1"/>
  <c r="CA34" i="3"/>
  <c r="CA35" i="3" s="1"/>
  <c r="CA36" i="3" s="1"/>
  <c r="CA38" i="3" s="1"/>
  <c r="CA40" i="3" s="1"/>
  <c r="BK34" i="3"/>
  <c r="BK35" i="3" s="1"/>
  <c r="BK36" i="3" s="1"/>
  <c r="BK38" i="3" s="1"/>
  <c r="BK40" i="3" s="1"/>
  <c r="AE34" i="3"/>
  <c r="AE35" i="3" s="1"/>
  <c r="AE36" i="3" s="1"/>
  <c r="AE38" i="3" s="1"/>
  <c r="AE40" i="3" s="1"/>
  <c r="O34" i="3"/>
  <c r="O35" i="3" s="1"/>
  <c r="O36" i="3" s="1"/>
  <c r="O38" i="3" s="1"/>
  <c r="O40" i="3" s="1"/>
  <c r="GE47" i="2"/>
  <c r="GE44" i="2"/>
  <c r="FF62" i="2"/>
  <c r="FF33" i="2"/>
  <c r="DZ62" i="2"/>
  <c r="DZ33" i="2"/>
  <c r="CT62" i="2"/>
  <c r="CT33" i="2"/>
  <c r="BN62" i="2"/>
  <c r="BN33" i="2"/>
  <c r="AX62" i="2"/>
  <c r="AX33" i="2"/>
  <c r="R62" i="2"/>
  <c r="R33" i="2"/>
  <c r="EZ62" i="2"/>
  <c r="EZ33" i="2"/>
  <c r="CN62" i="2"/>
  <c r="CN33" i="2"/>
  <c r="AE62" i="2"/>
  <c r="AE33" i="2"/>
  <c r="FI36" i="2"/>
  <c r="FI38" i="2" s="1"/>
  <c r="FI40" i="2" s="1"/>
  <c r="ES36" i="2"/>
  <c r="ES38" i="2" s="1"/>
  <c r="ES40" i="2" s="1"/>
  <c r="CC36" i="2"/>
  <c r="CC38" i="2" s="1"/>
  <c r="CC40" i="2" s="1"/>
  <c r="DX36" i="2"/>
  <c r="DX38" i="2" s="1"/>
  <c r="DX40" i="2" s="1"/>
  <c r="FR62" i="2"/>
  <c r="FR33" i="2"/>
  <c r="FB62" i="2"/>
  <c r="FB33" i="2"/>
  <c r="EL62" i="2"/>
  <c r="EL33" i="2"/>
  <c r="DV62" i="2"/>
  <c r="DV33" i="2"/>
  <c r="DF62" i="2"/>
  <c r="DF33" i="2"/>
  <c r="CP62" i="2"/>
  <c r="CP33" i="2"/>
  <c r="BZ62" i="2"/>
  <c r="BZ33" i="2"/>
  <c r="BJ62" i="2"/>
  <c r="BJ33" i="2"/>
  <c r="AT62" i="2"/>
  <c r="AT33" i="2"/>
  <c r="AD62" i="2"/>
  <c r="AD33" i="2"/>
  <c r="N62" i="2"/>
  <c r="N33" i="2"/>
  <c r="FP62" i="2"/>
  <c r="FP33" i="2"/>
  <c r="ER62" i="2"/>
  <c r="ER33" i="2"/>
  <c r="DL62" i="2"/>
  <c r="DL33" i="2"/>
  <c r="CF62" i="2"/>
  <c r="CF33" i="2"/>
  <c r="AZ62" i="2"/>
  <c r="AZ33" i="2"/>
  <c r="T62" i="2"/>
  <c r="T33" i="2"/>
  <c r="DV53" i="2"/>
  <c r="GF34" i="2"/>
  <c r="GF35" i="2" s="1"/>
  <c r="GF36" i="2" s="1"/>
  <c r="GF38" i="2" s="1"/>
  <c r="GF40" i="2" s="1"/>
  <c r="GF42" i="2" s="1"/>
  <c r="ER53" i="2"/>
  <c r="DL53" i="2"/>
  <c r="CF53" i="2"/>
  <c r="AZ53" i="2"/>
  <c r="GA36" i="2"/>
  <c r="GA38" i="2" s="1"/>
  <c r="GA40" i="2" s="1"/>
  <c r="FK36" i="2"/>
  <c r="FK38" i="2" s="1"/>
  <c r="FK40" i="2" s="1"/>
  <c r="EU36" i="2"/>
  <c r="EU38" i="2" s="1"/>
  <c r="EU40" i="2" s="1"/>
  <c r="EE36" i="2"/>
  <c r="EE38" i="2" s="1"/>
  <c r="EE40" i="2" s="1"/>
  <c r="DO62" i="2"/>
  <c r="DO33" i="2"/>
  <c r="CI62" i="2"/>
  <c r="CI33" i="2"/>
  <c r="BC62" i="2"/>
  <c r="BC33" i="2"/>
  <c r="W62" i="2"/>
  <c r="W33" i="2"/>
  <c r="FM36" i="2"/>
  <c r="FM38" i="2" s="1"/>
  <c r="FM40" i="2" s="1"/>
  <c r="AC36" i="2"/>
  <c r="AC38" i="2" s="1"/>
  <c r="AC40" i="2" s="1"/>
  <c r="FR53" i="2"/>
  <c r="DF53" i="2"/>
  <c r="ES34" i="2"/>
  <c r="ES35" i="2" s="1"/>
  <c r="BY34" i="2"/>
  <c r="BY35" i="2" s="1"/>
  <c r="BY36" i="2" s="1"/>
  <c r="BY38" i="2" s="1"/>
  <c r="BY40" i="2" s="1"/>
  <c r="FW36" i="2"/>
  <c r="FW38" i="2" s="1"/>
  <c r="FW40" i="2" s="1"/>
  <c r="FG36" i="2"/>
  <c r="FG38" i="2" s="1"/>
  <c r="FG40" i="2" s="1"/>
  <c r="EQ36" i="2"/>
  <c r="EQ38" i="2" s="1"/>
  <c r="EQ40" i="2" s="1"/>
  <c r="EA36" i="2"/>
  <c r="EA38" i="2" s="1"/>
  <c r="EA40" i="2" s="1"/>
  <c r="DK36" i="2"/>
  <c r="DK38" i="2" s="1"/>
  <c r="DK40" i="2" s="1"/>
  <c r="CU36" i="2"/>
  <c r="CU38" i="2" s="1"/>
  <c r="CU40" i="2" s="1"/>
  <c r="CE36" i="2"/>
  <c r="CE38" i="2" s="1"/>
  <c r="CE40" i="2" s="1"/>
  <c r="BO36" i="2"/>
  <c r="BO38" i="2" s="1"/>
  <c r="BO40" i="2" s="1"/>
  <c r="AY36" i="2"/>
  <c r="AY38" i="2" s="1"/>
  <c r="AY40" i="2" s="1"/>
  <c r="AI36" i="2"/>
  <c r="AI38" i="2" s="1"/>
  <c r="AI40" i="2" s="1"/>
  <c r="S36" i="2"/>
  <c r="S38" i="2" s="1"/>
  <c r="S40" i="2" s="1"/>
  <c r="EV36" i="2"/>
  <c r="EV38" i="2" s="1"/>
  <c r="EV40" i="2" s="1"/>
  <c r="DP36" i="2"/>
  <c r="DP38" i="2" s="1"/>
  <c r="DP40" i="2" s="1"/>
  <c r="CJ36" i="2"/>
  <c r="CJ38" i="2" s="1"/>
  <c r="CJ40" i="2" s="1"/>
  <c r="BD36" i="2"/>
  <c r="BD38" i="2" s="1"/>
  <c r="BD40" i="2" s="1"/>
  <c r="X36" i="2"/>
  <c r="X38" i="2" s="1"/>
  <c r="X40" i="2" s="1"/>
  <c r="EN36" i="2"/>
  <c r="EN38" i="2" s="1"/>
  <c r="EN40" i="2" s="1"/>
  <c r="CB36" i="2"/>
  <c r="CB38" i="2" s="1"/>
  <c r="CB40" i="2" s="1"/>
  <c r="CS34" i="2"/>
  <c r="CS35" i="2" s="1"/>
  <c r="CS36" i="2" s="1"/>
  <c r="CS38" i="2" s="1"/>
  <c r="CS40" i="2" s="1"/>
  <c r="I34" i="2"/>
  <c r="I35" i="2" s="1"/>
  <c r="I36" i="2" s="1"/>
  <c r="I38" i="2" s="1"/>
  <c r="I40" i="2" s="1"/>
  <c r="FD36" i="2"/>
  <c r="FD38" i="2" s="1"/>
  <c r="FD40" i="2" s="1"/>
  <c r="DA34" i="2"/>
  <c r="DA35" i="2" s="1"/>
  <c r="DA36" i="2" s="1"/>
  <c r="DA38" i="2" s="1"/>
  <c r="DA40" i="2" s="1"/>
  <c r="AG36" i="2"/>
  <c r="AG38" i="2" s="1"/>
  <c r="AG40" i="2" s="1"/>
  <c r="BL36" i="2"/>
  <c r="BL38" i="2" s="1"/>
  <c r="BL40" i="2" s="1"/>
  <c r="EG34" i="2"/>
  <c r="EG35" i="2" s="1"/>
  <c r="EG36" i="2" s="1"/>
  <c r="EG38" i="2" s="1"/>
  <c r="EG40" i="2" s="1"/>
  <c r="DQ34" i="2"/>
  <c r="DQ35" i="2" s="1"/>
  <c r="DQ36" i="2" s="1"/>
  <c r="DQ38" i="2" s="1"/>
  <c r="DQ40" i="2" s="1"/>
  <c r="GD36" i="2"/>
  <c r="GD38" i="2" s="1"/>
  <c r="GD40" i="2" s="1"/>
  <c r="GD42" i="2" s="1"/>
  <c r="FN62" i="2"/>
  <c r="FN33" i="2"/>
  <c r="EX62" i="2"/>
  <c r="EX33" i="2"/>
  <c r="EH62" i="2"/>
  <c r="EH33" i="2"/>
  <c r="DR62" i="2"/>
  <c r="DR33" i="2"/>
  <c r="DB62" i="2"/>
  <c r="DB33" i="2"/>
  <c r="CL62" i="2"/>
  <c r="CL33" i="2"/>
  <c r="BV62" i="2"/>
  <c r="BV33" i="2"/>
  <c r="BF33" i="2"/>
  <c r="BF62" i="2"/>
  <c r="AP62" i="2"/>
  <c r="AP33" i="2"/>
  <c r="Z62" i="2"/>
  <c r="Z33" i="2"/>
  <c r="J62" i="2"/>
  <c r="J33" i="2"/>
  <c r="FF53" i="2"/>
  <c r="DZ53" i="2"/>
  <c r="CT53" i="2"/>
  <c r="BN53" i="2"/>
  <c r="GB62" i="2"/>
  <c r="GB33" i="2"/>
  <c r="FL62" i="2"/>
  <c r="FL33" i="2"/>
  <c r="EJ62" i="2"/>
  <c r="EJ33" i="2"/>
  <c r="DD62" i="2"/>
  <c r="DD33" i="2"/>
  <c r="BX62" i="2"/>
  <c r="BX33" i="2"/>
  <c r="AR62" i="2"/>
  <c r="AR33" i="2"/>
  <c r="L62" i="2"/>
  <c r="L33" i="2"/>
  <c r="FB53" i="2"/>
  <c r="CP53" i="2"/>
  <c r="DG62" i="2"/>
  <c r="DG33" i="2"/>
  <c r="CA62" i="2"/>
  <c r="CA33" i="2"/>
  <c r="AU62" i="2"/>
  <c r="AU33" i="2"/>
  <c r="O62" i="2"/>
  <c r="O33" i="2"/>
  <c r="GG38" i="2"/>
  <c r="GG40" i="2" s="1"/>
  <c r="GG42" i="2" s="1"/>
  <c r="BZ53" i="2"/>
  <c r="FQ36" i="2"/>
  <c r="FQ38" i="2" s="1"/>
  <c r="FQ40" i="2" s="1"/>
  <c r="FA36" i="2"/>
  <c r="FA38" i="2" s="1"/>
  <c r="FA40" i="2" s="1"/>
  <c r="DY36" i="2"/>
  <c r="DY38" i="2" s="1"/>
  <c r="DY40" i="2" s="1"/>
  <c r="DI36" i="2"/>
  <c r="DI38" i="2" s="1"/>
  <c r="DI40" i="2" s="1"/>
  <c r="CW36" i="2"/>
  <c r="CW38" i="2" s="1"/>
  <c r="CW40" i="2" s="1"/>
  <c r="BE36" i="2"/>
  <c r="BE38" i="2" s="1"/>
  <c r="BE40" i="2" s="1"/>
  <c r="Y36" i="2"/>
  <c r="Y38" i="2" s="1"/>
  <c r="Y40" i="2" s="1"/>
  <c r="BI34" i="2"/>
  <c r="BI35" i="2" s="1"/>
  <c r="BI36" i="2" s="1"/>
  <c r="BI38" i="2" s="1"/>
  <c r="BI40" i="2" s="1"/>
  <c r="M34" i="2"/>
  <c r="M35" i="2" s="1"/>
  <c r="M36" i="2" s="1"/>
  <c r="M38" i="2" s="1"/>
  <c r="M40" i="2" s="1"/>
  <c r="FM34" i="2"/>
  <c r="FM35" i="2" s="1"/>
  <c r="BM34" i="2"/>
  <c r="BM35" i="2" s="1"/>
  <c r="BM36" i="2" s="1"/>
  <c r="BM38" i="2" s="1"/>
  <c r="BM40" i="2" s="1"/>
  <c r="CR36" i="2"/>
  <c r="CR38" i="2" s="1"/>
  <c r="CR40" i="2" s="1"/>
  <c r="P36" i="2"/>
  <c r="P38" i="2" s="1"/>
  <c r="P40" i="2" s="1"/>
  <c r="FU34" i="2"/>
  <c r="FU35" i="2" s="1"/>
  <c r="FU36" i="2" s="1"/>
  <c r="FU38" i="2" s="1"/>
  <c r="FU40" i="2" s="1"/>
  <c r="CC34" i="2"/>
  <c r="CC35" i="2" s="1"/>
  <c r="FV62" i="2"/>
  <c r="FV33" i="2"/>
  <c r="EP62" i="2"/>
  <c r="EP33" i="2"/>
  <c r="DJ62" i="2"/>
  <c r="DJ33" i="2"/>
  <c r="CD62" i="2"/>
  <c r="CD33" i="2"/>
  <c r="AH62" i="2"/>
  <c r="AH33" i="2"/>
  <c r="FV53" i="2"/>
  <c r="EP53" i="2"/>
  <c r="AX53" i="2"/>
  <c r="R53" i="2"/>
  <c r="FT62" i="2"/>
  <c r="FT33" i="2"/>
  <c r="DT62" i="2"/>
  <c r="DT33" i="2"/>
  <c r="BH62" i="2"/>
  <c r="BH33" i="2"/>
  <c r="AB62" i="2"/>
  <c r="AB33" i="2"/>
  <c r="Q36" i="2"/>
  <c r="Q38" i="2" s="1"/>
  <c r="Q40" i="2" s="1"/>
  <c r="CQ62" i="2"/>
  <c r="CQ33" i="2"/>
  <c r="BK62" i="2"/>
  <c r="BK33" i="2"/>
  <c r="GH32" i="2"/>
  <c r="BG36" i="2"/>
  <c r="BG38" i="2" s="1"/>
  <c r="BG40" i="2" s="1"/>
  <c r="FZ62" i="2"/>
  <c r="FZ33" i="2"/>
  <c r="FJ62" i="2"/>
  <c r="FJ33" i="2"/>
  <c r="ET62" i="2"/>
  <c r="ET33" i="2"/>
  <c r="ED62" i="2"/>
  <c r="ED33" i="2"/>
  <c r="DN62" i="2"/>
  <c r="DN33" i="2"/>
  <c r="CX62" i="2"/>
  <c r="CX33" i="2"/>
  <c r="CH62" i="2"/>
  <c r="CH33" i="2"/>
  <c r="BR62" i="2"/>
  <c r="BR33" i="2"/>
  <c r="BB62" i="2"/>
  <c r="BB33" i="2"/>
  <c r="AL62" i="2"/>
  <c r="AL33" i="2"/>
  <c r="V62" i="2"/>
  <c r="V33" i="2"/>
  <c r="F62" i="2"/>
  <c r="F33" i="2"/>
  <c r="FX62" i="2"/>
  <c r="FX33" i="2"/>
  <c r="FH62" i="2"/>
  <c r="FH33" i="2"/>
  <c r="EB62" i="2"/>
  <c r="EB33" i="2"/>
  <c r="CV62" i="2"/>
  <c r="CV33" i="2"/>
  <c r="BP62" i="2"/>
  <c r="BP33" i="2"/>
  <c r="AJ62" i="2"/>
  <c r="AJ33" i="2"/>
  <c r="EZ53" i="2"/>
  <c r="DT53" i="2"/>
  <c r="CN53" i="2"/>
  <c r="BH53" i="2"/>
  <c r="AR53" i="2"/>
  <c r="L53" i="2"/>
  <c r="FS36" i="2"/>
  <c r="FS38" i="2" s="1"/>
  <c r="FS40" i="2" s="1"/>
  <c r="FC36" i="2"/>
  <c r="FC38" i="2" s="1"/>
  <c r="FC40" i="2" s="1"/>
  <c r="EM36" i="2"/>
  <c r="EM38" i="2" s="1"/>
  <c r="EM40" i="2" s="1"/>
  <c r="DW36" i="2"/>
  <c r="DW38" i="2" s="1"/>
  <c r="DW40" i="2" s="1"/>
  <c r="CY62" i="2"/>
  <c r="CY33" i="2"/>
  <c r="BS62" i="2"/>
  <c r="BS33" i="2"/>
  <c r="AM62" i="2"/>
  <c r="AM33" i="2"/>
  <c r="G62" i="2"/>
  <c r="G33" i="2"/>
  <c r="CX53" i="2"/>
  <c r="FY36" i="2"/>
  <c r="FY38" i="2" s="1"/>
  <c r="FY40" i="2" s="1"/>
  <c r="FE36" i="2"/>
  <c r="FE38" i="2" s="1"/>
  <c r="FE40" i="2" s="1"/>
  <c r="EK36" i="2"/>
  <c r="EK38" i="2" s="1"/>
  <c r="EK40" i="2" s="1"/>
  <c r="DU36" i="2"/>
  <c r="DU38" i="2" s="1"/>
  <c r="DU40" i="2" s="1"/>
  <c r="DE36" i="2"/>
  <c r="DE38" i="2" s="1"/>
  <c r="DE40" i="2" s="1"/>
  <c r="CG36" i="2"/>
  <c r="CG38" i="2" s="1"/>
  <c r="CG40" i="2" s="1"/>
  <c r="BQ36" i="2"/>
  <c r="BQ38" i="2" s="1"/>
  <c r="BQ40" i="2" s="1"/>
  <c r="BA36" i="2"/>
  <c r="BA38" i="2" s="1"/>
  <c r="BA40" i="2" s="1"/>
  <c r="U36" i="2"/>
  <c r="U38" i="2" s="1"/>
  <c r="U40" i="2" s="1"/>
  <c r="CO34" i="2"/>
  <c r="CO35" i="2" s="1"/>
  <c r="CO36" i="2" s="1"/>
  <c r="CO38" i="2" s="1"/>
  <c r="CO40" i="2" s="1"/>
  <c r="AK34" i="2"/>
  <c r="AK35" i="2" s="1"/>
  <c r="AK36" i="2" s="1"/>
  <c r="AK38" i="2" s="1"/>
  <c r="AK40" i="2" s="1"/>
  <c r="E59" i="2"/>
  <c r="E53" i="2"/>
  <c r="E34" i="2"/>
  <c r="E37" i="2"/>
  <c r="GH37" i="2" s="1"/>
  <c r="E55" i="2"/>
  <c r="GH27" i="2"/>
  <c r="AT53" i="2"/>
  <c r="N53" i="2"/>
  <c r="GC38" i="2"/>
  <c r="GC40" i="2" s="1"/>
  <c r="GC42" i="2" s="1"/>
  <c r="FZ53" i="2"/>
  <c r="DN53" i="2"/>
  <c r="V53" i="2"/>
  <c r="EC34" i="2"/>
  <c r="EC35" i="2" s="1"/>
  <c r="EC36" i="2" s="1"/>
  <c r="EC38" i="2" s="1"/>
  <c r="EC40" i="2" s="1"/>
  <c r="DM34" i="2"/>
  <c r="DM35" i="2" s="1"/>
  <c r="DM36" i="2" s="1"/>
  <c r="DM38" i="2" s="1"/>
  <c r="DM40" i="2" s="1"/>
  <c r="AS34" i="2"/>
  <c r="AS35" i="2" s="1"/>
  <c r="AS36" i="2" s="1"/>
  <c r="AS38" i="2" s="1"/>
  <c r="AS40" i="2" s="1"/>
  <c r="FO36" i="2"/>
  <c r="FO38" i="2" s="1"/>
  <c r="FO40" i="2" s="1"/>
  <c r="EY36" i="2"/>
  <c r="EY38" i="2" s="1"/>
  <c r="EY40" i="2" s="1"/>
  <c r="EI36" i="2"/>
  <c r="EI38" i="2" s="1"/>
  <c r="EI40" i="2" s="1"/>
  <c r="DS36" i="2"/>
  <c r="DS38" i="2" s="1"/>
  <c r="DS40" i="2" s="1"/>
  <c r="DC36" i="2"/>
  <c r="DC38" i="2" s="1"/>
  <c r="DC40" i="2" s="1"/>
  <c r="CM36" i="2"/>
  <c r="CM38" i="2" s="1"/>
  <c r="CM40" i="2" s="1"/>
  <c r="BW36" i="2"/>
  <c r="BW38" i="2" s="1"/>
  <c r="BW40" i="2" s="1"/>
  <c r="AQ36" i="2"/>
  <c r="AQ38" i="2" s="1"/>
  <c r="AQ40" i="2" s="1"/>
  <c r="AA36" i="2"/>
  <c r="AA38" i="2" s="1"/>
  <c r="AA40" i="2" s="1"/>
  <c r="K36" i="2"/>
  <c r="K38" i="2" s="1"/>
  <c r="K40" i="2" s="1"/>
  <c r="EF36" i="2"/>
  <c r="EF38" i="2" s="1"/>
  <c r="EF40" i="2" s="1"/>
  <c r="CZ36" i="2"/>
  <c r="CZ38" i="2" s="1"/>
  <c r="CZ40" i="2" s="1"/>
  <c r="BT36" i="2"/>
  <c r="BT38" i="2" s="1"/>
  <c r="BT40" i="2" s="1"/>
  <c r="AN36" i="2"/>
  <c r="AN38" i="2" s="1"/>
  <c r="AN40" i="2" s="1"/>
  <c r="H36" i="2"/>
  <c r="H38" i="2" s="1"/>
  <c r="H40" i="2" s="1"/>
  <c r="DH36" i="2"/>
  <c r="DH38" i="2" s="1"/>
  <c r="DH40" i="2" s="1"/>
  <c r="AF36" i="2"/>
  <c r="AF38" i="2" s="1"/>
  <c r="AF40" i="2" s="1"/>
  <c r="FE34" i="2"/>
  <c r="FE35" i="2" s="1"/>
  <c r="AW34" i="2"/>
  <c r="AW35" i="2" s="1"/>
  <c r="AW36" i="2" s="1"/>
  <c r="AW38" i="2" s="1"/>
  <c r="AW40" i="2" s="1"/>
  <c r="F53" i="2"/>
  <c r="EO34" i="2"/>
  <c r="EO35" i="2" s="1"/>
  <c r="EO36" i="2" s="1"/>
  <c r="EO38" i="2" s="1"/>
  <c r="EO40" i="2" s="1"/>
  <c r="CK34" i="2"/>
  <c r="CK35" i="2" s="1"/>
  <c r="CK36" i="2" s="1"/>
  <c r="CK38" i="2" s="1"/>
  <c r="CK40" i="2" s="1"/>
  <c r="BU34" i="2"/>
  <c r="BU35" i="2" s="1"/>
  <c r="BU36" i="2" s="1"/>
  <c r="BU38" i="2" s="1"/>
  <c r="BU40" i="2" s="1"/>
  <c r="AV36" i="2"/>
  <c r="AV38" i="2" s="1"/>
  <c r="AV40" i="2" s="1"/>
  <c r="EW34" i="2"/>
  <c r="EW35" i="2" s="1"/>
  <c r="EW36" i="2" s="1"/>
  <c r="EW38" i="2" s="1"/>
  <c r="EW40" i="2" s="1"/>
  <c r="AO34" i="2"/>
  <c r="AO35" i="2" s="1"/>
  <c r="AO36" i="2" s="1"/>
  <c r="AO38" i="2" s="1"/>
  <c r="AO40" i="2" s="1"/>
  <c r="GB42" i="12" l="1"/>
  <c r="E44" i="12"/>
  <c r="E47" i="12"/>
  <c r="GB47" i="12" s="1"/>
  <c r="GC46" i="12" s="1"/>
  <c r="GH49" i="10"/>
  <c r="E50" i="10"/>
  <c r="GH50" i="10" s="1"/>
  <c r="GI48" i="10"/>
  <c r="E70" i="10"/>
  <c r="GC70" i="10" s="1"/>
  <c r="GH40" i="9"/>
  <c r="GJ43" i="9" s="1"/>
  <c r="BK42" i="4"/>
  <c r="M703" i="1"/>
  <c r="M707" i="1" s="1"/>
  <c r="AO42" i="5"/>
  <c r="N439" i="1"/>
  <c r="N443" i="1" s="1"/>
  <c r="DI42" i="5"/>
  <c r="N1303" i="1"/>
  <c r="N1307" i="1" s="1"/>
  <c r="BT42" i="3"/>
  <c r="L811" i="1"/>
  <c r="L815" i="1" s="1"/>
  <c r="Q42" i="3"/>
  <c r="L151" i="1"/>
  <c r="L155" i="1" s="1"/>
  <c r="BU42" i="3"/>
  <c r="L823" i="1"/>
  <c r="L827" i="1" s="1"/>
  <c r="DG42" i="4"/>
  <c r="M1279" i="1"/>
  <c r="M1283" i="1" s="1"/>
  <c r="AG42" i="5"/>
  <c r="N343" i="1"/>
  <c r="N347" i="1" s="1"/>
  <c r="CS42" i="2"/>
  <c r="K1111" i="1"/>
  <c r="K1115" i="1" s="1"/>
  <c r="BO42" i="3"/>
  <c r="L751" i="1"/>
  <c r="L755" i="1" s="1"/>
  <c r="CS42" i="3"/>
  <c r="L1111" i="1"/>
  <c r="L1115" i="1" s="1"/>
  <c r="AG42" i="3"/>
  <c r="L343" i="1"/>
  <c r="L347" i="1" s="1"/>
  <c r="BZ42" i="5"/>
  <c r="N883" i="1"/>
  <c r="N887" i="1" s="1"/>
  <c r="AE42" i="3"/>
  <c r="L319" i="1"/>
  <c r="L323" i="1" s="1"/>
  <c r="CE42" i="3"/>
  <c r="L943" i="1"/>
  <c r="L947" i="1" s="1"/>
  <c r="DI42" i="3"/>
  <c r="L1303" i="1"/>
  <c r="L1307" i="1" s="1"/>
  <c r="DG42" i="3"/>
  <c r="L1279" i="1"/>
  <c r="L1283" i="1" s="1"/>
  <c r="DX42" i="3"/>
  <c r="L1483" i="1"/>
  <c r="L1487" i="1" s="1"/>
  <c r="DA42" i="4"/>
  <c r="M1207" i="1"/>
  <c r="M1211" i="1" s="1"/>
  <c r="FS42" i="3"/>
  <c r="L2047" i="1"/>
  <c r="L2051" i="1" s="1"/>
  <c r="AC42" i="4"/>
  <c r="M295" i="1"/>
  <c r="M299" i="1" s="1"/>
  <c r="CC42" i="2"/>
  <c r="K919" i="1"/>
  <c r="K923" i="1" s="1"/>
  <c r="EK42" i="3"/>
  <c r="L1639" i="1"/>
  <c r="L1643" i="1" s="1"/>
  <c r="M42" i="4"/>
  <c r="M103" i="1"/>
  <c r="M107" i="1" s="1"/>
  <c r="AD42" i="5"/>
  <c r="N307" i="1"/>
  <c r="N311" i="1" s="1"/>
  <c r="N42" i="5"/>
  <c r="N115" i="1"/>
  <c r="N119" i="1" s="1"/>
  <c r="AW42" i="5"/>
  <c r="N535" i="1"/>
  <c r="N539" i="1" s="1"/>
  <c r="AL42" i="5"/>
  <c r="N403" i="1"/>
  <c r="N407" i="1" s="1"/>
  <c r="AC42" i="2"/>
  <c r="K295" i="1"/>
  <c r="K299" i="1" s="1"/>
  <c r="BF42" i="3"/>
  <c r="L643" i="1"/>
  <c r="L647" i="1" s="1"/>
  <c r="AR42" i="3"/>
  <c r="L475" i="1"/>
  <c r="L479" i="1" s="1"/>
  <c r="P42" i="3"/>
  <c r="L139" i="1"/>
  <c r="L143" i="1" s="1"/>
  <c r="FC42" i="4"/>
  <c r="M1855" i="1"/>
  <c r="M1859" i="1" s="1"/>
  <c r="FA42" i="4"/>
  <c r="M1831" i="1"/>
  <c r="M1835" i="1" s="1"/>
  <c r="EG42" i="4"/>
  <c r="M1591" i="1"/>
  <c r="M1595" i="1" s="1"/>
  <c r="BU42" i="2"/>
  <c r="K823" i="1"/>
  <c r="K827" i="1" s="1"/>
  <c r="H42" i="2"/>
  <c r="K43" i="1"/>
  <c r="K47" i="1" s="1"/>
  <c r="BW42" i="2"/>
  <c r="K847" i="1"/>
  <c r="DM42" i="2"/>
  <c r="K1351" i="1"/>
  <c r="K1355" i="1" s="1"/>
  <c r="U42" i="2"/>
  <c r="K199" i="1"/>
  <c r="K203" i="1" s="1"/>
  <c r="FY42" i="2"/>
  <c r="K2119" i="1"/>
  <c r="K2123" i="1" s="1"/>
  <c r="BG42" i="2"/>
  <c r="K655" i="1"/>
  <c r="K659" i="1" s="1"/>
  <c r="CR42" i="2"/>
  <c r="K1099" i="1"/>
  <c r="K1103" i="1" s="1"/>
  <c r="DI42" i="2"/>
  <c r="K1303" i="1"/>
  <c r="K1307" i="1" s="1"/>
  <c r="S42" i="2"/>
  <c r="K175" i="1"/>
  <c r="K179" i="1" s="1"/>
  <c r="EQ42" i="2"/>
  <c r="K1711" i="1"/>
  <c r="K1715" i="1" s="1"/>
  <c r="ES42" i="2"/>
  <c r="K1735" i="1"/>
  <c r="K1739" i="1" s="1"/>
  <c r="BK42" i="3"/>
  <c r="L703" i="1"/>
  <c r="L707" i="1" s="1"/>
  <c r="AF42" i="3"/>
  <c r="L331" i="1"/>
  <c r="L335" i="1" s="1"/>
  <c r="U42" i="3"/>
  <c r="L199" i="1"/>
  <c r="L203" i="1" s="1"/>
  <c r="CG42" i="3"/>
  <c r="L967" i="1"/>
  <c r="L971" i="1" s="1"/>
  <c r="ES42" i="3"/>
  <c r="L1735" i="1"/>
  <c r="L1739" i="1" s="1"/>
  <c r="AD42" i="3"/>
  <c r="L307" i="1"/>
  <c r="L311" i="1" s="1"/>
  <c r="CP42" i="3"/>
  <c r="L1075" i="1"/>
  <c r="L1079" i="1" s="1"/>
  <c r="FB42" i="3"/>
  <c r="L1843" i="1"/>
  <c r="L1847" i="1" s="1"/>
  <c r="BV42" i="3"/>
  <c r="L835" i="1"/>
  <c r="L839" i="1" s="1"/>
  <c r="AM42" i="3"/>
  <c r="L415" i="1"/>
  <c r="L419" i="1" s="1"/>
  <c r="EE42" i="3"/>
  <c r="L1567" i="1"/>
  <c r="L1571" i="1" s="1"/>
  <c r="DA42" i="3"/>
  <c r="L1207" i="1"/>
  <c r="L1211" i="1" s="1"/>
  <c r="AA42" i="3"/>
  <c r="L271" i="1"/>
  <c r="L275" i="1" s="1"/>
  <c r="EQ42" i="3"/>
  <c r="L1711" i="1"/>
  <c r="L1715" i="1" s="1"/>
  <c r="AZ42" i="3"/>
  <c r="L571" i="1"/>
  <c r="L575" i="1" s="1"/>
  <c r="DL42" i="3"/>
  <c r="L1339" i="1"/>
  <c r="L1343" i="1" s="1"/>
  <c r="FX42" i="3"/>
  <c r="L2107" i="1"/>
  <c r="L2111" i="1" s="1"/>
  <c r="FU42" i="3"/>
  <c r="L2071" i="1"/>
  <c r="L2075" i="1" s="1"/>
  <c r="DZ42" i="3"/>
  <c r="L1507" i="1"/>
  <c r="L1511" i="1" s="1"/>
  <c r="EY42" i="3"/>
  <c r="L1807" i="1"/>
  <c r="L1811" i="1" s="1"/>
  <c r="X42" i="3"/>
  <c r="L235" i="1"/>
  <c r="L239" i="1" s="1"/>
  <c r="BE42" i="4"/>
  <c r="M631" i="1"/>
  <c r="M635" i="1" s="1"/>
  <c r="CO42" i="4"/>
  <c r="M1063" i="1"/>
  <c r="M1067" i="1" s="1"/>
  <c r="BU42" i="4"/>
  <c r="M823" i="1"/>
  <c r="M827" i="1" s="1"/>
  <c r="AS42" i="4"/>
  <c r="M487" i="1"/>
  <c r="M491" i="1" s="1"/>
  <c r="FE54" i="5"/>
  <c r="CX54" i="5"/>
  <c r="BS54" i="5"/>
  <c r="BU42" i="5"/>
  <c r="N823" i="1"/>
  <c r="N827" i="1" s="1"/>
  <c r="FF54" i="5"/>
  <c r="P54" i="5"/>
  <c r="CN54" i="5"/>
  <c r="Z54" i="5"/>
  <c r="ET54" i="5"/>
  <c r="BW54" i="5"/>
  <c r="I42" i="5"/>
  <c r="N55" i="1"/>
  <c r="N59" i="1" s="1"/>
  <c r="I54" i="5"/>
  <c r="EC54" i="5"/>
  <c r="BC54" i="5"/>
  <c r="CH42" i="5"/>
  <c r="N979" i="1"/>
  <c r="N983" i="1" s="1"/>
  <c r="DP54" i="5"/>
  <c r="BI54" i="5"/>
  <c r="CX42" i="5"/>
  <c r="N1171" i="1"/>
  <c r="N1175" i="1" s="1"/>
  <c r="FZ42" i="5"/>
  <c r="N2131" i="1"/>
  <c r="N2135" i="1" s="1"/>
  <c r="FT54" i="5"/>
  <c r="FN54" i="5"/>
  <c r="FE42" i="2"/>
  <c r="K1879" i="1"/>
  <c r="K1883" i="1" s="1"/>
  <c r="CK42" i="3"/>
  <c r="L1015" i="1"/>
  <c r="L1019" i="1" s="1"/>
  <c r="FE42" i="3"/>
  <c r="L1879" i="1"/>
  <c r="L1883" i="1" s="1"/>
  <c r="Y42" i="4"/>
  <c r="M247" i="1"/>
  <c r="M251" i="1" s="1"/>
  <c r="BA42" i="2"/>
  <c r="K583" i="1"/>
  <c r="K587" i="1" s="1"/>
  <c r="CA42" i="3"/>
  <c r="L895" i="1"/>
  <c r="L899" i="1" s="1"/>
  <c r="CL42" i="3"/>
  <c r="L1027" i="1"/>
  <c r="L1031" i="1" s="1"/>
  <c r="EU42" i="3"/>
  <c r="L1759" i="1"/>
  <c r="L1763" i="1" s="1"/>
  <c r="DQ42" i="3"/>
  <c r="L1399" i="1"/>
  <c r="L1403" i="1" s="1"/>
  <c r="CU42" i="3"/>
  <c r="L1135" i="1"/>
  <c r="L1139" i="1" s="1"/>
  <c r="DT42" i="3"/>
  <c r="L1435" i="1"/>
  <c r="L1439" i="1" s="1"/>
  <c r="DY42" i="3"/>
  <c r="L1495" i="1"/>
  <c r="L1499" i="1" s="1"/>
  <c r="R42" i="3"/>
  <c r="L163" i="1"/>
  <c r="L167" i="1" s="1"/>
  <c r="FO42" i="3"/>
  <c r="L1999" i="1"/>
  <c r="L2003" i="1" s="1"/>
  <c r="O42" i="4"/>
  <c r="M127" i="1"/>
  <c r="M131" i="1" s="1"/>
  <c r="DU42" i="4"/>
  <c r="M1447" i="1"/>
  <c r="M1451" i="1" s="1"/>
  <c r="DY42" i="5"/>
  <c r="N1495" i="1"/>
  <c r="N1499" i="1" s="1"/>
  <c r="BB42" i="5"/>
  <c r="N595" i="1"/>
  <c r="N599" i="1" s="1"/>
  <c r="BR42" i="5"/>
  <c r="N787" i="1"/>
  <c r="N791" i="1" s="1"/>
  <c r="AT42" i="5"/>
  <c r="N499" i="1"/>
  <c r="N503" i="1" s="1"/>
  <c r="BJ42" i="5"/>
  <c r="N691" i="1"/>
  <c r="N695" i="1" s="1"/>
  <c r="BM42" i="5"/>
  <c r="N727" i="1"/>
  <c r="N731" i="1" s="1"/>
  <c r="FB42" i="5"/>
  <c r="N1843" i="1"/>
  <c r="N1847" i="1" s="1"/>
  <c r="DH54" i="5"/>
  <c r="N1823" i="1"/>
  <c r="N1631" i="1"/>
  <c r="AS42" i="2"/>
  <c r="AS47" i="2" s="1"/>
  <c r="K487" i="1"/>
  <c r="K491" i="1" s="1"/>
  <c r="M42" i="3"/>
  <c r="L103" i="1"/>
  <c r="L107" i="1" s="1"/>
  <c r="CK42" i="2"/>
  <c r="K1015" i="1"/>
  <c r="K1019" i="1" s="1"/>
  <c r="DQ42" i="2"/>
  <c r="K1399" i="1"/>
  <c r="K1403" i="1" s="1"/>
  <c r="BL42" i="3"/>
  <c r="BL44" i="3" s="1"/>
  <c r="L715" i="1"/>
  <c r="L719" i="1" s="1"/>
  <c r="CX42" i="3"/>
  <c r="L1171" i="1"/>
  <c r="L1175" i="1" s="1"/>
  <c r="FJ42" i="3"/>
  <c r="L1939" i="1"/>
  <c r="L1943" i="1" s="1"/>
  <c r="AU42" i="3"/>
  <c r="L511" i="1"/>
  <c r="L515" i="1" s="1"/>
  <c r="AQ42" i="3"/>
  <c r="AQ47" i="3" s="1"/>
  <c r="L463" i="1"/>
  <c r="L467" i="1" s="1"/>
  <c r="FG42" i="3"/>
  <c r="L1903" i="1"/>
  <c r="L1907" i="1" s="1"/>
  <c r="BH42" i="3"/>
  <c r="L667" i="1"/>
  <c r="H42" i="3"/>
  <c r="L43" i="1"/>
  <c r="L47" i="1" s="1"/>
  <c r="AW42" i="3"/>
  <c r="AW47" i="3" s="1"/>
  <c r="L535" i="1"/>
  <c r="L539" i="1" s="1"/>
  <c r="EP42" i="3"/>
  <c r="L1699" i="1"/>
  <c r="L1703" i="1" s="1"/>
  <c r="BD42" i="3"/>
  <c r="L619" i="1"/>
  <c r="L623" i="1" s="1"/>
  <c r="AO42" i="4"/>
  <c r="M439" i="1"/>
  <c r="M443" i="1" s="1"/>
  <c r="BY42" i="4"/>
  <c r="BY44" i="4" s="1"/>
  <c r="M871" i="1"/>
  <c r="M875" i="1" s="1"/>
  <c r="EO42" i="2"/>
  <c r="K1687" i="1"/>
  <c r="K1691" i="1" s="1"/>
  <c r="BT42" i="2"/>
  <c r="K811" i="1"/>
  <c r="K815" i="1" s="1"/>
  <c r="DC42" i="2"/>
  <c r="K1231" i="1"/>
  <c r="K1235" i="1" s="1"/>
  <c r="BQ42" i="2"/>
  <c r="BQ47" i="2" s="1"/>
  <c r="K775" i="1"/>
  <c r="K779" i="1" s="1"/>
  <c r="DW42" i="2"/>
  <c r="K1471" i="1"/>
  <c r="K1475" i="1" s="1"/>
  <c r="FA42" i="2"/>
  <c r="K1831" i="1"/>
  <c r="K1835" i="1" s="1"/>
  <c r="EG42" i="2"/>
  <c r="K1591" i="1"/>
  <c r="K1595" i="1" s="1"/>
  <c r="EN42" i="2"/>
  <c r="EN47" i="2" s="1"/>
  <c r="K1675" i="1"/>
  <c r="K1679" i="1" s="1"/>
  <c r="AY42" i="2"/>
  <c r="K559" i="1"/>
  <c r="K563" i="1" s="1"/>
  <c r="FW42" i="2"/>
  <c r="K2095" i="1"/>
  <c r="K2099" i="1" s="1"/>
  <c r="EE42" i="2"/>
  <c r="K1567" i="1"/>
  <c r="K1571" i="1" s="1"/>
  <c r="CQ42" i="3"/>
  <c r="CQ47" i="3" s="1"/>
  <c r="L1087" i="1"/>
  <c r="L1091" i="1" s="1"/>
  <c r="CR42" i="3"/>
  <c r="L1099" i="1"/>
  <c r="L1103" i="1" s="1"/>
  <c r="AK42" i="3"/>
  <c r="L391" i="1"/>
  <c r="L395" i="1" s="1"/>
  <c r="CW42" i="3"/>
  <c r="L1159" i="1"/>
  <c r="L1163" i="1" s="1"/>
  <c r="FI42" i="3"/>
  <c r="FI44" i="3" s="1"/>
  <c r="L1927" i="1"/>
  <c r="L1931" i="1" s="1"/>
  <c r="AT42" i="3"/>
  <c r="L499" i="1"/>
  <c r="L503" i="1" s="1"/>
  <c r="DF42" i="3"/>
  <c r="L1267" i="1"/>
  <c r="L1271" i="1" s="1"/>
  <c r="FR42" i="3"/>
  <c r="L2035" i="1"/>
  <c r="L2039" i="1" s="1"/>
  <c r="DB42" i="3"/>
  <c r="DB44" i="3" s="1"/>
  <c r="L1219" i="1"/>
  <c r="L1223" i="1" s="1"/>
  <c r="BC42" i="3"/>
  <c r="L607" i="1"/>
  <c r="L611" i="1" s="1"/>
  <c r="FK42" i="3"/>
  <c r="L1951" i="1"/>
  <c r="L1955" i="1" s="1"/>
  <c r="I42" i="3"/>
  <c r="L55" i="1"/>
  <c r="L59" i="1" s="1"/>
  <c r="EG42" i="3"/>
  <c r="EG47" i="3" s="1"/>
  <c r="L1591" i="1"/>
  <c r="L1595" i="1" s="1"/>
  <c r="BG42" i="3"/>
  <c r="L655" i="1"/>
  <c r="L659" i="1" s="1"/>
  <c r="FW42" i="3"/>
  <c r="L2095" i="1"/>
  <c r="L2099" i="1" s="1"/>
  <c r="DK42" i="3"/>
  <c r="L1327" i="1"/>
  <c r="L1331" i="1" s="1"/>
  <c r="BP42" i="3"/>
  <c r="BP44" i="3" s="1"/>
  <c r="L763" i="1"/>
  <c r="L767" i="1" s="1"/>
  <c r="EB42" i="3"/>
  <c r="L1531" i="1"/>
  <c r="L1535" i="1" s="1"/>
  <c r="AN42" i="3"/>
  <c r="L427" i="1"/>
  <c r="L431" i="1" s="1"/>
  <c r="EO42" i="3"/>
  <c r="L1687" i="1"/>
  <c r="L1691" i="1" s="1"/>
  <c r="AH42" i="3"/>
  <c r="AH47" i="3" s="1"/>
  <c r="L355" i="1"/>
  <c r="L359" i="1" s="1"/>
  <c r="FF42" i="3"/>
  <c r="L1891" i="1"/>
  <c r="L1895" i="1" s="1"/>
  <c r="W60" i="3"/>
  <c r="FL60" i="3"/>
  <c r="FH60" i="3"/>
  <c r="CN60" i="3"/>
  <c r="BI60" i="3"/>
  <c r="DU60" i="3"/>
  <c r="DV60" i="3"/>
  <c r="AY60" i="3"/>
  <c r="DK60" i="3"/>
  <c r="FW60" i="3"/>
  <c r="DE42" i="4"/>
  <c r="M1255" i="1"/>
  <c r="M1259" i="1" s="1"/>
  <c r="CQ42" i="4"/>
  <c r="CQ44" i="4" s="1"/>
  <c r="M1087" i="1"/>
  <c r="M1091" i="1" s="1"/>
  <c r="AG54" i="5"/>
  <c r="FA54" i="5"/>
  <c r="BH54" i="5"/>
  <c r="DV42" i="5"/>
  <c r="N1459" i="1"/>
  <c r="N1463" i="1" s="1"/>
  <c r="AH54" i="5"/>
  <c r="FB54" i="5"/>
  <c r="DK54" i="5"/>
  <c r="CC54" i="5"/>
  <c r="V54" i="5"/>
  <c r="CI54" i="5"/>
  <c r="BL54" i="5"/>
  <c r="EJ54" i="5"/>
  <c r="EH54" i="5"/>
  <c r="FS54" i="5"/>
  <c r="AQ42" i="2"/>
  <c r="K463" i="1"/>
  <c r="K467" i="1" s="1"/>
  <c r="I42" i="2"/>
  <c r="K55" i="1"/>
  <c r="K59" i="1" s="1"/>
  <c r="ET42" i="3"/>
  <c r="L1747" i="1"/>
  <c r="L1751" i="1" s="1"/>
  <c r="FP42" i="3"/>
  <c r="L2011" i="1"/>
  <c r="L2015" i="1" s="1"/>
  <c r="EI42" i="3"/>
  <c r="L1615" i="1"/>
  <c r="L1619" i="1" s="1"/>
  <c r="EC42" i="2"/>
  <c r="K1543" i="1"/>
  <c r="K1547" i="1" s="1"/>
  <c r="AI42" i="2"/>
  <c r="K367" i="1"/>
  <c r="K371" i="1" s="1"/>
  <c r="AC42" i="3"/>
  <c r="L295" i="1"/>
  <c r="L299" i="1" s="1"/>
  <c r="CG42" i="2"/>
  <c r="K967" i="1"/>
  <c r="K971" i="1" s="1"/>
  <c r="FQ42" i="2"/>
  <c r="K2023" i="1"/>
  <c r="K2027" i="1" s="1"/>
  <c r="BO42" i="2"/>
  <c r="K751" i="1"/>
  <c r="K755" i="1" s="1"/>
  <c r="FQ42" i="3"/>
  <c r="L2023" i="1"/>
  <c r="L2027" i="1" s="1"/>
  <c r="FZ42" i="3"/>
  <c r="L2131" i="1"/>
  <c r="L2135" i="1" s="1"/>
  <c r="BX42" i="3"/>
  <c r="L859" i="1"/>
  <c r="L863" i="1" s="1"/>
  <c r="AX42" i="3"/>
  <c r="L547" i="1"/>
  <c r="L551" i="1" s="1"/>
  <c r="EK42" i="4"/>
  <c r="M1639" i="1"/>
  <c r="M1643" i="1" s="1"/>
  <c r="GH32" i="4"/>
  <c r="DF42" i="5"/>
  <c r="N1267" i="1"/>
  <c r="N1271" i="1" s="1"/>
  <c r="ET42" i="5"/>
  <c r="N1747" i="1"/>
  <c r="N1751" i="1" s="1"/>
  <c r="ED42" i="5"/>
  <c r="N1555" i="1"/>
  <c r="N1559" i="1" s="1"/>
  <c r="EL42" i="5"/>
  <c r="EL47" i="5" s="1"/>
  <c r="N1651" i="1"/>
  <c r="N1655" i="1" s="1"/>
  <c r="DA42" i="5"/>
  <c r="N1207" i="1"/>
  <c r="N1211" i="1" s="1"/>
  <c r="FR42" i="5"/>
  <c r="N2035" i="1"/>
  <c r="N2039" i="1" s="1"/>
  <c r="DJ54" i="5"/>
  <c r="AO54" i="5"/>
  <c r="FK54" i="5"/>
  <c r="DF54" i="5"/>
  <c r="DE54" i="5"/>
  <c r="CM54" i="5"/>
  <c r="DC54" i="5"/>
  <c r="AS54" i="5"/>
  <c r="BF54" i="5"/>
  <c r="FL54" i="5"/>
  <c r="FC54" i="5"/>
  <c r="BJ54" i="5"/>
  <c r="CW54" i="5"/>
  <c r="BK54" i="5"/>
  <c r="CU54" i="5"/>
  <c r="E54" i="5"/>
  <c r="AX54" i="5"/>
  <c r="FU54" i="5"/>
  <c r="CZ54" i="5"/>
  <c r="CY54" i="5"/>
  <c r="AT54" i="5"/>
  <c r="FX54" i="5"/>
  <c r="AM54" i="5"/>
  <c r="AU54" i="5"/>
  <c r="FM54" i="5"/>
  <c r="CR54" i="5"/>
  <c r="FZ54" i="5"/>
  <c r="FY54" i="5"/>
  <c r="FP54" i="5"/>
  <c r="W54" i="5"/>
  <c r="AA54" i="5"/>
  <c r="DI54" i="5"/>
  <c r="AV54" i="5"/>
  <c r="FR54" i="5"/>
  <c r="FQ54" i="5"/>
  <c r="DT54" i="5"/>
  <c r="G54" i="5"/>
  <c r="BO54" i="5"/>
  <c r="DR54" i="5"/>
  <c r="AW54" i="5"/>
  <c r="AF54" i="5"/>
  <c r="DN54" i="5"/>
  <c r="DM54" i="5"/>
  <c r="DD54" i="5"/>
  <c r="FO54" i="5"/>
  <c r="EI54" i="5"/>
  <c r="EU54" i="5"/>
  <c r="BP54" i="5"/>
  <c r="DV54" i="5"/>
  <c r="U54" i="5"/>
  <c r="T54" i="5"/>
  <c r="BB54" i="5"/>
  <c r="FI54" i="5"/>
  <c r="FV54" i="5"/>
  <c r="BA54" i="5"/>
  <c r="DA54" i="5"/>
  <c r="DL54" i="5"/>
  <c r="AN54" i="5"/>
  <c r="FD54" i="5"/>
  <c r="AR54" i="5"/>
  <c r="N1439" i="1"/>
  <c r="N1247" i="1"/>
  <c r="N1343" i="1"/>
  <c r="N2015" i="1"/>
  <c r="AV42" i="2"/>
  <c r="K523" i="1"/>
  <c r="K527" i="1" s="1"/>
  <c r="P42" i="2"/>
  <c r="K139" i="1"/>
  <c r="K143" i="1" s="1"/>
  <c r="BY42" i="3"/>
  <c r="L871" i="1"/>
  <c r="L875" i="1" s="1"/>
  <c r="DO42" i="3"/>
  <c r="DO44" i="3" s="1"/>
  <c r="L1375" i="1"/>
  <c r="L1379" i="1" s="1"/>
  <c r="S42" i="3"/>
  <c r="L175" i="1"/>
  <c r="L179" i="1" s="1"/>
  <c r="AN42" i="2"/>
  <c r="K427" i="1"/>
  <c r="K431" i="1" s="1"/>
  <c r="CB42" i="2"/>
  <c r="K907" i="1"/>
  <c r="K911" i="1" s="1"/>
  <c r="CO42" i="3"/>
  <c r="CO44" i="3" s="1"/>
  <c r="L1063" i="1"/>
  <c r="L1067" i="1" s="1"/>
  <c r="EM42" i="2"/>
  <c r="K1663" i="1"/>
  <c r="K1667" i="1" s="1"/>
  <c r="X42" i="2"/>
  <c r="K235" i="1"/>
  <c r="K239" i="1" s="1"/>
  <c r="BB42" i="3"/>
  <c r="L595" i="1"/>
  <c r="L599" i="1" s="1"/>
  <c r="BW42" i="3"/>
  <c r="BW44" i="3" s="1"/>
  <c r="L847" i="1"/>
  <c r="L851" i="1" s="1"/>
  <c r="AU42" i="4"/>
  <c r="M511" i="1"/>
  <c r="M515" i="1" s="1"/>
  <c r="AE42" i="4"/>
  <c r="M319" i="1"/>
  <c r="M323" i="1" s="1"/>
  <c r="FS42" i="4"/>
  <c r="M2047" i="1"/>
  <c r="M2051" i="1" s="1"/>
  <c r="AW42" i="2"/>
  <c r="AW47" i="2" s="1"/>
  <c r="K535" i="1"/>
  <c r="K539" i="1" s="1"/>
  <c r="EF42" i="2"/>
  <c r="K1579" i="1"/>
  <c r="K1583" i="1" s="1"/>
  <c r="EI42" i="2"/>
  <c r="K1615" i="1"/>
  <c r="K1619" i="1" s="1"/>
  <c r="DE42" i="2"/>
  <c r="K1255" i="1"/>
  <c r="K1259" i="1" s="1"/>
  <c r="FC42" i="2"/>
  <c r="FC47" i="2" s="1"/>
  <c r="K1855" i="1"/>
  <c r="K1859" i="1" s="1"/>
  <c r="BI42" i="2"/>
  <c r="K679" i="1"/>
  <c r="K683" i="1" s="1"/>
  <c r="AG42" i="2"/>
  <c r="K343" i="1"/>
  <c r="K347" i="1" s="1"/>
  <c r="BD42" i="2"/>
  <c r="K619" i="1"/>
  <c r="K623" i="1" s="1"/>
  <c r="CE42" i="2"/>
  <c r="CE47" i="2" s="1"/>
  <c r="K943" i="1"/>
  <c r="K947" i="1" s="1"/>
  <c r="FK42" i="2"/>
  <c r="K1951" i="1"/>
  <c r="K1955" i="1" s="1"/>
  <c r="DW42" i="3"/>
  <c r="L1471" i="1"/>
  <c r="L1475" i="1" s="1"/>
  <c r="FL42" i="3"/>
  <c r="L1963" i="1"/>
  <c r="L1967" i="1" s="1"/>
  <c r="BA42" i="3"/>
  <c r="BA47" i="3" s="1"/>
  <c r="L583" i="1"/>
  <c r="L587" i="1" s="1"/>
  <c r="DM42" i="3"/>
  <c r="L1351" i="1"/>
  <c r="L1355" i="1" s="1"/>
  <c r="FY42" i="3"/>
  <c r="L2119" i="1"/>
  <c r="L2123" i="1" s="1"/>
  <c r="BJ42" i="3"/>
  <c r="L691" i="1"/>
  <c r="L695" i="1" s="1"/>
  <c r="DV42" i="3"/>
  <c r="DV47" i="3" s="1"/>
  <c r="L1459" i="1"/>
  <c r="L1463" i="1" s="1"/>
  <c r="J42" i="3"/>
  <c r="L67" i="1"/>
  <c r="L71" i="1" s="1"/>
  <c r="EH42" i="3"/>
  <c r="L1603" i="1"/>
  <c r="L1607" i="1" s="1"/>
  <c r="CI42" i="3"/>
  <c r="L991" i="1"/>
  <c r="L995" i="1" s="1"/>
  <c r="GA42" i="3"/>
  <c r="GA44" i="3" s="1"/>
  <c r="L2143" i="1"/>
  <c r="L2147" i="1" s="1"/>
  <c r="AO42" i="3"/>
  <c r="L439" i="1"/>
  <c r="L443" i="1" s="1"/>
  <c r="FM42" i="3"/>
  <c r="L1975" i="1"/>
  <c r="L1979" i="1" s="1"/>
  <c r="CM42" i="3"/>
  <c r="L1039" i="1"/>
  <c r="L1043" i="1" s="1"/>
  <c r="T42" i="3"/>
  <c r="T44" i="3" s="1"/>
  <c r="L187" i="1"/>
  <c r="L191" i="1" s="1"/>
  <c r="CF42" i="3"/>
  <c r="L955" i="1"/>
  <c r="L959" i="1" s="1"/>
  <c r="ER42" i="3"/>
  <c r="L1723" i="1"/>
  <c r="L1727" i="1" s="1"/>
  <c r="CZ42" i="3"/>
  <c r="L1195" i="1"/>
  <c r="L1199" i="1" s="1"/>
  <c r="CC42" i="3"/>
  <c r="CC47" i="3" s="1"/>
  <c r="L919" i="1"/>
  <c r="L923" i="1" s="1"/>
  <c r="BN42" i="3"/>
  <c r="L739" i="1"/>
  <c r="L743" i="1" s="1"/>
  <c r="K42" i="3"/>
  <c r="L79" i="1"/>
  <c r="L83" i="1" s="1"/>
  <c r="CJ42" i="3"/>
  <c r="L1003" i="1"/>
  <c r="L1007" i="1" s="1"/>
  <c r="CB60" i="3"/>
  <c r="P60" i="3"/>
  <c r="DT60" i="3"/>
  <c r="BY60" i="3"/>
  <c r="EK60" i="3"/>
  <c r="EL60" i="3"/>
  <c r="BO60" i="3"/>
  <c r="EA60" i="3"/>
  <c r="EM42" i="4"/>
  <c r="EM44" i="4" s="1"/>
  <c r="M1663" i="1"/>
  <c r="M1667" i="1" s="1"/>
  <c r="CA42" i="4"/>
  <c r="M895" i="1"/>
  <c r="M899" i="1" s="1"/>
  <c r="DQ42" i="4"/>
  <c r="M1399" i="1"/>
  <c r="M1403" i="1" s="1"/>
  <c r="FQ42" i="4"/>
  <c r="M2023" i="1"/>
  <c r="M2027" i="1" s="1"/>
  <c r="CK42" i="4"/>
  <c r="CK47" i="4" s="1"/>
  <c r="M1015" i="1"/>
  <c r="M1019" i="1" s="1"/>
  <c r="CJ54" i="5"/>
  <c r="FH54" i="5"/>
  <c r="CK42" i="5"/>
  <c r="N1015" i="1"/>
  <c r="N1019" i="1" s="1"/>
  <c r="CK54" i="5"/>
  <c r="AD54" i="5"/>
  <c r="O54" i="5"/>
  <c r="EF54" i="5"/>
  <c r="BY54" i="5"/>
  <c r="CQ54" i="5"/>
  <c r="DQ42" i="5"/>
  <c r="N1399" i="1"/>
  <c r="N1403" i="1" s="1"/>
  <c r="CD54" i="5"/>
  <c r="DO54" i="5"/>
  <c r="CE54" i="5"/>
  <c r="J54" i="5"/>
  <c r="ED54" i="5"/>
  <c r="AJ54" i="5"/>
  <c r="BN54" i="5"/>
  <c r="CS42" i="5"/>
  <c r="N1111" i="1"/>
  <c r="N1115" i="1" s="1"/>
  <c r="DH42" i="2"/>
  <c r="K1291" i="1"/>
  <c r="K1295" i="1" s="1"/>
  <c r="EV42" i="2"/>
  <c r="K1771" i="1"/>
  <c r="K1775" i="1" s="1"/>
  <c r="V42" i="3"/>
  <c r="L211" i="1"/>
  <c r="L215" i="1" s="1"/>
  <c r="EA42" i="3"/>
  <c r="L1519" i="1"/>
  <c r="L1523" i="1" s="1"/>
  <c r="FD42" i="3"/>
  <c r="L1867" i="1"/>
  <c r="L1871" i="1" s="1"/>
  <c r="CM42" i="2"/>
  <c r="K1039" i="1"/>
  <c r="K1043" i="1" s="1"/>
  <c r="BM42" i="2"/>
  <c r="K727" i="1"/>
  <c r="K731" i="1" s="1"/>
  <c r="FG42" i="2"/>
  <c r="K1903" i="1"/>
  <c r="K1907" i="1" s="1"/>
  <c r="FI42" i="2"/>
  <c r="K1927" i="1"/>
  <c r="K1931" i="1" s="1"/>
  <c r="AL42" i="3"/>
  <c r="L403" i="1"/>
  <c r="L407" i="1" s="1"/>
  <c r="DS42" i="2"/>
  <c r="K1423" i="1"/>
  <c r="K1427" i="1" s="1"/>
  <c r="M42" i="2"/>
  <c r="K103" i="1"/>
  <c r="K107" i="1" s="1"/>
  <c r="BY42" i="2"/>
  <c r="K871" i="1"/>
  <c r="K875" i="1" s="1"/>
  <c r="AS42" i="3"/>
  <c r="L487" i="1"/>
  <c r="L491" i="1" s="1"/>
  <c r="DN42" i="3"/>
  <c r="L1363" i="1"/>
  <c r="L1367" i="1" s="1"/>
  <c r="BS42" i="3"/>
  <c r="L799" i="1"/>
  <c r="L803" i="1" s="1"/>
  <c r="Y42" i="3"/>
  <c r="L247" i="1"/>
  <c r="L251" i="1" s="1"/>
  <c r="L42" i="3"/>
  <c r="L91" i="1"/>
  <c r="L95" i="1" s="1"/>
  <c r="FV42" i="3"/>
  <c r="L2083" i="1"/>
  <c r="L2087" i="1" s="1"/>
  <c r="EY42" i="2"/>
  <c r="K1807" i="1"/>
  <c r="K1811" i="1" s="1"/>
  <c r="FS42" i="2"/>
  <c r="K2047" i="1"/>
  <c r="K2051" i="1" s="1"/>
  <c r="Y42" i="2"/>
  <c r="K247" i="1"/>
  <c r="K251" i="1" s="1"/>
  <c r="DA42" i="2"/>
  <c r="K1207" i="1"/>
  <c r="K1211" i="1" s="1"/>
  <c r="CU42" i="2"/>
  <c r="K1135" i="1"/>
  <c r="K1139" i="1" s="1"/>
  <c r="EM42" i="3"/>
  <c r="L1663" i="1"/>
  <c r="L1667" i="1" s="1"/>
  <c r="BI42" i="3"/>
  <c r="L679" i="1"/>
  <c r="L683" i="1" s="1"/>
  <c r="BR42" i="3"/>
  <c r="L787" i="1"/>
  <c r="L791" i="1" s="1"/>
  <c r="Z42" i="3"/>
  <c r="L259" i="1"/>
  <c r="L263" i="1" s="1"/>
  <c r="BE42" i="3"/>
  <c r="L631" i="1"/>
  <c r="L635" i="1" s="1"/>
  <c r="AI42" i="3"/>
  <c r="L367" i="1"/>
  <c r="L371" i="1" s="1"/>
  <c r="CN42" i="3"/>
  <c r="L1051" i="1"/>
  <c r="L1055" i="1" s="1"/>
  <c r="EZ42" i="3"/>
  <c r="L1819" i="1"/>
  <c r="L1823" i="1" s="1"/>
  <c r="CD42" i="3"/>
  <c r="L931" i="1"/>
  <c r="L935" i="1" s="1"/>
  <c r="DP42" i="3"/>
  <c r="L1387" i="1"/>
  <c r="L1391" i="1" s="1"/>
  <c r="I42" i="4"/>
  <c r="M55" i="1"/>
  <c r="M59" i="1" s="1"/>
  <c r="DW42" i="4"/>
  <c r="M1471" i="1"/>
  <c r="M1475" i="1" s="1"/>
  <c r="Q42" i="5"/>
  <c r="N151" i="1"/>
  <c r="N155" i="1" s="1"/>
  <c r="F42" i="5"/>
  <c r="N19" i="1"/>
  <c r="N23" i="1" s="1"/>
  <c r="Y54" i="5"/>
  <c r="ES54" i="5"/>
  <c r="M54" i="5"/>
  <c r="BT54" i="5"/>
  <c r="ER54" i="5"/>
  <c r="FJ42" i="5"/>
  <c r="FJ47" i="5" s="1"/>
  <c r="N1939" i="1"/>
  <c r="N1943" i="1" s="1"/>
  <c r="DN42" i="5"/>
  <c r="N1363" i="1"/>
  <c r="N1367" i="1" s="1"/>
  <c r="R54" i="5"/>
  <c r="EL54" i="5"/>
  <c r="AZ54" i="5"/>
  <c r="CP42" i="5"/>
  <c r="N1075" i="1"/>
  <c r="N1079" i="1" s="1"/>
  <c r="DY54" i="5"/>
  <c r="BR54" i="5"/>
  <c r="FG54" i="5"/>
  <c r="GH54" i="5"/>
  <c r="V42" i="5"/>
  <c r="N211" i="1"/>
  <c r="N215" i="1" s="1"/>
  <c r="N1535" i="1"/>
  <c r="N1727" i="1"/>
  <c r="CO42" i="2"/>
  <c r="K1063" i="1"/>
  <c r="K1067" i="1" s="1"/>
  <c r="CW42" i="2"/>
  <c r="K1159" i="1"/>
  <c r="K1163" i="1" s="1"/>
  <c r="EA42" i="2"/>
  <c r="K1519" i="1"/>
  <c r="K1523" i="1" s="1"/>
  <c r="CH42" i="3"/>
  <c r="L979" i="1"/>
  <c r="L983" i="1" s="1"/>
  <c r="EV42" i="3"/>
  <c r="L1771" i="1"/>
  <c r="L1775" i="1" s="1"/>
  <c r="DD42" i="3"/>
  <c r="L1243" i="1"/>
  <c r="L1247" i="1" s="1"/>
  <c r="DJ42" i="3"/>
  <c r="L1315" i="1"/>
  <c r="L1319" i="1" s="1"/>
  <c r="GH62" i="2"/>
  <c r="K2156" i="1"/>
  <c r="K2161" i="1" s="1"/>
  <c r="DY42" i="2"/>
  <c r="K1495" i="1"/>
  <c r="K1499" i="1" s="1"/>
  <c r="FM42" i="2"/>
  <c r="K1975" i="1"/>
  <c r="K1979" i="1" s="1"/>
  <c r="FA42" i="3"/>
  <c r="L1831" i="1"/>
  <c r="L1835" i="1" s="1"/>
  <c r="CZ42" i="2"/>
  <c r="K1195" i="1"/>
  <c r="K1199" i="1" s="1"/>
  <c r="BL42" i="2"/>
  <c r="K715" i="1"/>
  <c r="K719" i="1" s="1"/>
  <c r="EU42" i="2"/>
  <c r="K1759" i="1"/>
  <c r="K1763" i="1" s="1"/>
  <c r="DE42" i="3"/>
  <c r="L1255" i="1"/>
  <c r="L1259" i="1" s="1"/>
  <c r="DR42" i="3"/>
  <c r="L1411" i="1"/>
  <c r="L1415" i="1" s="1"/>
  <c r="EW42" i="3"/>
  <c r="L1783" i="1"/>
  <c r="L1787" i="1" s="1"/>
  <c r="EF42" i="3"/>
  <c r="L1579" i="1"/>
  <c r="L1583" i="1" s="1"/>
  <c r="EJ42" i="3"/>
  <c r="L1627" i="1"/>
  <c r="L1631" i="1" s="1"/>
  <c r="BM42" i="3"/>
  <c r="L727" i="1"/>
  <c r="L731" i="1" s="1"/>
  <c r="CB42" i="3"/>
  <c r="L907" i="1"/>
  <c r="L911" i="1" s="1"/>
  <c r="AO42" i="2"/>
  <c r="K439" i="1"/>
  <c r="K443" i="1" s="1"/>
  <c r="K42" i="2"/>
  <c r="K79" i="1"/>
  <c r="K83" i="1" s="1"/>
  <c r="DU42" i="2"/>
  <c r="K1447" i="1"/>
  <c r="K1451" i="1" s="1"/>
  <c r="CJ42" i="2"/>
  <c r="K1003" i="1"/>
  <c r="K1007" i="1" s="1"/>
  <c r="GA42" i="2"/>
  <c r="K2143" i="1"/>
  <c r="K2147" i="1" s="1"/>
  <c r="FT42" i="3"/>
  <c r="L2059" i="1"/>
  <c r="L2063" i="1" s="1"/>
  <c r="DU42" i="3"/>
  <c r="L1447" i="1"/>
  <c r="L1451" i="1" s="1"/>
  <c r="F38" i="3"/>
  <c r="F40" i="3" s="1"/>
  <c r="ED42" i="3"/>
  <c r="L1555" i="1"/>
  <c r="L1559" i="1" s="1"/>
  <c r="G42" i="3"/>
  <c r="L31" i="1"/>
  <c r="L35" i="1" s="1"/>
  <c r="CY42" i="3"/>
  <c r="CY44" i="3" s="1"/>
  <c r="L1183" i="1"/>
  <c r="L1187" i="1" s="1"/>
  <c r="DH42" i="3"/>
  <c r="L1291" i="1"/>
  <c r="L1295" i="1" s="1"/>
  <c r="EX42" i="3"/>
  <c r="L1795" i="1"/>
  <c r="DC42" i="3"/>
  <c r="L1231" i="1"/>
  <c r="L1235" i="1" s="1"/>
  <c r="AB42" i="3"/>
  <c r="AB47" i="3" s="1"/>
  <c r="L283" i="1"/>
  <c r="L287" i="1" s="1"/>
  <c r="AV42" i="3"/>
  <c r="L523" i="1"/>
  <c r="L527" i="1" s="1"/>
  <c r="EW42" i="2"/>
  <c r="K1783" i="1"/>
  <c r="K1787" i="1" s="1"/>
  <c r="AF42" i="2"/>
  <c r="K331" i="1"/>
  <c r="K335" i="1" s="1"/>
  <c r="AA42" i="2"/>
  <c r="AA47" i="2" s="1"/>
  <c r="K271" i="1"/>
  <c r="K275" i="1" s="1"/>
  <c r="FO42" i="2"/>
  <c r="K1999" i="1"/>
  <c r="K2003" i="1" s="1"/>
  <c r="AK42" i="2"/>
  <c r="K391" i="1"/>
  <c r="K395" i="1" s="1"/>
  <c r="EK42" i="2"/>
  <c r="K1639" i="1"/>
  <c r="K1643" i="1" s="1"/>
  <c r="Q42" i="2"/>
  <c r="Q44" i="2" s="1"/>
  <c r="K151" i="1"/>
  <c r="K155" i="1" s="1"/>
  <c r="FU42" i="2"/>
  <c r="K2071" i="1"/>
  <c r="K2075" i="1" s="1"/>
  <c r="BE42" i="2"/>
  <c r="K631" i="1"/>
  <c r="K635" i="1" s="1"/>
  <c r="FD42" i="2"/>
  <c r="K1867" i="1"/>
  <c r="K1871" i="1" s="1"/>
  <c r="DP42" i="2"/>
  <c r="DP47" i="2" s="1"/>
  <c r="K1387" i="1"/>
  <c r="K1391" i="1" s="1"/>
  <c r="DK42" i="2"/>
  <c r="K1327" i="1"/>
  <c r="K1331" i="1" s="1"/>
  <c r="DX42" i="2"/>
  <c r="K1483" i="1"/>
  <c r="K1487" i="1" s="1"/>
  <c r="O42" i="3"/>
  <c r="L127" i="1"/>
  <c r="L131" i="1" s="1"/>
  <c r="FC42" i="3"/>
  <c r="FC44" i="3" s="1"/>
  <c r="L1855" i="1"/>
  <c r="L1859" i="1" s="1"/>
  <c r="BQ42" i="3"/>
  <c r="L775" i="1"/>
  <c r="L779" i="1" s="1"/>
  <c r="EC42" i="3"/>
  <c r="L1543" i="1"/>
  <c r="L1547" i="1" s="1"/>
  <c r="N42" i="3"/>
  <c r="L115" i="1"/>
  <c r="L119" i="1" s="1"/>
  <c r="BZ42" i="3"/>
  <c r="BZ47" i="3" s="1"/>
  <c r="L883" i="1"/>
  <c r="L887" i="1" s="1"/>
  <c r="EL42" i="3"/>
  <c r="L1651" i="1"/>
  <c r="L1655" i="1" s="1"/>
  <c r="AP42" i="3"/>
  <c r="L451" i="1"/>
  <c r="L455" i="1" s="1"/>
  <c r="W42" i="3"/>
  <c r="L223" i="1"/>
  <c r="L227" i="1" s="1"/>
  <c r="EN42" i="3"/>
  <c r="EN44" i="3" s="1"/>
  <c r="L1675" i="1"/>
  <c r="L1679" i="1" s="1"/>
  <c r="FN42" i="3"/>
  <c r="L1987" i="1"/>
  <c r="L1991" i="1" s="1"/>
  <c r="DS42" i="3"/>
  <c r="L1423" i="1"/>
  <c r="L1427" i="1" s="1"/>
  <c r="AY42" i="3"/>
  <c r="L559" i="1"/>
  <c r="L563" i="1" s="1"/>
  <c r="AJ42" i="3"/>
  <c r="AJ44" i="3" s="1"/>
  <c r="L379" i="1"/>
  <c r="L383" i="1" s="1"/>
  <c r="CV42" i="3"/>
  <c r="L1147" i="1"/>
  <c r="L1151" i="1" s="1"/>
  <c r="FH42" i="3"/>
  <c r="L1915" i="1"/>
  <c r="L1919" i="1" s="1"/>
  <c r="CT42" i="3"/>
  <c r="L1123" i="1"/>
  <c r="L1127" i="1" s="1"/>
  <c r="AL60" i="3"/>
  <c r="AF60" i="3"/>
  <c r="K60" i="3"/>
  <c r="DF60" i="3"/>
  <c r="BN60" i="3"/>
  <c r="CZ60" i="3"/>
  <c r="AH60" i="3"/>
  <c r="AC60" i="3"/>
  <c r="CO60" i="3"/>
  <c r="FA60" i="3"/>
  <c r="FB60" i="3"/>
  <c r="CE60" i="3"/>
  <c r="EQ60" i="3"/>
  <c r="EW42" i="4"/>
  <c r="M1783" i="1"/>
  <c r="M1787" i="1" s="1"/>
  <c r="BI42" i="4"/>
  <c r="M679" i="1"/>
  <c r="M683" i="1" s="1"/>
  <c r="FM42" i="4"/>
  <c r="M1975" i="1"/>
  <c r="M1979" i="1" s="1"/>
  <c r="DB54" i="5"/>
  <c r="EM54" i="5"/>
  <c r="AB54" i="5"/>
  <c r="EN54" i="5"/>
  <c r="CG54" i="5"/>
  <c r="AQ54" i="5"/>
  <c r="EX54" i="5"/>
  <c r="H54" i="5"/>
  <c r="CF54" i="5"/>
  <c r="Y42" i="5"/>
  <c r="N247" i="1"/>
  <c r="N251" i="1" s="1"/>
  <c r="EG54" i="5"/>
  <c r="BZ54" i="5"/>
  <c r="S54" i="5"/>
  <c r="BM54" i="5"/>
  <c r="F54" i="5"/>
  <c r="CA54" i="5"/>
  <c r="BE42" i="5"/>
  <c r="BE47" i="5" s="1"/>
  <c r="N631" i="1"/>
  <c r="N635" i="1" s="1"/>
  <c r="DQ54" i="5"/>
  <c r="CC42" i="5"/>
  <c r="N919" i="1"/>
  <c r="N923" i="1" s="1"/>
  <c r="GC47" i="5"/>
  <c r="GC44" i="5"/>
  <c r="N1919" i="1"/>
  <c r="N2111" i="1"/>
  <c r="E40" i="7"/>
  <c r="P7" i="1" s="1"/>
  <c r="P11" i="1" s="1"/>
  <c r="GH38" i="7"/>
  <c r="P2158" i="1" s="1"/>
  <c r="P2162" i="1" s="1"/>
  <c r="GH36" i="6"/>
  <c r="E38" i="6"/>
  <c r="ED47" i="5"/>
  <c r="ED44" i="5"/>
  <c r="FR47" i="5"/>
  <c r="FR44" i="5"/>
  <c r="CK47" i="5"/>
  <c r="CK44" i="5"/>
  <c r="DQ47" i="5"/>
  <c r="DQ44" i="5"/>
  <c r="CS47" i="5"/>
  <c r="CS44" i="5"/>
  <c r="F47" i="5"/>
  <c r="F44" i="5"/>
  <c r="FJ44" i="5"/>
  <c r="DN47" i="5"/>
  <c r="DN44" i="5"/>
  <c r="DV47" i="5"/>
  <c r="DV44" i="5"/>
  <c r="Y47" i="5"/>
  <c r="Y44" i="5"/>
  <c r="BE44" i="5"/>
  <c r="CC47" i="5"/>
  <c r="CC44" i="5"/>
  <c r="AD47" i="5"/>
  <c r="AD44" i="5"/>
  <c r="N47" i="5"/>
  <c r="N44" i="5"/>
  <c r="AL47" i="5"/>
  <c r="AL44" i="5"/>
  <c r="BU47" i="5"/>
  <c r="BU44" i="5"/>
  <c r="I47" i="5"/>
  <c r="I44" i="5"/>
  <c r="CH47" i="5"/>
  <c r="CH44" i="5"/>
  <c r="CX47" i="5"/>
  <c r="CX44" i="5"/>
  <c r="FZ47" i="5"/>
  <c r="FZ44" i="5"/>
  <c r="DY47" i="5"/>
  <c r="DY44" i="5"/>
  <c r="BB47" i="5"/>
  <c r="BB44" i="5"/>
  <c r="BR47" i="5"/>
  <c r="BR44" i="5"/>
  <c r="BJ47" i="5"/>
  <c r="BJ44" i="5"/>
  <c r="BM47" i="5"/>
  <c r="BM44" i="5"/>
  <c r="FB47" i="5"/>
  <c r="FB44" i="5"/>
  <c r="AO47" i="5"/>
  <c r="AO44" i="5"/>
  <c r="AW47" i="5"/>
  <c r="AW44" i="5"/>
  <c r="BZ47" i="5"/>
  <c r="BZ44" i="5"/>
  <c r="AG47" i="5"/>
  <c r="AG44" i="5"/>
  <c r="DF47" i="5"/>
  <c r="DF44" i="5"/>
  <c r="ET47" i="5"/>
  <c r="ET44" i="5"/>
  <c r="E35" i="5"/>
  <c r="GH34" i="5"/>
  <c r="AT47" i="5"/>
  <c r="AT44" i="5"/>
  <c r="DI47" i="5"/>
  <c r="DI44" i="5"/>
  <c r="DA47" i="5"/>
  <c r="DA44" i="5"/>
  <c r="Q47" i="5"/>
  <c r="Q44" i="5"/>
  <c r="CP47" i="5"/>
  <c r="CP44" i="5"/>
  <c r="V47" i="5"/>
  <c r="V44" i="5"/>
  <c r="AU44" i="4"/>
  <c r="AU47" i="4"/>
  <c r="BE47" i="4"/>
  <c r="BE44" i="4"/>
  <c r="GF47" i="4"/>
  <c r="GF44" i="4"/>
  <c r="CA44" i="4"/>
  <c r="CA47" i="4"/>
  <c r="FS44" i="4"/>
  <c r="FS47" i="4"/>
  <c r="O44" i="4"/>
  <c r="O47" i="4"/>
  <c r="FC44" i="4"/>
  <c r="FC47" i="4"/>
  <c r="BK44" i="4"/>
  <c r="BK47" i="4"/>
  <c r="AM34" i="4"/>
  <c r="AM35" i="4" s="1"/>
  <c r="AM36" i="4" s="1"/>
  <c r="AM38" i="4" s="1"/>
  <c r="AM40" i="4" s="1"/>
  <c r="CY34" i="4"/>
  <c r="CY35" i="4" s="1"/>
  <c r="CY36" i="4" s="1"/>
  <c r="CY38" i="4" s="1"/>
  <c r="CY40" i="4" s="1"/>
  <c r="BV36" i="4"/>
  <c r="BV38" i="4" s="1"/>
  <c r="BV40" i="4" s="1"/>
  <c r="BV34" i="4"/>
  <c r="BV35" i="4" s="1"/>
  <c r="EH34" i="4"/>
  <c r="EH35" i="4" s="1"/>
  <c r="EH36" i="4" s="1"/>
  <c r="EH38" i="4" s="1"/>
  <c r="EH40" i="4" s="1"/>
  <c r="DG44" i="4"/>
  <c r="DG47" i="4"/>
  <c r="BY47" i="4"/>
  <c r="K34" i="4"/>
  <c r="K35" i="4" s="1"/>
  <c r="K36" i="4" s="1"/>
  <c r="K38" i="4" s="1"/>
  <c r="K40" i="4" s="1"/>
  <c r="N34" i="4"/>
  <c r="N35" i="4" s="1"/>
  <c r="N36" i="4" s="1"/>
  <c r="N38" i="4" s="1"/>
  <c r="N40" i="4" s="1"/>
  <c r="BZ34" i="4"/>
  <c r="BZ35" i="4" s="1"/>
  <c r="BZ36" i="4" s="1"/>
  <c r="BZ38" i="4" s="1"/>
  <c r="BZ40" i="4" s="1"/>
  <c r="EL34" i="4"/>
  <c r="EL35" i="4" s="1"/>
  <c r="EL36" i="4" s="1"/>
  <c r="EL38" i="4" s="1"/>
  <c r="EL40" i="4" s="1"/>
  <c r="BG36" i="4"/>
  <c r="BG38" i="4" s="1"/>
  <c r="BG40" i="4" s="1"/>
  <c r="BG34" i="4"/>
  <c r="BG35" i="4" s="1"/>
  <c r="V34" i="4"/>
  <c r="V35" i="4" s="1"/>
  <c r="V36" i="4" s="1"/>
  <c r="V38" i="4" s="1"/>
  <c r="V40" i="4" s="1"/>
  <c r="I47" i="4"/>
  <c r="I44" i="4"/>
  <c r="DA47" i="4"/>
  <c r="DA44" i="4"/>
  <c r="BA34" i="4"/>
  <c r="BA35" i="4" s="1"/>
  <c r="BA36" i="4" s="1"/>
  <c r="BA38" i="4" s="1"/>
  <c r="BA40" i="4" s="1"/>
  <c r="BC34" i="4"/>
  <c r="BC35" i="4" s="1"/>
  <c r="BC36" i="4" s="1"/>
  <c r="BC38" i="4" s="1"/>
  <c r="BC40" i="4" s="1"/>
  <c r="DO34" i="4"/>
  <c r="DO35" i="4" s="1"/>
  <c r="DO36" i="4" s="1"/>
  <c r="DO38" i="4" s="1"/>
  <c r="DO40" i="4" s="1"/>
  <c r="GA34" i="4"/>
  <c r="GA35" i="4" s="1"/>
  <c r="GA36" i="4" s="1"/>
  <c r="GA38" i="4" s="1"/>
  <c r="GA40" i="4" s="1"/>
  <c r="FJ34" i="4"/>
  <c r="FJ35" i="4" s="1"/>
  <c r="FJ36" i="4" s="1"/>
  <c r="FJ38" i="4" s="1"/>
  <c r="FJ40" i="4" s="1"/>
  <c r="AB34" i="4"/>
  <c r="AB35" i="4" s="1"/>
  <c r="AB36" i="4" s="1"/>
  <c r="AB38" i="4" s="1"/>
  <c r="AB40" i="4" s="1"/>
  <c r="P36" i="4"/>
  <c r="P38" i="4" s="1"/>
  <c r="P40" i="4" s="1"/>
  <c r="P34" i="4"/>
  <c r="P35" i="4" s="1"/>
  <c r="X34" i="4"/>
  <c r="X35" i="4" s="1"/>
  <c r="X36" i="4" s="1"/>
  <c r="X38" i="4" s="1"/>
  <c r="X40" i="4" s="1"/>
  <c r="Y47" i="4"/>
  <c r="Y44" i="4"/>
  <c r="BO34" i="4"/>
  <c r="BO35" i="4" s="1"/>
  <c r="BO36" i="4" s="1"/>
  <c r="BO38" i="4" s="1"/>
  <c r="BO40" i="4" s="1"/>
  <c r="AK36" i="4"/>
  <c r="AK38" i="4" s="1"/>
  <c r="AK40" i="4" s="1"/>
  <c r="AK34" i="4"/>
  <c r="AK35" i="4" s="1"/>
  <c r="CW34" i="4"/>
  <c r="CW35" i="4" s="1"/>
  <c r="CW36" i="4" s="1"/>
  <c r="CW38" i="4" s="1"/>
  <c r="CW40" i="4" s="1"/>
  <c r="FI34" i="4"/>
  <c r="FI35" i="4" s="1"/>
  <c r="FI36" i="4" s="1"/>
  <c r="FI38" i="4" s="1"/>
  <c r="FI40" i="4" s="1"/>
  <c r="CO47" i="4"/>
  <c r="CO44" i="4"/>
  <c r="CX34" i="4"/>
  <c r="CX35" i="4" s="1"/>
  <c r="CX36" i="4" s="1"/>
  <c r="CX38" i="4" s="1"/>
  <c r="CX40" i="4" s="1"/>
  <c r="BU47" i="4"/>
  <c r="BU44" i="4"/>
  <c r="DE47" i="4"/>
  <c r="DE44" i="4"/>
  <c r="AW34" i="4"/>
  <c r="AW35" i="4" s="1"/>
  <c r="AW36" i="4" s="1"/>
  <c r="AW38" i="4" s="1"/>
  <c r="AW40" i="4" s="1"/>
  <c r="DI36" i="4"/>
  <c r="DI38" i="4" s="1"/>
  <c r="DI40" i="4" s="1"/>
  <c r="DI34" i="4"/>
  <c r="DI35" i="4" s="1"/>
  <c r="FU34" i="4"/>
  <c r="FU35" i="4" s="1"/>
  <c r="FU36" i="4" s="1"/>
  <c r="FU38" i="4" s="1"/>
  <c r="FU40" i="4" s="1"/>
  <c r="BI47" i="4"/>
  <c r="BI44" i="4"/>
  <c r="FM47" i="4"/>
  <c r="FM44" i="4"/>
  <c r="AI36" i="4"/>
  <c r="AI38" i="4" s="1"/>
  <c r="AI40" i="4" s="1"/>
  <c r="AI34" i="4"/>
  <c r="AI35" i="4" s="1"/>
  <c r="FG34" i="4"/>
  <c r="FG35" i="4" s="1"/>
  <c r="FG36" i="4" s="1"/>
  <c r="FG38" i="4" s="1"/>
  <c r="FG40" i="4" s="1"/>
  <c r="AH36" i="4"/>
  <c r="AH38" i="4" s="1"/>
  <c r="AH40" i="4" s="1"/>
  <c r="AH34" i="4"/>
  <c r="AH35" i="4" s="1"/>
  <c r="BN34" i="4"/>
  <c r="BN35" i="4" s="1"/>
  <c r="BN36" i="4" s="1"/>
  <c r="BN38" i="4" s="1"/>
  <c r="BN40" i="4" s="1"/>
  <c r="CT34" i="4"/>
  <c r="CT35" i="4" s="1"/>
  <c r="CT36" i="4" s="1"/>
  <c r="CT38" i="4" s="1"/>
  <c r="CT40" i="4" s="1"/>
  <c r="DZ34" i="4"/>
  <c r="DZ35" i="4" s="1"/>
  <c r="DZ36" i="4" s="1"/>
  <c r="DZ38" i="4" s="1"/>
  <c r="DZ40" i="4" s="1"/>
  <c r="FF36" i="4"/>
  <c r="FF38" i="4" s="1"/>
  <c r="FF40" i="4" s="1"/>
  <c r="FF34" i="4"/>
  <c r="FF35" i="4" s="1"/>
  <c r="DU44" i="4"/>
  <c r="DU47" i="4"/>
  <c r="CS36" i="4"/>
  <c r="CS38" i="4" s="1"/>
  <c r="CS40" i="4" s="1"/>
  <c r="CS34" i="4"/>
  <c r="CS35" i="4" s="1"/>
  <c r="AA34" i="4"/>
  <c r="AA35" i="4" s="1"/>
  <c r="AA36" i="4" s="1"/>
  <c r="AA38" i="4" s="1"/>
  <c r="AA40" i="4" s="1"/>
  <c r="EY36" i="4"/>
  <c r="EY38" i="4" s="1"/>
  <c r="EY40" i="4" s="1"/>
  <c r="EY34" i="4"/>
  <c r="EY35" i="4" s="1"/>
  <c r="L34" i="4"/>
  <c r="L35" i="4" s="1"/>
  <c r="L36" i="4" s="1"/>
  <c r="L38" i="4" s="1"/>
  <c r="L40" i="4" s="1"/>
  <c r="CN36" i="4"/>
  <c r="CN38" i="4" s="1"/>
  <c r="CN40" i="4" s="1"/>
  <c r="CN34" i="4"/>
  <c r="CN35" i="4" s="1"/>
  <c r="FP34" i="4"/>
  <c r="FP35" i="4" s="1"/>
  <c r="FP36" i="4" s="1"/>
  <c r="FP38" i="4" s="1"/>
  <c r="FP40" i="4" s="1"/>
  <c r="DL34" i="4"/>
  <c r="DL35" i="4" s="1"/>
  <c r="DL36" i="4" s="1"/>
  <c r="DL38" i="4" s="1"/>
  <c r="DL40" i="4" s="1"/>
  <c r="BL34" i="4"/>
  <c r="BL35" i="4" s="1"/>
  <c r="BL36" i="4" s="1"/>
  <c r="BL38" i="4" s="1"/>
  <c r="BL40" i="4" s="1"/>
  <c r="DX36" i="4"/>
  <c r="DX38" i="4" s="1"/>
  <c r="DX40" i="4" s="1"/>
  <c r="DX34" i="4"/>
  <c r="DX35" i="4" s="1"/>
  <c r="FH34" i="4"/>
  <c r="FH35" i="4" s="1"/>
  <c r="FH36" i="4" s="1"/>
  <c r="FH38" i="4" s="1"/>
  <c r="FH40" i="4" s="1"/>
  <c r="CJ36" i="4"/>
  <c r="CJ38" i="4" s="1"/>
  <c r="CJ40" i="4" s="1"/>
  <c r="CJ34" i="4"/>
  <c r="CJ35" i="4" s="1"/>
  <c r="FK34" i="4"/>
  <c r="FK35" i="4" s="1"/>
  <c r="FK36" i="4" s="1"/>
  <c r="FK38" i="4" s="1"/>
  <c r="FK40" i="4" s="1"/>
  <c r="CF36" i="4"/>
  <c r="CF38" i="4" s="1"/>
  <c r="CF40" i="4" s="1"/>
  <c r="CF34" i="4"/>
  <c r="CF35" i="4" s="1"/>
  <c r="J34" i="4"/>
  <c r="J35" i="4" s="1"/>
  <c r="J36" i="4" s="1"/>
  <c r="J38" i="4" s="1"/>
  <c r="J40" i="4" s="1"/>
  <c r="DB36" i="4"/>
  <c r="DB38" i="4" s="1"/>
  <c r="DB40" i="4" s="1"/>
  <c r="DB34" i="4"/>
  <c r="DB35" i="4" s="1"/>
  <c r="AZ34" i="4"/>
  <c r="AZ35" i="4" s="1"/>
  <c r="AZ36" i="4" s="1"/>
  <c r="AZ38" i="4" s="1"/>
  <c r="AZ40" i="4" s="1"/>
  <c r="FL34" i="4"/>
  <c r="FL35" i="4" s="1"/>
  <c r="FL36" i="4" s="1"/>
  <c r="FL38" i="4" s="1"/>
  <c r="FL40" i="4" s="1"/>
  <c r="AE44" i="4"/>
  <c r="AE47" i="4"/>
  <c r="S34" i="4"/>
  <c r="S35" i="4" s="1"/>
  <c r="S36" i="4" s="1"/>
  <c r="S38" i="4" s="1"/>
  <c r="S40" i="4" s="1"/>
  <c r="EI34" i="4"/>
  <c r="EI35" i="4" s="1"/>
  <c r="EI36" i="4" s="1"/>
  <c r="EI38" i="4" s="1"/>
  <c r="EI40" i="4" s="1"/>
  <c r="DF36" i="4"/>
  <c r="DF38" i="4" s="1"/>
  <c r="DF40" i="4" s="1"/>
  <c r="DF34" i="4"/>
  <c r="DF35" i="4" s="1"/>
  <c r="GE44" i="4"/>
  <c r="GE47" i="4"/>
  <c r="ED36" i="4"/>
  <c r="ED38" i="4" s="1"/>
  <c r="ED40" i="4" s="1"/>
  <c r="ED34" i="4"/>
  <c r="ED35" i="4" s="1"/>
  <c r="DW44" i="4"/>
  <c r="DW47" i="4"/>
  <c r="FY36" i="4"/>
  <c r="FY38" i="4" s="1"/>
  <c r="FY40" i="4" s="1"/>
  <c r="FY34" i="4"/>
  <c r="FY35" i="4" s="1"/>
  <c r="AC47" i="4"/>
  <c r="AC44" i="4"/>
  <c r="CZ36" i="4"/>
  <c r="CZ38" i="4" s="1"/>
  <c r="CZ40" i="4" s="1"/>
  <c r="CZ34" i="4"/>
  <c r="CZ35" i="4" s="1"/>
  <c r="F34" i="4"/>
  <c r="F35" i="4" s="1"/>
  <c r="F36" i="4" s="1"/>
  <c r="F38" i="4" s="1"/>
  <c r="F40" i="4" s="1"/>
  <c r="EN34" i="4"/>
  <c r="EN35" i="4" s="1"/>
  <c r="EN36" i="4" s="1"/>
  <c r="EN38" i="4" s="1"/>
  <c r="EN40" i="4" s="1"/>
  <c r="G34" i="4"/>
  <c r="G35" i="4" s="1"/>
  <c r="G36" i="4" s="1"/>
  <c r="G38" i="4" s="1"/>
  <c r="G40" i="4" s="1"/>
  <c r="BS34" i="4"/>
  <c r="BS35" i="4" s="1"/>
  <c r="BS36" i="4" s="1"/>
  <c r="BS38" i="4" s="1"/>
  <c r="BS40" i="4" s="1"/>
  <c r="EE34" i="4"/>
  <c r="EE35" i="4" s="1"/>
  <c r="EE36" i="4" s="1"/>
  <c r="EE38" i="4" s="1"/>
  <c r="EE40" i="4" s="1"/>
  <c r="T34" i="4"/>
  <c r="T35" i="4" s="1"/>
  <c r="T36" i="4" s="1"/>
  <c r="T38" i="4" s="1"/>
  <c r="T40" i="4" s="1"/>
  <c r="ER34" i="4"/>
  <c r="ER35" i="4" s="1"/>
  <c r="ER36" i="4" s="1"/>
  <c r="ER38" i="4" s="1"/>
  <c r="ER40" i="4" s="1"/>
  <c r="Z36" i="4"/>
  <c r="Z38" i="4" s="1"/>
  <c r="Z40" i="4" s="1"/>
  <c r="Z34" i="4"/>
  <c r="Z35" i="4" s="1"/>
  <c r="BF34" i="4"/>
  <c r="BF35" i="4" s="1"/>
  <c r="BF36" i="4" s="1"/>
  <c r="BF38" i="4" s="1"/>
  <c r="BF40" i="4" s="1"/>
  <c r="CL36" i="4"/>
  <c r="CL38" i="4" s="1"/>
  <c r="CL40" i="4" s="1"/>
  <c r="CL34" i="4"/>
  <c r="CL35" i="4" s="1"/>
  <c r="DR34" i="4"/>
  <c r="DR35" i="4" s="1"/>
  <c r="DR36" i="4" s="1"/>
  <c r="DR38" i="4" s="1"/>
  <c r="DR40" i="4" s="1"/>
  <c r="EX36" i="4"/>
  <c r="EX38" i="4" s="1"/>
  <c r="EX40" i="4" s="1"/>
  <c r="EX34" i="4"/>
  <c r="EX35" i="4" s="1"/>
  <c r="GD47" i="4"/>
  <c r="GD44" i="4"/>
  <c r="AN34" i="4"/>
  <c r="AN35" i="4" s="1"/>
  <c r="AN36" i="4" s="1"/>
  <c r="AN38" i="4" s="1"/>
  <c r="AN40" i="4" s="1"/>
  <c r="AO47" i="4"/>
  <c r="AO44" i="4"/>
  <c r="CE36" i="4"/>
  <c r="CE38" i="4" s="1"/>
  <c r="CE40" i="4" s="1"/>
  <c r="CE34" i="4"/>
  <c r="CE35" i="4" s="1"/>
  <c r="M47" i="4"/>
  <c r="M44" i="4"/>
  <c r="EK47" i="4"/>
  <c r="EK44" i="4"/>
  <c r="H62" i="4"/>
  <c r="H53" i="4"/>
  <c r="FS54" i="4" s="1"/>
  <c r="H33" i="4"/>
  <c r="GH33" i="4" s="1"/>
  <c r="AQ34" i="4"/>
  <c r="AQ35" i="4" s="1"/>
  <c r="AQ36" i="4" s="1"/>
  <c r="AQ38" i="4" s="1"/>
  <c r="AQ40" i="4" s="1"/>
  <c r="DC36" i="4"/>
  <c r="DC38" i="4" s="1"/>
  <c r="DC40" i="4" s="1"/>
  <c r="DC34" i="4"/>
  <c r="DC35" i="4" s="1"/>
  <c r="FO34" i="4"/>
  <c r="FO35" i="4" s="1"/>
  <c r="FO36" i="4" s="1"/>
  <c r="FO38" i="4" s="1"/>
  <c r="FO40" i="4" s="1"/>
  <c r="AD36" i="4"/>
  <c r="AD38" i="4" s="1"/>
  <c r="AD40" i="4" s="1"/>
  <c r="AD34" i="4"/>
  <c r="AD35" i="4" s="1"/>
  <c r="BJ34" i="4"/>
  <c r="BJ35" i="4" s="1"/>
  <c r="BJ36" i="4" s="1"/>
  <c r="BJ38" i="4" s="1"/>
  <c r="BJ40" i="4" s="1"/>
  <c r="CP36" i="4"/>
  <c r="CP38" i="4" s="1"/>
  <c r="CP40" i="4" s="1"/>
  <c r="CP34" i="4"/>
  <c r="CP35" i="4" s="1"/>
  <c r="DV34" i="4"/>
  <c r="DV35" i="4" s="1"/>
  <c r="DV36" i="4" s="1"/>
  <c r="DV38" i="4" s="1"/>
  <c r="DV40" i="4" s="1"/>
  <c r="FB34" i="4"/>
  <c r="FB35" i="4" s="1"/>
  <c r="FB36" i="4" s="1"/>
  <c r="FB38" i="4" s="1"/>
  <c r="FB40" i="4" s="1"/>
  <c r="EB34" i="4"/>
  <c r="EB35" i="4" s="1"/>
  <c r="EB36" i="4" s="1"/>
  <c r="EB38" i="4" s="1"/>
  <c r="EB40" i="4" s="1"/>
  <c r="FA47" i="4"/>
  <c r="FA44" i="4"/>
  <c r="DY34" i="4"/>
  <c r="DY35" i="4" s="1"/>
  <c r="DY36" i="4" s="1"/>
  <c r="DY38" i="4" s="1"/>
  <c r="DY40" i="4" s="1"/>
  <c r="DS34" i="4"/>
  <c r="DS35" i="4" s="1"/>
  <c r="DS36" i="4" s="1"/>
  <c r="DS38" i="4" s="1"/>
  <c r="DS40" i="4" s="1"/>
  <c r="BR34" i="4"/>
  <c r="BR35" i="4" s="1"/>
  <c r="BR36" i="4" s="1"/>
  <c r="BR38" i="4" s="1"/>
  <c r="BR40" i="4" s="1"/>
  <c r="FZ34" i="4"/>
  <c r="FZ35" i="4" s="1"/>
  <c r="FZ36" i="4" s="1"/>
  <c r="FZ38" i="4" s="1"/>
  <c r="FZ40" i="4" s="1"/>
  <c r="EG47" i="4"/>
  <c r="EG44" i="4"/>
  <c r="U36" i="4"/>
  <c r="U38" i="4" s="1"/>
  <c r="U40" i="4" s="1"/>
  <c r="U34" i="4"/>
  <c r="U35" i="4" s="1"/>
  <c r="CG34" i="4"/>
  <c r="CG35" i="4" s="1"/>
  <c r="CG36" i="4" s="1"/>
  <c r="CG38" i="4" s="1"/>
  <c r="CG40" i="4" s="1"/>
  <c r="ES34" i="4"/>
  <c r="ES35" i="4" s="1"/>
  <c r="ES36" i="4" s="1"/>
  <c r="ES38" i="4" s="1"/>
  <c r="ES40" i="4" s="1"/>
  <c r="W34" i="4"/>
  <c r="W35" i="4" s="1"/>
  <c r="W36" i="4" s="1"/>
  <c r="W38" i="4" s="1"/>
  <c r="W40" i="4" s="1"/>
  <c r="CI34" i="4"/>
  <c r="CI35" i="4" s="1"/>
  <c r="CI36" i="4" s="1"/>
  <c r="CI38" i="4" s="1"/>
  <c r="CI40" i="4" s="1"/>
  <c r="EU34" i="4"/>
  <c r="EU35" i="4" s="1"/>
  <c r="EU36" i="4" s="1"/>
  <c r="EU38" i="4" s="1"/>
  <c r="EU40" i="4" s="1"/>
  <c r="DK34" i="4"/>
  <c r="DK35" i="4" s="1"/>
  <c r="DK36" i="4" s="1"/>
  <c r="DK38" i="4" s="1"/>
  <c r="DK40" i="4" s="1"/>
  <c r="BB34" i="4"/>
  <c r="BB35" i="4" s="1"/>
  <c r="BB36" i="4" s="1"/>
  <c r="BB38" i="4" s="1"/>
  <c r="BB40" i="4" s="1"/>
  <c r="DN34" i="4"/>
  <c r="DN35" i="4" s="1"/>
  <c r="DN36" i="4" s="1"/>
  <c r="DN38" i="4" s="1"/>
  <c r="DN40" i="4" s="1"/>
  <c r="BX34" i="4"/>
  <c r="BX35" i="4" s="1"/>
  <c r="BX36" i="4" s="1"/>
  <c r="BX38" i="4" s="1"/>
  <c r="BX40" i="4" s="1"/>
  <c r="EZ34" i="4"/>
  <c r="EZ35" i="4" s="1"/>
  <c r="EZ36" i="4" s="1"/>
  <c r="EZ38" i="4" s="1"/>
  <c r="EZ40" i="4" s="1"/>
  <c r="CV34" i="4"/>
  <c r="CV35" i="4" s="1"/>
  <c r="CV36" i="4" s="1"/>
  <c r="CV38" i="4" s="1"/>
  <c r="CV40" i="4" s="1"/>
  <c r="AV36" i="4"/>
  <c r="AV38" i="4" s="1"/>
  <c r="AV40" i="4" s="1"/>
  <c r="AV34" i="4"/>
  <c r="AV35" i="4" s="1"/>
  <c r="DH34" i="4"/>
  <c r="DH35" i="4" s="1"/>
  <c r="DH36" i="4" s="1"/>
  <c r="DH38" i="4" s="1"/>
  <c r="DH40" i="4" s="1"/>
  <c r="FT36" i="4"/>
  <c r="FT38" i="4" s="1"/>
  <c r="FT40" i="4" s="1"/>
  <c r="FT34" i="4"/>
  <c r="FT35" i="4" s="1"/>
  <c r="BT34" i="4"/>
  <c r="BT35" i="4" s="1"/>
  <c r="BT36" i="4"/>
  <c r="BT38" i="4" s="1"/>
  <c r="BT40" i="4" s="1"/>
  <c r="EF34" i="4"/>
  <c r="EF35" i="4" s="1"/>
  <c r="EF36" i="4" s="1"/>
  <c r="EF38" i="4" s="1"/>
  <c r="EF40" i="4" s="1"/>
  <c r="EV34" i="4"/>
  <c r="EV35" i="4" s="1"/>
  <c r="EV36" i="4" s="1"/>
  <c r="EV38" i="4" s="1"/>
  <c r="EV40" i="4" s="1"/>
  <c r="EW44" i="4"/>
  <c r="EW47" i="4"/>
  <c r="AP34" i="4"/>
  <c r="AP35" i="4" s="1"/>
  <c r="AP36" i="4" s="1"/>
  <c r="AP38" i="4" s="1"/>
  <c r="AP40" i="4" s="1"/>
  <c r="FN36" i="4"/>
  <c r="FN38" i="4" s="1"/>
  <c r="FN40" i="4" s="1"/>
  <c r="FN34" i="4"/>
  <c r="FN35" i="4" s="1"/>
  <c r="EQ34" i="4"/>
  <c r="EQ35" i="4" s="1"/>
  <c r="EQ36" i="4" s="1"/>
  <c r="EQ38" i="4" s="1"/>
  <c r="EQ40" i="4" s="1"/>
  <c r="BW34" i="4"/>
  <c r="BW35" i="4" s="1"/>
  <c r="BW36" i="4" s="1"/>
  <c r="BW38" i="4" s="1"/>
  <c r="BW40" i="4" s="1"/>
  <c r="AT34" i="4"/>
  <c r="AT35" i="4" s="1"/>
  <c r="AT36" i="4" s="1"/>
  <c r="AT38" i="4" s="1"/>
  <c r="AT40" i="4" s="1"/>
  <c r="FR34" i="4"/>
  <c r="FR35" i="4" s="1"/>
  <c r="FR36" i="4" s="1"/>
  <c r="FR38" i="4" s="1"/>
  <c r="FR40" i="4" s="1"/>
  <c r="DM34" i="4"/>
  <c r="DM35" i="4" s="1"/>
  <c r="DM36" i="4" s="1"/>
  <c r="DM38" i="4" s="1"/>
  <c r="DM40" i="4" s="1"/>
  <c r="CH34" i="4"/>
  <c r="CH35" i="4" s="1"/>
  <c r="CH36" i="4" s="1"/>
  <c r="CH38" i="4" s="1"/>
  <c r="CH40" i="4" s="1"/>
  <c r="DD34" i="4"/>
  <c r="DD35" i="4" s="1"/>
  <c r="DD36" i="4" s="1"/>
  <c r="DD38" i="4" s="1"/>
  <c r="DD40" i="4" s="1"/>
  <c r="FX36" i="4"/>
  <c r="FX38" i="4" s="1"/>
  <c r="FX40" i="4" s="1"/>
  <c r="FX34" i="4"/>
  <c r="FX35" i="4" s="1"/>
  <c r="CB34" i="4"/>
  <c r="CB35" i="4" s="1"/>
  <c r="CB36" i="4" s="1"/>
  <c r="CB38" i="4" s="1"/>
  <c r="CB40" i="4" s="1"/>
  <c r="EA36" i="4"/>
  <c r="EA38" i="4" s="1"/>
  <c r="EA40" i="4" s="1"/>
  <c r="EA34" i="4"/>
  <c r="EA35" i="4" s="1"/>
  <c r="GH53" i="4"/>
  <c r="BQ34" i="4"/>
  <c r="BQ35" i="4" s="1"/>
  <c r="BQ36" i="4" s="1"/>
  <c r="BQ38" i="4" s="1"/>
  <c r="BQ40" i="4" s="1"/>
  <c r="EC34" i="4"/>
  <c r="EC35" i="4" s="1"/>
  <c r="EC36" i="4" s="1"/>
  <c r="EC38" i="4" s="1"/>
  <c r="EC40" i="4" s="1"/>
  <c r="FW34" i="4"/>
  <c r="FW35" i="4" s="1"/>
  <c r="FW36" i="4" s="1"/>
  <c r="FW38" i="4" s="1"/>
  <c r="FW40" i="4" s="1"/>
  <c r="BM34" i="4"/>
  <c r="BM35" i="4" s="1"/>
  <c r="BM36" i="4" s="1"/>
  <c r="BM38" i="4" s="1"/>
  <c r="BM40" i="4" s="1"/>
  <c r="AL34" i="4"/>
  <c r="AL35" i="4" s="1"/>
  <c r="AL36" i="4" s="1"/>
  <c r="AL38" i="4" s="1"/>
  <c r="AL40" i="4" s="1"/>
  <c r="ET34" i="4"/>
  <c r="ET35" i="4" s="1"/>
  <c r="ET36" i="4" s="1"/>
  <c r="ET38" i="4" s="1"/>
  <c r="ET40" i="4" s="1"/>
  <c r="DQ47" i="4"/>
  <c r="DQ44" i="4"/>
  <c r="AS47" i="4"/>
  <c r="AS44" i="4"/>
  <c r="FQ44" i="4"/>
  <c r="FQ47" i="4"/>
  <c r="Q34" i="4"/>
  <c r="Q35" i="4" s="1"/>
  <c r="Q36" i="4" s="1"/>
  <c r="Q38" i="4" s="1"/>
  <c r="Q40" i="4" s="1"/>
  <c r="CC34" i="4"/>
  <c r="CC35" i="4" s="1"/>
  <c r="CC36" i="4" s="1"/>
  <c r="CC38" i="4" s="1"/>
  <c r="CC40" i="4" s="1"/>
  <c r="EO36" i="4"/>
  <c r="EO38" i="4" s="1"/>
  <c r="EO40" i="4" s="1"/>
  <c r="EO34" i="4"/>
  <c r="EO35" i="4" s="1"/>
  <c r="AY34" i="4"/>
  <c r="AY35" i="4" s="1"/>
  <c r="AY36" i="4" s="1"/>
  <c r="AY38" i="4" s="1"/>
  <c r="AY40" i="4" s="1"/>
  <c r="DT36" i="4"/>
  <c r="DT38" i="4" s="1"/>
  <c r="DT40" i="4" s="1"/>
  <c r="DT34" i="4"/>
  <c r="DT35" i="4" s="1"/>
  <c r="CU34" i="4"/>
  <c r="CU35" i="4" s="1"/>
  <c r="CU36" i="4" s="1"/>
  <c r="CU38" i="4" s="1"/>
  <c r="CU40" i="4" s="1"/>
  <c r="R36" i="4"/>
  <c r="R38" i="4" s="1"/>
  <c r="R40" i="4" s="1"/>
  <c r="R34" i="4"/>
  <c r="R35" i="4" s="1"/>
  <c r="AX34" i="4"/>
  <c r="AX35" i="4" s="1"/>
  <c r="AX36" i="4" s="1"/>
  <c r="AX38" i="4" s="1"/>
  <c r="AX40" i="4" s="1"/>
  <c r="CD34" i="4"/>
  <c r="CD35" i="4" s="1"/>
  <c r="CD36" i="4" s="1"/>
  <c r="CD38" i="4" s="1"/>
  <c r="CD40" i="4" s="1"/>
  <c r="DJ34" i="4"/>
  <c r="DJ35" i="4" s="1"/>
  <c r="DJ36" i="4" s="1"/>
  <c r="DJ38" i="4" s="1"/>
  <c r="DJ40" i="4" s="1"/>
  <c r="EP36" i="4"/>
  <c r="EP38" i="4" s="1"/>
  <c r="EP40" i="4" s="1"/>
  <c r="EP34" i="4"/>
  <c r="EP35" i="4" s="1"/>
  <c r="FV34" i="4"/>
  <c r="FV35" i="4" s="1"/>
  <c r="FV36" i="4" s="1"/>
  <c r="FV38" i="4" s="1"/>
  <c r="FV40" i="4" s="1"/>
  <c r="BH34" i="4"/>
  <c r="BH35" i="4" s="1"/>
  <c r="BH36" i="4" s="1"/>
  <c r="BH38" i="4" s="1"/>
  <c r="BH40" i="4" s="1"/>
  <c r="AG34" i="4"/>
  <c r="AG35" i="4" s="1"/>
  <c r="AG36" i="4" s="1"/>
  <c r="AG38" i="4" s="1"/>
  <c r="AG40" i="4" s="1"/>
  <c r="FE34" i="4"/>
  <c r="FE35" i="4" s="1"/>
  <c r="FE36" i="4" s="1"/>
  <c r="FE38" i="4" s="1"/>
  <c r="FE40" i="4" s="1"/>
  <c r="CM34" i="4"/>
  <c r="CM35" i="4" s="1"/>
  <c r="CM36" i="4" s="1"/>
  <c r="CM38" i="4" s="1"/>
  <c r="CM40" i="4" s="1"/>
  <c r="E34" i="4"/>
  <c r="AR36" i="4"/>
  <c r="AR38" i="4" s="1"/>
  <c r="AR40" i="4" s="1"/>
  <c r="AR34" i="4"/>
  <c r="AR35" i="4" s="1"/>
  <c r="EJ34" i="4"/>
  <c r="EJ35" i="4" s="1"/>
  <c r="EJ36" i="4" s="1"/>
  <c r="EJ38" i="4" s="1"/>
  <c r="EJ40" i="4" s="1"/>
  <c r="AJ34" i="4"/>
  <c r="AJ35" i="4" s="1"/>
  <c r="AJ36" i="4" s="1"/>
  <c r="AJ38" i="4" s="1"/>
  <c r="AJ40" i="4" s="1"/>
  <c r="BP34" i="4"/>
  <c r="BP35" i="4" s="1"/>
  <c r="BP36" i="4" s="1"/>
  <c r="BP38" i="4" s="1"/>
  <c r="BP40" i="4" s="1"/>
  <c r="GB36" i="4"/>
  <c r="GB38" i="4" s="1"/>
  <c r="GB40" i="4" s="1"/>
  <c r="GB42" i="4" s="1"/>
  <c r="GB34" i="4"/>
  <c r="GB35" i="4" s="1"/>
  <c r="AF34" i="4"/>
  <c r="AF35" i="4" s="1"/>
  <c r="AF36" i="4" s="1"/>
  <c r="AF38" i="4" s="1"/>
  <c r="AF40" i="4" s="1"/>
  <c r="CR36" i="4"/>
  <c r="CR38" i="4" s="1"/>
  <c r="CR40" i="4" s="1"/>
  <c r="CR34" i="4"/>
  <c r="CR35" i="4" s="1"/>
  <c r="FD34" i="4"/>
  <c r="FD35" i="4" s="1"/>
  <c r="FD36" i="4" s="1"/>
  <c r="FD38" i="4" s="1"/>
  <c r="FD40" i="4" s="1"/>
  <c r="BD36" i="4"/>
  <c r="BD38" i="4" s="1"/>
  <c r="BD40" i="4" s="1"/>
  <c r="BD34" i="4"/>
  <c r="BD35" i="4" s="1"/>
  <c r="DP34" i="4"/>
  <c r="DP35" i="4" s="1"/>
  <c r="DP36" i="4" s="1"/>
  <c r="DP38" i="4" s="1"/>
  <c r="DP40" i="4" s="1"/>
  <c r="EM44" i="3"/>
  <c r="EM47" i="3"/>
  <c r="FT47" i="3"/>
  <c r="FT44" i="3"/>
  <c r="CL47" i="3"/>
  <c r="CL44" i="3"/>
  <c r="DH44" i="3"/>
  <c r="DH47" i="3"/>
  <c r="CU44" i="3"/>
  <c r="CU47" i="3"/>
  <c r="H44" i="3"/>
  <c r="H47" i="3"/>
  <c r="DY47" i="3"/>
  <c r="DY44" i="3"/>
  <c r="AV44" i="3"/>
  <c r="AV47" i="3"/>
  <c r="O44" i="3"/>
  <c r="O47" i="3"/>
  <c r="CQ44" i="3"/>
  <c r="CR44" i="3"/>
  <c r="CR47" i="3"/>
  <c r="AP47" i="3"/>
  <c r="AP44" i="3"/>
  <c r="DB47" i="3"/>
  <c r="I47" i="3"/>
  <c r="I44" i="3"/>
  <c r="AY44" i="3"/>
  <c r="AY47" i="3"/>
  <c r="DK44" i="3"/>
  <c r="DK47" i="3"/>
  <c r="AN44" i="3"/>
  <c r="AN47" i="3"/>
  <c r="EO47" i="3"/>
  <c r="EO44" i="3"/>
  <c r="BF47" i="3"/>
  <c r="BF44" i="3"/>
  <c r="DR47" i="3"/>
  <c r="DR44" i="3"/>
  <c r="EV47" i="3"/>
  <c r="EV44" i="3"/>
  <c r="CA44" i="3"/>
  <c r="CA47" i="3"/>
  <c r="Z47" i="3"/>
  <c r="Z44" i="3"/>
  <c r="AI44" i="3"/>
  <c r="AI47" i="3"/>
  <c r="BK44" i="3"/>
  <c r="BK47" i="3"/>
  <c r="DW44" i="3"/>
  <c r="DW47" i="3"/>
  <c r="AF44" i="3"/>
  <c r="AF47" i="3"/>
  <c r="FL47" i="3"/>
  <c r="FL44" i="3"/>
  <c r="J47" i="3"/>
  <c r="J44" i="3"/>
  <c r="BV47" i="3"/>
  <c r="BV44" i="3"/>
  <c r="EH47" i="3"/>
  <c r="EH44" i="3"/>
  <c r="CZ44" i="3"/>
  <c r="CZ47" i="3"/>
  <c r="AC47" i="3"/>
  <c r="AC44" i="3"/>
  <c r="CO47" i="3"/>
  <c r="FA47" i="3"/>
  <c r="FA44" i="3"/>
  <c r="AL47" i="3"/>
  <c r="AL44" i="3"/>
  <c r="CX47" i="3"/>
  <c r="CX44" i="3"/>
  <c r="FJ47" i="3"/>
  <c r="FJ44" i="3"/>
  <c r="G44" i="3"/>
  <c r="G47" i="3"/>
  <c r="BS44" i="3"/>
  <c r="BS47" i="3"/>
  <c r="FK47" i="3"/>
  <c r="FK44" i="3"/>
  <c r="Q47" i="3"/>
  <c r="Q44" i="3"/>
  <c r="BU47" i="3"/>
  <c r="BU44" i="3"/>
  <c r="EX47" i="3"/>
  <c r="EX44" i="3"/>
  <c r="DC44" i="3"/>
  <c r="DC47" i="3"/>
  <c r="FG44" i="3"/>
  <c r="FG47" i="3"/>
  <c r="EF44" i="3"/>
  <c r="EF47" i="3"/>
  <c r="BH44" i="3"/>
  <c r="BH47" i="3"/>
  <c r="CN44" i="3"/>
  <c r="CN47" i="3"/>
  <c r="DT44" i="3"/>
  <c r="DT47" i="3"/>
  <c r="EZ47" i="3"/>
  <c r="EZ44" i="3"/>
  <c r="AG47" i="3"/>
  <c r="AG44" i="3"/>
  <c r="BM47" i="3"/>
  <c r="BM44" i="3"/>
  <c r="DI47" i="3"/>
  <c r="DI44" i="3"/>
  <c r="FU47" i="3"/>
  <c r="FU44" i="3"/>
  <c r="BN47" i="3"/>
  <c r="BN44" i="3"/>
  <c r="DZ47" i="3"/>
  <c r="DZ44" i="3"/>
  <c r="K44" i="3"/>
  <c r="K47" i="3"/>
  <c r="CE44" i="3"/>
  <c r="CE47" i="3"/>
  <c r="EY44" i="3"/>
  <c r="EY47" i="3"/>
  <c r="P44" i="3"/>
  <c r="P47" i="3"/>
  <c r="CB44" i="3"/>
  <c r="CB47" i="3"/>
  <c r="DP44" i="3"/>
  <c r="DP47" i="3"/>
  <c r="AK47" i="3"/>
  <c r="AK44" i="3"/>
  <c r="CW47" i="3"/>
  <c r="CW44" i="3"/>
  <c r="FI47" i="3"/>
  <c r="AT47" i="3"/>
  <c r="AT44" i="3"/>
  <c r="DF47" i="3"/>
  <c r="DF44" i="3"/>
  <c r="FR47" i="3"/>
  <c r="FR44" i="3"/>
  <c r="DG44" i="3"/>
  <c r="DG47" i="3"/>
  <c r="AX56" i="3"/>
  <c r="DZ56" i="3"/>
  <c r="BB56" i="3"/>
  <c r="FZ56" i="3"/>
  <c r="DR56" i="3"/>
  <c r="EL56" i="3"/>
  <c r="K56" i="3"/>
  <c r="AQ56" i="3"/>
  <c r="BW56" i="3"/>
  <c r="DC56" i="3"/>
  <c r="EI56" i="3"/>
  <c r="FO56" i="3"/>
  <c r="X56" i="3"/>
  <c r="BT56" i="3"/>
  <c r="CZ56" i="3"/>
  <c r="EF56" i="3"/>
  <c r="FL56" i="3"/>
  <c r="Q56" i="3"/>
  <c r="AW56" i="3"/>
  <c r="BM56" i="3"/>
  <c r="CS56" i="3"/>
  <c r="DI56" i="3"/>
  <c r="DY56" i="3"/>
  <c r="EO56" i="3"/>
  <c r="FE56" i="3"/>
  <c r="FU56" i="3"/>
  <c r="Y47" i="3"/>
  <c r="Y44" i="3"/>
  <c r="CK47" i="3"/>
  <c r="CK44" i="3"/>
  <c r="BG44" i="3"/>
  <c r="BG47" i="3"/>
  <c r="FW44" i="3"/>
  <c r="FW47" i="3"/>
  <c r="EB44" i="3"/>
  <c r="EB47" i="3"/>
  <c r="CD47" i="3"/>
  <c r="CD44" i="3"/>
  <c r="FO44" i="3"/>
  <c r="FO47" i="3"/>
  <c r="X44" i="3"/>
  <c r="X47" i="3"/>
  <c r="DX44" i="3"/>
  <c r="DX47" i="3"/>
  <c r="M47" i="3"/>
  <c r="M44" i="3"/>
  <c r="AS47" i="3"/>
  <c r="AS44" i="3"/>
  <c r="BY47" i="3"/>
  <c r="BY44" i="3"/>
  <c r="DE47" i="3"/>
  <c r="DE44" i="3"/>
  <c r="EK47" i="3"/>
  <c r="EK44" i="3"/>
  <c r="FQ47" i="3"/>
  <c r="FQ44" i="3"/>
  <c r="V47" i="3"/>
  <c r="V44" i="3"/>
  <c r="BB47" i="3"/>
  <c r="BB44" i="3"/>
  <c r="CH47" i="3"/>
  <c r="CH44" i="3"/>
  <c r="DN47" i="3"/>
  <c r="DN44" i="3"/>
  <c r="ET47" i="3"/>
  <c r="ET44" i="3"/>
  <c r="FZ47" i="3"/>
  <c r="FZ44" i="3"/>
  <c r="W44" i="3"/>
  <c r="W47" i="3"/>
  <c r="BC44" i="3"/>
  <c r="BC47" i="3"/>
  <c r="CI44" i="3"/>
  <c r="CI47" i="3"/>
  <c r="EU47" i="3"/>
  <c r="EU44" i="3"/>
  <c r="CT56" i="3"/>
  <c r="FV56" i="3"/>
  <c r="N56" i="3"/>
  <c r="F56" i="3"/>
  <c r="BR56" i="3"/>
  <c r="ED56" i="3"/>
  <c r="J56" i="3"/>
  <c r="BV56" i="3"/>
  <c r="EH56" i="3"/>
  <c r="CP56" i="3"/>
  <c r="FB56" i="3"/>
  <c r="O56" i="3"/>
  <c r="AE56" i="3"/>
  <c r="AU56" i="3"/>
  <c r="BK56" i="3"/>
  <c r="CA56" i="3"/>
  <c r="CQ56" i="3"/>
  <c r="DG56" i="3"/>
  <c r="DW56" i="3"/>
  <c r="EM56" i="3"/>
  <c r="FC56" i="3"/>
  <c r="FS56" i="3"/>
  <c r="L56" i="3"/>
  <c r="AB56" i="3"/>
  <c r="AR56" i="3"/>
  <c r="BH56" i="3"/>
  <c r="BX56" i="3"/>
  <c r="CN56" i="3"/>
  <c r="DD56" i="3"/>
  <c r="DT56" i="3"/>
  <c r="EJ56" i="3"/>
  <c r="EZ56" i="3"/>
  <c r="FP56" i="3"/>
  <c r="E56" i="3"/>
  <c r="U56" i="3"/>
  <c r="AK56" i="3"/>
  <c r="BA56" i="3"/>
  <c r="BQ56" i="3"/>
  <c r="CG56" i="3"/>
  <c r="CW56" i="3"/>
  <c r="DM56" i="3"/>
  <c r="EC56" i="3"/>
  <c r="ES56" i="3"/>
  <c r="FI56" i="3"/>
  <c r="FY56" i="3"/>
  <c r="AO47" i="3"/>
  <c r="AO44" i="3"/>
  <c r="DA47" i="3"/>
  <c r="DA44" i="3"/>
  <c r="FM47" i="3"/>
  <c r="FM44" i="3"/>
  <c r="S44" i="3"/>
  <c r="S47" i="3"/>
  <c r="EA44" i="3"/>
  <c r="EA47" i="3"/>
  <c r="L44" i="3"/>
  <c r="L47" i="3"/>
  <c r="AR44" i="3"/>
  <c r="AR47" i="3"/>
  <c r="BX44" i="3"/>
  <c r="BX47" i="3"/>
  <c r="DD44" i="3"/>
  <c r="DD47" i="3"/>
  <c r="EJ44" i="3"/>
  <c r="EJ47" i="3"/>
  <c r="FP47" i="3"/>
  <c r="FP44" i="3"/>
  <c r="CT47" i="3"/>
  <c r="CT44" i="3"/>
  <c r="FF47" i="3"/>
  <c r="FF44" i="3"/>
  <c r="BD60" i="3"/>
  <c r="BR60" i="3"/>
  <c r="CH60" i="3"/>
  <c r="CX60" i="3"/>
  <c r="U60" i="3"/>
  <c r="AV60" i="3"/>
  <c r="DB60" i="3"/>
  <c r="F60" i="3"/>
  <c r="AA60" i="3"/>
  <c r="BJ60" i="3"/>
  <c r="DX60" i="3"/>
  <c r="R60" i="3"/>
  <c r="AQ60" i="3"/>
  <c r="CT60" i="3"/>
  <c r="BL60" i="3"/>
  <c r="CR60" i="3"/>
  <c r="EB60" i="3"/>
  <c r="H60" i="3"/>
  <c r="X60" i="3"/>
  <c r="AR60" i="3"/>
  <c r="BX60" i="3"/>
  <c r="DD60" i="3"/>
  <c r="EZ60" i="3"/>
  <c r="AK60" i="3"/>
  <c r="BA60" i="3"/>
  <c r="BQ60" i="3"/>
  <c r="CG60" i="3"/>
  <c r="CW60" i="3"/>
  <c r="DM60" i="3"/>
  <c r="EC60" i="3"/>
  <c r="ES60" i="3"/>
  <c r="FI60" i="3"/>
  <c r="FY60" i="3"/>
  <c r="ED60" i="3"/>
  <c r="ET60" i="3"/>
  <c r="FJ60" i="3"/>
  <c r="FZ60" i="3"/>
  <c r="BG60" i="3"/>
  <c r="BW60" i="3"/>
  <c r="CM60" i="3"/>
  <c r="DC60" i="3"/>
  <c r="DS60" i="3"/>
  <c r="EI60" i="3"/>
  <c r="EY60" i="3"/>
  <c r="FO60" i="3"/>
  <c r="BI47" i="3"/>
  <c r="BI44" i="3"/>
  <c r="DU47" i="3"/>
  <c r="DU44" i="3"/>
  <c r="BR47" i="3"/>
  <c r="BR44" i="3"/>
  <c r="ED47" i="3"/>
  <c r="ED44" i="3"/>
  <c r="AM44" i="3"/>
  <c r="AM47" i="3"/>
  <c r="EE44" i="3"/>
  <c r="EE47" i="3"/>
  <c r="E62" i="3"/>
  <c r="E33" i="3"/>
  <c r="GH32" i="3"/>
  <c r="L2156" i="1" s="1"/>
  <c r="L2161" i="1" s="1"/>
  <c r="E53" i="3"/>
  <c r="BQ47" i="3"/>
  <c r="BQ44" i="3"/>
  <c r="EC47" i="3"/>
  <c r="EC44" i="3"/>
  <c r="N47" i="3"/>
  <c r="N44" i="3"/>
  <c r="EL47" i="3"/>
  <c r="EL44" i="3"/>
  <c r="AU44" i="3"/>
  <c r="AU47" i="3"/>
  <c r="FS47" i="3"/>
  <c r="FS44" i="3"/>
  <c r="DJ56" i="3"/>
  <c r="EP56" i="3"/>
  <c r="DN56" i="3"/>
  <c r="BF56" i="3"/>
  <c r="BZ56" i="3"/>
  <c r="AA56" i="3"/>
  <c r="BG56" i="3"/>
  <c r="CM56" i="3"/>
  <c r="DS56" i="3"/>
  <c r="EY56" i="3"/>
  <c r="H56" i="3"/>
  <c r="AN56" i="3"/>
  <c r="BD56" i="3"/>
  <c r="CJ56" i="3"/>
  <c r="DP56" i="3"/>
  <c r="EV56" i="3"/>
  <c r="GB56" i="3"/>
  <c r="AG56" i="3"/>
  <c r="CC56" i="3"/>
  <c r="EW47" i="3"/>
  <c r="EW44" i="3"/>
  <c r="FN47" i="3"/>
  <c r="FN44" i="3"/>
  <c r="DS44" i="3"/>
  <c r="DS47" i="3"/>
  <c r="CV44" i="3"/>
  <c r="CV47" i="3"/>
  <c r="FH47" i="3"/>
  <c r="FH44" i="3"/>
  <c r="R47" i="3"/>
  <c r="R44" i="3"/>
  <c r="EP47" i="3"/>
  <c r="EP44" i="3"/>
  <c r="BD44" i="3"/>
  <c r="BD47" i="3"/>
  <c r="CJ44" i="3"/>
  <c r="CJ47" i="3"/>
  <c r="U47" i="3"/>
  <c r="U44" i="3"/>
  <c r="CG47" i="3"/>
  <c r="CG44" i="3"/>
  <c r="DM47" i="3"/>
  <c r="DM44" i="3"/>
  <c r="ES47" i="3"/>
  <c r="ES44" i="3"/>
  <c r="FY47" i="3"/>
  <c r="FY44" i="3"/>
  <c r="AD47" i="3"/>
  <c r="AD44" i="3"/>
  <c r="BJ47" i="3"/>
  <c r="BJ44" i="3"/>
  <c r="CP47" i="3"/>
  <c r="CP44" i="3"/>
  <c r="FB47" i="3"/>
  <c r="FB44" i="3"/>
  <c r="AE44" i="3"/>
  <c r="AE47" i="3"/>
  <c r="FF56" i="3"/>
  <c r="AD56" i="3"/>
  <c r="AH56" i="3"/>
  <c r="AT56" i="3"/>
  <c r="V56" i="3"/>
  <c r="CH56" i="3"/>
  <c r="ET56" i="3"/>
  <c r="Z56" i="3"/>
  <c r="CL56" i="3"/>
  <c r="EX56" i="3"/>
  <c r="DF56" i="3"/>
  <c r="FR56" i="3"/>
  <c r="S56" i="3"/>
  <c r="AI56" i="3"/>
  <c r="AY56" i="3"/>
  <c r="BO56" i="3"/>
  <c r="CE56" i="3"/>
  <c r="CU56" i="3"/>
  <c r="DK56" i="3"/>
  <c r="EA56" i="3"/>
  <c r="EQ56" i="3"/>
  <c r="FG56" i="3"/>
  <c r="FW56" i="3"/>
  <c r="P56" i="3"/>
  <c r="AF56" i="3"/>
  <c r="AV56" i="3"/>
  <c r="BL56" i="3"/>
  <c r="CB56" i="3"/>
  <c r="CR56" i="3"/>
  <c r="DH56" i="3"/>
  <c r="DX56" i="3"/>
  <c r="EN56" i="3"/>
  <c r="FD56" i="3"/>
  <c r="FT56" i="3"/>
  <c r="I56" i="3"/>
  <c r="Y56" i="3"/>
  <c r="AO56" i="3"/>
  <c r="BE56" i="3"/>
  <c r="BU56" i="3"/>
  <c r="CK56" i="3"/>
  <c r="DA56" i="3"/>
  <c r="DQ56" i="3"/>
  <c r="EG56" i="3"/>
  <c r="EW56" i="3"/>
  <c r="FM56" i="3"/>
  <c r="BE47" i="3"/>
  <c r="BE44" i="3"/>
  <c r="DQ47" i="3"/>
  <c r="DQ44" i="3"/>
  <c r="AA44" i="3"/>
  <c r="AA47" i="3"/>
  <c r="CM44" i="3"/>
  <c r="CM47" i="3"/>
  <c r="EQ44" i="3"/>
  <c r="EQ47" i="3"/>
  <c r="GB47" i="3"/>
  <c r="GB44" i="3"/>
  <c r="AZ44" i="3"/>
  <c r="AZ47" i="3"/>
  <c r="CF44" i="3"/>
  <c r="CF47" i="3"/>
  <c r="DL44" i="3"/>
  <c r="DL47" i="3"/>
  <c r="ER47" i="3"/>
  <c r="ER44" i="3"/>
  <c r="FX47" i="3"/>
  <c r="FX44" i="3"/>
  <c r="CS47" i="3"/>
  <c r="CS44" i="3"/>
  <c r="FE44" i="3"/>
  <c r="FE47" i="3"/>
  <c r="AX47" i="3"/>
  <c r="AX44" i="3"/>
  <c r="DJ47" i="3"/>
  <c r="DJ44" i="3"/>
  <c r="FV47" i="3"/>
  <c r="FV44" i="3"/>
  <c r="BO44" i="3"/>
  <c r="BO47" i="3"/>
  <c r="EI44" i="3"/>
  <c r="EI47" i="3"/>
  <c r="BT44" i="3"/>
  <c r="BT47" i="3"/>
  <c r="FD47" i="3"/>
  <c r="FD44" i="3"/>
  <c r="L60" i="3"/>
  <c r="AB60" i="3"/>
  <c r="AZ60" i="3"/>
  <c r="CF60" i="3"/>
  <c r="DL60" i="3"/>
  <c r="FP60" i="3"/>
  <c r="AO60" i="3"/>
  <c r="BE60" i="3"/>
  <c r="BU60" i="3"/>
  <c r="CK60" i="3"/>
  <c r="DA60" i="3"/>
  <c r="DQ60" i="3"/>
  <c r="EG60" i="3"/>
  <c r="EW60" i="3"/>
  <c r="FM60" i="3"/>
  <c r="GH60" i="3"/>
  <c r="EH60" i="3"/>
  <c r="EX60" i="3"/>
  <c r="FN60" i="3"/>
  <c r="AU60" i="3"/>
  <c r="BK60" i="3"/>
  <c r="CA60" i="3"/>
  <c r="CQ60" i="3"/>
  <c r="DG60" i="3"/>
  <c r="DW60" i="3"/>
  <c r="EM60" i="3"/>
  <c r="FC60" i="3"/>
  <c r="EW47" i="2"/>
  <c r="EW44" i="2"/>
  <c r="FU47" i="2"/>
  <c r="FU44" i="2"/>
  <c r="EG47" i="2"/>
  <c r="EG44" i="2"/>
  <c r="GF47" i="2"/>
  <c r="GF44" i="2"/>
  <c r="CO47" i="2"/>
  <c r="CO44" i="2"/>
  <c r="M47" i="2"/>
  <c r="M44" i="2"/>
  <c r="I47" i="2"/>
  <c r="I44" i="2"/>
  <c r="BY47" i="2"/>
  <c r="BY44" i="2"/>
  <c r="AK47" i="2"/>
  <c r="AK44" i="2"/>
  <c r="BU47" i="2"/>
  <c r="BU44" i="2"/>
  <c r="DM47" i="2"/>
  <c r="DM44" i="2"/>
  <c r="BI47" i="2"/>
  <c r="BI44" i="2"/>
  <c r="EO47" i="2"/>
  <c r="EO44" i="2"/>
  <c r="AO47" i="2"/>
  <c r="AO44" i="2"/>
  <c r="CK47" i="2"/>
  <c r="CK44" i="2"/>
  <c r="EC47" i="2"/>
  <c r="EC44" i="2"/>
  <c r="BM47" i="2"/>
  <c r="BM44" i="2"/>
  <c r="DQ47" i="2"/>
  <c r="DQ44" i="2"/>
  <c r="DA47" i="2"/>
  <c r="DA44" i="2"/>
  <c r="BT47" i="2"/>
  <c r="BT44" i="2"/>
  <c r="FE47" i="2"/>
  <c r="FE44" i="2"/>
  <c r="AH34" i="2"/>
  <c r="AH35" i="2" s="1"/>
  <c r="AH36" i="2" s="1"/>
  <c r="AH38" i="2" s="1"/>
  <c r="AH40" i="2" s="1"/>
  <c r="P47" i="2"/>
  <c r="P44" i="2"/>
  <c r="FQ47" i="2"/>
  <c r="FQ44" i="2"/>
  <c r="AI47" i="2"/>
  <c r="AI44" i="2"/>
  <c r="FG47" i="2"/>
  <c r="FG44" i="2"/>
  <c r="CS47" i="2"/>
  <c r="CS44" i="2"/>
  <c r="BZ34" i="2"/>
  <c r="BZ35" i="2" s="1"/>
  <c r="BZ36" i="2" s="1"/>
  <c r="BZ38" i="2" s="1"/>
  <c r="BZ40" i="2" s="1"/>
  <c r="FR34" i="2"/>
  <c r="FR35" i="2" s="1"/>
  <c r="FR36" i="2" s="1"/>
  <c r="FR38" i="2" s="1"/>
  <c r="FR40" i="2" s="1"/>
  <c r="ES47" i="2"/>
  <c r="ES44" i="2"/>
  <c r="AN47" i="2"/>
  <c r="AN44" i="2"/>
  <c r="K47" i="2"/>
  <c r="K44" i="2"/>
  <c r="CM47" i="2"/>
  <c r="CM44" i="2"/>
  <c r="EY47" i="2"/>
  <c r="EY44" i="2"/>
  <c r="GC47" i="2"/>
  <c r="GC44" i="2"/>
  <c r="GH56" i="2"/>
  <c r="FY56" i="2"/>
  <c r="FU56" i="2"/>
  <c r="FQ56" i="2"/>
  <c r="FM56" i="2"/>
  <c r="FI56" i="2"/>
  <c r="FE56" i="2"/>
  <c r="FA56" i="2"/>
  <c r="EW56" i="2"/>
  <c r="ES56" i="2"/>
  <c r="EO56" i="2"/>
  <c r="EK56" i="2"/>
  <c r="GB56" i="2"/>
  <c r="FX56" i="2"/>
  <c r="FT56" i="2"/>
  <c r="FP56" i="2"/>
  <c r="FL56" i="2"/>
  <c r="FH56" i="2"/>
  <c r="FD56" i="2"/>
  <c r="EZ56" i="2"/>
  <c r="EV56" i="2"/>
  <c r="ER56" i="2"/>
  <c r="EN56" i="2"/>
  <c r="EJ56" i="2"/>
  <c r="EF56" i="2"/>
  <c r="EB56" i="2"/>
  <c r="DX56" i="2"/>
  <c r="DT56" i="2"/>
  <c r="DP56" i="2"/>
  <c r="DL56" i="2"/>
  <c r="DH56" i="2"/>
  <c r="DD56" i="2"/>
  <c r="CZ56" i="2"/>
  <c r="CV56" i="2"/>
  <c r="GA56" i="2"/>
  <c r="FS56" i="2"/>
  <c r="FK56" i="2"/>
  <c r="FC56" i="2"/>
  <c r="EU56" i="2"/>
  <c r="EM56" i="2"/>
  <c r="EG56" i="2"/>
  <c r="EA56" i="2"/>
  <c r="DV56" i="2"/>
  <c r="DQ56" i="2"/>
  <c r="DK56" i="2"/>
  <c r="DF56" i="2"/>
  <c r="DA56" i="2"/>
  <c r="CU56" i="2"/>
  <c r="CQ56" i="2"/>
  <c r="CM56" i="2"/>
  <c r="CI56" i="2"/>
  <c r="CE56" i="2"/>
  <c r="CA56" i="2"/>
  <c r="BW56" i="2"/>
  <c r="BS56" i="2"/>
  <c r="BO56" i="2"/>
  <c r="BK56" i="2"/>
  <c r="BG56" i="2"/>
  <c r="BC56" i="2"/>
  <c r="AY56" i="2"/>
  <c r="AU56" i="2"/>
  <c r="AQ56" i="2"/>
  <c r="AM56" i="2"/>
  <c r="AI56" i="2"/>
  <c r="AE56" i="2"/>
  <c r="AA56" i="2"/>
  <c r="W56" i="2"/>
  <c r="S56" i="2"/>
  <c r="O56" i="2"/>
  <c r="K56" i="2"/>
  <c r="G56" i="2"/>
  <c r="FZ56" i="2"/>
  <c r="FR56" i="2"/>
  <c r="FJ56" i="2"/>
  <c r="FB56" i="2"/>
  <c r="ET56" i="2"/>
  <c r="EL56" i="2"/>
  <c r="EE56" i="2"/>
  <c r="DZ56" i="2"/>
  <c r="DU56" i="2"/>
  <c r="DO56" i="2"/>
  <c r="DJ56" i="2"/>
  <c r="DE56" i="2"/>
  <c r="CY56" i="2"/>
  <c r="CT56" i="2"/>
  <c r="CP56" i="2"/>
  <c r="CL56" i="2"/>
  <c r="CH56" i="2"/>
  <c r="CD56" i="2"/>
  <c r="BZ56" i="2"/>
  <c r="BV56" i="2"/>
  <c r="BR56" i="2"/>
  <c r="BN56" i="2"/>
  <c r="BJ56" i="2"/>
  <c r="BF56" i="2"/>
  <c r="BB56" i="2"/>
  <c r="AX56" i="2"/>
  <c r="AT56" i="2"/>
  <c r="AP56" i="2"/>
  <c r="AL56" i="2"/>
  <c r="AH56" i="2"/>
  <c r="AD56" i="2"/>
  <c r="Z56" i="2"/>
  <c r="V56" i="2"/>
  <c r="R56" i="2"/>
  <c r="N56" i="2"/>
  <c r="J56" i="2"/>
  <c r="F56" i="2"/>
  <c r="FW56" i="2"/>
  <c r="FG56" i="2"/>
  <c r="EQ56" i="2"/>
  <c r="ED56" i="2"/>
  <c r="DS56" i="2"/>
  <c r="DI56" i="2"/>
  <c r="CX56" i="2"/>
  <c r="CO56" i="2"/>
  <c r="CG56" i="2"/>
  <c r="BY56" i="2"/>
  <c r="BQ56" i="2"/>
  <c r="BI56" i="2"/>
  <c r="BA56" i="2"/>
  <c r="AS56" i="2"/>
  <c r="AK56" i="2"/>
  <c r="AC56" i="2"/>
  <c r="U56" i="2"/>
  <c r="M56" i="2"/>
  <c r="E56" i="2"/>
  <c r="FV56" i="2"/>
  <c r="FF56" i="2"/>
  <c r="EP56" i="2"/>
  <c r="EC56" i="2"/>
  <c r="DR56" i="2"/>
  <c r="DG56" i="2"/>
  <c r="CW56" i="2"/>
  <c r="CN56" i="2"/>
  <c r="CF56" i="2"/>
  <c r="BX56" i="2"/>
  <c r="BP56" i="2"/>
  <c r="BH56" i="2"/>
  <c r="AZ56" i="2"/>
  <c r="AR56" i="2"/>
  <c r="AJ56" i="2"/>
  <c r="AB56" i="2"/>
  <c r="T56" i="2"/>
  <c r="L56" i="2"/>
  <c r="EY56" i="2"/>
  <c r="DY56" i="2"/>
  <c r="DC56" i="2"/>
  <c r="CK56" i="2"/>
  <c r="BU56" i="2"/>
  <c r="BE56" i="2"/>
  <c r="AO56" i="2"/>
  <c r="Y56" i="2"/>
  <c r="I56" i="2"/>
  <c r="EX56" i="2"/>
  <c r="DW56" i="2"/>
  <c r="DB56" i="2"/>
  <c r="CJ56" i="2"/>
  <c r="BT56" i="2"/>
  <c r="BD56" i="2"/>
  <c r="AN56" i="2"/>
  <c r="X56" i="2"/>
  <c r="H56" i="2"/>
  <c r="FO56" i="2"/>
  <c r="DN56" i="2"/>
  <c r="CC56" i="2"/>
  <c r="AW56" i="2"/>
  <c r="Q56" i="2"/>
  <c r="EI56" i="2"/>
  <c r="BM56" i="2"/>
  <c r="FN56" i="2"/>
  <c r="DM56" i="2"/>
  <c r="CB56" i="2"/>
  <c r="AV56" i="2"/>
  <c r="P56" i="2"/>
  <c r="CS56" i="2"/>
  <c r="AG56" i="2"/>
  <c r="BL56" i="2"/>
  <c r="AF56" i="2"/>
  <c r="EH56" i="2"/>
  <c r="CR56" i="2"/>
  <c r="FZ60" i="2"/>
  <c r="FV60" i="2"/>
  <c r="FR60" i="2"/>
  <c r="FN60" i="2"/>
  <c r="FJ60" i="2"/>
  <c r="FF60" i="2"/>
  <c r="FB60" i="2"/>
  <c r="EX60" i="2"/>
  <c r="ET60" i="2"/>
  <c r="EP60" i="2"/>
  <c r="EL60" i="2"/>
  <c r="EH60" i="2"/>
  <c r="ED60" i="2"/>
  <c r="DZ60" i="2"/>
  <c r="DV60" i="2"/>
  <c r="DR60" i="2"/>
  <c r="DN60" i="2"/>
  <c r="DJ60" i="2"/>
  <c r="DF60" i="2"/>
  <c r="DB60" i="2"/>
  <c r="CX60" i="2"/>
  <c r="CT60" i="2"/>
  <c r="CP60" i="2"/>
  <c r="CL60" i="2"/>
  <c r="CH60" i="2"/>
  <c r="CD60" i="2"/>
  <c r="BZ60" i="2"/>
  <c r="BV60" i="2"/>
  <c r="BR60" i="2"/>
  <c r="BN60" i="2"/>
  <c r="BJ60" i="2"/>
  <c r="BF60" i="2"/>
  <c r="BB60" i="2"/>
  <c r="AX60" i="2"/>
  <c r="AT60" i="2"/>
  <c r="AP60" i="2"/>
  <c r="AL60" i="2"/>
  <c r="AH60" i="2"/>
  <c r="AD60" i="2"/>
  <c r="GH60" i="2"/>
  <c r="FY60" i="2"/>
  <c r="FU60" i="2"/>
  <c r="FQ60" i="2"/>
  <c r="FM60" i="2"/>
  <c r="FI60" i="2"/>
  <c r="FE60" i="2"/>
  <c r="FA60" i="2"/>
  <c r="EW60" i="2"/>
  <c r="ES60" i="2"/>
  <c r="EO60" i="2"/>
  <c r="EK60" i="2"/>
  <c r="EG60" i="2"/>
  <c r="EC60" i="2"/>
  <c r="DY60" i="2"/>
  <c r="DU60" i="2"/>
  <c r="DQ60" i="2"/>
  <c r="DM60" i="2"/>
  <c r="DI60" i="2"/>
  <c r="DE60" i="2"/>
  <c r="DA60" i="2"/>
  <c r="CW60" i="2"/>
  <c r="CS60" i="2"/>
  <c r="CO60" i="2"/>
  <c r="CK60" i="2"/>
  <c r="CG60" i="2"/>
  <c r="CC60" i="2"/>
  <c r="BY60" i="2"/>
  <c r="BU60" i="2"/>
  <c r="BQ60" i="2"/>
  <c r="BM60" i="2"/>
  <c r="BI60" i="2"/>
  <c r="BE60" i="2"/>
  <c r="BA60" i="2"/>
  <c r="AW60" i="2"/>
  <c r="AS60" i="2"/>
  <c r="AO60" i="2"/>
  <c r="AK60" i="2"/>
  <c r="AG60" i="2"/>
  <c r="FX60" i="2"/>
  <c r="FP60" i="2"/>
  <c r="FH60" i="2"/>
  <c r="EZ60" i="2"/>
  <c r="ER60" i="2"/>
  <c r="EJ60" i="2"/>
  <c r="EB60" i="2"/>
  <c r="DT60" i="2"/>
  <c r="DL60" i="2"/>
  <c r="DD60" i="2"/>
  <c r="CV60" i="2"/>
  <c r="CN60" i="2"/>
  <c r="CF60" i="2"/>
  <c r="BX60" i="2"/>
  <c r="BP60" i="2"/>
  <c r="BH60" i="2"/>
  <c r="AZ60" i="2"/>
  <c r="AR60" i="2"/>
  <c r="AJ60" i="2"/>
  <c r="AC60" i="2"/>
  <c r="Y60" i="2"/>
  <c r="U60" i="2"/>
  <c r="Q60" i="2"/>
  <c r="M60" i="2"/>
  <c r="I60" i="2"/>
  <c r="E60" i="2"/>
  <c r="FW60" i="2"/>
  <c r="FO60" i="2"/>
  <c r="FG60" i="2"/>
  <c r="EY60" i="2"/>
  <c r="EQ60" i="2"/>
  <c r="EI60" i="2"/>
  <c r="EA60" i="2"/>
  <c r="DS60" i="2"/>
  <c r="DK60" i="2"/>
  <c r="DC60" i="2"/>
  <c r="CU60" i="2"/>
  <c r="CM60" i="2"/>
  <c r="CE60" i="2"/>
  <c r="BW60" i="2"/>
  <c r="BO60" i="2"/>
  <c r="BG60" i="2"/>
  <c r="AY60" i="2"/>
  <c r="AQ60" i="2"/>
  <c r="AI60" i="2"/>
  <c r="AB60" i="2"/>
  <c r="X60" i="2"/>
  <c r="T60" i="2"/>
  <c r="P60" i="2"/>
  <c r="L60" i="2"/>
  <c r="H60" i="2"/>
  <c r="GB60" i="2"/>
  <c r="FL60" i="2"/>
  <c r="EV60" i="2"/>
  <c r="EF60" i="2"/>
  <c r="DP60" i="2"/>
  <c r="CZ60" i="2"/>
  <c r="CJ60" i="2"/>
  <c r="BT60" i="2"/>
  <c r="BD60" i="2"/>
  <c r="AN60" i="2"/>
  <c r="AA60" i="2"/>
  <c r="S60" i="2"/>
  <c r="K60" i="2"/>
  <c r="GA60" i="2"/>
  <c r="FK60" i="2"/>
  <c r="EU60" i="2"/>
  <c r="EE60" i="2"/>
  <c r="DO60" i="2"/>
  <c r="CY60" i="2"/>
  <c r="CI60" i="2"/>
  <c r="BS60" i="2"/>
  <c r="BC60" i="2"/>
  <c r="AM60" i="2"/>
  <c r="Z60" i="2"/>
  <c r="R60" i="2"/>
  <c r="J60" i="2"/>
  <c r="FD60" i="2"/>
  <c r="DX60" i="2"/>
  <c r="CR60" i="2"/>
  <c r="BL60" i="2"/>
  <c r="AF60" i="2"/>
  <c r="O60" i="2"/>
  <c r="FC60" i="2"/>
  <c r="DW60" i="2"/>
  <c r="CQ60" i="2"/>
  <c r="BK60" i="2"/>
  <c r="AE60" i="2"/>
  <c r="N60" i="2"/>
  <c r="EN60" i="2"/>
  <c r="CB60" i="2"/>
  <c r="W60" i="2"/>
  <c r="EM60" i="2"/>
  <c r="CA60" i="2"/>
  <c r="V60" i="2"/>
  <c r="FT60" i="2"/>
  <c r="AV60" i="2"/>
  <c r="FS60" i="2"/>
  <c r="AU60" i="2"/>
  <c r="G60" i="2"/>
  <c r="F60" i="2"/>
  <c r="DH60" i="2"/>
  <c r="DG60" i="2"/>
  <c r="EK47" i="2"/>
  <c r="EK44" i="2"/>
  <c r="G34" i="2"/>
  <c r="G35" i="2" s="1"/>
  <c r="G36" i="2" s="1"/>
  <c r="G38" i="2" s="1"/>
  <c r="G40" i="2" s="1"/>
  <c r="BS34" i="2"/>
  <c r="BS35" i="2" s="1"/>
  <c r="BS36" i="2" s="1"/>
  <c r="BS38" i="2" s="1"/>
  <c r="BS40" i="2" s="1"/>
  <c r="DW47" i="2"/>
  <c r="DW44" i="2"/>
  <c r="BP34" i="2"/>
  <c r="BP35" i="2" s="1"/>
  <c r="BP36" i="2" s="1"/>
  <c r="BP38" i="2" s="1"/>
  <c r="BP40" i="2" s="1"/>
  <c r="EB34" i="2"/>
  <c r="EB35" i="2" s="1"/>
  <c r="EB36" i="2" s="1"/>
  <c r="EB38" i="2" s="1"/>
  <c r="EB40" i="2" s="1"/>
  <c r="FX34" i="2"/>
  <c r="FX35" i="2" s="1"/>
  <c r="FX36" i="2" s="1"/>
  <c r="FX38" i="2" s="1"/>
  <c r="FX40" i="2" s="1"/>
  <c r="V34" i="2"/>
  <c r="V35" i="2" s="1"/>
  <c r="V36" i="2" s="1"/>
  <c r="V38" i="2" s="1"/>
  <c r="V40" i="2" s="1"/>
  <c r="BB34" i="2"/>
  <c r="BB35" i="2" s="1"/>
  <c r="BB36" i="2" s="1"/>
  <c r="BB38" i="2" s="1"/>
  <c r="BB40" i="2" s="1"/>
  <c r="CH34" i="2"/>
  <c r="CH35" i="2" s="1"/>
  <c r="CH36" i="2" s="1"/>
  <c r="CH38" i="2" s="1"/>
  <c r="CH40" i="2" s="1"/>
  <c r="DN34" i="2"/>
  <c r="DN35" i="2" s="1"/>
  <c r="DN36" i="2" s="1"/>
  <c r="DN38" i="2" s="1"/>
  <c r="DN40" i="2" s="1"/>
  <c r="ET34" i="2"/>
  <c r="ET35" i="2" s="1"/>
  <c r="ET36" i="2" s="1"/>
  <c r="ET38" i="2" s="1"/>
  <c r="ET40" i="2" s="1"/>
  <c r="FZ34" i="2"/>
  <c r="FZ35" i="2" s="1"/>
  <c r="FZ36" i="2" s="1"/>
  <c r="FZ38" i="2" s="1"/>
  <c r="FZ40" i="2" s="1"/>
  <c r="BK34" i="2"/>
  <c r="BK35" i="2" s="1"/>
  <c r="BK36" i="2" s="1"/>
  <c r="BK38" i="2" s="1"/>
  <c r="BK40" i="2" s="1"/>
  <c r="Q47" i="2"/>
  <c r="CW47" i="2"/>
  <c r="CW44" i="2"/>
  <c r="FA47" i="2"/>
  <c r="FA44" i="2"/>
  <c r="O34" i="2"/>
  <c r="O35" i="2" s="1"/>
  <c r="O36" i="2" s="1"/>
  <c r="O38" i="2" s="1"/>
  <c r="O40" i="2" s="1"/>
  <c r="CA34" i="2"/>
  <c r="CA35" i="2" s="1"/>
  <c r="CA36" i="2" s="1"/>
  <c r="CA38" i="2" s="1"/>
  <c r="CA40" i="2" s="1"/>
  <c r="AR34" i="2"/>
  <c r="AR35" i="2" s="1"/>
  <c r="AR36" i="2" s="1"/>
  <c r="AR38" i="2" s="1"/>
  <c r="AR40" i="2" s="1"/>
  <c r="DD34" i="2"/>
  <c r="DD35" i="2" s="1"/>
  <c r="DD36" i="2" s="1"/>
  <c r="DD38" i="2" s="1"/>
  <c r="DD40" i="2" s="1"/>
  <c r="FL34" i="2"/>
  <c r="FL35" i="2" s="1"/>
  <c r="FL36" i="2" s="1"/>
  <c r="FL38" i="2" s="1"/>
  <c r="FL40" i="2" s="1"/>
  <c r="J34" i="2"/>
  <c r="J35" i="2" s="1"/>
  <c r="J36" i="2" s="1"/>
  <c r="J38" i="2" s="1"/>
  <c r="J40" i="2" s="1"/>
  <c r="AP34" i="2"/>
  <c r="AP35" i="2" s="1"/>
  <c r="AP36" i="2" s="1"/>
  <c r="AP38" i="2" s="1"/>
  <c r="AP40" i="2" s="1"/>
  <c r="BV34" i="2"/>
  <c r="BV35" i="2" s="1"/>
  <c r="BV36" i="2" s="1"/>
  <c r="BV38" i="2" s="1"/>
  <c r="BV40" i="2" s="1"/>
  <c r="DB34" i="2"/>
  <c r="DB35" i="2" s="1"/>
  <c r="DB36" i="2" s="1"/>
  <c r="DB38" i="2" s="1"/>
  <c r="DB40" i="2" s="1"/>
  <c r="EH34" i="2"/>
  <c r="EH35" i="2" s="1"/>
  <c r="EH36" i="2" s="1"/>
  <c r="EH38" i="2" s="1"/>
  <c r="EH40" i="2" s="1"/>
  <c r="FN34" i="2"/>
  <c r="FN35" i="2" s="1"/>
  <c r="FN36" i="2" s="1"/>
  <c r="FN38" i="2" s="1"/>
  <c r="FN40" i="2" s="1"/>
  <c r="BD47" i="2"/>
  <c r="BD44" i="2"/>
  <c r="S47" i="2"/>
  <c r="S44" i="2"/>
  <c r="EQ47" i="2"/>
  <c r="EQ44" i="2"/>
  <c r="BC34" i="2"/>
  <c r="BC35" i="2" s="1"/>
  <c r="BC36" i="2" s="1"/>
  <c r="BC38" i="2" s="1"/>
  <c r="BC40" i="2" s="1"/>
  <c r="DO34" i="2"/>
  <c r="DO35" i="2" s="1"/>
  <c r="DO36" i="2" s="1"/>
  <c r="DO38" i="2" s="1"/>
  <c r="DO40" i="2" s="1"/>
  <c r="FK47" i="2"/>
  <c r="FK44" i="2"/>
  <c r="T34" i="2"/>
  <c r="T35" i="2" s="1"/>
  <c r="T36" i="2" s="1"/>
  <c r="T38" i="2" s="1"/>
  <c r="T40" i="2" s="1"/>
  <c r="CF34" i="2"/>
  <c r="CF35" i="2" s="1"/>
  <c r="CF36" i="2" s="1"/>
  <c r="CF38" i="2" s="1"/>
  <c r="CF40" i="2" s="1"/>
  <c r="ER34" i="2"/>
  <c r="ER35" i="2" s="1"/>
  <c r="ER36" i="2" s="1"/>
  <c r="ER38" i="2" s="1"/>
  <c r="ER40" i="2" s="1"/>
  <c r="AE34" i="2"/>
  <c r="AE35" i="2" s="1"/>
  <c r="AE36" i="2" s="1"/>
  <c r="AE38" i="2" s="1"/>
  <c r="AE40" i="2" s="1"/>
  <c r="EZ34" i="2"/>
  <c r="EZ35" i="2" s="1"/>
  <c r="EZ36" i="2" s="1"/>
  <c r="EZ38" i="2" s="1"/>
  <c r="EZ40" i="2" s="1"/>
  <c r="AX34" i="2"/>
  <c r="AX35" i="2" s="1"/>
  <c r="AX36" i="2" s="1"/>
  <c r="AX38" i="2" s="1"/>
  <c r="AX40" i="2" s="1"/>
  <c r="CT34" i="2"/>
  <c r="CT35" i="2" s="1"/>
  <c r="CT36" i="2" s="1"/>
  <c r="CT38" i="2" s="1"/>
  <c r="CT40" i="2" s="1"/>
  <c r="FF34" i="2"/>
  <c r="FF35" i="2" s="1"/>
  <c r="FF36" i="2" s="1"/>
  <c r="FF38" i="2" s="1"/>
  <c r="FF40" i="2" s="1"/>
  <c r="FO47" i="2"/>
  <c r="FO44" i="2"/>
  <c r="CG47" i="2"/>
  <c r="CG44" i="2"/>
  <c r="DT34" i="2"/>
  <c r="DT35" i="2" s="1"/>
  <c r="DT36" i="2" s="1"/>
  <c r="DT38" i="2" s="1"/>
  <c r="DT40" i="2" s="1"/>
  <c r="DJ34" i="2"/>
  <c r="DJ35" i="2" s="1"/>
  <c r="DJ36" i="2" s="1"/>
  <c r="DJ38" i="2" s="1"/>
  <c r="DJ40" i="2" s="1"/>
  <c r="DI47" i="2"/>
  <c r="DI44" i="2"/>
  <c r="CJ47" i="2"/>
  <c r="CJ44" i="2"/>
  <c r="AC47" i="2"/>
  <c r="AC44" i="2"/>
  <c r="FM47" i="2"/>
  <c r="FM44" i="2"/>
  <c r="N34" i="2"/>
  <c r="N35" i="2" s="1"/>
  <c r="N36" i="2" s="1"/>
  <c r="N38" i="2" s="1"/>
  <c r="N40" i="2" s="1"/>
  <c r="DF34" i="2"/>
  <c r="DF35" i="2" s="1"/>
  <c r="DF36" i="2" s="1"/>
  <c r="DF38" i="2" s="1"/>
  <c r="DF40" i="2" s="1"/>
  <c r="CC47" i="2"/>
  <c r="CC44" i="2"/>
  <c r="AV47" i="2"/>
  <c r="AV44" i="2"/>
  <c r="DH47" i="2"/>
  <c r="DH44" i="2"/>
  <c r="CZ47" i="2"/>
  <c r="CZ44" i="2"/>
  <c r="AQ47" i="2"/>
  <c r="AQ44" i="2"/>
  <c r="DS47" i="2"/>
  <c r="DS44" i="2"/>
  <c r="E35" i="2"/>
  <c r="DE47" i="2"/>
  <c r="DE44" i="2"/>
  <c r="FY47" i="2"/>
  <c r="FY44" i="2"/>
  <c r="AM34" i="2"/>
  <c r="AM35" i="2" s="1"/>
  <c r="AM36" i="2" s="1"/>
  <c r="AM38" i="2" s="1"/>
  <c r="AM40" i="2" s="1"/>
  <c r="CY34" i="2"/>
  <c r="CY35" i="2" s="1"/>
  <c r="CY36" i="2" s="1"/>
  <c r="CY38" i="2" s="1"/>
  <c r="CY40" i="2" s="1"/>
  <c r="AJ34" i="2"/>
  <c r="AJ35" i="2" s="1"/>
  <c r="AJ36" i="2" s="1"/>
  <c r="AJ38" i="2" s="1"/>
  <c r="AJ40" i="2" s="1"/>
  <c r="CV34" i="2"/>
  <c r="CV35" i="2" s="1"/>
  <c r="CV36" i="2" s="1"/>
  <c r="CV38" i="2" s="1"/>
  <c r="CV40" i="2" s="1"/>
  <c r="FH34" i="2"/>
  <c r="FH35" i="2" s="1"/>
  <c r="FH36" i="2" s="1"/>
  <c r="FH38" i="2" s="1"/>
  <c r="FH40" i="2" s="1"/>
  <c r="F34" i="2"/>
  <c r="F35" i="2" s="1"/>
  <c r="F36" i="2" s="1"/>
  <c r="F38" i="2" s="1"/>
  <c r="F40" i="2" s="1"/>
  <c r="AL34" i="2"/>
  <c r="AL35" i="2" s="1"/>
  <c r="AL36" i="2" s="1"/>
  <c r="AL38" i="2" s="1"/>
  <c r="AL40" i="2" s="1"/>
  <c r="BR34" i="2"/>
  <c r="BR35" i="2" s="1"/>
  <c r="BR36" i="2" s="1"/>
  <c r="BR38" i="2" s="1"/>
  <c r="BR40" i="2" s="1"/>
  <c r="CX34" i="2"/>
  <c r="CX35" i="2" s="1"/>
  <c r="CX36" i="2" s="1"/>
  <c r="CX38" i="2" s="1"/>
  <c r="CX40" i="2" s="1"/>
  <c r="ED34" i="2"/>
  <c r="ED35" i="2" s="1"/>
  <c r="ED36" i="2" s="1"/>
  <c r="ED38" i="2" s="1"/>
  <c r="ED40" i="2" s="1"/>
  <c r="FJ34" i="2"/>
  <c r="FJ35" i="2" s="1"/>
  <c r="FJ36" i="2" s="1"/>
  <c r="FJ38" i="2" s="1"/>
  <c r="FJ40" i="2" s="1"/>
  <c r="BG47" i="2"/>
  <c r="BG44" i="2"/>
  <c r="CQ34" i="2"/>
  <c r="CQ35" i="2" s="1"/>
  <c r="CQ36" i="2" s="1"/>
  <c r="CQ38" i="2" s="1"/>
  <c r="CQ40" i="2" s="1"/>
  <c r="CR47" i="2"/>
  <c r="CR44" i="2"/>
  <c r="DY47" i="2"/>
  <c r="DY44" i="2"/>
  <c r="AU34" i="2"/>
  <c r="AU35" i="2" s="1"/>
  <c r="AU36" i="2" s="1"/>
  <c r="AU38" i="2" s="1"/>
  <c r="AU40" i="2" s="1"/>
  <c r="DG34" i="2"/>
  <c r="DG35" i="2" s="1"/>
  <c r="DG36" i="2" s="1"/>
  <c r="DG38" i="2" s="1"/>
  <c r="DG40" i="2" s="1"/>
  <c r="L34" i="2"/>
  <c r="L35" i="2" s="1"/>
  <c r="L36" i="2" s="1"/>
  <c r="L38" i="2" s="1"/>
  <c r="L40" i="2" s="1"/>
  <c r="BX34" i="2"/>
  <c r="BX35" i="2" s="1"/>
  <c r="BX36" i="2" s="1"/>
  <c r="BX38" i="2" s="1"/>
  <c r="BX40" i="2" s="1"/>
  <c r="EJ34" i="2"/>
  <c r="EJ35" i="2" s="1"/>
  <c r="EJ36" i="2" s="1"/>
  <c r="EJ38" i="2" s="1"/>
  <c r="EJ40" i="2" s="1"/>
  <c r="GB34" i="2"/>
  <c r="GB35" i="2" s="1"/>
  <c r="GB36" i="2" s="1"/>
  <c r="GB38" i="2" s="1"/>
  <c r="GB40" i="2" s="1"/>
  <c r="GB42" i="2" s="1"/>
  <c r="Z34" i="2"/>
  <c r="Z35" i="2" s="1"/>
  <c r="Z36" i="2" s="1"/>
  <c r="Z38" i="2" s="1"/>
  <c r="Z40" i="2" s="1"/>
  <c r="CL34" i="2"/>
  <c r="CL35" i="2" s="1"/>
  <c r="CL36" i="2" s="1"/>
  <c r="CL38" i="2" s="1"/>
  <c r="CL40" i="2" s="1"/>
  <c r="DR34" i="2"/>
  <c r="DR35" i="2" s="1"/>
  <c r="DR36" i="2" s="1"/>
  <c r="DR38" i="2" s="1"/>
  <c r="DR40" i="2" s="1"/>
  <c r="EX34" i="2"/>
  <c r="EX35" i="2" s="1"/>
  <c r="EX36" i="2" s="1"/>
  <c r="EX38" i="2" s="1"/>
  <c r="EX40" i="2" s="1"/>
  <c r="GD47" i="2"/>
  <c r="GD44" i="2"/>
  <c r="AG47" i="2"/>
  <c r="AG44" i="2"/>
  <c r="FD47" i="2"/>
  <c r="FD44" i="2"/>
  <c r="AY47" i="2"/>
  <c r="AY44" i="2"/>
  <c r="DK47" i="2"/>
  <c r="DK44" i="2"/>
  <c r="FW47" i="2"/>
  <c r="FW44" i="2"/>
  <c r="W34" i="2"/>
  <c r="W35" i="2" s="1"/>
  <c r="W36" i="2" s="1"/>
  <c r="W38" i="2" s="1"/>
  <c r="W40" i="2" s="1"/>
  <c r="CI34" i="2"/>
  <c r="CI35" i="2" s="1"/>
  <c r="CI36" i="2" s="1"/>
  <c r="CI38" i="2" s="1"/>
  <c r="CI40" i="2" s="1"/>
  <c r="EE47" i="2"/>
  <c r="EE44" i="2"/>
  <c r="AZ34" i="2"/>
  <c r="AZ35" i="2" s="1"/>
  <c r="AZ36" i="2" s="1"/>
  <c r="AZ38" i="2" s="1"/>
  <c r="AZ40" i="2" s="1"/>
  <c r="DL34" i="2"/>
  <c r="DL35" i="2" s="1"/>
  <c r="DL36" i="2" s="1"/>
  <c r="DL38" i="2" s="1"/>
  <c r="DL40" i="2" s="1"/>
  <c r="FP34" i="2"/>
  <c r="FP35" i="2" s="1"/>
  <c r="FP36" i="2" s="1"/>
  <c r="FP38" i="2" s="1"/>
  <c r="FP40" i="2" s="1"/>
  <c r="FI47" i="2"/>
  <c r="FI44" i="2"/>
  <c r="CN34" i="2"/>
  <c r="CN35" i="2" s="1"/>
  <c r="CN36" i="2" s="1"/>
  <c r="CN38" i="2" s="1"/>
  <c r="CN40" i="2" s="1"/>
  <c r="R34" i="2"/>
  <c r="R35" i="2" s="1"/>
  <c r="R36" i="2" s="1"/>
  <c r="R38" i="2" s="1"/>
  <c r="R40" i="2" s="1"/>
  <c r="BN34" i="2"/>
  <c r="BN35" i="2" s="1"/>
  <c r="BN36" i="2" s="1"/>
  <c r="BN38" i="2" s="1"/>
  <c r="BN40" i="2" s="1"/>
  <c r="DZ34" i="2"/>
  <c r="DZ35" i="2" s="1"/>
  <c r="DZ36" i="2" s="1"/>
  <c r="DZ38" i="2" s="1"/>
  <c r="DZ40" i="2" s="1"/>
  <c r="AF47" i="2"/>
  <c r="AF44" i="2"/>
  <c r="DC47" i="2"/>
  <c r="DC44" i="2"/>
  <c r="U47" i="2"/>
  <c r="U44" i="2"/>
  <c r="EM47" i="2"/>
  <c r="EM44" i="2"/>
  <c r="AB36" i="2"/>
  <c r="AB38" i="2" s="1"/>
  <c r="AB40" i="2" s="1"/>
  <c r="AB34" i="2"/>
  <c r="AB35" i="2" s="1"/>
  <c r="FV34" i="2"/>
  <c r="FV35" i="2" s="1"/>
  <c r="FV36" i="2" s="1"/>
  <c r="FV38" i="2" s="1"/>
  <c r="FV40" i="2" s="1"/>
  <c r="BE47" i="2"/>
  <c r="BE44" i="2"/>
  <c r="BL47" i="2"/>
  <c r="BL44" i="2"/>
  <c r="CB47" i="2"/>
  <c r="CB44" i="2"/>
  <c r="CU47" i="2"/>
  <c r="CU44" i="2"/>
  <c r="GA47" i="2"/>
  <c r="GA44" i="2"/>
  <c r="AT36" i="2"/>
  <c r="AT38" i="2" s="1"/>
  <c r="AT40" i="2" s="1"/>
  <c r="AT34" i="2"/>
  <c r="AT35" i="2" s="1"/>
  <c r="EL36" i="2"/>
  <c r="EL38" i="2" s="1"/>
  <c r="EL40" i="2" s="1"/>
  <c r="EL34" i="2"/>
  <c r="EL35" i="2" s="1"/>
  <c r="H47" i="2"/>
  <c r="H44" i="2"/>
  <c r="EF47" i="2"/>
  <c r="EF44" i="2"/>
  <c r="BW47" i="2"/>
  <c r="BW44" i="2"/>
  <c r="EI47" i="2"/>
  <c r="EI44" i="2"/>
  <c r="GH59" i="2"/>
  <c r="GH55" i="2"/>
  <c r="GH53" i="2"/>
  <c r="GB54" i="2"/>
  <c r="FX54" i="2"/>
  <c r="FT54" i="2"/>
  <c r="FP54" i="2"/>
  <c r="FL54" i="2"/>
  <c r="FH54" i="2"/>
  <c r="FD54" i="2"/>
  <c r="EZ54" i="2"/>
  <c r="EV54" i="2"/>
  <c r="ER54" i="2"/>
  <c r="EN54" i="2"/>
  <c r="EJ54" i="2"/>
  <c r="EF54" i="2"/>
  <c r="EB54" i="2"/>
  <c r="GA54" i="2"/>
  <c r="FW54" i="2"/>
  <c r="FS54" i="2"/>
  <c r="FO54" i="2"/>
  <c r="FK54" i="2"/>
  <c r="FG54" i="2"/>
  <c r="FC54" i="2"/>
  <c r="EY54" i="2"/>
  <c r="EU54" i="2"/>
  <c r="EQ54" i="2"/>
  <c r="EM54" i="2"/>
  <c r="EI54" i="2"/>
  <c r="EE54" i="2"/>
  <c r="EA54" i="2"/>
  <c r="DW54" i="2"/>
  <c r="DS54" i="2"/>
  <c r="DO54" i="2"/>
  <c r="DK54" i="2"/>
  <c r="DG54" i="2"/>
  <c r="DC54" i="2"/>
  <c r="CY54" i="2"/>
  <c r="CU54" i="2"/>
  <c r="CQ54" i="2"/>
  <c r="CM54" i="2"/>
  <c r="CI54" i="2"/>
  <c r="CE54" i="2"/>
  <c r="CA54" i="2"/>
  <c r="BW54" i="2"/>
  <c r="BS54" i="2"/>
  <c r="BO54" i="2"/>
  <c r="BK54" i="2"/>
  <c r="BG54" i="2"/>
  <c r="BC54" i="2"/>
  <c r="FZ54" i="2"/>
  <c r="FR54" i="2"/>
  <c r="FJ54" i="2"/>
  <c r="FB54" i="2"/>
  <c r="ET54" i="2"/>
  <c r="EL54" i="2"/>
  <c r="ED54" i="2"/>
  <c r="DX54" i="2"/>
  <c r="DR54" i="2"/>
  <c r="DM54" i="2"/>
  <c r="DH54" i="2"/>
  <c r="DB54" i="2"/>
  <c r="CW54" i="2"/>
  <c r="CR54" i="2"/>
  <c r="CL54" i="2"/>
  <c r="CG54" i="2"/>
  <c r="CB54" i="2"/>
  <c r="BV54" i="2"/>
  <c r="BQ54" i="2"/>
  <c r="BL54" i="2"/>
  <c r="BF54" i="2"/>
  <c r="BA54" i="2"/>
  <c r="AW54" i="2"/>
  <c r="AS54" i="2"/>
  <c r="AO54" i="2"/>
  <c r="AK54" i="2"/>
  <c r="AG54" i="2"/>
  <c r="AC54" i="2"/>
  <c r="Y54" i="2"/>
  <c r="U54" i="2"/>
  <c r="Q54" i="2"/>
  <c r="M54" i="2"/>
  <c r="I54" i="2"/>
  <c r="E54" i="2"/>
  <c r="FY54" i="2"/>
  <c r="FQ54" i="2"/>
  <c r="FI54" i="2"/>
  <c r="FA54" i="2"/>
  <c r="ES54" i="2"/>
  <c r="EK54" i="2"/>
  <c r="EC54" i="2"/>
  <c r="DV54" i="2"/>
  <c r="DQ54" i="2"/>
  <c r="DL54" i="2"/>
  <c r="DF54" i="2"/>
  <c r="DA54" i="2"/>
  <c r="CV54" i="2"/>
  <c r="CP54" i="2"/>
  <c r="CK54" i="2"/>
  <c r="CF54" i="2"/>
  <c r="BZ54" i="2"/>
  <c r="BU54" i="2"/>
  <c r="BP54" i="2"/>
  <c r="BJ54" i="2"/>
  <c r="BE54" i="2"/>
  <c r="AZ54" i="2"/>
  <c r="AV54" i="2"/>
  <c r="AR54" i="2"/>
  <c r="AN54" i="2"/>
  <c r="AJ54" i="2"/>
  <c r="AF54" i="2"/>
  <c r="AB54" i="2"/>
  <c r="X54" i="2"/>
  <c r="T54" i="2"/>
  <c r="P54" i="2"/>
  <c r="L54" i="2"/>
  <c r="H54" i="2"/>
  <c r="FV54" i="2"/>
  <c r="FF54" i="2"/>
  <c r="EP54" i="2"/>
  <c r="DZ54" i="2"/>
  <c r="DP54" i="2"/>
  <c r="DE54" i="2"/>
  <c r="CT54" i="2"/>
  <c r="CJ54" i="2"/>
  <c r="BY54" i="2"/>
  <c r="BN54" i="2"/>
  <c r="BD54" i="2"/>
  <c r="AU54" i="2"/>
  <c r="AM54" i="2"/>
  <c r="AE54" i="2"/>
  <c r="W54" i="2"/>
  <c r="O54" i="2"/>
  <c r="G54" i="2"/>
  <c r="FU54" i="2"/>
  <c r="FE54" i="2"/>
  <c r="EO54" i="2"/>
  <c r="DY54" i="2"/>
  <c r="DN54" i="2"/>
  <c r="DD54" i="2"/>
  <c r="CS54" i="2"/>
  <c r="CH54" i="2"/>
  <c r="BX54" i="2"/>
  <c r="BM54" i="2"/>
  <c r="BB54" i="2"/>
  <c r="AT54" i="2"/>
  <c r="AL54" i="2"/>
  <c r="AD54" i="2"/>
  <c r="V54" i="2"/>
  <c r="N54" i="2"/>
  <c r="F54" i="2"/>
  <c r="EX54" i="2"/>
  <c r="DU54" i="2"/>
  <c r="CZ54" i="2"/>
  <c r="CD54" i="2"/>
  <c r="BI54" i="2"/>
  <c r="AQ54" i="2"/>
  <c r="AA54" i="2"/>
  <c r="K54" i="2"/>
  <c r="FN54" i="2"/>
  <c r="DJ54" i="2"/>
  <c r="BT54" i="2"/>
  <c r="AY54" i="2"/>
  <c r="S54" i="2"/>
  <c r="GH54" i="2"/>
  <c r="EW54" i="2"/>
  <c r="DT54" i="2"/>
  <c r="CX54" i="2"/>
  <c r="CC54" i="2"/>
  <c r="BH54" i="2"/>
  <c r="AP54" i="2"/>
  <c r="Z54" i="2"/>
  <c r="J54" i="2"/>
  <c r="EH54" i="2"/>
  <c r="CO54" i="2"/>
  <c r="AI54" i="2"/>
  <c r="FM54" i="2"/>
  <c r="BR54" i="2"/>
  <c r="EG54" i="2"/>
  <c r="AX54" i="2"/>
  <c r="DI54" i="2"/>
  <c r="AH54" i="2"/>
  <c r="CN54" i="2"/>
  <c r="R54" i="2"/>
  <c r="GH33" i="2"/>
  <c r="BA47" i="2"/>
  <c r="BA44" i="2"/>
  <c r="DU47" i="2"/>
  <c r="DU44" i="2"/>
  <c r="FS47" i="2"/>
  <c r="FS44" i="2"/>
  <c r="BH34" i="2"/>
  <c r="BH35" i="2" s="1"/>
  <c r="BH36" i="2" s="1"/>
  <c r="BH38" i="2" s="1"/>
  <c r="BH40" i="2" s="1"/>
  <c r="FT34" i="2"/>
  <c r="FT35" i="2" s="1"/>
  <c r="FT36" i="2" s="1"/>
  <c r="FT38" i="2" s="1"/>
  <c r="FT40" i="2" s="1"/>
  <c r="CD34" i="2"/>
  <c r="CD35" i="2" s="1"/>
  <c r="CD36" i="2" s="1"/>
  <c r="CD38" i="2" s="1"/>
  <c r="CD40" i="2" s="1"/>
  <c r="EP34" i="2"/>
  <c r="EP35" i="2" s="1"/>
  <c r="EP36" i="2" s="1"/>
  <c r="EP38" i="2" s="1"/>
  <c r="EP40" i="2" s="1"/>
  <c r="Y47" i="2"/>
  <c r="Y44" i="2"/>
  <c r="GG47" i="2"/>
  <c r="GG44" i="2"/>
  <c r="BF34" i="2"/>
  <c r="BF35" i="2" s="1"/>
  <c r="BF36" i="2" s="1"/>
  <c r="BF38" i="2" s="1"/>
  <c r="BF40" i="2" s="1"/>
  <c r="X47" i="2"/>
  <c r="X44" i="2"/>
  <c r="EV47" i="2"/>
  <c r="EV44" i="2"/>
  <c r="BO47" i="2"/>
  <c r="BO44" i="2"/>
  <c r="EA47" i="2"/>
  <c r="EA44" i="2"/>
  <c r="EU47" i="2"/>
  <c r="EU44" i="2"/>
  <c r="AD34" i="2"/>
  <c r="AD35" i="2" s="1"/>
  <c r="AD36" i="2" s="1"/>
  <c r="AD38" i="2" s="1"/>
  <c r="AD40" i="2" s="1"/>
  <c r="BJ34" i="2"/>
  <c r="BJ35" i="2" s="1"/>
  <c r="BJ36" i="2" s="1"/>
  <c r="BJ38" i="2" s="1"/>
  <c r="BJ40" i="2" s="1"/>
  <c r="CP34" i="2"/>
  <c r="CP35" i="2" s="1"/>
  <c r="CP36" i="2" s="1"/>
  <c r="CP38" i="2" s="1"/>
  <c r="CP40" i="2" s="1"/>
  <c r="DV34" i="2"/>
  <c r="DV35" i="2" s="1"/>
  <c r="DV36" i="2" s="1"/>
  <c r="DV38" i="2" s="1"/>
  <c r="DV40" i="2" s="1"/>
  <c r="FB34" i="2"/>
  <c r="FB35" i="2" s="1"/>
  <c r="FB36" i="2" s="1"/>
  <c r="FB38" i="2" s="1"/>
  <c r="FB40" i="2" s="1"/>
  <c r="DX47" i="2"/>
  <c r="DX44" i="2"/>
  <c r="E46" i="12" l="1"/>
  <c r="GB44" i="12"/>
  <c r="E51" i="10"/>
  <c r="GI53" i="10"/>
  <c r="GI54" i="10" s="1"/>
  <c r="GI50" i="10"/>
  <c r="GI43" i="10"/>
  <c r="GH47" i="9"/>
  <c r="GI46" i="9" s="1"/>
  <c r="GH42" i="9"/>
  <c r="E44" i="9"/>
  <c r="BH42" i="4"/>
  <c r="M667" i="1"/>
  <c r="M671" i="1" s="1"/>
  <c r="Q42" i="4"/>
  <c r="M151" i="1"/>
  <c r="M155" i="1" s="1"/>
  <c r="BW42" i="4"/>
  <c r="M847" i="1"/>
  <c r="M851" i="1" s="1"/>
  <c r="T42" i="4"/>
  <c r="M187" i="1"/>
  <c r="M191" i="1" s="1"/>
  <c r="FL42" i="4"/>
  <c r="M1963" i="1"/>
  <c r="M1967" i="1" s="1"/>
  <c r="CX42" i="4"/>
  <c r="M1171" i="1"/>
  <c r="M1175" i="1" s="1"/>
  <c r="DO42" i="4"/>
  <c r="M1375" i="1"/>
  <c r="M1379" i="1" s="1"/>
  <c r="FV42" i="2"/>
  <c r="K2083" i="1"/>
  <c r="K2087" i="1" s="1"/>
  <c r="BM42" i="4"/>
  <c r="M727" i="1"/>
  <c r="M731" i="1" s="1"/>
  <c r="EZ42" i="4"/>
  <c r="M1819" i="1"/>
  <c r="M1823" i="1" s="1"/>
  <c r="ES42" i="4"/>
  <c r="M1735" i="1"/>
  <c r="M1739" i="1" s="1"/>
  <c r="DS42" i="4"/>
  <c r="M1423" i="1"/>
  <c r="M1427" i="1" s="1"/>
  <c r="FH42" i="4"/>
  <c r="M1915" i="1"/>
  <c r="M1919" i="1" s="1"/>
  <c r="EC42" i="4"/>
  <c r="M1543" i="1"/>
  <c r="M1547" i="1" s="1"/>
  <c r="DN42" i="4"/>
  <c r="M1363" i="1"/>
  <c r="M1367" i="1" s="1"/>
  <c r="FI42" i="4"/>
  <c r="M1927" i="1"/>
  <c r="M1931" i="1" s="1"/>
  <c r="BZ42" i="4"/>
  <c r="M883" i="1"/>
  <c r="M887" i="1" s="1"/>
  <c r="BA42" i="4"/>
  <c r="M583" i="1"/>
  <c r="CH42" i="4"/>
  <c r="M979" i="1"/>
  <c r="M983" i="1" s="1"/>
  <c r="AN42" i="4"/>
  <c r="M427" i="1"/>
  <c r="M431" i="1" s="1"/>
  <c r="EN42" i="4"/>
  <c r="M1675" i="1"/>
  <c r="M1679" i="1" s="1"/>
  <c r="BS42" i="4"/>
  <c r="M799" i="1"/>
  <c r="M803" i="1" s="1"/>
  <c r="CD42" i="4"/>
  <c r="M931" i="1"/>
  <c r="M935" i="1" s="1"/>
  <c r="DK42" i="4"/>
  <c r="M1327" i="1"/>
  <c r="M1331" i="1" s="1"/>
  <c r="S42" i="4"/>
  <c r="M175" i="1"/>
  <c r="M179" i="1" s="1"/>
  <c r="CT42" i="4"/>
  <c r="M1123" i="1"/>
  <c r="M1127" i="1" s="1"/>
  <c r="K42" i="4"/>
  <c r="M79" i="1"/>
  <c r="M83" i="1" s="1"/>
  <c r="FE42" i="4"/>
  <c r="M1879" i="1"/>
  <c r="M1883" i="1" s="1"/>
  <c r="FR42" i="4"/>
  <c r="M2035" i="1"/>
  <c r="M2039" i="1" s="1"/>
  <c r="FB42" i="4"/>
  <c r="M1843" i="1"/>
  <c r="M1847" i="1" s="1"/>
  <c r="DL42" i="4"/>
  <c r="M1339" i="1"/>
  <c r="M1343" i="1" s="1"/>
  <c r="FJ42" i="4"/>
  <c r="M1939" i="1"/>
  <c r="M1943" i="1" s="1"/>
  <c r="ET42" i="4"/>
  <c r="M1747" i="1"/>
  <c r="M1751" i="1" s="1"/>
  <c r="CI42" i="4"/>
  <c r="M991" i="1"/>
  <c r="M995" i="1" s="1"/>
  <c r="FZ42" i="4"/>
  <c r="M2131" i="1"/>
  <c r="M2135" i="1" s="1"/>
  <c r="AM42" i="2"/>
  <c r="K415" i="1"/>
  <c r="K419" i="1" s="1"/>
  <c r="EJ42" i="4"/>
  <c r="M1627" i="1"/>
  <c r="M1631" i="1" s="1"/>
  <c r="FX42" i="4"/>
  <c r="M2107" i="1"/>
  <c r="M2111" i="1" s="1"/>
  <c r="CW42" i="4"/>
  <c r="M1159" i="1"/>
  <c r="M1163" i="1" s="1"/>
  <c r="AB42" i="2"/>
  <c r="K283" i="1"/>
  <c r="K287" i="1" s="1"/>
  <c r="DL42" i="2"/>
  <c r="K1339" i="1"/>
  <c r="K1343" i="1" s="1"/>
  <c r="FC44" i="2"/>
  <c r="CT42" i="2"/>
  <c r="K1123" i="1"/>
  <c r="K1127" i="1" s="1"/>
  <c r="DV42" i="2"/>
  <c r="K1459" i="1"/>
  <c r="K1463" i="1" s="1"/>
  <c r="DZ42" i="2"/>
  <c r="K1507" i="1"/>
  <c r="K1511" i="1" s="1"/>
  <c r="AZ42" i="2"/>
  <c r="K571" i="1"/>
  <c r="K575" i="1" s="1"/>
  <c r="Z42" i="2"/>
  <c r="K259" i="1"/>
  <c r="K263" i="1" s="1"/>
  <c r="CX42" i="2"/>
  <c r="K1171" i="1"/>
  <c r="K1175" i="1" s="1"/>
  <c r="AX42" i="2"/>
  <c r="K547" i="1"/>
  <c r="K551" i="1" s="1"/>
  <c r="DO42" i="2"/>
  <c r="K1375" i="1"/>
  <c r="K1379" i="1" s="1"/>
  <c r="FL42" i="2"/>
  <c r="K1963" i="1"/>
  <c r="K1967" i="1" s="1"/>
  <c r="BB42" i="2"/>
  <c r="K595" i="1"/>
  <c r="K599" i="1" s="1"/>
  <c r="G42" i="2"/>
  <c r="K31" i="1"/>
  <c r="K35" i="1" s="1"/>
  <c r="AH44" i="3"/>
  <c r="BW47" i="3"/>
  <c r="GA47" i="3"/>
  <c r="AB44" i="3"/>
  <c r="AQ44" i="3"/>
  <c r="FC47" i="3"/>
  <c r="BP42" i="4"/>
  <c r="M763" i="1"/>
  <c r="M767" i="1" s="1"/>
  <c r="AY42" i="4"/>
  <c r="M559" i="1"/>
  <c r="M563" i="1" s="1"/>
  <c r="CB42" i="4"/>
  <c r="M907" i="1"/>
  <c r="M911" i="1" s="1"/>
  <c r="DH42" i="4"/>
  <c r="M1291" i="1"/>
  <c r="M1295" i="1" s="1"/>
  <c r="FO42" i="4"/>
  <c r="M1999" i="1"/>
  <c r="M2003" i="1" s="1"/>
  <c r="BF42" i="4"/>
  <c r="M643" i="1"/>
  <c r="M647" i="1" s="1"/>
  <c r="FK42" i="4"/>
  <c r="M1951" i="1"/>
  <c r="M1955" i="1" s="1"/>
  <c r="AA42" i="4"/>
  <c r="M271" i="1"/>
  <c r="M275" i="1" s="1"/>
  <c r="X42" i="4"/>
  <c r="M235" i="1"/>
  <c r="M239" i="1" s="1"/>
  <c r="V42" i="4"/>
  <c r="M211" i="1"/>
  <c r="M215" i="1" s="1"/>
  <c r="CY42" i="4"/>
  <c r="M1183" i="1"/>
  <c r="M1187" i="1" s="1"/>
  <c r="EM47" i="4"/>
  <c r="EL44" i="5"/>
  <c r="EJ42" i="2"/>
  <c r="K1627" i="1"/>
  <c r="K1631" i="1" s="1"/>
  <c r="FX42" i="2"/>
  <c r="K2107" i="1"/>
  <c r="K2111" i="1" s="1"/>
  <c r="DC42" i="4"/>
  <c r="M1231" i="1"/>
  <c r="M1235" i="1" s="1"/>
  <c r="FP42" i="4"/>
  <c r="M2011" i="1"/>
  <c r="M2015" i="1" s="1"/>
  <c r="EL42" i="2"/>
  <c r="K1651" i="1"/>
  <c r="K1655" i="1" s="1"/>
  <c r="CL42" i="2"/>
  <c r="K1027" i="1"/>
  <c r="K1031" i="1" s="1"/>
  <c r="DT42" i="2"/>
  <c r="K1435" i="1"/>
  <c r="K1439" i="1" s="1"/>
  <c r="J42" i="2"/>
  <c r="K67" i="1"/>
  <c r="K71" i="1" s="1"/>
  <c r="BS42" i="2"/>
  <c r="K799" i="1"/>
  <c r="K803" i="1" s="1"/>
  <c r="CP42" i="2"/>
  <c r="K1075" i="1"/>
  <c r="K1079" i="1" s="1"/>
  <c r="AT42" i="2"/>
  <c r="K499" i="1"/>
  <c r="K503" i="1" s="1"/>
  <c r="BN42" i="2"/>
  <c r="K739" i="1"/>
  <c r="K743" i="1" s="1"/>
  <c r="BR42" i="2"/>
  <c r="K787" i="1"/>
  <c r="K791" i="1" s="1"/>
  <c r="CY42" i="2"/>
  <c r="K1183" i="1"/>
  <c r="K1187" i="1" s="1"/>
  <c r="EZ42" i="2"/>
  <c r="K1819" i="1"/>
  <c r="K1823" i="1" s="1"/>
  <c r="BC42" i="2"/>
  <c r="K607" i="1"/>
  <c r="K611" i="1" s="1"/>
  <c r="DD42" i="2"/>
  <c r="K1243" i="1"/>
  <c r="V42" i="2"/>
  <c r="K211" i="1"/>
  <c r="K215" i="1" s="1"/>
  <c r="BD42" i="4"/>
  <c r="M619" i="1"/>
  <c r="M623" i="1" s="1"/>
  <c r="AJ42" i="4"/>
  <c r="M379" i="1"/>
  <c r="M383" i="1" s="1"/>
  <c r="AG42" i="4"/>
  <c r="M343" i="1"/>
  <c r="M347" i="1" s="1"/>
  <c r="FW42" i="4"/>
  <c r="M2095" i="1"/>
  <c r="M2099" i="1" s="1"/>
  <c r="AT42" i="4"/>
  <c r="M499" i="1"/>
  <c r="M503" i="1" s="1"/>
  <c r="BB42" i="4"/>
  <c r="M595" i="1"/>
  <c r="M599" i="1" s="1"/>
  <c r="BR42" i="4"/>
  <c r="M787" i="1"/>
  <c r="M791" i="1" s="1"/>
  <c r="G42" i="4"/>
  <c r="M31" i="1"/>
  <c r="M35" i="1" s="1"/>
  <c r="BC42" i="4"/>
  <c r="M607" i="1"/>
  <c r="M611" i="1" s="1"/>
  <c r="AM42" i="4"/>
  <c r="M415" i="1"/>
  <c r="M419" i="1" s="1"/>
  <c r="GH62" i="4"/>
  <c r="M2156" i="1"/>
  <c r="M2161" i="1" s="1"/>
  <c r="BJ42" i="2"/>
  <c r="K691" i="1"/>
  <c r="K695" i="1" s="1"/>
  <c r="R42" i="2"/>
  <c r="K163" i="1"/>
  <c r="K167" i="1" s="1"/>
  <c r="AX42" i="4"/>
  <c r="AX47" i="4" s="1"/>
  <c r="M547" i="1"/>
  <c r="M551" i="1" s="1"/>
  <c r="CG42" i="4"/>
  <c r="M967" i="1"/>
  <c r="M971" i="1" s="1"/>
  <c r="DF42" i="4"/>
  <c r="M1267" i="1"/>
  <c r="M1271" i="1" s="1"/>
  <c r="P42" i="4"/>
  <c r="M139" i="1"/>
  <c r="M143" i="1" s="1"/>
  <c r="AD42" i="2"/>
  <c r="K307" i="1"/>
  <c r="K311" i="1" s="1"/>
  <c r="EP42" i="2"/>
  <c r="K1699" i="1"/>
  <c r="K1703" i="1" s="1"/>
  <c r="CN42" i="2"/>
  <c r="K1051" i="1"/>
  <c r="K1055" i="1" s="1"/>
  <c r="CI42" i="2"/>
  <c r="K991" i="1"/>
  <c r="K995" i="1" s="1"/>
  <c r="DP44" i="2"/>
  <c r="BX42" i="2"/>
  <c r="K859" i="1"/>
  <c r="K863" i="1" s="1"/>
  <c r="CQ42" i="2"/>
  <c r="K1087" i="1"/>
  <c r="K1091" i="1" s="1"/>
  <c r="F42" i="2"/>
  <c r="K19" i="1"/>
  <c r="K23" i="1" s="1"/>
  <c r="ER42" i="2"/>
  <c r="K1723" i="1"/>
  <c r="K1727" i="1" s="1"/>
  <c r="EH42" i="2"/>
  <c r="K1603" i="1"/>
  <c r="K1607" i="1" s="1"/>
  <c r="CA42" i="2"/>
  <c r="K895" i="1"/>
  <c r="K899" i="1" s="1"/>
  <c r="BK42" i="2"/>
  <c r="K703" i="1"/>
  <c r="K707" i="1" s="1"/>
  <c r="EB42" i="2"/>
  <c r="K1531" i="1"/>
  <c r="BQ44" i="2"/>
  <c r="FR42" i="2"/>
  <c r="K2035" i="1"/>
  <c r="K2039" i="1" s="1"/>
  <c r="DO47" i="3"/>
  <c r="EG44" i="3"/>
  <c r="CY47" i="3"/>
  <c r="BL47" i="3"/>
  <c r="CC42" i="4"/>
  <c r="CC47" i="4" s="1"/>
  <c r="M919" i="1"/>
  <c r="M923" i="1" s="1"/>
  <c r="DD42" i="4"/>
  <c r="M1243" i="1"/>
  <c r="M1247" i="1" s="1"/>
  <c r="EF42" i="4"/>
  <c r="M1579" i="1"/>
  <c r="M1583" i="1" s="1"/>
  <c r="CV42" i="4"/>
  <c r="M1147" i="1"/>
  <c r="M1151" i="1" s="1"/>
  <c r="AQ42" i="4"/>
  <c r="M463" i="1"/>
  <c r="M467" i="1" s="1"/>
  <c r="ER42" i="4"/>
  <c r="M1723" i="1"/>
  <c r="M1727" i="1" s="1"/>
  <c r="EI42" i="4"/>
  <c r="M1615" i="1"/>
  <c r="M1619" i="1" s="1"/>
  <c r="AB42" i="4"/>
  <c r="M283" i="1"/>
  <c r="M287" i="1" s="1"/>
  <c r="EL42" i="4"/>
  <c r="EL47" i="4" s="1"/>
  <c r="M1651" i="1"/>
  <c r="M1655" i="1" s="1"/>
  <c r="AE42" i="2"/>
  <c r="K319" i="1"/>
  <c r="K323" i="1" s="1"/>
  <c r="EO42" i="4"/>
  <c r="M1687" i="1"/>
  <c r="M1691" i="1" s="1"/>
  <c r="DV42" i="4"/>
  <c r="M1459" i="1"/>
  <c r="M1463" i="1" s="1"/>
  <c r="AZ42" i="4"/>
  <c r="AZ47" i="4" s="1"/>
  <c r="M571" i="1"/>
  <c r="M575" i="1" s="1"/>
  <c r="W42" i="2"/>
  <c r="K223" i="1"/>
  <c r="K227" i="1" s="1"/>
  <c r="L42" i="2"/>
  <c r="K91" i="1"/>
  <c r="K95" i="1" s="1"/>
  <c r="FH42" i="2"/>
  <c r="K1915" i="1"/>
  <c r="K1919" i="1" s="1"/>
  <c r="DF42" i="2"/>
  <c r="K1267" i="1"/>
  <c r="AA44" i="2"/>
  <c r="CF42" i="2"/>
  <c r="K955" i="1"/>
  <c r="K959" i="1" s="1"/>
  <c r="CE44" i="2"/>
  <c r="DB42" i="2"/>
  <c r="K1219" i="1"/>
  <c r="K1223" i="1" s="1"/>
  <c r="O42" i="2"/>
  <c r="K127" i="1"/>
  <c r="K131" i="1" s="1"/>
  <c r="FZ42" i="2"/>
  <c r="K2131" i="1"/>
  <c r="K2135" i="1" s="1"/>
  <c r="BP42" i="2"/>
  <c r="K763" i="1"/>
  <c r="K767" i="1" s="1"/>
  <c r="BZ42" i="2"/>
  <c r="K883" i="1"/>
  <c r="K887" i="1" s="1"/>
  <c r="AS44" i="2"/>
  <c r="DV44" i="3"/>
  <c r="BA44" i="3"/>
  <c r="AJ47" i="3"/>
  <c r="CR42" i="4"/>
  <c r="M1099" i="1"/>
  <c r="M1103" i="1" s="1"/>
  <c r="AR42" i="4"/>
  <c r="M475" i="1"/>
  <c r="M479" i="1" s="1"/>
  <c r="FV42" i="4"/>
  <c r="M2083" i="1"/>
  <c r="M2087" i="1" s="1"/>
  <c r="R42" i="4"/>
  <c r="M163" i="1"/>
  <c r="M167" i="1" s="1"/>
  <c r="BQ42" i="4"/>
  <c r="M775" i="1"/>
  <c r="M779" i="1" s="1"/>
  <c r="EQ42" i="4"/>
  <c r="M1711" i="1"/>
  <c r="M1715" i="1" s="1"/>
  <c r="BT42" i="4"/>
  <c r="BT44" i="4" s="1"/>
  <c r="M811" i="1"/>
  <c r="M815" i="1" s="1"/>
  <c r="EU42" i="4"/>
  <c r="M1759" i="1"/>
  <c r="M1763" i="1" s="1"/>
  <c r="U42" i="4"/>
  <c r="M199" i="1"/>
  <c r="M203" i="1" s="1"/>
  <c r="DY42" i="4"/>
  <c r="M1495" i="1"/>
  <c r="M1499" i="1" s="1"/>
  <c r="CP42" i="4"/>
  <c r="M1075" i="1"/>
  <c r="M1079" i="1" s="1"/>
  <c r="CE42" i="4"/>
  <c r="M943" i="1"/>
  <c r="M947" i="1" s="1"/>
  <c r="EX42" i="4"/>
  <c r="M1795" i="1"/>
  <c r="F42" i="4"/>
  <c r="M19" i="1"/>
  <c r="M23" i="1" s="1"/>
  <c r="DB42" i="4"/>
  <c r="M1219" i="1"/>
  <c r="M1223" i="1" s="1"/>
  <c r="CN42" i="4"/>
  <c r="M1051" i="1"/>
  <c r="M1055" i="1" s="1"/>
  <c r="AH42" i="4"/>
  <c r="M355" i="1"/>
  <c r="M359" i="1" s="1"/>
  <c r="FU42" i="4"/>
  <c r="M2071" i="1"/>
  <c r="M2075" i="1" s="1"/>
  <c r="AK42" i="4"/>
  <c r="M391" i="1"/>
  <c r="M395" i="1" s="1"/>
  <c r="CQ47" i="4"/>
  <c r="CK44" i="4"/>
  <c r="K851" i="1"/>
  <c r="AL42" i="2"/>
  <c r="K403" i="1"/>
  <c r="K407" i="1" s="1"/>
  <c r="FD42" i="4"/>
  <c r="M1867" i="1"/>
  <c r="M1871" i="1" s="1"/>
  <c r="EV42" i="4"/>
  <c r="M1771" i="1"/>
  <c r="M1775" i="1" s="1"/>
  <c r="Z42" i="4"/>
  <c r="M259" i="1"/>
  <c r="M263" i="1" s="1"/>
  <c r="BN42" i="4"/>
  <c r="M739" i="1"/>
  <c r="M743" i="1" s="1"/>
  <c r="BG42" i="4"/>
  <c r="BG44" i="4" s="1"/>
  <c r="M655" i="1"/>
  <c r="M659" i="1" s="1"/>
  <c r="CD42" i="2"/>
  <c r="K931" i="1"/>
  <c r="K935" i="1" s="1"/>
  <c r="FT42" i="2"/>
  <c r="K2059" i="1"/>
  <c r="K2063" i="1" s="1"/>
  <c r="EN44" i="2"/>
  <c r="EX42" i="2"/>
  <c r="K1795" i="1"/>
  <c r="DG42" i="2"/>
  <c r="K1279" i="1"/>
  <c r="K1283" i="1" s="1"/>
  <c r="CV42" i="2"/>
  <c r="K1147" i="1"/>
  <c r="K1151" i="1" s="1"/>
  <c r="N42" i="2"/>
  <c r="K115" i="1"/>
  <c r="K119" i="1" s="1"/>
  <c r="T42" i="2"/>
  <c r="K187" i="1"/>
  <c r="K191" i="1" s="1"/>
  <c r="BV42" i="2"/>
  <c r="K835" i="1"/>
  <c r="K839" i="1" s="1"/>
  <c r="ET42" i="2"/>
  <c r="K1747" i="1"/>
  <c r="K1751" i="1" s="1"/>
  <c r="T47" i="3"/>
  <c r="BZ44" i="3"/>
  <c r="BP47" i="3"/>
  <c r="CC44" i="3"/>
  <c r="EN47" i="3"/>
  <c r="AW44" i="3"/>
  <c r="AF42" i="4"/>
  <c r="M331" i="1"/>
  <c r="M335" i="1" s="1"/>
  <c r="CU42" i="4"/>
  <c r="CU44" i="4" s="1"/>
  <c r="M1135" i="1"/>
  <c r="M1139" i="1" s="1"/>
  <c r="BJ42" i="4"/>
  <c r="M691" i="1"/>
  <c r="M695" i="1" s="1"/>
  <c r="DR42" i="4"/>
  <c r="DR47" i="4" s="1"/>
  <c r="M1411" i="1"/>
  <c r="M1415" i="1" s="1"/>
  <c r="J42" i="4"/>
  <c r="J44" i="4" s="1"/>
  <c r="M67" i="1"/>
  <c r="M71" i="1" s="1"/>
  <c r="L42" i="4"/>
  <c r="M91" i="1"/>
  <c r="M95" i="1" s="1"/>
  <c r="FG42" i="4"/>
  <c r="FG44" i="4" s="1"/>
  <c r="M1903" i="1"/>
  <c r="M1907" i="1" s="1"/>
  <c r="BO42" i="4"/>
  <c r="M751" i="1"/>
  <c r="M755" i="1" s="1"/>
  <c r="EH42" i="4"/>
  <c r="M1603" i="1"/>
  <c r="M1607" i="1" s="1"/>
  <c r="L671" i="1"/>
  <c r="FN42" i="2"/>
  <c r="K1987" i="1"/>
  <c r="K1991" i="1" s="1"/>
  <c r="AV42" i="4"/>
  <c r="M523" i="1"/>
  <c r="M527" i="1" s="1"/>
  <c r="FY42" i="4"/>
  <c r="M2119" i="1"/>
  <c r="M2123" i="1" s="1"/>
  <c r="CS42" i="4"/>
  <c r="CS47" i="4" s="1"/>
  <c r="M1111" i="1"/>
  <c r="M1115" i="1" s="1"/>
  <c r="BF42" i="2"/>
  <c r="K643" i="1"/>
  <c r="K647" i="1" s="1"/>
  <c r="BH42" i="2"/>
  <c r="K667" i="1"/>
  <c r="K671" i="1" s="1"/>
  <c r="FP42" i="2"/>
  <c r="K2011" i="1"/>
  <c r="K2015" i="1" s="1"/>
  <c r="DR42" i="2"/>
  <c r="K1411" i="1"/>
  <c r="K1415" i="1" s="1"/>
  <c r="AU42" i="2"/>
  <c r="K511" i="1"/>
  <c r="K515" i="1" s="1"/>
  <c r="FJ42" i="2"/>
  <c r="K1939" i="1"/>
  <c r="K1943" i="1" s="1"/>
  <c r="AJ42" i="2"/>
  <c r="K379" i="1"/>
  <c r="K383" i="1" s="1"/>
  <c r="DJ42" i="2"/>
  <c r="K1315" i="1"/>
  <c r="K1319" i="1" s="1"/>
  <c r="FF42" i="2"/>
  <c r="K1891" i="1"/>
  <c r="K1895" i="1" s="1"/>
  <c r="AP42" i="2"/>
  <c r="K451" i="1"/>
  <c r="K455" i="1" s="1"/>
  <c r="DN42" i="2"/>
  <c r="K1363" i="1"/>
  <c r="K1367" i="1" s="1"/>
  <c r="AW44" i="2"/>
  <c r="CM42" i="4"/>
  <c r="M1039" i="1"/>
  <c r="M1043" i="1" s="1"/>
  <c r="EP42" i="4"/>
  <c r="EP44" i="4" s="1"/>
  <c r="M1699" i="1"/>
  <c r="M1703" i="1" s="1"/>
  <c r="AL42" i="4"/>
  <c r="M403" i="1"/>
  <c r="M407" i="1" s="1"/>
  <c r="DM42" i="4"/>
  <c r="DM44" i="4" s="1"/>
  <c r="M1351" i="1"/>
  <c r="M1355" i="1" s="1"/>
  <c r="FN42" i="4"/>
  <c r="M1987" i="1"/>
  <c r="M1991" i="1" s="1"/>
  <c r="BX42" i="4"/>
  <c r="BX44" i="4" s="1"/>
  <c r="M859" i="1"/>
  <c r="M863" i="1" s="1"/>
  <c r="EE42" i="4"/>
  <c r="M1567" i="1"/>
  <c r="M1571" i="1" s="1"/>
  <c r="CZ42" i="4"/>
  <c r="M1195" i="1"/>
  <c r="M1199" i="1" s="1"/>
  <c r="ED42" i="4"/>
  <c r="M1555" i="1"/>
  <c r="M1559" i="1" s="1"/>
  <c r="DX42" i="4"/>
  <c r="DX47" i="4" s="1"/>
  <c r="M1483" i="1"/>
  <c r="M1487" i="1" s="1"/>
  <c r="FF42" i="4"/>
  <c r="M1891" i="1"/>
  <c r="M1895" i="1" s="1"/>
  <c r="DI42" i="4"/>
  <c r="M1303" i="1"/>
  <c r="M1307" i="1" s="1"/>
  <c r="GA42" i="4"/>
  <c r="M2143" i="1"/>
  <c r="M2147" i="1" s="1"/>
  <c r="N42" i="4"/>
  <c r="N44" i="4" s="1"/>
  <c r="M115" i="1"/>
  <c r="M119" i="1" s="1"/>
  <c r="AR42" i="2"/>
  <c r="K475" i="1"/>
  <c r="K479" i="1" s="1"/>
  <c r="CJ42" i="4"/>
  <c r="M1003" i="1"/>
  <c r="M1007" i="1" s="1"/>
  <c r="FB42" i="2"/>
  <c r="K1843" i="1"/>
  <c r="K1847" i="1" s="1"/>
  <c r="ED42" i="2"/>
  <c r="K1555" i="1"/>
  <c r="K1559" i="1" s="1"/>
  <c r="CH42" i="2"/>
  <c r="K979" i="1"/>
  <c r="K983" i="1" s="1"/>
  <c r="AH42" i="2"/>
  <c r="K355" i="1"/>
  <c r="K359" i="1" s="1"/>
  <c r="DP42" i="4"/>
  <c r="M1387" i="1"/>
  <c r="M1391" i="1" s="1"/>
  <c r="DJ42" i="4"/>
  <c r="DJ47" i="4" s="1"/>
  <c r="M1315" i="1"/>
  <c r="M1319" i="1" s="1"/>
  <c r="DT42" i="4"/>
  <c r="M1435" i="1"/>
  <c r="M1439" i="1" s="1"/>
  <c r="EA42" i="4"/>
  <c r="M1519" i="1"/>
  <c r="M1523" i="1" s="1"/>
  <c r="AP42" i="4"/>
  <c r="M451" i="1"/>
  <c r="M455" i="1" s="1"/>
  <c r="FT42" i="4"/>
  <c r="FT44" i="4" s="1"/>
  <c r="M2059" i="1"/>
  <c r="M2063" i="1" s="1"/>
  <c r="W42" i="4"/>
  <c r="M223" i="1"/>
  <c r="M227" i="1" s="1"/>
  <c r="EB42" i="4"/>
  <c r="EB47" i="4" s="1"/>
  <c r="M1531" i="1"/>
  <c r="M1535" i="1" s="1"/>
  <c r="AD42" i="4"/>
  <c r="M307" i="1"/>
  <c r="M311" i="1" s="1"/>
  <c r="CL42" i="4"/>
  <c r="CL44" i="4" s="1"/>
  <c r="M1027" i="1"/>
  <c r="M1031" i="1" s="1"/>
  <c r="CF42" i="4"/>
  <c r="M955" i="1"/>
  <c r="M959" i="1" s="1"/>
  <c r="BL42" i="4"/>
  <c r="BL44" i="4" s="1"/>
  <c r="M715" i="1"/>
  <c r="M719" i="1" s="1"/>
  <c r="EY42" i="4"/>
  <c r="M1807" i="1"/>
  <c r="M1811" i="1" s="1"/>
  <c r="DZ42" i="4"/>
  <c r="DZ47" i="4" s="1"/>
  <c r="M1507" i="1"/>
  <c r="M1511" i="1" s="1"/>
  <c r="AI42" i="4"/>
  <c r="M367" i="1"/>
  <c r="M371" i="1" s="1"/>
  <c r="AW42" i="4"/>
  <c r="AW47" i="4" s="1"/>
  <c r="M535" i="1"/>
  <c r="BV42" i="4"/>
  <c r="M835" i="1"/>
  <c r="M839" i="1" s="1"/>
  <c r="F42" i="3"/>
  <c r="L19" i="1"/>
  <c r="L23" i="1" s="1"/>
  <c r="E42" i="7"/>
  <c r="GH40" i="7"/>
  <c r="GJ43" i="7" s="1"/>
  <c r="GH38" i="6"/>
  <c r="O2158" i="1" s="1"/>
  <c r="O2162" i="1" s="1"/>
  <c r="E40" i="6"/>
  <c r="O7" i="1" s="1"/>
  <c r="O11" i="1" s="1"/>
  <c r="GH35" i="5"/>
  <c r="E36" i="5"/>
  <c r="AY44" i="4"/>
  <c r="AY47" i="4"/>
  <c r="BQ47" i="4"/>
  <c r="BQ44" i="4"/>
  <c r="DH47" i="4"/>
  <c r="DH44" i="4"/>
  <c r="EU47" i="4"/>
  <c r="EU44" i="4"/>
  <c r="FO44" i="4"/>
  <c r="FO47" i="4"/>
  <c r="F44" i="4"/>
  <c r="F47" i="4"/>
  <c r="AA44" i="4"/>
  <c r="AA47" i="4"/>
  <c r="X47" i="4"/>
  <c r="X44" i="4"/>
  <c r="AF44" i="4"/>
  <c r="AF47" i="4"/>
  <c r="AJ47" i="4"/>
  <c r="AJ44" i="4"/>
  <c r="AG47" i="4"/>
  <c r="AG44" i="4"/>
  <c r="CU47" i="4"/>
  <c r="FW44" i="4"/>
  <c r="FW47" i="4"/>
  <c r="AT47" i="4"/>
  <c r="AT44" i="4"/>
  <c r="BB44" i="4"/>
  <c r="BB47" i="4"/>
  <c r="BR44" i="4"/>
  <c r="BR47" i="4"/>
  <c r="BJ47" i="4"/>
  <c r="BJ44" i="4"/>
  <c r="DR44" i="4"/>
  <c r="G44" i="4"/>
  <c r="G47" i="4"/>
  <c r="J47" i="4"/>
  <c r="L44" i="4"/>
  <c r="L47" i="4"/>
  <c r="FG47" i="4"/>
  <c r="BO44" i="4"/>
  <c r="BO47" i="4"/>
  <c r="BC44" i="4"/>
  <c r="BC47" i="4"/>
  <c r="EH47" i="4"/>
  <c r="EH44" i="4"/>
  <c r="AM44" i="4"/>
  <c r="AM47" i="4"/>
  <c r="FV47" i="4"/>
  <c r="FV44" i="4"/>
  <c r="EQ44" i="4"/>
  <c r="EQ47" i="4"/>
  <c r="DY47" i="4"/>
  <c r="DY44" i="4"/>
  <c r="BF44" i="4"/>
  <c r="BF47" i="4"/>
  <c r="FU47" i="4"/>
  <c r="FU44" i="4"/>
  <c r="CY47" i="4"/>
  <c r="CY44" i="4"/>
  <c r="FD44" i="4"/>
  <c r="FD47" i="4"/>
  <c r="EJ47" i="4"/>
  <c r="EJ44" i="4"/>
  <c r="CM44" i="4"/>
  <c r="CM47" i="4"/>
  <c r="AX44" i="4"/>
  <c r="AL44" i="4"/>
  <c r="AL47" i="4"/>
  <c r="DM47" i="4"/>
  <c r="EV47" i="4"/>
  <c r="EV44" i="4"/>
  <c r="BX47" i="4"/>
  <c r="CG47" i="4"/>
  <c r="CG44" i="4"/>
  <c r="DV47" i="4"/>
  <c r="DV44" i="4"/>
  <c r="EE47" i="4"/>
  <c r="EE44" i="4"/>
  <c r="AZ44" i="4"/>
  <c r="FP47" i="4"/>
  <c r="FP44" i="4"/>
  <c r="BN47" i="4"/>
  <c r="BN44" i="4"/>
  <c r="CW44" i="4"/>
  <c r="CW47" i="4"/>
  <c r="GA47" i="4"/>
  <c r="GA44" i="4"/>
  <c r="N47" i="4"/>
  <c r="BP47" i="4"/>
  <c r="BP44" i="4"/>
  <c r="CB44" i="4"/>
  <c r="CB47" i="4"/>
  <c r="FK47" i="4"/>
  <c r="FK44" i="4"/>
  <c r="V44" i="4"/>
  <c r="V47" i="4"/>
  <c r="DP47" i="4"/>
  <c r="DP44" i="4"/>
  <c r="CC44" i="4"/>
  <c r="DD47" i="4"/>
  <c r="DD44" i="4"/>
  <c r="AP44" i="4"/>
  <c r="AP47" i="4"/>
  <c r="EF47" i="4"/>
  <c r="EF44" i="4"/>
  <c r="CV47" i="4"/>
  <c r="CV44" i="4"/>
  <c r="W44" i="4"/>
  <c r="W47" i="4"/>
  <c r="EB44" i="4"/>
  <c r="AQ44" i="4"/>
  <c r="AQ47" i="4"/>
  <c r="ER47" i="4"/>
  <c r="ER44" i="4"/>
  <c r="EI44" i="4"/>
  <c r="EI47" i="4"/>
  <c r="BL47" i="4"/>
  <c r="AW44" i="4"/>
  <c r="AB44" i="4"/>
  <c r="AB47" i="4"/>
  <c r="EL44" i="4"/>
  <c r="CH44" i="4"/>
  <c r="CH47" i="4"/>
  <c r="BW44" i="4"/>
  <c r="BW47" i="4"/>
  <c r="AV44" i="4"/>
  <c r="AV47" i="4"/>
  <c r="DN47" i="4"/>
  <c r="DN44" i="4"/>
  <c r="ES47" i="4"/>
  <c r="ES44" i="4"/>
  <c r="FZ47" i="4"/>
  <c r="FZ44" i="4"/>
  <c r="FB47" i="4"/>
  <c r="FB44" i="4"/>
  <c r="DC44" i="4"/>
  <c r="DC47" i="4"/>
  <c r="CN44" i="4"/>
  <c r="CN47" i="4"/>
  <c r="CS44" i="4"/>
  <c r="AH47" i="4"/>
  <c r="AH44" i="4"/>
  <c r="DI47" i="4"/>
  <c r="DI44" i="4"/>
  <c r="CX47" i="4"/>
  <c r="CX44" i="4"/>
  <c r="P44" i="4"/>
  <c r="P47" i="4"/>
  <c r="BA47" i="4"/>
  <c r="BA44" i="4"/>
  <c r="BG47" i="4"/>
  <c r="K44" i="4"/>
  <c r="K47" i="4"/>
  <c r="DU54" i="4"/>
  <c r="AN54" i="4"/>
  <c r="DH54" i="4"/>
  <c r="BI54" i="4"/>
  <c r="DV54" i="4"/>
  <c r="T54" i="4"/>
  <c r="H54" i="4"/>
  <c r="AJ54" i="4"/>
  <c r="DQ54" i="4"/>
  <c r="CB54" i="4"/>
  <c r="E35" i="4"/>
  <c r="BT47" i="4"/>
  <c r="FY54" i="4"/>
  <c r="Y54" i="4"/>
  <c r="CR54" i="4"/>
  <c r="FL54" i="4"/>
  <c r="FM54" i="4"/>
  <c r="R54" i="4"/>
  <c r="BV54" i="4"/>
  <c r="EB54" i="4"/>
  <c r="M54" i="4"/>
  <c r="EX54" i="4"/>
  <c r="AH54" i="4"/>
  <c r="CL54" i="4"/>
  <c r="ER54" i="4"/>
  <c r="N54" i="4"/>
  <c r="AP54" i="4"/>
  <c r="BT54" i="4"/>
  <c r="CV54" i="4"/>
  <c r="DX54" i="4"/>
  <c r="FA54" i="4"/>
  <c r="GH54" i="4"/>
  <c r="AD54" i="4"/>
  <c r="BF54" i="4"/>
  <c r="CJ54" i="4"/>
  <c r="DL54" i="4"/>
  <c r="EN54" i="4"/>
  <c r="FQ54" i="4"/>
  <c r="Q54" i="4"/>
  <c r="AL54" i="4"/>
  <c r="BH54" i="4"/>
  <c r="CC54" i="4"/>
  <c r="CX54" i="4"/>
  <c r="DT54" i="4"/>
  <c r="EO54" i="4"/>
  <c r="FJ54" i="4"/>
  <c r="G54" i="4"/>
  <c r="W54" i="4"/>
  <c r="AM54" i="4"/>
  <c r="BC54" i="4"/>
  <c r="BS54" i="4"/>
  <c r="CI54" i="4"/>
  <c r="CY54" i="4"/>
  <c r="DO54" i="4"/>
  <c r="EE54" i="4"/>
  <c r="EU54" i="4"/>
  <c r="FK54" i="4"/>
  <c r="GA54" i="4"/>
  <c r="FX47" i="4"/>
  <c r="FX44" i="4"/>
  <c r="FN47" i="4"/>
  <c r="FN44" i="4"/>
  <c r="FT47" i="4"/>
  <c r="DK44" i="4"/>
  <c r="DK47" i="4"/>
  <c r="U47" i="4"/>
  <c r="U44" i="4"/>
  <c r="AD47" i="4"/>
  <c r="AD44" i="4"/>
  <c r="DL44" i="4"/>
  <c r="DL47" i="4"/>
  <c r="FF47" i="4"/>
  <c r="FF44" i="4"/>
  <c r="AI44" i="4"/>
  <c r="AI47" i="4"/>
  <c r="FI44" i="4"/>
  <c r="FI47" i="4"/>
  <c r="FJ47" i="4"/>
  <c r="FJ44" i="4"/>
  <c r="BZ47" i="4"/>
  <c r="BZ44" i="4"/>
  <c r="DF54" i="4"/>
  <c r="DM54" i="4"/>
  <c r="EC54" i="4"/>
  <c r="CO54" i="4"/>
  <c r="FV54" i="4"/>
  <c r="AZ54" i="4"/>
  <c r="EG54" i="4"/>
  <c r="L54" i="4"/>
  <c r="BB54" i="4"/>
  <c r="CS54" i="4"/>
  <c r="EJ54" i="4"/>
  <c r="FZ54" i="4"/>
  <c r="AI54" i="4"/>
  <c r="BO54" i="4"/>
  <c r="CU54" i="4"/>
  <c r="EA54" i="4"/>
  <c r="J54" i="4"/>
  <c r="CD54" i="4"/>
  <c r="EW54" i="4"/>
  <c r="BD54" i="4"/>
  <c r="Z54" i="4"/>
  <c r="AF54" i="4"/>
  <c r="CK54" i="4"/>
  <c r="EP54" i="4"/>
  <c r="AO54" i="4"/>
  <c r="GB54" i="4"/>
  <c r="AV54" i="4"/>
  <c r="DA54" i="4"/>
  <c r="FF54" i="4"/>
  <c r="U54" i="4"/>
  <c r="AX54" i="4"/>
  <c r="BZ54" i="4"/>
  <c r="DB54" i="4"/>
  <c r="EF54" i="4"/>
  <c r="FH54" i="4"/>
  <c r="I54" i="4"/>
  <c r="AK54" i="4"/>
  <c r="BN54" i="4"/>
  <c r="CP54" i="4"/>
  <c r="DR54" i="4"/>
  <c r="EV54" i="4"/>
  <c r="FX54" i="4"/>
  <c r="V54" i="4"/>
  <c r="AR54" i="4"/>
  <c r="BM54" i="4"/>
  <c r="CH54" i="4"/>
  <c r="DD54" i="4"/>
  <c r="DY54" i="4"/>
  <c r="ET54" i="4"/>
  <c r="FP54" i="4"/>
  <c r="K54" i="4"/>
  <c r="AA54" i="4"/>
  <c r="AQ54" i="4"/>
  <c r="BG54" i="4"/>
  <c r="BW54" i="4"/>
  <c r="CM54" i="4"/>
  <c r="DC54" i="4"/>
  <c r="DS54" i="4"/>
  <c r="EI54" i="4"/>
  <c r="EY54" i="4"/>
  <c r="FO54" i="4"/>
  <c r="EA44" i="4"/>
  <c r="EA47" i="4"/>
  <c r="FR47" i="4"/>
  <c r="FR44" i="4"/>
  <c r="EZ47" i="4"/>
  <c r="EZ44" i="4"/>
  <c r="CI44" i="4"/>
  <c r="CI47" i="4"/>
  <c r="DS44" i="4"/>
  <c r="DS47" i="4"/>
  <c r="CP47" i="4"/>
  <c r="CP44" i="4"/>
  <c r="FH47" i="4"/>
  <c r="FH44" i="4"/>
  <c r="EY44" i="4"/>
  <c r="EY47" i="4"/>
  <c r="CT47" i="4"/>
  <c r="CT44" i="4"/>
  <c r="AK47" i="4"/>
  <c r="AK44" i="4"/>
  <c r="DO47" i="4"/>
  <c r="DO44" i="4"/>
  <c r="BV44" i="4"/>
  <c r="BV47" i="4"/>
  <c r="EK54" i="4"/>
  <c r="FR54" i="4"/>
  <c r="BY54" i="4"/>
  <c r="BL54" i="4"/>
  <c r="ES54" i="4"/>
  <c r="X54" i="4"/>
  <c r="DE54" i="4"/>
  <c r="FI54" i="4"/>
  <c r="AG54" i="4"/>
  <c r="BX54" i="4"/>
  <c r="DN54" i="4"/>
  <c r="FE54" i="4"/>
  <c r="S54" i="4"/>
  <c r="AY54" i="4"/>
  <c r="CE54" i="4"/>
  <c r="DK54" i="4"/>
  <c r="EQ54" i="4"/>
  <c r="FG54" i="4"/>
  <c r="FW54" i="4"/>
  <c r="BD47" i="4"/>
  <c r="BD44" i="4"/>
  <c r="CR44" i="4"/>
  <c r="CR47" i="4"/>
  <c r="GB47" i="4"/>
  <c r="GB44" i="4"/>
  <c r="AR44" i="4"/>
  <c r="AR47" i="4"/>
  <c r="FE47" i="4"/>
  <c r="FE44" i="4"/>
  <c r="BH44" i="4"/>
  <c r="BH47" i="4"/>
  <c r="EP47" i="4"/>
  <c r="CD47" i="4"/>
  <c r="CD44" i="4"/>
  <c r="R47" i="4"/>
  <c r="R44" i="4"/>
  <c r="DT47" i="4"/>
  <c r="DT44" i="4"/>
  <c r="EO47" i="4"/>
  <c r="EO44" i="4"/>
  <c r="Q47" i="4"/>
  <c r="Q44" i="4"/>
  <c r="ET47" i="4"/>
  <c r="ET44" i="4"/>
  <c r="BM47" i="4"/>
  <c r="BM44" i="4"/>
  <c r="EC47" i="4"/>
  <c r="EC44" i="4"/>
  <c r="H34" i="4"/>
  <c r="H35" i="4" s="1"/>
  <c r="H36" i="4" s="1"/>
  <c r="H38" i="4" s="1"/>
  <c r="H40" i="4" s="1"/>
  <c r="CE44" i="4"/>
  <c r="CE47" i="4"/>
  <c r="AN47" i="4"/>
  <c r="AN44" i="4"/>
  <c r="EX47" i="4"/>
  <c r="EX44" i="4"/>
  <c r="CL47" i="4"/>
  <c r="Z44" i="4"/>
  <c r="Z47" i="4"/>
  <c r="T47" i="4"/>
  <c r="T44" i="4"/>
  <c r="BS44" i="4"/>
  <c r="BS47" i="4"/>
  <c r="EN44" i="4"/>
  <c r="EN47" i="4"/>
  <c r="CZ44" i="4"/>
  <c r="CZ47" i="4"/>
  <c r="FY44" i="4"/>
  <c r="FY47" i="4"/>
  <c r="ED47" i="4"/>
  <c r="ED44" i="4"/>
  <c r="DF47" i="4"/>
  <c r="DF44" i="4"/>
  <c r="S44" i="4"/>
  <c r="S47" i="4"/>
  <c r="FL44" i="4"/>
  <c r="FL47" i="4"/>
  <c r="DB47" i="4"/>
  <c r="DB44" i="4"/>
  <c r="CF47" i="4"/>
  <c r="CF44" i="4"/>
  <c r="CJ47" i="4"/>
  <c r="CJ44" i="4"/>
  <c r="DX44" i="4"/>
  <c r="BP54" i="4"/>
  <c r="EH54" i="4"/>
  <c r="BA54" i="4"/>
  <c r="CT54" i="4"/>
  <c r="BQ54" i="4"/>
  <c r="AT54" i="4"/>
  <c r="CZ54" i="4"/>
  <c r="FD54" i="4"/>
  <c r="CF54" i="4"/>
  <c r="E54" i="4"/>
  <c r="BJ54" i="4"/>
  <c r="DP54" i="4"/>
  <c r="FT54" i="4"/>
  <c r="AC54" i="4"/>
  <c r="BE54" i="4"/>
  <c r="CG54" i="4"/>
  <c r="DJ54" i="4"/>
  <c r="EL54" i="4"/>
  <c r="FN54" i="4"/>
  <c r="P54" i="4"/>
  <c r="AS54" i="4"/>
  <c r="BU54" i="4"/>
  <c r="CW54" i="4"/>
  <c r="DZ54" i="4"/>
  <c r="FB54" i="4"/>
  <c r="F54" i="4"/>
  <c r="AB54" i="4"/>
  <c r="AW54" i="4"/>
  <c r="BR54" i="4"/>
  <c r="CN54" i="4"/>
  <c r="DI54" i="4"/>
  <c r="ED54" i="4"/>
  <c r="EZ54" i="4"/>
  <c r="FU54" i="4"/>
  <c r="O54" i="4"/>
  <c r="AE54" i="4"/>
  <c r="AU54" i="4"/>
  <c r="BK54" i="4"/>
  <c r="CA54" i="4"/>
  <c r="CQ54" i="4"/>
  <c r="DG54" i="4"/>
  <c r="DW54" i="4"/>
  <c r="EM54" i="4"/>
  <c r="FC54" i="4"/>
  <c r="GH33" i="3"/>
  <c r="E34" i="3"/>
  <c r="FZ54" i="3"/>
  <c r="FV54" i="3"/>
  <c r="FR54" i="3"/>
  <c r="FN54" i="3"/>
  <c r="FJ54" i="3"/>
  <c r="FF54" i="3"/>
  <c r="FB54" i="3"/>
  <c r="EX54" i="3"/>
  <c r="GH54" i="3"/>
  <c r="FY54" i="3"/>
  <c r="FU54" i="3"/>
  <c r="FQ54" i="3"/>
  <c r="FM54" i="3"/>
  <c r="FI54" i="3"/>
  <c r="FE54" i="3"/>
  <c r="FA54" i="3"/>
  <c r="EW54" i="3"/>
  <c r="GB54" i="3"/>
  <c r="FX54" i="3"/>
  <c r="FT54" i="3"/>
  <c r="FP54" i="3"/>
  <c r="FL54" i="3"/>
  <c r="FH54" i="3"/>
  <c r="FD54" i="3"/>
  <c r="EZ54" i="3"/>
  <c r="EV54" i="3"/>
  <c r="ER54" i="3"/>
  <c r="EN54" i="3"/>
  <c r="EJ54" i="3"/>
  <c r="EF54" i="3"/>
  <c r="EB54" i="3"/>
  <c r="DX54" i="3"/>
  <c r="DT54" i="3"/>
  <c r="DP54" i="3"/>
  <c r="DL54" i="3"/>
  <c r="DH54" i="3"/>
  <c r="DD54" i="3"/>
  <c r="CZ54" i="3"/>
  <c r="CV54" i="3"/>
  <c r="FW54" i="3"/>
  <c r="FG54" i="3"/>
  <c r="ET54" i="3"/>
  <c r="EO54" i="3"/>
  <c r="EI54" i="3"/>
  <c r="ED54" i="3"/>
  <c r="DY54" i="3"/>
  <c r="DS54" i="3"/>
  <c r="DN54" i="3"/>
  <c r="DI54" i="3"/>
  <c r="DC54" i="3"/>
  <c r="CX54" i="3"/>
  <c r="CS54" i="3"/>
  <c r="CO54" i="3"/>
  <c r="CK54" i="3"/>
  <c r="CG54" i="3"/>
  <c r="CC54" i="3"/>
  <c r="BY54" i="3"/>
  <c r="BU54" i="3"/>
  <c r="BQ54" i="3"/>
  <c r="BM54" i="3"/>
  <c r="BI54" i="3"/>
  <c r="BE54" i="3"/>
  <c r="BA54" i="3"/>
  <c r="AW54" i="3"/>
  <c r="AS54" i="3"/>
  <c r="AO54" i="3"/>
  <c r="AK54" i="3"/>
  <c r="AG54" i="3"/>
  <c r="AC54" i="3"/>
  <c r="Y54" i="3"/>
  <c r="U54" i="3"/>
  <c r="Q54" i="3"/>
  <c r="M54" i="3"/>
  <c r="I54" i="3"/>
  <c r="E54" i="3"/>
  <c r="FS54" i="3"/>
  <c r="FC54" i="3"/>
  <c r="ES54" i="3"/>
  <c r="EM54" i="3"/>
  <c r="EH54" i="3"/>
  <c r="EC54" i="3"/>
  <c r="DW54" i="3"/>
  <c r="DR54" i="3"/>
  <c r="DM54" i="3"/>
  <c r="DG54" i="3"/>
  <c r="DB54" i="3"/>
  <c r="CW54" i="3"/>
  <c r="CR54" i="3"/>
  <c r="CN54" i="3"/>
  <c r="CJ54" i="3"/>
  <c r="CF54" i="3"/>
  <c r="CB54" i="3"/>
  <c r="BX54" i="3"/>
  <c r="BT54" i="3"/>
  <c r="BP54" i="3"/>
  <c r="BL54" i="3"/>
  <c r="BH54" i="3"/>
  <c r="BD54" i="3"/>
  <c r="AZ54" i="3"/>
  <c r="AV54" i="3"/>
  <c r="AR54" i="3"/>
  <c r="AN54" i="3"/>
  <c r="AJ54" i="3"/>
  <c r="AF54" i="3"/>
  <c r="AB54" i="3"/>
  <c r="X54" i="3"/>
  <c r="T54" i="3"/>
  <c r="P54" i="3"/>
  <c r="L54" i="3"/>
  <c r="H54" i="3"/>
  <c r="GA54" i="3"/>
  <c r="EU54" i="3"/>
  <c r="EK54" i="3"/>
  <c r="DZ54" i="3"/>
  <c r="DO54" i="3"/>
  <c r="DE54" i="3"/>
  <c r="CT54" i="3"/>
  <c r="CL54" i="3"/>
  <c r="CD54" i="3"/>
  <c r="BV54" i="3"/>
  <c r="BN54" i="3"/>
  <c r="BF54" i="3"/>
  <c r="AX54" i="3"/>
  <c r="AP54" i="3"/>
  <c r="AH54" i="3"/>
  <c r="Z54" i="3"/>
  <c r="R54" i="3"/>
  <c r="J54" i="3"/>
  <c r="FO54" i="3"/>
  <c r="EQ54" i="3"/>
  <c r="EG54" i="3"/>
  <c r="DV54" i="3"/>
  <c r="DK54" i="3"/>
  <c r="DA54" i="3"/>
  <c r="CQ54" i="3"/>
  <c r="CI54" i="3"/>
  <c r="CA54" i="3"/>
  <c r="BS54" i="3"/>
  <c r="BK54" i="3"/>
  <c r="BC54" i="3"/>
  <c r="AU54" i="3"/>
  <c r="AM54" i="3"/>
  <c r="AE54" i="3"/>
  <c r="W54" i="3"/>
  <c r="O54" i="3"/>
  <c r="G54" i="3"/>
  <c r="FK54" i="3"/>
  <c r="EP54" i="3"/>
  <c r="EE54" i="3"/>
  <c r="DU54" i="3"/>
  <c r="DJ54" i="3"/>
  <c r="CY54" i="3"/>
  <c r="CP54" i="3"/>
  <c r="CH54" i="3"/>
  <c r="BZ54" i="3"/>
  <c r="BR54" i="3"/>
  <c r="BJ54" i="3"/>
  <c r="BB54" i="3"/>
  <c r="AT54" i="3"/>
  <c r="AL54" i="3"/>
  <c r="AD54" i="3"/>
  <c r="V54" i="3"/>
  <c r="N54" i="3"/>
  <c r="F54" i="3"/>
  <c r="DQ54" i="3"/>
  <c r="CE54" i="3"/>
  <c r="AY54" i="3"/>
  <c r="S54" i="3"/>
  <c r="EY54" i="3"/>
  <c r="DF54" i="3"/>
  <c r="BW54" i="3"/>
  <c r="AQ54" i="3"/>
  <c r="K54" i="3"/>
  <c r="EL54" i="3"/>
  <c r="CU54" i="3"/>
  <c r="BO54" i="3"/>
  <c r="AI54" i="3"/>
  <c r="CM54" i="3"/>
  <c r="BG54" i="3"/>
  <c r="AA54" i="3"/>
  <c r="EA54" i="3"/>
  <c r="GH62" i="3"/>
  <c r="GH53" i="3"/>
  <c r="BJ44" i="2"/>
  <c r="BJ47" i="2"/>
  <c r="BF47" i="2"/>
  <c r="BF44" i="2"/>
  <c r="BH47" i="2"/>
  <c r="BH44" i="2"/>
  <c r="R47" i="2"/>
  <c r="R44" i="2"/>
  <c r="FP47" i="2"/>
  <c r="FP44" i="2"/>
  <c r="DR47" i="2"/>
  <c r="DR44" i="2"/>
  <c r="EJ47" i="2"/>
  <c r="EJ44" i="2"/>
  <c r="AU47" i="2"/>
  <c r="AU44" i="2"/>
  <c r="FJ44" i="2"/>
  <c r="FJ47" i="2"/>
  <c r="AL44" i="2"/>
  <c r="AL47" i="2"/>
  <c r="AJ47" i="2"/>
  <c r="AJ44" i="2"/>
  <c r="AM47" i="2"/>
  <c r="AM44" i="2"/>
  <c r="DJ47" i="2"/>
  <c r="DJ44" i="2"/>
  <c r="FF47" i="2"/>
  <c r="FF44" i="2"/>
  <c r="AE47" i="2"/>
  <c r="AE44" i="2"/>
  <c r="FN47" i="2"/>
  <c r="FN44" i="2"/>
  <c r="AP47" i="2"/>
  <c r="AP44" i="2"/>
  <c r="AR47" i="2"/>
  <c r="AR44" i="2"/>
  <c r="DN44" i="2"/>
  <c r="DN47" i="2"/>
  <c r="FX47" i="2"/>
  <c r="FX44" i="2"/>
  <c r="AD44" i="2"/>
  <c r="AD47" i="2"/>
  <c r="EP47" i="2"/>
  <c r="EP44" i="2"/>
  <c r="CN47" i="2"/>
  <c r="CN44" i="2"/>
  <c r="DL47" i="2"/>
  <c r="DL44" i="2"/>
  <c r="CI47" i="2"/>
  <c r="CI44" i="2"/>
  <c r="CL47" i="2"/>
  <c r="CL44" i="2"/>
  <c r="BX47" i="2"/>
  <c r="BX44" i="2"/>
  <c r="CQ47" i="2"/>
  <c r="CQ44" i="2"/>
  <c r="ED44" i="2"/>
  <c r="ED47" i="2"/>
  <c r="F47" i="2"/>
  <c r="F44" i="2"/>
  <c r="DT47" i="2"/>
  <c r="DT44" i="2"/>
  <c r="CT47" i="2"/>
  <c r="CT44" i="2"/>
  <c r="ER47" i="2"/>
  <c r="ER44" i="2"/>
  <c r="EH47" i="2"/>
  <c r="EH44" i="2"/>
  <c r="J47" i="2"/>
  <c r="J44" i="2"/>
  <c r="CA47" i="2"/>
  <c r="CA44" i="2"/>
  <c r="BK47" i="2"/>
  <c r="BK44" i="2"/>
  <c r="CH44" i="2"/>
  <c r="CH47" i="2"/>
  <c r="EB47" i="2"/>
  <c r="EB44" i="2"/>
  <c r="BS47" i="2"/>
  <c r="BS44" i="2"/>
  <c r="FR44" i="2"/>
  <c r="FR47" i="2"/>
  <c r="AH47" i="2"/>
  <c r="AH44" i="2"/>
  <c r="FB44" i="2"/>
  <c r="FB47" i="2"/>
  <c r="DV44" i="2"/>
  <c r="DV47" i="2"/>
  <c r="CD47" i="2"/>
  <c r="CD44" i="2"/>
  <c r="DZ47" i="2"/>
  <c r="DZ44" i="2"/>
  <c r="AZ47" i="2"/>
  <c r="AZ44" i="2"/>
  <c r="W47" i="2"/>
  <c r="W44" i="2"/>
  <c r="Z47" i="2"/>
  <c r="Z44" i="2"/>
  <c r="L47" i="2"/>
  <c r="L44" i="2"/>
  <c r="CX44" i="2"/>
  <c r="CX47" i="2"/>
  <c r="FH47" i="2"/>
  <c r="FH44" i="2"/>
  <c r="DF44" i="2"/>
  <c r="DF47" i="2"/>
  <c r="AX47" i="2"/>
  <c r="AX44" i="2"/>
  <c r="CF47" i="2"/>
  <c r="CF44" i="2"/>
  <c r="DO47" i="2"/>
  <c r="DO44" i="2"/>
  <c r="DB47" i="2"/>
  <c r="DB44" i="2"/>
  <c r="FL47" i="2"/>
  <c r="FL44" i="2"/>
  <c r="O47" i="2"/>
  <c r="O44" i="2"/>
  <c r="FZ44" i="2"/>
  <c r="FZ47" i="2"/>
  <c r="BB44" i="2"/>
  <c r="BB47" i="2"/>
  <c r="BP47" i="2"/>
  <c r="BP44" i="2"/>
  <c r="G44" i="2"/>
  <c r="G47" i="2"/>
  <c r="BZ44" i="2"/>
  <c r="BZ47" i="2"/>
  <c r="CP44" i="2"/>
  <c r="CP47" i="2"/>
  <c r="FT47" i="2"/>
  <c r="FT44" i="2"/>
  <c r="BN47" i="2"/>
  <c r="BN44" i="2"/>
  <c r="EX47" i="2"/>
  <c r="EX44" i="2"/>
  <c r="GB47" i="2"/>
  <c r="GB44" i="2"/>
  <c r="DG47" i="2"/>
  <c r="DG44" i="2"/>
  <c r="BR44" i="2"/>
  <c r="BR47" i="2"/>
  <c r="CV47" i="2"/>
  <c r="CV44" i="2"/>
  <c r="CY47" i="2"/>
  <c r="CY44" i="2"/>
  <c r="N44" i="2"/>
  <c r="N47" i="2"/>
  <c r="EZ47" i="2"/>
  <c r="EZ44" i="2"/>
  <c r="T47" i="2"/>
  <c r="T44" i="2"/>
  <c r="BC47" i="2"/>
  <c r="BC44" i="2"/>
  <c r="BV47" i="2"/>
  <c r="BV44" i="2"/>
  <c r="DD47" i="2"/>
  <c r="DD44" i="2"/>
  <c r="ET44" i="2"/>
  <c r="ET47" i="2"/>
  <c r="V44" i="2"/>
  <c r="V47" i="2"/>
  <c r="EL44" i="2"/>
  <c r="EL47" i="2"/>
  <c r="AB47" i="2"/>
  <c r="AB44" i="2"/>
  <c r="GH34" i="2"/>
  <c r="GH35" i="2"/>
  <c r="E36" i="2"/>
  <c r="AT44" i="2"/>
  <c r="AT47" i="2"/>
  <c r="FV47" i="2"/>
  <c r="FV44" i="2"/>
  <c r="E49" i="12" l="1"/>
  <c r="S8" i="1" s="1"/>
  <c r="GB46" i="12"/>
  <c r="E57" i="10"/>
  <c r="GH51" i="10"/>
  <c r="GH44" i="9"/>
  <c r="K1271" i="1"/>
  <c r="F47" i="3"/>
  <c r="F44" i="3"/>
  <c r="K1535" i="1"/>
  <c r="H42" i="4"/>
  <c r="H44" i="4" s="1"/>
  <c r="M43" i="1"/>
  <c r="M47" i="1" s="1"/>
  <c r="M587" i="1"/>
  <c r="DZ44" i="4"/>
  <c r="DJ44" i="4"/>
  <c r="M539" i="1"/>
  <c r="K1247" i="1"/>
  <c r="E44" i="7"/>
  <c r="E47" i="7"/>
  <c r="GH47" i="7" s="1"/>
  <c r="GI46" i="7" s="1"/>
  <c r="GH42" i="7"/>
  <c r="E42" i="6"/>
  <c r="GH40" i="6"/>
  <c r="GJ43" i="6" s="1"/>
  <c r="E38" i="5"/>
  <c r="GH36" i="5"/>
  <c r="H47" i="4"/>
  <c r="GH34" i="4"/>
  <c r="GH35" i="4"/>
  <c r="E36" i="4"/>
  <c r="E35" i="3"/>
  <c r="GH34" i="3"/>
  <c r="GH36" i="2"/>
  <c r="E38" i="2"/>
  <c r="S13" i="1" l="1"/>
  <c r="S12" i="1"/>
  <c r="E51" i="12"/>
  <c r="GB51" i="12" s="1"/>
  <c r="GC51" i="12" s="1"/>
  <c r="GB49" i="12"/>
  <c r="GC48" i="12"/>
  <c r="GH57" i="10"/>
  <c r="GH52" i="10"/>
  <c r="GI51" i="10"/>
  <c r="FU58" i="10"/>
  <c r="FH58" i="10"/>
  <c r="EZ58" i="10"/>
  <c r="ER58" i="10"/>
  <c r="EJ58" i="10"/>
  <c r="EB58" i="10"/>
  <c r="DT58" i="10"/>
  <c r="GH58" i="10"/>
  <c r="FS58" i="10"/>
  <c r="FG58" i="10"/>
  <c r="EY58" i="10"/>
  <c r="EQ58" i="10"/>
  <c r="EI58" i="10"/>
  <c r="EA58" i="10"/>
  <c r="DR58" i="10"/>
  <c r="DJ58" i="10"/>
  <c r="DB58" i="10"/>
  <c r="CT58" i="10"/>
  <c r="CL58" i="10"/>
  <c r="GA58" i="10"/>
  <c r="FO58" i="10"/>
  <c r="FE58" i="10"/>
  <c r="EW58" i="10"/>
  <c r="EO58" i="10"/>
  <c r="EG58" i="10"/>
  <c r="FZ58" i="10"/>
  <c r="FN58" i="10"/>
  <c r="FD58" i="10"/>
  <c r="EV58" i="10"/>
  <c r="EN58" i="10"/>
  <c r="EF58" i="10"/>
  <c r="DX58" i="10"/>
  <c r="DO58" i="10"/>
  <c r="DG58" i="10"/>
  <c r="CY58" i="10"/>
  <c r="CQ58" i="10"/>
  <c r="FP58" i="10"/>
  <c r="EX58" i="10"/>
  <c r="EH58" i="10"/>
  <c r="DU58" i="10"/>
  <c r="DH58" i="10"/>
  <c r="CW58" i="10"/>
  <c r="CM58" i="10"/>
  <c r="CD58" i="10"/>
  <c r="BU58" i="10"/>
  <c r="BM58" i="10"/>
  <c r="BE58" i="10"/>
  <c r="AW58" i="10"/>
  <c r="AO58" i="10"/>
  <c r="AG58" i="10"/>
  <c r="Y58" i="10"/>
  <c r="Q58" i="10"/>
  <c r="I58" i="10"/>
  <c r="FK58" i="10"/>
  <c r="EU58" i="10"/>
  <c r="EE58" i="10"/>
  <c r="DQ58" i="10"/>
  <c r="DF58" i="10"/>
  <c r="CV58" i="10"/>
  <c r="CK58" i="10"/>
  <c r="CB58" i="10"/>
  <c r="BT58" i="10"/>
  <c r="BL58" i="10"/>
  <c r="BD58" i="10"/>
  <c r="AV58" i="10"/>
  <c r="AN58" i="10"/>
  <c r="AF58" i="10"/>
  <c r="X58" i="10"/>
  <c r="P58" i="10"/>
  <c r="H58" i="10"/>
  <c r="FJ58" i="10"/>
  <c r="ET58" i="10"/>
  <c r="ED58" i="10"/>
  <c r="DP58" i="10"/>
  <c r="DE58" i="10"/>
  <c r="CU58" i="10"/>
  <c r="CJ58" i="10"/>
  <c r="CA58" i="10"/>
  <c r="BS58" i="10"/>
  <c r="BK58" i="10"/>
  <c r="BC58" i="10"/>
  <c r="AU58" i="10"/>
  <c r="AM58" i="10"/>
  <c r="AE58" i="10"/>
  <c r="W58" i="10"/>
  <c r="O58" i="10"/>
  <c r="G58" i="10"/>
  <c r="FY58" i="10"/>
  <c r="FC58" i="10"/>
  <c r="EM58" i="10"/>
  <c r="DY58" i="10"/>
  <c r="DL58" i="10"/>
  <c r="DA58" i="10"/>
  <c r="CP58" i="10"/>
  <c r="CG58" i="10"/>
  <c r="BX58" i="10"/>
  <c r="BP58" i="10"/>
  <c r="BH58" i="10"/>
  <c r="AZ58" i="10"/>
  <c r="AR58" i="10"/>
  <c r="AJ58" i="10"/>
  <c r="AB58" i="10"/>
  <c r="T58" i="10"/>
  <c r="L58" i="10"/>
  <c r="GB58" i="10"/>
  <c r="EP58" i="10"/>
  <c r="DM58" i="10"/>
  <c r="CR58" i="10"/>
  <c r="BY58" i="10"/>
  <c r="BI58" i="10"/>
  <c r="AS58" i="10"/>
  <c r="FX58" i="10"/>
  <c r="EL58" i="10"/>
  <c r="DK58" i="10"/>
  <c r="CO58" i="10"/>
  <c r="BW58" i="10"/>
  <c r="BG58" i="10"/>
  <c r="AQ58" i="10"/>
  <c r="AA58" i="10"/>
  <c r="K58" i="10"/>
  <c r="FW58" i="10"/>
  <c r="EK58" i="10"/>
  <c r="DI58" i="10"/>
  <c r="CN58" i="10"/>
  <c r="BV58" i="10"/>
  <c r="BF58" i="10"/>
  <c r="AP58" i="10"/>
  <c r="Z58" i="10"/>
  <c r="J58" i="10"/>
  <c r="FI58" i="10"/>
  <c r="EC58" i="10"/>
  <c r="DD58" i="10"/>
  <c r="CI58" i="10"/>
  <c r="BR58" i="10"/>
  <c r="BB58" i="10"/>
  <c r="AL58" i="10"/>
  <c r="V58" i="10"/>
  <c r="F58" i="10"/>
  <c r="FF58" i="10"/>
  <c r="DZ58" i="10"/>
  <c r="DC58" i="10"/>
  <c r="CH58" i="10"/>
  <c r="BQ58" i="10"/>
  <c r="BA58" i="10"/>
  <c r="AK58" i="10"/>
  <c r="U58" i="10"/>
  <c r="E58" i="10"/>
  <c r="FA58" i="10"/>
  <c r="DV58" i="10"/>
  <c r="CX58" i="10"/>
  <c r="CE58" i="10"/>
  <c r="BN58" i="10"/>
  <c r="AX58" i="10"/>
  <c r="AH58" i="10"/>
  <c r="R58" i="10"/>
  <c r="CS58" i="10"/>
  <c r="AD58" i="10"/>
  <c r="CF58" i="10"/>
  <c r="AC58" i="10"/>
  <c r="FB58" i="10"/>
  <c r="BO58" i="10"/>
  <c r="N58" i="10"/>
  <c r="ES58" i="10"/>
  <c r="BJ58" i="10"/>
  <c r="M58" i="10"/>
  <c r="CZ58" i="10"/>
  <c r="BZ58" i="10"/>
  <c r="AY58" i="10"/>
  <c r="AT58" i="10"/>
  <c r="AI58" i="10"/>
  <c r="S58" i="10"/>
  <c r="DW58" i="10"/>
  <c r="DN58" i="10"/>
  <c r="R524" i="1"/>
  <c r="R572" i="1"/>
  <c r="R576" i="1" s="1"/>
  <c r="R260" i="1"/>
  <c r="R428" i="1"/>
  <c r="R1556" i="1"/>
  <c r="R1100" i="1"/>
  <c r="R1105" i="1" s="1"/>
  <c r="R1532" i="1"/>
  <c r="R1537" i="1" s="1"/>
  <c r="R656" i="1"/>
  <c r="R660" i="1" s="1"/>
  <c r="R476" i="1"/>
  <c r="R1028" i="1"/>
  <c r="R1032" i="1" s="1"/>
  <c r="R452" i="1"/>
  <c r="R104" i="1"/>
  <c r="R200" i="1"/>
  <c r="R204" i="1" s="1"/>
  <c r="R1700" i="1"/>
  <c r="R1705" i="1" s="1"/>
  <c r="R2108" i="1"/>
  <c r="R1280" i="1"/>
  <c r="R1285" i="1" s="1"/>
  <c r="R1256" i="1"/>
  <c r="R752" i="1"/>
  <c r="R756" i="1" s="1"/>
  <c r="R2060" i="1"/>
  <c r="R1964" i="1"/>
  <c r="R1969" i="1" s="1"/>
  <c r="R1148" i="1"/>
  <c r="R1153" i="1" s="1"/>
  <c r="R992" i="1"/>
  <c r="R997" i="1" s="1"/>
  <c r="R320" i="1"/>
  <c r="R324" i="1" s="1"/>
  <c r="R392" i="1"/>
  <c r="R396" i="1" s="1"/>
  <c r="R1232" i="1"/>
  <c r="R1236" i="1" s="1"/>
  <c r="R1688" i="1"/>
  <c r="R1693" i="1" s="1"/>
  <c r="R2024" i="1"/>
  <c r="R2029" i="1" s="1"/>
  <c r="R1220" i="1"/>
  <c r="R1208" i="1"/>
  <c r="R176" i="1"/>
  <c r="R180" i="1" s="1"/>
  <c r="R1520" i="1"/>
  <c r="R1524" i="1" s="1"/>
  <c r="R1268" i="1"/>
  <c r="R1273" i="1" s="1"/>
  <c r="R140" i="1"/>
  <c r="R1064" i="1"/>
  <c r="R1068" i="1" s="1"/>
  <c r="R356" i="1"/>
  <c r="R360" i="1" s="1"/>
  <c r="R1604" i="1"/>
  <c r="R1608" i="1" s="1"/>
  <c r="R1952" i="1"/>
  <c r="R1956" i="1" s="1"/>
  <c r="R632" i="1"/>
  <c r="R636" i="1" s="1"/>
  <c r="R1376" i="1"/>
  <c r="R1380" i="1" s="1"/>
  <c r="R944" i="1"/>
  <c r="R948" i="1" s="1"/>
  <c r="R1844" i="1"/>
  <c r="R1848" i="1" s="1"/>
  <c r="R1628" i="1"/>
  <c r="R1632" i="1" s="1"/>
  <c r="R884" i="1"/>
  <c r="R888" i="1" s="1"/>
  <c r="R1016" i="1"/>
  <c r="R1508" i="1"/>
  <c r="R1512" i="1" s="1"/>
  <c r="R284" i="1"/>
  <c r="R289" i="1" s="1"/>
  <c r="R1124" i="1"/>
  <c r="R1128" i="1" s="1"/>
  <c r="R932" i="1"/>
  <c r="R936" i="1" s="1"/>
  <c r="R956" i="1"/>
  <c r="R1724" i="1"/>
  <c r="R1729" i="1" s="1"/>
  <c r="R1904" i="1"/>
  <c r="R1908" i="1" s="1"/>
  <c r="R1616" i="1"/>
  <c r="R1621" i="1" s="1"/>
  <c r="R1196" i="1"/>
  <c r="R1292" i="1"/>
  <c r="R1297" i="1" s="1"/>
  <c r="R2120" i="1"/>
  <c r="R2125" i="1" s="1"/>
  <c r="R248" i="1"/>
  <c r="R252" i="1" s="1"/>
  <c r="R968" i="1"/>
  <c r="R972" i="1" s="1"/>
  <c r="R1856" i="1"/>
  <c r="R1860" i="1" s="1"/>
  <c r="R380" i="1"/>
  <c r="R1460" i="1"/>
  <c r="R1465" i="1" s="1"/>
  <c r="R1664" i="1"/>
  <c r="R1668" i="1" s="1"/>
  <c r="R44" i="1"/>
  <c r="R48" i="1" s="1"/>
  <c r="R1484" i="1"/>
  <c r="R1488" i="1" s="1"/>
  <c r="R332" i="1"/>
  <c r="R336" i="1" s="1"/>
  <c r="R1928" i="1"/>
  <c r="R1933" i="1" s="1"/>
  <c r="R1940" i="1"/>
  <c r="R1944" i="1" s="1"/>
  <c r="R1052" i="1"/>
  <c r="R1056" i="1" s="1"/>
  <c r="R368" i="1"/>
  <c r="R372" i="1" s="1"/>
  <c r="R1364" i="1"/>
  <c r="R1368" i="1" s="1"/>
  <c r="R152" i="1"/>
  <c r="R156" i="1" s="1"/>
  <c r="R1640" i="1"/>
  <c r="R1645" i="1" s="1"/>
  <c r="R164" i="1"/>
  <c r="R168" i="1" s="1"/>
  <c r="R2084" i="1"/>
  <c r="R2089" i="1" s="1"/>
  <c r="R464" i="1"/>
  <c r="R468" i="1" s="1"/>
  <c r="R128" i="1"/>
  <c r="R132" i="1" s="1"/>
  <c r="R872" i="1"/>
  <c r="R876" i="1" s="1"/>
  <c r="R1820" i="1"/>
  <c r="R92" i="1"/>
  <c r="R96" i="1" s="1"/>
  <c r="R704" i="1"/>
  <c r="R708" i="1" s="1"/>
  <c r="R788" i="1"/>
  <c r="R792" i="1" s="1"/>
  <c r="R2012" i="1"/>
  <c r="R2017" i="1" s="1"/>
  <c r="R236" i="1"/>
  <c r="R241" i="1" s="1"/>
  <c r="R716" i="1"/>
  <c r="R720" i="1" s="1"/>
  <c r="R512" i="1"/>
  <c r="R1784" i="1"/>
  <c r="R1788" i="1" s="1"/>
  <c r="R296" i="1"/>
  <c r="R301" i="1" s="1"/>
  <c r="R1568" i="1"/>
  <c r="R1572" i="1" s="1"/>
  <c r="R608" i="1"/>
  <c r="R613" i="1" s="1"/>
  <c r="R224" i="1"/>
  <c r="R228" i="1" s="1"/>
  <c r="R308" i="1"/>
  <c r="R312" i="1" s="1"/>
  <c r="R1088" i="1"/>
  <c r="R1092" i="1" s="1"/>
  <c r="R848" i="1"/>
  <c r="R852" i="1" s="1"/>
  <c r="R1472" i="1"/>
  <c r="R1476" i="1" s="1"/>
  <c r="R188" i="1"/>
  <c r="R193" i="1" s="1"/>
  <c r="R1244" i="1"/>
  <c r="R1249" i="1" s="1"/>
  <c r="R1712" i="1"/>
  <c r="R1717" i="1" s="1"/>
  <c r="R1004" i="1"/>
  <c r="R1008" i="1" s="1"/>
  <c r="R1436" i="1"/>
  <c r="R1440" i="1" s="1"/>
  <c r="R2132" i="1"/>
  <c r="R2136" i="1" s="1"/>
  <c r="R1424" i="1"/>
  <c r="R1428" i="1" s="1"/>
  <c r="R1916" i="1"/>
  <c r="R1921" i="1" s="1"/>
  <c r="R1136" i="1"/>
  <c r="R1140" i="1" s="1"/>
  <c r="R1304" i="1"/>
  <c r="R1309" i="1" s="1"/>
  <c r="R404" i="1"/>
  <c r="R408" i="1" s="1"/>
  <c r="R488" i="1"/>
  <c r="R493" i="1" s="1"/>
  <c r="R800" i="1"/>
  <c r="R805" i="1" s="1"/>
  <c r="R584" i="1"/>
  <c r="R589" i="1" s="1"/>
  <c r="R32" i="1"/>
  <c r="R36" i="1" s="1"/>
  <c r="R692" i="1"/>
  <c r="R697" i="1" s="1"/>
  <c r="R1592" i="1"/>
  <c r="R1596" i="1" s="1"/>
  <c r="R980" i="1"/>
  <c r="R985" i="1" s="1"/>
  <c r="R620" i="1"/>
  <c r="R624" i="1" s="1"/>
  <c r="R1976" i="1"/>
  <c r="R1980" i="1" s="1"/>
  <c r="R416" i="1"/>
  <c r="R421" i="1" s="1"/>
  <c r="R1076" i="1"/>
  <c r="R1080" i="1" s="1"/>
  <c r="R1340" i="1"/>
  <c r="R1345" i="1" s="1"/>
  <c r="R1388" i="1"/>
  <c r="R1392" i="1" s="1"/>
  <c r="R1040" i="1"/>
  <c r="R1044" i="1" s="1"/>
  <c r="R560" i="1"/>
  <c r="R564" i="1" s="1"/>
  <c r="R824" i="1"/>
  <c r="R829" i="1" s="1"/>
  <c r="R1448" i="1"/>
  <c r="R1453" i="1" s="1"/>
  <c r="R1988" i="1"/>
  <c r="R1992" i="1" s="1"/>
  <c r="R1316" i="1"/>
  <c r="R1320" i="1" s="1"/>
  <c r="R2072" i="1"/>
  <c r="R2077" i="1" s="1"/>
  <c r="R20" i="1"/>
  <c r="R24" i="1" s="1"/>
  <c r="R536" i="1"/>
  <c r="R541" i="1" s="1"/>
  <c r="R1160" i="1"/>
  <c r="R1165" i="1" s="1"/>
  <c r="R776" i="1"/>
  <c r="R780" i="1" s="1"/>
  <c r="R1496" i="1"/>
  <c r="R1500" i="1" s="1"/>
  <c r="R440" i="1"/>
  <c r="R445" i="1" s="1"/>
  <c r="R80" i="1"/>
  <c r="R84" i="1" s="1"/>
  <c r="R1676" i="1"/>
  <c r="R1680" i="1" s="1"/>
  <c r="R1328" i="1"/>
  <c r="R1332" i="1" s="1"/>
  <c r="R1868" i="1"/>
  <c r="R1873" i="1" s="1"/>
  <c r="R1580" i="1"/>
  <c r="R1585" i="1" s="1"/>
  <c r="R644" i="1"/>
  <c r="R649" i="1" s="1"/>
  <c r="R68" i="1"/>
  <c r="R72" i="1" s="1"/>
  <c r="R1412" i="1"/>
  <c r="R1416" i="1" s="1"/>
  <c r="R1892" i="1"/>
  <c r="R116" i="1"/>
  <c r="R121" i="1" s="1"/>
  <c r="R1772" i="1"/>
  <c r="R1777" i="1" s="1"/>
  <c r="R728" i="1"/>
  <c r="R732" i="1" s="1"/>
  <c r="R2096" i="1"/>
  <c r="R2101" i="1" s="1"/>
  <c r="R1760" i="1"/>
  <c r="R1765" i="1" s="1"/>
  <c r="R860" i="1"/>
  <c r="R865" i="1" s="1"/>
  <c r="R1748" i="1"/>
  <c r="R1752" i="1" s="1"/>
  <c r="R1808" i="1"/>
  <c r="R1812" i="1" s="1"/>
  <c r="R272" i="1"/>
  <c r="R277" i="1" s="1"/>
  <c r="R1172" i="1"/>
  <c r="R1177" i="1" s="1"/>
  <c r="R1112" i="1"/>
  <c r="R1117" i="1" s="1"/>
  <c r="R56" i="1"/>
  <c r="R61" i="1" s="1"/>
  <c r="R548" i="1"/>
  <c r="R553" i="1" s="1"/>
  <c r="R344" i="1"/>
  <c r="R349" i="1" s="1"/>
  <c r="R212" i="1"/>
  <c r="R216" i="1" s="1"/>
  <c r="R836" i="1"/>
  <c r="R841" i="1" s="1"/>
  <c r="R812" i="1"/>
  <c r="R816" i="1" s="1"/>
  <c r="R1544" i="1"/>
  <c r="R1549" i="1" s="1"/>
  <c r="R596" i="1"/>
  <c r="R600" i="1" s="1"/>
  <c r="R1880" i="1"/>
  <c r="R1884" i="1" s="1"/>
  <c r="R896" i="1"/>
  <c r="R900" i="1" s="1"/>
  <c r="R1352" i="1"/>
  <c r="R1357" i="1" s="1"/>
  <c r="R1832" i="1"/>
  <c r="R1836" i="1" s="1"/>
  <c r="R500" i="1"/>
  <c r="R504" i="1" s="1"/>
  <c r="R920" i="1"/>
  <c r="R924" i="1" s="1"/>
  <c r="R2048" i="1"/>
  <c r="R2052" i="1" s="1"/>
  <c r="R668" i="1"/>
  <c r="R672" i="1" s="1"/>
  <c r="R764" i="1"/>
  <c r="R769" i="1" s="1"/>
  <c r="R2036" i="1"/>
  <c r="R2041" i="1" s="1"/>
  <c r="R1652" i="1"/>
  <c r="R1656" i="1" s="1"/>
  <c r="R1736" i="1"/>
  <c r="R1741" i="1" s="1"/>
  <c r="R1184" i="1"/>
  <c r="R1188" i="1" s="1"/>
  <c r="R680" i="1"/>
  <c r="R685" i="1" s="1"/>
  <c r="R740" i="1"/>
  <c r="R745" i="1" s="1"/>
  <c r="R2000" i="1"/>
  <c r="R2004" i="1" s="1"/>
  <c r="R1400" i="1"/>
  <c r="R1405" i="1" s="1"/>
  <c r="R908" i="1"/>
  <c r="R913" i="1" s="1"/>
  <c r="R1968" i="1"/>
  <c r="R325" i="1"/>
  <c r="R1237" i="1"/>
  <c r="R1692" i="1"/>
  <c r="R2028" i="1"/>
  <c r="R1525" i="1"/>
  <c r="R145" i="1"/>
  <c r="R144" i="1"/>
  <c r="R1069" i="1"/>
  <c r="R361" i="1"/>
  <c r="R1957" i="1"/>
  <c r="R1849" i="1"/>
  <c r="R1633" i="1"/>
  <c r="R1021" i="1"/>
  <c r="R1020" i="1"/>
  <c r="R1513" i="1"/>
  <c r="R288" i="1"/>
  <c r="R1129" i="1"/>
  <c r="R205" i="1"/>
  <c r="R1620" i="1"/>
  <c r="R1201" i="1"/>
  <c r="R1200" i="1"/>
  <c r="R2124" i="1"/>
  <c r="R1796" i="1"/>
  <c r="R384" i="1"/>
  <c r="R385" i="1"/>
  <c r="R2065" i="1"/>
  <c r="R2064" i="1"/>
  <c r="R1057" i="1"/>
  <c r="R1369" i="1"/>
  <c r="R1644" i="1"/>
  <c r="R2088" i="1"/>
  <c r="R457" i="1"/>
  <c r="R456" i="1"/>
  <c r="R2016" i="1"/>
  <c r="R721" i="1"/>
  <c r="R517" i="1"/>
  <c r="R516" i="1"/>
  <c r="R1789" i="1"/>
  <c r="R1573" i="1"/>
  <c r="R229" i="1"/>
  <c r="R480" i="1"/>
  <c r="R481" i="1"/>
  <c r="R1489" i="1"/>
  <c r="R492" i="1"/>
  <c r="R588" i="1"/>
  <c r="R37" i="1"/>
  <c r="R1536" i="1"/>
  <c r="R984" i="1"/>
  <c r="R1164" i="1"/>
  <c r="R1981" i="1"/>
  <c r="R1501" i="1"/>
  <c r="R2144" i="1"/>
  <c r="R1561" i="1"/>
  <c r="R1560" i="1"/>
  <c r="R1393" i="1"/>
  <c r="R565" i="1"/>
  <c r="R1452" i="1"/>
  <c r="R1993" i="1"/>
  <c r="R1321" i="1"/>
  <c r="R108" i="1"/>
  <c r="R109" i="1"/>
  <c r="R1009" i="1"/>
  <c r="R85" i="1"/>
  <c r="R1681" i="1"/>
  <c r="R1333" i="1"/>
  <c r="R1584" i="1"/>
  <c r="R1897" i="1"/>
  <c r="R1896" i="1"/>
  <c r="R120" i="1"/>
  <c r="R1909" i="1"/>
  <c r="R1081" i="1"/>
  <c r="R864" i="1"/>
  <c r="R1813" i="1"/>
  <c r="R276" i="1"/>
  <c r="R348" i="1"/>
  <c r="R217" i="1"/>
  <c r="R840" i="1"/>
  <c r="R1033" i="1"/>
  <c r="R757" i="1"/>
  <c r="R696" i="1"/>
  <c r="R1776" i="1"/>
  <c r="R1356" i="1"/>
  <c r="R505" i="1"/>
  <c r="R432" i="1"/>
  <c r="R433" i="1"/>
  <c r="R768" i="1"/>
  <c r="R1404" i="1"/>
  <c r="R1248" i="1"/>
  <c r="R133" i="1"/>
  <c r="R961" i="1"/>
  <c r="R960" i="1"/>
  <c r="R853" i="1"/>
  <c r="R1464" i="1"/>
  <c r="R2112" i="1"/>
  <c r="R2113" i="1"/>
  <c r="R528" i="1"/>
  <c r="R529" i="1"/>
  <c r="R1224" i="1"/>
  <c r="R1225" i="1"/>
  <c r="R540" i="1"/>
  <c r="R1381" i="1"/>
  <c r="R1477" i="1"/>
  <c r="R577" i="1"/>
  <c r="R1824" i="1"/>
  <c r="R1825" i="1"/>
  <c r="R1728" i="1"/>
  <c r="R1213" i="1"/>
  <c r="R1212" i="1"/>
  <c r="R1669" i="1"/>
  <c r="R1261" i="1"/>
  <c r="R1260" i="1"/>
  <c r="R265" i="1"/>
  <c r="R264" i="1"/>
  <c r="GI49" i="9"/>
  <c r="FZ45" i="9"/>
  <c r="FR45" i="9"/>
  <c r="FJ45" i="9"/>
  <c r="FB45" i="9"/>
  <c r="ET45" i="9"/>
  <c r="EL45" i="9"/>
  <c r="ED45" i="9"/>
  <c r="DV45" i="9"/>
  <c r="DN45" i="9"/>
  <c r="DF45" i="9"/>
  <c r="CX45" i="9"/>
  <c r="CP45" i="9"/>
  <c r="CH45" i="9"/>
  <c r="BZ45" i="9"/>
  <c r="BR45" i="9"/>
  <c r="BJ45" i="9"/>
  <c r="BB45" i="9"/>
  <c r="AT45" i="9"/>
  <c r="AL45" i="9"/>
  <c r="AD45" i="9"/>
  <c r="V45" i="9"/>
  <c r="N45" i="9"/>
  <c r="F45" i="9"/>
  <c r="FY45" i="9"/>
  <c r="FQ45" i="9"/>
  <c r="FI45" i="9"/>
  <c r="FA45" i="9"/>
  <c r="ES45" i="9"/>
  <c r="EK45" i="9"/>
  <c r="EC45" i="9"/>
  <c r="DU45" i="9"/>
  <c r="DM45" i="9"/>
  <c r="DE45" i="9"/>
  <c r="CW45" i="9"/>
  <c r="CO45" i="9"/>
  <c r="CG45" i="9"/>
  <c r="BY45" i="9"/>
  <c r="BQ45" i="9"/>
  <c r="BI45" i="9"/>
  <c r="BA45" i="9"/>
  <c r="AS45" i="9"/>
  <c r="AK45" i="9"/>
  <c r="AC45" i="9"/>
  <c r="U45" i="9"/>
  <c r="M45" i="9"/>
  <c r="E45" i="9"/>
  <c r="GF45" i="9"/>
  <c r="FX45" i="9"/>
  <c r="FP45" i="9"/>
  <c r="FH45" i="9"/>
  <c r="EZ45" i="9"/>
  <c r="ER45" i="9"/>
  <c r="EJ45" i="9"/>
  <c r="EB45" i="9"/>
  <c r="DT45" i="9"/>
  <c r="DL45" i="9"/>
  <c r="DD45" i="9"/>
  <c r="CV45" i="9"/>
  <c r="CN45" i="9"/>
  <c r="CF45" i="9"/>
  <c r="BX45" i="9"/>
  <c r="BP45" i="9"/>
  <c r="BH45" i="9"/>
  <c r="AZ45" i="9"/>
  <c r="AR45" i="9"/>
  <c r="AJ45" i="9"/>
  <c r="AB45" i="9"/>
  <c r="T45" i="9"/>
  <c r="L45" i="9"/>
  <c r="GD45" i="9"/>
  <c r="FV45" i="9"/>
  <c r="FN45" i="9"/>
  <c r="FF45" i="9"/>
  <c r="EX45" i="9"/>
  <c r="EP45" i="9"/>
  <c r="EH45" i="9"/>
  <c r="DZ45" i="9"/>
  <c r="DR45" i="9"/>
  <c r="DJ45" i="9"/>
  <c r="DB45" i="9"/>
  <c r="CT45" i="9"/>
  <c r="CL45" i="9"/>
  <c r="CD45" i="9"/>
  <c r="BV45" i="9"/>
  <c r="BN45" i="9"/>
  <c r="BF45" i="9"/>
  <c r="AX45" i="9"/>
  <c r="AP45" i="9"/>
  <c r="AH45" i="9"/>
  <c r="GB45" i="9"/>
  <c r="FT45" i="9"/>
  <c r="FL45" i="9"/>
  <c r="FD45" i="9"/>
  <c r="EV45" i="9"/>
  <c r="EN45" i="9"/>
  <c r="EF45" i="9"/>
  <c r="DX45" i="9"/>
  <c r="DP45" i="9"/>
  <c r="DH45" i="9"/>
  <c r="CZ45" i="9"/>
  <c r="CR45" i="9"/>
  <c r="CJ45" i="9"/>
  <c r="CB45" i="9"/>
  <c r="BT45" i="9"/>
  <c r="BL45" i="9"/>
  <c r="BD45" i="9"/>
  <c r="AV45" i="9"/>
  <c r="AN45" i="9"/>
  <c r="AF45" i="9"/>
  <c r="X45" i="9"/>
  <c r="P45" i="9"/>
  <c r="H45" i="9"/>
  <c r="GA45" i="9"/>
  <c r="FS45" i="9"/>
  <c r="FK45" i="9"/>
  <c r="FC45" i="9"/>
  <c r="EU45" i="9"/>
  <c r="EM45" i="9"/>
  <c r="EE45" i="9"/>
  <c r="DW45" i="9"/>
  <c r="DO45" i="9"/>
  <c r="DG45" i="9"/>
  <c r="CY45" i="9"/>
  <c r="CQ45" i="9"/>
  <c r="CI45" i="9"/>
  <c r="CA45" i="9"/>
  <c r="BS45" i="9"/>
  <c r="BK45" i="9"/>
  <c r="BC45" i="9"/>
  <c r="AU45" i="9"/>
  <c r="AM45" i="9"/>
  <c r="AE45" i="9"/>
  <c r="W45" i="9"/>
  <c r="O45" i="9"/>
  <c r="G45" i="9"/>
  <c r="GC45" i="9"/>
  <c r="EW45" i="9"/>
  <c r="DQ45" i="9"/>
  <c r="CK45" i="9"/>
  <c r="BE45" i="9"/>
  <c r="Z45" i="9"/>
  <c r="FU45" i="9"/>
  <c r="EO45" i="9"/>
  <c r="DI45" i="9"/>
  <c r="CC45" i="9"/>
  <c r="AW45" i="9"/>
  <c r="FO45" i="9"/>
  <c r="EI45" i="9"/>
  <c r="DC45" i="9"/>
  <c r="BW45" i="9"/>
  <c r="AQ45" i="9"/>
  <c r="R45" i="9"/>
  <c r="FM45" i="9"/>
  <c r="EG45" i="9"/>
  <c r="DA45" i="9"/>
  <c r="BU45" i="9"/>
  <c r="AO45" i="9"/>
  <c r="Q45" i="9"/>
  <c r="FG45" i="9"/>
  <c r="EA45" i="9"/>
  <c r="CU45" i="9"/>
  <c r="BO45" i="9"/>
  <c r="AI45" i="9"/>
  <c r="K45" i="9"/>
  <c r="FE45" i="9"/>
  <c r="DY45" i="9"/>
  <c r="CS45" i="9"/>
  <c r="BM45" i="9"/>
  <c r="AG45" i="9"/>
  <c r="J45" i="9"/>
  <c r="GE45" i="9"/>
  <c r="EY45" i="9"/>
  <c r="CM45" i="9"/>
  <c r="BG45" i="9"/>
  <c r="AA45" i="9"/>
  <c r="I45" i="9"/>
  <c r="EQ45" i="9"/>
  <c r="DK45" i="9"/>
  <c r="CE45" i="9"/>
  <c r="AY45" i="9"/>
  <c r="Y45" i="9"/>
  <c r="S45" i="9"/>
  <c r="FW45" i="9"/>
  <c r="DO46" i="9"/>
  <c r="EE46" i="9"/>
  <c r="EC46" i="9"/>
  <c r="FS46" i="9"/>
  <c r="DK46" i="9"/>
  <c r="BO46" i="9"/>
  <c r="DW46" i="9"/>
  <c r="BI46" i="9"/>
  <c r="AI46" i="9"/>
  <c r="K46" i="9"/>
  <c r="BF46" i="9"/>
  <c r="DD46" i="9"/>
  <c r="BS46" i="9"/>
  <c r="BN46" i="9"/>
  <c r="M46" i="9"/>
  <c r="O46" i="9"/>
  <c r="GF46" i="9"/>
  <c r="GF49" i="9" s="1"/>
  <c r="GF51" i="9" s="1"/>
  <c r="BA46" i="9"/>
  <c r="DU46" i="9"/>
  <c r="AK46" i="9"/>
  <c r="AA46" i="9"/>
  <c r="DG46" i="9"/>
  <c r="AU46" i="9"/>
  <c r="FC46" i="9"/>
  <c r="CT46" i="9"/>
  <c r="AS46" i="9"/>
  <c r="G46" i="9"/>
  <c r="CG46" i="9"/>
  <c r="CY46" i="9"/>
  <c r="CD46" i="9"/>
  <c r="GG46" i="9"/>
  <c r="GG49" i="9" s="1"/>
  <c r="GG51" i="9" s="1"/>
  <c r="GE46" i="9"/>
  <c r="GE49" i="9" s="1"/>
  <c r="GE51" i="9" s="1"/>
  <c r="EU46" i="9"/>
  <c r="BV46" i="9"/>
  <c r="ES46" i="9"/>
  <c r="CW46" i="9"/>
  <c r="GC46" i="9"/>
  <c r="GC49" i="9" s="1"/>
  <c r="GC51" i="9" s="1"/>
  <c r="AX46" i="9"/>
  <c r="EM46" i="9"/>
  <c r="AQ46" i="9"/>
  <c r="CA46" i="9"/>
  <c r="AM46" i="9"/>
  <c r="Z46" i="9"/>
  <c r="BW46" i="9"/>
  <c r="AH46" i="9"/>
  <c r="GD46" i="9"/>
  <c r="GD49" i="9" s="1"/>
  <c r="GD51" i="9" s="1"/>
  <c r="AP46" i="9"/>
  <c r="DB46" i="9"/>
  <c r="DE46" i="9"/>
  <c r="R46" i="9"/>
  <c r="U46" i="9"/>
  <c r="BQ46" i="9"/>
  <c r="CQ46" i="9"/>
  <c r="BK46" i="9"/>
  <c r="FA46" i="9"/>
  <c r="S46" i="9"/>
  <c r="AE46" i="9"/>
  <c r="CE46" i="9"/>
  <c r="AY46" i="9"/>
  <c r="BG46" i="9"/>
  <c r="BY46" i="9"/>
  <c r="DC46" i="9"/>
  <c r="CU46" i="9"/>
  <c r="CM46" i="9"/>
  <c r="DM46" i="9"/>
  <c r="EK46" i="9"/>
  <c r="W46" i="9"/>
  <c r="J46" i="9"/>
  <c r="CI46" i="9"/>
  <c r="CL46" i="9"/>
  <c r="FK46" i="9"/>
  <c r="CV46" i="9"/>
  <c r="BC46" i="9"/>
  <c r="AC46" i="9"/>
  <c r="CO46" i="9"/>
  <c r="Q1424" i="1"/>
  <c r="CB46" i="9"/>
  <c r="Q908" i="1" s="1"/>
  <c r="BU46" i="9"/>
  <c r="AR46" i="9"/>
  <c r="FR46" i="9"/>
  <c r="FP46" i="9"/>
  <c r="Q1292" i="1"/>
  <c r="BP46" i="9"/>
  <c r="DL46" i="9"/>
  <c r="DZ46" i="9"/>
  <c r="AO46" i="9"/>
  <c r="AV46" i="9"/>
  <c r="CS46" i="9"/>
  <c r="DR46" i="9"/>
  <c r="DT46" i="9"/>
  <c r="AD46" i="9"/>
  <c r="CZ46" i="9"/>
  <c r="BR46" i="9"/>
  <c r="ED46" i="9"/>
  <c r="FQ46" i="9"/>
  <c r="I46" i="9"/>
  <c r="EH46" i="9"/>
  <c r="EN46" i="9"/>
  <c r="BX46" i="9"/>
  <c r="Q46" i="9"/>
  <c r="AN46" i="9"/>
  <c r="DX46" i="9"/>
  <c r="EB46" i="9"/>
  <c r="AW46" i="9"/>
  <c r="BL46" i="9"/>
  <c r="FD46" i="9"/>
  <c r="DN46" i="9"/>
  <c r="FH46" i="9"/>
  <c r="F46" i="9"/>
  <c r="V46" i="9"/>
  <c r="ET46" i="9"/>
  <c r="BB46" i="9"/>
  <c r="BJ46" i="9"/>
  <c r="CP46" i="9"/>
  <c r="CC46" i="9"/>
  <c r="BM46" i="9"/>
  <c r="CR46" i="9"/>
  <c r="FB46" i="9"/>
  <c r="FO46" i="9"/>
  <c r="FV46" i="9"/>
  <c r="BZ46" i="9"/>
  <c r="GA46" i="9"/>
  <c r="L46" i="9"/>
  <c r="EP46" i="9"/>
  <c r="AL46" i="9"/>
  <c r="FI46" i="9"/>
  <c r="EL46" i="9"/>
  <c r="AG46" i="9"/>
  <c r="EZ46" i="9"/>
  <c r="DI46" i="9"/>
  <c r="FY46" i="9"/>
  <c r="FT46" i="9"/>
  <c r="FU46" i="9"/>
  <c r="EO46" i="9"/>
  <c r="FM46" i="9"/>
  <c r="CX46" i="9"/>
  <c r="FF46" i="9"/>
  <c r="BD46" i="9"/>
  <c r="DY46" i="9"/>
  <c r="DA46" i="9"/>
  <c r="CK46" i="9"/>
  <c r="EG46" i="9"/>
  <c r="EX46" i="9"/>
  <c r="EX49" i="9" s="1"/>
  <c r="FL46" i="9"/>
  <c r="FX46" i="9"/>
  <c r="AB46" i="9"/>
  <c r="AJ46" i="9"/>
  <c r="ER46" i="9"/>
  <c r="Y46" i="9"/>
  <c r="BT46" i="9"/>
  <c r="P46" i="9"/>
  <c r="DF46" i="9"/>
  <c r="AT46" i="9"/>
  <c r="EJ46" i="9"/>
  <c r="CJ46" i="9"/>
  <c r="EQ46" i="9"/>
  <c r="CN46" i="9"/>
  <c r="BE46" i="9"/>
  <c r="EI46" i="9"/>
  <c r="H46" i="9"/>
  <c r="BH46" i="9"/>
  <c r="CF46" i="9"/>
  <c r="EW46" i="9"/>
  <c r="FE46" i="9"/>
  <c r="DP46" i="9"/>
  <c r="FN46" i="9"/>
  <c r="N46" i="9"/>
  <c r="EV46" i="9"/>
  <c r="FG46" i="9"/>
  <c r="EY46" i="9"/>
  <c r="AZ46" i="9"/>
  <c r="DJ46" i="9"/>
  <c r="AF46" i="9"/>
  <c r="DV46" i="9"/>
  <c r="EA46" i="9"/>
  <c r="T46" i="9"/>
  <c r="FJ46" i="9"/>
  <c r="FW46" i="9"/>
  <c r="EF46" i="9"/>
  <c r="DQ46" i="9"/>
  <c r="X46" i="9"/>
  <c r="CH46" i="9"/>
  <c r="GB46" i="9"/>
  <c r="GB49" i="9" s="1"/>
  <c r="GB51" i="9" s="1"/>
  <c r="GB57" i="9" s="1"/>
  <c r="FZ46" i="9"/>
  <c r="E46" i="9"/>
  <c r="E49" i="9" s="1"/>
  <c r="GH44" i="7"/>
  <c r="GI47" i="7" s="1"/>
  <c r="E47" i="6"/>
  <c r="GH47" i="6" s="1"/>
  <c r="GI46" i="6" s="1"/>
  <c r="E44" i="6"/>
  <c r="GH42" i="6"/>
  <c r="GH38" i="5"/>
  <c r="N2158" i="1" s="1"/>
  <c r="N2162" i="1" s="1"/>
  <c r="E40" i="5"/>
  <c r="N7" i="1" s="1"/>
  <c r="N11" i="1" s="1"/>
  <c r="GH36" i="4"/>
  <c r="E38" i="4"/>
  <c r="GH35" i="3"/>
  <c r="E36" i="3"/>
  <c r="GH38" i="2"/>
  <c r="K2158" i="1" s="1"/>
  <c r="K2162" i="1" s="1"/>
  <c r="E40" i="2"/>
  <c r="K7" i="1" s="1"/>
  <c r="K11" i="1" s="1"/>
  <c r="R2100" i="1" l="1"/>
  <c r="GC50" i="12"/>
  <c r="GC43" i="12"/>
  <c r="R2005" i="1"/>
  <c r="R1104" i="1"/>
  <c r="R181" i="1"/>
  <c r="R733" i="1"/>
  <c r="R601" i="1"/>
  <c r="R1176" i="1"/>
  <c r="R25" i="1"/>
  <c r="R637" i="1"/>
  <c r="R1141" i="1"/>
  <c r="R97" i="1"/>
  <c r="R2053" i="1"/>
  <c r="R1920" i="1"/>
  <c r="R157" i="1"/>
  <c r="R1597" i="1"/>
  <c r="R996" i="1"/>
  <c r="R1704" i="1"/>
  <c r="Q812" i="1"/>
  <c r="Q816" i="1" s="1"/>
  <c r="BT49" i="9"/>
  <c r="AO49" i="9"/>
  <c r="AX49" i="9"/>
  <c r="AF49" i="9"/>
  <c r="Q1808" i="1"/>
  <c r="Q1812" i="1" s="1"/>
  <c r="EY49" i="9"/>
  <c r="Q1676" i="1"/>
  <c r="Q1680" i="1" s="1"/>
  <c r="EN49" i="9"/>
  <c r="FZ49" i="9"/>
  <c r="T49" i="9"/>
  <c r="EV49" i="9"/>
  <c r="H49" i="9"/>
  <c r="DF49" i="9"/>
  <c r="Q1964" i="1"/>
  <c r="Q1968" i="1" s="1"/>
  <c r="FL49" i="9"/>
  <c r="CX49" i="9"/>
  <c r="AG49" i="9"/>
  <c r="FV49" i="9"/>
  <c r="BB49" i="9"/>
  <c r="AW49" i="9"/>
  <c r="I49" i="9"/>
  <c r="CS49" i="9"/>
  <c r="Q2036" i="1"/>
  <c r="Q2041" i="1" s="1"/>
  <c r="FR49" i="9"/>
  <c r="CV49" i="9"/>
  <c r="Q1040" i="1"/>
  <c r="Q1044" i="1" s="1"/>
  <c r="CM49" i="9"/>
  <c r="S49" i="9"/>
  <c r="DB49" i="9"/>
  <c r="AQ49" i="9"/>
  <c r="FC49" i="9"/>
  <c r="O49" i="9"/>
  <c r="BI49" i="9"/>
  <c r="Q1592" i="1"/>
  <c r="Q1597" i="1" s="1"/>
  <c r="EG49" i="9"/>
  <c r="ED49" i="9"/>
  <c r="CD49" i="9"/>
  <c r="EA49" i="9"/>
  <c r="N49" i="9"/>
  <c r="EI49" i="9"/>
  <c r="P49" i="9"/>
  <c r="FM49" i="9"/>
  <c r="Q1652" i="1"/>
  <c r="Q1657" i="1" s="1"/>
  <c r="EL49" i="9"/>
  <c r="FO49" i="9"/>
  <c r="ET49" i="9"/>
  <c r="EB49" i="9"/>
  <c r="FQ49" i="9"/>
  <c r="AV49" i="9"/>
  <c r="AR49" i="9"/>
  <c r="FK49" i="9"/>
  <c r="CU49" i="9"/>
  <c r="Q1832" i="1"/>
  <c r="Q1837" i="1" s="1"/>
  <c r="FA49" i="9"/>
  <c r="AP49" i="9"/>
  <c r="EM49" i="9"/>
  <c r="AU49" i="9"/>
  <c r="M49" i="9"/>
  <c r="DW49" i="9"/>
  <c r="Q1460" i="1"/>
  <c r="Q1464" i="1" s="1"/>
  <c r="DV49" i="9"/>
  <c r="Q1928" i="1"/>
  <c r="Q1933" i="1" s="1"/>
  <c r="FI49" i="9"/>
  <c r="Q824" i="1"/>
  <c r="Q828" i="1" s="1"/>
  <c r="BU49" i="9"/>
  <c r="DG49" i="9"/>
  <c r="X49" i="9"/>
  <c r="Y49" i="9"/>
  <c r="CK49" i="9"/>
  <c r="FU49" i="9"/>
  <c r="AL49" i="9"/>
  <c r="CR49" i="9"/>
  <c r="F49" i="9"/>
  <c r="AN49" i="9"/>
  <c r="BR49" i="9"/>
  <c r="DZ49" i="9"/>
  <c r="CI49" i="9"/>
  <c r="BY49" i="9"/>
  <c r="CQ49" i="9"/>
  <c r="Q356" i="1"/>
  <c r="Q361" i="1" s="1"/>
  <c r="AH49" i="9"/>
  <c r="Q1184" i="1"/>
  <c r="CY49" i="9"/>
  <c r="AA49" i="9"/>
  <c r="BS49" i="9"/>
  <c r="DK49" i="9"/>
  <c r="FN49" i="9"/>
  <c r="DX49" i="9"/>
  <c r="Q1316" i="1"/>
  <c r="Q1321" i="1" s="1"/>
  <c r="DJ49" i="9"/>
  <c r="EQ49" i="9"/>
  <c r="DA49" i="9"/>
  <c r="EP49" i="9"/>
  <c r="FH49" i="9"/>
  <c r="Q49" i="9"/>
  <c r="DL49" i="9"/>
  <c r="J49" i="9"/>
  <c r="Q656" i="1"/>
  <c r="Q661" i="1" s="1"/>
  <c r="BG49" i="9"/>
  <c r="BQ49" i="9"/>
  <c r="Q848" i="1"/>
  <c r="Q852" i="1" s="1"/>
  <c r="BW49" i="9"/>
  <c r="CW49" i="9"/>
  <c r="CG49" i="9"/>
  <c r="AK49" i="9"/>
  <c r="DD49" i="9"/>
  <c r="FS49" i="9"/>
  <c r="BE49" i="9"/>
  <c r="Q212" i="1"/>
  <c r="Q216" i="1" s="1"/>
  <c r="V49" i="9"/>
  <c r="DC49" i="9"/>
  <c r="BO49" i="9"/>
  <c r="DQ49" i="9"/>
  <c r="FE49" i="9"/>
  <c r="ER49" i="9"/>
  <c r="FT49" i="9"/>
  <c r="Q728" i="1"/>
  <c r="Q732" i="1" s="1"/>
  <c r="BM49" i="9"/>
  <c r="Q1196" i="1"/>
  <c r="Q1200" i="1" s="1"/>
  <c r="CZ49" i="9"/>
  <c r="EF49" i="9"/>
  <c r="AZ49" i="9"/>
  <c r="EW49" i="9"/>
  <c r="CJ49" i="9"/>
  <c r="AJ49" i="9"/>
  <c r="DY49" i="9"/>
  <c r="FY49" i="9"/>
  <c r="L49" i="9"/>
  <c r="Q920" i="1"/>
  <c r="Q925" i="1" s="1"/>
  <c r="CC49" i="9"/>
  <c r="DN49" i="9"/>
  <c r="BX49" i="9"/>
  <c r="AD49" i="9"/>
  <c r="BP49" i="9"/>
  <c r="CO49" i="9"/>
  <c r="Q224" i="1"/>
  <c r="Q229" i="1" s="1"/>
  <c r="W49" i="9"/>
  <c r="Q560" i="1"/>
  <c r="Q564" i="1" s="1"/>
  <c r="AY49" i="9"/>
  <c r="Q200" i="1"/>
  <c r="Q205" i="1" s="1"/>
  <c r="U49" i="9"/>
  <c r="Z49" i="9"/>
  <c r="ES49" i="9"/>
  <c r="G49" i="9"/>
  <c r="DU49" i="9"/>
  <c r="BF49" i="9"/>
  <c r="EC49" i="9"/>
  <c r="EO49" i="9"/>
  <c r="BK49" i="9"/>
  <c r="DP49" i="9"/>
  <c r="CF49" i="9"/>
  <c r="AB49" i="9"/>
  <c r="DI49" i="9"/>
  <c r="FD49" i="9"/>
  <c r="DT49" i="9"/>
  <c r="Q296" i="1"/>
  <c r="Q301" i="1" s="1"/>
  <c r="AC49" i="9"/>
  <c r="Q1640" i="1"/>
  <c r="Q1645" i="1" s="1"/>
  <c r="EK49" i="9"/>
  <c r="CE49" i="9"/>
  <c r="R49" i="9"/>
  <c r="AM49" i="9"/>
  <c r="BV49" i="9"/>
  <c r="AS49" i="9"/>
  <c r="Q584" i="1"/>
  <c r="Q588" i="1" s="1"/>
  <c r="BA49" i="9"/>
  <c r="K49" i="9"/>
  <c r="EE49" i="9"/>
  <c r="CH49" i="9"/>
  <c r="FB49" i="9"/>
  <c r="CL49" i="9"/>
  <c r="BN49" i="9"/>
  <c r="CN49" i="9"/>
  <c r="Q2096" i="1"/>
  <c r="Q2101" i="1" s="1"/>
  <c r="FW49" i="9"/>
  <c r="EJ49" i="9"/>
  <c r="Q620" i="1"/>
  <c r="Q625" i="1" s="1"/>
  <c r="BD49" i="9"/>
  <c r="CP49" i="9"/>
  <c r="E50" i="9"/>
  <c r="FJ49" i="9"/>
  <c r="FG49" i="9"/>
  <c r="BH49" i="9"/>
  <c r="Q500" i="1"/>
  <c r="Q505" i="1" s="1"/>
  <c r="AT49" i="9"/>
  <c r="Q2108" i="1"/>
  <c r="Q2113" i="1" s="1"/>
  <c r="FX49" i="9"/>
  <c r="Q1892" i="1"/>
  <c r="Q1897" i="1" s="1"/>
  <c r="FF49" i="9"/>
  <c r="EZ49" i="9"/>
  <c r="BZ49" i="9"/>
  <c r="BJ49" i="9"/>
  <c r="BL49" i="9"/>
  <c r="EH49" i="9"/>
  <c r="DR49" i="9"/>
  <c r="Q2012" i="1"/>
  <c r="Q2016" i="1" s="1"/>
  <c r="FP49" i="9"/>
  <c r="BC49" i="9"/>
  <c r="DM49" i="9"/>
  <c r="AE49" i="9"/>
  <c r="DE49" i="9"/>
  <c r="CA49" i="9"/>
  <c r="EU49" i="9"/>
  <c r="CT49" i="9"/>
  <c r="Q368" i="1"/>
  <c r="Q372" i="1" s="1"/>
  <c r="AI49" i="9"/>
  <c r="Q1376" i="1"/>
  <c r="Q1381" i="1" s="1"/>
  <c r="DO49" i="9"/>
  <c r="R925" i="1"/>
  <c r="R1116" i="1"/>
  <c r="R73" i="1"/>
  <c r="R2137" i="1"/>
  <c r="R240" i="1"/>
  <c r="R1417" i="1"/>
  <c r="R1441" i="1"/>
  <c r="R1861" i="1"/>
  <c r="R192" i="1"/>
  <c r="R1837" i="1"/>
  <c r="R1872" i="1"/>
  <c r="R1045" i="1"/>
  <c r="R973" i="1"/>
  <c r="R709" i="1"/>
  <c r="R744" i="1"/>
  <c r="R1344" i="1"/>
  <c r="R1932" i="1"/>
  <c r="R469" i="1"/>
  <c r="R684" i="1"/>
  <c r="R1189" i="1"/>
  <c r="R817" i="1"/>
  <c r="R1753" i="1"/>
  <c r="R1093" i="1"/>
  <c r="R1296" i="1"/>
  <c r="R1740" i="1"/>
  <c r="R313" i="1"/>
  <c r="R1657" i="1"/>
  <c r="R444" i="1"/>
  <c r="R804" i="1"/>
  <c r="R2040" i="1"/>
  <c r="R420" i="1"/>
  <c r="R49" i="1"/>
  <c r="R300" i="1"/>
  <c r="R373" i="1"/>
  <c r="R1609" i="1"/>
  <c r="R1152" i="1"/>
  <c r="R877" i="1"/>
  <c r="R673" i="1"/>
  <c r="R2076" i="1"/>
  <c r="R1308" i="1"/>
  <c r="R1945" i="1"/>
  <c r="R409" i="1"/>
  <c r="R169" i="1"/>
  <c r="R901" i="1"/>
  <c r="R828" i="1"/>
  <c r="R1284" i="1"/>
  <c r="R1885" i="1"/>
  <c r="R793" i="1"/>
  <c r="R1272" i="1"/>
  <c r="R397" i="1"/>
  <c r="R8" i="1"/>
  <c r="R12" i="1" s="1"/>
  <c r="R1548" i="1"/>
  <c r="R648" i="1"/>
  <c r="R937" i="1"/>
  <c r="R552" i="1"/>
  <c r="R1764" i="1"/>
  <c r="R612" i="1"/>
  <c r="R337" i="1"/>
  <c r="R253" i="1"/>
  <c r="R60" i="1"/>
  <c r="R1716" i="1"/>
  <c r="R781" i="1"/>
  <c r="R661" i="1"/>
  <c r="R949" i="1"/>
  <c r="R625" i="1"/>
  <c r="R912" i="1"/>
  <c r="R2149" i="1"/>
  <c r="R2148" i="1"/>
  <c r="R2159" i="1"/>
  <c r="Q817" i="1"/>
  <c r="Q829" i="1"/>
  <c r="Q913" i="1"/>
  <c r="Q912" i="1"/>
  <c r="Q1189" i="1"/>
  <c r="Q1188" i="1"/>
  <c r="Q1428" i="1"/>
  <c r="Q228" i="1"/>
  <c r="GA51" i="9"/>
  <c r="GA57" i="9" s="1"/>
  <c r="Q2144" i="1"/>
  <c r="Q1297" i="1"/>
  <c r="Q1296" i="1"/>
  <c r="Q1596" i="1"/>
  <c r="Q1320" i="1"/>
  <c r="Q1896" i="1"/>
  <c r="Q1969" i="1"/>
  <c r="Q1045" i="1"/>
  <c r="EX51" i="9"/>
  <c r="EX57" i="9" s="1"/>
  <c r="Q1796" i="1"/>
  <c r="DJ50" i="9"/>
  <c r="DJ51" i="9" s="1"/>
  <c r="DJ57" i="9" s="1"/>
  <c r="N50" i="9"/>
  <c r="N51" i="9" s="1"/>
  <c r="N57" i="9" s="1"/>
  <c r="FO50" i="9"/>
  <c r="FO51" i="9" s="1"/>
  <c r="FO57" i="9" s="1"/>
  <c r="FQ50" i="9"/>
  <c r="FQ51" i="9" s="1"/>
  <c r="FQ57" i="9" s="1"/>
  <c r="FK50" i="9"/>
  <c r="FK51" i="9" s="1"/>
  <c r="FK57" i="9" s="1"/>
  <c r="FA50" i="9"/>
  <c r="FA51" i="9" s="1"/>
  <c r="FA57" i="9" s="1"/>
  <c r="BT50" i="9"/>
  <c r="BT51" i="9" s="1"/>
  <c r="BT57" i="9" s="1"/>
  <c r="EO50" i="9"/>
  <c r="EO51" i="9" s="1"/>
  <c r="EO57" i="9" s="1"/>
  <c r="DX50" i="9"/>
  <c r="DX51" i="9" s="1"/>
  <c r="DX57" i="9" s="1"/>
  <c r="AO50" i="9"/>
  <c r="AO51" i="9" s="1"/>
  <c r="AO57" i="9" s="1"/>
  <c r="FZ50" i="9"/>
  <c r="FZ51" i="9" s="1"/>
  <c r="FZ57" i="9" s="1"/>
  <c r="FL50" i="9"/>
  <c r="FL51" i="9" s="1"/>
  <c r="FL57" i="9" s="1"/>
  <c r="FM50" i="9"/>
  <c r="FM51" i="9" s="1"/>
  <c r="FM57" i="9" s="1"/>
  <c r="AV50" i="9"/>
  <c r="AV51" i="9" s="1"/>
  <c r="AV57" i="9" s="1"/>
  <c r="CU50" i="9"/>
  <c r="CU51" i="9" s="1"/>
  <c r="CU57" i="9" s="1"/>
  <c r="EM50" i="9"/>
  <c r="EM51" i="9" s="1"/>
  <c r="EM57" i="9" s="1"/>
  <c r="EG50" i="9"/>
  <c r="EG51" i="9" s="1"/>
  <c r="EG57" i="9" s="1"/>
  <c r="FI50" i="9"/>
  <c r="FI51" i="9" s="1"/>
  <c r="FI57" i="9" s="1"/>
  <c r="V50" i="9"/>
  <c r="V51" i="9" s="1"/>
  <c r="V57" i="9" s="1"/>
  <c r="ED50" i="9"/>
  <c r="ED51" i="9" s="1"/>
  <c r="ED57" i="9" s="1"/>
  <c r="BU50" i="9"/>
  <c r="BU51" i="9" s="1"/>
  <c r="BU57" i="9" s="1"/>
  <c r="FU50" i="9"/>
  <c r="FU51" i="9" s="1"/>
  <c r="FU57" i="9" s="1"/>
  <c r="CR50" i="9"/>
  <c r="CR51" i="9" s="1"/>
  <c r="CR57" i="9" s="1"/>
  <c r="F50" i="9"/>
  <c r="F51" i="9" s="1"/>
  <c r="F57" i="9" s="1"/>
  <c r="DZ50" i="9"/>
  <c r="DZ51" i="9" s="1"/>
  <c r="DZ57" i="9" s="1"/>
  <c r="CB50" i="9"/>
  <c r="CB51" i="9" s="1"/>
  <c r="CB57" i="9" s="1"/>
  <c r="BY50" i="9"/>
  <c r="BY51" i="9" s="1"/>
  <c r="BY57" i="9" s="1"/>
  <c r="CY50" i="9"/>
  <c r="CY51" i="9" s="1"/>
  <c r="CY57" i="9" s="1"/>
  <c r="BS50" i="9"/>
  <c r="BS51" i="9" s="1"/>
  <c r="BS57" i="9" s="1"/>
  <c r="AY50" i="9"/>
  <c r="AY51" i="9" s="1"/>
  <c r="AY57" i="9" s="1"/>
  <c r="U50" i="9"/>
  <c r="U51" i="9" s="1"/>
  <c r="U57" i="9" s="1"/>
  <c r="FT50" i="9"/>
  <c r="FT51" i="9" s="1"/>
  <c r="FT57" i="9" s="1"/>
  <c r="BM50" i="9"/>
  <c r="BM51" i="9" s="1"/>
  <c r="BM57" i="9" s="1"/>
  <c r="BQ50" i="9"/>
  <c r="BQ51" i="9" s="1"/>
  <c r="BQ57" i="9" s="1"/>
  <c r="FS50" i="9"/>
  <c r="FS51" i="9" s="1"/>
  <c r="FS57" i="9" s="1"/>
  <c r="EF50" i="9"/>
  <c r="EF51" i="9" s="1"/>
  <c r="EF57" i="9" s="1"/>
  <c r="AJ50" i="9"/>
  <c r="AJ51" i="9" s="1"/>
  <c r="AJ57" i="9" s="1"/>
  <c r="FY50" i="9"/>
  <c r="FY51" i="9" s="1"/>
  <c r="FY57" i="9" s="1"/>
  <c r="CC50" i="9"/>
  <c r="CC51" i="9" s="1"/>
  <c r="CC57" i="9" s="1"/>
  <c r="BX50" i="9"/>
  <c r="BX51" i="9" s="1"/>
  <c r="BX57" i="9" s="1"/>
  <c r="W50" i="9"/>
  <c r="W51" i="9" s="1"/>
  <c r="W57" i="9" s="1"/>
  <c r="FW50" i="9"/>
  <c r="FW51" i="9" s="1"/>
  <c r="FW57" i="9" s="1"/>
  <c r="EY50" i="9"/>
  <c r="EY51" i="9" s="1"/>
  <c r="EY57" i="9" s="1"/>
  <c r="CF50" i="9"/>
  <c r="CF51" i="9" s="1"/>
  <c r="CF57" i="9" s="1"/>
  <c r="AB50" i="9"/>
  <c r="AB51" i="9" s="1"/>
  <c r="AB57" i="9" s="1"/>
  <c r="BD50" i="9"/>
  <c r="BD51" i="9" s="1"/>
  <c r="BD57" i="9" s="1"/>
  <c r="DI50" i="9"/>
  <c r="DI51" i="9" s="1"/>
  <c r="DI57" i="9" s="1"/>
  <c r="EN50" i="9"/>
  <c r="EN51" i="9" s="1"/>
  <c r="EN57" i="9" s="1"/>
  <c r="DH50" i="9"/>
  <c r="DH51" i="9" s="1"/>
  <c r="DH57" i="9" s="1"/>
  <c r="AC50" i="9"/>
  <c r="AC51" i="9" s="1"/>
  <c r="AC57" i="9" s="1"/>
  <c r="EK50" i="9"/>
  <c r="EK51" i="9" s="1"/>
  <c r="EK57" i="9" s="1"/>
  <c r="BV50" i="9"/>
  <c r="BV51" i="9" s="1"/>
  <c r="BV57" i="9" s="1"/>
  <c r="BA50" i="9"/>
  <c r="BA51" i="9" s="1"/>
  <c r="BA57" i="9" s="1"/>
  <c r="K50" i="9"/>
  <c r="K51" i="9" s="1"/>
  <c r="K57" i="9" s="1"/>
  <c r="EE50" i="9"/>
  <c r="EE51" i="9" s="1"/>
  <c r="EE57" i="9" s="1"/>
  <c r="DA50" i="9"/>
  <c r="DA51" i="9" s="1"/>
  <c r="DA57" i="9" s="1"/>
  <c r="CZ50" i="9"/>
  <c r="CZ51" i="9" s="1"/>
  <c r="CZ57" i="9" s="1"/>
  <c r="DS50" i="9"/>
  <c r="DS51" i="9" s="1"/>
  <c r="DS57" i="9" s="1"/>
  <c r="BG50" i="9"/>
  <c r="BG51" i="9" s="1"/>
  <c r="BG57" i="9" s="1"/>
  <c r="BW50" i="9"/>
  <c r="BW51" i="9" s="1"/>
  <c r="BW57" i="9" s="1"/>
  <c r="CG50" i="9"/>
  <c r="CG51" i="9" s="1"/>
  <c r="CG57" i="9" s="1"/>
  <c r="Q8" i="1"/>
  <c r="GH46" i="9"/>
  <c r="FJ50" i="9"/>
  <c r="FJ51" i="9" s="1"/>
  <c r="FJ57" i="9" s="1"/>
  <c r="AT50" i="9"/>
  <c r="AT51" i="9" s="1"/>
  <c r="AT57" i="9" s="1"/>
  <c r="FX50" i="9"/>
  <c r="FX51" i="9" s="1"/>
  <c r="FX57" i="9" s="1"/>
  <c r="FF50" i="9"/>
  <c r="FF51" i="9" s="1"/>
  <c r="FF57" i="9" s="1"/>
  <c r="EZ50" i="9"/>
  <c r="EZ51" i="9" s="1"/>
  <c r="EZ57" i="9" s="1"/>
  <c r="BL50" i="9"/>
  <c r="BL51" i="9" s="1"/>
  <c r="BL57" i="9" s="1"/>
  <c r="FP50" i="9"/>
  <c r="FP51" i="9" s="1"/>
  <c r="FP57" i="9" s="1"/>
  <c r="DM50" i="9"/>
  <c r="DM51" i="9" s="1"/>
  <c r="DM57" i="9" s="1"/>
  <c r="AE50" i="9"/>
  <c r="AE51" i="9" s="1"/>
  <c r="AE57" i="9" s="1"/>
  <c r="AI50" i="9"/>
  <c r="AI51" i="9" s="1"/>
  <c r="AI57" i="9" s="1"/>
  <c r="DO50" i="9"/>
  <c r="DO51" i="9" s="1"/>
  <c r="DO57" i="9" s="1"/>
  <c r="EQ50" i="9"/>
  <c r="EQ51" i="9" s="1"/>
  <c r="EQ57" i="9" s="1"/>
  <c r="H50" i="9"/>
  <c r="H51" i="9" s="1"/>
  <c r="H57" i="9" s="1"/>
  <c r="AG50" i="9"/>
  <c r="AG51" i="9" s="1"/>
  <c r="AG57" i="9" s="1"/>
  <c r="FR50" i="9"/>
  <c r="FR51" i="9" s="1"/>
  <c r="FR57" i="9" s="1"/>
  <c r="CM50" i="9"/>
  <c r="CM51" i="9" s="1"/>
  <c r="CM57" i="9" s="1"/>
  <c r="DB50" i="9"/>
  <c r="DB51" i="9" s="1"/>
  <c r="DB57" i="9" s="1"/>
  <c r="AQ50" i="9"/>
  <c r="AQ51" i="9" s="1"/>
  <c r="AQ57" i="9" s="1"/>
  <c r="FC50" i="9"/>
  <c r="FC51" i="9" s="1"/>
  <c r="FC57" i="9" s="1"/>
  <c r="BI50" i="9"/>
  <c r="BI51" i="9" s="1"/>
  <c r="BI57" i="9" s="1"/>
  <c r="CX50" i="9"/>
  <c r="CX51" i="9" s="1"/>
  <c r="CX57" i="9" s="1"/>
  <c r="EL50" i="9"/>
  <c r="EL51" i="9" s="1"/>
  <c r="EL57" i="9" s="1"/>
  <c r="EB50" i="9"/>
  <c r="EB51" i="9" s="1"/>
  <c r="EB57" i="9" s="1"/>
  <c r="AP50" i="9"/>
  <c r="AP51" i="9" s="1"/>
  <c r="AP57" i="9" s="1"/>
  <c r="GI49" i="7"/>
  <c r="FZ45" i="7"/>
  <c r="FR45" i="7"/>
  <c r="FJ45" i="7"/>
  <c r="FB45" i="7"/>
  <c r="ET45" i="7"/>
  <c r="EL45" i="7"/>
  <c r="ED45" i="7"/>
  <c r="DV45" i="7"/>
  <c r="DN45" i="7"/>
  <c r="DF45" i="7"/>
  <c r="CX45" i="7"/>
  <c r="CP45" i="7"/>
  <c r="CH45" i="7"/>
  <c r="BZ45" i="7"/>
  <c r="BR45" i="7"/>
  <c r="BJ45" i="7"/>
  <c r="BB45" i="7"/>
  <c r="AT45" i="7"/>
  <c r="AL45" i="7"/>
  <c r="AD45" i="7"/>
  <c r="V45" i="7"/>
  <c r="N45" i="7"/>
  <c r="F45" i="7"/>
  <c r="GG45" i="7"/>
  <c r="FY45" i="7"/>
  <c r="FQ45" i="7"/>
  <c r="FI45" i="7"/>
  <c r="FA45" i="7"/>
  <c r="ES45" i="7"/>
  <c r="EK45" i="7"/>
  <c r="EC45" i="7"/>
  <c r="DU45" i="7"/>
  <c r="DM45" i="7"/>
  <c r="DE45" i="7"/>
  <c r="CW45" i="7"/>
  <c r="CO45" i="7"/>
  <c r="CG45" i="7"/>
  <c r="BY45" i="7"/>
  <c r="BQ45" i="7"/>
  <c r="BI45" i="7"/>
  <c r="BA45" i="7"/>
  <c r="AS45" i="7"/>
  <c r="AK45" i="7"/>
  <c r="AC45" i="7"/>
  <c r="U45" i="7"/>
  <c r="M45" i="7"/>
  <c r="E45" i="7"/>
  <c r="GF45" i="7"/>
  <c r="FX45" i="7"/>
  <c r="FP45" i="7"/>
  <c r="FH45" i="7"/>
  <c r="EZ45" i="7"/>
  <c r="ER45" i="7"/>
  <c r="EJ45" i="7"/>
  <c r="EB45" i="7"/>
  <c r="DT45" i="7"/>
  <c r="DL45" i="7"/>
  <c r="DD45" i="7"/>
  <c r="CV45" i="7"/>
  <c r="CN45" i="7"/>
  <c r="CF45" i="7"/>
  <c r="BX45" i="7"/>
  <c r="BP45" i="7"/>
  <c r="BH45" i="7"/>
  <c r="AZ45" i="7"/>
  <c r="AR45" i="7"/>
  <c r="AJ45" i="7"/>
  <c r="AB45" i="7"/>
  <c r="T45" i="7"/>
  <c r="L45" i="7"/>
  <c r="GE45" i="7"/>
  <c r="FW45" i="7"/>
  <c r="FO45" i="7"/>
  <c r="FG45" i="7"/>
  <c r="EY45" i="7"/>
  <c r="EQ45" i="7"/>
  <c r="EI45" i="7"/>
  <c r="EA45" i="7"/>
  <c r="DS45" i="7"/>
  <c r="DK45" i="7"/>
  <c r="DC45" i="7"/>
  <c r="CU45" i="7"/>
  <c r="CM45" i="7"/>
  <c r="CE45" i="7"/>
  <c r="BW45" i="7"/>
  <c r="BO45" i="7"/>
  <c r="BG45" i="7"/>
  <c r="AY45" i="7"/>
  <c r="AQ45" i="7"/>
  <c r="AI45" i="7"/>
  <c r="AA45" i="7"/>
  <c r="S45" i="7"/>
  <c r="K45" i="7"/>
  <c r="GD45" i="7"/>
  <c r="FV45" i="7"/>
  <c r="FN45" i="7"/>
  <c r="FF45" i="7"/>
  <c r="EX45" i="7"/>
  <c r="EP45" i="7"/>
  <c r="EH45" i="7"/>
  <c r="DZ45" i="7"/>
  <c r="DR45" i="7"/>
  <c r="DJ45" i="7"/>
  <c r="DB45" i="7"/>
  <c r="CT45" i="7"/>
  <c r="CL45" i="7"/>
  <c r="CD45" i="7"/>
  <c r="BV45" i="7"/>
  <c r="BN45" i="7"/>
  <c r="BF45" i="7"/>
  <c r="AX45" i="7"/>
  <c r="AP45" i="7"/>
  <c r="AH45" i="7"/>
  <c r="Z45" i="7"/>
  <c r="R45" i="7"/>
  <c r="J45" i="7"/>
  <c r="GC45" i="7"/>
  <c r="FU45" i="7"/>
  <c r="FM45" i="7"/>
  <c r="FE45" i="7"/>
  <c r="EW45" i="7"/>
  <c r="EO45" i="7"/>
  <c r="EG45" i="7"/>
  <c r="DY45" i="7"/>
  <c r="DQ45" i="7"/>
  <c r="DI45" i="7"/>
  <c r="DA45" i="7"/>
  <c r="CS45" i="7"/>
  <c r="CK45" i="7"/>
  <c r="CC45" i="7"/>
  <c r="BU45" i="7"/>
  <c r="BM45" i="7"/>
  <c r="BE45" i="7"/>
  <c r="AW45" i="7"/>
  <c r="AO45" i="7"/>
  <c r="AG45" i="7"/>
  <c r="Y45" i="7"/>
  <c r="Q45" i="7"/>
  <c r="I45" i="7"/>
  <c r="GB45" i="7"/>
  <c r="FT45" i="7"/>
  <c r="FL45" i="7"/>
  <c r="FD45" i="7"/>
  <c r="EV45" i="7"/>
  <c r="EN45" i="7"/>
  <c r="EF45" i="7"/>
  <c r="DX45" i="7"/>
  <c r="DP45" i="7"/>
  <c r="DH45" i="7"/>
  <c r="CZ45" i="7"/>
  <c r="CR45" i="7"/>
  <c r="CJ45" i="7"/>
  <c r="CB45" i="7"/>
  <c r="BT45" i="7"/>
  <c r="BL45" i="7"/>
  <c r="BD45" i="7"/>
  <c r="AV45" i="7"/>
  <c r="AN45" i="7"/>
  <c r="AF45" i="7"/>
  <c r="X45" i="7"/>
  <c r="P45" i="7"/>
  <c r="H45" i="7"/>
  <c r="FC45" i="7"/>
  <c r="CQ45" i="7"/>
  <c r="AE45" i="7"/>
  <c r="EU45" i="7"/>
  <c r="CI45" i="7"/>
  <c r="W45" i="7"/>
  <c r="EM45" i="7"/>
  <c r="CA45" i="7"/>
  <c r="O45" i="7"/>
  <c r="EE45" i="7"/>
  <c r="BS45" i="7"/>
  <c r="G45" i="7"/>
  <c r="DW45" i="7"/>
  <c r="BK45" i="7"/>
  <c r="GA45" i="7"/>
  <c r="DO45" i="7"/>
  <c r="BC45" i="7"/>
  <c r="DG45" i="7"/>
  <c r="CY45" i="7"/>
  <c r="AU45" i="7"/>
  <c r="AM45" i="7"/>
  <c r="FK45" i="7"/>
  <c r="FS45" i="7"/>
  <c r="GF46" i="7"/>
  <c r="GF49" i="7" s="1"/>
  <c r="GF51" i="7" s="1"/>
  <c r="GE46" i="7"/>
  <c r="GE49" i="7" s="1"/>
  <c r="GE51" i="7" s="1"/>
  <c r="DX46" i="7"/>
  <c r="DX49" i="7" s="1"/>
  <c r="P1484" i="1" s="1"/>
  <c r="FP46" i="7"/>
  <c r="FP49" i="7" s="1"/>
  <c r="P2012" i="1" s="1"/>
  <c r="BG46" i="7"/>
  <c r="BG49" i="7" s="1"/>
  <c r="P656" i="1" s="1"/>
  <c r="EN46" i="7"/>
  <c r="EN49" i="7" s="1"/>
  <c r="P1676" i="1" s="1"/>
  <c r="BL46" i="7"/>
  <c r="BL49" i="7" s="1"/>
  <c r="P716" i="1" s="1"/>
  <c r="CZ46" i="7"/>
  <c r="CZ49" i="7" s="1"/>
  <c r="P1196" i="1" s="1"/>
  <c r="AA46" i="7"/>
  <c r="AA49" i="7" s="1"/>
  <c r="P272" i="1" s="1"/>
  <c r="AJ46" i="7"/>
  <c r="AJ49" i="7" s="1"/>
  <c r="P380" i="1" s="1"/>
  <c r="FW46" i="7"/>
  <c r="FW49" i="7" s="1"/>
  <c r="P2096" i="1" s="1"/>
  <c r="CY46" i="7"/>
  <c r="CY49" i="7" s="1"/>
  <c r="P1184" i="1" s="1"/>
  <c r="AV46" i="7"/>
  <c r="AV49" i="7" s="1"/>
  <c r="P524" i="1" s="1"/>
  <c r="BS46" i="7"/>
  <c r="BS49" i="7" s="1"/>
  <c r="P800" i="1" s="1"/>
  <c r="EZ46" i="7"/>
  <c r="EZ49" i="7" s="1"/>
  <c r="P1820" i="1" s="1"/>
  <c r="P46" i="7"/>
  <c r="P49" i="7" s="1"/>
  <c r="P140" i="1" s="1"/>
  <c r="EA46" i="7"/>
  <c r="EA49" i="7" s="1"/>
  <c r="P1520" i="1" s="1"/>
  <c r="X46" i="7"/>
  <c r="X49" i="7" s="1"/>
  <c r="P236" i="1" s="1"/>
  <c r="CM46" i="7"/>
  <c r="CM49" i="7" s="1"/>
  <c r="P1040" i="1" s="1"/>
  <c r="GG46" i="7"/>
  <c r="GG49" i="7" s="1"/>
  <c r="GG51" i="7" s="1"/>
  <c r="CI46" i="7"/>
  <c r="CI49" i="7" s="1"/>
  <c r="P992" i="1" s="1"/>
  <c r="ER46" i="7"/>
  <c r="ER49" i="7" s="1"/>
  <c r="P1724" i="1" s="1"/>
  <c r="K46" i="7"/>
  <c r="K49" i="7" s="1"/>
  <c r="P80" i="1" s="1"/>
  <c r="BH46" i="7"/>
  <c r="BH49" i="7" s="1"/>
  <c r="P668" i="1" s="1"/>
  <c r="FK46" i="7"/>
  <c r="FK49" i="7" s="1"/>
  <c r="P1952" i="1" s="1"/>
  <c r="EJ46" i="7"/>
  <c r="EJ49" i="7" s="1"/>
  <c r="P1628" i="1" s="1"/>
  <c r="AZ46" i="7"/>
  <c r="AZ49" i="7" s="1"/>
  <c r="P572" i="1" s="1"/>
  <c r="DD46" i="7"/>
  <c r="DD49" i="7" s="1"/>
  <c r="P1244" i="1" s="1"/>
  <c r="EB46" i="7"/>
  <c r="EB49" i="7" s="1"/>
  <c r="P1532" i="1" s="1"/>
  <c r="DT46" i="7"/>
  <c r="DT49" i="7" s="1"/>
  <c r="P1436" i="1" s="1"/>
  <c r="AY46" i="7"/>
  <c r="AY49" i="7" s="1"/>
  <c r="P560" i="1" s="1"/>
  <c r="DH46" i="7"/>
  <c r="DH49" i="7" s="1"/>
  <c r="P1292" i="1" s="1"/>
  <c r="W46" i="7"/>
  <c r="W49" i="7" s="1"/>
  <c r="P224" i="1" s="1"/>
  <c r="CN46" i="7"/>
  <c r="CN49" i="7" s="1"/>
  <c r="P1052" i="1" s="1"/>
  <c r="DS46" i="7"/>
  <c r="DS49" i="7" s="1"/>
  <c r="P1424" i="1" s="1"/>
  <c r="EQ46" i="7"/>
  <c r="EQ49" i="7" s="1"/>
  <c r="P1712" i="1" s="1"/>
  <c r="CR46" i="7"/>
  <c r="CR49" i="7" s="1"/>
  <c r="P1100" i="1" s="1"/>
  <c r="FB46" i="7"/>
  <c r="FB49" i="7" s="1"/>
  <c r="P1844" i="1" s="1"/>
  <c r="EI46" i="7"/>
  <c r="EI49" i="7" s="1"/>
  <c r="P1616" i="1" s="1"/>
  <c r="CJ46" i="7"/>
  <c r="CJ49" i="7" s="1"/>
  <c r="P1004" i="1" s="1"/>
  <c r="T46" i="7"/>
  <c r="T49" i="7" s="1"/>
  <c r="P188" i="1" s="1"/>
  <c r="CV46" i="7"/>
  <c r="CV49" i="7" s="1"/>
  <c r="P1148" i="1" s="1"/>
  <c r="GC46" i="7"/>
  <c r="GC49" i="7" s="1"/>
  <c r="GC51" i="7" s="1"/>
  <c r="G46" i="7"/>
  <c r="G49" i="7" s="1"/>
  <c r="P32" i="1" s="1"/>
  <c r="BJ46" i="7"/>
  <c r="BJ49" i="7" s="1"/>
  <c r="P692" i="1" s="1"/>
  <c r="AB46" i="7"/>
  <c r="AB49" i="7" s="1"/>
  <c r="P284" i="1" s="1"/>
  <c r="DL46" i="7"/>
  <c r="DL49" i="7" s="1"/>
  <c r="P1340" i="1" s="1"/>
  <c r="EV46" i="7"/>
  <c r="EV49" i="7" s="1"/>
  <c r="P1772" i="1" s="1"/>
  <c r="DK46" i="7"/>
  <c r="DK49" i="7" s="1"/>
  <c r="P1328" i="1" s="1"/>
  <c r="BP46" i="7"/>
  <c r="BP49" i="7" s="1"/>
  <c r="P764" i="1" s="1"/>
  <c r="FL46" i="7"/>
  <c r="FL49" i="7" s="1"/>
  <c r="P1964" i="1" s="1"/>
  <c r="FJ46" i="7"/>
  <c r="FJ49" i="7" s="1"/>
  <c r="P1940" i="1" s="1"/>
  <c r="ED46" i="7"/>
  <c r="ED49" i="7" s="1"/>
  <c r="P1556" i="1" s="1"/>
  <c r="BO46" i="7"/>
  <c r="BO49" i="7" s="1"/>
  <c r="P752" i="1" s="1"/>
  <c r="FG46" i="7"/>
  <c r="FG49" i="7" s="1"/>
  <c r="P1904" i="1" s="1"/>
  <c r="BR46" i="7"/>
  <c r="BR49" i="7" s="1"/>
  <c r="P788" i="1" s="1"/>
  <c r="CE46" i="7"/>
  <c r="CE49" i="7" s="1"/>
  <c r="P944" i="1" s="1"/>
  <c r="CF46" i="7"/>
  <c r="CF49" i="7" s="1"/>
  <c r="P956" i="1" s="1"/>
  <c r="AF46" i="7"/>
  <c r="AF49" i="7" s="1"/>
  <c r="P332" i="1" s="1"/>
  <c r="DV46" i="7"/>
  <c r="DV49" i="7" s="1"/>
  <c r="P1460" i="1" s="1"/>
  <c r="FH46" i="7"/>
  <c r="FH49" i="7" s="1"/>
  <c r="P1916" i="1" s="1"/>
  <c r="CB46" i="7"/>
  <c r="CB49" i="7" s="1"/>
  <c r="P908" i="1" s="1"/>
  <c r="AN46" i="7"/>
  <c r="AN49" i="7" s="1"/>
  <c r="P428" i="1" s="1"/>
  <c r="DC46" i="7"/>
  <c r="DC49" i="7" s="1"/>
  <c r="P1232" i="1" s="1"/>
  <c r="BW46" i="7"/>
  <c r="BW49" i="7" s="1"/>
  <c r="P848" i="1" s="1"/>
  <c r="EE46" i="7"/>
  <c r="EE49" i="7" s="1"/>
  <c r="P1568" i="1" s="1"/>
  <c r="EY46" i="7"/>
  <c r="EY49" i="7" s="1"/>
  <c r="P1808" i="1" s="1"/>
  <c r="AR46" i="7"/>
  <c r="AR49" i="7" s="1"/>
  <c r="P476" i="1" s="1"/>
  <c r="AM46" i="7"/>
  <c r="AM49" i="7" s="1"/>
  <c r="P416" i="1" s="1"/>
  <c r="CX46" i="7"/>
  <c r="CX49" i="7" s="1"/>
  <c r="P1172" i="1" s="1"/>
  <c r="L46" i="7"/>
  <c r="L49" i="7" s="1"/>
  <c r="P92" i="1" s="1"/>
  <c r="FT46" i="7"/>
  <c r="FT49" i="7" s="1"/>
  <c r="P2060" i="1" s="1"/>
  <c r="EU46" i="7"/>
  <c r="EU49" i="7" s="1"/>
  <c r="P1760" i="1" s="1"/>
  <c r="FO46" i="7"/>
  <c r="FO49" i="7" s="1"/>
  <c r="P2000" i="1" s="1"/>
  <c r="CU46" i="7"/>
  <c r="CU49" i="7" s="1"/>
  <c r="P1136" i="1" s="1"/>
  <c r="BX46" i="7"/>
  <c r="BX49" i="7" s="1"/>
  <c r="P860" i="1" s="1"/>
  <c r="H46" i="7"/>
  <c r="H49" i="7" s="1"/>
  <c r="P44" i="1" s="1"/>
  <c r="BD46" i="7"/>
  <c r="BD49" i="7" s="1"/>
  <c r="P620" i="1" s="1"/>
  <c r="EF46" i="7"/>
  <c r="EF49" i="7" s="1"/>
  <c r="P1580" i="1" s="1"/>
  <c r="FX46" i="7"/>
  <c r="FX49" i="7" s="1"/>
  <c r="P2108" i="1" s="1"/>
  <c r="GD46" i="7"/>
  <c r="GD49" i="7" s="1"/>
  <c r="GD51" i="7" s="1"/>
  <c r="DP46" i="7"/>
  <c r="DP49" i="7" s="1"/>
  <c r="P1388" i="1" s="1"/>
  <c r="FD46" i="7"/>
  <c r="FD49" i="7" s="1"/>
  <c r="P1868" i="1" s="1"/>
  <c r="GB46" i="7"/>
  <c r="GB49" i="7" s="1"/>
  <c r="GB51" i="7" s="1"/>
  <c r="GB57" i="7" s="1"/>
  <c r="CP46" i="7"/>
  <c r="CP49" i="7" s="1"/>
  <c r="P1076" i="1" s="1"/>
  <c r="BT46" i="7"/>
  <c r="BT49" i="7" s="1"/>
  <c r="P812" i="1" s="1"/>
  <c r="DA46" i="7"/>
  <c r="DA49" i="7" s="1"/>
  <c r="P1208" i="1" s="1"/>
  <c r="J46" i="7"/>
  <c r="J49" i="7" s="1"/>
  <c r="P68" i="1" s="1"/>
  <c r="ET46" i="7"/>
  <c r="ET49" i="7" s="1"/>
  <c r="P1748" i="1" s="1"/>
  <c r="EM46" i="7"/>
  <c r="EM49" i="7" s="1"/>
  <c r="P1664" i="1" s="1"/>
  <c r="BK46" i="7"/>
  <c r="BK49" i="7" s="1"/>
  <c r="P704" i="1" s="1"/>
  <c r="DM46" i="7"/>
  <c r="DM49" i="7" s="1"/>
  <c r="P1352" i="1" s="1"/>
  <c r="CS46" i="7"/>
  <c r="CS49" i="7" s="1"/>
  <c r="P1112" i="1" s="1"/>
  <c r="I46" i="7"/>
  <c r="I49" i="7" s="1"/>
  <c r="P56" i="1" s="1"/>
  <c r="FR46" i="7"/>
  <c r="FR49" i="7" s="1"/>
  <c r="P2036" i="1" s="1"/>
  <c r="V46" i="7"/>
  <c r="V49" i="7" s="1"/>
  <c r="P212" i="1" s="1"/>
  <c r="CC46" i="7"/>
  <c r="CC49" i="7" s="1"/>
  <c r="P920" i="1" s="1"/>
  <c r="DZ46" i="7"/>
  <c r="DZ49" i="7" s="1"/>
  <c r="P1508" i="1" s="1"/>
  <c r="AG46" i="7"/>
  <c r="AG49" i="7" s="1"/>
  <c r="P344" i="1" s="1"/>
  <c r="ES46" i="7"/>
  <c r="ES49" i="7" s="1"/>
  <c r="P1736" i="1" s="1"/>
  <c r="BA46" i="7"/>
  <c r="BA49" i="7" s="1"/>
  <c r="P584" i="1" s="1"/>
  <c r="FA46" i="7"/>
  <c r="FA49" i="7" s="1"/>
  <c r="P1832" i="1" s="1"/>
  <c r="BZ46" i="7"/>
  <c r="BZ49" i="7" s="1"/>
  <c r="P884" i="1" s="1"/>
  <c r="P888" i="1" s="1"/>
  <c r="BC46" i="7"/>
  <c r="BC49" i="7" s="1"/>
  <c r="P608" i="1" s="1"/>
  <c r="FM46" i="7"/>
  <c r="FM49" i="7" s="1"/>
  <c r="P1976" i="1" s="1"/>
  <c r="FZ46" i="7"/>
  <c r="FZ49" i="7" s="1"/>
  <c r="P2132" i="1" s="1"/>
  <c r="S46" i="7"/>
  <c r="S49" i="7" s="1"/>
  <c r="P176" i="1" s="1"/>
  <c r="Q46" i="7"/>
  <c r="Q49" i="7" s="1"/>
  <c r="P152" i="1" s="1"/>
  <c r="M46" i="7"/>
  <c r="M49" i="7" s="1"/>
  <c r="P104" i="1" s="1"/>
  <c r="DN46" i="7"/>
  <c r="DN49" i="7" s="1"/>
  <c r="P1364" i="1" s="1"/>
  <c r="U46" i="7"/>
  <c r="U49" i="7" s="1"/>
  <c r="P200" i="1" s="1"/>
  <c r="DB46" i="7"/>
  <c r="DB49" i="7" s="1"/>
  <c r="P1220" i="1" s="1"/>
  <c r="CO46" i="7"/>
  <c r="CO49" i="7" s="1"/>
  <c r="P1064" i="1" s="1"/>
  <c r="EC46" i="7"/>
  <c r="EC49" i="7" s="1"/>
  <c r="P1544" i="1" s="1"/>
  <c r="DE46" i="7"/>
  <c r="DE49" i="7" s="1"/>
  <c r="P1256" i="1" s="1"/>
  <c r="EP46" i="7"/>
  <c r="EP49" i="7" s="1"/>
  <c r="P1700" i="1" s="1"/>
  <c r="BF46" i="7"/>
  <c r="BF49" i="7" s="1"/>
  <c r="P644" i="1" s="1"/>
  <c r="FQ46" i="7"/>
  <c r="FQ49" i="7" s="1"/>
  <c r="P2024" i="1" s="1"/>
  <c r="DF46" i="7"/>
  <c r="DF49" i="7" s="1"/>
  <c r="P1268" i="1" s="1"/>
  <c r="CL46" i="7"/>
  <c r="CL49" i="7" s="1"/>
  <c r="P1028" i="1" s="1"/>
  <c r="AU46" i="7"/>
  <c r="AU49" i="7" s="1"/>
  <c r="P512" i="1" s="1"/>
  <c r="FN46" i="7"/>
  <c r="FN49" i="7" s="1"/>
  <c r="P1988" i="1" s="1"/>
  <c r="BV46" i="7"/>
  <c r="BV49" i="7" s="1"/>
  <c r="P836" i="1" s="1"/>
  <c r="AT46" i="7"/>
  <c r="AT49" i="7" s="1"/>
  <c r="P500" i="1" s="1"/>
  <c r="AI46" i="7"/>
  <c r="AI49" i="7" s="1"/>
  <c r="P368" i="1" s="1"/>
  <c r="CH46" i="7"/>
  <c r="CH49" i="7" s="1"/>
  <c r="P980" i="1" s="1"/>
  <c r="AD46" i="7"/>
  <c r="AD49" i="7" s="1"/>
  <c r="P308" i="1" s="1"/>
  <c r="FV46" i="7"/>
  <c r="FV49" i="7" s="1"/>
  <c r="P2084" i="1" s="1"/>
  <c r="CW46" i="7"/>
  <c r="CW49" i="7" s="1"/>
  <c r="P1160" i="1" s="1"/>
  <c r="DQ46" i="7"/>
  <c r="DQ49" i="7" s="1"/>
  <c r="P1400" i="1" s="1"/>
  <c r="DU46" i="7"/>
  <c r="DU49" i="7" s="1"/>
  <c r="P1448" i="1" s="1"/>
  <c r="CK46" i="7"/>
  <c r="CK49" i="7" s="1"/>
  <c r="P1016" i="1" s="1"/>
  <c r="FU46" i="7"/>
  <c r="FU49" i="7" s="1"/>
  <c r="P2072" i="1" s="1"/>
  <c r="AK46" i="7"/>
  <c r="AK49" i="7" s="1"/>
  <c r="P392" i="1" s="1"/>
  <c r="AX46" i="7"/>
  <c r="AX49" i="7" s="1"/>
  <c r="P548" i="1" s="1"/>
  <c r="BU46" i="7"/>
  <c r="BU49" i="7" s="1"/>
  <c r="P824" i="1" s="1"/>
  <c r="AW46" i="7"/>
  <c r="AW49" i="7" s="1"/>
  <c r="P536" i="1" s="1"/>
  <c r="DG46" i="7"/>
  <c r="DG49" i="7" s="1"/>
  <c r="P1280" i="1" s="1"/>
  <c r="R46" i="7"/>
  <c r="R49" i="7" s="1"/>
  <c r="P164" i="1" s="1"/>
  <c r="O46" i="7"/>
  <c r="O49" i="7" s="1"/>
  <c r="P128" i="1" s="1"/>
  <c r="FI46" i="7"/>
  <c r="FI49" i="7" s="1"/>
  <c r="P1928" i="1" s="1"/>
  <c r="EG46" i="7"/>
  <c r="EG49" i="7" s="1"/>
  <c r="P1592" i="1" s="1"/>
  <c r="BB46" i="7"/>
  <c r="BB49" i="7" s="1"/>
  <c r="P596" i="1" s="1"/>
  <c r="BN46" i="7"/>
  <c r="BN49" i="7" s="1"/>
  <c r="P740" i="1" s="1"/>
  <c r="AC46" i="7"/>
  <c r="AC49" i="7" s="1"/>
  <c r="P296" i="1" s="1"/>
  <c r="BE46" i="7"/>
  <c r="BE49" i="7" s="1"/>
  <c r="P632" i="1" s="1"/>
  <c r="BQ46" i="7"/>
  <c r="BQ49" i="7" s="1"/>
  <c r="P776" i="1" s="1"/>
  <c r="BI46" i="7"/>
  <c r="BI49" i="7" s="1"/>
  <c r="P680" i="1" s="1"/>
  <c r="Y46" i="7"/>
  <c r="Y49" i="7" s="1"/>
  <c r="P248" i="1" s="1"/>
  <c r="FE46" i="7"/>
  <c r="FE49" i="7" s="1"/>
  <c r="P1880" i="1" s="1"/>
  <c r="BY46" i="7"/>
  <c r="BY49" i="7" s="1"/>
  <c r="P872" i="1" s="1"/>
  <c r="FC46" i="7"/>
  <c r="FC49" i="7" s="1"/>
  <c r="P1856" i="1" s="1"/>
  <c r="BM46" i="7"/>
  <c r="BM49" i="7" s="1"/>
  <c r="P728" i="1" s="1"/>
  <c r="FF46" i="7"/>
  <c r="FF49" i="7" s="1"/>
  <c r="P1892" i="1" s="1"/>
  <c r="EX46" i="7"/>
  <c r="EX49" i="7" s="1"/>
  <c r="FY46" i="7"/>
  <c r="FY49" i="7" s="1"/>
  <c r="P2120" i="1" s="1"/>
  <c r="DO46" i="7"/>
  <c r="DO49" i="7" s="1"/>
  <c r="P1376" i="1" s="1"/>
  <c r="EH46" i="7"/>
  <c r="EH49" i="7" s="1"/>
  <c r="P1604" i="1" s="1"/>
  <c r="Z46" i="7"/>
  <c r="Z49" i="7" s="1"/>
  <c r="P260" i="1" s="1"/>
  <c r="GA46" i="7"/>
  <c r="GA49" i="7" s="1"/>
  <c r="CD46" i="7"/>
  <c r="CD49" i="7" s="1"/>
  <c r="P932" i="1" s="1"/>
  <c r="AE46" i="7"/>
  <c r="AE49" i="7" s="1"/>
  <c r="P320" i="1" s="1"/>
  <c r="EK46" i="7"/>
  <c r="EK49" i="7" s="1"/>
  <c r="P1640" i="1" s="1"/>
  <c r="CT46" i="7"/>
  <c r="CT49" i="7" s="1"/>
  <c r="P1124" i="1" s="1"/>
  <c r="EL46" i="7"/>
  <c r="EL49" i="7" s="1"/>
  <c r="P1652" i="1" s="1"/>
  <c r="FS46" i="7"/>
  <c r="FS49" i="7" s="1"/>
  <c r="P2048" i="1" s="1"/>
  <c r="CA46" i="7"/>
  <c r="CA49" i="7" s="1"/>
  <c r="P896" i="1" s="1"/>
  <c r="DI46" i="7"/>
  <c r="DI49" i="7" s="1"/>
  <c r="P1304" i="1" s="1"/>
  <c r="CG46" i="7"/>
  <c r="CG49" i="7" s="1"/>
  <c r="P968" i="1" s="1"/>
  <c r="AO46" i="7"/>
  <c r="AO49" i="7" s="1"/>
  <c r="P440" i="1" s="1"/>
  <c r="F46" i="7"/>
  <c r="F49" i="7" s="1"/>
  <c r="P20" i="1" s="1"/>
  <c r="DJ46" i="7"/>
  <c r="DJ49" i="7" s="1"/>
  <c r="P1316" i="1" s="1"/>
  <c r="EO46" i="7"/>
  <c r="EO49" i="7" s="1"/>
  <c r="P1688" i="1" s="1"/>
  <c r="CQ46" i="7"/>
  <c r="CQ49" i="7" s="1"/>
  <c r="P1088" i="1" s="1"/>
  <c r="AS46" i="7"/>
  <c r="AS49" i="7" s="1"/>
  <c r="P488" i="1" s="1"/>
  <c r="AQ46" i="7"/>
  <c r="AQ49" i="7" s="1"/>
  <c r="P464" i="1" s="1"/>
  <c r="DY46" i="7"/>
  <c r="DY49" i="7" s="1"/>
  <c r="P1496" i="1" s="1"/>
  <c r="N46" i="7"/>
  <c r="N49" i="7" s="1"/>
  <c r="P116" i="1" s="1"/>
  <c r="AP46" i="7"/>
  <c r="AP49" i="7" s="1"/>
  <c r="P452" i="1" s="1"/>
  <c r="AH46" i="7"/>
  <c r="AH49" i="7" s="1"/>
  <c r="P356" i="1" s="1"/>
  <c r="DW46" i="7"/>
  <c r="DW49" i="7" s="1"/>
  <c r="P1472" i="1" s="1"/>
  <c r="AL46" i="7"/>
  <c r="AL49" i="7" s="1"/>
  <c r="P404" i="1" s="1"/>
  <c r="EW46" i="7"/>
  <c r="EW49" i="7" s="1"/>
  <c r="P1784" i="1" s="1"/>
  <c r="DR46" i="7"/>
  <c r="DR49" i="7" s="1"/>
  <c r="P1412" i="1" s="1"/>
  <c r="E46" i="7"/>
  <c r="GH44" i="6"/>
  <c r="GI47" i="6" s="1"/>
  <c r="E42" i="5"/>
  <c r="GH40" i="5"/>
  <c r="GJ43" i="5" s="1"/>
  <c r="GH38" i="4"/>
  <c r="M2158" i="1" s="1"/>
  <c r="M2162" i="1" s="1"/>
  <c r="E40" i="4"/>
  <c r="M7" i="1" s="1"/>
  <c r="M11" i="1" s="1"/>
  <c r="E38" i="3"/>
  <c r="GH36" i="3"/>
  <c r="E42" i="2"/>
  <c r="GH40" i="2"/>
  <c r="GJ43" i="2" s="1"/>
  <c r="Q565" i="1" l="1"/>
  <c r="Q1201" i="1"/>
  <c r="Q2112" i="1"/>
  <c r="Q660" i="1"/>
  <c r="Q2040" i="1"/>
  <c r="Q1681" i="1"/>
  <c r="Q1932" i="1"/>
  <c r="Q589" i="1"/>
  <c r="Q1644" i="1"/>
  <c r="Q1813" i="1"/>
  <c r="Q92" i="1"/>
  <c r="Q20" i="1"/>
  <c r="Q680" i="1"/>
  <c r="DW50" i="9"/>
  <c r="DW51" i="9" s="1"/>
  <c r="DW57" i="9" s="1"/>
  <c r="CE50" i="9"/>
  <c r="CE51" i="9" s="1"/>
  <c r="CE57" i="9" s="1"/>
  <c r="FE50" i="9"/>
  <c r="FE51" i="9" s="1"/>
  <c r="FE57" i="9" s="1"/>
  <c r="AH50" i="9"/>
  <c r="AH51" i="9" s="1"/>
  <c r="AH57" i="9" s="1"/>
  <c r="AL50" i="9"/>
  <c r="AL51" i="9" s="1"/>
  <c r="AL57" i="9" s="1"/>
  <c r="Q2100" i="1"/>
  <c r="Q1124" i="1"/>
  <c r="Q1628" i="1"/>
  <c r="Q1436" i="1"/>
  <c r="Q1440" i="1" s="1"/>
  <c r="Q1580" i="1"/>
  <c r="Q776" i="1"/>
  <c r="Q1088" i="1"/>
  <c r="Q1093" i="1" s="1"/>
  <c r="Q2000" i="1"/>
  <c r="Q1148" i="1"/>
  <c r="Q332" i="1"/>
  <c r="BC50" i="9"/>
  <c r="BC51" i="9" s="1"/>
  <c r="BC57" i="9" s="1"/>
  <c r="FB50" i="9"/>
  <c r="FB51" i="9" s="1"/>
  <c r="FB57" i="9" s="1"/>
  <c r="Q608" i="1"/>
  <c r="Q704" i="1"/>
  <c r="Q632" i="1"/>
  <c r="Q637" i="1" s="1"/>
  <c r="Q1136" i="1"/>
  <c r="DR50" i="9"/>
  <c r="DR51" i="9" s="1"/>
  <c r="DR57" i="9" s="1"/>
  <c r="EJ50" i="9"/>
  <c r="EJ51" i="9" s="1"/>
  <c r="EJ57" i="9" s="1"/>
  <c r="EC50" i="9"/>
  <c r="EC51" i="9" s="1"/>
  <c r="EC57" i="9" s="1"/>
  <c r="CQ50" i="9"/>
  <c r="CQ51" i="9" s="1"/>
  <c r="CQ57" i="9" s="1"/>
  <c r="EI50" i="9"/>
  <c r="EI51" i="9" s="1"/>
  <c r="EI57" i="9" s="1"/>
  <c r="Q1465" i="1"/>
  <c r="Q217" i="1"/>
  <c r="Q1568" i="1"/>
  <c r="Q1573" i="1" s="1"/>
  <c r="Q1688" i="1"/>
  <c r="Q2120" i="1"/>
  <c r="Q1208" i="1"/>
  <c r="Q1213" i="1" s="1"/>
  <c r="Q1100" i="1"/>
  <c r="Q1952" i="1"/>
  <c r="Q344" i="1"/>
  <c r="Q349" i="1" s="1"/>
  <c r="FH50" i="9"/>
  <c r="FH51" i="9" s="1"/>
  <c r="FH57" i="9" s="1"/>
  <c r="FN50" i="9"/>
  <c r="FN51" i="9" s="1"/>
  <c r="FN57" i="9" s="1"/>
  <c r="G50" i="9"/>
  <c r="G51" i="9" s="1"/>
  <c r="G57" i="9" s="1"/>
  <c r="CV50" i="9"/>
  <c r="CV51" i="9" s="1"/>
  <c r="CV57" i="9" s="1"/>
  <c r="CT50" i="9"/>
  <c r="CT51" i="9" s="1"/>
  <c r="CT57" i="9" s="1"/>
  <c r="BJ50" i="9"/>
  <c r="BJ51" i="9" s="1"/>
  <c r="BJ57" i="9" s="1"/>
  <c r="CO50" i="9"/>
  <c r="CO51" i="9" s="1"/>
  <c r="CO57" i="9" s="1"/>
  <c r="ES50" i="9"/>
  <c r="ES51" i="9" s="1"/>
  <c r="ES57" i="9" s="1"/>
  <c r="CI50" i="9"/>
  <c r="CI51" i="9" s="1"/>
  <c r="CI57" i="9" s="1"/>
  <c r="AF50" i="9"/>
  <c r="AF51" i="9" s="1"/>
  <c r="AF57" i="9" s="1"/>
  <c r="BE50" i="9"/>
  <c r="BE51" i="9" s="1"/>
  <c r="BE57" i="9" s="1"/>
  <c r="Q373" i="1"/>
  <c r="Q1412" i="1"/>
  <c r="Q1417" i="1" s="1"/>
  <c r="Q80" i="1"/>
  <c r="Q1544" i="1"/>
  <c r="Q1549" i="1" s="1"/>
  <c r="Q1232" i="1"/>
  <c r="Q1712" i="1"/>
  <c r="Q1716" i="1" s="1"/>
  <c r="Q404" i="1"/>
  <c r="Q408" i="1" s="1"/>
  <c r="Q1556" i="1"/>
  <c r="Q1172" i="1"/>
  <c r="Q1177" i="1" s="1"/>
  <c r="Q440" i="1"/>
  <c r="Y50" i="9"/>
  <c r="Y51" i="9" s="1"/>
  <c r="Y57" i="9" s="1"/>
  <c r="CA50" i="9"/>
  <c r="CA51" i="9" s="1"/>
  <c r="CA57" i="9" s="1"/>
  <c r="L50" i="9"/>
  <c r="L51" i="9" s="1"/>
  <c r="L57" i="9" s="1"/>
  <c r="DT50" i="9"/>
  <c r="DT51" i="9" s="1"/>
  <c r="DT57" i="9" s="1"/>
  <c r="AK50" i="9"/>
  <c r="AK51" i="9" s="1"/>
  <c r="AK57" i="9" s="1"/>
  <c r="X50" i="9"/>
  <c r="X51" i="9" s="1"/>
  <c r="X57" i="9" s="1"/>
  <c r="DV50" i="9"/>
  <c r="DV51" i="9" s="1"/>
  <c r="DV57" i="9" s="1"/>
  <c r="DC50" i="9"/>
  <c r="DC51" i="9" s="1"/>
  <c r="DC57" i="9" s="1"/>
  <c r="Q1976" i="1"/>
  <c r="Q1981" i="1" s="1"/>
  <c r="ER50" i="9"/>
  <c r="ER51" i="9" s="1"/>
  <c r="ER57" i="9" s="1"/>
  <c r="BB50" i="9"/>
  <c r="BB51" i="9" s="1"/>
  <c r="BB57" i="9" s="1"/>
  <c r="BK50" i="9"/>
  <c r="BK51" i="9" s="1"/>
  <c r="BK57" i="9" s="1"/>
  <c r="Q624" i="1"/>
  <c r="DE50" i="9"/>
  <c r="DE51" i="9" s="1"/>
  <c r="DE57" i="9" s="1"/>
  <c r="BZ50" i="9"/>
  <c r="BZ51" i="9" s="1"/>
  <c r="BZ57" i="9" s="1"/>
  <c r="EW50" i="9"/>
  <c r="EW51" i="9" s="1"/>
  <c r="EW57" i="9" s="1"/>
  <c r="DK50" i="9"/>
  <c r="DK51" i="9" s="1"/>
  <c r="DK57" i="9" s="1"/>
  <c r="Q300" i="1"/>
  <c r="Q1256" i="1"/>
  <c r="Q884" i="1"/>
  <c r="Q888" i="1" s="1"/>
  <c r="Q740" i="1"/>
  <c r="Q416" i="1"/>
  <c r="Q956" i="1"/>
  <c r="Q764" i="1"/>
  <c r="Q1004" i="1"/>
  <c r="Q1400" i="1"/>
  <c r="Q1340" i="1"/>
  <c r="Q1328" i="1"/>
  <c r="Q788" i="1"/>
  <c r="Q104" i="1"/>
  <c r="Q2024" i="1"/>
  <c r="Q1520" i="1"/>
  <c r="Q56" i="1"/>
  <c r="Q1772" i="1"/>
  <c r="BR50" i="9"/>
  <c r="BR51" i="9" s="1"/>
  <c r="BR57" i="9" s="1"/>
  <c r="AD50" i="9"/>
  <c r="AD51" i="9" s="1"/>
  <c r="AD57" i="9" s="1"/>
  <c r="AM50" i="9"/>
  <c r="AM51" i="9" s="1"/>
  <c r="AM57" i="9" s="1"/>
  <c r="CP50" i="9"/>
  <c r="CP51" i="9" s="1"/>
  <c r="CP57" i="9" s="1"/>
  <c r="M50" i="9"/>
  <c r="M51" i="9" s="1"/>
  <c r="M57" i="9" s="1"/>
  <c r="BO50" i="9"/>
  <c r="BO51" i="9" s="1"/>
  <c r="BO57" i="9" s="1"/>
  <c r="I50" i="9"/>
  <c r="I51" i="9" s="1"/>
  <c r="I57" i="9" s="1"/>
  <c r="Q1548" i="1"/>
  <c r="Q320" i="1"/>
  <c r="Q1904" i="1"/>
  <c r="Q1028" i="1"/>
  <c r="Q164" i="1"/>
  <c r="Q1448" i="1"/>
  <c r="Q308" i="1"/>
  <c r="Q1784" i="1"/>
  <c r="Q1244" i="1"/>
  <c r="Q152" i="1"/>
  <c r="Q800" i="1"/>
  <c r="Q1016" i="1"/>
  <c r="Q512" i="1"/>
  <c r="Q1532" i="1"/>
  <c r="Q1856" i="1"/>
  <c r="Q536" i="1"/>
  <c r="Q188" i="1"/>
  <c r="Q2017" i="1"/>
  <c r="EA50" i="9"/>
  <c r="EA51" i="9" s="1"/>
  <c r="EA57" i="9" s="1"/>
  <c r="R50" i="9"/>
  <c r="R51" i="9" s="1"/>
  <c r="R57" i="9" s="1"/>
  <c r="BP50" i="9"/>
  <c r="BP51" i="9" s="1"/>
  <c r="BP57" i="9" s="1"/>
  <c r="DU50" i="9"/>
  <c r="DU51" i="9" s="1"/>
  <c r="DU57" i="9" s="1"/>
  <c r="BN50" i="9"/>
  <c r="BN51" i="9" s="1"/>
  <c r="BN57" i="9" s="1"/>
  <c r="T50" i="9"/>
  <c r="T51" i="9" s="1"/>
  <c r="T57" i="9" s="1"/>
  <c r="Q1656" i="1"/>
  <c r="Q348" i="1"/>
  <c r="Q1441" i="1"/>
  <c r="Q733" i="1"/>
  <c r="AW50" i="9"/>
  <c r="AW51" i="9" s="1"/>
  <c r="AW57" i="9" s="1"/>
  <c r="S50" i="9"/>
  <c r="S51" i="9" s="1"/>
  <c r="S57" i="9" s="1"/>
  <c r="CJ50" i="9"/>
  <c r="CJ51" i="9" s="1"/>
  <c r="CJ57" i="9" s="1"/>
  <c r="AU50" i="9"/>
  <c r="AU51" i="9" s="1"/>
  <c r="AU57" i="9" s="1"/>
  <c r="Q853" i="1"/>
  <c r="Q360" i="1"/>
  <c r="Q716" i="1"/>
  <c r="Q1940" i="1"/>
  <c r="Q1844" i="1"/>
  <c r="Q1304" i="1"/>
  <c r="Q32" i="1"/>
  <c r="Q860" i="1"/>
  <c r="Q1724" i="1"/>
  <c r="Q392" i="1"/>
  <c r="Q1916" i="1"/>
  <c r="Q992" i="1"/>
  <c r="Q248" i="1"/>
  <c r="Q1664" i="1"/>
  <c r="Q1616" i="1"/>
  <c r="Q464" i="1"/>
  <c r="Q596" i="1"/>
  <c r="FG50" i="9"/>
  <c r="FG51" i="9" s="1"/>
  <c r="FG57" i="9" s="1"/>
  <c r="DD50" i="9"/>
  <c r="DD51" i="9" s="1"/>
  <c r="DD57" i="9" s="1"/>
  <c r="DQ50" i="9"/>
  <c r="DQ51" i="9" s="1"/>
  <c r="DQ57" i="9" s="1"/>
  <c r="DL50" i="9"/>
  <c r="DL51" i="9" s="1"/>
  <c r="DL57" i="9" s="1"/>
  <c r="CL50" i="9"/>
  <c r="CL51" i="9" s="1"/>
  <c r="CL57" i="9" s="1"/>
  <c r="Q1836" i="1"/>
  <c r="Q1980" i="1"/>
  <c r="Q1380" i="1"/>
  <c r="Q504" i="1"/>
  <c r="Q409" i="1"/>
  <c r="EV50" i="9"/>
  <c r="EV51" i="9" s="1"/>
  <c r="EV57" i="9" s="1"/>
  <c r="Q50" i="9"/>
  <c r="Q51" i="9" s="1"/>
  <c r="Q57" i="9" s="1"/>
  <c r="CK50" i="9"/>
  <c r="CK51" i="9" s="1"/>
  <c r="CK57" i="9" s="1"/>
  <c r="Q204" i="1"/>
  <c r="Q924" i="1"/>
  <c r="Q896" i="1"/>
  <c r="Q692" i="1"/>
  <c r="Q836" i="1"/>
  <c r="Q284" i="1"/>
  <c r="Q1736" i="1"/>
  <c r="Q380" i="1"/>
  <c r="Q1880" i="1"/>
  <c r="Q968" i="1"/>
  <c r="Q1988" i="1"/>
  <c r="Q1508" i="1"/>
  <c r="Q236" i="1"/>
  <c r="Q524" i="1"/>
  <c r="Q116" i="1"/>
  <c r="Q1220" i="1"/>
  <c r="Q44" i="1"/>
  <c r="CH50" i="9"/>
  <c r="CH51" i="9" s="1"/>
  <c r="CH57" i="9" s="1"/>
  <c r="AZ50" i="9"/>
  <c r="AZ51" i="9" s="1"/>
  <c r="AZ57" i="9" s="1"/>
  <c r="EP50" i="9"/>
  <c r="EP51" i="9" s="1"/>
  <c r="EP57" i="9" s="1"/>
  <c r="FD50" i="9"/>
  <c r="FD51" i="9" s="1"/>
  <c r="FD57" i="9" s="1"/>
  <c r="Z50" i="9"/>
  <c r="Z51" i="9" s="1"/>
  <c r="Z57" i="9" s="1"/>
  <c r="DF50" i="9"/>
  <c r="DF51" i="9" s="1"/>
  <c r="DF57" i="9" s="1"/>
  <c r="Q1760" i="1"/>
  <c r="Q1604" i="1"/>
  <c r="Q668" i="1"/>
  <c r="Q1052" i="1"/>
  <c r="Q488" i="1"/>
  <c r="Q1868" i="1"/>
  <c r="Q644" i="1"/>
  <c r="Q260" i="1"/>
  <c r="Q1364" i="1"/>
  <c r="Q2060" i="1"/>
  <c r="Q2048" i="1"/>
  <c r="Q1160" i="1"/>
  <c r="Q68" i="1"/>
  <c r="Q1484" i="1"/>
  <c r="Q272" i="1"/>
  <c r="Q872" i="1"/>
  <c r="Q428" i="1"/>
  <c r="Q2072" i="1"/>
  <c r="Q1280" i="1"/>
  <c r="Q1472" i="1"/>
  <c r="Q452" i="1"/>
  <c r="Q476" i="1"/>
  <c r="Q1748" i="1"/>
  <c r="Q140" i="1"/>
  <c r="Q932" i="1"/>
  <c r="Q128" i="1"/>
  <c r="Q176" i="1"/>
  <c r="Q1112" i="1"/>
  <c r="Q2084" i="1"/>
  <c r="Q1268" i="1"/>
  <c r="Q2132" i="1"/>
  <c r="Q548" i="1"/>
  <c r="CW50" i="9"/>
  <c r="CW51" i="9" s="1"/>
  <c r="CW57" i="9" s="1"/>
  <c r="Q1352" i="1"/>
  <c r="Q1820" i="1"/>
  <c r="Q1076" i="1"/>
  <c r="Q980" i="1"/>
  <c r="Q944" i="1"/>
  <c r="Q1388" i="1"/>
  <c r="Q1064" i="1"/>
  <c r="Q1496" i="1"/>
  <c r="Q572" i="1"/>
  <c r="Q752" i="1"/>
  <c r="Q1700" i="1"/>
  <c r="DN50" i="9"/>
  <c r="DN51" i="9" s="1"/>
  <c r="DN57" i="9" s="1"/>
  <c r="BF50" i="9"/>
  <c r="BF51" i="9" s="1"/>
  <c r="BF57" i="9" s="1"/>
  <c r="DG50" i="9"/>
  <c r="DG51" i="9" s="1"/>
  <c r="DG57" i="9" s="1"/>
  <c r="AR50" i="9"/>
  <c r="AR51" i="9" s="1"/>
  <c r="AR57" i="9" s="1"/>
  <c r="O50" i="9"/>
  <c r="O51" i="9" s="1"/>
  <c r="O57" i="9" s="1"/>
  <c r="EU50" i="9"/>
  <c r="EU51" i="9" s="1"/>
  <c r="EU57" i="9" s="1"/>
  <c r="EH50" i="9"/>
  <c r="EH51" i="9" s="1"/>
  <c r="EH57" i="9" s="1"/>
  <c r="BH50" i="9"/>
  <c r="BH51" i="9" s="1"/>
  <c r="BH57" i="9" s="1"/>
  <c r="CN50" i="9"/>
  <c r="CN51" i="9" s="1"/>
  <c r="CN57" i="9" s="1"/>
  <c r="CS50" i="9"/>
  <c r="CS51" i="9" s="1"/>
  <c r="CS57" i="9" s="1"/>
  <c r="J50" i="9"/>
  <c r="J51" i="9" s="1"/>
  <c r="J57" i="9" s="1"/>
  <c r="AA50" i="9"/>
  <c r="AA51" i="9" s="1"/>
  <c r="AA57" i="9" s="1"/>
  <c r="ET50" i="9"/>
  <c r="ET51" i="9" s="1"/>
  <c r="ET57" i="9" s="1"/>
  <c r="CD50" i="9"/>
  <c r="CD51" i="9" s="1"/>
  <c r="CD57" i="9" s="1"/>
  <c r="P50" i="9"/>
  <c r="P51" i="9" s="1"/>
  <c r="P57" i="9" s="1"/>
  <c r="DY50" i="9"/>
  <c r="DY51" i="9" s="1"/>
  <c r="DY57" i="9" s="1"/>
  <c r="AS50" i="9"/>
  <c r="AS51" i="9" s="1"/>
  <c r="AS57" i="9" s="1"/>
  <c r="AN50" i="9"/>
  <c r="AN51" i="9" s="1"/>
  <c r="AN57" i="9" s="1"/>
  <c r="DP50" i="9"/>
  <c r="DP51" i="9" s="1"/>
  <c r="DP57" i="9" s="1"/>
  <c r="AX50" i="9"/>
  <c r="AX51" i="9" s="1"/>
  <c r="AX57" i="9" s="1"/>
  <c r="FV50" i="9"/>
  <c r="FV51" i="9" s="1"/>
  <c r="FV57" i="9" s="1"/>
  <c r="R13" i="1"/>
  <c r="R2163" i="1"/>
  <c r="R2164" i="1"/>
  <c r="Q2149" i="1"/>
  <c r="Q2148" i="1"/>
  <c r="Q12" i="1"/>
  <c r="Q13" i="1"/>
  <c r="GH49" i="9"/>
  <c r="GI48" i="9"/>
  <c r="P1597" i="1"/>
  <c r="P1596" i="1"/>
  <c r="P816" i="1"/>
  <c r="P817" i="1"/>
  <c r="P1729" i="1"/>
  <c r="P1728" i="1"/>
  <c r="P1693" i="1"/>
  <c r="P1692" i="1"/>
  <c r="P1656" i="1"/>
  <c r="P1657" i="1"/>
  <c r="P1381" i="1"/>
  <c r="P1380" i="1"/>
  <c r="P253" i="1"/>
  <c r="P252" i="1"/>
  <c r="P1933" i="1"/>
  <c r="P1932" i="1"/>
  <c r="P2077" i="1"/>
  <c r="P2076" i="1"/>
  <c r="P372" i="1"/>
  <c r="P373" i="1"/>
  <c r="P649" i="1"/>
  <c r="P648" i="1"/>
  <c r="P109" i="1"/>
  <c r="P108" i="1"/>
  <c r="P589" i="1"/>
  <c r="P588" i="1"/>
  <c r="P1116" i="1"/>
  <c r="P1117" i="1"/>
  <c r="P1081" i="1"/>
  <c r="P1080" i="1"/>
  <c r="P49" i="1"/>
  <c r="P48" i="1"/>
  <c r="P420" i="1"/>
  <c r="P421" i="1"/>
  <c r="P1920" i="1"/>
  <c r="P1921" i="1"/>
  <c r="P1561" i="1"/>
  <c r="P1560" i="1"/>
  <c r="P696" i="1"/>
  <c r="P697" i="1"/>
  <c r="P1104" i="1"/>
  <c r="P1105" i="1"/>
  <c r="P1537" i="1"/>
  <c r="P1536" i="1"/>
  <c r="P997" i="1"/>
  <c r="P996" i="1"/>
  <c r="P528" i="1"/>
  <c r="P529" i="1"/>
  <c r="P661" i="1"/>
  <c r="P660" i="1"/>
  <c r="P408" i="1"/>
  <c r="P409" i="1"/>
  <c r="P1837" i="1"/>
  <c r="P1836" i="1"/>
  <c r="P912" i="1"/>
  <c r="P913" i="1"/>
  <c r="P805" i="1"/>
  <c r="P804" i="1"/>
  <c r="P1476" i="1"/>
  <c r="P1477" i="1"/>
  <c r="P1321" i="1"/>
  <c r="P1320" i="1"/>
  <c r="P1129" i="1"/>
  <c r="P1128" i="1"/>
  <c r="P2125" i="1"/>
  <c r="P2124" i="1"/>
  <c r="P685" i="1"/>
  <c r="P684" i="1"/>
  <c r="P133" i="1"/>
  <c r="P132" i="1"/>
  <c r="P1021" i="1"/>
  <c r="P1020" i="1"/>
  <c r="P504" i="1"/>
  <c r="P505" i="1"/>
  <c r="P1705" i="1"/>
  <c r="P1704" i="1"/>
  <c r="P157" i="1"/>
  <c r="P156" i="1"/>
  <c r="P1741" i="1"/>
  <c r="P1740" i="1"/>
  <c r="P1357" i="1"/>
  <c r="P1356" i="1"/>
  <c r="P864" i="1"/>
  <c r="P865" i="1"/>
  <c r="P481" i="1"/>
  <c r="P480" i="1"/>
  <c r="P1464" i="1"/>
  <c r="P1465" i="1"/>
  <c r="P1945" i="1"/>
  <c r="P1944" i="1"/>
  <c r="P36" i="1"/>
  <c r="P37" i="1"/>
  <c r="P1716" i="1"/>
  <c r="P1717" i="1"/>
  <c r="P1249" i="1"/>
  <c r="P1248" i="1"/>
  <c r="P1189" i="1"/>
  <c r="P1188" i="1"/>
  <c r="P2016" i="1"/>
  <c r="P2017" i="1"/>
  <c r="P2029" i="1"/>
  <c r="P2028" i="1"/>
  <c r="P625" i="1"/>
  <c r="P624" i="1"/>
  <c r="P1680" i="1"/>
  <c r="P1681" i="1"/>
  <c r="P361" i="1"/>
  <c r="P360" i="1"/>
  <c r="P457" i="1"/>
  <c r="P456" i="1"/>
  <c r="P24" i="1"/>
  <c r="P25" i="1"/>
  <c r="P1645" i="1"/>
  <c r="P1644" i="1"/>
  <c r="EX51" i="7"/>
  <c r="P1796" i="1"/>
  <c r="P781" i="1"/>
  <c r="P780" i="1"/>
  <c r="P169" i="1"/>
  <c r="P168" i="1"/>
  <c r="P1453" i="1"/>
  <c r="P1452" i="1"/>
  <c r="P840" i="1"/>
  <c r="P841" i="1"/>
  <c r="P1261" i="1"/>
  <c r="P1260" i="1"/>
  <c r="P180" i="1"/>
  <c r="P181" i="1"/>
  <c r="P349" i="1"/>
  <c r="P348" i="1"/>
  <c r="P709" i="1"/>
  <c r="P708" i="1"/>
  <c r="P1872" i="1"/>
  <c r="P1873" i="1"/>
  <c r="P1141" i="1"/>
  <c r="P1140" i="1"/>
  <c r="P1812" i="1"/>
  <c r="P1813" i="1"/>
  <c r="P337" i="1"/>
  <c r="P336" i="1"/>
  <c r="P1969" i="1"/>
  <c r="P1968" i="1"/>
  <c r="P1429" i="1"/>
  <c r="P1428" i="1"/>
  <c r="P577" i="1"/>
  <c r="P576" i="1"/>
  <c r="P1045" i="1"/>
  <c r="P1044" i="1"/>
  <c r="P2100" i="1"/>
  <c r="P2101" i="1"/>
  <c r="P1489" i="1"/>
  <c r="P1488" i="1"/>
  <c r="P1885" i="1"/>
  <c r="P1884" i="1"/>
  <c r="P1441" i="1"/>
  <c r="P1440" i="1"/>
  <c r="P120" i="1"/>
  <c r="P121" i="1"/>
  <c r="P1285" i="1"/>
  <c r="P1284" i="1"/>
  <c r="P1549" i="1"/>
  <c r="P1548" i="1"/>
  <c r="P2137" i="1"/>
  <c r="P2136" i="1"/>
  <c r="P1513" i="1"/>
  <c r="P1512" i="1"/>
  <c r="P1668" i="1"/>
  <c r="P1669" i="1"/>
  <c r="P1393" i="1"/>
  <c r="P1392" i="1"/>
  <c r="P2004" i="1"/>
  <c r="P2005" i="1"/>
  <c r="P1572" i="1"/>
  <c r="P1573" i="1"/>
  <c r="P960" i="1"/>
  <c r="P961" i="1"/>
  <c r="P769" i="1"/>
  <c r="P768" i="1"/>
  <c r="P1152" i="1"/>
  <c r="P1153" i="1"/>
  <c r="P1056" i="1"/>
  <c r="P1057" i="1"/>
  <c r="P1633" i="1"/>
  <c r="P1632" i="1"/>
  <c r="P241" i="1"/>
  <c r="P240" i="1"/>
  <c r="P385" i="1"/>
  <c r="P384" i="1"/>
  <c r="P1093" i="1"/>
  <c r="P1092" i="1"/>
  <c r="P1369" i="1"/>
  <c r="P1368" i="1"/>
  <c r="P61" i="1"/>
  <c r="P60" i="1"/>
  <c r="P757" i="1"/>
  <c r="P756" i="1"/>
  <c r="P1897" i="1"/>
  <c r="P1896" i="1"/>
  <c r="P1405" i="1"/>
  <c r="P1404" i="1"/>
  <c r="P973" i="1"/>
  <c r="P972" i="1"/>
  <c r="P937" i="1"/>
  <c r="P936" i="1"/>
  <c r="P733" i="1"/>
  <c r="P732" i="1"/>
  <c r="P301" i="1"/>
  <c r="P300" i="1"/>
  <c r="P541" i="1"/>
  <c r="P540" i="1"/>
  <c r="P1165" i="1"/>
  <c r="P1164" i="1"/>
  <c r="P516" i="1"/>
  <c r="P517" i="1"/>
  <c r="P1069" i="1"/>
  <c r="P1068" i="1"/>
  <c r="P1981" i="1"/>
  <c r="P1980" i="1"/>
  <c r="P925" i="1"/>
  <c r="P924" i="1"/>
  <c r="P1752" i="1"/>
  <c r="P1753" i="1"/>
  <c r="P1765" i="1"/>
  <c r="P1764" i="1"/>
  <c r="P853" i="1"/>
  <c r="P852" i="1"/>
  <c r="P949" i="1"/>
  <c r="P948" i="1"/>
  <c r="P1333" i="1"/>
  <c r="P1332" i="1"/>
  <c r="P193" i="1"/>
  <c r="P192" i="1"/>
  <c r="P228" i="1"/>
  <c r="P229" i="1"/>
  <c r="P1956" i="1"/>
  <c r="P1957" i="1"/>
  <c r="P1524" i="1"/>
  <c r="P1525" i="1"/>
  <c r="P276" i="1"/>
  <c r="P277" i="1"/>
  <c r="P2052" i="1"/>
  <c r="P2053" i="1"/>
  <c r="P984" i="1"/>
  <c r="P985" i="1"/>
  <c r="P1849" i="1"/>
  <c r="P1848" i="1"/>
  <c r="P325" i="1"/>
  <c r="P324" i="1"/>
  <c r="P637" i="1"/>
  <c r="P636" i="1"/>
  <c r="P1501" i="1"/>
  <c r="P1500" i="1"/>
  <c r="P1417" i="1"/>
  <c r="P1416" i="1"/>
  <c r="P469" i="1"/>
  <c r="P468" i="1"/>
  <c r="P1309" i="1"/>
  <c r="P1308" i="1"/>
  <c r="GA51" i="7"/>
  <c r="GA57" i="7" s="1"/>
  <c r="P2144" i="1"/>
  <c r="P1860" i="1"/>
  <c r="P1861" i="1"/>
  <c r="P744" i="1"/>
  <c r="P745" i="1"/>
  <c r="P828" i="1"/>
  <c r="P829" i="1"/>
  <c r="P2089" i="1"/>
  <c r="P2088" i="1"/>
  <c r="P1033" i="1"/>
  <c r="P1032" i="1"/>
  <c r="P1225" i="1"/>
  <c r="P1224" i="1"/>
  <c r="P613" i="1"/>
  <c r="P612" i="1"/>
  <c r="P216" i="1"/>
  <c r="P217" i="1"/>
  <c r="P73" i="1"/>
  <c r="P72" i="1"/>
  <c r="P2113" i="1"/>
  <c r="P2112" i="1"/>
  <c r="P2064" i="1"/>
  <c r="P2065" i="1"/>
  <c r="P1237" i="1"/>
  <c r="P1236" i="1"/>
  <c r="P792" i="1"/>
  <c r="P793" i="1"/>
  <c r="P1777" i="1"/>
  <c r="P1776" i="1"/>
  <c r="P1008" i="1"/>
  <c r="P1009" i="1"/>
  <c r="P1297" i="1"/>
  <c r="P1296" i="1"/>
  <c r="P672" i="1"/>
  <c r="P673" i="1"/>
  <c r="P145" i="1"/>
  <c r="P144" i="1"/>
  <c r="P1200" i="1"/>
  <c r="P1201" i="1"/>
  <c r="P1609" i="1"/>
  <c r="P1608" i="1"/>
  <c r="P397" i="1"/>
  <c r="P396" i="1"/>
  <c r="P1176" i="1"/>
  <c r="P1177" i="1"/>
  <c r="P289" i="1"/>
  <c r="P288" i="1"/>
  <c r="P445" i="1"/>
  <c r="P444" i="1"/>
  <c r="P1992" i="1"/>
  <c r="P1993" i="1"/>
  <c r="P1789" i="1"/>
  <c r="P1788" i="1"/>
  <c r="P492" i="1"/>
  <c r="P493" i="1"/>
  <c r="P901" i="1"/>
  <c r="P900" i="1"/>
  <c r="P265" i="1"/>
  <c r="P264" i="1"/>
  <c r="P877" i="1"/>
  <c r="P876" i="1"/>
  <c r="P600" i="1"/>
  <c r="P601" i="1"/>
  <c r="P552" i="1"/>
  <c r="P553" i="1"/>
  <c r="P312" i="1"/>
  <c r="P313" i="1"/>
  <c r="P1273" i="1"/>
  <c r="P1272" i="1"/>
  <c r="P205" i="1"/>
  <c r="P204" i="1"/>
  <c r="P2041" i="1"/>
  <c r="P2040" i="1"/>
  <c r="P1213" i="1"/>
  <c r="P1212" i="1"/>
  <c r="P1585" i="1"/>
  <c r="P1584" i="1"/>
  <c r="P97" i="1"/>
  <c r="P96" i="1"/>
  <c r="P433" i="1"/>
  <c r="P432" i="1"/>
  <c r="P1908" i="1"/>
  <c r="P1909" i="1"/>
  <c r="P1344" i="1"/>
  <c r="P1345" i="1"/>
  <c r="P1621" i="1"/>
  <c r="P1620" i="1"/>
  <c r="P564" i="1"/>
  <c r="P565" i="1"/>
  <c r="P84" i="1"/>
  <c r="P85" i="1"/>
  <c r="P1824" i="1"/>
  <c r="P1825" i="1"/>
  <c r="P721" i="1"/>
  <c r="P720" i="1"/>
  <c r="CQ50" i="7"/>
  <c r="CQ51" i="7"/>
  <c r="CQ57" i="7" s="1"/>
  <c r="FQ50" i="7"/>
  <c r="FQ51" i="7" s="1"/>
  <c r="FQ57" i="7" s="1"/>
  <c r="BD50" i="7"/>
  <c r="BD51" i="7" s="1"/>
  <c r="BD57" i="7" s="1"/>
  <c r="FB50" i="7"/>
  <c r="FB51" i="7" s="1"/>
  <c r="FB57" i="7" s="1"/>
  <c r="DO50" i="7"/>
  <c r="DO51" i="7" s="1"/>
  <c r="DO57" i="7" s="1"/>
  <c r="AI50" i="7"/>
  <c r="AI51" i="7"/>
  <c r="AI57" i="7" s="1"/>
  <c r="CS50" i="7"/>
  <c r="CS51" i="7" s="1"/>
  <c r="CS57" i="7" s="1"/>
  <c r="AM50" i="7"/>
  <c r="AM51" i="7" s="1"/>
  <c r="AM57" i="7" s="1"/>
  <c r="ED50" i="7"/>
  <c r="ED51" i="7" s="1"/>
  <c r="ED57" i="7" s="1"/>
  <c r="BJ50" i="7"/>
  <c r="BJ51" i="7" s="1"/>
  <c r="BJ57" i="7" s="1"/>
  <c r="CI50" i="7"/>
  <c r="CI51" i="7" s="1"/>
  <c r="CI57" i="7" s="1"/>
  <c r="AV50" i="7"/>
  <c r="AV51" i="7" s="1"/>
  <c r="AV57" i="7" s="1"/>
  <c r="BG50" i="7"/>
  <c r="BG51" i="7" s="1"/>
  <c r="BG57" i="7" s="1"/>
  <c r="FE50" i="7"/>
  <c r="FE51" i="7" s="1"/>
  <c r="FE57" i="7" s="1"/>
  <c r="FA50" i="7"/>
  <c r="FA51" i="7" s="1"/>
  <c r="FA57" i="7" s="1"/>
  <c r="BO51" i="7"/>
  <c r="BO57" i="7" s="1"/>
  <c r="BO50" i="7"/>
  <c r="BS50" i="7"/>
  <c r="BS51" i="7"/>
  <c r="BS57" i="7" s="1"/>
  <c r="DW50" i="7"/>
  <c r="DW51" i="7" s="1"/>
  <c r="DW57" i="7" s="1"/>
  <c r="Y50" i="7"/>
  <c r="Y51" i="7" s="1"/>
  <c r="Y57" i="7" s="1"/>
  <c r="BF50" i="7"/>
  <c r="BF51" i="7" s="1"/>
  <c r="BF57" i="7" s="1"/>
  <c r="CP50" i="7"/>
  <c r="CP51" i="7" s="1"/>
  <c r="CP57" i="7" s="1"/>
  <c r="FH50" i="7"/>
  <c r="FH51" i="7" s="1"/>
  <c r="FH57" i="7" s="1"/>
  <c r="EB50" i="7"/>
  <c r="EB51" i="7" s="1"/>
  <c r="EB57" i="7" s="1"/>
  <c r="DJ50" i="7"/>
  <c r="DJ51" i="7" s="1"/>
  <c r="DJ57" i="7" s="1"/>
  <c r="CT50" i="7"/>
  <c r="CT51" i="7"/>
  <c r="CT57" i="7" s="1"/>
  <c r="FY50" i="7"/>
  <c r="FY51" i="7" s="1"/>
  <c r="FY57" i="7" s="1"/>
  <c r="BI50" i="7"/>
  <c r="BI51" i="7" s="1"/>
  <c r="BI57" i="7" s="1"/>
  <c r="O50" i="7"/>
  <c r="O51" i="7" s="1"/>
  <c r="O57" i="7" s="1"/>
  <c r="CK50" i="7"/>
  <c r="CK51" i="7" s="1"/>
  <c r="CK57" i="7" s="1"/>
  <c r="AT50" i="7"/>
  <c r="AT51" i="7" s="1"/>
  <c r="AT57" i="7" s="1"/>
  <c r="EP50" i="7"/>
  <c r="EP51" i="7" s="1"/>
  <c r="EP57" i="7" s="1"/>
  <c r="Q51" i="7"/>
  <c r="Q57" i="7" s="1"/>
  <c r="Q50" i="7"/>
  <c r="ES50" i="7"/>
  <c r="ES51" i="7" s="1"/>
  <c r="ES57" i="7" s="1"/>
  <c r="DM50" i="7"/>
  <c r="DM51" i="7"/>
  <c r="DM57" i="7" s="1"/>
  <c r="BX50" i="7"/>
  <c r="BX51" i="7" s="1"/>
  <c r="BX57" i="7" s="1"/>
  <c r="AR50" i="7"/>
  <c r="AR51" i="7" s="1"/>
  <c r="AR57" i="7" s="1"/>
  <c r="DV50" i="7"/>
  <c r="DV51" i="7"/>
  <c r="DV57" i="7" s="1"/>
  <c r="FJ50" i="7"/>
  <c r="FJ51" i="7" s="1"/>
  <c r="FJ57" i="7" s="1"/>
  <c r="G50" i="7"/>
  <c r="G51" i="7"/>
  <c r="G57" i="7" s="1"/>
  <c r="EQ50" i="7"/>
  <c r="EQ51" i="7" s="1"/>
  <c r="EQ57" i="7" s="1"/>
  <c r="DD50" i="7"/>
  <c r="DD51" i="7" s="1"/>
  <c r="DD57" i="7" s="1"/>
  <c r="CY50" i="7"/>
  <c r="CY51" i="7" s="1"/>
  <c r="CY57" i="7" s="1"/>
  <c r="FP50" i="7"/>
  <c r="FP51" i="7" s="1"/>
  <c r="FP57" i="7" s="1"/>
  <c r="FS50" i="7"/>
  <c r="FS51" i="7" s="1"/>
  <c r="FS57" i="7" s="1"/>
  <c r="DN50" i="7"/>
  <c r="DN51" i="7" s="1"/>
  <c r="DN57" i="7" s="1"/>
  <c r="CB50" i="7"/>
  <c r="CB51" i="7" s="1"/>
  <c r="CB57" i="7" s="1"/>
  <c r="DT50" i="7"/>
  <c r="DT51" i="7" s="1"/>
  <c r="DT57" i="7" s="1"/>
  <c r="EL51" i="7"/>
  <c r="EL57" i="7" s="1"/>
  <c r="EL50" i="7"/>
  <c r="FU50" i="7"/>
  <c r="FU51" i="7" s="1"/>
  <c r="FU57" i="7" s="1"/>
  <c r="M50" i="7"/>
  <c r="M51" i="7"/>
  <c r="M57" i="7" s="1"/>
  <c r="H50" i="7"/>
  <c r="H51" i="7" s="1"/>
  <c r="H57" i="7" s="1"/>
  <c r="CR51" i="7"/>
  <c r="CR57" i="7" s="1"/>
  <c r="CR50" i="7"/>
  <c r="AH50" i="7"/>
  <c r="AH51" i="7" s="1"/>
  <c r="AH57" i="7" s="1"/>
  <c r="AP50" i="7"/>
  <c r="AP51" i="7"/>
  <c r="AP57" i="7" s="1"/>
  <c r="F50" i="7"/>
  <c r="F51" i="7" s="1"/>
  <c r="F57" i="7" s="1"/>
  <c r="EK50" i="7"/>
  <c r="EK51" i="7" s="1"/>
  <c r="EK57" i="7" s="1"/>
  <c r="BQ50" i="7"/>
  <c r="BQ51" i="7" s="1"/>
  <c r="BQ57" i="7" s="1"/>
  <c r="R50" i="7"/>
  <c r="R51" i="7" s="1"/>
  <c r="R57" i="7" s="1"/>
  <c r="DU50" i="7"/>
  <c r="DU51" i="7" s="1"/>
  <c r="DU57" i="7" s="1"/>
  <c r="BV50" i="7"/>
  <c r="BV51" i="7" s="1"/>
  <c r="BV57" i="7" s="1"/>
  <c r="DE50" i="7"/>
  <c r="DE51" i="7" s="1"/>
  <c r="DE57" i="7" s="1"/>
  <c r="S50" i="7"/>
  <c r="S51" i="7"/>
  <c r="S57" i="7" s="1"/>
  <c r="AG50" i="7"/>
  <c r="AG51" i="7"/>
  <c r="AG57" i="7" s="1"/>
  <c r="BK50" i="7"/>
  <c r="BK51" i="7" s="1"/>
  <c r="BK57" i="7" s="1"/>
  <c r="FD50" i="7"/>
  <c r="FD51" i="7" s="1"/>
  <c r="FD57" i="7" s="1"/>
  <c r="CU50" i="7"/>
  <c r="CU51" i="7" s="1"/>
  <c r="CU57" i="7" s="1"/>
  <c r="EY50" i="7"/>
  <c r="EY51" i="7" s="1"/>
  <c r="EY57" i="7" s="1"/>
  <c r="AF50" i="7"/>
  <c r="AF51" i="7" s="1"/>
  <c r="AF57" i="7" s="1"/>
  <c r="FL50" i="7"/>
  <c r="FL51" i="7" s="1"/>
  <c r="FL57" i="7" s="1"/>
  <c r="DS50" i="7"/>
  <c r="DS51" i="7" s="1"/>
  <c r="DS57" i="7" s="1"/>
  <c r="AZ50" i="7"/>
  <c r="AZ51" i="7" s="1"/>
  <c r="AZ57" i="7" s="1"/>
  <c r="CM50" i="7"/>
  <c r="CM51" i="7" s="1"/>
  <c r="CM57" i="7" s="1"/>
  <c r="FW50" i="7"/>
  <c r="FW51" i="7" s="1"/>
  <c r="FW57" i="7" s="1"/>
  <c r="DX50" i="7"/>
  <c r="DX51" i="7" s="1"/>
  <c r="DX57" i="7" s="1"/>
  <c r="AL50" i="7"/>
  <c r="AL51" i="7" s="1"/>
  <c r="AL57" i="7" s="1"/>
  <c r="CH51" i="7"/>
  <c r="CH57" i="7" s="1"/>
  <c r="CH50" i="7"/>
  <c r="CX50" i="7"/>
  <c r="CX51" i="7" s="1"/>
  <c r="CX57" i="7" s="1"/>
  <c r="ER50" i="7"/>
  <c r="ER51" i="7" s="1"/>
  <c r="ER57" i="7" s="1"/>
  <c r="EO50" i="7"/>
  <c r="EO51" i="7" s="1"/>
  <c r="EO57" i="7" s="1"/>
  <c r="FI50" i="7"/>
  <c r="FI51" i="7" s="1"/>
  <c r="FI57" i="7" s="1"/>
  <c r="BA50" i="7"/>
  <c r="BA51" i="7" s="1"/>
  <c r="BA57" i="7" s="1"/>
  <c r="N50" i="7"/>
  <c r="N51" i="7" s="1"/>
  <c r="N57" i="7" s="1"/>
  <c r="AO50" i="7"/>
  <c r="AO51" i="7" s="1"/>
  <c r="AO57" i="7" s="1"/>
  <c r="AE50" i="7"/>
  <c r="AE51" i="7" s="1"/>
  <c r="AE57" i="7" s="1"/>
  <c r="FF50" i="7"/>
  <c r="FF51" i="7"/>
  <c r="FF57" i="7" s="1"/>
  <c r="BE50" i="7"/>
  <c r="BE51" i="7" s="1"/>
  <c r="BE57" i="7" s="1"/>
  <c r="DG50" i="7"/>
  <c r="DG51" i="7" s="1"/>
  <c r="DG57" i="7" s="1"/>
  <c r="DQ50" i="7"/>
  <c r="DQ51" i="7" s="1"/>
  <c r="DQ57" i="7" s="1"/>
  <c r="FN50" i="7"/>
  <c r="FN51" i="7" s="1"/>
  <c r="FN57" i="7" s="1"/>
  <c r="EC50" i="7"/>
  <c r="EC51" i="7"/>
  <c r="EC57" i="7" s="1"/>
  <c r="FZ50" i="7"/>
  <c r="FZ51" i="7" s="1"/>
  <c r="FZ57" i="7" s="1"/>
  <c r="DZ51" i="7"/>
  <c r="DZ57" i="7" s="1"/>
  <c r="DZ50" i="7"/>
  <c r="EM50" i="7"/>
  <c r="EM51" i="7" s="1"/>
  <c r="EM57" i="7" s="1"/>
  <c r="DP50" i="7"/>
  <c r="DP51" i="7" s="1"/>
  <c r="DP57" i="7" s="1"/>
  <c r="FO50" i="7"/>
  <c r="FO51" i="7"/>
  <c r="FO57" i="7" s="1"/>
  <c r="EE50" i="7"/>
  <c r="EE51" i="7" s="1"/>
  <c r="EE57" i="7" s="1"/>
  <c r="CF50" i="7"/>
  <c r="CF51" i="7" s="1"/>
  <c r="CF57" i="7" s="1"/>
  <c r="BP50" i="7"/>
  <c r="BP51" i="7" s="1"/>
  <c r="BP57" i="7" s="1"/>
  <c r="CV50" i="7"/>
  <c r="CV51" i="7" s="1"/>
  <c r="CV57" i="7" s="1"/>
  <c r="CN51" i="7"/>
  <c r="CN57" i="7" s="1"/>
  <c r="CN50" i="7"/>
  <c r="EJ50" i="7"/>
  <c r="EJ51" i="7" s="1"/>
  <c r="EJ57" i="7" s="1"/>
  <c r="X50" i="7"/>
  <c r="X51" i="7" s="1"/>
  <c r="X57" i="7" s="1"/>
  <c r="AJ50" i="7"/>
  <c r="AJ51" i="7" s="1"/>
  <c r="AJ57" i="7" s="1"/>
  <c r="EH50" i="7"/>
  <c r="EH51" i="7" s="1"/>
  <c r="EH57" i="7" s="1"/>
  <c r="CG50" i="7"/>
  <c r="CG51" i="7" s="1"/>
  <c r="CG57" i="7" s="1"/>
  <c r="AW50" i="7"/>
  <c r="AW51" i="7"/>
  <c r="AW57" i="7" s="1"/>
  <c r="FM50" i="7"/>
  <c r="FM51" i="7" s="1"/>
  <c r="FM57" i="7" s="1"/>
  <c r="BW50" i="7"/>
  <c r="BW51" i="7" s="1"/>
  <c r="BW57" i="7" s="1"/>
  <c r="EA50" i="7"/>
  <c r="EA51" i="7" s="1"/>
  <c r="EA57" i="7" s="1"/>
  <c r="EG50" i="7"/>
  <c r="EG51" i="7" s="1"/>
  <c r="EG57" i="7" s="1"/>
  <c r="I50" i="7"/>
  <c r="I51" i="7" s="1"/>
  <c r="I57" i="7" s="1"/>
  <c r="EN50" i="7"/>
  <c r="EN51" i="7" s="1"/>
  <c r="EN57" i="7" s="1"/>
  <c r="E49" i="7"/>
  <c r="P8" i="1" s="1"/>
  <c r="GH46" i="7"/>
  <c r="CD50" i="7"/>
  <c r="CD51" i="7" s="1"/>
  <c r="CD57" i="7" s="1"/>
  <c r="AC50" i="7"/>
  <c r="AC51" i="7" s="1"/>
  <c r="AC57" i="7" s="1"/>
  <c r="AU50" i="7"/>
  <c r="AU51" i="7" s="1"/>
  <c r="AU57" i="7" s="1"/>
  <c r="CC50" i="7"/>
  <c r="CC51" i="7" s="1"/>
  <c r="CC57" i="7" s="1"/>
  <c r="CE50" i="7"/>
  <c r="CE51" i="7" s="1"/>
  <c r="CE57" i="7" s="1"/>
  <c r="T50" i="7"/>
  <c r="T51" i="7" s="1"/>
  <c r="T57" i="7" s="1"/>
  <c r="FK51" i="7"/>
  <c r="FK57" i="7" s="1"/>
  <c r="FK50" i="7"/>
  <c r="DR50" i="7"/>
  <c r="DR51" i="7" s="1"/>
  <c r="DR57" i="7" s="1"/>
  <c r="AQ50" i="7"/>
  <c r="AQ51" i="7" s="1"/>
  <c r="AQ57" i="7" s="1"/>
  <c r="DI50" i="7"/>
  <c r="DI51" i="7" s="1"/>
  <c r="DI57" i="7" s="1"/>
  <c r="FC51" i="7"/>
  <c r="FC57" i="7" s="1"/>
  <c r="FC50" i="7"/>
  <c r="BN50" i="7"/>
  <c r="BN51" i="7" s="1"/>
  <c r="BN57" i="7" s="1"/>
  <c r="BU50" i="7"/>
  <c r="BU51" i="7" s="1"/>
  <c r="BU57" i="7" s="1"/>
  <c r="FV50" i="7"/>
  <c r="FV51" i="7" s="1"/>
  <c r="FV57" i="7" s="1"/>
  <c r="CL50" i="7"/>
  <c r="CL51" i="7" s="1"/>
  <c r="CL57" i="7" s="1"/>
  <c r="DB50" i="7"/>
  <c r="DB51" i="7" s="1"/>
  <c r="DB57" i="7" s="1"/>
  <c r="BC50" i="7"/>
  <c r="BC51" i="7"/>
  <c r="BC57" i="7" s="1"/>
  <c r="V50" i="7"/>
  <c r="V51" i="7"/>
  <c r="V57" i="7" s="1"/>
  <c r="J50" i="7"/>
  <c r="J51" i="7" s="1"/>
  <c r="J57" i="7" s="1"/>
  <c r="FX50" i="7"/>
  <c r="FX51" i="7" s="1"/>
  <c r="FX57" i="7" s="1"/>
  <c r="FT50" i="7"/>
  <c r="FT51" i="7" s="1"/>
  <c r="FT57" i="7" s="1"/>
  <c r="DC50" i="7"/>
  <c r="DC51" i="7"/>
  <c r="DC57" i="7" s="1"/>
  <c r="BR51" i="7"/>
  <c r="BR57" i="7" s="1"/>
  <c r="BR50" i="7"/>
  <c r="EV50" i="7"/>
  <c r="EV51" i="7" s="1"/>
  <c r="EV57" i="7" s="1"/>
  <c r="CJ50" i="7"/>
  <c r="CJ51" i="7" s="1"/>
  <c r="CJ57" i="7" s="1"/>
  <c r="DH50" i="7"/>
  <c r="DH51" i="7" s="1"/>
  <c r="DH57" i="7" s="1"/>
  <c r="BH51" i="7"/>
  <c r="BH57" i="7" s="1"/>
  <c r="BH50" i="7"/>
  <c r="P50" i="7"/>
  <c r="P51" i="7" s="1"/>
  <c r="P57" i="7" s="1"/>
  <c r="CZ50" i="7"/>
  <c r="CZ51" i="7" s="1"/>
  <c r="CZ57" i="7" s="1"/>
  <c r="AK50" i="7"/>
  <c r="AK51" i="7"/>
  <c r="AK57" i="7" s="1"/>
  <c r="BT50" i="7"/>
  <c r="BT51" i="7" s="1"/>
  <c r="BT57" i="7" s="1"/>
  <c r="AB50" i="7"/>
  <c r="AB51" i="7" s="1"/>
  <c r="AB57" i="7" s="1"/>
  <c r="DY50" i="7"/>
  <c r="DY51" i="7" s="1"/>
  <c r="DY57" i="7" s="1"/>
  <c r="BM50" i="7"/>
  <c r="BM51" i="7" s="1"/>
  <c r="BM57" i="7" s="1"/>
  <c r="CW50" i="7"/>
  <c r="CW51" i="7" s="1"/>
  <c r="CW57" i="7" s="1"/>
  <c r="CO50" i="7"/>
  <c r="CO51" i="7"/>
  <c r="CO57" i="7" s="1"/>
  <c r="ET50" i="7"/>
  <c r="ET51" i="7" s="1"/>
  <c r="ET57" i="7" s="1"/>
  <c r="EU50" i="7"/>
  <c r="EU51" i="7" s="1"/>
  <c r="EU57" i="7" s="1"/>
  <c r="DK50" i="7"/>
  <c r="DK51" i="7" s="1"/>
  <c r="DK57" i="7" s="1"/>
  <c r="W50" i="7"/>
  <c r="W51" i="7" s="1"/>
  <c r="W57" i="7" s="1"/>
  <c r="AA50" i="7"/>
  <c r="AA51" i="7" s="1"/>
  <c r="AA57" i="7" s="1"/>
  <c r="EW50" i="7"/>
  <c r="EW51" i="7" s="1"/>
  <c r="EW57" i="7" s="1"/>
  <c r="AS50" i="7"/>
  <c r="AS51" i="7" s="1"/>
  <c r="AS57" i="7" s="1"/>
  <c r="CA50" i="7"/>
  <c r="CA51" i="7"/>
  <c r="CA57" i="7" s="1"/>
  <c r="Z50" i="7"/>
  <c r="Z51" i="7" s="1"/>
  <c r="Z57" i="7" s="1"/>
  <c r="BY50" i="7"/>
  <c r="BY51" i="7"/>
  <c r="BY57" i="7" s="1"/>
  <c r="BB51" i="7"/>
  <c r="BB57" i="7" s="1"/>
  <c r="BB50" i="7"/>
  <c r="AX50" i="7"/>
  <c r="AX51" i="7" s="1"/>
  <c r="AX57" i="7" s="1"/>
  <c r="AD50" i="7"/>
  <c r="AD51" i="7" s="1"/>
  <c r="AD57" i="7" s="1"/>
  <c r="DF50" i="7"/>
  <c r="DF51" i="7" s="1"/>
  <c r="DF57" i="7" s="1"/>
  <c r="U50" i="7"/>
  <c r="U51" i="7" s="1"/>
  <c r="U57" i="7" s="1"/>
  <c r="BZ50" i="7"/>
  <c r="BZ51" i="7" s="1"/>
  <c r="BZ57" i="7" s="1"/>
  <c r="FR50" i="7"/>
  <c r="FR51" i="7" s="1"/>
  <c r="FR57" i="7" s="1"/>
  <c r="DA50" i="7"/>
  <c r="DA51" i="7" s="1"/>
  <c r="DA57" i="7" s="1"/>
  <c r="EF50" i="7"/>
  <c r="EF51" i="7" s="1"/>
  <c r="EF57" i="7" s="1"/>
  <c r="L50" i="7"/>
  <c r="L51" i="7" s="1"/>
  <c r="L57" i="7" s="1"/>
  <c r="AN50" i="7"/>
  <c r="AN51" i="7" s="1"/>
  <c r="AN57" i="7" s="1"/>
  <c r="FG50" i="7"/>
  <c r="FG51" i="7" s="1"/>
  <c r="FG57" i="7" s="1"/>
  <c r="DL51" i="7"/>
  <c r="DL57" i="7" s="1"/>
  <c r="DL50" i="7"/>
  <c r="EI50" i="7"/>
  <c r="EI51" i="7" s="1"/>
  <c r="EI57" i="7" s="1"/>
  <c r="AY50" i="7"/>
  <c r="AY51" i="7" s="1"/>
  <c r="AY57" i="7" s="1"/>
  <c r="K50" i="7"/>
  <c r="K51" i="7" s="1"/>
  <c r="K57" i="7" s="1"/>
  <c r="EZ50" i="7"/>
  <c r="EZ51" i="7" s="1"/>
  <c r="EZ57" i="7" s="1"/>
  <c r="BL50" i="7"/>
  <c r="BL51" i="7" s="1"/>
  <c r="BL57" i="7" s="1"/>
  <c r="GF45" i="6"/>
  <c r="FX45" i="6"/>
  <c r="FP45" i="6"/>
  <c r="GI49" i="6"/>
  <c r="GE45" i="6"/>
  <c r="FW45" i="6"/>
  <c r="FO45" i="6"/>
  <c r="FG45" i="6"/>
  <c r="EY45" i="6"/>
  <c r="GA45" i="6"/>
  <c r="FS45" i="6"/>
  <c r="FK45" i="6"/>
  <c r="FC45" i="6"/>
  <c r="EU45" i="6"/>
  <c r="GG45" i="6"/>
  <c r="FT45" i="6"/>
  <c r="FH45" i="6"/>
  <c r="EW45" i="6"/>
  <c r="EN45" i="6"/>
  <c r="EF45" i="6"/>
  <c r="DX45" i="6"/>
  <c r="DP45" i="6"/>
  <c r="DH45" i="6"/>
  <c r="CZ45" i="6"/>
  <c r="CR45" i="6"/>
  <c r="CJ45" i="6"/>
  <c r="CB45" i="6"/>
  <c r="BT45" i="6"/>
  <c r="BL45" i="6"/>
  <c r="BD45" i="6"/>
  <c r="AV45" i="6"/>
  <c r="AN45" i="6"/>
  <c r="AF45" i="6"/>
  <c r="X45" i="6"/>
  <c r="P45" i="6"/>
  <c r="H45" i="6"/>
  <c r="GC45" i="6"/>
  <c r="FQ45" i="6"/>
  <c r="FE45" i="6"/>
  <c r="ET45" i="6"/>
  <c r="EL45" i="6"/>
  <c r="ED45" i="6"/>
  <c r="DV45" i="6"/>
  <c r="DN45" i="6"/>
  <c r="DF45" i="6"/>
  <c r="CX45" i="6"/>
  <c r="CP45" i="6"/>
  <c r="CH45" i="6"/>
  <c r="BZ45" i="6"/>
  <c r="BR45" i="6"/>
  <c r="BJ45" i="6"/>
  <c r="BB45" i="6"/>
  <c r="AT45" i="6"/>
  <c r="AL45" i="6"/>
  <c r="AD45" i="6"/>
  <c r="V45" i="6"/>
  <c r="N45" i="6"/>
  <c r="F45" i="6"/>
  <c r="GB45" i="6"/>
  <c r="FN45" i="6"/>
  <c r="FD45" i="6"/>
  <c r="ES45" i="6"/>
  <c r="EK45" i="6"/>
  <c r="EC45" i="6"/>
  <c r="DU45" i="6"/>
  <c r="DM45" i="6"/>
  <c r="DE45" i="6"/>
  <c r="CW45" i="6"/>
  <c r="CO45" i="6"/>
  <c r="CG45" i="6"/>
  <c r="BY45" i="6"/>
  <c r="BQ45" i="6"/>
  <c r="BI45" i="6"/>
  <c r="BA45" i="6"/>
  <c r="AS45" i="6"/>
  <c r="AK45" i="6"/>
  <c r="AC45" i="6"/>
  <c r="U45" i="6"/>
  <c r="M45" i="6"/>
  <c r="E45" i="6"/>
  <c r="FU45" i="6"/>
  <c r="FI45" i="6"/>
  <c r="EX45" i="6"/>
  <c r="EO45" i="6"/>
  <c r="EG45" i="6"/>
  <c r="DY45" i="6"/>
  <c r="DQ45" i="6"/>
  <c r="DI45" i="6"/>
  <c r="DA45" i="6"/>
  <c r="CS45" i="6"/>
  <c r="CK45" i="6"/>
  <c r="CC45" i="6"/>
  <c r="BU45" i="6"/>
  <c r="BM45" i="6"/>
  <c r="BE45" i="6"/>
  <c r="AW45" i="6"/>
  <c r="AO45" i="6"/>
  <c r="AG45" i="6"/>
  <c r="Y45" i="6"/>
  <c r="Q45" i="6"/>
  <c r="I45" i="6"/>
  <c r="GD45" i="6"/>
  <c r="FF45" i="6"/>
  <c r="EM45" i="6"/>
  <c r="DW45" i="6"/>
  <c r="DG45" i="6"/>
  <c r="CQ45" i="6"/>
  <c r="CA45" i="6"/>
  <c r="BK45" i="6"/>
  <c r="AU45" i="6"/>
  <c r="AE45" i="6"/>
  <c r="O45" i="6"/>
  <c r="FZ45" i="6"/>
  <c r="FB45" i="6"/>
  <c r="EJ45" i="6"/>
  <c r="DT45" i="6"/>
  <c r="DD45" i="6"/>
  <c r="CN45" i="6"/>
  <c r="BX45" i="6"/>
  <c r="BH45" i="6"/>
  <c r="AR45" i="6"/>
  <c r="AB45" i="6"/>
  <c r="L45" i="6"/>
  <c r="FY45" i="6"/>
  <c r="FA45" i="6"/>
  <c r="EI45" i="6"/>
  <c r="DS45" i="6"/>
  <c r="DC45" i="6"/>
  <c r="CM45" i="6"/>
  <c r="BW45" i="6"/>
  <c r="BG45" i="6"/>
  <c r="AQ45" i="6"/>
  <c r="AA45" i="6"/>
  <c r="K45" i="6"/>
  <c r="FV45" i="6"/>
  <c r="EZ45" i="6"/>
  <c r="EH45" i="6"/>
  <c r="DR45" i="6"/>
  <c r="DB45" i="6"/>
  <c r="CL45" i="6"/>
  <c r="BV45" i="6"/>
  <c r="BF45" i="6"/>
  <c r="AP45" i="6"/>
  <c r="Z45" i="6"/>
  <c r="J45" i="6"/>
  <c r="FR45" i="6"/>
  <c r="EV45" i="6"/>
  <c r="EE45" i="6"/>
  <c r="DO45" i="6"/>
  <c r="CY45" i="6"/>
  <c r="CI45" i="6"/>
  <c r="BS45" i="6"/>
  <c r="BC45" i="6"/>
  <c r="AM45" i="6"/>
  <c r="W45" i="6"/>
  <c r="G45" i="6"/>
  <c r="FJ45" i="6"/>
  <c r="EP45" i="6"/>
  <c r="DZ45" i="6"/>
  <c r="DJ45" i="6"/>
  <c r="CT45" i="6"/>
  <c r="CD45" i="6"/>
  <c r="BN45" i="6"/>
  <c r="AX45" i="6"/>
  <c r="AH45" i="6"/>
  <c r="R45" i="6"/>
  <c r="EB45" i="6"/>
  <c r="BP45" i="6"/>
  <c r="EA45" i="6"/>
  <c r="BO45" i="6"/>
  <c r="DK45" i="6"/>
  <c r="AY45" i="6"/>
  <c r="FM45" i="6"/>
  <c r="CV45" i="6"/>
  <c r="AJ45" i="6"/>
  <c r="FL45" i="6"/>
  <c r="CU45" i="6"/>
  <c r="AI45" i="6"/>
  <c r="CE45" i="6"/>
  <c r="CF45" i="6"/>
  <c r="AZ45" i="6"/>
  <c r="T45" i="6"/>
  <c r="S45" i="6"/>
  <c r="ER45" i="6"/>
  <c r="EQ45" i="6"/>
  <c r="DL45" i="6"/>
  <c r="GD46" i="6"/>
  <c r="GD49" i="6" s="1"/>
  <c r="GD51" i="6" s="1"/>
  <c r="BJ46" i="6"/>
  <c r="BJ49" i="6" s="1"/>
  <c r="O692" i="1" s="1"/>
  <c r="DY46" i="6"/>
  <c r="DY49" i="6" s="1"/>
  <c r="O1496" i="1" s="1"/>
  <c r="V46" i="6"/>
  <c r="V49" i="6" s="1"/>
  <c r="O212" i="1" s="1"/>
  <c r="FE46" i="6"/>
  <c r="FE49" i="6" s="1"/>
  <c r="O1880" i="1" s="1"/>
  <c r="BC46" i="6"/>
  <c r="BC49" i="6" s="1"/>
  <c r="O608" i="1" s="1"/>
  <c r="DI46" i="6"/>
  <c r="DI49" i="6" s="1"/>
  <c r="O1304" i="1" s="1"/>
  <c r="BY46" i="6"/>
  <c r="BY49" i="6" s="1"/>
  <c r="O872" i="1" s="1"/>
  <c r="CS46" i="6"/>
  <c r="CS49" i="6" s="1"/>
  <c r="O1112" i="1" s="1"/>
  <c r="FP46" i="6"/>
  <c r="FP49" i="6" s="1"/>
  <c r="O2012" i="1" s="1"/>
  <c r="CX46" i="6"/>
  <c r="CX49" i="6" s="1"/>
  <c r="O1172" i="1" s="1"/>
  <c r="GG46" i="6"/>
  <c r="GG49" i="6" s="1"/>
  <c r="GG51" i="6" s="1"/>
  <c r="EL46" i="6"/>
  <c r="EL49" i="6" s="1"/>
  <c r="O1652" i="1" s="1"/>
  <c r="FB46" i="6"/>
  <c r="FB49" i="6" s="1"/>
  <c r="O1844" i="1" s="1"/>
  <c r="DN46" i="6"/>
  <c r="DN49" i="6" s="1"/>
  <c r="O1364" i="1" s="1"/>
  <c r="AC46" i="6"/>
  <c r="AC49" i="6" s="1"/>
  <c r="O296" i="1" s="1"/>
  <c r="CH46" i="6"/>
  <c r="CH49" i="6" s="1"/>
  <c r="O980" i="1" s="1"/>
  <c r="FZ46" i="6"/>
  <c r="FZ49" i="6" s="1"/>
  <c r="O2132" i="1" s="1"/>
  <c r="AT46" i="6"/>
  <c r="AT49" i="6" s="1"/>
  <c r="O500" i="1" s="1"/>
  <c r="G46" i="6"/>
  <c r="G49" i="6" s="1"/>
  <c r="O32" i="1" s="1"/>
  <c r="EP46" i="6"/>
  <c r="EP49" i="6" s="1"/>
  <c r="O1700" i="1" s="1"/>
  <c r="FN46" i="6"/>
  <c r="FN49" i="6" s="1"/>
  <c r="O1988" i="1" s="1"/>
  <c r="BR46" i="6"/>
  <c r="BR49" i="6" s="1"/>
  <c r="O788" i="1" s="1"/>
  <c r="AM46" i="6"/>
  <c r="AM49" i="6" s="1"/>
  <c r="O416" i="1" s="1"/>
  <c r="ER46" i="6"/>
  <c r="ER49" i="6" s="1"/>
  <c r="O1724" i="1" s="1"/>
  <c r="DL46" i="6"/>
  <c r="DL49" i="6" s="1"/>
  <c r="O1340" i="1" s="1"/>
  <c r="BI46" i="6"/>
  <c r="BI49" i="6" s="1"/>
  <c r="O680" i="1" s="1"/>
  <c r="GC46" i="6"/>
  <c r="GC49" i="6" s="1"/>
  <c r="GC51" i="6" s="1"/>
  <c r="EZ46" i="6"/>
  <c r="EZ49" i="6" s="1"/>
  <c r="O1820" i="1" s="1"/>
  <c r="AD46" i="6"/>
  <c r="AD49" i="6" s="1"/>
  <c r="O308" i="1" s="1"/>
  <c r="FF46" i="6"/>
  <c r="FF49" i="6" s="1"/>
  <c r="O1892" i="1" s="1"/>
  <c r="W46" i="6"/>
  <c r="W49" i="6" s="1"/>
  <c r="O224" i="1" s="1"/>
  <c r="FV46" i="6"/>
  <c r="FV49" i="6" s="1"/>
  <c r="O2084" i="1" s="1"/>
  <c r="O46" i="6"/>
  <c r="O49" i="6" s="1"/>
  <c r="O128" i="1" s="1"/>
  <c r="CA46" i="6"/>
  <c r="CA49" i="6" s="1"/>
  <c r="O896" i="1" s="1"/>
  <c r="N46" i="6"/>
  <c r="N49" i="6" s="1"/>
  <c r="O116" i="1" s="1"/>
  <c r="FY46" i="6"/>
  <c r="FY49" i="6" s="1"/>
  <c r="O2120" i="1" s="1"/>
  <c r="FR46" i="6"/>
  <c r="FR49" i="6" s="1"/>
  <c r="O2036" i="1" s="1"/>
  <c r="ED46" i="6"/>
  <c r="ED49" i="6" s="1"/>
  <c r="O1556" i="1" s="1"/>
  <c r="GF46" i="6"/>
  <c r="GF49" i="6" s="1"/>
  <c r="GF51" i="6" s="1"/>
  <c r="BM46" i="6"/>
  <c r="BM49" i="6" s="1"/>
  <c r="O728" i="1" s="1"/>
  <c r="AU46" i="6"/>
  <c r="AU49" i="6" s="1"/>
  <c r="O512" i="1" s="1"/>
  <c r="F46" i="6"/>
  <c r="F49" i="6" s="1"/>
  <c r="O20" i="1" s="1"/>
  <c r="M46" i="6"/>
  <c r="M49" i="6" s="1"/>
  <c r="O104" i="1" s="1"/>
  <c r="BB46" i="6"/>
  <c r="BB49" i="6" s="1"/>
  <c r="O596" i="1" s="1"/>
  <c r="AL46" i="6"/>
  <c r="AL49" i="6" s="1"/>
  <c r="O404" i="1" s="1"/>
  <c r="CP46" i="6"/>
  <c r="CP49" i="6" s="1"/>
  <c r="O1076" i="1" s="1"/>
  <c r="BS46" i="6"/>
  <c r="BS49" i="6" s="1"/>
  <c r="O800" i="1" s="1"/>
  <c r="CQ46" i="6"/>
  <c r="CQ49" i="6" s="1"/>
  <c r="O1088" i="1" s="1"/>
  <c r="DP46" i="6"/>
  <c r="DP49" i="6" s="1"/>
  <c r="O1388" i="1" s="1"/>
  <c r="FM46" i="6"/>
  <c r="FM49" i="6" s="1"/>
  <c r="O1976" i="1" s="1"/>
  <c r="FJ46" i="6"/>
  <c r="FJ49" i="6" s="1"/>
  <c r="O1940" i="1" s="1"/>
  <c r="DA46" i="6"/>
  <c r="DA49" i="6" s="1"/>
  <c r="O1208" i="1" s="1"/>
  <c r="EX46" i="6"/>
  <c r="EX49" i="6" s="1"/>
  <c r="CI46" i="6"/>
  <c r="CI49" i="6" s="1"/>
  <c r="O992" i="1" s="1"/>
  <c r="ET46" i="6"/>
  <c r="ET49" i="6" s="1"/>
  <c r="O1748" i="1" s="1"/>
  <c r="FU46" i="6"/>
  <c r="FU49" i="6" s="1"/>
  <c r="O2072" i="1" s="1"/>
  <c r="AP46" i="6"/>
  <c r="AP49" i="6" s="1"/>
  <c r="O452" i="1" s="1"/>
  <c r="GE46" i="6"/>
  <c r="GE49" i="6" s="1"/>
  <c r="GE51" i="6" s="1"/>
  <c r="EO46" i="6"/>
  <c r="EO49" i="6" s="1"/>
  <c r="O1688" i="1" s="1"/>
  <c r="EJ46" i="6"/>
  <c r="EJ49" i="6" s="1"/>
  <c r="O1628" i="1" s="1"/>
  <c r="BZ46" i="6"/>
  <c r="BZ49" i="6" s="1"/>
  <c r="O884" i="1" s="1"/>
  <c r="O888" i="1" s="1"/>
  <c r="BK46" i="6"/>
  <c r="BK49" i="6" s="1"/>
  <c r="O704" i="1" s="1"/>
  <c r="FX46" i="6"/>
  <c r="FX49" i="6" s="1"/>
  <c r="O2108" i="1" s="1"/>
  <c r="EG46" i="6"/>
  <c r="EG49" i="6" s="1"/>
  <c r="O1592" i="1" s="1"/>
  <c r="DD46" i="6"/>
  <c r="DD49" i="6" s="1"/>
  <c r="O1244" i="1" s="1"/>
  <c r="DF46" i="6"/>
  <c r="DF49" i="6" s="1"/>
  <c r="O1268" i="1" s="1"/>
  <c r="CO46" i="6"/>
  <c r="CO49" i="6" s="1"/>
  <c r="O1064" i="1" s="1"/>
  <c r="DV46" i="6"/>
  <c r="DV49" i="6" s="1"/>
  <c r="O1460" i="1" s="1"/>
  <c r="AE46" i="6"/>
  <c r="AE49" i="6" s="1"/>
  <c r="O320" i="1" s="1"/>
  <c r="AW46" i="6"/>
  <c r="AW49" i="6" s="1"/>
  <c r="O536" i="1" s="1"/>
  <c r="AZ46" i="6"/>
  <c r="AZ49" i="6" s="1"/>
  <c r="O572" i="1" s="1"/>
  <c r="EC46" i="6"/>
  <c r="EC49" i="6" s="1"/>
  <c r="O1544" i="1" s="1"/>
  <c r="AG46" i="6"/>
  <c r="AG49" i="6" s="1"/>
  <c r="O344" i="1" s="1"/>
  <c r="DM46" i="6"/>
  <c r="DM49" i="6" s="1"/>
  <c r="O1352" i="1" s="1"/>
  <c r="FO46" i="6"/>
  <c r="FO49" i="6" s="1"/>
  <c r="O2000" i="1" s="1"/>
  <c r="K46" i="6"/>
  <c r="K49" i="6" s="1"/>
  <c r="O80" i="1" s="1"/>
  <c r="R46" i="6"/>
  <c r="R49" i="6" s="1"/>
  <c r="O164" i="1" s="1"/>
  <c r="CR46" i="6"/>
  <c r="CR49" i="6" s="1"/>
  <c r="O1100" i="1" s="1"/>
  <c r="FG46" i="6"/>
  <c r="FG49" i="6" s="1"/>
  <c r="O1904" i="1" s="1"/>
  <c r="BO46" i="6"/>
  <c r="BO49" i="6" s="1"/>
  <c r="O752" i="1" s="1"/>
  <c r="AF46" i="6"/>
  <c r="AF49" i="6" s="1"/>
  <c r="O332" i="1" s="1"/>
  <c r="CJ46" i="6"/>
  <c r="CJ49" i="6" s="1"/>
  <c r="O1004" i="1" s="1"/>
  <c r="DO46" i="6"/>
  <c r="DO49" i="6" s="1"/>
  <c r="O1376" i="1" s="1"/>
  <c r="EY46" i="6"/>
  <c r="EY49" i="6" s="1"/>
  <c r="O1808" i="1" s="1"/>
  <c r="BX46" i="6"/>
  <c r="BX49" i="6" s="1"/>
  <c r="O860" i="1" s="1"/>
  <c r="CW46" i="6"/>
  <c r="CW49" i="6" s="1"/>
  <c r="O1160" i="1" s="1"/>
  <c r="L46" i="6"/>
  <c r="L49" i="6" s="1"/>
  <c r="O92" i="1" s="1"/>
  <c r="BV46" i="6"/>
  <c r="BV49" i="6" s="1"/>
  <c r="O836" i="1" s="1"/>
  <c r="BF46" i="6"/>
  <c r="BF49" i="6" s="1"/>
  <c r="O644" i="1" s="1"/>
  <c r="EI46" i="6"/>
  <c r="EI49" i="6" s="1"/>
  <c r="O1616" i="1" s="1"/>
  <c r="CT46" i="6"/>
  <c r="CT49" i="6" s="1"/>
  <c r="O1124" i="1" s="1"/>
  <c r="DX46" i="6"/>
  <c r="DX49" i="6" s="1"/>
  <c r="O1484" i="1" s="1"/>
  <c r="CU46" i="6"/>
  <c r="CU49" i="6" s="1"/>
  <c r="O1136" i="1" s="1"/>
  <c r="FK46" i="6"/>
  <c r="FK49" i="6" s="1"/>
  <c r="O1952" i="1" s="1"/>
  <c r="BN46" i="6"/>
  <c r="BN49" i="6" s="1"/>
  <c r="O740" i="1" s="1"/>
  <c r="BE46" i="6"/>
  <c r="BE49" i="6" s="1"/>
  <c r="O632" i="1" s="1"/>
  <c r="BA46" i="6"/>
  <c r="BA49" i="6" s="1"/>
  <c r="O584" i="1" s="1"/>
  <c r="BD46" i="6"/>
  <c r="BD49" i="6" s="1"/>
  <c r="O620" i="1" s="1"/>
  <c r="DR46" i="6"/>
  <c r="DR49" i="6" s="1"/>
  <c r="O1412" i="1" s="1"/>
  <c r="BU46" i="6"/>
  <c r="BU49" i="6" s="1"/>
  <c r="O824" i="1" s="1"/>
  <c r="Q46" i="6"/>
  <c r="Q49" i="6" s="1"/>
  <c r="O152" i="1" s="1"/>
  <c r="CN46" i="6"/>
  <c r="CN49" i="6" s="1"/>
  <c r="O1052" i="1" s="1"/>
  <c r="DS46" i="6"/>
  <c r="DS49" i="6" s="1"/>
  <c r="O1424" i="1" s="1"/>
  <c r="GB46" i="6"/>
  <c r="GB49" i="6" s="1"/>
  <c r="GB51" i="6" s="1"/>
  <c r="GB57" i="6" s="1"/>
  <c r="FW46" i="6"/>
  <c r="FW49" i="6" s="1"/>
  <c r="O2096" i="1" s="1"/>
  <c r="CF46" i="6"/>
  <c r="CF49" i="6" s="1"/>
  <c r="O956" i="1" s="1"/>
  <c r="Z46" i="6"/>
  <c r="Z49" i="6" s="1"/>
  <c r="O260" i="1" s="1"/>
  <c r="AA46" i="6"/>
  <c r="AA49" i="6" s="1"/>
  <c r="O272" i="1" s="1"/>
  <c r="AK46" i="6"/>
  <c r="AK49" i="6" s="1"/>
  <c r="O392" i="1" s="1"/>
  <c r="EH46" i="6"/>
  <c r="EH49" i="6" s="1"/>
  <c r="O1604" i="1" s="1"/>
  <c r="CC46" i="6"/>
  <c r="CC49" i="6" s="1"/>
  <c r="O920" i="1" s="1"/>
  <c r="FI46" i="6"/>
  <c r="FI49" i="6" s="1"/>
  <c r="O1928" i="1" s="1"/>
  <c r="EW46" i="6"/>
  <c r="EW49" i="6" s="1"/>
  <c r="O1784" i="1" s="1"/>
  <c r="AI46" i="6"/>
  <c r="AI49" i="6" s="1"/>
  <c r="O368" i="1" s="1"/>
  <c r="BW46" i="6"/>
  <c r="BW49" i="6" s="1"/>
  <c r="O848" i="1" s="1"/>
  <c r="DB46" i="6"/>
  <c r="DB49" i="6" s="1"/>
  <c r="O1220" i="1" s="1"/>
  <c r="AH46" i="6"/>
  <c r="AH49" i="6" s="1"/>
  <c r="O356" i="1" s="1"/>
  <c r="EN46" i="6"/>
  <c r="EN49" i="6" s="1"/>
  <c r="O1676" i="1" s="1"/>
  <c r="H46" i="6"/>
  <c r="H49" i="6" s="1"/>
  <c r="O44" i="1" s="1"/>
  <c r="DH46" i="6"/>
  <c r="DH49" i="6" s="1"/>
  <c r="O1292" i="1" s="1"/>
  <c r="BT46" i="6"/>
  <c r="BT49" i="6" s="1"/>
  <c r="O812" i="1" s="1"/>
  <c r="EB46" i="6"/>
  <c r="EB49" i="6" s="1"/>
  <c r="O1532" i="1" s="1"/>
  <c r="CB46" i="6"/>
  <c r="CB49" i="6" s="1"/>
  <c r="O908" i="1" s="1"/>
  <c r="AJ46" i="6"/>
  <c r="AJ49" i="6" s="1"/>
  <c r="O380" i="1" s="1"/>
  <c r="FD46" i="6"/>
  <c r="FD49" i="6" s="1"/>
  <c r="O1868" i="1" s="1"/>
  <c r="DG46" i="6"/>
  <c r="DG49" i="6" s="1"/>
  <c r="O1280" i="1" s="1"/>
  <c r="EQ46" i="6"/>
  <c r="EQ49" i="6" s="1"/>
  <c r="O1712" i="1" s="1"/>
  <c r="BP46" i="6"/>
  <c r="BP49" i="6" s="1"/>
  <c r="O764" i="1" s="1"/>
  <c r="CE46" i="6"/>
  <c r="CE49" i="6" s="1"/>
  <c r="O944" i="1" s="1"/>
  <c r="EF46" i="6"/>
  <c r="EF49" i="6" s="1"/>
  <c r="O1580" i="1" s="1"/>
  <c r="CZ46" i="6"/>
  <c r="CZ49" i="6" s="1"/>
  <c r="O1196" i="1" s="1"/>
  <c r="AR46" i="6"/>
  <c r="AR49" i="6" s="1"/>
  <c r="O476" i="1" s="1"/>
  <c r="BQ46" i="6"/>
  <c r="BQ49" i="6" s="1"/>
  <c r="O776" i="1" s="1"/>
  <c r="AO46" i="6"/>
  <c r="AO49" i="6" s="1"/>
  <c r="O440" i="1" s="1"/>
  <c r="FA46" i="6"/>
  <c r="FA49" i="6" s="1"/>
  <c r="O1832" i="1" s="1"/>
  <c r="FL46" i="6"/>
  <c r="FL49" i="6" s="1"/>
  <c r="O1964" i="1" s="1"/>
  <c r="DJ46" i="6"/>
  <c r="DJ49" i="6" s="1"/>
  <c r="O1316" i="1" s="1"/>
  <c r="T46" i="6"/>
  <c r="T49" i="6" s="1"/>
  <c r="O188" i="1" s="1"/>
  <c r="J46" i="6"/>
  <c r="J49" i="6" s="1"/>
  <c r="O68" i="1" s="1"/>
  <c r="EM46" i="6"/>
  <c r="EM49" i="6" s="1"/>
  <c r="O1664" i="1" s="1"/>
  <c r="EV46" i="6"/>
  <c r="EV49" i="6" s="1"/>
  <c r="O1772" i="1" s="1"/>
  <c r="FQ46" i="6"/>
  <c r="FQ49" i="6" s="1"/>
  <c r="O2024" i="1" s="1"/>
  <c r="FC46" i="6"/>
  <c r="FC49" i="6" s="1"/>
  <c r="O1856" i="1" s="1"/>
  <c r="CD46" i="6"/>
  <c r="CD49" i="6" s="1"/>
  <c r="O932" i="1" s="1"/>
  <c r="DK46" i="6"/>
  <c r="DK49" i="6" s="1"/>
  <c r="O1328" i="1" s="1"/>
  <c r="S46" i="6"/>
  <c r="S49" i="6" s="1"/>
  <c r="O176" i="1" s="1"/>
  <c r="FH46" i="6"/>
  <c r="FH49" i="6" s="1"/>
  <c r="O1916" i="1" s="1"/>
  <c r="CV46" i="6"/>
  <c r="CV49" i="6" s="1"/>
  <c r="O1148" i="1" s="1"/>
  <c r="P46" i="6"/>
  <c r="P49" i="6" s="1"/>
  <c r="O140" i="1" s="1"/>
  <c r="AB46" i="6"/>
  <c r="AB49" i="6" s="1"/>
  <c r="O284" i="1" s="1"/>
  <c r="I46" i="6"/>
  <c r="I49" i="6" s="1"/>
  <c r="O56" i="1" s="1"/>
  <c r="DT46" i="6"/>
  <c r="DT49" i="6" s="1"/>
  <c r="O1436" i="1" s="1"/>
  <c r="DQ46" i="6"/>
  <c r="DQ49" i="6" s="1"/>
  <c r="O1400" i="1" s="1"/>
  <c r="EA46" i="6"/>
  <c r="EA49" i="6" s="1"/>
  <c r="O1520" i="1" s="1"/>
  <c r="AS46" i="6"/>
  <c r="AS49" i="6" s="1"/>
  <c r="O488" i="1" s="1"/>
  <c r="AQ46" i="6"/>
  <c r="AQ49" i="6" s="1"/>
  <c r="O464" i="1" s="1"/>
  <c r="EK46" i="6"/>
  <c r="EK49" i="6" s="1"/>
  <c r="O1640" i="1" s="1"/>
  <c r="DU46" i="6"/>
  <c r="DU49" i="6" s="1"/>
  <c r="O1448" i="1" s="1"/>
  <c r="X46" i="6"/>
  <c r="X49" i="6" s="1"/>
  <c r="O236" i="1" s="1"/>
  <c r="U46" i="6"/>
  <c r="U49" i="6" s="1"/>
  <c r="O200" i="1" s="1"/>
  <c r="FT46" i="6"/>
  <c r="FT49" i="6" s="1"/>
  <c r="O2060" i="1" s="1"/>
  <c r="DZ46" i="6"/>
  <c r="DZ49" i="6" s="1"/>
  <c r="O1508" i="1" s="1"/>
  <c r="DE46" i="6"/>
  <c r="DE49" i="6" s="1"/>
  <c r="O1256" i="1" s="1"/>
  <c r="AV46" i="6"/>
  <c r="AV49" i="6" s="1"/>
  <c r="O524" i="1" s="1"/>
  <c r="BL46" i="6"/>
  <c r="BL49" i="6" s="1"/>
  <c r="O716" i="1" s="1"/>
  <c r="CY46" i="6"/>
  <c r="CY49" i="6" s="1"/>
  <c r="O1184" i="1" s="1"/>
  <c r="EE46" i="6"/>
  <c r="EE49" i="6" s="1"/>
  <c r="O1568" i="1" s="1"/>
  <c r="BH46" i="6"/>
  <c r="BH49" i="6" s="1"/>
  <c r="O668" i="1" s="1"/>
  <c r="CG46" i="6"/>
  <c r="CG49" i="6" s="1"/>
  <c r="O968" i="1" s="1"/>
  <c r="CL46" i="6"/>
  <c r="CL49" i="6" s="1"/>
  <c r="O1028" i="1" s="1"/>
  <c r="GA46" i="6"/>
  <c r="GA49" i="6" s="1"/>
  <c r="DW46" i="6"/>
  <c r="DW49" i="6" s="1"/>
  <c r="O1472" i="1" s="1"/>
  <c r="ES46" i="6"/>
  <c r="ES49" i="6" s="1"/>
  <c r="O1736" i="1" s="1"/>
  <c r="DC46" i="6"/>
  <c r="DC49" i="6" s="1"/>
  <c r="O1232" i="1" s="1"/>
  <c r="CM46" i="6"/>
  <c r="CM49" i="6" s="1"/>
  <c r="O1040" i="1" s="1"/>
  <c r="CK46" i="6"/>
  <c r="CK49" i="6" s="1"/>
  <c r="O1016" i="1" s="1"/>
  <c r="AN46" i="6"/>
  <c r="AN49" i="6" s="1"/>
  <c r="O428" i="1" s="1"/>
  <c r="EU46" i="6"/>
  <c r="EU49" i="6" s="1"/>
  <c r="O1760" i="1" s="1"/>
  <c r="BG46" i="6"/>
  <c r="BG49" i="6" s="1"/>
  <c r="O656" i="1" s="1"/>
  <c r="AX46" i="6"/>
  <c r="AX49" i="6" s="1"/>
  <c r="O548" i="1" s="1"/>
  <c r="AY46" i="6"/>
  <c r="AY49" i="6" s="1"/>
  <c r="O560" i="1" s="1"/>
  <c r="FS46" i="6"/>
  <c r="FS49" i="6" s="1"/>
  <c r="O2048" i="1" s="1"/>
  <c r="Y46" i="6"/>
  <c r="Y49" i="6" s="1"/>
  <c r="O248" i="1" s="1"/>
  <c r="E46" i="6"/>
  <c r="E47" i="5"/>
  <c r="GH47" i="5" s="1"/>
  <c r="GI46" i="5" s="1"/>
  <c r="E44" i="5"/>
  <c r="GH42" i="5"/>
  <c r="GH40" i="4"/>
  <c r="GJ43" i="4" s="1"/>
  <c r="E42" i="4"/>
  <c r="GH38" i="3"/>
  <c r="L2158" i="1" s="1"/>
  <c r="L2162" i="1" s="1"/>
  <c r="E40" i="3"/>
  <c r="L7" i="1" s="1"/>
  <c r="L11" i="1" s="1"/>
  <c r="E47" i="2"/>
  <c r="GH47" i="2" s="1"/>
  <c r="GI46" i="2" s="1"/>
  <c r="E44" i="2"/>
  <c r="GH42" i="2"/>
  <c r="Q1416" i="1" l="1"/>
  <c r="Q1212" i="1"/>
  <c r="Q1176" i="1"/>
  <c r="Q1572" i="1"/>
  <c r="Q1237" i="1"/>
  <c r="Q1236" i="1"/>
  <c r="Q709" i="1"/>
  <c r="Q708" i="1"/>
  <c r="Q781" i="1"/>
  <c r="Q780" i="1"/>
  <c r="Q1092" i="1"/>
  <c r="Q1956" i="1"/>
  <c r="Q1957" i="1"/>
  <c r="Q613" i="1"/>
  <c r="Q612" i="1"/>
  <c r="Q1585" i="1"/>
  <c r="Q1584" i="1"/>
  <c r="Q84" i="1"/>
  <c r="Q85" i="1"/>
  <c r="Q1104" i="1"/>
  <c r="Q1105" i="1"/>
  <c r="Q444" i="1"/>
  <c r="Q445" i="1"/>
  <c r="Q1633" i="1"/>
  <c r="Q1632" i="1"/>
  <c r="Q684" i="1"/>
  <c r="Q685" i="1"/>
  <c r="Q2124" i="1"/>
  <c r="Q2125" i="1"/>
  <c r="Q337" i="1"/>
  <c r="Q336" i="1"/>
  <c r="Q1129" i="1"/>
  <c r="Q1128" i="1"/>
  <c r="Q25" i="1"/>
  <c r="Q24" i="1"/>
  <c r="Q636" i="1"/>
  <c r="Q1561" i="1"/>
  <c r="Q1560" i="1"/>
  <c r="Q1693" i="1"/>
  <c r="Q1692" i="1"/>
  <c r="Q1152" i="1"/>
  <c r="Q1153" i="1"/>
  <c r="Q96" i="1"/>
  <c r="Q97" i="1"/>
  <c r="Q1717" i="1"/>
  <c r="Q1140" i="1"/>
  <c r="Q1141" i="1"/>
  <c r="Q2005" i="1"/>
  <c r="Q2004" i="1"/>
  <c r="Q529" i="1"/>
  <c r="Q528" i="1"/>
  <c r="Q288" i="1"/>
  <c r="Q289" i="1"/>
  <c r="Q469" i="1"/>
  <c r="Q468" i="1"/>
  <c r="Q864" i="1"/>
  <c r="Q865" i="1"/>
  <c r="Q540" i="1"/>
  <c r="Q541" i="1"/>
  <c r="Q1789" i="1"/>
  <c r="Q1788" i="1"/>
  <c r="Q61" i="1"/>
  <c r="Q60" i="1"/>
  <c r="Q1009" i="1"/>
  <c r="Q1008" i="1"/>
  <c r="Q1740" i="1"/>
  <c r="Q1741" i="1"/>
  <c r="Q1777" i="1"/>
  <c r="Q1776" i="1"/>
  <c r="Q240" i="1"/>
  <c r="Q241" i="1"/>
  <c r="Q841" i="1"/>
  <c r="Q840" i="1"/>
  <c r="Q1621" i="1"/>
  <c r="Q1620" i="1"/>
  <c r="Q37" i="1"/>
  <c r="Q36" i="1"/>
  <c r="Q1861" i="1"/>
  <c r="Q1860" i="1"/>
  <c r="Q312" i="1"/>
  <c r="Q313" i="1"/>
  <c r="Q1524" i="1"/>
  <c r="Q1525" i="1"/>
  <c r="Q769" i="1"/>
  <c r="Q768" i="1"/>
  <c r="Q1728" i="1"/>
  <c r="Q1729" i="1"/>
  <c r="Q193" i="1"/>
  <c r="Q192" i="1"/>
  <c r="Q1248" i="1"/>
  <c r="Q1249" i="1"/>
  <c r="Q1513" i="1"/>
  <c r="Q1512" i="1"/>
  <c r="Q696" i="1"/>
  <c r="Q697" i="1"/>
  <c r="Q1669" i="1"/>
  <c r="Q1668" i="1"/>
  <c r="Q1309" i="1"/>
  <c r="Q1308" i="1"/>
  <c r="Q1537" i="1"/>
  <c r="Q1536" i="1"/>
  <c r="Q1452" i="1"/>
  <c r="Q1453" i="1"/>
  <c r="Q2029" i="1"/>
  <c r="Q2028" i="1"/>
  <c r="Q960" i="1"/>
  <c r="Q961" i="1"/>
  <c r="GH50" i="9"/>
  <c r="Q1993" i="1"/>
  <c r="Q1992" i="1"/>
  <c r="Q901" i="1"/>
  <c r="Q900" i="1"/>
  <c r="Q252" i="1"/>
  <c r="Q253" i="1"/>
  <c r="Q1849" i="1"/>
  <c r="Q1848" i="1"/>
  <c r="Q516" i="1"/>
  <c r="Q517" i="1"/>
  <c r="Q168" i="1"/>
  <c r="Q169" i="1"/>
  <c r="Q109" i="1"/>
  <c r="Q108" i="1"/>
  <c r="Q421" i="1"/>
  <c r="Q420" i="1"/>
  <c r="Q121" i="1"/>
  <c r="Q120" i="1"/>
  <c r="Q601" i="1"/>
  <c r="Q600" i="1"/>
  <c r="Q1405" i="1"/>
  <c r="Q1404" i="1"/>
  <c r="Q973" i="1"/>
  <c r="Q972" i="1"/>
  <c r="Q996" i="1"/>
  <c r="Q997" i="1"/>
  <c r="Q1944" i="1"/>
  <c r="Q1945" i="1"/>
  <c r="Q1020" i="1"/>
  <c r="Q1021" i="1"/>
  <c r="Q1032" i="1"/>
  <c r="Q1033" i="1"/>
  <c r="Q792" i="1"/>
  <c r="Q793" i="1"/>
  <c r="Q745" i="1"/>
  <c r="Q744" i="1"/>
  <c r="Q1885" i="1"/>
  <c r="Q1884" i="1"/>
  <c r="Q805" i="1"/>
  <c r="Q804" i="1"/>
  <c r="Q1908" i="1"/>
  <c r="Q1909" i="1"/>
  <c r="Q1332" i="1"/>
  <c r="Q1333" i="1"/>
  <c r="Q48" i="1"/>
  <c r="Q49" i="1"/>
  <c r="Q1921" i="1"/>
  <c r="Q1920" i="1"/>
  <c r="Q720" i="1"/>
  <c r="Q721" i="1"/>
  <c r="Q1224" i="1"/>
  <c r="Q1225" i="1"/>
  <c r="Q384" i="1"/>
  <c r="Q385" i="1"/>
  <c r="Q396" i="1"/>
  <c r="Q397" i="1"/>
  <c r="Q156" i="1"/>
  <c r="Q157" i="1"/>
  <c r="Q325" i="1"/>
  <c r="Q324" i="1"/>
  <c r="Q1344" i="1"/>
  <c r="Q1345" i="1"/>
  <c r="Q1260" i="1"/>
  <c r="Q1261" i="1"/>
  <c r="Q1285" i="1"/>
  <c r="Q1284" i="1"/>
  <c r="Q1609" i="1"/>
  <c r="Q1608" i="1"/>
  <c r="Q1501" i="1"/>
  <c r="Q1500" i="1"/>
  <c r="Q937" i="1"/>
  <c r="Q936" i="1"/>
  <c r="Q433" i="1"/>
  <c r="Q432" i="1"/>
  <c r="Q1369" i="1"/>
  <c r="Q1368" i="1"/>
  <c r="Q1764" i="1"/>
  <c r="Q1765" i="1"/>
  <c r="Q1824" i="1"/>
  <c r="Q1825" i="1"/>
  <c r="Q2064" i="1"/>
  <c r="Q2065" i="1"/>
  <c r="Q1068" i="1"/>
  <c r="Q1069" i="1"/>
  <c r="Q552" i="1"/>
  <c r="Q553" i="1"/>
  <c r="Q144" i="1"/>
  <c r="Q145" i="1"/>
  <c r="Q877" i="1"/>
  <c r="Q876" i="1"/>
  <c r="Q265" i="1"/>
  <c r="Q264" i="1"/>
  <c r="Q1705" i="1"/>
  <c r="Q1704" i="1"/>
  <c r="Q180" i="1"/>
  <c r="Q181" i="1"/>
  <c r="Q2077" i="1"/>
  <c r="Q2076" i="1"/>
  <c r="Q1393" i="1"/>
  <c r="Q1392" i="1"/>
  <c r="Q2137" i="1"/>
  <c r="Q2136" i="1"/>
  <c r="Q1753" i="1"/>
  <c r="Q1752" i="1"/>
  <c r="Q277" i="1"/>
  <c r="Q276" i="1"/>
  <c r="Q648" i="1"/>
  <c r="Q649" i="1"/>
  <c r="Q2053" i="1"/>
  <c r="Q2052" i="1"/>
  <c r="Q577" i="1"/>
  <c r="Q576" i="1"/>
  <c r="Q133" i="1"/>
  <c r="Q132" i="1"/>
  <c r="Q948" i="1"/>
  <c r="Q949" i="1"/>
  <c r="Q1272" i="1"/>
  <c r="Q1273" i="1"/>
  <c r="Q481" i="1"/>
  <c r="Q480" i="1"/>
  <c r="Q1488" i="1"/>
  <c r="Q1489" i="1"/>
  <c r="Q1873" i="1"/>
  <c r="Q1872" i="1"/>
  <c r="Q1081" i="1"/>
  <c r="Q1080" i="1"/>
  <c r="Q757" i="1"/>
  <c r="Q756" i="1"/>
  <c r="Q1357" i="1"/>
  <c r="Q1356" i="1"/>
  <c r="Q985" i="1"/>
  <c r="Q984" i="1"/>
  <c r="Q2088" i="1"/>
  <c r="Q2089" i="1"/>
  <c r="Q456" i="1"/>
  <c r="Q457" i="1"/>
  <c r="Q72" i="1"/>
  <c r="Q73" i="1"/>
  <c r="Q493" i="1"/>
  <c r="Q492" i="1"/>
  <c r="Q1117" i="1"/>
  <c r="Q1116" i="1"/>
  <c r="Q1477" i="1"/>
  <c r="Q1476" i="1"/>
  <c r="Q1164" i="1"/>
  <c r="Q1165" i="1"/>
  <c r="Q1056" i="1"/>
  <c r="Q1057" i="1"/>
  <c r="Q672" i="1"/>
  <c r="Q673" i="1"/>
  <c r="Q2159" i="1"/>
  <c r="Q2164" i="1" s="1"/>
  <c r="E51" i="9"/>
  <c r="GI50" i="9"/>
  <c r="GI43" i="9"/>
  <c r="O1296" i="1"/>
  <c r="O1297" i="1"/>
  <c r="O757" i="1"/>
  <c r="O756" i="1"/>
  <c r="O1116" i="1"/>
  <c r="O1117" i="1"/>
  <c r="O252" i="1"/>
  <c r="O253" i="1"/>
  <c r="O1045" i="1"/>
  <c r="O1044" i="1"/>
  <c r="O1573" i="1"/>
  <c r="O1572" i="1"/>
  <c r="O240" i="1"/>
  <c r="O241" i="1"/>
  <c r="O60" i="1"/>
  <c r="O61" i="1"/>
  <c r="O1861" i="1"/>
  <c r="O1860" i="1"/>
  <c r="O1836" i="1"/>
  <c r="O1837" i="1"/>
  <c r="O1716" i="1"/>
  <c r="O1717" i="1"/>
  <c r="O48" i="1"/>
  <c r="O49" i="1"/>
  <c r="O924" i="1"/>
  <c r="O925" i="1"/>
  <c r="O1428" i="1"/>
  <c r="O1429" i="1"/>
  <c r="O745" i="1"/>
  <c r="O744" i="1"/>
  <c r="O96" i="1"/>
  <c r="O97" i="1"/>
  <c r="O1909" i="1"/>
  <c r="O1908" i="1"/>
  <c r="O577" i="1"/>
  <c r="O576" i="1"/>
  <c r="O2113" i="1"/>
  <c r="O2112" i="1"/>
  <c r="O1753" i="1"/>
  <c r="O1752" i="1"/>
  <c r="O805" i="1"/>
  <c r="O804" i="1"/>
  <c r="O229" i="1"/>
  <c r="O228" i="1"/>
  <c r="O421" i="1"/>
  <c r="O420" i="1"/>
  <c r="O300" i="1"/>
  <c r="O301" i="1"/>
  <c r="O877" i="1"/>
  <c r="O876" i="1"/>
  <c r="O936" i="1"/>
  <c r="O937" i="1"/>
  <c r="O1548" i="1"/>
  <c r="O1549" i="1"/>
  <c r="O732" i="1"/>
  <c r="O733" i="1"/>
  <c r="O2053" i="1"/>
  <c r="O2052" i="1"/>
  <c r="O444" i="1"/>
  <c r="O445" i="1"/>
  <c r="O1681" i="1"/>
  <c r="O1680" i="1"/>
  <c r="O1056" i="1"/>
  <c r="O1057" i="1"/>
  <c r="O1165" i="1"/>
  <c r="O1164" i="1"/>
  <c r="O541" i="1"/>
  <c r="O540" i="1"/>
  <c r="O996" i="1"/>
  <c r="O997" i="1"/>
  <c r="O1080" i="1"/>
  <c r="O1081" i="1"/>
  <c r="O1560" i="1"/>
  <c r="O1561" i="1"/>
  <c r="O1897" i="1"/>
  <c r="O1896" i="1"/>
  <c r="O792" i="1"/>
  <c r="O793" i="1"/>
  <c r="O1369" i="1"/>
  <c r="O1368" i="1"/>
  <c r="O1309" i="1"/>
  <c r="O1308" i="1"/>
  <c r="O673" i="1"/>
  <c r="O672" i="1"/>
  <c r="O769" i="1"/>
  <c r="O768" i="1"/>
  <c r="O1597" i="1"/>
  <c r="O1596" i="1"/>
  <c r="O985" i="1"/>
  <c r="O984" i="1"/>
  <c r="O288" i="1"/>
  <c r="O289" i="1"/>
  <c r="O1284" i="1"/>
  <c r="O1285" i="1"/>
  <c r="O1609" i="1"/>
  <c r="O1608" i="1"/>
  <c r="O1957" i="1"/>
  <c r="O1956" i="1"/>
  <c r="O1104" i="1"/>
  <c r="O1105" i="1"/>
  <c r="O709" i="1"/>
  <c r="O708" i="1"/>
  <c r="O565" i="1"/>
  <c r="O564" i="1"/>
  <c r="O1740" i="1"/>
  <c r="O1741" i="1"/>
  <c r="O720" i="1"/>
  <c r="O721" i="1"/>
  <c r="O1644" i="1"/>
  <c r="O1645" i="1"/>
  <c r="O144" i="1"/>
  <c r="O145" i="1"/>
  <c r="O1777" i="1"/>
  <c r="O1776" i="1"/>
  <c r="O781" i="1"/>
  <c r="O780" i="1"/>
  <c r="O1873" i="1"/>
  <c r="O1872" i="1"/>
  <c r="O361" i="1"/>
  <c r="O360" i="1"/>
  <c r="O396" i="1"/>
  <c r="O397" i="1"/>
  <c r="O156" i="1"/>
  <c r="O157" i="1"/>
  <c r="O1140" i="1"/>
  <c r="O1141" i="1"/>
  <c r="O864" i="1"/>
  <c r="O865" i="1"/>
  <c r="O168" i="1"/>
  <c r="O169" i="1"/>
  <c r="O325" i="1"/>
  <c r="O324" i="1"/>
  <c r="EX51" i="6"/>
  <c r="O1796" i="1"/>
  <c r="O408" i="1"/>
  <c r="O409" i="1"/>
  <c r="O2041" i="1"/>
  <c r="O2040" i="1"/>
  <c r="O313" i="1"/>
  <c r="O312" i="1"/>
  <c r="O1993" i="1"/>
  <c r="O1992" i="1"/>
  <c r="O1849" i="1"/>
  <c r="O1848" i="1"/>
  <c r="O613" i="1"/>
  <c r="O612" i="1"/>
  <c r="O1933" i="1"/>
  <c r="O1932" i="1"/>
  <c r="O1093" i="1"/>
  <c r="O1092" i="1"/>
  <c r="O1452" i="1"/>
  <c r="O1453" i="1"/>
  <c r="O553" i="1"/>
  <c r="O552" i="1"/>
  <c r="O469" i="1"/>
  <c r="O468" i="1"/>
  <c r="O481" i="1"/>
  <c r="O480" i="1"/>
  <c r="O829" i="1"/>
  <c r="O828" i="1"/>
  <c r="O1813" i="1"/>
  <c r="O1812" i="1"/>
  <c r="O85" i="1"/>
  <c r="O84" i="1"/>
  <c r="O1633" i="1"/>
  <c r="O1632" i="1"/>
  <c r="O1213" i="1"/>
  <c r="O1212" i="1"/>
  <c r="O601" i="1"/>
  <c r="O600" i="1"/>
  <c r="O2124" i="1"/>
  <c r="O2125" i="1"/>
  <c r="O1824" i="1"/>
  <c r="O1825" i="1"/>
  <c r="O1705" i="1"/>
  <c r="O1704" i="1"/>
  <c r="O1657" i="1"/>
  <c r="O1656" i="1"/>
  <c r="O1885" i="1"/>
  <c r="O1884" i="1"/>
  <c r="P13" i="1"/>
  <c r="P12" i="1"/>
  <c r="P2148" i="1"/>
  <c r="P2149" i="1"/>
  <c r="O1969" i="1"/>
  <c r="O1968" i="1"/>
  <c r="O840" i="1"/>
  <c r="O841" i="1"/>
  <c r="O1729" i="1"/>
  <c r="O1728" i="1"/>
  <c r="O2028" i="1"/>
  <c r="O2029" i="1"/>
  <c r="O528" i="1"/>
  <c r="O529" i="1"/>
  <c r="O1669" i="1"/>
  <c r="O1668" i="1"/>
  <c r="O384" i="1"/>
  <c r="O385" i="1"/>
  <c r="O277" i="1"/>
  <c r="O276" i="1"/>
  <c r="O1489" i="1"/>
  <c r="O1488" i="1"/>
  <c r="O1465" i="1"/>
  <c r="O1464" i="1"/>
  <c r="O661" i="1"/>
  <c r="O660" i="1"/>
  <c r="GA51" i="6"/>
  <c r="GA57" i="6" s="1"/>
  <c r="O2144" i="1"/>
  <c r="O1261" i="1"/>
  <c r="O1260" i="1"/>
  <c r="O493" i="1"/>
  <c r="O492" i="1"/>
  <c r="O1921" i="1"/>
  <c r="O1920" i="1"/>
  <c r="O73" i="1"/>
  <c r="O72" i="1"/>
  <c r="O1200" i="1"/>
  <c r="O1201" i="1"/>
  <c r="O912" i="1"/>
  <c r="O913" i="1"/>
  <c r="O852" i="1"/>
  <c r="O853" i="1"/>
  <c r="O264" i="1"/>
  <c r="O265" i="1"/>
  <c r="O1417" i="1"/>
  <c r="O1416" i="1"/>
  <c r="O1128" i="1"/>
  <c r="O1129" i="1"/>
  <c r="O1380" i="1"/>
  <c r="O1381" i="1"/>
  <c r="O2004" i="1"/>
  <c r="O2005" i="1"/>
  <c r="O1069" i="1"/>
  <c r="O1068" i="1"/>
  <c r="O1692" i="1"/>
  <c r="O1693" i="1"/>
  <c r="O1945" i="1"/>
  <c r="O1944" i="1"/>
  <c r="O108" i="1"/>
  <c r="O109" i="1"/>
  <c r="O121" i="1"/>
  <c r="O120" i="1"/>
  <c r="O37" i="1"/>
  <c r="O36" i="1"/>
  <c r="O216" i="1"/>
  <c r="O217" i="1"/>
  <c r="O1020" i="1"/>
  <c r="O1021" i="1"/>
  <c r="O204" i="1"/>
  <c r="O205" i="1"/>
  <c r="O637" i="1"/>
  <c r="O636" i="1"/>
  <c r="O2077" i="1"/>
  <c r="O2076" i="1"/>
  <c r="O1188" i="1"/>
  <c r="O1189" i="1"/>
  <c r="O1476" i="1"/>
  <c r="O1477" i="1"/>
  <c r="O1152" i="1"/>
  <c r="O1153" i="1"/>
  <c r="O1225" i="1"/>
  <c r="O1224" i="1"/>
  <c r="O1765" i="1"/>
  <c r="O1764" i="1"/>
  <c r="O1033" i="1"/>
  <c r="O1032" i="1"/>
  <c r="O1513" i="1"/>
  <c r="O1512" i="1"/>
  <c r="O1525" i="1"/>
  <c r="O1524" i="1"/>
  <c r="O181" i="1"/>
  <c r="O180" i="1"/>
  <c r="O192" i="1"/>
  <c r="O193" i="1"/>
  <c r="O1585" i="1"/>
  <c r="O1584" i="1"/>
  <c r="O1537" i="1"/>
  <c r="O1536" i="1"/>
  <c r="O373" i="1"/>
  <c r="O372" i="1"/>
  <c r="O961" i="1"/>
  <c r="O960" i="1"/>
  <c r="O624" i="1"/>
  <c r="O625" i="1"/>
  <c r="O1620" i="1"/>
  <c r="O1621" i="1"/>
  <c r="O1008" i="1"/>
  <c r="O1009" i="1"/>
  <c r="O1356" i="1"/>
  <c r="O1357" i="1"/>
  <c r="O1273" i="1"/>
  <c r="O1272" i="1"/>
  <c r="O1981" i="1"/>
  <c r="O1980" i="1"/>
  <c r="O24" i="1"/>
  <c r="O25" i="1"/>
  <c r="O901" i="1"/>
  <c r="O900" i="1"/>
  <c r="O684" i="1"/>
  <c r="O685" i="1"/>
  <c r="O504" i="1"/>
  <c r="O505" i="1"/>
  <c r="O1176" i="1"/>
  <c r="O1177" i="1"/>
  <c r="O1501" i="1"/>
  <c r="O1500" i="1"/>
  <c r="O1441" i="1"/>
  <c r="O1440" i="1"/>
  <c r="O2089" i="1"/>
  <c r="O2088" i="1"/>
  <c r="O1237" i="1"/>
  <c r="O1236" i="1"/>
  <c r="O432" i="1"/>
  <c r="O433" i="1"/>
  <c r="O973" i="1"/>
  <c r="O972" i="1"/>
  <c r="O2065" i="1"/>
  <c r="O2064" i="1"/>
  <c r="O1405" i="1"/>
  <c r="O1404" i="1"/>
  <c r="O1333" i="1"/>
  <c r="O1332" i="1"/>
  <c r="O1321" i="1"/>
  <c r="O1320" i="1"/>
  <c r="O949" i="1"/>
  <c r="O948" i="1"/>
  <c r="O817" i="1"/>
  <c r="O816" i="1"/>
  <c r="O1788" i="1"/>
  <c r="O1789" i="1"/>
  <c r="O2100" i="1"/>
  <c r="O2101" i="1"/>
  <c r="O589" i="1"/>
  <c r="O588" i="1"/>
  <c r="O648" i="1"/>
  <c r="O649" i="1"/>
  <c r="O336" i="1"/>
  <c r="O337" i="1"/>
  <c r="O348" i="1"/>
  <c r="O349" i="1"/>
  <c r="O1249" i="1"/>
  <c r="O1248" i="1"/>
  <c r="O456" i="1"/>
  <c r="O457" i="1"/>
  <c r="O1393" i="1"/>
  <c r="O1392" i="1"/>
  <c r="O517" i="1"/>
  <c r="O516" i="1"/>
  <c r="O133" i="1"/>
  <c r="O132" i="1"/>
  <c r="O1345" i="1"/>
  <c r="O1344" i="1"/>
  <c r="O2136" i="1"/>
  <c r="O2137" i="1"/>
  <c r="O2016" i="1"/>
  <c r="O2017" i="1"/>
  <c r="O696" i="1"/>
  <c r="O697" i="1"/>
  <c r="E50" i="7"/>
  <c r="GH50" i="7" s="1"/>
  <c r="GH49" i="7"/>
  <c r="P2159" i="1" s="1"/>
  <c r="GI48" i="7"/>
  <c r="DK50" i="6"/>
  <c r="DK51" i="6"/>
  <c r="DK57" i="6" s="1"/>
  <c r="ES50" i="6"/>
  <c r="ES51" i="6" s="1"/>
  <c r="ES57" i="6" s="1"/>
  <c r="P50" i="6"/>
  <c r="P51" i="6" s="1"/>
  <c r="P57" i="6" s="1"/>
  <c r="FD50" i="6"/>
  <c r="FD51" i="6"/>
  <c r="FD57" i="6" s="1"/>
  <c r="Q50" i="6"/>
  <c r="Q51" i="6" s="1"/>
  <c r="Q57" i="6" s="1"/>
  <c r="R50" i="6"/>
  <c r="R51" i="6" s="1"/>
  <c r="R57" i="6" s="1"/>
  <c r="BZ50" i="6"/>
  <c r="BZ51" i="6" s="1"/>
  <c r="BZ57" i="6" s="1"/>
  <c r="AD50" i="6"/>
  <c r="AD51" i="6"/>
  <c r="AD57" i="6" s="1"/>
  <c r="BC50" i="6"/>
  <c r="BC51" i="6" s="1"/>
  <c r="BC57" i="6" s="1"/>
  <c r="AX50" i="6"/>
  <c r="AX51" i="6" s="1"/>
  <c r="AX57" i="6" s="1"/>
  <c r="DW50" i="6"/>
  <c r="DW51" i="6" s="1"/>
  <c r="DW57" i="6" s="1"/>
  <c r="AV50" i="6"/>
  <c r="AV51" i="6" s="1"/>
  <c r="AV57" i="6" s="1"/>
  <c r="AQ50" i="6"/>
  <c r="AQ51" i="6"/>
  <c r="AQ57" i="6" s="1"/>
  <c r="CV50" i="6"/>
  <c r="CV51" i="6" s="1"/>
  <c r="CV57" i="6" s="1"/>
  <c r="EM50" i="6"/>
  <c r="EM51" i="6" s="1"/>
  <c r="EM57" i="6" s="1"/>
  <c r="AR50" i="6"/>
  <c r="AR51" i="6" s="1"/>
  <c r="AR57" i="6" s="1"/>
  <c r="AJ50" i="6"/>
  <c r="AJ51" i="6" s="1"/>
  <c r="AJ57" i="6" s="1"/>
  <c r="DB50" i="6"/>
  <c r="DB51" i="6" s="1"/>
  <c r="DB57" i="6" s="1"/>
  <c r="AA50" i="6"/>
  <c r="AA51" i="6" s="1"/>
  <c r="AA57" i="6" s="1"/>
  <c r="BU50" i="6"/>
  <c r="BU51" i="6" s="1"/>
  <c r="BU57" i="6" s="1"/>
  <c r="DX50" i="6"/>
  <c r="DX51" i="6" s="1"/>
  <c r="DX57" i="6" s="1"/>
  <c r="EY50" i="6"/>
  <c r="EY51" i="6" s="1"/>
  <c r="EY57" i="6" s="1"/>
  <c r="K50" i="6"/>
  <c r="K51" i="6"/>
  <c r="K57" i="6" s="1"/>
  <c r="DV50" i="6"/>
  <c r="DV51" i="6" s="1"/>
  <c r="DV57" i="6" s="1"/>
  <c r="EJ50" i="6"/>
  <c r="EJ51" i="6" s="1"/>
  <c r="EJ57" i="6" s="1"/>
  <c r="DA50" i="6"/>
  <c r="DA51" i="6" s="1"/>
  <c r="DA57" i="6" s="1"/>
  <c r="BB50" i="6"/>
  <c r="BB51" i="6" s="1"/>
  <c r="BB57" i="6" s="1"/>
  <c r="FY50" i="6"/>
  <c r="FY51" i="6" s="1"/>
  <c r="FY57" i="6" s="1"/>
  <c r="EZ50" i="6"/>
  <c r="EZ51" i="6" s="1"/>
  <c r="EZ57" i="6" s="1"/>
  <c r="EP50" i="6"/>
  <c r="EP51" i="6" s="1"/>
  <c r="EP57" i="6" s="1"/>
  <c r="EL50" i="6"/>
  <c r="EL51" i="6" s="1"/>
  <c r="EL57" i="6" s="1"/>
  <c r="FE50" i="6"/>
  <c r="FE51" i="6"/>
  <c r="FE57" i="6" s="1"/>
  <c r="AN50" i="6"/>
  <c r="AN51" i="6" s="1"/>
  <c r="AN57" i="6" s="1"/>
  <c r="AY50" i="6"/>
  <c r="AY51" i="6"/>
  <c r="AY57" i="6" s="1"/>
  <c r="EK50" i="6"/>
  <c r="EK51" i="6" s="1"/>
  <c r="EK57" i="6" s="1"/>
  <c r="BQ50" i="6"/>
  <c r="BQ51" i="6" s="1"/>
  <c r="BQ57" i="6" s="1"/>
  <c r="AK50" i="6"/>
  <c r="AK51" i="6" s="1"/>
  <c r="AK57" i="6" s="1"/>
  <c r="BX50" i="6"/>
  <c r="BX51" i="6" s="1"/>
  <c r="BX57" i="6" s="1"/>
  <c r="FR50" i="6"/>
  <c r="FR51" i="6" s="1"/>
  <c r="FR57" i="6" s="1"/>
  <c r="FB50" i="6"/>
  <c r="FB51" i="6" s="1"/>
  <c r="FB57" i="6" s="1"/>
  <c r="BG50" i="6"/>
  <c r="BG51" i="6"/>
  <c r="BG57" i="6" s="1"/>
  <c r="DE50" i="6"/>
  <c r="DE51" i="6" s="1"/>
  <c r="DE57" i="6" s="1"/>
  <c r="AS50" i="6"/>
  <c r="AS51" i="6" s="1"/>
  <c r="AS57" i="6" s="1"/>
  <c r="FH50" i="6"/>
  <c r="FH51" i="6" s="1"/>
  <c r="FH57" i="6" s="1"/>
  <c r="J50" i="6"/>
  <c r="J51" i="6" s="1"/>
  <c r="J57" i="6" s="1"/>
  <c r="CZ50" i="6"/>
  <c r="CZ51" i="6" s="1"/>
  <c r="CZ57" i="6" s="1"/>
  <c r="CB50" i="6"/>
  <c r="CB51" i="6" s="1"/>
  <c r="CB57" i="6" s="1"/>
  <c r="BW50" i="6"/>
  <c r="BW51" i="6"/>
  <c r="BW57" i="6" s="1"/>
  <c r="Z50" i="6"/>
  <c r="Z51" i="6" s="1"/>
  <c r="Z57" i="6" s="1"/>
  <c r="DR50" i="6"/>
  <c r="DR51" i="6" s="1"/>
  <c r="DR57" i="6" s="1"/>
  <c r="CT50" i="6"/>
  <c r="CT51" i="6" s="1"/>
  <c r="CT57" i="6" s="1"/>
  <c r="DO50" i="6"/>
  <c r="DO51" i="6" s="1"/>
  <c r="DO57" i="6" s="1"/>
  <c r="FO50" i="6"/>
  <c r="FO51" i="6" s="1"/>
  <c r="FO57" i="6" s="1"/>
  <c r="CO50" i="6"/>
  <c r="CO51" i="6" s="1"/>
  <c r="CO57" i="6" s="1"/>
  <c r="EO50" i="6"/>
  <c r="EO51" i="6" s="1"/>
  <c r="EO57" i="6" s="1"/>
  <c r="FJ50" i="6"/>
  <c r="FJ51" i="6" s="1"/>
  <c r="FJ57" i="6" s="1"/>
  <c r="M50" i="6"/>
  <c r="M51" i="6" s="1"/>
  <c r="M57" i="6" s="1"/>
  <c r="N50" i="6"/>
  <c r="N51" i="6" s="1"/>
  <c r="N57" i="6" s="1"/>
  <c r="G50" i="6"/>
  <c r="G51" i="6" s="1"/>
  <c r="G57" i="6" s="1"/>
  <c r="V50" i="6"/>
  <c r="V51" i="6" s="1"/>
  <c r="V57" i="6" s="1"/>
  <c r="CE50" i="6"/>
  <c r="CE51" i="6"/>
  <c r="CE57" i="6" s="1"/>
  <c r="BL50" i="6"/>
  <c r="BL51" i="6" s="1"/>
  <c r="BL57" i="6" s="1"/>
  <c r="EV50" i="6"/>
  <c r="EV51" i="6"/>
  <c r="EV57" i="6" s="1"/>
  <c r="AH50" i="6"/>
  <c r="AH51" i="6" s="1"/>
  <c r="AH57" i="6" s="1"/>
  <c r="CU50" i="6"/>
  <c r="CU51" i="6"/>
  <c r="CU57" i="6" s="1"/>
  <c r="AE50" i="6"/>
  <c r="AE51" i="6"/>
  <c r="AE57" i="6" s="1"/>
  <c r="AL50" i="6"/>
  <c r="AL51" i="6"/>
  <c r="AL57" i="6" s="1"/>
  <c r="FN50" i="6"/>
  <c r="FN51" i="6" s="1"/>
  <c r="FN57" i="6" s="1"/>
  <c r="EU50" i="6"/>
  <c r="EU51" i="6" s="1"/>
  <c r="EU57" i="6" s="1"/>
  <c r="CL50" i="6"/>
  <c r="CL51" i="6" s="1"/>
  <c r="CL57" i="6" s="1"/>
  <c r="DZ50" i="6"/>
  <c r="DZ51" i="6" s="1"/>
  <c r="DZ57" i="6" s="1"/>
  <c r="EA50" i="6"/>
  <c r="EA51" i="6"/>
  <c r="EA57" i="6" s="1"/>
  <c r="S50" i="6"/>
  <c r="S51" i="6"/>
  <c r="S57" i="6" s="1"/>
  <c r="T50" i="6"/>
  <c r="T51" i="6" s="1"/>
  <c r="T57" i="6" s="1"/>
  <c r="EF50" i="6"/>
  <c r="EF51" i="6" s="1"/>
  <c r="EF57" i="6" s="1"/>
  <c r="EB50" i="6"/>
  <c r="EB51" i="6" s="1"/>
  <c r="EB57" i="6" s="1"/>
  <c r="AI50" i="6"/>
  <c r="AI51" i="6"/>
  <c r="AI57" i="6" s="1"/>
  <c r="CF50" i="6"/>
  <c r="CF51" i="6" s="1"/>
  <c r="CF57" i="6" s="1"/>
  <c r="BD50" i="6"/>
  <c r="BD51" i="6" s="1"/>
  <c r="BD57" i="6" s="1"/>
  <c r="EI50" i="6"/>
  <c r="EI51" i="6"/>
  <c r="EI57" i="6" s="1"/>
  <c r="CJ50" i="6"/>
  <c r="CJ51" i="6" s="1"/>
  <c r="CJ57" i="6" s="1"/>
  <c r="DM50" i="6"/>
  <c r="DM51" i="6" s="1"/>
  <c r="DM57" i="6" s="1"/>
  <c r="DF50" i="6"/>
  <c r="DF51" i="6" s="1"/>
  <c r="DF57" i="6" s="1"/>
  <c r="FM50" i="6"/>
  <c r="FM51" i="6" s="1"/>
  <c r="FM57" i="6" s="1"/>
  <c r="F50" i="6"/>
  <c r="F51" i="6" s="1"/>
  <c r="F57" i="6" s="1"/>
  <c r="CA50" i="6"/>
  <c r="CA51" i="6"/>
  <c r="CA57" i="6" s="1"/>
  <c r="BI50" i="6"/>
  <c r="BI51" i="6" s="1"/>
  <c r="BI57" i="6" s="1"/>
  <c r="AT50" i="6"/>
  <c r="AT51" i="6"/>
  <c r="AT57" i="6" s="1"/>
  <c r="CX50" i="6"/>
  <c r="CX51" i="6" s="1"/>
  <c r="CX57" i="6" s="1"/>
  <c r="DY50" i="6"/>
  <c r="DY51" i="6" s="1"/>
  <c r="DY57" i="6" s="1"/>
  <c r="DJ50" i="6"/>
  <c r="DJ51" i="6"/>
  <c r="DJ57" i="6" s="1"/>
  <c r="AG50" i="6"/>
  <c r="AG51" i="6" s="1"/>
  <c r="AG57" i="6" s="1"/>
  <c r="FT50" i="6"/>
  <c r="FT51" i="6" s="1"/>
  <c r="FT57" i="6" s="1"/>
  <c r="EW50" i="6"/>
  <c r="EW51" i="6" s="1"/>
  <c r="EW57" i="6" s="1"/>
  <c r="BF50" i="6"/>
  <c r="BF51" i="6" s="1"/>
  <c r="BF57" i="6" s="1"/>
  <c r="DP50" i="6"/>
  <c r="DP51" i="6" s="1"/>
  <c r="DP57" i="6" s="1"/>
  <c r="O50" i="6"/>
  <c r="O51" i="6"/>
  <c r="O57" i="6" s="1"/>
  <c r="FZ50" i="6"/>
  <c r="FZ51" i="6" s="1"/>
  <c r="FZ57" i="6" s="1"/>
  <c r="CK50" i="6"/>
  <c r="CK51" i="6" s="1"/>
  <c r="CK57" i="6" s="1"/>
  <c r="BH50" i="6"/>
  <c r="BH51" i="6" s="1"/>
  <c r="BH57" i="6" s="1"/>
  <c r="U50" i="6"/>
  <c r="U51" i="6" s="1"/>
  <c r="U57" i="6" s="1"/>
  <c r="DT50" i="6"/>
  <c r="DT51" i="6" s="1"/>
  <c r="DT57" i="6" s="1"/>
  <c r="CD50" i="6"/>
  <c r="CD51" i="6" s="1"/>
  <c r="CD57" i="6" s="1"/>
  <c r="FL50" i="6"/>
  <c r="FL51" i="6"/>
  <c r="FL57" i="6" s="1"/>
  <c r="BP50" i="6"/>
  <c r="BP51" i="6" s="1"/>
  <c r="BP57" i="6" s="1"/>
  <c r="DH50" i="6"/>
  <c r="DH51" i="6" s="1"/>
  <c r="DH57" i="6" s="1"/>
  <c r="FI50" i="6"/>
  <c r="FI51" i="6" s="1"/>
  <c r="FI57" i="6" s="1"/>
  <c r="BE50" i="6"/>
  <c r="BE51" i="6" s="1"/>
  <c r="BE57" i="6" s="1"/>
  <c r="BV50" i="6"/>
  <c r="BV51" i="6" s="1"/>
  <c r="BV57" i="6" s="1"/>
  <c r="BO50" i="6"/>
  <c r="BO51" i="6" s="1"/>
  <c r="BO57" i="6" s="1"/>
  <c r="EC50" i="6"/>
  <c r="EC51" i="6" s="1"/>
  <c r="EC57" i="6" s="1"/>
  <c r="EG50" i="6"/>
  <c r="EG51" i="6" s="1"/>
  <c r="EG57" i="6" s="1"/>
  <c r="FU50" i="6"/>
  <c r="FU51" i="6"/>
  <c r="FU57" i="6" s="1"/>
  <c r="CQ50" i="6"/>
  <c r="CQ51" i="6" s="1"/>
  <c r="CQ57" i="6" s="1"/>
  <c r="BM50" i="6"/>
  <c r="BM51" i="6" s="1"/>
  <c r="BM57" i="6" s="1"/>
  <c r="FV50" i="6"/>
  <c r="FV51" i="6" s="1"/>
  <c r="FV57" i="6" s="1"/>
  <c r="ER50" i="6"/>
  <c r="ER51" i="6" s="1"/>
  <c r="ER57" i="6" s="1"/>
  <c r="CH50" i="6"/>
  <c r="CH51" i="6" s="1"/>
  <c r="CH57" i="6" s="1"/>
  <c r="CS50" i="6"/>
  <c r="CS51" i="6" s="1"/>
  <c r="CS57" i="6" s="1"/>
  <c r="DQ50" i="6"/>
  <c r="DQ51" i="6"/>
  <c r="DQ57" i="6" s="1"/>
  <c r="FW50" i="6"/>
  <c r="FW51" i="6"/>
  <c r="FW57" i="6" s="1"/>
  <c r="DD50" i="6"/>
  <c r="DD51" i="6" s="1"/>
  <c r="DD57" i="6" s="1"/>
  <c r="BJ50" i="6"/>
  <c r="BJ51" i="6"/>
  <c r="BJ57" i="6" s="1"/>
  <c r="CM50" i="6"/>
  <c r="CM51" i="6" s="1"/>
  <c r="CM57" i="6" s="1"/>
  <c r="X50" i="6"/>
  <c r="X51" i="6" s="1"/>
  <c r="X57" i="6" s="1"/>
  <c r="FC50" i="6"/>
  <c r="FC51" i="6" s="1"/>
  <c r="FC57" i="6" s="1"/>
  <c r="EQ50" i="6"/>
  <c r="EQ51" i="6" s="1"/>
  <c r="EQ57" i="6" s="1"/>
  <c r="CC50" i="6"/>
  <c r="CC51" i="6" s="1"/>
  <c r="CC57" i="6" s="1"/>
  <c r="BN50" i="6"/>
  <c r="BN51" i="6" s="1"/>
  <c r="BN57" i="6" s="1"/>
  <c r="L50" i="6"/>
  <c r="L51" i="6" s="1"/>
  <c r="L57" i="6" s="1"/>
  <c r="FG50" i="6"/>
  <c r="FG51" i="6" s="1"/>
  <c r="FG57" i="6" s="1"/>
  <c r="AZ50" i="6"/>
  <c r="AZ51" i="6" s="1"/>
  <c r="AZ57" i="6" s="1"/>
  <c r="FX50" i="6"/>
  <c r="FX51" i="6" s="1"/>
  <c r="FX57" i="6" s="1"/>
  <c r="ET50" i="6"/>
  <c r="ET51" i="6" s="1"/>
  <c r="ET57" i="6" s="1"/>
  <c r="BS50" i="6"/>
  <c r="BS51" i="6" s="1"/>
  <c r="BS57" i="6" s="1"/>
  <c r="W50" i="6"/>
  <c r="W51" i="6"/>
  <c r="W57" i="6" s="1"/>
  <c r="AM50" i="6"/>
  <c r="AM51" i="6"/>
  <c r="AM57" i="6" s="1"/>
  <c r="AC50" i="6"/>
  <c r="AC51" i="6" s="1"/>
  <c r="AC57" i="6" s="1"/>
  <c r="BY50" i="6"/>
  <c r="BY51" i="6" s="1"/>
  <c r="BY57" i="6" s="1"/>
  <c r="CG50" i="6"/>
  <c r="CG51" i="6" s="1"/>
  <c r="CG57" i="6" s="1"/>
  <c r="BT50" i="6"/>
  <c r="BT51" i="6" s="1"/>
  <c r="BT57" i="6" s="1"/>
  <c r="BA50" i="6"/>
  <c r="BA51" i="6" s="1"/>
  <c r="BA57" i="6" s="1"/>
  <c r="AF50" i="6"/>
  <c r="AF51" i="6" s="1"/>
  <c r="AF57" i="6" s="1"/>
  <c r="AP50" i="6"/>
  <c r="AP51" i="6" s="1"/>
  <c r="AP57" i="6" s="1"/>
  <c r="AU50" i="6"/>
  <c r="AU51" i="6"/>
  <c r="AU57" i="6" s="1"/>
  <c r="DL50" i="6"/>
  <c r="DL51" i="6" s="1"/>
  <c r="DL57" i="6" s="1"/>
  <c r="FP50" i="6"/>
  <c r="FP51" i="6" s="1"/>
  <c r="FP57" i="6" s="1"/>
  <c r="GH46" i="6"/>
  <c r="E49" i="6"/>
  <c r="O8" i="1" s="1"/>
  <c r="Y50" i="6"/>
  <c r="Y51" i="6" s="1"/>
  <c r="Y57" i="6" s="1"/>
  <c r="EE50" i="6"/>
  <c r="EE51" i="6" s="1"/>
  <c r="EE57" i="6" s="1"/>
  <c r="I50" i="6"/>
  <c r="I51" i="6" s="1"/>
  <c r="I57" i="6" s="1"/>
  <c r="FA50" i="6"/>
  <c r="FA51" i="6" s="1"/>
  <c r="FA57" i="6" s="1"/>
  <c r="H50" i="6"/>
  <c r="H51" i="6" s="1"/>
  <c r="H57" i="6" s="1"/>
  <c r="DS50" i="6"/>
  <c r="DS51" i="6" s="1"/>
  <c r="DS57" i="6" s="1"/>
  <c r="FS50" i="6"/>
  <c r="FS51" i="6" s="1"/>
  <c r="FS57" i="6" s="1"/>
  <c r="DC50" i="6"/>
  <c r="DC51" i="6"/>
  <c r="DC57" i="6" s="1"/>
  <c r="CY50" i="6"/>
  <c r="CY51" i="6" s="1"/>
  <c r="CY57" i="6" s="1"/>
  <c r="DU50" i="6"/>
  <c r="DU51" i="6" s="1"/>
  <c r="DU57" i="6" s="1"/>
  <c r="AB50" i="6"/>
  <c r="AB51" i="6" s="1"/>
  <c r="AB57" i="6" s="1"/>
  <c r="FQ50" i="6"/>
  <c r="FQ51" i="6" s="1"/>
  <c r="FQ57" i="6" s="1"/>
  <c r="AO50" i="6"/>
  <c r="AO51" i="6" s="1"/>
  <c r="AO57" i="6" s="1"/>
  <c r="DG50" i="6"/>
  <c r="DG51" i="6" s="1"/>
  <c r="DG57" i="6" s="1"/>
  <c r="EN50" i="6"/>
  <c r="EN51" i="6"/>
  <c r="EN57" i="6" s="1"/>
  <c r="EH50" i="6"/>
  <c r="EH51" i="6" s="1"/>
  <c r="EH57" i="6" s="1"/>
  <c r="CN50" i="6"/>
  <c r="CN51" i="6" s="1"/>
  <c r="CN57" i="6" s="1"/>
  <c r="FK50" i="6"/>
  <c r="FK51" i="6" s="1"/>
  <c r="FK57" i="6" s="1"/>
  <c r="CW50" i="6"/>
  <c r="CW51" i="6" s="1"/>
  <c r="CW57" i="6" s="1"/>
  <c r="CR50" i="6"/>
  <c r="CR51" i="6"/>
  <c r="CR57" i="6" s="1"/>
  <c r="AW50" i="6"/>
  <c r="AW51" i="6"/>
  <c r="AW57" i="6" s="1"/>
  <c r="BK50" i="6"/>
  <c r="BK51" i="6"/>
  <c r="BK57" i="6" s="1"/>
  <c r="CI50" i="6"/>
  <c r="CI51" i="6"/>
  <c r="CI57" i="6" s="1"/>
  <c r="CP50" i="6"/>
  <c r="CP51" i="6" s="1"/>
  <c r="CP57" i="6" s="1"/>
  <c r="ED50" i="6"/>
  <c r="ED51" i="6" s="1"/>
  <c r="ED57" i="6" s="1"/>
  <c r="FF50" i="6"/>
  <c r="FF51" i="6" s="1"/>
  <c r="FF57" i="6" s="1"/>
  <c r="BR50" i="6"/>
  <c r="BR51" i="6" s="1"/>
  <c r="BR57" i="6" s="1"/>
  <c r="DN50" i="6"/>
  <c r="DN51" i="6" s="1"/>
  <c r="DN57" i="6" s="1"/>
  <c r="DI50" i="6"/>
  <c r="DI51" i="6" s="1"/>
  <c r="DI57" i="6" s="1"/>
  <c r="GH44" i="5"/>
  <c r="GI47" i="5"/>
  <c r="E47" i="4"/>
  <c r="GH47" i="4" s="1"/>
  <c r="GI46" i="4" s="1"/>
  <c r="GH42" i="4"/>
  <c r="E44" i="4"/>
  <c r="E42" i="3"/>
  <c r="GH40" i="3"/>
  <c r="GJ43" i="3" s="1"/>
  <c r="GH44" i="2"/>
  <c r="GI47" i="2" s="1"/>
  <c r="Q2163" i="1" l="1"/>
  <c r="GH51" i="9"/>
  <c r="GH57" i="9" s="1"/>
  <c r="E57" i="9"/>
  <c r="FM58" i="9" s="1"/>
  <c r="P2164" i="1"/>
  <c r="P2163" i="1"/>
  <c r="O2148" i="1"/>
  <c r="O2149" i="1"/>
  <c r="O12" i="1"/>
  <c r="O13" i="1"/>
  <c r="GI50" i="7"/>
  <c r="GI43" i="7"/>
  <c r="E51" i="7"/>
  <c r="GH49" i="6"/>
  <c r="O2159" i="1" s="1"/>
  <c r="E50" i="6"/>
  <c r="GH50" i="6" s="1"/>
  <c r="GI48" i="6"/>
  <c r="GI49" i="5"/>
  <c r="GE45" i="5"/>
  <c r="FW45" i="5"/>
  <c r="FO45" i="5"/>
  <c r="FG45" i="5"/>
  <c r="EY45" i="5"/>
  <c r="EQ45" i="5"/>
  <c r="EI45" i="5"/>
  <c r="EA45" i="5"/>
  <c r="DS45" i="5"/>
  <c r="DK45" i="5"/>
  <c r="DC45" i="5"/>
  <c r="CU45" i="5"/>
  <c r="CM45" i="5"/>
  <c r="CE45" i="5"/>
  <c r="BW45" i="5"/>
  <c r="BO45" i="5"/>
  <c r="BG45" i="5"/>
  <c r="AY45" i="5"/>
  <c r="AQ45" i="5"/>
  <c r="AI45" i="5"/>
  <c r="AA45" i="5"/>
  <c r="S45" i="5"/>
  <c r="K45" i="5"/>
  <c r="GC45" i="5"/>
  <c r="FU45" i="5"/>
  <c r="FM45" i="5"/>
  <c r="FE45" i="5"/>
  <c r="EW45" i="5"/>
  <c r="EO45" i="5"/>
  <c r="EG45" i="5"/>
  <c r="DY45" i="5"/>
  <c r="DQ45" i="5"/>
  <c r="DI45" i="5"/>
  <c r="DA45" i="5"/>
  <c r="CS45" i="5"/>
  <c r="CK45" i="5"/>
  <c r="CC45" i="5"/>
  <c r="BU45" i="5"/>
  <c r="BM45" i="5"/>
  <c r="BE45" i="5"/>
  <c r="AW45" i="5"/>
  <c r="AO45" i="5"/>
  <c r="AG45" i="5"/>
  <c r="Y45" i="5"/>
  <c r="Q45" i="5"/>
  <c r="I45" i="5"/>
  <c r="GA45" i="5"/>
  <c r="FS45" i="5"/>
  <c r="FK45" i="5"/>
  <c r="FC45" i="5"/>
  <c r="EU45" i="5"/>
  <c r="EM45" i="5"/>
  <c r="EE45" i="5"/>
  <c r="DW45" i="5"/>
  <c r="DO45" i="5"/>
  <c r="DG45" i="5"/>
  <c r="CY45" i="5"/>
  <c r="CQ45" i="5"/>
  <c r="CI45" i="5"/>
  <c r="CA45" i="5"/>
  <c r="BS45" i="5"/>
  <c r="BK45" i="5"/>
  <c r="BC45" i="5"/>
  <c r="AU45" i="5"/>
  <c r="AM45" i="5"/>
  <c r="AE45" i="5"/>
  <c r="W45" i="5"/>
  <c r="O45" i="5"/>
  <c r="G45" i="5"/>
  <c r="FZ45" i="5"/>
  <c r="FR45" i="5"/>
  <c r="FJ45" i="5"/>
  <c r="FB45" i="5"/>
  <c r="ET45" i="5"/>
  <c r="EL45" i="5"/>
  <c r="ED45" i="5"/>
  <c r="DV45" i="5"/>
  <c r="DN45" i="5"/>
  <c r="DF45" i="5"/>
  <c r="CX45" i="5"/>
  <c r="CP45" i="5"/>
  <c r="CH45" i="5"/>
  <c r="BZ45" i="5"/>
  <c r="BR45" i="5"/>
  <c r="BJ45" i="5"/>
  <c r="BB45" i="5"/>
  <c r="AT45" i="5"/>
  <c r="AL45" i="5"/>
  <c r="AD45" i="5"/>
  <c r="V45" i="5"/>
  <c r="N45" i="5"/>
  <c r="F45" i="5"/>
  <c r="GG45" i="5"/>
  <c r="FY45" i="5"/>
  <c r="FQ45" i="5"/>
  <c r="FI45" i="5"/>
  <c r="FA45" i="5"/>
  <c r="ES45" i="5"/>
  <c r="EK45" i="5"/>
  <c r="EC45" i="5"/>
  <c r="DU45" i="5"/>
  <c r="DM45" i="5"/>
  <c r="DE45" i="5"/>
  <c r="CW45" i="5"/>
  <c r="CO45" i="5"/>
  <c r="CG45" i="5"/>
  <c r="BY45" i="5"/>
  <c r="BQ45" i="5"/>
  <c r="BI45" i="5"/>
  <c r="BA45" i="5"/>
  <c r="AS45" i="5"/>
  <c r="AK45" i="5"/>
  <c r="AC45" i="5"/>
  <c r="U45" i="5"/>
  <c r="M45" i="5"/>
  <c r="E45" i="5"/>
  <c r="FT45" i="5"/>
  <c r="EX45" i="5"/>
  <c r="EB45" i="5"/>
  <c r="DH45" i="5"/>
  <c r="CL45" i="5"/>
  <c r="BP45" i="5"/>
  <c r="AV45" i="5"/>
  <c r="Z45" i="5"/>
  <c r="FP45" i="5"/>
  <c r="EV45" i="5"/>
  <c r="DZ45" i="5"/>
  <c r="DD45" i="5"/>
  <c r="CJ45" i="5"/>
  <c r="BN45" i="5"/>
  <c r="AR45" i="5"/>
  <c r="X45" i="5"/>
  <c r="FN45" i="5"/>
  <c r="ER45" i="5"/>
  <c r="DX45" i="5"/>
  <c r="DB45" i="5"/>
  <c r="CF45" i="5"/>
  <c r="BL45" i="5"/>
  <c r="AP45" i="5"/>
  <c r="T45" i="5"/>
  <c r="GF45" i="5"/>
  <c r="FL45" i="5"/>
  <c r="EP45" i="5"/>
  <c r="DT45" i="5"/>
  <c r="CZ45" i="5"/>
  <c r="CD45" i="5"/>
  <c r="BH45" i="5"/>
  <c r="AN45" i="5"/>
  <c r="R45" i="5"/>
  <c r="GD45" i="5"/>
  <c r="FH45" i="5"/>
  <c r="EN45" i="5"/>
  <c r="DR45" i="5"/>
  <c r="CV45" i="5"/>
  <c r="CB45" i="5"/>
  <c r="BF45" i="5"/>
  <c r="AJ45" i="5"/>
  <c r="P45" i="5"/>
  <c r="GB45" i="5"/>
  <c r="FF45" i="5"/>
  <c r="EJ45" i="5"/>
  <c r="DP45" i="5"/>
  <c r="CT45" i="5"/>
  <c r="BX45" i="5"/>
  <c r="BD45" i="5"/>
  <c r="AH45" i="5"/>
  <c r="L45" i="5"/>
  <c r="FX45" i="5"/>
  <c r="FD45" i="5"/>
  <c r="EH45" i="5"/>
  <c r="DL45" i="5"/>
  <c r="CR45" i="5"/>
  <c r="BV45" i="5"/>
  <c r="AZ45" i="5"/>
  <c r="AF45" i="5"/>
  <c r="J45" i="5"/>
  <c r="BT45" i="5"/>
  <c r="AX45" i="5"/>
  <c r="AB45" i="5"/>
  <c r="FV45" i="5"/>
  <c r="H45" i="5"/>
  <c r="EZ45" i="5"/>
  <c r="EF45" i="5"/>
  <c r="DJ45" i="5"/>
  <c r="CN45" i="5"/>
  <c r="GG46" i="5"/>
  <c r="GG49" i="5" s="1"/>
  <c r="GG51" i="5" s="1"/>
  <c r="GC46" i="5"/>
  <c r="GC49" i="5" s="1"/>
  <c r="GC51" i="5" s="1"/>
  <c r="GF46" i="5"/>
  <c r="GF49" i="5" s="1"/>
  <c r="GF51" i="5" s="1"/>
  <c r="BL46" i="5"/>
  <c r="BL49" i="5" s="1"/>
  <c r="N716" i="1" s="1"/>
  <c r="ES46" i="5"/>
  <c r="ES49" i="5" s="1"/>
  <c r="N1736" i="1" s="1"/>
  <c r="FL46" i="5"/>
  <c r="FL49" i="5" s="1"/>
  <c r="N1964" i="1" s="1"/>
  <c r="FC46" i="5"/>
  <c r="FC49" i="5" s="1"/>
  <c r="N1856" i="1" s="1"/>
  <c r="AX46" i="5"/>
  <c r="AX49" i="5" s="1"/>
  <c r="N548" i="1" s="1"/>
  <c r="CR46" i="5"/>
  <c r="CR49" i="5" s="1"/>
  <c r="N1100" i="1" s="1"/>
  <c r="CU46" i="5"/>
  <c r="CU49" i="5" s="1"/>
  <c r="N1136" i="1" s="1"/>
  <c r="FO46" i="5"/>
  <c r="FO49" i="5" s="1"/>
  <c r="N2000" i="1" s="1"/>
  <c r="AM46" i="5"/>
  <c r="AM49" i="5" s="1"/>
  <c r="N416" i="1" s="1"/>
  <c r="BC46" i="5"/>
  <c r="BC49" i="5" s="1"/>
  <c r="N608" i="1" s="1"/>
  <c r="CQ46" i="5"/>
  <c r="CQ49" i="5" s="1"/>
  <c r="N1088" i="1" s="1"/>
  <c r="DJ46" i="5"/>
  <c r="DJ49" i="5" s="1"/>
  <c r="N1316" i="1" s="1"/>
  <c r="GE46" i="5"/>
  <c r="GE49" i="5" s="1"/>
  <c r="GE51" i="5" s="1"/>
  <c r="DE46" i="5"/>
  <c r="DE49" i="5" s="1"/>
  <c r="N1256" i="1" s="1"/>
  <c r="DD46" i="5"/>
  <c r="DD49" i="5" s="1"/>
  <c r="N1244" i="1" s="1"/>
  <c r="EZ46" i="5"/>
  <c r="EZ49" i="5" s="1"/>
  <c r="N1820" i="1" s="1"/>
  <c r="W46" i="5"/>
  <c r="W49" i="5" s="1"/>
  <c r="N224" i="1" s="1"/>
  <c r="FY46" i="5"/>
  <c r="FY49" i="5" s="1"/>
  <c r="N2120" i="1" s="1"/>
  <c r="Z46" i="5"/>
  <c r="Z49" i="5" s="1"/>
  <c r="N260" i="1" s="1"/>
  <c r="BG46" i="5"/>
  <c r="BG49" i="5" s="1"/>
  <c r="N656" i="1" s="1"/>
  <c r="FM46" i="5"/>
  <c r="FM49" i="5" s="1"/>
  <c r="N1976" i="1" s="1"/>
  <c r="AR46" i="5"/>
  <c r="AR49" i="5" s="1"/>
  <c r="N476" i="1" s="1"/>
  <c r="CY46" i="5"/>
  <c r="CY49" i="5" s="1"/>
  <c r="N1184" i="1" s="1"/>
  <c r="CL46" i="5"/>
  <c r="CL49" i="5" s="1"/>
  <c r="N1028" i="1" s="1"/>
  <c r="DW46" i="5"/>
  <c r="DW49" i="5" s="1"/>
  <c r="N1472" i="1" s="1"/>
  <c r="EM46" i="5"/>
  <c r="EM49" i="5" s="1"/>
  <c r="N1664" i="1" s="1"/>
  <c r="CW46" i="5"/>
  <c r="CW49" i="5" s="1"/>
  <c r="N1160" i="1" s="1"/>
  <c r="U46" i="5"/>
  <c r="U49" i="5" s="1"/>
  <c r="N200" i="1" s="1"/>
  <c r="BQ46" i="5"/>
  <c r="BQ49" i="5" s="1"/>
  <c r="N776" i="1" s="1"/>
  <c r="AS46" i="5"/>
  <c r="AS49" i="5" s="1"/>
  <c r="N488" i="1" s="1"/>
  <c r="CE46" i="5"/>
  <c r="CE49" i="5" s="1"/>
  <c r="N944" i="1" s="1"/>
  <c r="AP46" i="5"/>
  <c r="AP49" i="5" s="1"/>
  <c r="N452" i="1" s="1"/>
  <c r="AF46" i="5"/>
  <c r="AF49" i="5" s="1"/>
  <c r="N332" i="1" s="1"/>
  <c r="BW46" i="5"/>
  <c r="BW49" i="5" s="1"/>
  <c r="N848" i="1" s="1"/>
  <c r="FD46" i="5"/>
  <c r="FD49" i="5" s="1"/>
  <c r="N1868" i="1" s="1"/>
  <c r="O46" i="5"/>
  <c r="O49" i="5" s="1"/>
  <c r="N128" i="1" s="1"/>
  <c r="P46" i="5"/>
  <c r="P49" i="5" s="1"/>
  <c r="N140" i="1" s="1"/>
  <c r="BA46" i="5"/>
  <c r="BA49" i="5" s="1"/>
  <c r="N584" i="1" s="1"/>
  <c r="DL46" i="5"/>
  <c r="DL49" i="5" s="1"/>
  <c r="N1340" i="1" s="1"/>
  <c r="AY46" i="5"/>
  <c r="AY49" i="5" s="1"/>
  <c r="N560" i="1" s="1"/>
  <c r="DH46" i="5"/>
  <c r="DH49" i="5" s="1"/>
  <c r="N1292" i="1" s="1"/>
  <c r="EI46" i="5"/>
  <c r="EI49" i="5" s="1"/>
  <c r="N1616" i="1" s="1"/>
  <c r="EJ46" i="5"/>
  <c r="EJ49" i="5" s="1"/>
  <c r="N1628" i="1" s="1"/>
  <c r="EN46" i="5"/>
  <c r="EN49" i="5" s="1"/>
  <c r="N1676" i="1" s="1"/>
  <c r="FX46" i="5"/>
  <c r="FX49" i="5" s="1"/>
  <c r="N2108" i="1" s="1"/>
  <c r="BY46" i="5"/>
  <c r="BY49" i="5" s="1"/>
  <c r="N872" i="1" s="1"/>
  <c r="EP46" i="5"/>
  <c r="EP49" i="5" s="1"/>
  <c r="N1700" i="1" s="1"/>
  <c r="DM46" i="5"/>
  <c r="DM49" i="5" s="1"/>
  <c r="N1352" i="1" s="1"/>
  <c r="GD46" i="5"/>
  <c r="GD49" i="5" s="1"/>
  <c r="GD51" i="5" s="1"/>
  <c r="S46" i="5"/>
  <c r="S49" i="5" s="1"/>
  <c r="N176" i="1" s="1"/>
  <c r="AB46" i="5"/>
  <c r="AB49" i="5" s="1"/>
  <c r="N284" i="1" s="1"/>
  <c r="CD46" i="5"/>
  <c r="CD49" i="5" s="1"/>
  <c r="N932" i="1" s="1"/>
  <c r="BV46" i="5"/>
  <c r="BV49" i="5" s="1"/>
  <c r="N836" i="1" s="1"/>
  <c r="FV46" i="5"/>
  <c r="FV49" i="5" s="1"/>
  <c r="N2084" i="1" s="1"/>
  <c r="FA46" i="5"/>
  <c r="FA49" i="5" s="1"/>
  <c r="N1832" i="1" s="1"/>
  <c r="AH46" i="5"/>
  <c r="AH49" i="5" s="1"/>
  <c r="N356" i="1" s="1"/>
  <c r="J46" i="5"/>
  <c r="J49" i="5" s="1"/>
  <c r="N68" i="1" s="1"/>
  <c r="EC46" i="5"/>
  <c r="EC49" i="5" s="1"/>
  <c r="N1544" i="1" s="1"/>
  <c r="FH46" i="5"/>
  <c r="FH49" i="5" s="1"/>
  <c r="N1916" i="1" s="1"/>
  <c r="AQ46" i="5"/>
  <c r="AQ49" i="5" s="1"/>
  <c r="N464" i="1" s="1"/>
  <c r="FG46" i="5"/>
  <c r="FG49" i="5" s="1"/>
  <c r="N1904" i="1" s="1"/>
  <c r="AK46" i="5"/>
  <c r="AK49" i="5" s="1"/>
  <c r="N392" i="1" s="1"/>
  <c r="EY46" i="5"/>
  <c r="EY49" i="5" s="1"/>
  <c r="N1808" i="1" s="1"/>
  <c r="EW46" i="5"/>
  <c r="EW49" i="5" s="1"/>
  <c r="N1784" i="1" s="1"/>
  <c r="R46" i="5"/>
  <c r="R49" i="5" s="1"/>
  <c r="N164" i="1" s="1"/>
  <c r="BX46" i="5"/>
  <c r="BX49" i="5" s="1"/>
  <c r="N860" i="1" s="1"/>
  <c r="M46" i="5"/>
  <c r="M49" i="5" s="1"/>
  <c r="N104" i="1" s="1"/>
  <c r="DB46" i="5"/>
  <c r="DB49" i="5" s="1"/>
  <c r="N1220" i="1" s="1"/>
  <c r="AI46" i="5"/>
  <c r="AI49" i="5" s="1"/>
  <c r="N368" i="1" s="1"/>
  <c r="H46" i="5"/>
  <c r="H49" i="5" s="1"/>
  <c r="N44" i="1" s="1"/>
  <c r="AN46" i="5"/>
  <c r="AN49" i="5" s="1"/>
  <c r="N428" i="1" s="1"/>
  <c r="CV46" i="5"/>
  <c r="CV49" i="5" s="1"/>
  <c r="N1148" i="1" s="1"/>
  <c r="BN46" i="5"/>
  <c r="BN49" i="5" s="1"/>
  <c r="N740" i="1" s="1"/>
  <c r="BF46" i="5"/>
  <c r="BF49" i="5" s="1"/>
  <c r="N644" i="1" s="1"/>
  <c r="AU46" i="5"/>
  <c r="AU49" i="5" s="1"/>
  <c r="N512" i="1" s="1"/>
  <c r="DO46" i="5"/>
  <c r="DO49" i="5" s="1"/>
  <c r="N1376" i="1" s="1"/>
  <c r="FW46" i="5"/>
  <c r="FW49" i="5" s="1"/>
  <c r="N2096" i="1" s="1"/>
  <c r="T46" i="5"/>
  <c r="T49" i="5" s="1"/>
  <c r="N188" i="1" s="1"/>
  <c r="CI46" i="5"/>
  <c r="CI49" i="5" s="1"/>
  <c r="N992" i="1" s="1"/>
  <c r="AA46" i="5"/>
  <c r="AA49" i="5" s="1"/>
  <c r="N272" i="1" s="1"/>
  <c r="FT46" i="5"/>
  <c r="FT49" i="5" s="1"/>
  <c r="N2060" i="1" s="1"/>
  <c r="EG46" i="5"/>
  <c r="EG49" i="5" s="1"/>
  <c r="N1592" i="1" s="1"/>
  <c r="CG46" i="5"/>
  <c r="CG49" i="5" s="1"/>
  <c r="N968" i="1" s="1"/>
  <c r="EV46" i="5"/>
  <c r="EV49" i="5" s="1"/>
  <c r="N1772" i="1" s="1"/>
  <c r="FK46" i="5"/>
  <c r="FK49" i="5" s="1"/>
  <c r="N1952" i="1" s="1"/>
  <c r="GA46" i="5"/>
  <c r="GA49" i="5" s="1"/>
  <c r="AJ46" i="5"/>
  <c r="AJ49" i="5" s="1"/>
  <c r="N380" i="1" s="1"/>
  <c r="AV46" i="5"/>
  <c r="AV49" i="5" s="1"/>
  <c r="N524" i="1" s="1"/>
  <c r="DZ46" i="5"/>
  <c r="DZ49" i="5" s="1"/>
  <c r="N1508" i="1" s="1"/>
  <c r="L46" i="5"/>
  <c r="L49" i="5" s="1"/>
  <c r="N92" i="1" s="1"/>
  <c r="BP46" i="5"/>
  <c r="BP49" i="5" s="1"/>
  <c r="N764" i="1" s="1"/>
  <c r="BS46" i="5"/>
  <c r="BS49" i="5" s="1"/>
  <c r="N800" i="1" s="1"/>
  <c r="CZ46" i="5"/>
  <c r="CZ49" i="5" s="1"/>
  <c r="N1196" i="1" s="1"/>
  <c r="DR46" i="5"/>
  <c r="DR49" i="5" s="1"/>
  <c r="N1412" i="1" s="1"/>
  <c r="CA46" i="5"/>
  <c r="CA49" i="5" s="1"/>
  <c r="N896" i="1" s="1"/>
  <c r="CJ46" i="5"/>
  <c r="CJ49" i="5" s="1"/>
  <c r="N1004" i="1" s="1"/>
  <c r="EF46" i="5"/>
  <c r="EF49" i="5" s="1"/>
  <c r="N1580" i="1" s="1"/>
  <c r="FF46" i="5"/>
  <c r="FF49" i="5" s="1"/>
  <c r="N1892" i="1" s="1"/>
  <c r="AC46" i="5"/>
  <c r="AC49" i="5" s="1"/>
  <c r="N296" i="1" s="1"/>
  <c r="EB46" i="5"/>
  <c r="EB49" i="5" s="1"/>
  <c r="N1532" i="1" s="1"/>
  <c r="FS46" i="5"/>
  <c r="FS49" i="5" s="1"/>
  <c r="N2048" i="1" s="1"/>
  <c r="EK46" i="5"/>
  <c r="EK49" i="5" s="1"/>
  <c r="N1640" i="1" s="1"/>
  <c r="CM46" i="5"/>
  <c r="CM49" i="5" s="1"/>
  <c r="N1040" i="1" s="1"/>
  <c r="BO46" i="5"/>
  <c r="BO49" i="5" s="1"/>
  <c r="N752" i="1" s="1"/>
  <c r="DC46" i="5"/>
  <c r="DC49" i="5" s="1"/>
  <c r="N1232" i="1" s="1"/>
  <c r="K46" i="5"/>
  <c r="K49" i="5" s="1"/>
  <c r="N80" i="1" s="1"/>
  <c r="G46" i="5"/>
  <c r="G49" i="5" s="1"/>
  <c r="N32" i="1" s="1"/>
  <c r="GB46" i="5"/>
  <c r="GB49" i="5" s="1"/>
  <c r="GB51" i="5" s="1"/>
  <c r="GB57" i="5" s="1"/>
  <c r="EA46" i="5"/>
  <c r="EA49" i="5" s="1"/>
  <c r="N1520" i="1" s="1"/>
  <c r="DU46" i="5"/>
  <c r="DU49" i="5" s="1"/>
  <c r="N1448" i="1" s="1"/>
  <c r="DS46" i="5"/>
  <c r="DS49" i="5" s="1"/>
  <c r="N1424" i="1" s="1"/>
  <c r="BT46" i="5"/>
  <c r="BT49" i="5" s="1"/>
  <c r="N812" i="1" s="1"/>
  <c r="DG46" i="5"/>
  <c r="DG49" i="5" s="1"/>
  <c r="N1280" i="1" s="1"/>
  <c r="ER46" i="5"/>
  <c r="ER49" i="5" s="1"/>
  <c r="N1724" i="1" s="1"/>
  <c r="BI46" i="5"/>
  <c r="BI49" i="5" s="1"/>
  <c r="N680" i="1" s="1"/>
  <c r="CT46" i="5"/>
  <c r="CT49" i="5" s="1"/>
  <c r="N1124" i="1" s="1"/>
  <c r="FE46" i="5"/>
  <c r="FE49" i="5" s="1"/>
  <c r="N1880" i="1" s="1"/>
  <c r="DT46" i="5"/>
  <c r="DT49" i="5" s="1"/>
  <c r="N1436" i="1" s="1"/>
  <c r="CF46" i="5"/>
  <c r="CF49" i="5" s="1"/>
  <c r="N956" i="1" s="1"/>
  <c r="FQ46" i="5"/>
  <c r="FQ49" i="5" s="1"/>
  <c r="N2024" i="1" s="1"/>
  <c r="AE46" i="5"/>
  <c r="AE49" i="5" s="1"/>
  <c r="N320" i="1" s="1"/>
  <c r="EU46" i="5"/>
  <c r="EU49" i="5" s="1"/>
  <c r="N1760" i="1" s="1"/>
  <c r="CO46" i="5"/>
  <c r="CO49" i="5" s="1"/>
  <c r="N1064" i="1" s="1"/>
  <c r="FP46" i="5"/>
  <c r="FP49" i="5" s="1"/>
  <c r="N2012" i="1" s="1"/>
  <c r="BH46" i="5"/>
  <c r="BH49" i="5" s="1"/>
  <c r="N668" i="1" s="1"/>
  <c r="CB46" i="5"/>
  <c r="CB49" i="5" s="1"/>
  <c r="N908" i="1" s="1"/>
  <c r="EX46" i="5"/>
  <c r="EX49" i="5" s="1"/>
  <c r="CN46" i="5"/>
  <c r="CN49" i="5" s="1"/>
  <c r="N1052" i="1" s="1"/>
  <c r="BK46" i="5"/>
  <c r="BK49" i="5" s="1"/>
  <c r="N704" i="1" s="1"/>
  <c r="FN46" i="5"/>
  <c r="FN49" i="5" s="1"/>
  <c r="N1988" i="1" s="1"/>
  <c r="EE46" i="5"/>
  <c r="EE49" i="5" s="1"/>
  <c r="N1568" i="1" s="1"/>
  <c r="BD46" i="5"/>
  <c r="BD49" i="5" s="1"/>
  <c r="N620" i="1" s="1"/>
  <c r="DP46" i="5"/>
  <c r="DP49" i="5" s="1"/>
  <c r="N1388" i="1" s="1"/>
  <c r="FU46" i="5"/>
  <c r="FU49" i="5" s="1"/>
  <c r="N2072" i="1" s="1"/>
  <c r="X46" i="5"/>
  <c r="X49" i="5" s="1"/>
  <c r="N236" i="1" s="1"/>
  <c r="DX46" i="5"/>
  <c r="DX49" i="5" s="1"/>
  <c r="N1484" i="1" s="1"/>
  <c r="FI46" i="5"/>
  <c r="FI49" i="5" s="1"/>
  <c r="N1928" i="1" s="1"/>
  <c r="EO46" i="5"/>
  <c r="EO49" i="5" s="1"/>
  <c r="N1688" i="1" s="1"/>
  <c r="EH46" i="5"/>
  <c r="EH49" i="5" s="1"/>
  <c r="N1604" i="1" s="1"/>
  <c r="EQ46" i="5"/>
  <c r="EQ49" i="5" s="1"/>
  <c r="N1712" i="1" s="1"/>
  <c r="AZ46" i="5"/>
  <c r="AZ49" i="5" s="1"/>
  <c r="N572" i="1" s="1"/>
  <c r="DK46" i="5"/>
  <c r="DK49" i="5" s="1"/>
  <c r="N1328" i="1" s="1"/>
  <c r="FZ46" i="5"/>
  <c r="FZ49" i="5" s="1"/>
  <c r="N2132" i="1" s="1"/>
  <c r="BR46" i="5"/>
  <c r="BR49" i="5" s="1"/>
  <c r="N788" i="1" s="1"/>
  <c r="CC46" i="5"/>
  <c r="CC49" i="5" s="1"/>
  <c r="N920" i="1" s="1"/>
  <c r="N46" i="5"/>
  <c r="N49" i="5" s="1"/>
  <c r="N116" i="1" s="1"/>
  <c r="AG46" i="5"/>
  <c r="AG49" i="5" s="1"/>
  <c r="N344" i="1" s="1"/>
  <c r="ED46" i="5"/>
  <c r="ED49" i="5" s="1"/>
  <c r="N1556" i="1" s="1"/>
  <c r="DQ46" i="5"/>
  <c r="DQ49" i="5" s="1"/>
  <c r="N1400" i="1" s="1"/>
  <c r="CX46" i="5"/>
  <c r="CX49" i="5" s="1"/>
  <c r="N1172" i="1" s="1"/>
  <c r="V46" i="5"/>
  <c r="V49" i="5" s="1"/>
  <c r="N212" i="1" s="1"/>
  <c r="Y46" i="5"/>
  <c r="Y49" i="5" s="1"/>
  <c r="N248" i="1" s="1"/>
  <c r="AO46" i="5"/>
  <c r="AO49" i="5" s="1"/>
  <c r="N440" i="1" s="1"/>
  <c r="CP46" i="5"/>
  <c r="CP49" i="5" s="1"/>
  <c r="N1076" i="1" s="1"/>
  <c r="AL46" i="5"/>
  <c r="AL49" i="5" s="1"/>
  <c r="N404" i="1" s="1"/>
  <c r="DI46" i="5"/>
  <c r="DI49" i="5" s="1"/>
  <c r="N1304" i="1" s="1"/>
  <c r="F46" i="5"/>
  <c r="F49" i="5" s="1"/>
  <c r="N20" i="1" s="1"/>
  <c r="BM46" i="5"/>
  <c r="BM49" i="5" s="1"/>
  <c r="N728" i="1" s="1"/>
  <c r="BU46" i="5"/>
  <c r="BU49" i="5" s="1"/>
  <c r="N824" i="1" s="1"/>
  <c r="BE46" i="5"/>
  <c r="BE49" i="5" s="1"/>
  <c r="N632" i="1" s="1"/>
  <c r="DA46" i="5"/>
  <c r="DA49" i="5" s="1"/>
  <c r="N1208" i="1" s="1"/>
  <c r="FR46" i="5"/>
  <c r="FR49" i="5" s="1"/>
  <c r="N2036" i="1" s="1"/>
  <c r="DY46" i="5"/>
  <c r="DY49" i="5" s="1"/>
  <c r="N1496" i="1" s="1"/>
  <c r="DN46" i="5"/>
  <c r="DN49" i="5" s="1"/>
  <c r="N1364" i="1" s="1"/>
  <c r="FJ46" i="5"/>
  <c r="FJ49" i="5" s="1"/>
  <c r="N1940" i="1" s="1"/>
  <c r="DF46" i="5"/>
  <c r="DF49" i="5" s="1"/>
  <c r="N1268" i="1" s="1"/>
  <c r="I46" i="5"/>
  <c r="I49" i="5" s="1"/>
  <c r="N56" i="1" s="1"/>
  <c r="AW46" i="5"/>
  <c r="AW49" i="5" s="1"/>
  <c r="N536" i="1" s="1"/>
  <c r="ET46" i="5"/>
  <c r="ET49" i="5" s="1"/>
  <c r="N1748" i="1" s="1"/>
  <c r="Q46" i="5"/>
  <c r="Q49" i="5" s="1"/>
  <c r="N152" i="1" s="1"/>
  <c r="CK46" i="5"/>
  <c r="CK49" i="5" s="1"/>
  <c r="N1016" i="1" s="1"/>
  <c r="FB46" i="5"/>
  <c r="FB49" i="5" s="1"/>
  <c r="N1844" i="1" s="1"/>
  <c r="AD46" i="5"/>
  <c r="AD49" i="5" s="1"/>
  <c r="N308" i="1" s="1"/>
  <c r="BJ46" i="5"/>
  <c r="BJ49" i="5" s="1"/>
  <c r="N692" i="1" s="1"/>
  <c r="AT46" i="5"/>
  <c r="AT49" i="5" s="1"/>
  <c r="N500" i="1" s="1"/>
  <c r="BZ46" i="5"/>
  <c r="BZ49" i="5" s="1"/>
  <c r="N884" i="1" s="1"/>
  <c r="BB46" i="5"/>
  <c r="BB49" i="5" s="1"/>
  <c r="N596" i="1" s="1"/>
  <c r="EL46" i="5"/>
  <c r="EL49" i="5" s="1"/>
  <c r="N1652" i="1" s="1"/>
  <c r="DV46" i="5"/>
  <c r="DV49" i="5" s="1"/>
  <c r="N1460" i="1" s="1"/>
  <c r="CH46" i="5"/>
  <c r="CH49" i="5" s="1"/>
  <c r="N980" i="1" s="1"/>
  <c r="CS46" i="5"/>
  <c r="CS49" i="5" s="1"/>
  <c r="N1112" i="1" s="1"/>
  <c r="E46" i="5"/>
  <c r="GH44" i="4"/>
  <c r="GI47" i="4" s="1"/>
  <c r="E47" i="3"/>
  <c r="GH47" i="3" s="1"/>
  <c r="GI46" i="3" s="1"/>
  <c r="E44" i="3"/>
  <c r="GH42" i="3"/>
  <c r="GI49" i="2"/>
  <c r="GD45" i="2"/>
  <c r="FZ45" i="2"/>
  <c r="FV45" i="2"/>
  <c r="FR45" i="2"/>
  <c r="FN45" i="2"/>
  <c r="FJ45" i="2"/>
  <c r="FF45" i="2"/>
  <c r="FB45" i="2"/>
  <c r="EX45" i="2"/>
  <c r="ET45" i="2"/>
  <c r="EP45" i="2"/>
  <c r="EL45" i="2"/>
  <c r="EH45" i="2"/>
  <c r="ED45" i="2"/>
  <c r="DZ45" i="2"/>
  <c r="DV45" i="2"/>
  <c r="DR45" i="2"/>
  <c r="DN45" i="2"/>
  <c r="DJ45" i="2"/>
  <c r="DF45" i="2"/>
  <c r="DB45" i="2"/>
  <c r="CX45" i="2"/>
  <c r="CT45" i="2"/>
  <c r="CP45" i="2"/>
  <c r="CL45" i="2"/>
  <c r="CH45" i="2"/>
  <c r="CD45" i="2"/>
  <c r="BZ45" i="2"/>
  <c r="BV45" i="2"/>
  <c r="BR45" i="2"/>
  <c r="BN45" i="2"/>
  <c r="BJ45" i="2"/>
  <c r="BF45" i="2"/>
  <c r="BB45" i="2"/>
  <c r="AX45" i="2"/>
  <c r="AT45" i="2"/>
  <c r="AP45" i="2"/>
  <c r="AL45" i="2"/>
  <c r="AH45" i="2"/>
  <c r="AD45" i="2"/>
  <c r="Z45" i="2"/>
  <c r="V45" i="2"/>
  <c r="R45" i="2"/>
  <c r="N45" i="2"/>
  <c r="J45" i="2"/>
  <c r="F45" i="2"/>
  <c r="GG45" i="2"/>
  <c r="GC45" i="2"/>
  <c r="FY45" i="2"/>
  <c r="FU45" i="2"/>
  <c r="FQ45" i="2"/>
  <c r="FM45" i="2"/>
  <c r="FI45" i="2"/>
  <c r="FE45" i="2"/>
  <c r="FA45" i="2"/>
  <c r="EW45" i="2"/>
  <c r="ES45" i="2"/>
  <c r="EO45" i="2"/>
  <c r="EK45" i="2"/>
  <c r="EG45" i="2"/>
  <c r="EC45" i="2"/>
  <c r="DY45" i="2"/>
  <c r="DU45" i="2"/>
  <c r="DQ45" i="2"/>
  <c r="DM45" i="2"/>
  <c r="DI45" i="2"/>
  <c r="DE45" i="2"/>
  <c r="DA45" i="2"/>
  <c r="CW45" i="2"/>
  <c r="CS45" i="2"/>
  <c r="CO45" i="2"/>
  <c r="CK45" i="2"/>
  <c r="CG45" i="2"/>
  <c r="CC45" i="2"/>
  <c r="BY45" i="2"/>
  <c r="BU45" i="2"/>
  <c r="BQ45" i="2"/>
  <c r="BM45" i="2"/>
  <c r="BI45" i="2"/>
  <c r="BE45" i="2"/>
  <c r="BA45" i="2"/>
  <c r="AW45" i="2"/>
  <c r="AS45" i="2"/>
  <c r="AO45" i="2"/>
  <c r="AK45" i="2"/>
  <c r="AG45" i="2"/>
  <c r="AC45" i="2"/>
  <c r="Y45" i="2"/>
  <c r="U45" i="2"/>
  <c r="Q45" i="2"/>
  <c r="M45" i="2"/>
  <c r="I45" i="2"/>
  <c r="E45" i="2"/>
  <c r="GF45" i="2"/>
  <c r="FX45" i="2"/>
  <c r="FP45" i="2"/>
  <c r="FH45" i="2"/>
  <c r="EZ45" i="2"/>
  <c r="ER45" i="2"/>
  <c r="EJ45" i="2"/>
  <c r="EB45" i="2"/>
  <c r="DT45" i="2"/>
  <c r="DL45" i="2"/>
  <c r="DD45" i="2"/>
  <c r="CV45" i="2"/>
  <c r="CN45" i="2"/>
  <c r="CF45" i="2"/>
  <c r="BX45" i="2"/>
  <c r="BP45" i="2"/>
  <c r="BH45" i="2"/>
  <c r="AZ45" i="2"/>
  <c r="AR45" i="2"/>
  <c r="AJ45" i="2"/>
  <c r="AB45" i="2"/>
  <c r="T45" i="2"/>
  <c r="L45" i="2"/>
  <c r="GB45" i="2"/>
  <c r="FD45" i="2"/>
  <c r="EN45" i="2"/>
  <c r="DX45" i="2"/>
  <c r="DH45" i="2"/>
  <c r="CJ45" i="2"/>
  <c r="BT45" i="2"/>
  <c r="BD45" i="2"/>
  <c r="AN45" i="2"/>
  <c r="P45" i="2"/>
  <c r="GE45" i="2"/>
  <c r="FW45" i="2"/>
  <c r="FO45" i="2"/>
  <c r="FG45" i="2"/>
  <c r="EY45" i="2"/>
  <c r="EQ45" i="2"/>
  <c r="EI45" i="2"/>
  <c r="EA45" i="2"/>
  <c r="DS45" i="2"/>
  <c r="DK45" i="2"/>
  <c r="DC45" i="2"/>
  <c r="CU45" i="2"/>
  <c r="CM45" i="2"/>
  <c r="CE45" i="2"/>
  <c r="BW45" i="2"/>
  <c r="BO45" i="2"/>
  <c r="BG45" i="2"/>
  <c r="AY45" i="2"/>
  <c r="AQ45" i="2"/>
  <c r="AI45" i="2"/>
  <c r="AA45" i="2"/>
  <c r="S45" i="2"/>
  <c r="K45" i="2"/>
  <c r="FT45" i="2"/>
  <c r="EV45" i="2"/>
  <c r="DP45" i="2"/>
  <c r="CR45" i="2"/>
  <c r="AV45" i="2"/>
  <c r="X45" i="2"/>
  <c r="FL45" i="2"/>
  <c r="EF45" i="2"/>
  <c r="CZ45" i="2"/>
  <c r="CB45" i="2"/>
  <c r="BL45" i="2"/>
  <c r="AF45" i="2"/>
  <c r="H45" i="2"/>
  <c r="FS45" i="2"/>
  <c r="EM45" i="2"/>
  <c r="DG45" i="2"/>
  <c r="CA45" i="2"/>
  <c r="AU45" i="2"/>
  <c r="O45" i="2"/>
  <c r="FK45" i="2"/>
  <c r="EE45" i="2"/>
  <c r="CY45" i="2"/>
  <c r="BS45" i="2"/>
  <c r="AM45" i="2"/>
  <c r="G45" i="2"/>
  <c r="FC45" i="2"/>
  <c r="DW45" i="2"/>
  <c r="CQ45" i="2"/>
  <c r="BK45" i="2"/>
  <c r="AE45" i="2"/>
  <c r="CI45" i="2"/>
  <c r="GA45" i="2"/>
  <c r="BC45" i="2"/>
  <c r="DO45" i="2"/>
  <c r="EU45" i="2"/>
  <c r="W45" i="2"/>
  <c r="GE46" i="2"/>
  <c r="GE49" i="2" s="1"/>
  <c r="GE51" i="2" s="1"/>
  <c r="FW46" i="2"/>
  <c r="FW49" i="2" s="1"/>
  <c r="K2096" i="1" s="1"/>
  <c r="DY46" i="2"/>
  <c r="DY49" i="2" s="1"/>
  <c r="K1496" i="1" s="1"/>
  <c r="DH46" i="2"/>
  <c r="DH49" i="2" s="1"/>
  <c r="K1292" i="1" s="1"/>
  <c r="FO46" i="2"/>
  <c r="FO49" i="2" s="1"/>
  <c r="K2000" i="1" s="1"/>
  <c r="FA46" i="2"/>
  <c r="FA49" i="2" s="1"/>
  <c r="K1832" i="1" s="1"/>
  <c r="K46" i="2"/>
  <c r="K49" i="2" s="1"/>
  <c r="K80" i="1" s="1"/>
  <c r="BT46" i="2"/>
  <c r="BT49" i="2" s="1"/>
  <c r="K812" i="1" s="1"/>
  <c r="BI46" i="2"/>
  <c r="BI49" i="2" s="1"/>
  <c r="K680" i="1" s="1"/>
  <c r="CO46" i="2"/>
  <c r="CO49" i="2" s="1"/>
  <c r="K1064" i="1" s="1"/>
  <c r="EU46" i="2"/>
  <c r="EU49" i="2" s="1"/>
  <c r="K1760" i="1" s="1"/>
  <c r="BW46" i="2"/>
  <c r="BW49" i="2" s="1"/>
  <c r="K848" i="1" s="1"/>
  <c r="EM46" i="2"/>
  <c r="EM49" i="2" s="1"/>
  <c r="K1664" i="1" s="1"/>
  <c r="EV46" i="2"/>
  <c r="EV49" i="2" s="1"/>
  <c r="K1772" i="1" s="1"/>
  <c r="DK46" i="2"/>
  <c r="DK49" i="2" s="1"/>
  <c r="K1328" i="1" s="1"/>
  <c r="CR46" i="2"/>
  <c r="CR49" i="2" s="1"/>
  <c r="K1100" i="1" s="1"/>
  <c r="DS46" i="2"/>
  <c r="DS49" i="2" s="1"/>
  <c r="K1424" i="1" s="1"/>
  <c r="CJ46" i="2"/>
  <c r="CJ49" i="2" s="1"/>
  <c r="K1004" i="1" s="1"/>
  <c r="S46" i="2"/>
  <c r="S49" i="2" s="1"/>
  <c r="K176" i="1" s="1"/>
  <c r="GC46" i="2"/>
  <c r="GC49" i="2" s="1"/>
  <c r="GC51" i="2" s="1"/>
  <c r="AI46" i="2"/>
  <c r="AI49" i="2" s="1"/>
  <c r="K368" i="1" s="1"/>
  <c r="BM46" i="2"/>
  <c r="BM49" i="2" s="1"/>
  <c r="K728" i="1" s="1"/>
  <c r="BU46" i="2"/>
  <c r="BU49" i="2" s="1"/>
  <c r="K824" i="1" s="1"/>
  <c r="EG46" i="2"/>
  <c r="EG49" i="2" s="1"/>
  <c r="K1592" i="1" s="1"/>
  <c r="EI46" i="2"/>
  <c r="EI49" i="2" s="1"/>
  <c r="K1616" i="1" s="1"/>
  <c r="BE46" i="2"/>
  <c r="BE49" i="2" s="1"/>
  <c r="K632" i="1" s="1"/>
  <c r="X46" i="2"/>
  <c r="X49" i="2" s="1"/>
  <c r="K236" i="1" s="1"/>
  <c r="EN46" i="2"/>
  <c r="EN49" i="2" s="1"/>
  <c r="K1676" i="1" s="1"/>
  <c r="CU46" i="2"/>
  <c r="CU49" i="2" s="1"/>
  <c r="K1136" i="1" s="1"/>
  <c r="FI46" i="2"/>
  <c r="FI49" i="2" s="1"/>
  <c r="K1928" i="1" s="1"/>
  <c r="FD46" i="2"/>
  <c r="FD49" i="2" s="1"/>
  <c r="K1868" i="1" s="1"/>
  <c r="FC46" i="2"/>
  <c r="FC49" i="2" s="1"/>
  <c r="K1856" i="1" s="1"/>
  <c r="AV46" i="2"/>
  <c r="AV49" i="2" s="1"/>
  <c r="K524" i="1" s="1"/>
  <c r="AA46" i="2"/>
  <c r="AA49" i="2" s="1"/>
  <c r="K272" i="1" s="1"/>
  <c r="DW46" i="2"/>
  <c r="DW49" i="2" s="1"/>
  <c r="K1472" i="1" s="1"/>
  <c r="AN46" i="2"/>
  <c r="AN49" i="2" s="1"/>
  <c r="K428" i="1" s="1"/>
  <c r="FE46" i="2"/>
  <c r="FE49" i="2" s="1"/>
  <c r="K1880" i="1" s="1"/>
  <c r="EO46" i="2"/>
  <c r="EO49" i="2" s="1"/>
  <c r="K1688" i="1" s="1"/>
  <c r="M46" i="2"/>
  <c r="M49" i="2" s="1"/>
  <c r="K104" i="1" s="1"/>
  <c r="EA46" i="2"/>
  <c r="EA49" i="2" s="1"/>
  <c r="K1520" i="1" s="1"/>
  <c r="GA46" i="2"/>
  <c r="GA49" i="2" s="1"/>
  <c r="AF46" i="2"/>
  <c r="AF49" i="2" s="1"/>
  <c r="K332" i="1" s="1"/>
  <c r="AY46" i="2"/>
  <c r="AY49" i="2" s="1"/>
  <c r="K560" i="1" s="1"/>
  <c r="FY46" i="2"/>
  <c r="FY49" i="2" s="1"/>
  <c r="K2120" i="1" s="1"/>
  <c r="CC46" i="2"/>
  <c r="CC49" i="2" s="1"/>
  <c r="K920" i="1" s="1"/>
  <c r="FK46" i="2"/>
  <c r="FK49" i="2" s="1"/>
  <c r="K1952" i="1" s="1"/>
  <c r="Q46" i="2"/>
  <c r="Q49" i="2" s="1"/>
  <c r="K152" i="1" s="1"/>
  <c r="ES46" i="2"/>
  <c r="ES49" i="2" s="1"/>
  <c r="K1736" i="1" s="1"/>
  <c r="DQ46" i="2"/>
  <c r="DQ49" i="2" s="1"/>
  <c r="K1400" i="1" s="1"/>
  <c r="AW46" i="2"/>
  <c r="AW49" i="2" s="1"/>
  <c r="K536" i="1" s="1"/>
  <c r="GF46" i="2"/>
  <c r="GF49" i="2" s="1"/>
  <c r="GF51" i="2" s="1"/>
  <c r="BO46" i="2"/>
  <c r="BO49" i="2" s="1"/>
  <c r="K752" i="1" s="1"/>
  <c r="H46" i="2"/>
  <c r="H49" i="2" s="1"/>
  <c r="K44" i="1" s="1"/>
  <c r="DC46" i="2"/>
  <c r="DC49" i="2" s="1"/>
  <c r="K1232" i="1" s="1"/>
  <c r="DU46" i="2"/>
  <c r="DU49" i="2" s="1"/>
  <c r="K1448" i="1" s="1"/>
  <c r="DP46" i="2"/>
  <c r="DP49" i="2" s="1"/>
  <c r="K1388" i="1" s="1"/>
  <c r="BG46" i="2"/>
  <c r="BG49" i="2" s="1"/>
  <c r="K656" i="1" s="1"/>
  <c r="CZ46" i="2"/>
  <c r="CZ49" i="2" s="1"/>
  <c r="K1196" i="1" s="1"/>
  <c r="CG46" i="2"/>
  <c r="CG49" i="2" s="1"/>
  <c r="K968" i="1" s="1"/>
  <c r="CW46" i="2"/>
  <c r="CW49" i="2" s="1"/>
  <c r="K1160" i="1" s="1"/>
  <c r="CM46" i="2"/>
  <c r="CM49" i="2" s="1"/>
  <c r="K1040" i="1" s="1"/>
  <c r="P46" i="2"/>
  <c r="P49" i="2" s="1"/>
  <c r="K140" i="1" s="1"/>
  <c r="CK46" i="2"/>
  <c r="CK49" i="2" s="1"/>
  <c r="K1016" i="1" s="1"/>
  <c r="BY46" i="2"/>
  <c r="BY49" i="2" s="1"/>
  <c r="K872" i="1" s="1"/>
  <c r="EW46" i="2"/>
  <c r="EW49" i="2" s="1"/>
  <c r="K1784" i="1" s="1"/>
  <c r="EF46" i="2"/>
  <c r="EF49" i="2" s="1"/>
  <c r="K1580" i="1" s="1"/>
  <c r="U46" i="2"/>
  <c r="U49" i="2" s="1"/>
  <c r="K200" i="1" s="1"/>
  <c r="AC46" i="2"/>
  <c r="AC49" i="2" s="1"/>
  <c r="K296" i="1" s="1"/>
  <c r="CE46" i="2"/>
  <c r="CE49" i="2" s="1"/>
  <c r="K944" i="1" s="1"/>
  <c r="EK46" i="2"/>
  <c r="EK49" i="2" s="1"/>
  <c r="K1640" i="1" s="1"/>
  <c r="FG46" i="2"/>
  <c r="FG49" i="2" s="1"/>
  <c r="K1904" i="1" s="1"/>
  <c r="EC46" i="2"/>
  <c r="EC49" i="2" s="1"/>
  <c r="K1544" i="1" s="1"/>
  <c r="AK46" i="2"/>
  <c r="AK49" i="2" s="1"/>
  <c r="K392" i="1" s="1"/>
  <c r="FU46" i="2"/>
  <c r="FU49" i="2" s="1"/>
  <c r="K2072" i="1" s="1"/>
  <c r="GG46" i="2"/>
  <c r="GG49" i="2" s="1"/>
  <c r="GG51" i="2" s="1"/>
  <c r="FS46" i="2"/>
  <c r="FS49" i="2" s="1"/>
  <c r="K2048" i="1" s="1"/>
  <c r="AG46" i="2"/>
  <c r="AG49" i="2" s="1"/>
  <c r="K344" i="1" s="1"/>
  <c r="AQ46" i="2"/>
  <c r="AQ49" i="2" s="1"/>
  <c r="K464" i="1" s="1"/>
  <c r="DI46" i="2"/>
  <c r="DI49" i="2" s="1"/>
  <c r="K1304" i="1" s="1"/>
  <c r="BD46" i="2"/>
  <c r="BD49" i="2" s="1"/>
  <c r="K620" i="1" s="1"/>
  <c r="EY46" i="2"/>
  <c r="EY49" i="2" s="1"/>
  <c r="K1808" i="1" s="1"/>
  <c r="FQ46" i="2"/>
  <c r="FQ49" i="2" s="1"/>
  <c r="K2024" i="1" s="1"/>
  <c r="AO46" i="2"/>
  <c r="AO49" i="2" s="1"/>
  <c r="K440" i="1" s="1"/>
  <c r="I46" i="2"/>
  <c r="I49" i="2" s="1"/>
  <c r="K56" i="1" s="1"/>
  <c r="DX46" i="2"/>
  <c r="DX49" i="2" s="1"/>
  <c r="K1484" i="1" s="1"/>
  <c r="BA46" i="2"/>
  <c r="BA49" i="2" s="1"/>
  <c r="K584" i="1" s="1"/>
  <c r="BL46" i="2"/>
  <c r="BL49" i="2" s="1"/>
  <c r="K716" i="1" s="1"/>
  <c r="EE46" i="2"/>
  <c r="EE49" i="2" s="1"/>
  <c r="K1568" i="1" s="1"/>
  <c r="GD46" i="2"/>
  <c r="GD49" i="2" s="1"/>
  <c r="GD51" i="2" s="1"/>
  <c r="DE46" i="2"/>
  <c r="DE49" i="2" s="1"/>
  <c r="K1256" i="1" s="1"/>
  <c r="FM46" i="2"/>
  <c r="FM49" i="2" s="1"/>
  <c r="K1976" i="1" s="1"/>
  <c r="EQ46" i="2"/>
  <c r="EQ49" i="2" s="1"/>
  <c r="K1712" i="1" s="1"/>
  <c r="BQ46" i="2"/>
  <c r="BQ49" i="2" s="1"/>
  <c r="K776" i="1" s="1"/>
  <c r="CS46" i="2"/>
  <c r="CS49" i="2" s="1"/>
  <c r="K1112" i="1" s="1"/>
  <c r="DA46" i="2"/>
  <c r="DA49" i="2" s="1"/>
  <c r="K1208" i="1" s="1"/>
  <c r="DM46" i="2"/>
  <c r="DM49" i="2" s="1"/>
  <c r="K1352" i="1" s="1"/>
  <c r="AS46" i="2"/>
  <c r="AS49" i="2" s="1"/>
  <c r="K488" i="1" s="1"/>
  <c r="Y46" i="2"/>
  <c r="Y49" i="2" s="1"/>
  <c r="K248" i="1" s="1"/>
  <c r="CB46" i="2"/>
  <c r="CB49" i="2" s="1"/>
  <c r="K908" i="1" s="1"/>
  <c r="T46" i="2"/>
  <c r="T49" i="2" s="1"/>
  <c r="K188" i="1" s="1"/>
  <c r="FT46" i="2"/>
  <c r="FT49" i="2" s="1"/>
  <c r="K2060" i="1" s="1"/>
  <c r="AX46" i="2"/>
  <c r="AX49" i="2" s="1"/>
  <c r="K548" i="1" s="1"/>
  <c r="DZ46" i="2"/>
  <c r="DZ49" i="2" s="1"/>
  <c r="K1508" i="1" s="1"/>
  <c r="EH46" i="2"/>
  <c r="EH49" i="2" s="1"/>
  <c r="K1604" i="1" s="1"/>
  <c r="CL46" i="2"/>
  <c r="CL49" i="2" s="1"/>
  <c r="K1028" i="1" s="1"/>
  <c r="AR46" i="2"/>
  <c r="AR49" i="2" s="1"/>
  <c r="K476" i="1" s="1"/>
  <c r="AU46" i="2"/>
  <c r="AU49" i="2" s="1"/>
  <c r="K512" i="1" s="1"/>
  <c r="ET46" i="2"/>
  <c r="ET49" i="2" s="1"/>
  <c r="K1748" i="1" s="1"/>
  <c r="DD46" i="2"/>
  <c r="DD49" i="2" s="1"/>
  <c r="K1244" i="1" s="1"/>
  <c r="GB46" i="2"/>
  <c r="GB49" i="2" s="1"/>
  <c r="GB51" i="2" s="1"/>
  <c r="GB57" i="2" s="1"/>
  <c r="CF46" i="2"/>
  <c r="CF49" i="2" s="1"/>
  <c r="K956" i="1" s="1"/>
  <c r="EB46" i="2"/>
  <c r="EB49" i="2" s="1"/>
  <c r="K1532" i="1" s="1"/>
  <c r="DT46" i="2"/>
  <c r="DT49" i="2" s="1"/>
  <c r="K1436" i="1" s="1"/>
  <c r="AP46" i="2"/>
  <c r="AP49" i="2" s="1"/>
  <c r="K452" i="1" s="1"/>
  <c r="EJ46" i="2"/>
  <c r="EJ49" i="2" s="1"/>
  <c r="K1628" i="1" s="1"/>
  <c r="N46" i="2"/>
  <c r="N49" i="2" s="1"/>
  <c r="K116" i="1" s="1"/>
  <c r="EL46" i="2"/>
  <c r="EL49" i="2" s="1"/>
  <c r="K1652" i="1" s="1"/>
  <c r="G46" i="2"/>
  <c r="G49" i="2" s="1"/>
  <c r="K32" i="1" s="1"/>
  <c r="FB46" i="2"/>
  <c r="FB49" i="2" s="1"/>
  <c r="K1844" i="1" s="1"/>
  <c r="DN46" i="2"/>
  <c r="DN49" i="2" s="1"/>
  <c r="K1364" i="1" s="1"/>
  <c r="FX46" i="2"/>
  <c r="FX49" i="2" s="1"/>
  <c r="K2108" i="1" s="1"/>
  <c r="CY46" i="2"/>
  <c r="CY49" i="2" s="1"/>
  <c r="K1184" i="1" s="1"/>
  <c r="AJ46" i="2"/>
  <c r="AJ49" i="2" s="1"/>
  <c r="K380" i="1" s="1"/>
  <c r="CP46" i="2"/>
  <c r="CP49" i="2" s="1"/>
  <c r="K1076" i="1" s="1"/>
  <c r="CV46" i="2"/>
  <c r="CV49" i="2" s="1"/>
  <c r="K1148" i="1" s="1"/>
  <c r="BP46" i="2"/>
  <c r="BP49" i="2" s="1"/>
  <c r="K764" i="1" s="1"/>
  <c r="FH46" i="2"/>
  <c r="FH49" i="2" s="1"/>
  <c r="K1916" i="1" s="1"/>
  <c r="AH46" i="2"/>
  <c r="AH49" i="2" s="1"/>
  <c r="K356" i="1" s="1"/>
  <c r="CT46" i="2"/>
  <c r="CT49" i="2" s="1"/>
  <c r="K1124" i="1" s="1"/>
  <c r="DL46" i="2"/>
  <c r="DL49" i="2" s="1"/>
  <c r="K1340" i="1" s="1"/>
  <c r="FN46" i="2"/>
  <c r="FN49" i="2" s="1"/>
  <c r="K1988" i="1" s="1"/>
  <c r="DR46" i="2"/>
  <c r="DR49" i="2" s="1"/>
  <c r="K1412" i="1" s="1"/>
  <c r="DV46" i="2"/>
  <c r="DV49" i="2" s="1"/>
  <c r="K1460" i="1" s="1"/>
  <c r="BC46" i="2"/>
  <c r="BC49" i="2" s="1"/>
  <c r="K608" i="1" s="1"/>
  <c r="BN46" i="2"/>
  <c r="BN49" i="2" s="1"/>
  <c r="K740" i="1" s="1"/>
  <c r="Z46" i="2"/>
  <c r="Z49" i="2" s="1"/>
  <c r="K260" i="1" s="1"/>
  <c r="BK46" i="2"/>
  <c r="BK49" i="2" s="1"/>
  <c r="K704" i="1" s="1"/>
  <c r="BX46" i="2"/>
  <c r="BX49" i="2" s="1"/>
  <c r="K860" i="1" s="1"/>
  <c r="AE46" i="2"/>
  <c r="AE49" i="2" s="1"/>
  <c r="K320" i="1" s="1"/>
  <c r="FP46" i="2"/>
  <c r="FP49" i="2" s="1"/>
  <c r="K2012" i="1" s="1"/>
  <c r="BZ46" i="2"/>
  <c r="BZ49" i="2" s="1"/>
  <c r="K884" i="1" s="1"/>
  <c r="V46" i="2"/>
  <c r="V49" i="2" s="1"/>
  <c r="K212" i="1" s="1"/>
  <c r="BB46" i="2"/>
  <c r="BB49" i="2" s="1"/>
  <c r="K596" i="1" s="1"/>
  <c r="FR46" i="2"/>
  <c r="FR49" i="2" s="1"/>
  <c r="K2036" i="1" s="1"/>
  <c r="FJ46" i="2"/>
  <c r="FJ49" i="2" s="1"/>
  <c r="K1940" i="1" s="1"/>
  <c r="AM46" i="2"/>
  <c r="AM49" i="2" s="1"/>
  <c r="K416" i="1" s="1"/>
  <c r="DB46" i="2"/>
  <c r="DB49" i="2" s="1"/>
  <c r="K1220" i="1" s="1"/>
  <c r="ER46" i="2"/>
  <c r="ER49" i="2" s="1"/>
  <c r="K1724" i="1" s="1"/>
  <c r="AL46" i="2"/>
  <c r="AL49" i="2" s="1"/>
  <c r="K404" i="1" s="1"/>
  <c r="AD46" i="2"/>
  <c r="AD49" i="2" s="1"/>
  <c r="K308" i="1" s="1"/>
  <c r="AB46" i="2"/>
  <c r="AB49" i="2" s="1"/>
  <c r="K284" i="1" s="1"/>
  <c r="DG46" i="2"/>
  <c r="DG49" i="2" s="1"/>
  <c r="K1280" i="1" s="1"/>
  <c r="FL46" i="2"/>
  <c r="FL49" i="2" s="1"/>
  <c r="K1964" i="1" s="1"/>
  <c r="L46" i="2"/>
  <c r="L49" i="2" s="1"/>
  <c r="K92" i="1" s="1"/>
  <c r="BS46" i="2"/>
  <c r="BS49" i="2" s="1"/>
  <c r="K800" i="1" s="1"/>
  <c r="F46" i="2"/>
  <c r="F49" i="2" s="1"/>
  <c r="K20" i="1" s="1"/>
  <c r="EP46" i="2"/>
  <c r="EP49" i="2" s="1"/>
  <c r="K1700" i="1" s="1"/>
  <c r="FF46" i="2"/>
  <c r="FF49" i="2" s="1"/>
  <c r="K1892" i="1" s="1"/>
  <c r="R46" i="2"/>
  <c r="R49" i="2" s="1"/>
  <c r="K164" i="1" s="1"/>
  <c r="CH46" i="2"/>
  <c r="CH49" i="2" s="1"/>
  <c r="K980" i="1" s="1"/>
  <c r="EZ46" i="2"/>
  <c r="EZ49" i="2" s="1"/>
  <c r="K1820" i="1" s="1"/>
  <c r="O46" i="2"/>
  <c r="O49" i="2" s="1"/>
  <c r="K128" i="1" s="1"/>
  <c r="AZ46" i="2"/>
  <c r="AZ49" i="2" s="1"/>
  <c r="K572" i="1" s="1"/>
  <c r="J46" i="2"/>
  <c r="J49" i="2" s="1"/>
  <c r="K68" i="1" s="1"/>
  <c r="CI46" i="2"/>
  <c r="CI49" i="2" s="1"/>
  <c r="K992" i="1" s="1"/>
  <c r="DJ46" i="2"/>
  <c r="DJ49" i="2" s="1"/>
  <c r="K1316" i="1" s="1"/>
  <c r="BH46" i="2"/>
  <c r="BH49" i="2" s="1"/>
  <c r="K668" i="1" s="1"/>
  <c r="FZ46" i="2"/>
  <c r="FZ49" i="2" s="1"/>
  <c r="K2132" i="1" s="1"/>
  <c r="BR46" i="2"/>
  <c r="BR49" i="2" s="1"/>
  <c r="K788" i="1" s="1"/>
  <c r="DF46" i="2"/>
  <c r="DF49" i="2" s="1"/>
  <c r="K1268" i="1" s="1"/>
  <c r="ED46" i="2"/>
  <c r="ED49" i="2" s="1"/>
  <c r="K1556" i="1" s="1"/>
  <c r="BJ46" i="2"/>
  <c r="BJ49" i="2" s="1"/>
  <c r="K692" i="1" s="1"/>
  <c r="BV46" i="2"/>
  <c r="BV49" i="2" s="1"/>
  <c r="K836" i="1" s="1"/>
  <c r="EX46" i="2"/>
  <c r="EX49" i="2" s="1"/>
  <c r="DO46" i="2"/>
  <c r="DO49" i="2" s="1"/>
  <c r="K1376" i="1" s="1"/>
  <c r="W46" i="2"/>
  <c r="W49" i="2" s="1"/>
  <c r="K224" i="1" s="1"/>
  <c r="CA46" i="2"/>
  <c r="CA49" i="2" s="1"/>
  <c r="K896" i="1" s="1"/>
  <c r="CQ46" i="2"/>
  <c r="CQ49" i="2" s="1"/>
  <c r="K1088" i="1" s="1"/>
  <c r="BF46" i="2"/>
  <c r="BF49" i="2" s="1"/>
  <c r="K644" i="1" s="1"/>
  <c r="FV46" i="2"/>
  <c r="FV49" i="2" s="1"/>
  <c r="K2084" i="1" s="1"/>
  <c r="CD46" i="2"/>
  <c r="CD49" i="2" s="1"/>
  <c r="K932" i="1" s="1"/>
  <c r="CN46" i="2"/>
  <c r="CN49" i="2" s="1"/>
  <c r="K1052" i="1" s="1"/>
  <c r="AT46" i="2"/>
  <c r="AT49" i="2" s="1"/>
  <c r="K500" i="1" s="1"/>
  <c r="CX46" i="2"/>
  <c r="CX49" i="2" s="1"/>
  <c r="K1172" i="1" s="1"/>
  <c r="E46" i="2"/>
  <c r="GH52" i="9" l="1"/>
  <c r="GI51" i="9"/>
  <c r="R58" i="9"/>
  <c r="DU58" i="9"/>
  <c r="ES58" i="9"/>
  <c r="AA58" i="9"/>
  <c r="DZ58" i="9"/>
  <c r="F58" i="9"/>
  <c r="BP58" i="9"/>
  <c r="BX58" i="9"/>
  <c r="X58" i="9"/>
  <c r="FB58" i="9"/>
  <c r="Z58" i="9"/>
  <c r="EL58" i="9"/>
  <c r="BS58" i="9"/>
  <c r="M58" i="9"/>
  <c r="DE58" i="9"/>
  <c r="BE58" i="9"/>
  <c r="AZ58" i="9"/>
  <c r="ER58" i="9"/>
  <c r="ED58" i="9"/>
  <c r="AU58" i="9"/>
  <c r="FK58" i="9"/>
  <c r="CZ58" i="9"/>
  <c r="AH58" i="9"/>
  <c r="FD58" i="9"/>
  <c r="CB58" i="9"/>
  <c r="U58" i="9"/>
  <c r="EF58" i="9"/>
  <c r="BL58" i="9"/>
  <c r="BM58" i="9"/>
  <c r="DK58" i="9"/>
  <c r="BJ58" i="9"/>
  <c r="FY58" i="9"/>
  <c r="CV58" i="9"/>
  <c r="AT58" i="9"/>
  <c r="AW58" i="9"/>
  <c r="AI58" i="9"/>
  <c r="BF58" i="9"/>
  <c r="BY58" i="9"/>
  <c r="BC58" i="9"/>
  <c r="BI58" i="9"/>
  <c r="H58" i="9"/>
  <c r="GB58" i="9"/>
  <c r="DP58" i="9"/>
  <c r="FT58" i="9"/>
  <c r="DS58" i="9"/>
  <c r="AP58" i="9"/>
  <c r="FN58" i="9"/>
  <c r="DD58" i="9"/>
  <c r="AC58" i="9"/>
  <c r="EY58" i="9"/>
  <c r="BV58" i="9"/>
  <c r="BU58" i="9"/>
  <c r="DH58" i="9"/>
  <c r="W58" i="9"/>
  <c r="I58" i="9"/>
  <c r="BQ58" i="9"/>
  <c r="DV58" i="9"/>
  <c r="FH58" i="9"/>
  <c r="AE58" i="9"/>
  <c r="G58" i="9"/>
  <c r="O58" i="9"/>
  <c r="AQ58" i="9"/>
  <c r="K58" i="9"/>
  <c r="AG58" i="9"/>
  <c r="EK58" i="9"/>
  <c r="CI58" i="9"/>
  <c r="L58" i="9"/>
  <c r="EE58" i="9"/>
  <c r="BK58" i="9"/>
  <c r="FQ58" i="9"/>
  <c r="DX58" i="9"/>
  <c r="DQ58" i="9"/>
  <c r="DO58" i="9"/>
  <c r="CJ58" i="9"/>
  <c r="BN58" i="9"/>
  <c r="AV58" i="9"/>
  <c r="DL58" i="9"/>
  <c r="AF58" i="9"/>
  <c r="AX58" i="9"/>
  <c r="ET58" i="9"/>
  <c r="CR58" i="9"/>
  <c r="AJ58" i="9"/>
  <c r="EN58" i="9"/>
  <c r="CD58" i="9"/>
  <c r="FZ58" i="9"/>
  <c r="EH58" i="9"/>
  <c r="DY58" i="9"/>
  <c r="DR58" i="9"/>
  <c r="FS58" i="9"/>
  <c r="EB58" i="9"/>
  <c r="FW58" i="9"/>
  <c r="AK58" i="9"/>
  <c r="DI58" i="9"/>
  <c r="DC58" i="9"/>
  <c r="BW58" i="9"/>
  <c r="CG58" i="9"/>
  <c r="FO58" i="9"/>
  <c r="BD58" i="9"/>
  <c r="BG58" i="9"/>
  <c r="FV58" i="9"/>
  <c r="DB58" i="9"/>
  <c r="BA58" i="9"/>
  <c r="EX58" i="9"/>
  <c r="CM58" i="9"/>
  <c r="AD58" i="9"/>
  <c r="EQ58" i="9"/>
  <c r="EG58" i="9"/>
  <c r="FU58" i="9"/>
  <c r="GH58" i="9"/>
  <c r="CX58" i="9"/>
  <c r="EA58" i="9"/>
  <c r="AN58" i="9"/>
  <c r="FJ58" i="9"/>
  <c r="BO58" i="9"/>
  <c r="BR58" i="9"/>
  <c r="CA58" i="9"/>
  <c r="Q58" i="9"/>
  <c r="CH58" i="9"/>
  <c r="FC58" i="9"/>
  <c r="AY58" i="9"/>
  <c r="DT58" i="9"/>
  <c r="T58" i="9"/>
  <c r="CL58" i="9"/>
  <c r="FG58" i="9"/>
  <c r="AS58" i="9"/>
  <c r="DN58" i="9"/>
  <c r="N58" i="9"/>
  <c r="CE58" i="9"/>
  <c r="EZ58" i="9"/>
  <c r="CC58" i="9"/>
  <c r="EO58" i="9"/>
  <c r="FX58" i="9"/>
  <c r="FA58" i="9"/>
  <c r="P58" i="9"/>
  <c r="CF58" i="9"/>
  <c r="S58" i="9"/>
  <c r="CO58" i="9"/>
  <c r="CP58" i="9"/>
  <c r="CY58" i="9"/>
  <c r="Y58" i="9"/>
  <c r="CQ58" i="9"/>
  <c r="FL58" i="9"/>
  <c r="BH58" i="9"/>
  <c r="EC58" i="9"/>
  <c r="AB58" i="9"/>
  <c r="CU58" i="9"/>
  <c r="FP58" i="9"/>
  <c r="BB58" i="9"/>
  <c r="DW58" i="9"/>
  <c r="V58" i="9"/>
  <c r="CN58" i="9"/>
  <c r="FI58" i="9"/>
  <c r="CK58" i="9"/>
  <c r="EW58" i="9"/>
  <c r="CW58" i="9"/>
  <c r="FR58" i="9"/>
  <c r="CS58" i="9"/>
  <c r="FE58" i="9"/>
  <c r="AM58" i="9"/>
  <c r="DG58" i="9"/>
  <c r="EI58" i="9"/>
  <c r="FF58" i="9"/>
  <c r="CT58" i="9"/>
  <c r="EJ58" i="9"/>
  <c r="EM58" i="9"/>
  <c r="EV58" i="9"/>
  <c r="AO58" i="9"/>
  <c r="DJ58" i="9"/>
  <c r="J58" i="9"/>
  <c r="BZ58" i="9"/>
  <c r="EU58" i="9"/>
  <c r="AR58" i="9"/>
  <c r="DM58" i="9"/>
  <c r="E58" i="9"/>
  <c r="BT58" i="9"/>
  <c r="EP58" i="9"/>
  <c r="AL58" i="9"/>
  <c r="DF58" i="9"/>
  <c r="GA58" i="9"/>
  <c r="DA58" i="9"/>
  <c r="K1273" i="1"/>
  <c r="K1272" i="1"/>
  <c r="K456" i="1"/>
  <c r="K457" i="1"/>
  <c r="K541" i="1"/>
  <c r="K540" i="1"/>
  <c r="N216" i="1"/>
  <c r="N217" i="1"/>
  <c r="N1837" i="1"/>
  <c r="N1836" i="1"/>
  <c r="K1128" i="1"/>
  <c r="K1129" i="1"/>
  <c r="K397" i="1"/>
  <c r="K396" i="1"/>
  <c r="K1788" i="1"/>
  <c r="K1789" i="1"/>
  <c r="K660" i="1"/>
  <c r="K661" i="1"/>
  <c r="K1405" i="1"/>
  <c r="K1404" i="1"/>
  <c r="GA51" i="2"/>
  <c r="GA57" i="2" s="1"/>
  <c r="K2144" i="1"/>
  <c r="K528" i="1"/>
  <c r="K529" i="1"/>
  <c r="K1621" i="1"/>
  <c r="K1620" i="1"/>
  <c r="K1429" i="1"/>
  <c r="K1428" i="1"/>
  <c r="K684" i="1"/>
  <c r="K685" i="1"/>
  <c r="N697" i="1"/>
  <c r="N696" i="1"/>
  <c r="N1273" i="1"/>
  <c r="N1272" i="1"/>
  <c r="N733" i="1"/>
  <c r="N732" i="1"/>
  <c r="N1176" i="1"/>
  <c r="N1177" i="1"/>
  <c r="N1332" i="1"/>
  <c r="N1333" i="1"/>
  <c r="N2076" i="1"/>
  <c r="N2077" i="1"/>
  <c r="N913" i="1"/>
  <c r="N912" i="1"/>
  <c r="N1441" i="1"/>
  <c r="N1440" i="1"/>
  <c r="N1453" i="1"/>
  <c r="N1452" i="1"/>
  <c r="N1645" i="1"/>
  <c r="N1644" i="1"/>
  <c r="N1417" i="1"/>
  <c r="N1416" i="1"/>
  <c r="GA51" i="5"/>
  <c r="GA57" i="5" s="1"/>
  <c r="N2144" i="1"/>
  <c r="N192" i="1"/>
  <c r="N193" i="1"/>
  <c r="N49" i="1"/>
  <c r="N48" i="1"/>
  <c r="N396" i="1"/>
  <c r="N397" i="1"/>
  <c r="N2089" i="1"/>
  <c r="N2088" i="1"/>
  <c r="N877" i="1"/>
  <c r="N876" i="1"/>
  <c r="N589" i="1"/>
  <c r="N588" i="1"/>
  <c r="N493" i="1"/>
  <c r="N492" i="1"/>
  <c r="N480" i="1"/>
  <c r="N481" i="1"/>
  <c r="N1261" i="1"/>
  <c r="N1260" i="1"/>
  <c r="N1104" i="1"/>
  <c r="N1105" i="1"/>
  <c r="K132" i="1"/>
  <c r="K133" i="1"/>
  <c r="K2029" i="1"/>
  <c r="K2028" i="1"/>
  <c r="K2101" i="1"/>
  <c r="K2100" i="1"/>
  <c r="N61" i="1"/>
  <c r="N60" i="1"/>
  <c r="N1045" i="1"/>
  <c r="N1044" i="1"/>
  <c r="N1704" i="1"/>
  <c r="N1705" i="1"/>
  <c r="K1825" i="1"/>
  <c r="K1824" i="1"/>
  <c r="K1032" i="1"/>
  <c r="K1033" i="1"/>
  <c r="K1285" i="1"/>
  <c r="K1284" i="1"/>
  <c r="K2041" i="1"/>
  <c r="K2040" i="1"/>
  <c r="K264" i="1"/>
  <c r="K265" i="1"/>
  <c r="K361" i="1"/>
  <c r="K360" i="1"/>
  <c r="K1368" i="1"/>
  <c r="K1369" i="1"/>
  <c r="K1537" i="1"/>
  <c r="K1536" i="1"/>
  <c r="K1608" i="1"/>
  <c r="K1609" i="1"/>
  <c r="K1356" i="1"/>
  <c r="K1357" i="1"/>
  <c r="K1573" i="1"/>
  <c r="K1572" i="1"/>
  <c r="K624" i="1"/>
  <c r="K625" i="1"/>
  <c r="K1549" i="1"/>
  <c r="K1548" i="1"/>
  <c r="K876" i="1"/>
  <c r="K877" i="1"/>
  <c r="K1393" i="1"/>
  <c r="K1392" i="1"/>
  <c r="K1740" i="1"/>
  <c r="K1741" i="1"/>
  <c r="K1525" i="1"/>
  <c r="K1524" i="1"/>
  <c r="K1861" i="1"/>
  <c r="K1860" i="1"/>
  <c r="K1597" i="1"/>
  <c r="K1596" i="1"/>
  <c r="K1105" i="1"/>
  <c r="K1104" i="1"/>
  <c r="K817" i="1"/>
  <c r="K816" i="1"/>
  <c r="N1116" i="1"/>
  <c r="N1117" i="1"/>
  <c r="N313" i="1"/>
  <c r="N312" i="1"/>
  <c r="N1945" i="1"/>
  <c r="N1944" i="1"/>
  <c r="N24" i="1"/>
  <c r="N25" i="1"/>
  <c r="N1404" i="1"/>
  <c r="N1405" i="1"/>
  <c r="N577" i="1"/>
  <c r="N576" i="1"/>
  <c r="N1392" i="1"/>
  <c r="N1393" i="1"/>
  <c r="N673" i="1"/>
  <c r="N672" i="1"/>
  <c r="N1884" i="1"/>
  <c r="N1885" i="1"/>
  <c r="N1525" i="1"/>
  <c r="N1524" i="1"/>
  <c r="N2053" i="1"/>
  <c r="N2052" i="1"/>
  <c r="N1201" i="1"/>
  <c r="N1200" i="1"/>
  <c r="N1957" i="1"/>
  <c r="N1956" i="1"/>
  <c r="N2101" i="1"/>
  <c r="N2100" i="1"/>
  <c r="N372" i="1"/>
  <c r="N373" i="1"/>
  <c r="N1909" i="1"/>
  <c r="N1908" i="1"/>
  <c r="N840" i="1"/>
  <c r="N841" i="1"/>
  <c r="N2113" i="1"/>
  <c r="N2112" i="1"/>
  <c r="N144" i="1"/>
  <c r="N145" i="1"/>
  <c r="N781" i="1"/>
  <c r="N780" i="1"/>
  <c r="N1981" i="1"/>
  <c r="N1980" i="1"/>
  <c r="N552" i="1"/>
  <c r="N553" i="1"/>
  <c r="K96" i="1"/>
  <c r="K97" i="1"/>
  <c r="K2077" i="1"/>
  <c r="K2076" i="1"/>
  <c r="K337" i="1"/>
  <c r="K336" i="1"/>
  <c r="N504" i="1"/>
  <c r="N505" i="1"/>
  <c r="N241" i="1"/>
  <c r="N240" i="1"/>
  <c r="N901" i="1"/>
  <c r="N900" i="1"/>
  <c r="N1345" i="1"/>
  <c r="N1344" i="1"/>
  <c r="K709" i="1"/>
  <c r="K708" i="1"/>
  <c r="K1176" i="1"/>
  <c r="K1177" i="1"/>
  <c r="K1381" i="1"/>
  <c r="K1380" i="1"/>
  <c r="K168" i="1"/>
  <c r="K169" i="1"/>
  <c r="K601" i="1"/>
  <c r="K600" i="1"/>
  <c r="K745" i="1"/>
  <c r="K744" i="1"/>
  <c r="K1921" i="1"/>
  <c r="K1920" i="1"/>
  <c r="K1849" i="1"/>
  <c r="K1848" i="1"/>
  <c r="K960" i="1"/>
  <c r="K961" i="1"/>
  <c r="K1512" i="1"/>
  <c r="K1513" i="1"/>
  <c r="K1213" i="1"/>
  <c r="K1212" i="1"/>
  <c r="K721" i="1"/>
  <c r="K720" i="1"/>
  <c r="K1309" i="1"/>
  <c r="K1308" i="1"/>
  <c r="K1909" i="1"/>
  <c r="K1908" i="1"/>
  <c r="K1020" i="1"/>
  <c r="K1021" i="1"/>
  <c r="K1453" i="1"/>
  <c r="K1452" i="1"/>
  <c r="K156" i="1"/>
  <c r="K157" i="1"/>
  <c r="K108" i="1"/>
  <c r="K109" i="1"/>
  <c r="K1873" i="1"/>
  <c r="K1872" i="1"/>
  <c r="K829" i="1"/>
  <c r="K828" i="1"/>
  <c r="K1332" i="1"/>
  <c r="K1333" i="1"/>
  <c r="K84" i="1"/>
  <c r="K85" i="1"/>
  <c r="N985" i="1"/>
  <c r="N984" i="1"/>
  <c r="N1849" i="1"/>
  <c r="N1848" i="1"/>
  <c r="N1369" i="1"/>
  <c r="N1368" i="1"/>
  <c r="N1308" i="1"/>
  <c r="N1309" i="1"/>
  <c r="N1560" i="1"/>
  <c r="N1561" i="1"/>
  <c r="N1717" i="1"/>
  <c r="N1716" i="1"/>
  <c r="N625" i="1"/>
  <c r="N624" i="1"/>
  <c r="N2017" i="1"/>
  <c r="N2016" i="1"/>
  <c r="N1128" i="1"/>
  <c r="N1129" i="1"/>
  <c r="N1537" i="1"/>
  <c r="N1536" i="1"/>
  <c r="N804" i="1"/>
  <c r="N805" i="1"/>
  <c r="N1776" i="1"/>
  <c r="N1777" i="1"/>
  <c r="N1381" i="1"/>
  <c r="N1380" i="1"/>
  <c r="N1225" i="1"/>
  <c r="N1224" i="1"/>
  <c r="N469" i="1"/>
  <c r="N468" i="1"/>
  <c r="N936" i="1"/>
  <c r="N937" i="1"/>
  <c r="N1680" i="1"/>
  <c r="N1681" i="1"/>
  <c r="N132" i="1"/>
  <c r="N133" i="1"/>
  <c r="N204" i="1"/>
  <c r="N205" i="1"/>
  <c r="N660" i="1"/>
  <c r="N661" i="1"/>
  <c r="N1321" i="1"/>
  <c r="N1320" i="1"/>
  <c r="N1861" i="1"/>
  <c r="N1860" i="1"/>
  <c r="K864" i="1"/>
  <c r="K865" i="1"/>
  <c r="K1261" i="1"/>
  <c r="K1260" i="1"/>
  <c r="K1009" i="1"/>
  <c r="K1008" i="1"/>
  <c r="N1428" i="1"/>
  <c r="N1429" i="1"/>
  <c r="N433" i="1"/>
  <c r="N432" i="1"/>
  <c r="N1249" i="1"/>
  <c r="N1248" i="1"/>
  <c r="K901" i="1"/>
  <c r="K900" i="1"/>
  <c r="K1441" i="1"/>
  <c r="K1440" i="1"/>
  <c r="K985" i="1"/>
  <c r="K984" i="1"/>
  <c r="K673" i="1"/>
  <c r="K672" i="1"/>
  <c r="K288" i="1"/>
  <c r="K289" i="1"/>
  <c r="K1056" i="1"/>
  <c r="K1057" i="1"/>
  <c r="EX51" i="2"/>
  <c r="K1796" i="1"/>
  <c r="K1320" i="1"/>
  <c r="K1321" i="1"/>
  <c r="K1897" i="1"/>
  <c r="K1896" i="1"/>
  <c r="K312" i="1"/>
  <c r="K313" i="1"/>
  <c r="K216" i="1"/>
  <c r="K217" i="1"/>
  <c r="K612" i="1"/>
  <c r="K613" i="1"/>
  <c r="K769" i="1"/>
  <c r="K768" i="1"/>
  <c r="K37" i="1"/>
  <c r="K36" i="1"/>
  <c r="K552" i="1"/>
  <c r="K553" i="1"/>
  <c r="K1116" i="1"/>
  <c r="K1117" i="1"/>
  <c r="K588" i="1"/>
  <c r="K589" i="1"/>
  <c r="K469" i="1"/>
  <c r="K468" i="1"/>
  <c r="K1644" i="1"/>
  <c r="K1645" i="1"/>
  <c r="K144" i="1"/>
  <c r="K145" i="1"/>
  <c r="K1237" i="1"/>
  <c r="K1236" i="1"/>
  <c r="K1957" i="1"/>
  <c r="K1956" i="1"/>
  <c r="K1692" i="1"/>
  <c r="K1693" i="1"/>
  <c r="K1932" i="1"/>
  <c r="K1933" i="1"/>
  <c r="K732" i="1"/>
  <c r="K733" i="1"/>
  <c r="K1777" i="1"/>
  <c r="K1776" i="1"/>
  <c r="K1836" i="1"/>
  <c r="K1837" i="1"/>
  <c r="N1464" i="1"/>
  <c r="N1465" i="1"/>
  <c r="N1020" i="1"/>
  <c r="N1021" i="1"/>
  <c r="N1500" i="1"/>
  <c r="N1501" i="1"/>
  <c r="N408" i="1"/>
  <c r="N409" i="1"/>
  <c r="N348" i="1"/>
  <c r="N349" i="1"/>
  <c r="N1608" i="1"/>
  <c r="N1609" i="1"/>
  <c r="N1573" i="1"/>
  <c r="N1572" i="1"/>
  <c r="N1069" i="1"/>
  <c r="N1068" i="1"/>
  <c r="N685" i="1"/>
  <c r="N684" i="1"/>
  <c r="N36" i="1"/>
  <c r="N37" i="1"/>
  <c r="N301" i="1"/>
  <c r="N300" i="1"/>
  <c r="N769" i="1"/>
  <c r="N768" i="1"/>
  <c r="N972" i="1"/>
  <c r="N973" i="1"/>
  <c r="N516" i="1"/>
  <c r="N517" i="1"/>
  <c r="N109" i="1"/>
  <c r="N108" i="1"/>
  <c r="N1921" i="1"/>
  <c r="N1920" i="1"/>
  <c r="N289" i="1"/>
  <c r="N288" i="1"/>
  <c r="N1633" i="1"/>
  <c r="N1632" i="1"/>
  <c r="N1872" i="1"/>
  <c r="N1873" i="1"/>
  <c r="N1165" i="1"/>
  <c r="N1164" i="1"/>
  <c r="N264" i="1"/>
  <c r="N265" i="1"/>
  <c r="N1093" i="1"/>
  <c r="N1092" i="1"/>
  <c r="N1969" i="1"/>
  <c r="N1968" i="1"/>
  <c r="K1092" i="1"/>
  <c r="K1093" i="1"/>
  <c r="K1189" i="1"/>
  <c r="K1188" i="1"/>
  <c r="K1200" i="1"/>
  <c r="K1201" i="1"/>
  <c r="K277" i="1"/>
  <c r="K276" i="1"/>
  <c r="N828" i="1"/>
  <c r="N829" i="1"/>
  <c r="N1812" i="1"/>
  <c r="N1813" i="1"/>
  <c r="N1141" i="1"/>
  <c r="N1140" i="1"/>
  <c r="K1944" i="1"/>
  <c r="K1945" i="1"/>
  <c r="K493" i="1"/>
  <c r="K492" i="1"/>
  <c r="K228" i="1"/>
  <c r="K229" i="1"/>
  <c r="K504" i="1"/>
  <c r="K505" i="1"/>
  <c r="K996" i="1"/>
  <c r="K997" i="1"/>
  <c r="K409" i="1"/>
  <c r="K408" i="1"/>
  <c r="K889" i="1"/>
  <c r="K888" i="1"/>
  <c r="K1464" i="1"/>
  <c r="K1465" i="1"/>
  <c r="K1153" i="1"/>
  <c r="K1152" i="1"/>
  <c r="K1657" i="1"/>
  <c r="K1656" i="1"/>
  <c r="K1249" i="1"/>
  <c r="K1248" i="1"/>
  <c r="K2064" i="1"/>
  <c r="K2065" i="1"/>
  <c r="K780" i="1"/>
  <c r="K781" i="1"/>
  <c r="K1488" i="1"/>
  <c r="K1489" i="1"/>
  <c r="K349" i="1"/>
  <c r="K348" i="1"/>
  <c r="K948" i="1"/>
  <c r="K949" i="1"/>
  <c r="K1045" i="1"/>
  <c r="K1044" i="1"/>
  <c r="K48" i="1"/>
  <c r="K49" i="1"/>
  <c r="K924" i="1"/>
  <c r="K925" i="1"/>
  <c r="K1884" i="1"/>
  <c r="K1885" i="1"/>
  <c r="K1140" i="1"/>
  <c r="K1141" i="1"/>
  <c r="K372" i="1"/>
  <c r="K373" i="1"/>
  <c r="K1669" i="1"/>
  <c r="K1668" i="1"/>
  <c r="K2005" i="1"/>
  <c r="K2004" i="1"/>
  <c r="N1656" i="1"/>
  <c r="N1657" i="1"/>
  <c r="N156" i="1"/>
  <c r="N157" i="1"/>
  <c r="N2041" i="1"/>
  <c r="N2040" i="1"/>
  <c r="N1081" i="1"/>
  <c r="N1080" i="1"/>
  <c r="N121" i="1"/>
  <c r="N120" i="1"/>
  <c r="N1692" i="1"/>
  <c r="N1693" i="1"/>
  <c r="N1992" i="1"/>
  <c r="N1993" i="1"/>
  <c r="N1765" i="1"/>
  <c r="N1764" i="1"/>
  <c r="N1729" i="1"/>
  <c r="N1728" i="1"/>
  <c r="N85" i="1"/>
  <c r="N84" i="1"/>
  <c r="N1897" i="1"/>
  <c r="N1896" i="1"/>
  <c r="N97" i="1"/>
  <c r="N96" i="1"/>
  <c r="N1596" i="1"/>
  <c r="N1597" i="1"/>
  <c r="N649" i="1"/>
  <c r="N648" i="1"/>
  <c r="N864" i="1"/>
  <c r="N865" i="1"/>
  <c r="N1549" i="1"/>
  <c r="N1548" i="1"/>
  <c r="N180" i="1"/>
  <c r="N181" i="1"/>
  <c r="N1620" i="1"/>
  <c r="N1621" i="1"/>
  <c r="N853" i="1"/>
  <c r="N852" i="1"/>
  <c r="N1669" i="1"/>
  <c r="N1668" i="1"/>
  <c r="N2125" i="1"/>
  <c r="N2124" i="1"/>
  <c r="N612" i="1"/>
  <c r="N613" i="1"/>
  <c r="N1740" i="1"/>
  <c r="N1741" i="1"/>
  <c r="K1345" i="1"/>
  <c r="K1344" i="1"/>
  <c r="K1584" i="1"/>
  <c r="K1585" i="1"/>
  <c r="K636" i="1"/>
  <c r="K637" i="1"/>
  <c r="N960" i="1"/>
  <c r="N961" i="1"/>
  <c r="N384" i="1"/>
  <c r="N385" i="1"/>
  <c r="N1189" i="1"/>
  <c r="N1188" i="1"/>
  <c r="K793" i="1"/>
  <c r="K792" i="1"/>
  <c r="K1812" i="1"/>
  <c r="K1813" i="1"/>
  <c r="K936" i="1"/>
  <c r="K937" i="1"/>
  <c r="K1704" i="1"/>
  <c r="K1705" i="1"/>
  <c r="K697" i="1"/>
  <c r="K696" i="1"/>
  <c r="K72" i="1"/>
  <c r="K73" i="1"/>
  <c r="K25" i="1"/>
  <c r="K24" i="1"/>
  <c r="K1729" i="1"/>
  <c r="K1728" i="1"/>
  <c r="K2016" i="1"/>
  <c r="K2017" i="1"/>
  <c r="K1416" i="1"/>
  <c r="K1417" i="1"/>
  <c r="K1081" i="1"/>
  <c r="K1080" i="1"/>
  <c r="K120" i="1"/>
  <c r="K121" i="1"/>
  <c r="K1753" i="1"/>
  <c r="K1752" i="1"/>
  <c r="K192" i="1"/>
  <c r="K193" i="1"/>
  <c r="K1716" i="1"/>
  <c r="K1717" i="1"/>
  <c r="K60" i="1"/>
  <c r="K61" i="1"/>
  <c r="K2053" i="1"/>
  <c r="K2052" i="1"/>
  <c r="K300" i="1"/>
  <c r="K301" i="1"/>
  <c r="K1164" i="1"/>
  <c r="K1165" i="1"/>
  <c r="K757" i="1"/>
  <c r="K756" i="1"/>
  <c r="K2125" i="1"/>
  <c r="K2124" i="1"/>
  <c r="K433" i="1"/>
  <c r="K432" i="1"/>
  <c r="K1681" i="1"/>
  <c r="K1680" i="1"/>
  <c r="K853" i="1"/>
  <c r="K852" i="1"/>
  <c r="K1296" i="1"/>
  <c r="K1297" i="1"/>
  <c r="N600" i="1"/>
  <c r="N601" i="1"/>
  <c r="N1753" i="1"/>
  <c r="N1752" i="1"/>
  <c r="N1212" i="1"/>
  <c r="N1213" i="1"/>
  <c r="N445" i="1"/>
  <c r="N444" i="1"/>
  <c r="N924" i="1"/>
  <c r="N925" i="1"/>
  <c r="N1933" i="1"/>
  <c r="N1932" i="1"/>
  <c r="N708" i="1"/>
  <c r="N709" i="1"/>
  <c r="N324" i="1"/>
  <c r="N325" i="1"/>
  <c r="N1284" i="1"/>
  <c r="N1285" i="1"/>
  <c r="N1236" i="1"/>
  <c r="N1237" i="1"/>
  <c r="N1584" i="1"/>
  <c r="N1585" i="1"/>
  <c r="N1513" i="1"/>
  <c r="N1512" i="1"/>
  <c r="N2065" i="1"/>
  <c r="N2064" i="1"/>
  <c r="N745" i="1"/>
  <c r="N744" i="1"/>
  <c r="N168" i="1"/>
  <c r="N169" i="1"/>
  <c r="N73" i="1"/>
  <c r="N72" i="1"/>
  <c r="N1296" i="1"/>
  <c r="N1297" i="1"/>
  <c r="N336" i="1"/>
  <c r="N337" i="1"/>
  <c r="N1477" i="1"/>
  <c r="N1476" i="1"/>
  <c r="N228" i="1"/>
  <c r="N229" i="1"/>
  <c r="N421" i="1"/>
  <c r="N420" i="1"/>
  <c r="N721" i="1"/>
  <c r="N720" i="1"/>
  <c r="O2163" i="1"/>
  <c r="O2164" i="1"/>
  <c r="K420" i="1"/>
  <c r="K421" i="1"/>
  <c r="K480" i="1"/>
  <c r="K481" i="1"/>
  <c r="K252" i="1"/>
  <c r="K253" i="1"/>
  <c r="K1068" i="1"/>
  <c r="K1069" i="1"/>
  <c r="N2137" i="1"/>
  <c r="N2136" i="1"/>
  <c r="EX51" i="5"/>
  <c r="N1796" i="1"/>
  <c r="N997" i="1"/>
  <c r="N996" i="1"/>
  <c r="N949" i="1"/>
  <c r="N948" i="1"/>
  <c r="K1968" i="1"/>
  <c r="K1969" i="1"/>
  <c r="K2113" i="1"/>
  <c r="K2112" i="1"/>
  <c r="K2136" i="1"/>
  <c r="K2137" i="1"/>
  <c r="K840" i="1"/>
  <c r="K841" i="1"/>
  <c r="K2088" i="1"/>
  <c r="K2089" i="1"/>
  <c r="K648" i="1"/>
  <c r="K649" i="1"/>
  <c r="K1560" i="1"/>
  <c r="K1561" i="1"/>
  <c r="K576" i="1"/>
  <c r="K577" i="1"/>
  <c r="K805" i="1"/>
  <c r="K804" i="1"/>
  <c r="K1225" i="1"/>
  <c r="K1224" i="1"/>
  <c r="K324" i="1"/>
  <c r="K325" i="1"/>
  <c r="K1992" i="1"/>
  <c r="K1993" i="1"/>
  <c r="K385" i="1"/>
  <c r="K384" i="1"/>
  <c r="K1633" i="1"/>
  <c r="K1632" i="1"/>
  <c r="K517" i="1"/>
  <c r="K516" i="1"/>
  <c r="K913" i="1"/>
  <c r="K912" i="1"/>
  <c r="K1981" i="1"/>
  <c r="K1980" i="1"/>
  <c r="K445" i="1"/>
  <c r="K444" i="1"/>
  <c r="K204" i="1"/>
  <c r="K205" i="1"/>
  <c r="K972" i="1"/>
  <c r="K973" i="1"/>
  <c r="K564" i="1"/>
  <c r="K565" i="1"/>
  <c r="K1476" i="1"/>
  <c r="K1477" i="1"/>
  <c r="K240" i="1"/>
  <c r="K241" i="1"/>
  <c r="K180" i="1"/>
  <c r="K181" i="1"/>
  <c r="K1765" i="1"/>
  <c r="K1764" i="1"/>
  <c r="K1501" i="1"/>
  <c r="K1500" i="1"/>
  <c r="N889" i="1"/>
  <c r="N888" i="1"/>
  <c r="N541" i="1"/>
  <c r="N540" i="1"/>
  <c r="N637" i="1"/>
  <c r="N636" i="1"/>
  <c r="N253" i="1"/>
  <c r="N252" i="1"/>
  <c r="N792" i="1"/>
  <c r="N793" i="1"/>
  <c r="N1488" i="1"/>
  <c r="N1489" i="1"/>
  <c r="N1056" i="1"/>
  <c r="N1057" i="1"/>
  <c r="N2029" i="1"/>
  <c r="N2028" i="1"/>
  <c r="N816" i="1"/>
  <c r="N817" i="1"/>
  <c r="N756" i="1"/>
  <c r="N757" i="1"/>
  <c r="N1008" i="1"/>
  <c r="N1009" i="1"/>
  <c r="N528" i="1"/>
  <c r="N529" i="1"/>
  <c r="N277" i="1"/>
  <c r="N276" i="1"/>
  <c r="N1152" i="1"/>
  <c r="N1153" i="1"/>
  <c r="N1788" i="1"/>
  <c r="N1789" i="1"/>
  <c r="N360" i="1"/>
  <c r="N361" i="1"/>
  <c r="N1357" i="1"/>
  <c r="N1356" i="1"/>
  <c r="N564" i="1"/>
  <c r="N565" i="1"/>
  <c r="N457" i="1"/>
  <c r="N456" i="1"/>
  <c r="N1033" i="1"/>
  <c r="N1032" i="1"/>
  <c r="N1825" i="1"/>
  <c r="N1824" i="1"/>
  <c r="N2004" i="1"/>
  <c r="N2005" i="1"/>
  <c r="GH51" i="7"/>
  <c r="E57" i="7"/>
  <c r="E51" i="6"/>
  <c r="GI50" i="6"/>
  <c r="GI43" i="6"/>
  <c r="DV50" i="5"/>
  <c r="DV51" i="5" s="1"/>
  <c r="DV57" i="5" s="1"/>
  <c r="AL50" i="5"/>
  <c r="AL51" i="5" s="1"/>
  <c r="AL57" i="5" s="1"/>
  <c r="EE50" i="5"/>
  <c r="EE51" i="5"/>
  <c r="EE57" i="5" s="1"/>
  <c r="G50" i="5"/>
  <c r="G51" i="5" s="1"/>
  <c r="G57" i="5" s="1"/>
  <c r="CG50" i="5"/>
  <c r="CG51" i="5"/>
  <c r="CG57" i="5" s="1"/>
  <c r="FH50" i="5"/>
  <c r="FH51" i="5"/>
  <c r="FH57" i="5" s="1"/>
  <c r="CW50" i="5"/>
  <c r="CW51" i="5" s="1"/>
  <c r="CW57" i="5" s="1"/>
  <c r="FL50" i="5"/>
  <c r="FL51" i="5" s="1"/>
  <c r="FL57" i="5" s="1"/>
  <c r="EL50" i="5"/>
  <c r="EL51" i="5" s="1"/>
  <c r="EL57" i="5" s="1"/>
  <c r="Q50" i="5"/>
  <c r="Q51" i="5"/>
  <c r="Q57" i="5" s="1"/>
  <c r="FR50" i="5"/>
  <c r="FR51" i="5"/>
  <c r="FR57" i="5" s="1"/>
  <c r="CP50" i="5"/>
  <c r="CP51" i="5" s="1"/>
  <c r="CP57" i="5" s="1"/>
  <c r="N50" i="5"/>
  <c r="N51" i="5" s="1"/>
  <c r="N57" i="5" s="1"/>
  <c r="EO50" i="5"/>
  <c r="EO51" i="5" s="1"/>
  <c r="EO57" i="5" s="1"/>
  <c r="FN50" i="5"/>
  <c r="FN51" i="5" s="1"/>
  <c r="FN57" i="5" s="1"/>
  <c r="EU50" i="5"/>
  <c r="EU51" i="5"/>
  <c r="EU57" i="5" s="1"/>
  <c r="ER50" i="5"/>
  <c r="ER51" i="5" s="1"/>
  <c r="ER57" i="5" s="1"/>
  <c r="K50" i="5"/>
  <c r="K51" i="5" s="1"/>
  <c r="K57" i="5" s="1"/>
  <c r="FF50" i="5"/>
  <c r="FF51" i="5" s="1"/>
  <c r="FF57" i="5" s="1"/>
  <c r="L50" i="5"/>
  <c r="L51" i="5" s="1"/>
  <c r="L57" i="5" s="1"/>
  <c r="EG50" i="5"/>
  <c r="EG51" i="5"/>
  <c r="EG57" i="5" s="1"/>
  <c r="BF50" i="5"/>
  <c r="BF51" i="5" s="1"/>
  <c r="BF57" i="5" s="1"/>
  <c r="BX50" i="5"/>
  <c r="BX51" i="5" s="1"/>
  <c r="BX57" i="5" s="1"/>
  <c r="EC50" i="5"/>
  <c r="EC51" i="5" s="1"/>
  <c r="EC57" i="5" s="1"/>
  <c r="S50" i="5"/>
  <c r="S51" i="5" s="1"/>
  <c r="S57" i="5" s="1"/>
  <c r="EI50" i="5"/>
  <c r="EI51" i="5"/>
  <c r="EI57" i="5" s="1"/>
  <c r="BW50" i="5"/>
  <c r="BW51" i="5"/>
  <c r="BW57" i="5" s="1"/>
  <c r="EM50" i="5"/>
  <c r="EM51" i="5" s="1"/>
  <c r="EM57" i="5" s="1"/>
  <c r="FY50" i="5"/>
  <c r="FY51" i="5" s="1"/>
  <c r="FY57" i="5" s="1"/>
  <c r="BC50" i="5"/>
  <c r="BC51" i="5"/>
  <c r="BC57" i="5" s="1"/>
  <c r="ES50" i="5"/>
  <c r="ES51" i="5"/>
  <c r="ES57" i="5" s="1"/>
  <c r="CK50" i="5"/>
  <c r="CK51" i="5" s="1"/>
  <c r="CK57" i="5" s="1"/>
  <c r="AG50" i="5"/>
  <c r="AG51" i="5"/>
  <c r="AG57" i="5" s="1"/>
  <c r="CO50" i="5"/>
  <c r="CO51" i="5"/>
  <c r="CO57" i="5" s="1"/>
  <c r="AC50" i="5"/>
  <c r="AC51" i="5"/>
  <c r="AC57" i="5" s="1"/>
  <c r="AU50" i="5"/>
  <c r="AU51" i="5" s="1"/>
  <c r="AU57" i="5" s="1"/>
  <c r="AB50" i="5"/>
  <c r="AB51" i="5" s="1"/>
  <c r="AB57" i="5" s="1"/>
  <c r="FD50" i="5"/>
  <c r="FD51" i="5" s="1"/>
  <c r="FD57" i="5" s="1"/>
  <c r="CQ50" i="5"/>
  <c r="CQ51" i="5"/>
  <c r="CQ57" i="5" s="1"/>
  <c r="BB50" i="5"/>
  <c r="BB51" i="5" s="1"/>
  <c r="BB57" i="5" s="1"/>
  <c r="ET50" i="5"/>
  <c r="ET51" i="5" s="1"/>
  <c r="ET57" i="5" s="1"/>
  <c r="DA50" i="5"/>
  <c r="DA51" i="5" s="1"/>
  <c r="DA57" i="5" s="1"/>
  <c r="AO50" i="5"/>
  <c r="AO51" i="5"/>
  <c r="AO57" i="5" s="1"/>
  <c r="CC50" i="5"/>
  <c r="CC51" i="5"/>
  <c r="CC57" i="5" s="1"/>
  <c r="FI50" i="5"/>
  <c r="FI51" i="5" s="1"/>
  <c r="FI57" i="5" s="1"/>
  <c r="BK50" i="5"/>
  <c r="BK51" i="5"/>
  <c r="BK57" i="5" s="1"/>
  <c r="AE50" i="5"/>
  <c r="AE51" i="5"/>
  <c r="AE57" i="5" s="1"/>
  <c r="DG50" i="5"/>
  <c r="DG51" i="5" s="1"/>
  <c r="DG57" i="5" s="1"/>
  <c r="DC50" i="5"/>
  <c r="DC51" i="5"/>
  <c r="DC57" i="5" s="1"/>
  <c r="EF50" i="5"/>
  <c r="EF51" i="5" s="1"/>
  <c r="EF57" i="5" s="1"/>
  <c r="DZ50" i="5"/>
  <c r="DZ51" i="5" s="1"/>
  <c r="DZ57" i="5" s="1"/>
  <c r="FT50" i="5"/>
  <c r="FT51" i="5" s="1"/>
  <c r="FT57" i="5" s="1"/>
  <c r="BN50" i="5"/>
  <c r="BN51" i="5" s="1"/>
  <c r="BN57" i="5" s="1"/>
  <c r="R50" i="5"/>
  <c r="R51" i="5" s="1"/>
  <c r="R57" i="5" s="1"/>
  <c r="J50" i="5"/>
  <c r="J51" i="5" s="1"/>
  <c r="J57" i="5" s="1"/>
  <c r="DH50" i="5"/>
  <c r="DH51" i="5" s="1"/>
  <c r="DH57" i="5" s="1"/>
  <c r="AF50" i="5"/>
  <c r="AF51" i="5" s="1"/>
  <c r="AF57" i="5" s="1"/>
  <c r="DW50" i="5"/>
  <c r="DW51" i="5"/>
  <c r="DW57" i="5" s="1"/>
  <c r="W50" i="5"/>
  <c r="W51" i="5"/>
  <c r="W57" i="5" s="1"/>
  <c r="AM50" i="5"/>
  <c r="AM51" i="5" s="1"/>
  <c r="AM57" i="5" s="1"/>
  <c r="BL50" i="5"/>
  <c r="BL51" i="5" s="1"/>
  <c r="BL57" i="5" s="1"/>
  <c r="DY50" i="5"/>
  <c r="DY51" i="5"/>
  <c r="DY57" i="5" s="1"/>
  <c r="EH50" i="5"/>
  <c r="EH51" i="5" s="1"/>
  <c r="EH57" i="5" s="1"/>
  <c r="BI50" i="5"/>
  <c r="BI51" i="5"/>
  <c r="BI57" i="5" s="1"/>
  <c r="BP50" i="5"/>
  <c r="BP51" i="5" s="1"/>
  <c r="BP57" i="5" s="1"/>
  <c r="M50" i="5"/>
  <c r="M51" i="5"/>
  <c r="M57" i="5" s="1"/>
  <c r="EJ50" i="5"/>
  <c r="EJ51" i="5" s="1"/>
  <c r="EJ57" i="5" s="1"/>
  <c r="Z50" i="5"/>
  <c r="Z51" i="5" s="1"/>
  <c r="Z57" i="5" s="1"/>
  <c r="BZ50" i="5"/>
  <c r="BZ51" i="5" s="1"/>
  <c r="BZ57" i="5" s="1"/>
  <c r="AW50" i="5"/>
  <c r="AW51" i="5"/>
  <c r="AW57" i="5" s="1"/>
  <c r="BE50" i="5"/>
  <c r="BE51" i="5" s="1"/>
  <c r="BE57" i="5" s="1"/>
  <c r="Y50" i="5"/>
  <c r="Y51" i="5"/>
  <c r="Y57" i="5" s="1"/>
  <c r="BR50" i="5"/>
  <c r="BR51" i="5" s="1"/>
  <c r="BR57" i="5" s="1"/>
  <c r="DX50" i="5"/>
  <c r="DX51" i="5" s="1"/>
  <c r="DX57" i="5" s="1"/>
  <c r="CN50" i="5"/>
  <c r="CN51" i="5" s="1"/>
  <c r="CN57" i="5" s="1"/>
  <c r="FQ50" i="5"/>
  <c r="FQ51" i="5" s="1"/>
  <c r="FQ57" i="5" s="1"/>
  <c r="BT50" i="5"/>
  <c r="BT51" i="5" s="1"/>
  <c r="BT57" i="5" s="1"/>
  <c r="BO50" i="5"/>
  <c r="BO51" i="5"/>
  <c r="BO57" i="5" s="1"/>
  <c r="CJ50" i="5"/>
  <c r="CJ51" i="5" s="1"/>
  <c r="CJ57" i="5" s="1"/>
  <c r="AV50" i="5"/>
  <c r="AV51" i="5" s="1"/>
  <c r="AV57" i="5" s="1"/>
  <c r="AA50" i="5"/>
  <c r="AA51" i="5" s="1"/>
  <c r="AA57" i="5" s="1"/>
  <c r="CV50" i="5"/>
  <c r="CV51" i="5" s="1"/>
  <c r="CV57" i="5" s="1"/>
  <c r="EW50" i="5"/>
  <c r="EW51" i="5" s="1"/>
  <c r="EW57" i="5" s="1"/>
  <c r="AH50" i="5"/>
  <c r="AH51" i="5" s="1"/>
  <c r="AH57" i="5" s="1"/>
  <c r="DM50" i="5"/>
  <c r="DM51" i="5"/>
  <c r="DM57" i="5" s="1"/>
  <c r="AY50" i="5"/>
  <c r="AY51" i="5" s="1"/>
  <c r="AY57" i="5" s="1"/>
  <c r="AP50" i="5"/>
  <c r="AP51" i="5" s="1"/>
  <c r="AP57" i="5" s="1"/>
  <c r="CL50" i="5"/>
  <c r="CL51" i="5" s="1"/>
  <c r="CL57" i="5" s="1"/>
  <c r="EZ50" i="5"/>
  <c r="EZ51" i="5"/>
  <c r="EZ57" i="5" s="1"/>
  <c r="FO50" i="5"/>
  <c r="FO51" i="5"/>
  <c r="FO57" i="5" s="1"/>
  <c r="I50" i="5"/>
  <c r="I51" i="5" s="1"/>
  <c r="I57" i="5" s="1"/>
  <c r="V50" i="5"/>
  <c r="V51" i="5" s="1"/>
  <c r="V57" i="5" s="1"/>
  <c r="X50" i="5"/>
  <c r="X51" i="5" s="1"/>
  <c r="X57" i="5" s="1"/>
  <c r="CF50" i="5"/>
  <c r="CF51" i="5" s="1"/>
  <c r="CF57" i="5" s="1"/>
  <c r="CM50" i="5"/>
  <c r="CM51" i="5"/>
  <c r="CM57" i="5" s="1"/>
  <c r="AJ50" i="5"/>
  <c r="AJ51" i="5" s="1"/>
  <c r="AJ57" i="5" s="1"/>
  <c r="CI50" i="5"/>
  <c r="CI51" i="5" s="1"/>
  <c r="CI57" i="5" s="1"/>
  <c r="EY50" i="5"/>
  <c r="EY51" i="5"/>
  <c r="EY57" i="5" s="1"/>
  <c r="EP50" i="5"/>
  <c r="EP51" i="5" s="1"/>
  <c r="EP57" i="5" s="1"/>
  <c r="CE50" i="5"/>
  <c r="CE51" i="5"/>
  <c r="CE57" i="5" s="1"/>
  <c r="DD50" i="5"/>
  <c r="DD51" i="5" s="1"/>
  <c r="DD57" i="5" s="1"/>
  <c r="AT50" i="5"/>
  <c r="AT51" i="5" s="1"/>
  <c r="AT57" i="5" s="1"/>
  <c r="BU50" i="5"/>
  <c r="BU51" i="5"/>
  <c r="BU57" i="5" s="1"/>
  <c r="FZ50" i="5"/>
  <c r="FZ51" i="5" s="1"/>
  <c r="FZ57" i="5" s="1"/>
  <c r="DS50" i="5"/>
  <c r="DS51" i="5"/>
  <c r="DS57" i="5" s="1"/>
  <c r="CA50" i="5"/>
  <c r="CA51" i="5"/>
  <c r="CA57" i="5" s="1"/>
  <c r="AN50" i="5"/>
  <c r="AN51" i="5" s="1"/>
  <c r="AN57" i="5" s="1"/>
  <c r="FA50" i="5"/>
  <c r="FA51" i="5" s="1"/>
  <c r="FA57" i="5" s="1"/>
  <c r="DL50" i="5"/>
  <c r="DL51" i="5" s="1"/>
  <c r="DL57" i="5" s="1"/>
  <c r="CY50" i="5"/>
  <c r="CY51" i="5"/>
  <c r="CY57" i="5" s="1"/>
  <c r="CU50" i="5"/>
  <c r="CU51" i="5"/>
  <c r="CU57" i="5" s="1"/>
  <c r="E49" i="5"/>
  <c r="N8" i="1" s="1"/>
  <c r="GH46" i="5"/>
  <c r="BJ50" i="5"/>
  <c r="BJ51" i="5" s="1"/>
  <c r="BJ57" i="5" s="1"/>
  <c r="DF50" i="5"/>
  <c r="DF51" i="5" s="1"/>
  <c r="DF57" i="5" s="1"/>
  <c r="BM50" i="5"/>
  <c r="BM51" i="5"/>
  <c r="BM57" i="5" s="1"/>
  <c r="CX50" i="5"/>
  <c r="CX51" i="5" s="1"/>
  <c r="CX57" i="5" s="1"/>
  <c r="DK50" i="5"/>
  <c r="DK51" i="5"/>
  <c r="DK57" i="5" s="1"/>
  <c r="FU50" i="5"/>
  <c r="FU51" i="5"/>
  <c r="FU57" i="5" s="1"/>
  <c r="CB50" i="5"/>
  <c r="CB51" i="5" s="1"/>
  <c r="CB57" i="5" s="1"/>
  <c r="DT50" i="5"/>
  <c r="DT51" i="5" s="1"/>
  <c r="DT57" i="5" s="1"/>
  <c r="DU50" i="5"/>
  <c r="DU51" i="5"/>
  <c r="DU57" i="5" s="1"/>
  <c r="EK50" i="5"/>
  <c r="EK51" i="5"/>
  <c r="EK57" i="5" s="1"/>
  <c r="DR50" i="5"/>
  <c r="DR51" i="5" s="1"/>
  <c r="DR57" i="5" s="1"/>
  <c r="T50" i="5"/>
  <c r="T51" i="5" s="1"/>
  <c r="T57" i="5" s="1"/>
  <c r="H50" i="5"/>
  <c r="H51" i="5" s="1"/>
  <c r="H57" i="5" s="1"/>
  <c r="AK50" i="5"/>
  <c r="AK51" i="5"/>
  <c r="AK57" i="5" s="1"/>
  <c r="FV50" i="5"/>
  <c r="FV51" i="5" s="1"/>
  <c r="FV57" i="5" s="1"/>
  <c r="BY50" i="5"/>
  <c r="BY51" i="5"/>
  <c r="BY57" i="5" s="1"/>
  <c r="BA50" i="5"/>
  <c r="BA51" i="5"/>
  <c r="BA57" i="5" s="1"/>
  <c r="AS50" i="5"/>
  <c r="AS51" i="5" s="1"/>
  <c r="AS57" i="5" s="1"/>
  <c r="AR50" i="5"/>
  <c r="AR51" i="5" s="1"/>
  <c r="AR57" i="5" s="1"/>
  <c r="DE50" i="5"/>
  <c r="DE51" i="5"/>
  <c r="DE57" i="5" s="1"/>
  <c r="CR50" i="5"/>
  <c r="CR51" i="5" s="1"/>
  <c r="CR57" i="5" s="1"/>
  <c r="CS50" i="5"/>
  <c r="CS51" i="5"/>
  <c r="CS57" i="5" s="1"/>
  <c r="FJ50" i="5"/>
  <c r="FJ51" i="5" s="1"/>
  <c r="FJ57" i="5" s="1"/>
  <c r="DQ50" i="5"/>
  <c r="DQ51" i="5"/>
  <c r="DQ57" i="5" s="1"/>
  <c r="DP50" i="5"/>
  <c r="DP51" i="5" s="1"/>
  <c r="DP57" i="5" s="1"/>
  <c r="FE50" i="5"/>
  <c r="FE51" i="5" s="1"/>
  <c r="FE57" i="5" s="1"/>
  <c r="FS50" i="5"/>
  <c r="FS51" i="5"/>
  <c r="FS57" i="5" s="1"/>
  <c r="FK50" i="5"/>
  <c r="FK51" i="5" s="1"/>
  <c r="FK57" i="5" s="1"/>
  <c r="AI50" i="5"/>
  <c r="AI51" i="5"/>
  <c r="AI57" i="5" s="1"/>
  <c r="BV50" i="5"/>
  <c r="BV51" i="5" s="1"/>
  <c r="BV57" i="5" s="1"/>
  <c r="P50" i="5"/>
  <c r="P51" i="5" s="1"/>
  <c r="P57" i="5" s="1"/>
  <c r="AX50" i="5"/>
  <c r="AX51" i="5" s="1"/>
  <c r="AX57" i="5" s="1"/>
  <c r="AD50" i="5"/>
  <c r="AD51" i="5" s="1"/>
  <c r="AD57" i="5" s="1"/>
  <c r="F50" i="5"/>
  <c r="F51" i="5" s="1"/>
  <c r="F57" i="5" s="1"/>
  <c r="AZ50" i="5"/>
  <c r="AZ51" i="5" s="1"/>
  <c r="AZ57" i="5" s="1"/>
  <c r="BH50" i="5"/>
  <c r="BH51" i="5" s="1"/>
  <c r="BH57" i="5" s="1"/>
  <c r="EA50" i="5"/>
  <c r="EA51" i="5"/>
  <c r="EA57" i="5" s="1"/>
  <c r="CZ50" i="5"/>
  <c r="CZ51" i="5" s="1"/>
  <c r="CZ57" i="5" s="1"/>
  <c r="FW50" i="5"/>
  <c r="FW51" i="5" s="1"/>
  <c r="FW57" i="5" s="1"/>
  <c r="FG50" i="5"/>
  <c r="FG51" i="5" s="1"/>
  <c r="FG57" i="5" s="1"/>
  <c r="FX50" i="5"/>
  <c r="FX51" i="5" s="1"/>
  <c r="FX57" i="5" s="1"/>
  <c r="BQ50" i="5"/>
  <c r="BQ51" i="5"/>
  <c r="BQ57" i="5" s="1"/>
  <c r="FM50" i="5"/>
  <c r="FM51" i="5"/>
  <c r="FM57" i="5" s="1"/>
  <c r="CH50" i="5"/>
  <c r="CH51" i="5" s="1"/>
  <c r="CH57" i="5" s="1"/>
  <c r="FB50" i="5"/>
  <c r="FB51" i="5"/>
  <c r="FB57" i="5" s="1"/>
  <c r="DN50" i="5"/>
  <c r="DN51" i="5" s="1"/>
  <c r="DN57" i="5" s="1"/>
  <c r="DI50" i="5"/>
  <c r="DI51" i="5"/>
  <c r="DI57" i="5" s="1"/>
  <c r="ED50" i="5"/>
  <c r="ED51" i="5" s="1"/>
  <c r="ED57" i="5" s="1"/>
  <c r="EQ50" i="5"/>
  <c r="EQ51" i="5" s="1"/>
  <c r="EQ57" i="5" s="1"/>
  <c r="BD50" i="5"/>
  <c r="BD51" i="5" s="1"/>
  <c r="BD57" i="5" s="1"/>
  <c r="FP50" i="5"/>
  <c r="FP51" i="5" s="1"/>
  <c r="FP57" i="5" s="1"/>
  <c r="CT50" i="5"/>
  <c r="CT51" i="5" s="1"/>
  <c r="CT57" i="5" s="1"/>
  <c r="EB50" i="5"/>
  <c r="EB51" i="5" s="1"/>
  <c r="EB57" i="5" s="1"/>
  <c r="BS50" i="5"/>
  <c r="BS51" i="5"/>
  <c r="BS57" i="5" s="1"/>
  <c r="EV50" i="5"/>
  <c r="EV51" i="5" s="1"/>
  <c r="EV57" i="5" s="1"/>
  <c r="DO50" i="5"/>
  <c r="DO51" i="5"/>
  <c r="DO57" i="5" s="1"/>
  <c r="DB50" i="5"/>
  <c r="DB51" i="5" s="1"/>
  <c r="DB57" i="5" s="1"/>
  <c r="AQ50" i="5"/>
  <c r="AQ51" i="5"/>
  <c r="AQ57" i="5" s="1"/>
  <c r="CD50" i="5"/>
  <c r="CD51" i="5" s="1"/>
  <c r="CD57" i="5" s="1"/>
  <c r="EN50" i="5"/>
  <c r="EN51" i="5" s="1"/>
  <c r="EN57" i="5" s="1"/>
  <c r="O50" i="5"/>
  <c r="O51" i="5" s="1"/>
  <c r="O57" i="5" s="1"/>
  <c r="U50" i="5"/>
  <c r="U51" i="5"/>
  <c r="U57" i="5" s="1"/>
  <c r="BG50" i="5"/>
  <c r="BG51" i="5"/>
  <c r="BG57" i="5" s="1"/>
  <c r="DJ50" i="5"/>
  <c r="DJ51" i="5" s="1"/>
  <c r="DJ57" i="5" s="1"/>
  <c r="FC50" i="5"/>
  <c r="FC51" i="5" s="1"/>
  <c r="FC57" i="5" s="1"/>
  <c r="GI49" i="4"/>
  <c r="GG45" i="4"/>
  <c r="GC45" i="4"/>
  <c r="FY45" i="4"/>
  <c r="FU45" i="4"/>
  <c r="FQ45" i="4"/>
  <c r="FM45" i="4"/>
  <c r="FI45" i="4"/>
  <c r="FE45" i="4"/>
  <c r="FA45" i="4"/>
  <c r="EW45" i="4"/>
  <c r="ES45" i="4"/>
  <c r="EO45" i="4"/>
  <c r="EK45" i="4"/>
  <c r="EG45" i="4"/>
  <c r="EC45" i="4"/>
  <c r="DY45" i="4"/>
  <c r="DU45" i="4"/>
  <c r="DQ45" i="4"/>
  <c r="DM45" i="4"/>
  <c r="DI45" i="4"/>
  <c r="DE45" i="4"/>
  <c r="DA45" i="4"/>
  <c r="CW45" i="4"/>
  <c r="CS45" i="4"/>
  <c r="CO45" i="4"/>
  <c r="CK45" i="4"/>
  <c r="CG45" i="4"/>
  <c r="CC45" i="4"/>
  <c r="BY45" i="4"/>
  <c r="BU45" i="4"/>
  <c r="BQ45" i="4"/>
  <c r="BM45" i="4"/>
  <c r="BI45" i="4"/>
  <c r="BE45" i="4"/>
  <c r="BA45" i="4"/>
  <c r="AW45" i="4"/>
  <c r="AS45" i="4"/>
  <c r="AO45" i="4"/>
  <c r="AK45" i="4"/>
  <c r="AG45" i="4"/>
  <c r="AC45" i="4"/>
  <c r="Y45" i="4"/>
  <c r="U45" i="4"/>
  <c r="Q45" i="4"/>
  <c r="M45" i="4"/>
  <c r="I45" i="4"/>
  <c r="E45" i="4"/>
  <c r="GF45" i="4"/>
  <c r="GA45" i="4"/>
  <c r="FV45" i="4"/>
  <c r="FP45" i="4"/>
  <c r="FK45" i="4"/>
  <c r="FF45" i="4"/>
  <c r="EZ45" i="4"/>
  <c r="EU45" i="4"/>
  <c r="EP45" i="4"/>
  <c r="EJ45" i="4"/>
  <c r="EE45" i="4"/>
  <c r="DZ45" i="4"/>
  <c r="DT45" i="4"/>
  <c r="DO45" i="4"/>
  <c r="DJ45" i="4"/>
  <c r="DD45" i="4"/>
  <c r="CY45" i="4"/>
  <c r="CT45" i="4"/>
  <c r="CN45" i="4"/>
  <c r="CI45" i="4"/>
  <c r="CD45" i="4"/>
  <c r="BX45" i="4"/>
  <c r="BS45" i="4"/>
  <c r="BN45" i="4"/>
  <c r="BH45" i="4"/>
  <c r="BC45" i="4"/>
  <c r="AX45" i="4"/>
  <c r="AR45" i="4"/>
  <c r="AM45" i="4"/>
  <c r="AH45" i="4"/>
  <c r="AB45" i="4"/>
  <c r="W45" i="4"/>
  <c r="R45" i="4"/>
  <c r="L45" i="4"/>
  <c r="G45" i="4"/>
  <c r="GE45" i="4"/>
  <c r="FZ45" i="4"/>
  <c r="FT45" i="4"/>
  <c r="FO45" i="4"/>
  <c r="FJ45" i="4"/>
  <c r="FD45" i="4"/>
  <c r="EY45" i="4"/>
  <c r="ET45" i="4"/>
  <c r="EN45" i="4"/>
  <c r="EI45" i="4"/>
  <c r="ED45" i="4"/>
  <c r="DX45" i="4"/>
  <c r="DS45" i="4"/>
  <c r="DN45" i="4"/>
  <c r="DH45" i="4"/>
  <c r="DC45" i="4"/>
  <c r="CX45" i="4"/>
  <c r="CR45" i="4"/>
  <c r="CM45" i="4"/>
  <c r="CH45" i="4"/>
  <c r="CB45" i="4"/>
  <c r="BW45" i="4"/>
  <c r="BR45" i="4"/>
  <c r="BL45" i="4"/>
  <c r="BG45" i="4"/>
  <c r="BB45" i="4"/>
  <c r="AV45" i="4"/>
  <c r="AQ45" i="4"/>
  <c r="AL45" i="4"/>
  <c r="AF45" i="4"/>
  <c r="AA45" i="4"/>
  <c r="V45" i="4"/>
  <c r="P45" i="4"/>
  <c r="K45" i="4"/>
  <c r="F45" i="4"/>
  <c r="FW45" i="4"/>
  <c r="FL45" i="4"/>
  <c r="FB45" i="4"/>
  <c r="EQ45" i="4"/>
  <c r="EF45" i="4"/>
  <c r="DV45" i="4"/>
  <c r="DK45" i="4"/>
  <c r="CZ45" i="4"/>
  <c r="CP45" i="4"/>
  <c r="CE45" i="4"/>
  <c r="BT45" i="4"/>
  <c r="BJ45" i="4"/>
  <c r="AY45" i="4"/>
  <c r="AN45" i="4"/>
  <c r="AD45" i="4"/>
  <c r="S45" i="4"/>
  <c r="H45" i="4"/>
  <c r="FR45" i="4"/>
  <c r="EV45" i="4"/>
  <c r="DP45" i="4"/>
  <c r="DF45" i="4"/>
  <c r="BZ45" i="4"/>
  <c r="AT45" i="4"/>
  <c r="X45" i="4"/>
  <c r="GD45" i="4"/>
  <c r="FS45" i="4"/>
  <c r="FH45" i="4"/>
  <c r="EX45" i="4"/>
  <c r="EM45" i="4"/>
  <c r="EB45" i="4"/>
  <c r="DR45" i="4"/>
  <c r="DG45" i="4"/>
  <c r="CV45" i="4"/>
  <c r="CL45" i="4"/>
  <c r="CA45" i="4"/>
  <c r="BP45" i="4"/>
  <c r="BF45" i="4"/>
  <c r="AU45" i="4"/>
  <c r="AJ45" i="4"/>
  <c r="Z45" i="4"/>
  <c r="O45" i="4"/>
  <c r="GB45" i="4"/>
  <c r="EL45" i="4"/>
  <c r="CU45" i="4"/>
  <c r="BD45" i="4"/>
  <c r="AI45" i="4"/>
  <c r="FG45" i="4"/>
  <c r="EA45" i="4"/>
  <c r="CJ45" i="4"/>
  <c r="BO45" i="4"/>
  <c r="N45" i="4"/>
  <c r="FC45" i="4"/>
  <c r="DL45" i="4"/>
  <c r="BV45" i="4"/>
  <c r="AE45" i="4"/>
  <c r="ER45" i="4"/>
  <c r="DB45" i="4"/>
  <c r="BK45" i="4"/>
  <c r="T45" i="4"/>
  <c r="FX45" i="4"/>
  <c r="EH45" i="4"/>
  <c r="CQ45" i="4"/>
  <c r="AZ45" i="4"/>
  <c r="J45" i="4"/>
  <c r="AP45" i="4"/>
  <c r="FN45" i="4"/>
  <c r="DW45" i="4"/>
  <c r="CF45" i="4"/>
  <c r="GG46" i="4"/>
  <c r="GG49" i="4" s="1"/>
  <c r="GG51" i="4" s="1"/>
  <c r="GC46" i="4"/>
  <c r="GC49" i="4" s="1"/>
  <c r="GC51" i="4" s="1"/>
  <c r="M46" i="4"/>
  <c r="M49" i="4" s="1"/>
  <c r="M104" i="1" s="1"/>
  <c r="AE46" i="4"/>
  <c r="AE49" i="4" s="1"/>
  <c r="M320" i="1" s="1"/>
  <c r="DA46" i="4"/>
  <c r="DA49" i="4" s="1"/>
  <c r="M1208" i="1" s="1"/>
  <c r="CQ46" i="4"/>
  <c r="CQ49" i="4" s="1"/>
  <c r="M1088" i="1" s="1"/>
  <c r="BE46" i="4"/>
  <c r="BE49" i="4" s="1"/>
  <c r="M632" i="1" s="1"/>
  <c r="AO46" i="4"/>
  <c r="AO49" i="4" s="1"/>
  <c r="M440" i="1" s="1"/>
  <c r="I46" i="4"/>
  <c r="I49" i="4" s="1"/>
  <c r="M56" i="1" s="1"/>
  <c r="CA46" i="4"/>
  <c r="CA49" i="4" s="1"/>
  <c r="M896" i="1" s="1"/>
  <c r="CK46" i="4"/>
  <c r="CK49" i="4" s="1"/>
  <c r="M1016" i="1" s="1"/>
  <c r="GE46" i="4"/>
  <c r="GE49" i="4" s="1"/>
  <c r="GE51" i="4" s="1"/>
  <c r="CO46" i="4"/>
  <c r="CO49" i="4" s="1"/>
  <c r="M1064" i="1" s="1"/>
  <c r="DG46" i="4"/>
  <c r="DG49" i="4" s="1"/>
  <c r="M1280" i="1" s="1"/>
  <c r="DU46" i="4"/>
  <c r="DU49" i="4" s="1"/>
  <c r="M1448" i="1" s="1"/>
  <c r="Y46" i="4"/>
  <c r="Y49" i="4" s="1"/>
  <c r="M248" i="1" s="1"/>
  <c r="GD46" i="4"/>
  <c r="GD49" i="4" s="1"/>
  <c r="GD51" i="4" s="1"/>
  <c r="EG46" i="4"/>
  <c r="EG49" i="4" s="1"/>
  <c r="M1592" i="1" s="1"/>
  <c r="FM46" i="4"/>
  <c r="FM49" i="4" s="1"/>
  <c r="M1976" i="1" s="1"/>
  <c r="BY46" i="4"/>
  <c r="BY49" i="4" s="1"/>
  <c r="M872" i="1" s="1"/>
  <c r="O46" i="4"/>
  <c r="O49" i="4" s="1"/>
  <c r="M128" i="1" s="1"/>
  <c r="AS46" i="4"/>
  <c r="AS49" i="4" s="1"/>
  <c r="M488" i="1" s="1"/>
  <c r="GF46" i="4"/>
  <c r="GF49" i="4" s="1"/>
  <c r="GF51" i="4" s="1"/>
  <c r="BI46" i="4"/>
  <c r="BI49" i="4" s="1"/>
  <c r="M680" i="1" s="1"/>
  <c r="BK46" i="4"/>
  <c r="BK49" i="4" s="1"/>
  <c r="M704" i="1" s="1"/>
  <c r="AU46" i="4"/>
  <c r="AU49" i="4" s="1"/>
  <c r="M512" i="1" s="1"/>
  <c r="FA46" i="4"/>
  <c r="FA49" i="4" s="1"/>
  <c r="M1832" i="1" s="1"/>
  <c r="AC46" i="4"/>
  <c r="AC49" i="4" s="1"/>
  <c r="M296" i="1" s="1"/>
  <c r="FQ46" i="4"/>
  <c r="FQ49" i="4" s="1"/>
  <c r="M2024" i="1" s="1"/>
  <c r="DW46" i="4"/>
  <c r="DW49" i="4" s="1"/>
  <c r="M1472" i="1" s="1"/>
  <c r="BU46" i="4"/>
  <c r="BU49" i="4" s="1"/>
  <c r="M824" i="1" s="1"/>
  <c r="EM46" i="4"/>
  <c r="EM49" i="4" s="1"/>
  <c r="M1664" i="1" s="1"/>
  <c r="EK46" i="4"/>
  <c r="EK49" i="4" s="1"/>
  <c r="M1640" i="1" s="1"/>
  <c r="DQ46" i="4"/>
  <c r="DQ49" i="4" s="1"/>
  <c r="M1400" i="1" s="1"/>
  <c r="DE46" i="4"/>
  <c r="DE49" i="4" s="1"/>
  <c r="M1256" i="1" s="1"/>
  <c r="FC46" i="4"/>
  <c r="FC49" i="4" s="1"/>
  <c r="M1856" i="1" s="1"/>
  <c r="EW46" i="4"/>
  <c r="EW49" i="4" s="1"/>
  <c r="M1784" i="1" s="1"/>
  <c r="FS46" i="4"/>
  <c r="FS49" i="4" s="1"/>
  <c r="M2048" i="1" s="1"/>
  <c r="BV46" i="4"/>
  <c r="BV49" i="4" s="1"/>
  <c r="M836" i="1" s="1"/>
  <c r="EL46" i="4"/>
  <c r="EL49" i="4" s="1"/>
  <c r="M1652" i="1" s="1"/>
  <c r="FK46" i="4"/>
  <c r="FK49" i="4" s="1"/>
  <c r="M1952" i="1" s="1"/>
  <c r="DO46" i="4"/>
  <c r="DO49" i="4" s="1"/>
  <c r="M1376" i="1" s="1"/>
  <c r="FR46" i="4"/>
  <c r="FR49" i="4" s="1"/>
  <c r="M2036" i="1" s="1"/>
  <c r="FN46" i="4"/>
  <c r="FN49" i="4" s="1"/>
  <c r="M1988" i="1" s="1"/>
  <c r="BW46" i="4"/>
  <c r="BW49" i="4" s="1"/>
  <c r="M848" i="1" s="1"/>
  <c r="DM46" i="4"/>
  <c r="DM49" i="4" s="1"/>
  <c r="M1352" i="1" s="1"/>
  <c r="BC46" i="4"/>
  <c r="BC49" i="4" s="1"/>
  <c r="M608" i="1" s="1"/>
  <c r="CU46" i="4"/>
  <c r="CU49" i="4" s="1"/>
  <c r="M1136" i="1" s="1"/>
  <c r="BM46" i="4"/>
  <c r="BM49" i="4" s="1"/>
  <c r="M728" i="1" s="1"/>
  <c r="AW46" i="4"/>
  <c r="AW49" i="4" s="1"/>
  <c r="M536" i="1" s="1"/>
  <c r="DR46" i="4"/>
  <c r="DR49" i="4" s="1"/>
  <c r="M1412" i="1" s="1"/>
  <c r="ED46" i="4"/>
  <c r="ED49" i="4" s="1"/>
  <c r="M1556" i="1" s="1"/>
  <c r="BS46" i="4"/>
  <c r="BS49" i="4" s="1"/>
  <c r="M800" i="1" s="1"/>
  <c r="ET46" i="4"/>
  <c r="ET49" i="4" s="1"/>
  <c r="M1748" i="1" s="1"/>
  <c r="FE46" i="4"/>
  <c r="FE49" i="4" s="1"/>
  <c r="M1880" i="1" s="1"/>
  <c r="FI46" i="4"/>
  <c r="FI49" i="4" s="1"/>
  <c r="M1928" i="1" s="1"/>
  <c r="P46" i="4"/>
  <c r="P49" i="4" s="1"/>
  <c r="M140" i="1" s="1"/>
  <c r="EF46" i="4"/>
  <c r="EF49" i="4" s="1"/>
  <c r="M1580" i="1" s="1"/>
  <c r="FP46" i="4"/>
  <c r="FP49" i="4" s="1"/>
  <c r="M2012" i="1" s="1"/>
  <c r="FU46" i="4"/>
  <c r="FU49" i="4" s="1"/>
  <c r="M2072" i="1" s="1"/>
  <c r="BJ46" i="4"/>
  <c r="BJ49" i="4" s="1"/>
  <c r="M692" i="1" s="1"/>
  <c r="Q46" i="4"/>
  <c r="Q49" i="4" s="1"/>
  <c r="M152" i="1" s="1"/>
  <c r="FZ46" i="4"/>
  <c r="FZ49" i="4" s="1"/>
  <c r="M2132" i="1" s="1"/>
  <c r="DV46" i="4"/>
  <c r="DV49" i="4" s="1"/>
  <c r="M1460" i="1" s="1"/>
  <c r="AJ46" i="4"/>
  <c r="AJ49" i="4" s="1"/>
  <c r="M380" i="1" s="1"/>
  <c r="DX46" i="4"/>
  <c r="DX49" i="4" s="1"/>
  <c r="M1484" i="1" s="1"/>
  <c r="AN46" i="4"/>
  <c r="AN49" i="4" s="1"/>
  <c r="M428" i="1" s="1"/>
  <c r="U46" i="4"/>
  <c r="U49" i="4" s="1"/>
  <c r="M200" i="1" s="1"/>
  <c r="AH46" i="4"/>
  <c r="AH49" i="4" s="1"/>
  <c r="M356" i="1" s="1"/>
  <c r="EI46" i="4"/>
  <c r="EI49" i="4" s="1"/>
  <c r="M1616" i="1" s="1"/>
  <c r="CB46" i="4"/>
  <c r="CB49" i="4" s="1"/>
  <c r="M908" i="1" s="1"/>
  <c r="FD46" i="4"/>
  <c r="FD49" i="4" s="1"/>
  <c r="M1868" i="1" s="1"/>
  <c r="BB46" i="4"/>
  <c r="BB49" i="4" s="1"/>
  <c r="M596" i="1" s="1"/>
  <c r="FO46" i="4"/>
  <c r="FO49" i="4" s="1"/>
  <c r="M2000" i="1" s="1"/>
  <c r="CP46" i="4"/>
  <c r="CP49" i="4" s="1"/>
  <c r="M1076" i="1" s="1"/>
  <c r="ER46" i="4"/>
  <c r="ER49" i="4" s="1"/>
  <c r="M1724" i="1" s="1"/>
  <c r="GA46" i="4"/>
  <c r="GA49" i="4" s="1"/>
  <c r="CT46" i="4"/>
  <c r="CT49" i="4" s="1"/>
  <c r="M1124" i="1" s="1"/>
  <c r="BZ46" i="4"/>
  <c r="BZ49" i="4" s="1"/>
  <c r="M884" i="1" s="1"/>
  <c r="DI46" i="4"/>
  <c r="DI49" i="4" s="1"/>
  <c r="M1304" i="1" s="1"/>
  <c r="BL46" i="4"/>
  <c r="BL49" i="4" s="1"/>
  <c r="M716" i="1" s="1"/>
  <c r="BF46" i="4"/>
  <c r="BF49" i="4" s="1"/>
  <c r="M644" i="1" s="1"/>
  <c r="FG46" i="4"/>
  <c r="FG49" i="4" s="1"/>
  <c r="M1904" i="1" s="1"/>
  <c r="F46" i="4"/>
  <c r="F49" i="4" s="1"/>
  <c r="M20" i="1" s="1"/>
  <c r="EY46" i="4"/>
  <c r="EY49" i="4" s="1"/>
  <c r="M1808" i="1" s="1"/>
  <c r="BP46" i="4"/>
  <c r="BP49" i="4" s="1"/>
  <c r="M764" i="1" s="1"/>
  <c r="X46" i="4"/>
  <c r="X49" i="4" s="1"/>
  <c r="M236" i="1" s="1"/>
  <c r="AR46" i="4"/>
  <c r="AR49" i="4" s="1"/>
  <c r="M476" i="1" s="1"/>
  <c r="Z46" i="4"/>
  <c r="Z49" i="4" s="1"/>
  <c r="M260" i="1" s="1"/>
  <c r="EO46" i="4"/>
  <c r="EO49" i="4" s="1"/>
  <c r="M1688" i="1" s="1"/>
  <c r="GB46" i="4"/>
  <c r="GB49" i="4" s="1"/>
  <c r="GB51" i="4" s="1"/>
  <c r="GB57" i="4" s="1"/>
  <c r="DK46" i="4"/>
  <c r="DK49" i="4" s="1"/>
  <c r="M1328" i="1" s="1"/>
  <c r="FB46" i="4"/>
  <c r="FB49" i="4" s="1"/>
  <c r="M1844" i="1" s="1"/>
  <c r="DD46" i="4"/>
  <c r="DD49" i="4" s="1"/>
  <c r="M1244" i="1" s="1"/>
  <c r="EE46" i="4"/>
  <c r="EE49" i="4" s="1"/>
  <c r="M1568" i="1" s="1"/>
  <c r="DY46" i="4"/>
  <c r="DY49" i="4" s="1"/>
  <c r="M1496" i="1" s="1"/>
  <c r="AG46" i="4"/>
  <c r="AG49" i="4" s="1"/>
  <c r="M344" i="1" s="1"/>
  <c r="CD46" i="4"/>
  <c r="CD49" i="4" s="1"/>
  <c r="M932" i="1" s="1"/>
  <c r="CV46" i="4"/>
  <c r="CV49" i="4" s="1"/>
  <c r="M1148" i="1" s="1"/>
  <c r="AX46" i="4"/>
  <c r="AX49" i="4" s="1"/>
  <c r="M548" i="1" s="1"/>
  <c r="BQ46" i="4"/>
  <c r="BQ49" i="4" s="1"/>
  <c r="M776" i="1" s="1"/>
  <c r="CF46" i="4"/>
  <c r="CF49" i="4" s="1"/>
  <c r="M956" i="1" s="1"/>
  <c r="AK46" i="4"/>
  <c r="AK49" i="4" s="1"/>
  <c r="M392" i="1" s="1"/>
  <c r="FT46" i="4"/>
  <c r="FT49" i="4" s="1"/>
  <c r="M2060" i="1" s="1"/>
  <c r="AV46" i="4"/>
  <c r="AV49" i="4" s="1"/>
  <c r="M524" i="1" s="1"/>
  <c r="AQ46" i="4"/>
  <c r="AQ49" i="4" s="1"/>
  <c r="M464" i="1" s="1"/>
  <c r="CW46" i="4"/>
  <c r="CW49" i="4" s="1"/>
  <c r="M1160" i="1" s="1"/>
  <c r="FW46" i="4"/>
  <c r="FW49" i="4" s="1"/>
  <c r="M2096" i="1" s="1"/>
  <c r="FY46" i="4"/>
  <c r="FY49" i="4" s="1"/>
  <c r="M2120" i="1" s="1"/>
  <c r="EA46" i="4"/>
  <c r="EA49" i="4" s="1"/>
  <c r="M1520" i="1" s="1"/>
  <c r="EB46" i="4"/>
  <c r="EB49" i="4" s="1"/>
  <c r="M1532" i="1" s="1"/>
  <c r="EX46" i="4"/>
  <c r="EX49" i="4" s="1"/>
  <c r="FH46" i="4"/>
  <c r="FH49" i="4" s="1"/>
  <c r="M1916" i="1" s="1"/>
  <c r="FF46" i="4"/>
  <c r="FF49" i="4" s="1"/>
  <c r="M1892" i="1" s="1"/>
  <c r="CS46" i="4"/>
  <c r="CS49" i="4" s="1"/>
  <c r="M1112" i="1" s="1"/>
  <c r="AP46" i="4"/>
  <c r="AP49" i="4" s="1"/>
  <c r="M452" i="1" s="1"/>
  <c r="EQ46" i="4"/>
  <c r="EQ49" i="4" s="1"/>
  <c r="M1712" i="1" s="1"/>
  <c r="J46" i="4"/>
  <c r="J49" i="4" s="1"/>
  <c r="M68" i="1" s="1"/>
  <c r="FL46" i="4"/>
  <c r="FL49" i="4" s="1"/>
  <c r="M1964" i="1" s="1"/>
  <c r="CN46" i="4"/>
  <c r="CN49" i="4" s="1"/>
  <c r="M1052" i="1" s="1"/>
  <c r="AZ46" i="4"/>
  <c r="AZ49" i="4" s="1"/>
  <c r="M572" i="1" s="1"/>
  <c r="EU46" i="4"/>
  <c r="EU49" i="4" s="1"/>
  <c r="M1760" i="1" s="1"/>
  <c r="S46" i="4"/>
  <c r="S49" i="4" s="1"/>
  <c r="M176" i="1" s="1"/>
  <c r="CE46" i="4"/>
  <c r="CE49" i="4" s="1"/>
  <c r="M944" i="1" s="1"/>
  <c r="R46" i="4"/>
  <c r="R49" i="4" s="1"/>
  <c r="M164" i="1" s="1"/>
  <c r="BD46" i="4"/>
  <c r="BD49" i="4" s="1"/>
  <c r="M620" i="1" s="1"/>
  <c r="ES46" i="4"/>
  <c r="ES49" i="4" s="1"/>
  <c r="M1736" i="1" s="1"/>
  <c r="DJ46" i="4"/>
  <c r="DJ49" i="4" s="1"/>
  <c r="M1316" i="1" s="1"/>
  <c r="CG46" i="4"/>
  <c r="CG49" i="4" s="1"/>
  <c r="M968" i="1" s="1"/>
  <c r="FV46" i="4"/>
  <c r="FV49" i="4" s="1"/>
  <c r="M2084" i="1" s="1"/>
  <c r="DH46" i="4"/>
  <c r="DH49" i="4" s="1"/>
  <c r="M1292" i="1" s="1"/>
  <c r="DL46" i="4"/>
  <c r="DL49" i="4" s="1"/>
  <c r="M1340" i="1" s="1"/>
  <c r="DP46" i="4"/>
  <c r="DP49" i="4" s="1"/>
  <c r="M1388" i="1" s="1"/>
  <c r="EJ46" i="4"/>
  <c r="EJ49" i="4" s="1"/>
  <c r="M1628" i="1" s="1"/>
  <c r="DB46" i="4"/>
  <c r="DB49" i="4" s="1"/>
  <c r="M1220" i="1" s="1"/>
  <c r="DF46" i="4"/>
  <c r="DF49" i="4" s="1"/>
  <c r="M1268" i="1" s="1"/>
  <c r="DS46" i="4"/>
  <c r="DS49" i="4" s="1"/>
  <c r="M1424" i="1" s="1"/>
  <c r="FX46" i="4"/>
  <c r="FX49" i="4" s="1"/>
  <c r="M2108" i="1" s="1"/>
  <c r="BA46" i="4"/>
  <c r="BA49" i="4" s="1"/>
  <c r="M584" i="1" s="1"/>
  <c r="CH46" i="4"/>
  <c r="CH49" i="4" s="1"/>
  <c r="M980" i="1" s="1"/>
  <c r="W46" i="4"/>
  <c r="W49" i="4" s="1"/>
  <c r="M224" i="1" s="1"/>
  <c r="AL46" i="4"/>
  <c r="AL49" i="4" s="1"/>
  <c r="M404" i="1" s="1"/>
  <c r="L46" i="4"/>
  <c r="L49" i="4" s="1"/>
  <c r="M92" i="1" s="1"/>
  <c r="AF46" i="4"/>
  <c r="AF49" i="4" s="1"/>
  <c r="M332" i="1" s="1"/>
  <c r="DT46" i="4"/>
  <c r="DT49" i="4" s="1"/>
  <c r="M1436" i="1" s="1"/>
  <c r="AI46" i="4"/>
  <c r="AI49" i="4" s="1"/>
  <c r="M368" i="1" s="1"/>
  <c r="CC46" i="4"/>
  <c r="CC49" i="4" s="1"/>
  <c r="M920" i="1" s="1"/>
  <c r="BH46" i="4"/>
  <c r="BH49" i="4" s="1"/>
  <c r="M668" i="1" s="1"/>
  <c r="CI46" i="4"/>
  <c r="CI49" i="4" s="1"/>
  <c r="M992" i="1" s="1"/>
  <c r="AD46" i="4"/>
  <c r="AD49" i="4" s="1"/>
  <c r="M308" i="1" s="1"/>
  <c r="DC46" i="4"/>
  <c r="DC49" i="4" s="1"/>
  <c r="M1232" i="1" s="1"/>
  <c r="BX46" i="4"/>
  <c r="BX49" i="4" s="1"/>
  <c r="M860" i="1" s="1"/>
  <c r="AM46" i="4"/>
  <c r="AM49" i="4" s="1"/>
  <c r="M416" i="1" s="1"/>
  <c r="BR46" i="4"/>
  <c r="BR49" i="4" s="1"/>
  <c r="M788" i="1" s="1"/>
  <c r="CL46" i="4"/>
  <c r="CL49" i="4" s="1"/>
  <c r="M1028" i="1" s="1"/>
  <c r="DN46" i="4"/>
  <c r="DN49" i="4" s="1"/>
  <c r="M1364" i="1" s="1"/>
  <c r="CY46" i="4"/>
  <c r="CY49" i="4" s="1"/>
  <c r="M1184" i="1" s="1"/>
  <c r="CJ46" i="4"/>
  <c r="CJ49" i="4" s="1"/>
  <c r="M1004" i="1" s="1"/>
  <c r="CZ46" i="4"/>
  <c r="CZ49" i="4" s="1"/>
  <c r="M1196" i="1" s="1"/>
  <c r="EC46" i="4"/>
  <c r="EC49" i="4" s="1"/>
  <c r="M1544" i="1" s="1"/>
  <c r="EP46" i="4"/>
  <c r="EP49" i="4" s="1"/>
  <c r="M1700" i="1" s="1"/>
  <c r="EZ46" i="4"/>
  <c r="EZ49" i="4" s="1"/>
  <c r="M1820" i="1" s="1"/>
  <c r="BG46" i="4"/>
  <c r="BG49" i="4" s="1"/>
  <c r="M656" i="1" s="1"/>
  <c r="DZ46" i="4"/>
  <c r="DZ49" i="4" s="1"/>
  <c r="M1508" i="1" s="1"/>
  <c r="N46" i="4"/>
  <c r="N49" i="4" s="1"/>
  <c r="M116" i="1" s="1"/>
  <c r="EV46" i="4"/>
  <c r="EV49" i="4" s="1"/>
  <c r="M1772" i="1" s="1"/>
  <c r="EH46" i="4"/>
  <c r="EH49" i="4" s="1"/>
  <c r="M1604" i="1" s="1"/>
  <c r="EN46" i="4"/>
  <c r="EN49" i="4" s="1"/>
  <c r="M1676" i="1" s="1"/>
  <c r="K46" i="4"/>
  <c r="K49" i="4" s="1"/>
  <c r="M80" i="1" s="1"/>
  <c r="BN46" i="4"/>
  <c r="BN49" i="4" s="1"/>
  <c r="M740" i="1" s="1"/>
  <c r="AT46" i="4"/>
  <c r="AT49" i="4" s="1"/>
  <c r="M500" i="1" s="1"/>
  <c r="CR46" i="4"/>
  <c r="CR49" i="4" s="1"/>
  <c r="M1100" i="1" s="1"/>
  <c r="T46" i="4"/>
  <c r="T49" i="4" s="1"/>
  <c r="M188" i="1" s="1"/>
  <c r="FJ46" i="4"/>
  <c r="FJ49" i="4" s="1"/>
  <c r="M1940" i="1" s="1"/>
  <c r="BT46" i="4"/>
  <c r="BT49" i="4" s="1"/>
  <c r="M812" i="1" s="1"/>
  <c r="CX46" i="4"/>
  <c r="CX49" i="4" s="1"/>
  <c r="M1172" i="1" s="1"/>
  <c r="AB46" i="4"/>
  <c r="AB49" i="4" s="1"/>
  <c r="M284" i="1" s="1"/>
  <c r="V46" i="4"/>
  <c r="V49" i="4" s="1"/>
  <c r="M212" i="1" s="1"/>
  <c r="CM46" i="4"/>
  <c r="CM49" i="4" s="1"/>
  <c r="M1040" i="1" s="1"/>
  <c r="G46" i="4"/>
  <c r="G49" i="4" s="1"/>
  <c r="M32" i="1" s="1"/>
  <c r="AA46" i="4"/>
  <c r="AA49" i="4" s="1"/>
  <c r="M272" i="1" s="1"/>
  <c r="BO46" i="4"/>
  <c r="BO49" i="4" s="1"/>
  <c r="M752" i="1" s="1"/>
  <c r="AY46" i="4"/>
  <c r="AY49" i="4" s="1"/>
  <c r="M560" i="1" s="1"/>
  <c r="H46" i="4"/>
  <c r="H49" i="4" s="1"/>
  <c r="M44" i="1" s="1"/>
  <c r="E46" i="4"/>
  <c r="GH44" i="3"/>
  <c r="GI47" i="3" s="1"/>
  <c r="BJ50" i="2"/>
  <c r="BJ51" i="2" s="1"/>
  <c r="BJ57" i="2" s="1"/>
  <c r="F50" i="2"/>
  <c r="F51" i="2" s="1"/>
  <c r="F57" i="2" s="1"/>
  <c r="FP50" i="2"/>
  <c r="FP51" i="2" s="1"/>
  <c r="FP57" i="2" s="1"/>
  <c r="CP50" i="2"/>
  <c r="CP51" i="2" s="1"/>
  <c r="CP57" i="2" s="1"/>
  <c r="EH50" i="2"/>
  <c r="EH51" i="2" s="1"/>
  <c r="EH57" i="2" s="1"/>
  <c r="CN50" i="2"/>
  <c r="CN51" i="2"/>
  <c r="CN57" i="2" s="1"/>
  <c r="CQ50" i="2"/>
  <c r="CQ51" i="2" s="1"/>
  <c r="CQ57" i="2" s="1"/>
  <c r="DF50" i="2"/>
  <c r="DF51" i="2" s="1"/>
  <c r="DF57" i="2" s="1"/>
  <c r="O50" i="2"/>
  <c r="O51" i="2"/>
  <c r="O57" i="2" s="1"/>
  <c r="L50" i="2"/>
  <c r="L51" i="2" s="1"/>
  <c r="L57" i="2" s="1"/>
  <c r="AM50" i="2"/>
  <c r="AM51" i="2" s="1"/>
  <c r="AM57" i="2" s="1"/>
  <c r="BX50" i="2"/>
  <c r="BX51" i="2"/>
  <c r="BX57" i="2" s="1"/>
  <c r="DL50" i="2"/>
  <c r="DL51" i="2"/>
  <c r="DL57" i="2" s="1"/>
  <c r="CY50" i="2"/>
  <c r="CY51" i="2" s="1"/>
  <c r="CY57" i="2" s="1"/>
  <c r="AR50" i="2"/>
  <c r="AR51" i="2" s="1"/>
  <c r="AR57" i="2" s="1"/>
  <c r="AX50" i="2"/>
  <c r="AX51" i="2"/>
  <c r="AX57" i="2" s="1"/>
  <c r="Y50" i="2"/>
  <c r="Y51" i="2" s="1"/>
  <c r="Y57" i="2" s="1"/>
  <c r="CS50" i="2"/>
  <c r="CS51" i="2" s="1"/>
  <c r="CS57" i="2" s="1"/>
  <c r="DE50" i="2"/>
  <c r="DE51" i="2" s="1"/>
  <c r="DE57" i="2" s="1"/>
  <c r="BA50" i="2"/>
  <c r="BA51" i="2" s="1"/>
  <c r="BA57" i="2" s="1"/>
  <c r="FQ50" i="2"/>
  <c r="FQ51" i="2" s="1"/>
  <c r="FQ57" i="2" s="1"/>
  <c r="AQ50" i="2"/>
  <c r="AQ51" i="2" s="1"/>
  <c r="AQ57" i="2" s="1"/>
  <c r="FU50" i="2"/>
  <c r="FU51" i="2" s="1"/>
  <c r="FU57" i="2" s="1"/>
  <c r="EK50" i="2"/>
  <c r="EK51" i="2" s="1"/>
  <c r="EK57" i="2" s="1"/>
  <c r="EF50" i="2"/>
  <c r="EF51" i="2" s="1"/>
  <c r="EF57" i="2" s="1"/>
  <c r="P50" i="2"/>
  <c r="P51" i="2"/>
  <c r="P57" i="2" s="1"/>
  <c r="CZ50" i="2"/>
  <c r="CZ51" i="2" s="1"/>
  <c r="CZ57" i="2" s="1"/>
  <c r="DC50" i="2"/>
  <c r="DC51" i="2"/>
  <c r="DC57" i="2" s="1"/>
  <c r="AW50" i="2"/>
  <c r="AW51" i="2" s="1"/>
  <c r="AW57" i="2" s="1"/>
  <c r="FK50" i="2"/>
  <c r="FK51" i="2" s="1"/>
  <c r="FK57" i="2" s="1"/>
  <c r="AF50" i="2"/>
  <c r="AF51" i="2"/>
  <c r="AF57" i="2" s="1"/>
  <c r="EO50" i="2"/>
  <c r="EO51" i="2" s="1"/>
  <c r="EO57" i="2" s="1"/>
  <c r="AA50" i="2"/>
  <c r="AA51" i="2"/>
  <c r="AA57" i="2" s="1"/>
  <c r="FI50" i="2"/>
  <c r="FI51" i="2" s="1"/>
  <c r="FI57" i="2" s="1"/>
  <c r="BE50" i="2"/>
  <c r="BE51" i="2" s="1"/>
  <c r="BE57" i="2" s="1"/>
  <c r="BM50" i="2"/>
  <c r="BM51" i="2" s="1"/>
  <c r="BM57" i="2" s="1"/>
  <c r="CJ50" i="2"/>
  <c r="CJ51" i="2"/>
  <c r="CJ57" i="2" s="1"/>
  <c r="EV50" i="2"/>
  <c r="EV51" i="2" s="1"/>
  <c r="EV57" i="2" s="1"/>
  <c r="CO50" i="2"/>
  <c r="CO51" i="2" s="1"/>
  <c r="CO57" i="2" s="1"/>
  <c r="FA50" i="2"/>
  <c r="FA51" i="2" s="1"/>
  <c r="FA57" i="2" s="1"/>
  <c r="FW50" i="2"/>
  <c r="FW51" i="2" s="1"/>
  <c r="FW57" i="2" s="1"/>
  <c r="FV50" i="2"/>
  <c r="FV51" i="2"/>
  <c r="FV57" i="2" s="1"/>
  <c r="J50" i="2"/>
  <c r="J51" i="2" s="1"/>
  <c r="J57" i="2" s="1"/>
  <c r="ER50" i="2"/>
  <c r="ER51" i="2"/>
  <c r="ER57" i="2" s="1"/>
  <c r="AH50" i="2"/>
  <c r="AH51" i="2" s="1"/>
  <c r="AH57" i="2" s="1"/>
  <c r="EB50" i="2"/>
  <c r="EB51" i="2"/>
  <c r="EB57" i="2" s="1"/>
  <c r="DM50" i="2"/>
  <c r="DM51" i="2" s="1"/>
  <c r="DM57" i="2" s="1"/>
  <c r="DJ50" i="2"/>
  <c r="DJ51" i="2"/>
  <c r="DJ57" i="2" s="1"/>
  <c r="FF50" i="2"/>
  <c r="FF51" i="2"/>
  <c r="FF57" i="2" s="1"/>
  <c r="AD50" i="2"/>
  <c r="AD51" i="2" s="1"/>
  <c r="AD57" i="2" s="1"/>
  <c r="V50" i="2"/>
  <c r="V51" i="2" s="1"/>
  <c r="V57" i="2" s="1"/>
  <c r="BC50" i="2"/>
  <c r="BC51" i="2" s="1"/>
  <c r="BC57" i="2" s="1"/>
  <c r="BP50" i="2"/>
  <c r="BP51" i="2"/>
  <c r="BP57" i="2" s="1"/>
  <c r="G50" i="2"/>
  <c r="G51" i="2"/>
  <c r="G57" i="2" s="1"/>
  <c r="AP50" i="2"/>
  <c r="AP51" i="2" s="1"/>
  <c r="AP57" i="2" s="1"/>
  <c r="E49" i="2"/>
  <c r="K8" i="1" s="1"/>
  <c r="GH46" i="2"/>
  <c r="CD50" i="2"/>
  <c r="CD51" i="2"/>
  <c r="CD57" i="2" s="1"/>
  <c r="CA50" i="2"/>
  <c r="CA51" i="2"/>
  <c r="CA57" i="2" s="1"/>
  <c r="BV50" i="2"/>
  <c r="BV51" i="2" s="1"/>
  <c r="BV57" i="2" s="1"/>
  <c r="BR50" i="2"/>
  <c r="BR51" i="2" s="1"/>
  <c r="BR57" i="2" s="1"/>
  <c r="CI50" i="2"/>
  <c r="CI51" i="2" s="1"/>
  <c r="CI57" i="2" s="1"/>
  <c r="EZ50" i="2"/>
  <c r="EZ51" i="2" s="1"/>
  <c r="EZ57" i="2" s="1"/>
  <c r="EP50" i="2"/>
  <c r="EP51" i="2"/>
  <c r="EP57" i="2" s="1"/>
  <c r="FL50" i="2"/>
  <c r="FL51" i="2" s="1"/>
  <c r="FL57" i="2" s="1"/>
  <c r="AL50" i="2"/>
  <c r="AL51" i="2" s="1"/>
  <c r="AL57" i="2" s="1"/>
  <c r="FJ50" i="2"/>
  <c r="FJ51" i="2" s="1"/>
  <c r="FJ57" i="2" s="1"/>
  <c r="BZ50" i="2"/>
  <c r="BZ51" i="2" s="1"/>
  <c r="BZ57" i="2" s="1"/>
  <c r="BK50" i="2"/>
  <c r="BK51" i="2"/>
  <c r="BK57" i="2" s="1"/>
  <c r="DV50" i="2"/>
  <c r="DV51" i="2" s="1"/>
  <c r="DV57" i="2" s="1"/>
  <c r="CT50" i="2"/>
  <c r="CT51" i="2" s="1"/>
  <c r="CT57" i="2" s="1"/>
  <c r="CV50" i="2"/>
  <c r="CV51" i="2"/>
  <c r="CV57" i="2" s="1"/>
  <c r="FX50" i="2"/>
  <c r="FX51" i="2" s="1"/>
  <c r="FX57" i="2" s="1"/>
  <c r="EL50" i="2"/>
  <c r="EL51" i="2" s="1"/>
  <c r="EL57" i="2" s="1"/>
  <c r="DT50" i="2"/>
  <c r="DT51" i="2"/>
  <c r="DT57" i="2" s="1"/>
  <c r="DD50" i="2"/>
  <c r="DD51" i="2" s="1"/>
  <c r="DD57" i="2" s="1"/>
  <c r="CL50" i="2"/>
  <c r="CL51" i="2"/>
  <c r="CL57" i="2" s="1"/>
  <c r="FT50" i="2"/>
  <c r="FT51" i="2" s="1"/>
  <c r="FT57" i="2" s="1"/>
  <c r="AS50" i="2"/>
  <c r="AS51" i="2" s="1"/>
  <c r="AS57" i="2" s="1"/>
  <c r="BQ50" i="2"/>
  <c r="BQ51" i="2" s="1"/>
  <c r="BQ57" i="2" s="1"/>
  <c r="DX50" i="2"/>
  <c r="DX51" i="2"/>
  <c r="DX57" i="2" s="1"/>
  <c r="EY50" i="2"/>
  <c r="EY51" i="2" s="1"/>
  <c r="EY57" i="2" s="1"/>
  <c r="AG50" i="2"/>
  <c r="AG51" i="2" s="1"/>
  <c r="AG57" i="2" s="1"/>
  <c r="AK50" i="2"/>
  <c r="AK51" i="2" s="1"/>
  <c r="AK57" i="2" s="1"/>
  <c r="CE50" i="2"/>
  <c r="CE51" i="2"/>
  <c r="CE57" i="2" s="1"/>
  <c r="EW50" i="2"/>
  <c r="EW51" i="2" s="1"/>
  <c r="EW57" i="2" s="1"/>
  <c r="CM50" i="2"/>
  <c r="CM51" i="2" s="1"/>
  <c r="CM57" i="2" s="1"/>
  <c r="BG50" i="2"/>
  <c r="BG51" i="2"/>
  <c r="BG57" i="2" s="1"/>
  <c r="H50" i="2"/>
  <c r="H51" i="2" s="1"/>
  <c r="H57" i="2" s="1"/>
  <c r="DQ50" i="2"/>
  <c r="DQ51" i="2" s="1"/>
  <c r="DQ57" i="2" s="1"/>
  <c r="CC50" i="2"/>
  <c r="CC51" i="2" s="1"/>
  <c r="CC57" i="2" s="1"/>
  <c r="FE50" i="2"/>
  <c r="FE51" i="2" s="1"/>
  <c r="FE57" i="2" s="1"/>
  <c r="AV50" i="2"/>
  <c r="AV51" i="2" s="1"/>
  <c r="AV57" i="2" s="1"/>
  <c r="CU50" i="2"/>
  <c r="CU51" i="2" s="1"/>
  <c r="CU57" i="2" s="1"/>
  <c r="EI50" i="2"/>
  <c r="EI51" i="2"/>
  <c r="EI57" i="2" s="1"/>
  <c r="AI50" i="2"/>
  <c r="AI51" i="2"/>
  <c r="AI57" i="2" s="1"/>
  <c r="DS50" i="2"/>
  <c r="DS51" i="2" s="1"/>
  <c r="DS57" i="2" s="1"/>
  <c r="EM50" i="2"/>
  <c r="EM51" i="2" s="1"/>
  <c r="EM57" i="2" s="1"/>
  <c r="BI50" i="2"/>
  <c r="BI51" i="2" s="1"/>
  <c r="BI57" i="2" s="1"/>
  <c r="FO50" i="2"/>
  <c r="FO51" i="2"/>
  <c r="FO57" i="2" s="1"/>
  <c r="CX50" i="2"/>
  <c r="CX51" i="2" s="1"/>
  <c r="CX57" i="2" s="1"/>
  <c r="FZ50" i="2"/>
  <c r="FZ51" i="2" s="1"/>
  <c r="FZ57" i="2" s="1"/>
  <c r="DG50" i="2"/>
  <c r="DG51" i="2"/>
  <c r="DG57" i="2" s="1"/>
  <c r="Z50" i="2"/>
  <c r="Z51" i="2" s="1"/>
  <c r="Z57" i="2" s="1"/>
  <c r="DN50" i="2"/>
  <c r="DN51" i="2" s="1"/>
  <c r="DN57" i="2" s="1"/>
  <c r="ET50" i="2"/>
  <c r="ET51" i="2" s="1"/>
  <c r="ET57" i="2" s="1"/>
  <c r="EQ50" i="2"/>
  <c r="EQ51" i="2" s="1"/>
  <c r="EQ57" i="2" s="1"/>
  <c r="BD50" i="2"/>
  <c r="BD51" i="2"/>
  <c r="BD57" i="2" s="1"/>
  <c r="EC50" i="2"/>
  <c r="EC51" i="2" s="1"/>
  <c r="EC57" i="2" s="1"/>
  <c r="BY50" i="2"/>
  <c r="BY51" i="2" s="1"/>
  <c r="BY57" i="2" s="1"/>
  <c r="DP50" i="2"/>
  <c r="DP51" i="2"/>
  <c r="DP57" i="2" s="1"/>
  <c r="ES50" i="2"/>
  <c r="ES51" i="2" s="1"/>
  <c r="ES57" i="2" s="1"/>
  <c r="EA50" i="2"/>
  <c r="EA51" i="2" s="1"/>
  <c r="EA57" i="2" s="1"/>
  <c r="AN50" i="2"/>
  <c r="AN51" i="2" s="1"/>
  <c r="AN57" i="2" s="1"/>
  <c r="EN50" i="2"/>
  <c r="EN51" i="2"/>
  <c r="EN57" i="2" s="1"/>
  <c r="EG50" i="2"/>
  <c r="EG51" i="2" s="1"/>
  <c r="EG57" i="2" s="1"/>
  <c r="CR50" i="2"/>
  <c r="CR51" i="2" s="1"/>
  <c r="CR57" i="2" s="1"/>
  <c r="BW50" i="2"/>
  <c r="BW51" i="2"/>
  <c r="BW57" i="2" s="1"/>
  <c r="BT50" i="2"/>
  <c r="BT51" i="2" s="1"/>
  <c r="BT57" i="2" s="1"/>
  <c r="DH50" i="2"/>
  <c r="DH51" i="2"/>
  <c r="DH57" i="2" s="1"/>
  <c r="W50" i="2"/>
  <c r="W51" i="2" s="1"/>
  <c r="W57" i="2" s="1"/>
  <c r="CH50" i="2"/>
  <c r="CH51" i="2" s="1"/>
  <c r="CH57" i="2" s="1"/>
  <c r="FR50" i="2"/>
  <c r="FR51" i="2" s="1"/>
  <c r="FR57" i="2" s="1"/>
  <c r="DR50" i="2"/>
  <c r="DR51" i="2" s="1"/>
  <c r="DR57" i="2" s="1"/>
  <c r="N50" i="2"/>
  <c r="N51" i="2" s="1"/>
  <c r="N57" i="2" s="1"/>
  <c r="T50" i="2"/>
  <c r="T51" i="2"/>
  <c r="T57" i="2" s="1"/>
  <c r="EE50" i="2"/>
  <c r="EE51" i="2" s="1"/>
  <c r="EE57" i="2" s="1"/>
  <c r="I50" i="2"/>
  <c r="I51" i="2" s="1"/>
  <c r="I57" i="2" s="1"/>
  <c r="FS50" i="2"/>
  <c r="FS51" i="2" s="1"/>
  <c r="FS57" i="2" s="1"/>
  <c r="AC50" i="2"/>
  <c r="AC51" i="2" s="1"/>
  <c r="AC57" i="2" s="1"/>
  <c r="CW50" i="2"/>
  <c r="CW51" i="2" s="1"/>
  <c r="CW57" i="2" s="1"/>
  <c r="BO50" i="2"/>
  <c r="BO51" i="2"/>
  <c r="BO57" i="2" s="1"/>
  <c r="FY50" i="2"/>
  <c r="FY51" i="2" s="1"/>
  <c r="FY57" i="2" s="1"/>
  <c r="FC50" i="2"/>
  <c r="FC51" i="2" s="1"/>
  <c r="FC57" i="2" s="1"/>
  <c r="AT50" i="2"/>
  <c r="AT51" i="2" s="1"/>
  <c r="AT57" i="2" s="1"/>
  <c r="BF50" i="2"/>
  <c r="BF51" i="2" s="1"/>
  <c r="BF57" i="2" s="1"/>
  <c r="DO50" i="2"/>
  <c r="DO51" i="2"/>
  <c r="DO57" i="2" s="1"/>
  <c r="ED50" i="2"/>
  <c r="ED51" i="2" s="1"/>
  <c r="ED57" i="2" s="1"/>
  <c r="BH50" i="2"/>
  <c r="BH51" i="2" s="1"/>
  <c r="BH57" i="2" s="1"/>
  <c r="AZ50" i="2"/>
  <c r="AZ51" i="2" s="1"/>
  <c r="AZ57" i="2" s="1"/>
  <c r="R50" i="2"/>
  <c r="R51" i="2"/>
  <c r="R57" i="2" s="1"/>
  <c r="BS50" i="2"/>
  <c r="BS51" i="2"/>
  <c r="BS57" i="2" s="1"/>
  <c r="AB50" i="2"/>
  <c r="AB51" i="2" s="1"/>
  <c r="AB57" i="2" s="1"/>
  <c r="DB50" i="2"/>
  <c r="DB51" i="2" s="1"/>
  <c r="DB57" i="2" s="1"/>
  <c r="BB50" i="2"/>
  <c r="BB51" i="2" s="1"/>
  <c r="BB57" i="2" s="1"/>
  <c r="AE50" i="2"/>
  <c r="AE51" i="2"/>
  <c r="AE57" i="2" s="1"/>
  <c r="BN50" i="2"/>
  <c r="BN51" i="2" s="1"/>
  <c r="BN57" i="2" s="1"/>
  <c r="FN50" i="2"/>
  <c r="FN51" i="2"/>
  <c r="FN57" i="2" s="1"/>
  <c r="FH50" i="2"/>
  <c r="FH51" i="2" s="1"/>
  <c r="FH57" i="2" s="1"/>
  <c r="AJ50" i="2"/>
  <c r="AJ51" i="2"/>
  <c r="AJ57" i="2" s="1"/>
  <c r="FB50" i="2"/>
  <c r="FB51" i="2" s="1"/>
  <c r="FB57" i="2" s="1"/>
  <c r="EJ50" i="2"/>
  <c r="EJ51" i="2" s="1"/>
  <c r="EJ57" i="2" s="1"/>
  <c r="CF50" i="2"/>
  <c r="CF51" i="2"/>
  <c r="CF57" i="2" s="1"/>
  <c r="AU50" i="2"/>
  <c r="AU51" i="2" s="1"/>
  <c r="AU57" i="2" s="1"/>
  <c r="DZ50" i="2"/>
  <c r="DZ51" i="2"/>
  <c r="DZ57" i="2" s="1"/>
  <c r="CB50" i="2"/>
  <c r="CB51" i="2" s="1"/>
  <c r="CB57" i="2" s="1"/>
  <c r="DA50" i="2"/>
  <c r="DA51" i="2" s="1"/>
  <c r="DA57" i="2" s="1"/>
  <c r="FM50" i="2"/>
  <c r="FM51" i="2" s="1"/>
  <c r="FM57" i="2" s="1"/>
  <c r="BL50" i="2"/>
  <c r="BL51" i="2" s="1"/>
  <c r="BL57" i="2" s="1"/>
  <c r="AO50" i="2"/>
  <c r="AO51" i="2" s="1"/>
  <c r="AO57" i="2" s="1"/>
  <c r="DI50" i="2"/>
  <c r="DI51" i="2" s="1"/>
  <c r="DI57" i="2" s="1"/>
  <c r="FG50" i="2"/>
  <c r="FG51" i="2" s="1"/>
  <c r="FG57" i="2" s="1"/>
  <c r="U50" i="2"/>
  <c r="U51" i="2" s="1"/>
  <c r="U57" i="2" s="1"/>
  <c r="CK50" i="2"/>
  <c r="CK51" i="2" s="1"/>
  <c r="CK57" i="2" s="1"/>
  <c r="CG50" i="2"/>
  <c r="CG51" i="2" s="1"/>
  <c r="CG57" i="2" s="1"/>
  <c r="DU50" i="2"/>
  <c r="DU51" i="2" s="1"/>
  <c r="DU57" i="2" s="1"/>
  <c r="Q50" i="2"/>
  <c r="Q51" i="2" s="1"/>
  <c r="Q57" i="2" s="1"/>
  <c r="AY50" i="2"/>
  <c r="AY51" i="2"/>
  <c r="AY57" i="2" s="1"/>
  <c r="M50" i="2"/>
  <c r="M51" i="2" s="1"/>
  <c r="M57" i="2" s="1"/>
  <c r="DW50" i="2"/>
  <c r="DW51" i="2"/>
  <c r="DW57" i="2" s="1"/>
  <c r="FD50" i="2"/>
  <c r="FD51" i="2" s="1"/>
  <c r="FD57" i="2" s="1"/>
  <c r="X50" i="2"/>
  <c r="X51" i="2"/>
  <c r="X57" i="2" s="1"/>
  <c r="BU50" i="2"/>
  <c r="BU51" i="2" s="1"/>
  <c r="BU57" i="2" s="1"/>
  <c r="S50" i="2"/>
  <c r="S51" i="2" s="1"/>
  <c r="S57" i="2" s="1"/>
  <c r="DK50" i="2"/>
  <c r="DK51" i="2"/>
  <c r="DK57" i="2" s="1"/>
  <c r="EU50" i="2"/>
  <c r="EU51" i="2" s="1"/>
  <c r="EU57" i="2" s="1"/>
  <c r="K50" i="2"/>
  <c r="K51" i="2"/>
  <c r="K57" i="2" s="1"/>
  <c r="DY50" i="2"/>
  <c r="DY51" i="2" s="1"/>
  <c r="DY57" i="2" s="1"/>
  <c r="M1225" i="1" l="1"/>
  <c r="M1224" i="1"/>
  <c r="M828" i="1"/>
  <c r="M829" i="1"/>
  <c r="M1777" i="1"/>
  <c r="M1776" i="1"/>
  <c r="M1524" i="1"/>
  <c r="M1525" i="1"/>
  <c r="M960" i="1"/>
  <c r="M961" i="1"/>
  <c r="M1249" i="1"/>
  <c r="M1248" i="1"/>
  <c r="M768" i="1"/>
  <c r="M769" i="1"/>
  <c r="M1128" i="1"/>
  <c r="M1129" i="1"/>
  <c r="M1621" i="1"/>
  <c r="M1620" i="1"/>
  <c r="M157" i="1"/>
  <c r="M156" i="1"/>
  <c r="M1752" i="1"/>
  <c r="M1753" i="1"/>
  <c r="M1356" i="1"/>
  <c r="M1357" i="1"/>
  <c r="M2052" i="1"/>
  <c r="M2053" i="1"/>
  <c r="M1476" i="1"/>
  <c r="M1477" i="1"/>
  <c r="M492" i="1"/>
  <c r="M493" i="1"/>
  <c r="M1284" i="1"/>
  <c r="M1285" i="1"/>
  <c r="M1093" i="1"/>
  <c r="M1092" i="1"/>
  <c r="M1201" i="1"/>
  <c r="M1200" i="1"/>
  <c r="M97" i="1"/>
  <c r="M96" i="1"/>
  <c r="M912" i="1"/>
  <c r="M913" i="1"/>
  <c r="M637" i="1"/>
  <c r="M636" i="1"/>
  <c r="M757" i="1"/>
  <c r="M756" i="1"/>
  <c r="M624" i="1"/>
  <c r="M625" i="1"/>
  <c r="M277" i="1"/>
  <c r="M276" i="1"/>
  <c r="M193" i="1"/>
  <c r="M192" i="1"/>
  <c r="M121" i="1"/>
  <c r="M120" i="1"/>
  <c r="M1188" i="1"/>
  <c r="M1189" i="1"/>
  <c r="M997" i="1"/>
  <c r="M996" i="1"/>
  <c r="M229" i="1"/>
  <c r="M228" i="1"/>
  <c r="M1392" i="1"/>
  <c r="M1393" i="1"/>
  <c r="M169" i="1"/>
  <c r="M168" i="1"/>
  <c r="M1717" i="1"/>
  <c r="M1716" i="1"/>
  <c r="M2124" i="1"/>
  <c r="M2125" i="1"/>
  <c r="M781" i="1"/>
  <c r="M780" i="1"/>
  <c r="M1849" i="1"/>
  <c r="M1848" i="1"/>
  <c r="M1813" i="1"/>
  <c r="M1812" i="1"/>
  <c r="GA51" i="4"/>
  <c r="GA57" i="4" s="1"/>
  <c r="M2144" i="1"/>
  <c r="M361" i="1"/>
  <c r="M360" i="1"/>
  <c r="M696" i="1"/>
  <c r="M697" i="1"/>
  <c r="M804" i="1"/>
  <c r="M805" i="1"/>
  <c r="M852" i="1"/>
  <c r="M853" i="1"/>
  <c r="M1789" i="1"/>
  <c r="M1788" i="1"/>
  <c r="M2028" i="1"/>
  <c r="M2029" i="1"/>
  <c r="M132" i="1"/>
  <c r="M133" i="1"/>
  <c r="M1068" i="1"/>
  <c r="M1069" i="1"/>
  <c r="M1212" i="1"/>
  <c r="M1213" i="1"/>
  <c r="N2149" i="1"/>
  <c r="N2148" i="1"/>
  <c r="K2149" i="1"/>
  <c r="K2148" i="1"/>
  <c r="M1741" i="1"/>
  <c r="M1740" i="1"/>
  <c r="M889" i="1"/>
  <c r="M888" i="1"/>
  <c r="M613" i="1"/>
  <c r="M612" i="1"/>
  <c r="M1945" i="1"/>
  <c r="M1944" i="1"/>
  <c r="M73" i="1"/>
  <c r="M72" i="1"/>
  <c r="M36" i="1"/>
  <c r="M37" i="1"/>
  <c r="M1104" i="1"/>
  <c r="M1105" i="1"/>
  <c r="M1513" i="1"/>
  <c r="M1512" i="1"/>
  <c r="M1369" i="1"/>
  <c r="M1368" i="1"/>
  <c r="M672" i="1"/>
  <c r="M673" i="1"/>
  <c r="M984" i="1"/>
  <c r="M985" i="1"/>
  <c r="M1344" i="1"/>
  <c r="M1345" i="1"/>
  <c r="M949" i="1"/>
  <c r="M948" i="1"/>
  <c r="M457" i="1"/>
  <c r="M456" i="1"/>
  <c r="M2100" i="1"/>
  <c r="M2101" i="1"/>
  <c r="M553" i="1"/>
  <c r="M552" i="1"/>
  <c r="M1332" i="1"/>
  <c r="M1333" i="1"/>
  <c r="M24" i="1"/>
  <c r="M25" i="1"/>
  <c r="M1728" i="1"/>
  <c r="M1729" i="1"/>
  <c r="M205" i="1"/>
  <c r="M204" i="1"/>
  <c r="M2076" i="1"/>
  <c r="M2077" i="1"/>
  <c r="M1561" i="1"/>
  <c r="M1560" i="1"/>
  <c r="M1993" i="1"/>
  <c r="M1992" i="1"/>
  <c r="M1861" i="1"/>
  <c r="M1860" i="1"/>
  <c r="M301" i="1"/>
  <c r="M300" i="1"/>
  <c r="M877" i="1"/>
  <c r="M876" i="1"/>
  <c r="M325" i="1"/>
  <c r="M324" i="1"/>
  <c r="M1969" i="1"/>
  <c r="M1968" i="1"/>
  <c r="M1885" i="1"/>
  <c r="M1884" i="1"/>
  <c r="M1008" i="1"/>
  <c r="M1009" i="1"/>
  <c r="M1044" i="1"/>
  <c r="M1045" i="1"/>
  <c r="M505" i="1"/>
  <c r="M504" i="1"/>
  <c r="M661" i="1"/>
  <c r="M660" i="1"/>
  <c r="M1032" i="1"/>
  <c r="M1033" i="1"/>
  <c r="M925" i="1"/>
  <c r="M924" i="1"/>
  <c r="M589" i="1"/>
  <c r="M588" i="1"/>
  <c r="M1297" i="1"/>
  <c r="M1296" i="1"/>
  <c r="M181" i="1"/>
  <c r="M180" i="1"/>
  <c r="M1116" i="1"/>
  <c r="M1117" i="1"/>
  <c r="M1164" i="1"/>
  <c r="M1165" i="1"/>
  <c r="M1152" i="1"/>
  <c r="M1153" i="1"/>
  <c r="M1908" i="1"/>
  <c r="M1909" i="1"/>
  <c r="M1081" i="1"/>
  <c r="M1080" i="1"/>
  <c r="M433" i="1"/>
  <c r="M432" i="1"/>
  <c r="M2017" i="1"/>
  <c r="M2016" i="1"/>
  <c r="M1417" i="1"/>
  <c r="M1416" i="1"/>
  <c r="M2041" i="1"/>
  <c r="M2040" i="1"/>
  <c r="M1260" i="1"/>
  <c r="M1261" i="1"/>
  <c r="M1837" i="1"/>
  <c r="M1836" i="1"/>
  <c r="M1980" i="1"/>
  <c r="M1981" i="1"/>
  <c r="M1020" i="1"/>
  <c r="M1021" i="1"/>
  <c r="M109" i="1"/>
  <c r="M108" i="1"/>
  <c r="M817" i="1"/>
  <c r="M816" i="1"/>
  <c r="M1537" i="1"/>
  <c r="M1536" i="1"/>
  <c r="M241" i="1"/>
  <c r="M240" i="1"/>
  <c r="M841" i="1"/>
  <c r="M840" i="1"/>
  <c r="N13" i="1"/>
  <c r="N12" i="1"/>
  <c r="M313" i="1"/>
  <c r="M312" i="1"/>
  <c r="M217" i="1"/>
  <c r="M216" i="1"/>
  <c r="M745" i="1"/>
  <c r="M744" i="1"/>
  <c r="M1824" i="1"/>
  <c r="M1825" i="1"/>
  <c r="M792" i="1"/>
  <c r="M793" i="1"/>
  <c r="M373" i="1"/>
  <c r="M372" i="1"/>
  <c r="M2112" i="1"/>
  <c r="M2113" i="1"/>
  <c r="M2089" i="1"/>
  <c r="M2088" i="1"/>
  <c r="M1765" i="1"/>
  <c r="M1764" i="1"/>
  <c r="M1897" i="1"/>
  <c r="M1896" i="1"/>
  <c r="M468" i="1"/>
  <c r="M469" i="1"/>
  <c r="M936" i="1"/>
  <c r="M937" i="1"/>
  <c r="M1693" i="1"/>
  <c r="M1692" i="1"/>
  <c r="M649" i="1"/>
  <c r="M648" i="1"/>
  <c r="M2005" i="1"/>
  <c r="M2004" i="1"/>
  <c r="M1488" i="1"/>
  <c r="M1489" i="1"/>
  <c r="M1585" i="1"/>
  <c r="M1584" i="1"/>
  <c r="M541" i="1"/>
  <c r="M540" i="1"/>
  <c r="M1381" i="1"/>
  <c r="M1380" i="1"/>
  <c r="M1405" i="1"/>
  <c r="M1404" i="1"/>
  <c r="M516" i="1"/>
  <c r="M517" i="1"/>
  <c r="M1596" i="1"/>
  <c r="M1597" i="1"/>
  <c r="M901" i="1"/>
  <c r="M900" i="1"/>
  <c r="M564" i="1"/>
  <c r="M565" i="1"/>
  <c r="M1236" i="1"/>
  <c r="M1237" i="1"/>
  <c r="M397" i="1"/>
  <c r="M396" i="1"/>
  <c r="M1452" i="1"/>
  <c r="M1453" i="1"/>
  <c r="M408" i="1"/>
  <c r="M409" i="1"/>
  <c r="K13" i="1"/>
  <c r="K12" i="1"/>
  <c r="M289" i="1"/>
  <c r="M288" i="1"/>
  <c r="M85" i="1"/>
  <c r="M84" i="1"/>
  <c r="M1704" i="1"/>
  <c r="M1705" i="1"/>
  <c r="M421" i="1"/>
  <c r="M420" i="1"/>
  <c r="M1440" i="1"/>
  <c r="M1441" i="1"/>
  <c r="M1429" i="1"/>
  <c r="M1428" i="1"/>
  <c r="M973" i="1"/>
  <c r="M972" i="1"/>
  <c r="M577" i="1"/>
  <c r="M576" i="1"/>
  <c r="M1920" i="1"/>
  <c r="M1921" i="1"/>
  <c r="M529" i="1"/>
  <c r="M528" i="1"/>
  <c r="M349" i="1"/>
  <c r="M348" i="1"/>
  <c r="M265" i="1"/>
  <c r="M264" i="1"/>
  <c r="M720" i="1"/>
  <c r="M721" i="1"/>
  <c r="M601" i="1"/>
  <c r="M600" i="1"/>
  <c r="M385" i="1"/>
  <c r="M384" i="1"/>
  <c r="M144" i="1"/>
  <c r="M145" i="1"/>
  <c r="M733" i="1"/>
  <c r="M732" i="1"/>
  <c r="M1956" i="1"/>
  <c r="M1957" i="1"/>
  <c r="M1645" i="1"/>
  <c r="M1644" i="1"/>
  <c r="M709" i="1"/>
  <c r="M708" i="1"/>
  <c r="M61" i="1"/>
  <c r="M60" i="1"/>
  <c r="M1609" i="1"/>
  <c r="M1608" i="1"/>
  <c r="M1573" i="1"/>
  <c r="M1572" i="1"/>
  <c r="M2136" i="1"/>
  <c r="M2137" i="1"/>
  <c r="M1632" i="1"/>
  <c r="M1633" i="1"/>
  <c r="M49" i="1"/>
  <c r="M48" i="1"/>
  <c r="M1177" i="1"/>
  <c r="M1176" i="1"/>
  <c r="M1680" i="1"/>
  <c r="M1681" i="1"/>
  <c r="M1548" i="1"/>
  <c r="M1549" i="1"/>
  <c r="M865" i="1"/>
  <c r="M864" i="1"/>
  <c r="M336" i="1"/>
  <c r="M337" i="1"/>
  <c r="M1273" i="1"/>
  <c r="M1272" i="1"/>
  <c r="M1321" i="1"/>
  <c r="M1320" i="1"/>
  <c r="M1056" i="1"/>
  <c r="M1057" i="1"/>
  <c r="EX51" i="4"/>
  <c r="M1796" i="1"/>
  <c r="M2065" i="1"/>
  <c r="M2064" i="1"/>
  <c r="M1500" i="1"/>
  <c r="M1501" i="1"/>
  <c r="M481" i="1"/>
  <c r="M480" i="1"/>
  <c r="M1308" i="1"/>
  <c r="M1309" i="1"/>
  <c r="M1872" i="1"/>
  <c r="M1873" i="1"/>
  <c r="M1464" i="1"/>
  <c r="M1465" i="1"/>
  <c r="M1932" i="1"/>
  <c r="M1933" i="1"/>
  <c r="M1141" i="1"/>
  <c r="M1140" i="1"/>
  <c r="M1656" i="1"/>
  <c r="M1657" i="1"/>
  <c r="M1668" i="1"/>
  <c r="M1669" i="1"/>
  <c r="M685" i="1"/>
  <c r="M684" i="1"/>
  <c r="M253" i="1"/>
  <c r="M252" i="1"/>
  <c r="M445" i="1"/>
  <c r="M444" i="1"/>
  <c r="FX58" i="7"/>
  <c r="FP58" i="7"/>
  <c r="FH58" i="7"/>
  <c r="EZ58" i="7"/>
  <c r="ER58" i="7"/>
  <c r="EJ58" i="7"/>
  <c r="EB58" i="7"/>
  <c r="DT58" i="7"/>
  <c r="DL58" i="7"/>
  <c r="DD58" i="7"/>
  <c r="CV58" i="7"/>
  <c r="CN58" i="7"/>
  <c r="CF58" i="7"/>
  <c r="BX58" i="7"/>
  <c r="BP58" i="7"/>
  <c r="FW58" i="7"/>
  <c r="FO58" i="7"/>
  <c r="FG58" i="7"/>
  <c r="EY58" i="7"/>
  <c r="EQ58" i="7"/>
  <c r="EI58" i="7"/>
  <c r="EA58" i="7"/>
  <c r="DS58" i="7"/>
  <c r="DK58" i="7"/>
  <c r="DC58" i="7"/>
  <c r="CU58" i="7"/>
  <c r="CM58" i="7"/>
  <c r="CE58" i="7"/>
  <c r="BW58" i="7"/>
  <c r="BO58" i="7"/>
  <c r="BG58" i="7"/>
  <c r="FV58" i="7"/>
  <c r="FN58" i="7"/>
  <c r="FF58" i="7"/>
  <c r="EX58" i="7"/>
  <c r="EP58" i="7"/>
  <c r="EH58" i="7"/>
  <c r="DZ58" i="7"/>
  <c r="DR58" i="7"/>
  <c r="DJ58" i="7"/>
  <c r="DB58" i="7"/>
  <c r="CT58" i="7"/>
  <c r="CL58" i="7"/>
  <c r="CD58" i="7"/>
  <c r="BV58" i="7"/>
  <c r="BN58" i="7"/>
  <c r="GH58" i="7"/>
  <c r="FU58" i="7"/>
  <c r="FM58" i="7"/>
  <c r="FE58" i="7"/>
  <c r="EW58" i="7"/>
  <c r="EO58" i="7"/>
  <c r="EG58" i="7"/>
  <c r="DY58" i="7"/>
  <c r="DQ58" i="7"/>
  <c r="DI58" i="7"/>
  <c r="DA58" i="7"/>
  <c r="CS58" i="7"/>
  <c r="CK58" i="7"/>
  <c r="CC58" i="7"/>
  <c r="BU58" i="7"/>
  <c r="BM58" i="7"/>
  <c r="BE58" i="7"/>
  <c r="AW58" i="7"/>
  <c r="GB58" i="7"/>
  <c r="FT58" i="7"/>
  <c r="FL58" i="7"/>
  <c r="FD58" i="7"/>
  <c r="EV58" i="7"/>
  <c r="EN58" i="7"/>
  <c r="EF58" i="7"/>
  <c r="DX58" i="7"/>
  <c r="DP58" i="7"/>
  <c r="DH58" i="7"/>
  <c r="CZ58" i="7"/>
  <c r="CR58" i="7"/>
  <c r="CJ58" i="7"/>
  <c r="CB58" i="7"/>
  <c r="BT58" i="7"/>
  <c r="GA58" i="7"/>
  <c r="FS58" i="7"/>
  <c r="FK58" i="7"/>
  <c r="FC58" i="7"/>
  <c r="EU58" i="7"/>
  <c r="EM58" i="7"/>
  <c r="EE58" i="7"/>
  <c r="DW58" i="7"/>
  <c r="DO58" i="7"/>
  <c r="DG58" i="7"/>
  <c r="CY58" i="7"/>
  <c r="CQ58" i="7"/>
  <c r="CI58" i="7"/>
  <c r="CA58" i="7"/>
  <c r="BS58" i="7"/>
  <c r="BK58" i="7"/>
  <c r="BC58" i="7"/>
  <c r="FZ58" i="7"/>
  <c r="FR58" i="7"/>
  <c r="FJ58" i="7"/>
  <c r="FB58" i="7"/>
  <c r="ET58" i="7"/>
  <c r="EL58" i="7"/>
  <c r="ED58" i="7"/>
  <c r="DV58" i="7"/>
  <c r="DN58" i="7"/>
  <c r="DF58" i="7"/>
  <c r="CX58" i="7"/>
  <c r="CP58" i="7"/>
  <c r="CH58" i="7"/>
  <c r="BZ58" i="7"/>
  <c r="BR58" i="7"/>
  <c r="BJ58" i="7"/>
  <c r="BB58" i="7"/>
  <c r="FQ58" i="7"/>
  <c r="DE58" i="7"/>
  <c r="BH58" i="7"/>
  <c r="AU58" i="7"/>
  <c r="AM58" i="7"/>
  <c r="AE58" i="7"/>
  <c r="W58" i="7"/>
  <c r="O58" i="7"/>
  <c r="G58" i="7"/>
  <c r="FI58" i="7"/>
  <c r="CW58" i="7"/>
  <c r="BF58" i="7"/>
  <c r="AT58" i="7"/>
  <c r="AL58" i="7"/>
  <c r="AD58" i="7"/>
  <c r="V58" i="7"/>
  <c r="N58" i="7"/>
  <c r="F58" i="7"/>
  <c r="FA58" i="7"/>
  <c r="CO58" i="7"/>
  <c r="BD58" i="7"/>
  <c r="AS58" i="7"/>
  <c r="AK58" i="7"/>
  <c r="AC58" i="7"/>
  <c r="U58" i="7"/>
  <c r="M58" i="7"/>
  <c r="E58" i="7"/>
  <c r="ES58" i="7"/>
  <c r="CG58" i="7"/>
  <c r="BA58" i="7"/>
  <c r="AR58" i="7"/>
  <c r="AJ58" i="7"/>
  <c r="AB58" i="7"/>
  <c r="T58" i="7"/>
  <c r="L58" i="7"/>
  <c r="EK58" i="7"/>
  <c r="BY58" i="7"/>
  <c r="AZ58" i="7"/>
  <c r="AQ58" i="7"/>
  <c r="AI58" i="7"/>
  <c r="AA58" i="7"/>
  <c r="S58" i="7"/>
  <c r="K58" i="7"/>
  <c r="EC58" i="7"/>
  <c r="BQ58" i="7"/>
  <c r="AY58" i="7"/>
  <c r="AP58" i="7"/>
  <c r="AH58" i="7"/>
  <c r="Z58" i="7"/>
  <c r="R58" i="7"/>
  <c r="J58" i="7"/>
  <c r="AO58" i="7"/>
  <c r="I58" i="7"/>
  <c r="FY58" i="7"/>
  <c r="AN58" i="7"/>
  <c r="H58" i="7"/>
  <c r="BL58" i="7"/>
  <c r="Q58" i="7"/>
  <c r="AV58" i="7"/>
  <c r="AG58" i="7"/>
  <c r="Y58" i="7"/>
  <c r="P58" i="7"/>
  <c r="DM58" i="7"/>
  <c r="BI58" i="7"/>
  <c r="AX58" i="7"/>
  <c r="DU58" i="7"/>
  <c r="AF58" i="7"/>
  <c r="X58" i="7"/>
  <c r="GH57" i="7"/>
  <c r="GI51" i="7"/>
  <c r="GH52" i="7"/>
  <c r="E57" i="6"/>
  <c r="GH51" i="6"/>
  <c r="E50" i="5"/>
  <c r="GH50" i="5" s="1"/>
  <c r="GH49" i="5"/>
  <c r="N2159" i="1" s="1"/>
  <c r="GI48" i="5"/>
  <c r="BN50" i="4"/>
  <c r="BN51" i="4" s="1"/>
  <c r="BN57" i="4" s="1"/>
  <c r="CJ50" i="4"/>
  <c r="CJ51" i="4" s="1"/>
  <c r="CJ57" i="4" s="1"/>
  <c r="AL50" i="4"/>
  <c r="AL51" i="4" s="1"/>
  <c r="AL57" i="4" s="1"/>
  <c r="EJ50" i="4"/>
  <c r="EJ51" i="4" s="1"/>
  <c r="EJ57" i="4" s="1"/>
  <c r="J50" i="4"/>
  <c r="J51" i="4" s="1"/>
  <c r="J57" i="4" s="1"/>
  <c r="AQ50" i="4"/>
  <c r="AQ51" i="4" s="1"/>
  <c r="AQ57" i="4" s="1"/>
  <c r="BP50" i="4"/>
  <c r="BP51" i="4" s="1"/>
  <c r="BP57" i="4" s="1"/>
  <c r="EI50" i="4"/>
  <c r="EI51" i="4" s="1"/>
  <c r="EI57" i="4" s="1"/>
  <c r="Q50" i="4"/>
  <c r="Q51" i="4" s="1"/>
  <c r="Q57" i="4" s="1"/>
  <c r="AW50" i="4"/>
  <c r="AW51" i="4" s="1"/>
  <c r="AW57" i="4" s="1"/>
  <c r="FS50" i="4"/>
  <c r="FS51" i="4" s="1"/>
  <c r="FS57" i="4" s="1"/>
  <c r="AU50" i="4"/>
  <c r="AU51" i="4" s="1"/>
  <c r="AU57" i="4" s="1"/>
  <c r="EG50" i="4"/>
  <c r="EG51" i="4" s="1"/>
  <c r="EG57" i="4" s="1"/>
  <c r="CQ50" i="4"/>
  <c r="CQ51" i="4" s="1"/>
  <c r="CQ57" i="4" s="1"/>
  <c r="E49" i="4"/>
  <c r="M8" i="1" s="1"/>
  <c r="GH46" i="4"/>
  <c r="AA50" i="4"/>
  <c r="AA51" i="4" s="1"/>
  <c r="AA57" i="4" s="1"/>
  <c r="AB50" i="4"/>
  <c r="AB51" i="4" s="1"/>
  <c r="AB57" i="4" s="1"/>
  <c r="T50" i="4"/>
  <c r="T51" i="4" s="1"/>
  <c r="T57" i="4" s="1"/>
  <c r="K51" i="4"/>
  <c r="K57" i="4" s="1"/>
  <c r="K50" i="4"/>
  <c r="N50" i="4"/>
  <c r="N51" i="4"/>
  <c r="N57" i="4" s="1"/>
  <c r="EP50" i="4"/>
  <c r="EP51" i="4" s="1"/>
  <c r="EP57" i="4" s="1"/>
  <c r="CY50" i="4"/>
  <c r="CY51" i="4" s="1"/>
  <c r="CY57" i="4" s="1"/>
  <c r="AM51" i="4"/>
  <c r="AM57" i="4" s="1"/>
  <c r="AM50" i="4"/>
  <c r="CI50" i="4"/>
  <c r="CI51" i="4" s="1"/>
  <c r="CI57" i="4" s="1"/>
  <c r="DT50" i="4"/>
  <c r="DT51" i="4" s="1"/>
  <c r="DT57" i="4" s="1"/>
  <c r="W50" i="4"/>
  <c r="W51" i="4" s="1"/>
  <c r="W57" i="4" s="1"/>
  <c r="DS50" i="4"/>
  <c r="DS51" i="4" s="1"/>
  <c r="DS57" i="4" s="1"/>
  <c r="DP50" i="4"/>
  <c r="DP51" i="4" s="1"/>
  <c r="DP57" i="4" s="1"/>
  <c r="CG50" i="4"/>
  <c r="CG51" i="4" s="1"/>
  <c r="CG57" i="4" s="1"/>
  <c r="R50" i="4"/>
  <c r="R51" i="4" s="1"/>
  <c r="R57" i="4" s="1"/>
  <c r="AZ50" i="4"/>
  <c r="AZ51" i="4" s="1"/>
  <c r="AZ57" i="4" s="1"/>
  <c r="EQ50" i="4"/>
  <c r="EQ51" i="4" s="1"/>
  <c r="EQ57" i="4" s="1"/>
  <c r="FH50" i="4"/>
  <c r="FH51" i="4" s="1"/>
  <c r="FH57" i="4" s="1"/>
  <c r="FY50" i="4"/>
  <c r="FY51" i="4"/>
  <c r="FY57" i="4" s="1"/>
  <c r="AV50" i="4"/>
  <c r="AV51" i="4" s="1"/>
  <c r="AV57" i="4" s="1"/>
  <c r="BQ50" i="4"/>
  <c r="BQ51" i="4" s="1"/>
  <c r="BQ57" i="4" s="1"/>
  <c r="AG50" i="4"/>
  <c r="AG51" i="4" s="1"/>
  <c r="AG57" i="4" s="1"/>
  <c r="FB50" i="4"/>
  <c r="FB51" i="4" s="1"/>
  <c r="FB57" i="4" s="1"/>
  <c r="Z50" i="4"/>
  <c r="Z51" i="4" s="1"/>
  <c r="Z57" i="4" s="1"/>
  <c r="EY50" i="4"/>
  <c r="EY51" i="4" s="1"/>
  <c r="EY57" i="4" s="1"/>
  <c r="BL50" i="4"/>
  <c r="BL51" i="4" s="1"/>
  <c r="BL57" i="4" s="1"/>
  <c r="BB50" i="4"/>
  <c r="BB51" i="4"/>
  <c r="BB57" i="4" s="1"/>
  <c r="AH50" i="4"/>
  <c r="AH51" i="4" s="1"/>
  <c r="AH57" i="4" s="1"/>
  <c r="AJ50" i="4"/>
  <c r="AJ51" i="4"/>
  <c r="AJ57" i="4" s="1"/>
  <c r="BJ50" i="4"/>
  <c r="BJ51" i="4" s="1"/>
  <c r="BJ57" i="4" s="1"/>
  <c r="P50" i="4"/>
  <c r="P51" i="4"/>
  <c r="P57" i="4" s="1"/>
  <c r="BS50" i="4"/>
  <c r="BS51" i="4" s="1"/>
  <c r="BS57" i="4" s="1"/>
  <c r="BM50" i="4"/>
  <c r="BM51" i="4" s="1"/>
  <c r="BM57" i="4" s="1"/>
  <c r="BW50" i="4"/>
  <c r="BW51" i="4" s="1"/>
  <c r="BW57" i="4" s="1"/>
  <c r="FK50" i="4"/>
  <c r="FK51" i="4" s="1"/>
  <c r="FK57" i="4" s="1"/>
  <c r="EW50" i="4"/>
  <c r="EW51" i="4" s="1"/>
  <c r="EW57" i="4" s="1"/>
  <c r="EK50" i="4"/>
  <c r="EK51" i="4" s="1"/>
  <c r="EK57" i="4" s="1"/>
  <c r="FQ50" i="4"/>
  <c r="FQ51" i="4" s="1"/>
  <c r="FQ57" i="4" s="1"/>
  <c r="BK50" i="4"/>
  <c r="BK51" i="4" s="1"/>
  <c r="BK57" i="4" s="1"/>
  <c r="O51" i="4"/>
  <c r="O57" i="4" s="1"/>
  <c r="O50" i="4"/>
  <c r="CO50" i="4"/>
  <c r="CO51" i="4" s="1"/>
  <c r="CO57" i="4" s="1"/>
  <c r="I50" i="4"/>
  <c r="I51" i="4" s="1"/>
  <c r="I57" i="4" s="1"/>
  <c r="DA50" i="4"/>
  <c r="DA51" i="4"/>
  <c r="DA57" i="4" s="1"/>
  <c r="V50" i="4"/>
  <c r="V51" i="4" s="1"/>
  <c r="V57" i="4" s="1"/>
  <c r="EV50" i="4"/>
  <c r="EV51" i="4"/>
  <c r="EV57" i="4" s="1"/>
  <c r="BR50" i="4"/>
  <c r="BR51" i="4" s="1"/>
  <c r="BR57" i="4" s="1"/>
  <c r="AD50" i="4"/>
  <c r="AD51" i="4" s="1"/>
  <c r="AD57" i="4" s="1"/>
  <c r="FX50" i="4"/>
  <c r="FX51" i="4" s="1"/>
  <c r="FX57" i="4" s="1"/>
  <c r="BD50" i="4"/>
  <c r="BD51" i="4" s="1"/>
  <c r="BD57" i="4" s="1"/>
  <c r="EU50" i="4"/>
  <c r="EU51" i="4" s="1"/>
  <c r="EU57" i="4" s="1"/>
  <c r="EA50" i="4"/>
  <c r="EA51" i="4" s="1"/>
  <c r="EA57" i="4" s="1"/>
  <c r="CD50" i="4"/>
  <c r="CD51" i="4" s="1"/>
  <c r="CD57" i="4" s="1"/>
  <c r="DD50" i="4"/>
  <c r="DD51" i="4" s="1"/>
  <c r="DD57" i="4" s="1"/>
  <c r="BF50" i="4"/>
  <c r="BF51" i="4" s="1"/>
  <c r="BF57" i="4" s="1"/>
  <c r="FO50" i="4"/>
  <c r="FO51" i="4" s="1"/>
  <c r="FO57" i="4" s="1"/>
  <c r="DX51" i="4"/>
  <c r="DX57" i="4" s="1"/>
  <c r="DX50" i="4"/>
  <c r="EF50" i="4"/>
  <c r="EF51" i="4" s="1"/>
  <c r="EF57" i="4" s="1"/>
  <c r="ET50" i="4"/>
  <c r="ET51" i="4" s="1"/>
  <c r="ET57" i="4" s="1"/>
  <c r="DM50" i="4"/>
  <c r="DM51" i="4" s="1"/>
  <c r="DM57" i="4" s="1"/>
  <c r="DQ50" i="4"/>
  <c r="DQ51" i="4" s="1"/>
  <c r="DQ57" i="4" s="1"/>
  <c r="DW50" i="4"/>
  <c r="DW51" i="4" s="1"/>
  <c r="DW57" i="4" s="1"/>
  <c r="AS50" i="4"/>
  <c r="AS51" i="4" s="1"/>
  <c r="AS57" i="4" s="1"/>
  <c r="DG50" i="4"/>
  <c r="DG51" i="4" s="1"/>
  <c r="DG57" i="4" s="1"/>
  <c r="CA50" i="4"/>
  <c r="CA51" i="4" s="1"/>
  <c r="CA57" i="4" s="1"/>
  <c r="H50" i="4"/>
  <c r="H51" i="4" s="1"/>
  <c r="H57" i="4" s="1"/>
  <c r="G51" i="4"/>
  <c r="G57" i="4" s="1"/>
  <c r="G50" i="4"/>
  <c r="CX50" i="4"/>
  <c r="CX51" i="4"/>
  <c r="CX57" i="4" s="1"/>
  <c r="CR50" i="4"/>
  <c r="CR51" i="4" s="1"/>
  <c r="CR57" i="4" s="1"/>
  <c r="EN50" i="4"/>
  <c r="EN51" i="4"/>
  <c r="EN57" i="4" s="1"/>
  <c r="DZ50" i="4"/>
  <c r="DZ51" i="4" s="1"/>
  <c r="DZ57" i="4" s="1"/>
  <c r="EC50" i="4"/>
  <c r="EC51" i="4" s="1"/>
  <c r="EC57" i="4" s="1"/>
  <c r="DN50" i="4"/>
  <c r="DN51" i="4" s="1"/>
  <c r="DN57" i="4" s="1"/>
  <c r="BX50" i="4"/>
  <c r="BX51" i="4" s="1"/>
  <c r="BX57" i="4" s="1"/>
  <c r="BH51" i="4"/>
  <c r="BH57" i="4" s="1"/>
  <c r="BH50" i="4"/>
  <c r="AF50" i="4"/>
  <c r="AF51" i="4" s="1"/>
  <c r="AF57" i="4" s="1"/>
  <c r="CH50" i="4"/>
  <c r="CH51" i="4" s="1"/>
  <c r="CH57" i="4" s="1"/>
  <c r="DF50" i="4"/>
  <c r="DF51" i="4"/>
  <c r="DF57" i="4" s="1"/>
  <c r="DL50" i="4"/>
  <c r="DL51" i="4" s="1"/>
  <c r="DL57" i="4" s="1"/>
  <c r="DJ50" i="4"/>
  <c r="DJ51" i="4"/>
  <c r="DJ57" i="4" s="1"/>
  <c r="CE50" i="4"/>
  <c r="CE51" i="4" s="1"/>
  <c r="CE57" i="4" s="1"/>
  <c r="CN50" i="4"/>
  <c r="CN51" i="4" s="1"/>
  <c r="CN57" i="4" s="1"/>
  <c r="AP50" i="4"/>
  <c r="AP51" i="4" s="1"/>
  <c r="AP57" i="4" s="1"/>
  <c r="FW50" i="4"/>
  <c r="FW51" i="4" s="1"/>
  <c r="FW57" i="4" s="1"/>
  <c r="FT50" i="4"/>
  <c r="FT51" i="4" s="1"/>
  <c r="FT57" i="4" s="1"/>
  <c r="AX50" i="4"/>
  <c r="AX51" i="4"/>
  <c r="AX57" i="4" s="1"/>
  <c r="DY50" i="4"/>
  <c r="DY51" i="4" s="1"/>
  <c r="DY57" i="4" s="1"/>
  <c r="DK50" i="4"/>
  <c r="DK51" i="4" s="1"/>
  <c r="DK57" i="4" s="1"/>
  <c r="AR50" i="4"/>
  <c r="AR51" i="4" s="1"/>
  <c r="AR57" i="4" s="1"/>
  <c r="F50" i="4"/>
  <c r="F51" i="4" s="1"/>
  <c r="F57" i="4" s="1"/>
  <c r="DI51" i="4"/>
  <c r="DI57" i="4" s="1"/>
  <c r="DI50" i="4"/>
  <c r="ER50" i="4"/>
  <c r="ER51" i="4"/>
  <c r="ER57" i="4" s="1"/>
  <c r="FD50" i="4"/>
  <c r="FD51" i="4" s="1"/>
  <c r="FD57" i="4" s="1"/>
  <c r="U50" i="4"/>
  <c r="U51" i="4" s="1"/>
  <c r="U57" i="4" s="1"/>
  <c r="DV50" i="4"/>
  <c r="DV51" i="4" s="1"/>
  <c r="DV57" i="4" s="1"/>
  <c r="FU50" i="4"/>
  <c r="FU51" i="4" s="1"/>
  <c r="FU57" i="4" s="1"/>
  <c r="FI50" i="4"/>
  <c r="FI51" i="4" s="1"/>
  <c r="FI57" i="4" s="1"/>
  <c r="ED50" i="4"/>
  <c r="ED51" i="4"/>
  <c r="ED57" i="4" s="1"/>
  <c r="CU51" i="4"/>
  <c r="CU57" i="4" s="1"/>
  <c r="CU50" i="4"/>
  <c r="FN50" i="4"/>
  <c r="FN51" i="4" s="1"/>
  <c r="FN57" i="4" s="1"/>
  <c r="EL50" i="4"/>
  <c r="EL51" i="4" s="1"/>
  <c r="EL57" i="4" s="1"/>
  <c r="FC50" i="4"/>
  <c r="FC51" i="4" s="1"/>
  <c r="FC57" i="4" s="1"/>
  <c r="EM50" i="4"/>
  <c r="EM51" i="4" s="1"/>
  <c r="EM57" i="4" s="1"/>
  <c r="AC50" i="4"/>
  <c r="AC51" i="4" s="1"/>
  <c r="AC57" i="4" s="1"/>
  <c r="BI50" i="4"/>
  <c r="BI51" i="4" s="1"/>
  <c r="BI57" i="4" s="1"/>
  <c r="BY50" i="4"/>
  <c r="BY51" i="4" s="1"/>
  <c r="BY57" i="4" s="1"/>
  <c r="Y50" i="4"/>
  <c r="Y51" i="4" s="1"/>
  <c r="Y57" i="4" s="1"/>
  <c r="AO50" i="4"/>
  <c r="AO51" i="4" s="1"/>
  <c r="AO57" i="4" s="1"/>
  <c r="AE50" i="4"/>
  <c r="AE51" i="4" s="1"/>
  <c r="AE57" i="4" s="1"/>
  <c r="BO50" i="4"/>
  <c r="BO51" i="4" s="1"/>
  <c r="BO57" i="4" s="1"/>
  <c r="FJ51" i="4"/>
  <c r="FJ57" i="4" s="1"/>
  <c r="FJ50" i="4"/>
  <c r="EZ50" i="4"/>
  <c r="EZ51" i="4" s="1"/>
  <c r="EZ57" i="4" s="1"/>
  <c r="AI51" i="4"/>
  <c r="AI57" i="4" s="1"/>
  <c r="AI50" i="4"/>
  <c r="FV50" i="4"/>
  <c r="FV51" i="4" s="1"/>
  <c r="FV57" i="4" s="1"/>
  <c r="FF51" i="4"/>
  <c r="FF57" i="4" s="1"/>
  <c r="FF50" i="4"/>
  <c r="CF50" i="4"/>
  <c r="CF51" i="4" s="1"/>
  <c r="CF57" i="4" s="1"/>
  <c r="EO50" i="4"/>
  <c r="EO51" i="4" s="1"/>
  <c r="EO57" i="4" s="1"/>
  <c r="CT50" i="4"/>
  <c r="CT51" i="4"/>
  <c r="CT57" i="4" s="1"/>
  <c r="DO51" i="4"/>
  <c r="DO57" i="4" s="1"/>
  <c r="DO50" i="4"/>
  <c r="AY50" i="4"/>
  <c r="AY51" i="4" s="1"/>
  <c r="AY57" i="4" s="1"/>
  <c r="CM51" i="4"/>
  <c r="CM57" i="4" s="1"/>
  <c r="CM50" i="4"/>
  <c r="BT50" i="4"/>
  <c r="BT51" i="4" s="1"/>
  <c r="BT57" i="4" s="1"/>
  <c r="AT50" i="4"/>
  <c r="AT51" i="4" s="1"/>
  <c r="AT57" i="4" s="1"/>
  <c r="EH50" i="4"/>
  <c r="EH51" i="4"/>
  <c r="EH57" i="4" s="1"/>
  <c r="BG50" i="4"/>
  <c r="BG51" i="4" s="1"/>
  <c r="BG57" i="4" s="1"/>
  <c r="CZ50" i="4"/>
  <c r="CZ51" i="4" s="1"/>
  <c r="CZ57" i="4" s="1"/>
  <c r="CL50" i="4"/>
  <c r="CL51" i="4" s="1"/>
  <c r="CL57" i="4" s="1"/>
  <c r="DC50" i="4"/>
  <c r="DC51" i="4" s="1"/>
  <c r="DC57" i="4" s="1"/>
  <c r="CC50" i="4"/>
  <c r="CC51" i="4" s="1"/>
  <c r="CC57" i="4" s="1"/>
  <c r="L50" i="4"/>
  <c r="L51" i="4" s="1"/>
  <c r="L57" i="4" s="1"/>
  <c r="BA50" i="4"/>
  <c r="BA51" i="4" s="1"/>
  <c r="BA57" i="4" s="1"/>
  <c r="DB50" i="4"/>
  <c r="DB51" i="4" s="1"/>
  <c r="DB57" i="4" s="1"/>
  <c r="DH51" i="4"/>
  <c r="DH57" i="4" s="1"/>
  <c r="DH50" i="4"/>
  <c r="ES50" i="4"/>
  <c r="ES51" i="4" s="1"/>
  <c r="ES57" i="4" s="1"/>
  <c r="S51" i="4"/>
  <c r="S57" i="4" s="1"/>
  <c r="S50" i="4"/>
  <c r="FL50" i="4"/>
  <c r="FL51" i="4" s="1"/>
  <c r="FL57" i="4" s="1"/>
  <c r="CS50" i="4"/>
  <c r="CS51" i="4" s="1"/>
  <c r="CS57" i="4" s="1"/>
  <c r="EB50" i="4"/>
  <c r="EB51" i="4"/>
  <c r="EB57" i="4" s="1"/>
  <c r="CW50" i="4"/>
  <c r="CW51" i="4" s="1"/>
  <c r="CW57" i="4" s="1"/>
  <c r="AK50" i="4"/>
  <c r="AK51" i="4"/>
  <c r="AK57" i="4" s="1"/>
  <c r="CV50" i="4"/>
  <c r="CV51" i="4" s="1"/>
  <c r="CV57" i="4" s="1"/>
  <c r="EE50" i="4"/>
  <c r="EE51" i="4" s="1"/>
  <c r="EE57" i="4" s="1"/>
  <c r="X50" i="4"/>
  <c r="X51" i="4" s="1"/>
  <c r="X57" i="4" s="1"/>
  <c r="FG50" i="4"/>
  <c r="FG51" i="4" s="1"/>
  <c r="FG57" i="4" s="1"/>
  <c r="BZ50" i="4"/>
  <c r="BZ51" i="4" s="1"/>
  <c r="BZ57" i="4" s="1"/>
  <c r="CP50" i="4"/>
  <c r="CP51" i="4" s="1"/>
  <c r="CP57" i="4" s="1"/>
  <c r="CB50" i="4"/>
  <c r="CB51" i="4" s="1"/>
  <c r="CB57" i="4" s="1"/>
  <c r="AN50" i="4"/>
  <c r="AN51" i="4" s="1"/>
  <c r="AN57" i="4" s="1"/>
  <c r="FZ51" i="4"/>
  <c r="FZ57" i="4" s="1"/>
  <c r="FZ50" i="4"/>
  <c r="FP50" i="4"/>
  <c r="FP51" i="4" s="1"/>
  <c r="FP57" i="4" s="1"/>
  <c r="FE51" i="4"/>
  <c r="FE57" i="4" s="1"/>
  <c r="FE50" i="4"/>
  <c r="DR50" i="4"/>
  <c r="DR51" i="4" s="1"/>
  <c r="DR57" i="4" s="1"/>
  <c r="BC50" i="4"/>
  <c r="BC51" i="4" s="1"/>
  <c r="BC57" i="4" s="1"/>
  <c r="FR50" i="4"/>
  <c r="FR51" i="4" s="1"/>
  <c r="FR57" i="4" s="1"/>
  <c r="BV50" i="4"/>
  <c r="BV51" i="4" s="1"/>
  <c r="BV57" i="4" s="1"/>
  <c r="DE50" i="4"/>
  <c r="DE51" i="4" s="1"/>
  <c r="DE57" i="4" s="1"/>
  <c r="BU50" i="4"/>
  <c r="BU51" i="4" s="1"/>
  <c r="BU57" i="4" s="1"/>
  <c r="FA50" i="4"/>
  <c r="FA51" i="4" s="1"/>
  <c r="FA57" i="4" s="1"/>
  <c r="FM50" i="4"/>
  <c r="FM51" i="4" s="1"/>
  <c r="FM57" i="4" s="1"/>
  <c r="DU50" i="4"/>
  <c r="DU51" i="4"/>
  <c r="DU57" i="4" s="1"/>
  <c r="CK50" i="4"/>
  <c r="CK51" i="4" s="1"/>
  <c r="CK57" i="4" s="1"/>
  <c r="BE50" i="4"/>
  <c r="BE51" i="4"/>
  <c r="BE57" i="4" s="1"/>
  <c r="M51" i="4"/>
  <c r="M57" i="4" s="1"/>
  <c r="M50" i="4"/>
  <c r="GI49" i="3"/>
  <c r="GD45" i="3"/>
  <c r="FZ45" i="3"/>
  <c r="FV45" i="3"/>
  <c r="FR45" i="3"/>
  <c r="FN45" i="3"/>
  <c r="FJ45" i="3"/>
  <c r="FF45" i="3"/>
  <c r="FB45" i="3"/>
  <c r="EX45" i="3"/>
  <c r="ET45" i="3"/>
  <c r="EP45" i="3"/>
  <c r="EL45" i="3"/>
  <c r="EH45" i="3"/>
  <c r="ED45" i="3"/>
  <c r="DZ45" i="3"/>
  <c r="DV45" i="3"/>
  <c r="DR45" i="3"/>
  <c r="DN45" i="3"/>
  <c r="DJ45" i="3"/>
  <c r="DF45" i="3"/>
  <c r="DB45" i="3"/>
  <c r="CX45" i="3"/>
  <c r="CT45" i="3"/>
  <c r="CP45" i="3"/>
  <c r="CL45" i="3"/>
  <c r="CH45" i="3"/>
  <c r="CD45" i="3"/>
  <c r="BZ45" i="3"/>
  <c r="BV45" i="3"/>
  <c r="BR45" i="3"/>
  <c r="BN45" i="3"/>
  <c r="BJ45" i="3"/>
  <c r="BF45" i="3"/>
  <c r="BB45" i="3"/>
  <c r="AX45" i="3"/>
  <c r="AT45" i="3"/>
  <c r="AP45" i="3"/>
  <c r="AL45" i="3"/>
  <c r="AH45" i="3"/>
  <c r="AD45" i="3"/>
  <c r="Z45" i="3"/>
  <c r="V45" i="3"/>
  <c r="R45" i="3"/>
  <c r="N45" i="3"/>
  <c r="J45" i="3"/>
  <c r="F45" i="3"/>
  <c r="GG45" i="3"/>
  <c r="GC45" i="3"/>
  <c r="FY45" i="3"/>
  <c r="FU45" i="3"/>
  <c r="FQ45" i="3"/>
  <c r="FM45" i="3"/>
  <c r="FI45" i="3"/>
  <c r="FE45" i="3"/>
  <c r="FA45" i="3"/>
  <c r="EW45" i="3"/>
  <c r="ES45" i="3"/>
  <c r="EO45" i="3"/>
  <c r="EK45" i="3"/>
  <c r="EG45" i="3"/>
  <c r="EC45" i="3"/>
  <c r="DY45" i="3"/>
  <c r="DU45" i="3"/>
  <c r="DQ45" i="3"/>
  <c r="DM45" i="3"/>
  <c r="DI45" i="3"/>
  <c r="DE45" i="3"/>
  <c r="DA45" i="3"/>
  <c r="CW45" i="3"/>
  <c r="CS45" i="3"/>
  <c r="CO45" i="3"/>
  <c r="CK45" i="3"/>
  <c r="CG45" i="3"/>
  <c r="CC45" i="3"/>
  <c r="BY45" i="3"/>
  <c r="BU45" i="3"/>
  <c r="BQ45" i="3"/>
  <c r="BM45" i="3"/>
  <c r="BI45" i="3"/>
  <c r="BE45" i="3"/>
  <c r="BA45" i="3"/>
  <c r="AW45" i="3"/>
  <c r="AS45" i="3"/>
  <c r="AO45" i="3"/>
  <c r="AK45" i="3"/>
  <c r="AG45" i="3"/>
  <c r="AC45" i="3"/>
  <c r="Y45" i="3"/>
  <c r="U45" i="3"/>
  <c r="Q45" i="3"/>
  <c r="M45" i="3"/>
  <c r="I45" i="3"/>
  <c r="E45" i="3"/>
  <c r="GF45" i="3"/>
  <c r="GB45" i="3"/>
  <c r="FX45" i="3"/>
  <c r="FT45" i="3"/>
  <c r="FP45" i="3"/>
  <c r="FL45" i="3"/>
  <c r="FH45" i="3"/>
  <c r="FD45" i="3"/>
  <c r="EZ45" i="3"/>
  <c r="EV45" i="3"/>
  <c r="ER45" i="3"/>
  <c r="EN45" i="3"/>
  <c r="EJ45" i="3"/>
  <c r="EF45" i="3"/>
  <c r="EB45" i="3"/>
  <c r="DX45" i="3"/>
  <c r="DT45" i="3"/>
  <c r="DP45" i="3"/>
  <c r="DL45" i="3"/>
  <c r="DH45" i="3"/>
  <c r="DD45" i="3"/>
  <c r="CZ45" i="3"/>
  <c r="CV45" i="3"/>
  <c r="CR45" i="3"/>
  <c r="CN45" i="3"/>
  <c r="CJ45" i="3"/>
  <c r="CF45" i="3"/>
  <c r="CB45" i="3"/>
  <c r="BX45" i="3"/>
  <c r="BT45" i="3"/>
  <c r="BP45" i="3"/>
  <c r="BL45" i="3"/>
  <c r="BH45" i="3"/>
  <c r="BD45" i="3"/>
  <c r="AZ45" i="3"/>
  <c r="AV45" i="3"/>
  <c r="AR45" i="3"/>
  <c r="AN45" i="3"/>
  <c r="AJ45" i="3"/>
  <c r="AF45" i="3"/>
  <c r="AB45" i="3"/>
  <c r="X45" i="3"/>
  <c r="T45" i="3"/>
  <c r="P45" i="3"/>
  <c r="L45" i="3"/>
  <c r="H45" i="3"/>
  <c r="GE45" i="3"/>
  <c r="FO45" i="3"/>
  <c r="EY45" i="3"/>
  <c r="EI45" i="3"/>
  <c r="DS45" i="3"/>
  <c r="DC45" i="3"/>
  <c r="CM45" i="3"/>
  <c r="BW45" i="3"/>
  <c r="BG45" i="3"/>
  <c r="AQ45" i="3"/>
  <c r="AA45" i="3"/>
  <c r="K45" i="3"/>
  <c r="GA45" i="3"/>
  <c r="FK45" i="3"/>
  <c r="EU45" i="3"/>
  <c r="EE45" i="3"/>
  <c r="DO45" i="3"/>
  <c r="CY45" i="3"/>
  <c r="CI45" i="3"/>
  <c r="BS45" i="3"/>
  <c r="BC45" i="3"/>
  <c r="AM45" i="3"/>
  <c r="W45" i="3"/>
  <c r="G45" i="3"/>
  <c r="FW45" i="3"/>
  <c r="FG45" i="3"/>
  <c r="EQ45" i="3"/>
  <c r="EA45" i="3"/>
  <c r="DK45" i="3"/>
  <c r="CU45" i="3"/>
  <c r="CE45" i="3"/>
  <c r="BO45" i="3"/>
  <c r="AY45" i="3"/>
  <c r="AI45" i="3"/>
  <c r="S45" i="3"/>
  <c r="FS45" i="3"/>
  <c r="DG45" i="3"/>
  <c r="AU45" i="3"/>
  <c r="BK45" i="3"/>
  <c r="FC45" i="3"/>
  <c r="CQ45" i="3"/>
  <c r="AE45" i="3"/>
  <c r="EM45" i="3"/>
  <c r="CA45" i="3"/>
  <c r="O45" i="3"/>
  <c r="DW45" i="3"/>
  <c r="GE46" i="3"/>
  <c r="GE49" i="3" s="1"/>
  <c r="GE51" i="3" s="1"/>
  <c r="GC46" i="3"/>
  <c r="GC49" i="3" s="1"/>
  <c r="GC51" i="3" s="1"/>
  <c r="GG46" i="3"/>
  <c r="GG49" i="3" s="1"/>
  <c r="GG51" i="3" s="1"/>
  <c r="GF46" i="3"/>
  <c r="GF49" i="3" s="1"/>
  <c r="GF51" i="3" s="1"/>
  <c r="GD46" i="3"/>
  <c r="GD49" i="3" s="1"/>
  <c r="GD51" i="3" s="1"/>
  <c r="CS46" i="3"/>
  <c r="CS49" i="3" s="1"/>
  <c r="L1112" i="1" s="1"/>
  <c r="BX46" i="3"/>
  <c r="BX49" i="3" s="1"/>
  <c r="L860" i="1" s="1"/>
  <c r="DX46" i="3"/>
  <c r="DX49" i="3" s="1"/>
  <c r="L1484" i="1" s="1"/>
  <c r="FA46" i="3"/>
  <c r="FA49" i="3" s="1"/>
  <c r="L1832" i="1" s="1"/>
  <c r="CQ46" i="3"/>
  <c r="CQ49" i="3" s="1"/>
  <c r="L1088" i="1" s="1"/>
  <c r="U46" i="3"/>
  <c r="U49" i="3" s="1"/>
  <c r="L200" i="1" s="1"/>
  <c r="CI46" i="3"/>
  <c r="CI49" i="3" s="1"/>
  <c r="L992" i="1" s="1"/>
  <c r="FW46" i="3"/>
  <c r="FW49" i="3" s="1"/>
  <c r="L2096" i="1" s="1"/>
  <c r="CN46" i="3"/>
  <c r="CN49" i="3" s="1"/>
  <c r="L1052" i="1" s="1"/>
  <c r="CY46" i="3"/>
  <c r="CY49" i="3" s="1"/>
  <c r="L1184" i="1" s="1"/>
  <c r="EV46" i="3"/>
  <c r="EV49" i="3" s="1"/>
  <c r="L1772" i="1" s="1"/>
  <c r="FC46" i="3"/>
  <c r="FC49" i="3" s="1"/>
  <c r="L1856" i="1" s="1"/>
  <c r="BE46" i="3"/>
  <c r="BE49" i="3" s="1"/>
  <c r="L632" i="1" s="1"/>
  <c r="F46" i="3"/>
  <c r="F49" i="3" s="1"/>
  <c r="L20" i="1" s="1"/>
  <c r="FO46" i="3"/>
  <c r="FO49" i="3" s="1"/>
  <c r="L2000" i="1" s="1"/>
  <c r="AC46" i="3"/>
  <c r="AC49" i="3" s="1"/>
  <c r="L296" i="1" s="1"/>
  <c r="CG46" i="3"/>
  <c r="CG49" i="3" s="1"/>
  <c r="L968" i="1" s="1"/>
  <c r="DJ46" i="3"/>
  <c r="DJ49" i="3" s="1"/>
  <c r="L1316" i="1" s="1"/>
  <c r="BD46" i="3"/>
  <c r="BD49" i="3" s="1"/>
  <c r="L620" i="1" s="1"/>
  <c r="EL46" i="3"/>
  <c r="EL49" i="3" s="1"/>
  <c r="L1652" i="1" s="1"/>
  <c r="DD46" i="3"/>
  <c r="DD49" i="3" s="1"/>
  <c r="L1244" i="1" s="1"/>
  <c r="GA46" i="3"/>
  <c r="GA49" i="3" s="1"/>
  <c r="FQ46" i="3"/>
  <c r="FQ49" i="3" s="1"/>
  <c r="L2024" i="1" s="1"/>
  <c r="Y46" i="3"/>
  <c r="Y49" i="3" s="1"/>
  <c r="L248" i="1" s="1"/>
  <c r="BN46" i="3"/>
  <c r="BN49" i="3" s="1"/>
  <c r="L740" i="1" s="1"/>
  <c r="BU46" i="3"/>
  <c r="BU49" i="3" s="1"/>
  <c r="L824" i="1" s="1"/>
  <c r="CO46" i="3"/>
  <c r="CO49" i="3" s="1"/>
  <c r="L1064" i="1" s="1"/>
  <c r="BL46" i="3"/>
  <c r="BL49" i="3" s="1"/>
  <c r="L716" i="1" s="1"/>
  <c r="AV46" i="3"/>
  <c r="AV49" i="3" s="1"/>
  <c r="L524" i="1" s="1"/>
  <c r="FV46" i="3"/>
  <c r="FV49" i="3" s="1"/>
  <c r="L2084" i="1" s="1"/>
  <c r="EU46" i="3"/>
  <c r="EU49" i="3" s="1"/>
  <c r="L1760" i="1" s="1"/>
  <c r="CW46" i="3"/>
  <c r="CW49" i="3" s="1"/>
  <c r="L1160" i="1" s="1"/>
  <c r="AF46" i="3"/>
  <c r="AF49" i="3" s="1"/>
  <c r="L332" i="1" s="1"/>
  <c r="CF46" i="3"/>
  <c r="CF49" i="3" s="1"/>
  <c r="L956" i="1" s="1"/>
  <c r="BO46" i="3"/>
  <c r="BO49" i="3" s="1"/>
  <c r="L752" i="1" s="1"/>
  <c r="CM46" i="3"/>
  <c r="CM49" i="3" s="1"/>
  <c r="L1040" i="1" s="1"/>
  <c r="DM46" i="3"/>
  <c r="DM49" i="3" s="1"/>
  <c r="L1352" i="1" s="1"/>
  <c r="FN46" i="3"/>
  <c r="FN49" i="3" s="1"/>
  <c r="L1988" i="1" s="1"/>
  <c r="FM46" i="3"/>
  <c r="FM49" i="3" s="1"/>
  <c r="L1976" i="1" s="1"/>
  <c r="BP46" i="3"/>
  <c r="BP49" i="3" s="1"/>
  <c r="L764" i="1" s="1"/>
  <c r="EY46" i="3"/>
  <c r="EY49" i="3" s="1"/>
  <c r="L1808" i="1" s="1"/>
  <c r="EF46" i="3"/>
  <c r="EF49" i="3" s="1"/>
  <c r="L1580" i="1" s="1"/>
  <c r="EH46" i="3"/>
  <c r="EH49" i="3" s="1"/>
  <c r="L1604" i="1" s="1"/>
  <c r="EO46" i="3"/>
  <c r="EO49" i="3" s="1"/>
  <c r="L1688" i="1" s="1"/>
  <c r="CL46" i="3"/>
  <c r="CL49" i="3" s="1"/>
  <c r="L1028" i="1" s="1"/>
  <c r="EC46" i="3"/>
  <c r="EC49" i="3" s="1"/>
  <c r="L1544" i="1" s="1"/>
  <c r="CJ46" i="3"/>
  <c r="CJ49" i="3" s="1"/>
  <c r="L1004" i="1" s="1"/>
  <c r="L46" i="3"/>
  <c r="L49" i="3" s="1"/>
  <c r="L92" i="1" s="1"/>
  <c r="CK46" i="3"/>
  <c r="CK49" i="3" s="1"/>
  <c r="L1016" i="1" s="1"/>
  <c r="BK46" i="3"/>
  <c r="BK49" i="3" s="1"/>
  <c r="L704" i="1" s="1"/>
  <c r="EM46" i="3"/>
  <c r="EM49" i="3" s="1"/>
  <c r="L1664" i="1" s="1"/>
  <c r="R46" i="3"/>
  <c r="R49" i="3" s="1"/>
  <c r="L164" i="1" s="1"/>
  <c r="W46" i="3"/>
  <c r="W49" i="3" s="1"/>
  <c r="L224" i="1" s="1"/>
  <c r="DP46" i="3"/>
  <c r="DP49" i="3" s="1"/>
  <c r="L1388" i="1" s="1"/>
  <c r="AB46" i="3"/>
  <c r="AB49" i="3" s="1"/>
  <c r="L284" i="1" s="1"/>
  <c r="G46" i="3"/>
  <c r="G49" i="3" s="1"/>
  <c r="L32" i="1" s="1"/>
  <c r="BF46" i="3"/>
  <c r="BF49" i="3" s="1"/>
  <c r="L644" i="1" s="1"/>
  <c r="FT46" i="3"/>
  <c r="FT49" i="3" s="1"/>
  <c r="L2060" i="1" s="1"/>
  <c r="AE46" i="3"/>
  <c r="AE49" i="3" s="1"/>
  <c r="L320" i="1" s="1"/>
  <c r="BI46" i="3"/>
  <c r="BI49" i="3" s="1"/>
  <c r="L680" i="1" s="1"/>
  <c r="DZ46" i="3"/>
  <c r="DZ49" i="3" s="1"/>
  <c r="L1508" i="1" s="1"/>
  <c r="CU46" i="3"/>
  <c r="CU49" i="3" s="1"/>
  <c r="L1136" i="1" s="1"/>
  <c r="EW46" i="3"/>
  <c r="EW49" i="3" s="1"/>
  <c r="L1784" i="1" s="1"/>
  <c r="FX46" i="3"/>
  <c r="FX49" i="3" s="1"/>
  <c r="L2108" i="1" s="1"/>
  <c r="CV46" i="3"/>
  <c r="CV49" i="3" s="1"/>
  <c r="L1148" i="1" s="1"/>
  <c r="N46" i="3"/>
  <c r="N49" i="3" s="1"/>
  <c r="L116" i="1" s="1"/>
  <c r="AR46" i="3"/>
  <c r="AR49" i="3" s="1"/>
  <c r="L476" i="1" s="1"/>
  <c r="FZ46" i="3"/>
  <c r="FZ49" i="3" s="1"/>
  <c r="L2132" i="1" s="1"/>
  <c r="DE46" i="3"/>
  <c r="DE49" i="3" s="1"/>
  <c r="L1256" i="1" s="1"/>
  <c r="DF46" i="3"/>
  <c r="DF49" i="3" s="1"/>
  <c r="L1268" i="1" s="1"/>
  <c r="DI46" i="3"/>
  <c r="DI49" i="3" s="1"/>
  <c r="L1304" i="1" s="1"/>
  <c r="FK46" i="3"/>
  <c r="FK49" i="3" s="1"/>
  <c r="L1952" i="1" s="1"/>
  <c r="CZ46" i="3"/>
  <c r="CZ49" i="3" s="1"/>
  <c r="L1196" i="1" s="1"/>
  <c r="AN46" i="3"/>
  <c r="AN49" i="3" s="1"/>
  <c r="L428" i="1" s="1"/>
  <c r="H46" i="3"/>
  <c r="H49" i="3" s="1"/>
  <c r="L44" i="1" s="1"/>
  <c r="V46" i="3"/>
  <c r="V49" i="3" s="1"/>
  <c r="L212" i="1" s="1"/>
  <c r="BM46" i="3"/>
  <c r="BM49" i="3" s="1"/>
  <c r="L728" i="1" s="1"/>
  <c r="EN46" i="3"/>
  <c r="EN49" i="3" s="1"/>
  <c r="L1676" i="1" s="1"/>
  <c r="EQ46" i="3"/>
  <c r="EQ49" i="3" s="1"/>
  <c r="L1712" i="1" s="1"/>
  <c r="FE46" i="3"/>
  <c r="FE49" i="3" s="1"/>
  <c r="L1880" i="1" s="1"/>
  <c r="DV46" i="3"/>
  <c r="DV49" i="3" s="1"/>
  <c r="L1460" i="1" s="1"/>
  <c r="BA46" i="3"/>
  <c r="BA49" i="3" s="1"/>
  <c r="L584" i="1" s="1"/>
  <c r="AM46" i="3"/>
  <c r="AM49" i="3" s="1"/>
  <c r="L416" i="1" s="1"/>
  <c r="AO46" i="3"/>
  <c r="AO49" i="3" s="1"/>
  <c r="L440" i="1" s="1"/>
  <c r="BG46" i="3"/>
  <c r="BG49" i="3" s="1"/>
  <c r="L656" i="1" s="1"/>
  <c r="K46" i="3"/>
  <c r="K49" i="3" s="1"/>
  <c r="L80" i="1" s="1"/>
  <c r="DC46" i="3"/>
  <c r="DC49" i="3" s="1"/>
  <c r="L1232" i="1" s="1"/>
  <c r="J46" i="3"/>
  <c r="J49" i="3" s="1"/>
  <c r="L68" i="1" s="1"/>
  <c r="DB46" i="3"/>
  <c r="DB49" i="3" s="1"/>
  <c r="L1220" i="1" s="1"/>
  <c r="EK46" i="3"/>
  <c r="EK49" i="3" s="1"/>
  <c r="L1640" i="1" s="1"/>
  <c r="DK46" i="3"/>
  <c r="DK49" i="3" s="1"/>
  <c r="L1328" i="1" s="1"/>
  <c r="ES46" i="3"/>
  <c r="ES49" i="3" s="1"/>
  <c r="L1736" i="1" s="1"/>
  <c r="DA46" i="3"/>
  <c r="DA49" i="3" s="1"/>
  <c r="L1208" i="1" s="1"/>
  <c r="EB46" i="3"/>
  <c r="EB49" i="3" s="1"/>
  <c r="L1532" i="1" s="1"/>
  <c r="CE46" i="3"/>
  <c r="CE49" i="3" s="1"/>
  <c r="L944" i="1" s="1"/>
  <c r="AQ46" i="3"/>
  <c r="AQ49" i="3" s="1"/>
  <c r="L464" i="1" s="1"/>
  <c r="FL46" i="3"/>
  <c r="FL49" i="3" s="1"/>
  <c r="L1964" i="1" s="1"/>
  <c r="AP46" i="3"/>
  <c r="AP49" i="3" s="1"/>
  <c r="L452" i="1" s="1"/>
  <c r="ER46" i="3"/>
  <c r="ER49" i="3" s="1"/>
  <c r="L1724" i="1" s="1"/>
  <c r="ED46" i="3"/>
  <c r="ED49" i="3" s="1"/>
  <c r="L1556" i="1" s="1"/>
  <c r="BY46" i="3"/>
  <c r="BY49" i="3" s="1"/>
  <c r="L872" i="1" s="1"/>
  <c r="Q46" i="3"/>
  <c r="Q49" i="3" s="1"/>
  <c r="L152" i="1" s="1"/>
  <c r="AD46" i="3"/>
  <c r="AD49" i="3" s="1"/>
  <c r="L308" i="1" s="1"/>
  <c r="DQ46" i="3"/>
  <c r="DQ49" i="3" s="1"/>
  <c r="L1400" i="1" s="1"/>
  <c r="BW46" i="3"/>
  <c r="BW49" i="3" s="1"/>
  <c r="L848" i="1" s="1"/>
  <c r="CX46" i="3"/>
  <c r="CX49" i="3" s="1"/>
  <c r="L1172" i="1" s="1"/>
  <c r="FB46" i="3"/>
  <c r="FB49" i="3" s="1"/>
  <c r="L1844" i="1" s="1"/>
  <c r="AZ46" i="3"/>
  <c r="AZ49" i="3" s="1"/>
  <c r="L572" i="1" s="1"/>
  <c r="FH46" i="3"/>
  <c r="FH49" i="3" s="1"/>
  <c r="L1916" i="1" s="1"/>
  <c r="BC46" i="3"/>
  <c r="BC49" i="3" s="1"/>
  <c r="L608" i="1" s="1"/>
  <c r="BH46" i="3"/>
  <c r="BH49" i="3" s="1"/>
  <c r="L668" i="1" s="1"/>
  <c r="DR46" i="3"/>
  <c r="DR49" i="3" s="1"/>
  <c r="L1412" i="1" s="1"/>
  <c r="AJ46" i="3"/>
  <c r="AJ49" i="3" s="1"/>
  <c r="L380" i="1" s="1"/>
  <c r="ET46" i="3"/>
  <c r="ET49" i="3" s="1"/>
  <c r="L1748" i="1" s="1"/>
  <c r="AT46" i="3"/>
  <c r="AT49" i="3" s="1"/>
  <c r="L500" i="1" s="1"/>
  <c r="CA46" i="3"/>
  <c r="CA49" i="3" s="1"/>
  <c r="L896" i="1" s="1"/>
  <c r="CP46" i="3"/>
  <c r="CP49" i="3" s="1"/>
  <c r="L1076" i="1" s="1"/>
  <c r="CT46" i="3"/>
  <c r="CT49" i="3" s="1"/>
  <c r="L1124" i="1" s="1"/>
  <c r="CD46" i="3"/>
  <c r="CD49" i="3" s="1"/>
  <c r="L932" i="1" s="1"/>
  <c r="P46" i="3"/>
  <c r="P49" i="3" s="1"/>
  <c r="L140" i="1" s="1"/>
  <c r="FG46" i="3"/>
  <c r="FG49" i="3" s="1"/>
  <c r="L1904" i="1" s="1"/>
  <c r="BV46" i="3"/>
  <c r="BV49" i="3" s="1"/>
  <c r="L836" i="1" s="1"/>
  <c r="I46" i="3"/>
  <c r="I49" i="3" s="1"/>
  <c r="L56" i="1" s="1"/>
  <c r="AX46" i="3"/>
  <c r="AX49" i="3" s="1"/>
  <c r="L548" i="1" s="1"/>
  <c r="BZ46" i="3"/>
  <c r="BZ49" i="3" s="1"/>
  <c r="L884" i="1" s="1"/>
  <c r="CH46" i="3"/>
  <c r="CH49" i="3" s="1"/>
  <c r="L980" i="1" s="1"/>
  <c r="EZ46" i="3"/>
  <c r="EZ49" i="3" s="1"/>
  <c r="L1820" i="1" s="1"/>
  <c r="T46" i="3"/>
  <c r="T49" i="3" s="1"/>
  <c r="L188" i="1" s="1"/>
  <c r="AU46" i="3"/>
  <c r="AU49" i="3" s="1"/>
  <c r="L512" i="1" s="1"/>
  <c r="GB46" i="3"/>
  <c r="GB49" i="3" s="1"/>
  <c r="GB51" i="3" s="1"/>
  <c r="GB57" i="3" s="1"/>
  <c r="DS46" i="3"/>
  <c r="DS49" i="3" s="1"/>
  <c r="L1424" i="1" s="1"/>
  <c r="BQ46" i="3"/>
  <c r="BQ49" i="3" s="1"/>
  <c r="L776" i="1" s="1"/>
  <c r="BR46" i="3"/>
  <c r="BR49" i="3" s="1"/>
  <c r="L788" i="1" s="1"/>
  <c r="EA46" i="3"/>
  <c r="EA49" i="3" s="1"/>
  <c r="L1520" i="1" s="1"/>
  <c r="DN46" i="3"/>
  <c r="DN49" i="3" s="1"/>
  <c r="L1364" i="1" s="1"/>
  <c r="AS46" i="3"/>
  <c r="AS49" i="3" s="1"/>
  <c r="L488" i="1" s="1"/>
  <c r="FI46" i="3"/>
  <c r="FI49" i="3" s="1"/>
  <c r="L1928" i="1" s="1"/>
  <c r="AG46" i="3"/>
  <c r="AG49" i="3" s="1"/>
  <c r="L344" i="1" s="1"/>
  <c r="FJ46" i="3"/>
  <c r="FJ49" i="3" s="1"/>
  <c r="L1940" i="1" s="1"/>
  <c r="DW46" i="3"/>
  <c r="DW49" i="3" s="1"/>
  <c r="L1472" i="1" s="1"/>
  <c r="AY46" i="3"/>
  <c r="AY49" i="3" s="1"/>
  <c r="L560" i="1" s="1"/>
  <c r="DH46" i="3"/>
  <c r="DH49" i="3" s="1"/>
  <c r="L1292" i="1" s="1"/>
  <c r="EJ46" i="3"/>
  <c r="EJ49" i="3" s="1"/>
  <c r="L1628" i="1" s="1"/>
  <c r="M46" i="3"/>
  <c r="M49" i="3" s="1"/>
  <c r="L104" i="1" s="1"/>
  <c r="EG46" i="3"/>
  <c r="EG49" i="3" s="1"/>
  <c r="L1592" i="1" s="1"/>
  <c r="CR46" i="3"/>
  <c r="CR49" i="3" s="1"/>
  <c r="L1100" i="1" s="1"/>
  <c r="AA46" i="3"/>
  <c r="AA49" i="3" s="1"/>
  <c r="L272" i="1" s="1"/>
  <c r="FP46" i="3"/>
  <c r="FP49" i="3" s="1"/>
  <c r="L2012" i="1" s="1"/>
  <c r="DL46" i="3"/>
  <c r="DL49" i="3" s="1"/>
  <c r="L1340" i="1" s="1"/>
  <c r="BJ46" i="3"/>
  <c r="BJ49" i="3" s="1"/>
  <c r="L692" i="1" s="1"/>
  <c r="EP46" i="3"/>
  <c r="EP49" i="3" s="1"/>
  <c r="L1700" i="1" s="1"/>
  <c r="FF46" i="3"/>
  <c r="FF49" i="3" s="1"/>
  <c r="L1892" i="1" s="1"/>
  <c r="DO46" i="3"/>
  <c r="DO49" i="3" s="1"/>
  <c r="L1376" i="1" s="1"/>
  <c r="DG46" i="3"/>
  <c r="DG49" i="3" s="1"/>
  <c r="L1280" i="1" s="1"/>
  <c r="DT46" i="3"/>
  <c r="DT49" i="3" s="1"/>
  <c r="L1436" i="1" s="1"/>
  <c r="BS46" i="3"/>
  <c r="BS49" i="3" s="1"/>
  <c r="L800" i="1" s="1"/>
  <c r="Z46" i="3"/>
  <c r="Z49" i="3" s="1"/>
  <c r="L260" i="1" s="1"/>
  <c r="AW46" i="3"/>
  <c r="AW49" i="3" s="1"/>
  <c r="L536" i="1" s="1"/>
  <c r="FU46" i="3"/>
  <c r="FU49" i="3" s="1"/>
  <c r="L2072" i="1" s="1"/>
  <c r="EE46" i="3"/>
  <c r="EE49" i="3" s="1"/>
  <c r="L1568" i="1" s="1"/>
  <c r="FS46" i="3"/>
  <c r="FS49" i="3" s="1"/>
  <c r="L2048" i="1" s="1"/>
  <c r="DU46" i="3"/>
  <c r="DU49" i="3" s="1"/>
  <c r="L1448" i="1" s="1"/>
  <c r="S46" i="3"/>
  <c r="S49" i="3" s="1"/>
  <c r="L176" i="1" s="1"/>
  <c r="BB46" i="3"/>
  <c r="BB49" i="3" s="1"/>
  <c r="L596" i="1" s="1"/>
  <c r="X46" i="3"/>
  <c r="X49" i="3" s="1"/>
  <c r="L236" i="1" s="1"/>
  <c r="AK46" i="3"/>
  <c r="AK49" i="3" s="1"/>
  <c r="L392" i="1" s="1"/>
  <c r="EX46" i="3"/>
  <c r="EX49" i="3" s="1"/>
  <c r="AL46" i="3"/>
  <c r="AL49" i="3" s="1"/>
  <c r="L404" i="1" s="1"/>
  <c r="AI46" i="3"/>
  <c r="AI49" i="3" s="1"/>
  <c r="L368" i="1" s="1"/>
  <c r="O46" i="3"/>
  <c r="O49" i="3" s="1"/>
  <c r="L128" i="1" s="1"/>
  <c r="FD46" i="3"/>
  <c r="FD49" i="3" s="1"/>
  <c r="L1868" i="1" s="1"/>
  <c r="FR46" i="3"/>
  <c r="FR49" i="3" s="1"/>
  <c r="L2036" i="1" s="1"/>
  <c r="EI46" i="3"/>
  <c r="EI49" i="3" s="1"/>
  <c r="L1616" i="1" s="1"/>
  <c r="BT46" i="3"/>
  <c r="BT49" i="3" s="1"/>
  <c r="L812" i="1" s="1"/>
  <c r="FY46" i="3"/>
  <c r="FY49" i="3" s="1"/>
  <c r="L2120" i="1" s="1"/>
  <c r="AH46" i="3"/>
  <c r="AH49" i="3" s="1"/>
  <c r="L356" i="1" s="1"/>
  <c r="CB46" i="3"/>
  <c r="CB49" i="3" s="1"/>
  <c r="L908" i="1" s="1"/>
  <c r="CC46" i="3"/>
  <c r="CC49" i="3" s="1"/>
  <c r="L920" i="1" s="1"/>
  <c r="DY46" i="3"/>
  <c r="DY49" i="3" s="1"/>
  <c r="L1496" i="1" s="1"/>
  <c r="E46" i="3"/>
  <c r="GH49" i="2"/>
  <c r="K2159" i="1" s="1"/>
  <c r="GI48" i="2"/>
  <c r="E50" i="2"/>
  <c r="GH50" i="2" s="1"/>
  <c r="K2163" i="1" l="1"/>
  <c r="K2164" i="1"/>
  <c r="L888" i="1"/>
  <c r="L889" i="1"/>
  <c r="L733" i="1"/>
  <c r="L732" i="1"/>
  <c r="L528" i="1"/>
  <c r="L529" i="1"/>
  <c r="L1561" i="1"/>
  <c r="L1560" i="1"/>
  <c r="L216" i="1"/>
  <c r="L217" i="1"/>
  <c r="L2137" i="1"/>
  <c r="L2136" i="1"/>
  <c r="L684" i="1"/>
  <c r="L685" i="1"/>
  <c r="L168" i="1"/>
  <c r="L169" i="1"/>
  <c r="L1693" i="1"/>
  <c r="L1692" i="1"/>
  <c r="L1044" i="1"/>
  <c r="L1045" i="1"/>
  <c r="L720" i="1"/>
  <c r="L721" i="1"/>
  <c r="L1657" i="1"/>
  <c r="L1656" i="1"/>
  <c r="L1861" i="1"/>
  <c r="L1860" i="1"/>
  <c r="L1836" i="1"/>
  <c r="L1837" i="1"/>
  <c r="L241" i="1"/>
  <c r="L240" i="1"/>
  <c r="L564" i="1"/>
  <c r="L565" i="1"/>
  <c r="L876" i="1"/>
  <c r="L877" i="1"/>
  <c r="L660" i="1"/>
  <c r="L661" i="1"/>
  <c r="L228" i="1"/>
  <c r="L229" i="1"/>
  <c r="L1093" i="1"/>
  <c r="L1092" i="1"/>
  <c r="L600" i="1"/>
  <c r="L601" i="1"/>
  <c r="L781" i="1"/>
  <c r="L780" i="1"/>
  <c r="L576" i="1"/>
  <c r="L577" i="1"/>
  <c r="L1872" i="1"/>
  <c r="L1873" i="1"/>
  <c r="L181" i="1"/>
  <c r="L180" i="1"/>
  <c r="L1441" i="1"/>
  <c r="L1440" i="1"/>
  <c r="L276" i="1"/>
  <c r="L277" i="1"/>
  <c r="L1945" i="1"/>
  <c r="L1944" i="1"/>
  <c r="L1428" i="1"/>
  <c r="L1429" i="1"/>
  <c r="L61" i="1"/>
  <c r="L60" i="1"/>
  <c r="L504" i="1"/>
  <c r="L505" i="1"/>
  <c r="L1848" i="1"/>
  <c r="L1849" i="1"/>
  <c r="L1728" i="1"/>
  <c r="L1729" i="1"/>
  <c r="L1332" i="1"/>
  <c r="L1333" i="1"/>
  <c r="L420" i="1"/>
  <c r="L421" i="1"/>
  <c r="L48" i="1"/>
  <c r="L49" i="1"/>
  <c r="L480" i="1"/>
  <c r="L481" i="1"/>
  <c r="L324" i="1"/>
  <c r="L325" i="1"/>
  <c r="L1669" i="1"/>
  <c r="L1668" i="1"/>
  <c r="L1609" i="1"/>
  <c r="L1608" i="1"/>
  <c r="L756" i="1"/>
  <c r="L757" i="1"/>
  <c r="L1069" i="1"/>
  <c r="L1068" i="1"/>
  <c r="L624" i="1"/>
  <c r="L625" i="1"/>
  <c r="L1776" i="1"/>
  <c r="L1777" i="1"/>
  <c r="L1489" i="1"/>
  <c r="L1488" i="1"/>
  <c r="L264" i="1"/>
  <c r="L265" i="1"/>
  <c r="L792" i="1"/>
  <c r="L793" i="1"/>
  <c r="L1212" i="1"/>
  <c r="L1213" i="1"/>
  <c r="L1033" i="1"/>
  <c r="L1032" i="1"/>
  <c r="L636" i="1"/>
  <c r="L637" i="1"/>
  <c r="L804" i="1"/>
  <c r="L805" i="1"/>
  <c r="L1741" i="1"/>
  <c r="L1740" i="1"/>
  <c r="L925" i="1"/>
  <c r="L924" i="1"/>
  <c r="L133" i="1"/>
  <c r="L132" i="1"/>
  <c r="L1453" i="1"/>
  <c r="L1452" i="1"/>
  <c r="L1284" i="1"/>
  <c r="L1285" i="1"/>
  <c r="L1105" i="1"/>
  <c r="L1104" i="1"/>
  <c r="L348" i="1"/>
  <c r="L349" i="1"/>
  <c r="L840" i="1"/>
  <c r="L841" i="1"/>
  <c r="L1752" i="1"/>
  <c r="L1753" i="1"/>
  <c r="L1176" i="1"/>
  <c r="L1177" i="1"/>
  <c r="L456" i="1"/>
  <c r="L457" i="1"/>
  <c r="L1645" i="1"/>
  <c r="L1644" i="1"/>
  <c r="L588" i="1"/>
  <c r="L589" i="1"/>
  <c r="L432" i="1"/>
  <c r="L433" i="1"/>
  <c r="L120" i="1"/>
  <c r="L121" i="1"/>
  <c r="L2064" i="1"/>
  <c r="L2065" i="1"/>
  <c r="L709" i="1"/>
  <c r="L708" i="1"/>
  <c r="L1585" i="1"/>
  <c r="L1584" i="1"/>
  <c r="L960" i="1"/>
  <c r="L961" i="1"/>
  <c r="L829" i="1"/>
  <c r="L828" i="1"/>
  <c r="L1320" i="1"/>
  <c r="L1321" i="1"/>
  <c r="L1189" i="1"/>
  <c r="L1188" i="1"/>
  <c r="L864" i="1"/>
  <c r="L865" i="1"/>
  <c r="L1344" i="1"/>
  <c r="L1345" i="1"/>
  <c r="L1080" i="1"/>
  <c r="L1081" i="1"/>
  <c r="L1513" i="1"/>
  <c r="L1512" i="1"/>
  <c r="L1249" i="1"/>
  <c r="L1248" i="1"/>
  <c r="L2017" i="1"/>
  <c r="L2016" i="1"/>
  <c r="L552" i="1"/>
  <c r="L553" i="1"/>
  <c r="L1500" i="1"/>
  <c r="L1501" i="1"/>
  <c r="L2052" i="1"/>
  <c r="L2053" i="1"/>
  <c r="L1597" i="1"/>
  <c r="L1596" i="1"/>
  <c r="L1932" i="1"/>
  <c r="L1933" i="1"/>
  <c r="L516" i="1"/>
  <c r="L517" i="1"/>
  <c r="L1908" i="1"/>
  <c r="L1909" i="1"/>
  <c r="L384" i="1"/>
  <c r="L385" i="1"/>
  <c r="L852" i="1"/>
  <c r="L853" i="1"/>
  <c r="L1969" i="1"/>
  <c r="L1968" i="1"/>
  <c r="L1225" i="1"/>
  <c r="L1224" i="1"/>
  <c r="L1465" i="1"/>
  <c r="L1464" i="1"/>
  <c r="L1201" i="1"/>
  <c r="L1200" i="1"/>
  <c r="L1152" i="1"/>
  <c r="L1153" i="1"/>
  <c r="L649" i="1"/>
  <c r="L648" i="1"/>
  <c r="L1020" i="1"/>
  <c r="L1021" i="1"/>
  <c r="L1813" i="1"/>
  <c r="L1812" i="1"/>
  <c r="L337" i="1"/>
  <c r="L336" i="1"/>
  <c r="L744" i="1"/>
  <c r="L745" i="1"/>
  <c r="L973" i="1"/>
  <c r="L972" i="1"/>
  <c r="L1056" i="1"/>
  <c r="L1057" i="1"/>
  <c r="L1116" i="1"/>
  <c r="L1117" i="1"/>
  <c r="L1620" i="1"/>
  <c r="L1621" i="1"/>
  <c r="L1921" i="1"/>
  <c r="L1920" i="1"/>
  <c r="L1260" i="1"/>
  <c r="L1261" i="1"/>
  <c r="L1357" i="1"/>
  <c r="L1356" i="1"/>
  <c r="N2164" i="1"/>
  <c r="N2163" i="1"/>
  <c r="L1477" i="1"/>
  <c r="L1476" i="1"/>
  <c r="L901" i="1"/>
  <c r="L900" i="1"/>
  <c r="L445" i="1"/>
  <c r="L444" i="1"/>
  <c r="L912" i="1"/>
  <c r="L913" i="1"/>
  <c r="L372" i="1"/>
  <c r="L373" i="1"/>
  <c r="L1381" i="1"/>
  <c r="L1380" i="1"/>
  <c r="L361" i="1"/>
  <c r="L360" i="1"/>
  <c r="L409" i="1"/>
  <c r="L408" i="1"/>
  <c r="L1573" i="1"/>
  <c r="L1572" i="1"/>
  <c r="L1897" i="1"/>
  <c r="L1896" i="1"/>
  <c r="L108" i="1"/>
  <c r="L109" i="1"/>
  <c r="L492" i="1"/>
  <c r="L493" i="1"/>
  <c r="L192" i="1"/>
  <c r="L193" i="1"/>
  <c r="L145" i="1"/>
  <c r="L144" i="1"/>
  <c r="L1417" i="1"/>
  <c r="L1416" i="1"/>
  <c r="L1405" i="1"/>
  <c r="L1404" i="1"/>
  <c r="L468" i="1"/>
  <c r="L469" i="1"/>
  <c r="L72" i="1"/>
  <c r="L73" i="1"/>
  <c r="L1884" i="1"/>
  <c r="L1885" i="1"/>
  <c r="L1956" i="1"/>
  <c r="L1957" i="1"/>
  <c r="L2113" i="1"/>
  <c r="L2112" i="1"/>
  <c r="L37" i="1"/>
  <c r="L36" i="1"/>
  <c r="L96" i="1"/>
  <c r="L97" i="1"/>
  <c r="L768" i="1"/>
  <c r="L769" i="1"/>
  <c r="L1165" i="1"/>
  <c r="L1164" i="1"/>
  <c r="L252" i="1"/>
  <c r="L253" i="1"/>
  <c r="L300" i="1"/>
  <c r="L301" i="1"/>
  <c r="L2100" i="1"/>
  <c r="L2101" i="1"/>
  <c r="M13" i="1"/>
  <c r="M12" i="1"/>
  <c r="L2124" i="1"/>
  <c r="L2125" i="1"/>
  <c r="EX51" i="3"/>
  <c r="L1796" i="1"/>
  <c r="L1705" i="1"/>
  <c r="L1704" i="1"/>
  <c r="L1632" i="1"/>
  <c r="L1633" i="1"/>
  <c r="L1368" i="1"/>
  <c r="L1369" i="1"/>
  <c r="L1824" i="1"/>
  <c r="L1825" i="1"/>
  <c r="L936" i="1"/>
  <c r="L937" i="1"/>
  <c r="L673" i="1"/>
  <c r="L672" i="1"/>
  <c r="L312" i="1"/>
  <c r="L313" i="1"/>
  <c r="L949" i="1"/>
  <c r="L948" i="1"/>
  <c r="L1236" i="1"/>
  <c r="L1237" i="1"/>
  <c r="L1717" i="1"/>
  <c r="L1716" i="1"/>
  <c r="L1308" i="1"/>
  <c r="L1309" i="1"/>
  <c r="L1789" i="1"/>
  <c r="L1788" i="1"/>
  <c r="L288" i="1"/>
  <c r="L289" i="1"/>
  <c r="L1008" i="1"/>
  <c r="L1009" i="1"/>
  <c r="L1981" i="1"/>
  <c r="L1980" i="1"/>
  <c r="L1764" i="1"/>
  <c r="L1765" i="1"/>
  <c r="L2028" i="1"/>
  <c r="L2029" i="1"/>
  <c r="L2004" i="1"/>
  <c r="L2005" i="1"/>
  <c r="L997" i="1"/>
  <c r="L996" i="1"/>
  <c r="M2148" i="1"/>
  <c r="M2149" i="1"/>
  <c r="L2041" i="1"/>
  <c r="L2040" i="1"/>
  <c r="L2076" i="1"/>
  <c r="L2077" i="1"/>
  <c r="L816" i="1"/>
  <c r="L817" i="1"/>
  <c r="L396" i="1"/>
  <c r="L397" i="1"/>
  <c r="L541" i="1"/>
  <c r="L540" i="1"/>
  <c r="L696" i="1"/>
  <c r="L697" i="1"/>
  <c r="L1297" i="1"/>
  <c r="L1296" i="1"/>
  <c r="L1524" i="1"/>
  <c r="L1525" i="1"/>
  <c r="L984" i="1"/>
  <c r="L985" i="1"/>
  <c r="L1129" i="1"/>
  <c r="L1128" i="1"/>
  <c r="L612" i="1"/>
  <c r="L613" i="1"/>
  <c r="L156" i="1"/>
  <c r="L157" i="1"/>
  <c r="L1537" i="1"/>
  <c r="L1536" i="1"/>
  <c r="L85" i="1"/>
  <c r="L84" i="1"/>
  <c r="L1681" i="1"/>
  <c r="L1680" i="1"/>
  <c r="L1273" i="1"/>
  <c r="L1272" i="1"/>
  <c r="L1141" i="1"/>
  <c r="L1140" i="1"/>
  <c r="L1393" i="1"/>
  <c r="L1392" i="1"/>
  <c r="L1549" i="1"/>
  <c r="L1548" i="1"/>
  <c r="L1992" i="1"/>
  <c r="L1993" i="1"/>
  <c r="L2089" i="1"/>
  <c r="L2088" i="1"/>
  <c r="GA51" i="3"/>
  <c r="GA57" i="3" s="1"/>
  <c r="L2144" i="1"/>
  <c r="L25" i="1"/>
  <c r="L24" i="1"/>
  <c r="L204" i="1"/>
  <c r="L205" i="1"/>
  <c r="E51" i="5"/>
  <c r="GH57" i="6"/>
  <c r="GI51" i="6"/>
  <c r="GH52" i="6"/>
  <c r="FW58" i="6"/>
  <c r="FO58" i="6"/>
  <c r="FG58" i="6"/>
  <c r="EY58" i="6"/>
  <c r="EQ58" i="6"/>
  <c r="EI58" i="6"/>
  <c r="EA58" i="6"/>
  <c r="DS58" i="6"/>
  <c r="DK58" i="6"/>
  <c r="DC58" i="6"/>
  <c r="CU58" i="6"/>
  <c r="CM58" i="6"/>
  <c r="CE58" i="6"/>
  <c r="BW58" i="6"/>
  <c r="BO58" i="6"/>
  <c r="BG58" i="6"/>
  <c r="AY58" i="6"/>
  <c r="FV58" i="6"/>
  <c r="FN58" i="6"/>
  <c r="FF58" i="6"/>
  <c r="EX58" i="6"/>
  <c r="EP58" i="6"/>
  <c r="EH58" i="6"/>
  <c r="DZ58" i="6"/>
  <c r="DR58" i="6"/>
  <c r="DJ58" i="6"/>
  <c r="DB58" i="6"/>
  <c r="CT58" i="6"/>
  <c r="CL58" i="6"/>
  <c r="CD58" i="6"/>
  <c r="BV58" i="6"/>
  <c r="BN58" i="6"/>
  <c r="BF58" i="6"/>
  <c r="GH58" i="6"/>
  <c r="FU58" i="6"/>
  <c r="FM58" i="6"/>
  <c r="FE58" i="6"/>
  <c r="EW58" i="6"/>
  <c r="EO58" i="6"/>
  <c r="EG58" i="6"/>
  <c r="DY58" i="6"/>
  <c r="DQ58" i="6"/>
  <c r="DI58" i="6"/>
  <c r="DA58" i="6"/>
  <c r="CS58" i="6"/>
  <c r="CK58" i="6"/>
  <c r="CC58" i="6"/>
  <c r="BU58" i="6"/>
  <c r="BM58" i="6"/>
  <c r="GB58" i="6"/>
  <c r="FT58" i="6"/>
  <c r="FL58" i="6"/>
  <c r="FD58" i="6"/>
  <c r="EV58" i="6"/>
  <c r="EN58" i="6"/>
  <c r="EF58" i="6"/>
  <c r="DX58" i="6"/>
  <c r="DP58" i="6"/>
  <c r="DH58" i="6"/>
  <c r="CZ58" i="6"/>
  <c r="CR58" i="6"/>
  <c r="CJ58" i="6"/>
  <c r="CB58" i="6"/>
  <c r="BT58" i="6"/>
  <c r="BL58" i="6"/>
  <c r="GA58" i="6"/>
  <c r="FS58" i="6"/>
  <c r="FK58" i="6"/>
  <c r="FC58" i="6"/>
  <c r="EU58" i="6"/>
  <c r="EM58" i="6"/>
  <c r="EE58" i="6"/>
  <c r="DW58" i="6"/>
  <c r="DO58" i="6"/>
  <c r="DG58" i="6"/>
  <c r="CY58" i="6"/>
  <c r="CQ58" i="6"/>
  <c r="CI58" i="6"/>
  <c r="CA58" i="6"/>
  <c r="BS58" i="6"/>
  <c r="BK58" i="6"/>
  <c r="BC58" i="6"/>
  <c r="FZ58" i="6"/>
  <c r="FR58" i="6"/>
  <c r="FJ58" i="6"/>
  <c r="FB58" i="6"/>
  <c r="ET58" i="6"/>
  <c r="EL58" i="6"/>
  <c r="ED58" i="6"/>
  <c r="DV58" i="6"/>
  <c r="DN58" i="6"/>
  <c r="DF58" i="6"/>
  <c r="CX58" i="6"/>
  <c r="CP58" i="6"/>
  <c r="CH58" i="6"/>
  <c r="BZ58" i="6"/>
  <c r="BR58" i="6"/>
  <c r="BJ58" i="6"/>
  <c r="FY58" i="6"/>
  <c r="FQ58" i="6"/>
  <c r="FI58" i="6"/>
  <c r="FA58" i="6"/>
  <c r="ES58" i="6"/>
  <c r="EK58" i="6"/>
  <c r="EC58" i="6"/>
  <c r="DU58" i="6"/>
  <c r="DM58" i="6"/>
  <c r="DE58" i="6"/>
  <c r="CW58" i="6"/>
  <c r="CO58" i="6"/>
  <c r="CG58" i="6"/>
  <c r="BY58" i="6"/>
  <c r="BQ58" i="6"/>
  <c r="BI58" i="6"/>
  <c r="BA58" i="6"/>
  <c r="DT58" i="6"/>
  <c r="BH58" i="6"/>
  <c r="AU58" i="6"/>
  <c r="AM58" i="6"/>
  <c r="AE58" i="6"/>
  <c r="W58" i="6"/>
  <c r="O58" i="6"/>
  <c r="G58" i="6"/>
  <c r="FX58" i="6"/>
  <c r="DL58" i="6"/>
  <c r="BE58" i="6"/>
  <c r="AT58" i="6"/>
  <c r="AL58" i="6"/>
  <c r="AD58" i="6"/>
  <c r="V58" i="6"/>
  <c r="N58" i="6"/>
  <c r="F58" i="6"/>
  <c r="FP58" i="6"/>
  <c r="DD58" i="6"/>
  <c r="BD58" i="6"/>
  <c r="AS58" i="6"/>
  <c r="AK58" i="6"/>
  <c r="AC58" i="6"/>
  <c r="U58" i="6"/>
  <c r="M58" i="6"/>
  <c r="E58" i="6"/>
  <c r="FH58" i="6"/>
  <c r="CV58" i="6"/>
  <c r="BB58" i="6"/>
  <c r="AR58" i="6"/>
  <c r="AJ58" i="6"/>
  <c r="AB58" i="6"/>
  <c r="T58" i="6"/>
  <c r="L58" i="6"/>
  <c r="EZ58" i="6"/>
  <c r="CN58" i="6"/>
  <c r="AZ58" i="6"/>
  <c r="AQ58" i="6"/>
  <c r="AI58" i="6"/>
  <c r="AA58" i="6"/>
  <c r="S58" i="6"/>
  <c r="K58" i="6"/>
  <c r="EB58" i="6"/>
  <c r="BP58" i="6"/>
  <c r="AV58" i="6"/>
  <c r="AN58" i="6"/>
  <c r="AF58" i="6"/>
  <c r="X58" i="6"/>
  <c r="P58" i="6"/>
  <c r="H58" i="6"/>
  <c r="BX58" i="6"/>
  <c r="Y58" i="6"/>
  <c r="AX58" i="6"/>
  <c r="R58" i="6"/>
  <c r="AP58" i="6"/>
  <c r="J58" i="6"/>
  <c r="AO58" i="6"/>
  <c r="I58" i="6"/>
  <c r="Z58" i="6"/>
  <c r="EJ58" i="6"/>
  <c r="CF58" i="6"/>
  <c r="AW58" i="6"/>
  <c r="AG58" i="6"/>
  <c r="Q58" i="6"/>
  <c r="ER58" i="6"/>
  <c r="AH58" i="6"/>
  <c r="E57" i="5"/>
  <c r="GH51" i="5"/>
  <c r="GI50" i="5"/>
  <c r="GI43" i="5"/>
  <c r="GI48" i="4"/>
  <c r="E50" i="4"/>
  <c r="GH50" i="4" s="1"/>
  <c r="GH49" i="4"/>
  <c r="M2159" i="1" s="1"/>
  <c r="CB50" i="3"/>
  <c r="CB51" i="3" s="1"/>
  <c r="CB57" i="3" s="1"/>
  <c r="EI50" i="3"/>
  <c r="EI51" i="3" s="1"/>
  <c r="EI57" i="3" s="1"/>
  <c r="AI50" i="3"/>
  <c r="AI51" i="3" s="1"/>
  <c r="AI57" i="3" s="1"/>
  <c r="X50" i="3"/>
  <c r="X51" i="3" s="1"/>
  <c r="X57" i="3" s="1"/>
  <c r="FS50" i="3"/>
  <c r="FS51" i="3" s="1"/>
  <c r="FS57" i="3" s="1"/>
  <c r="Z50" i="3"/>
  <c r="Z51" i="3" s="1"/>
  <c r="Z57" i="3" s="1"/>
  <c r="DO50" i="3"/>
  <c r="DO51" i="3"/>
  <c r="DO57" i="3" s="1"/>
  <c r="DL50" i="3"/>
  <c r="DL51" i="3" s="1"/>
  <c r="DL57" i="3" s="1"/>
  <c r="EG50" i="3"/>
  <c r="EG51" i="3" s="1"/>
  <c r="EG57" i="3" s="1"/>
  <c r="AY50" i="3"/>
  <c r="AY51" i="3" s="1"/>
  <c r="AY57" i="3" s="1"/>
  <c r="FI50" i="3"/>
  <c r="FI51" i="3" s="1"/>
  <c r="FI57" i="3" s="1"/>
  <c r="BR50" i="3"/>
  <c r="BR51" i="3" s="1"/>
  <c r="BR57" i="3" s="1"/>
  <c r="AU50" i="3"/>
  <c r="AU51" i="3" s="1"/>
  <c r="AU57" i="3" s="1"/>
  <c r="BZ50" i="3"/>
  <c r="BZ51" i="3"/>
  <c r="BZ57" i="3" s="1"/>
  <c r="FG50" i="3"/>
  <c r="FG51" i="3"/>
  <c r="FG57" i="3" s="1"/>
  <c r="CP50" i="3"/>
  <c r="CP51" i="3"/>
  <c r="CP57" i="3" s="1"/>
  <c r="AJ50" i="3"/>
  <c r="AJ51" i="3" s="1"/>
  <c r="AJ57" i="3" s="1"/>
  <c r="FH50" i="3"/>
  <c r="FH51" i="3" s="1"/>
  <c r="FH57" i="3" s="1"/>
  <c r="BW50" i="3"/>
  <c r="BW51" i="3"/>
  <c r="BW57" i="3" s="1"/>
  <c r="BY50" i="3"/>
  <c r="BY51" i="3" s="1"/>
  <c r="BY57" i="3" s="1"/>
  <c r="FL50" i="3"/>
  <c r="FL51" i="3" s="1"/>
  <c r="FL57" i="3" s="1"/>
  <c r="DA50" i="3"/>
  <c r="DA51" i="3" s="1"/>
  <c r="DA57" i="3" s="1"/>
  <c r="DB50" i="3"/>
  <c r="DB51" i="3" s="1"/>
  <c r="DB57" i="3" s="1"/>
  <c r="BG50" i="3"/>
  <c r="BG51" i="3" s="1"/>
  <c r="BG57" i="3" s="1"/>
  <c r="DV50" i="3"/>
  <c r="DV51" i="3"/>
  <c r="DV57" i="3" s="1"/>
  <c r="BM50" i="3"/>
  <c r="BM51" i="3" s="1"/>
  <c r="BM57" i="3" s="1"/>
  <c r="CZ50" i="3"/>
  <c r="CZ51" i="3" s="1"/>
  <c r="CZ57" i="3" s="1"/>
  <c r="DE50" i="3"/>
  <c r="DE51" i="3" s="1"/>
  <c r="DE57" i="3" s="1"/>
  <c r="CV50" i="3"/>
  <c r="CV51" i="3" s="1"/>
  <c r="CV57" i="3" s="1"/>
  <c r="DZ50" i="3"/>
  <c r="DZ51" i="3" s="1"/>
  <c r="DZ57" i="3" s="1"/>
  <c r="BF50" i="3"/>
  <c r="BF51" i="3" s="1"/>
  <c r="BF57" i="3" s="1"/>
  <c r="W50" i="3"/>
  <c r="W51" i="3" s="1"/>
  <c r="W57" i="3" s="1"/>
  <c r="CK50" i="3"/>
  <c r="CK51" i="3" s="1"/>
  <c r="CK57" i="3" s="1"/>
  <c r="CL50" i="3"/>
  <c r="CL51" i="3" s="1"/>
  <c r="CL57" i="3" s="1"/>
  <c r="EY50" i="3"/>
  <c r="EY51" i="3"/>
  <c r="EY57" i="3" s="1"/>
  <c r="DM50" i="3"/>
  <c r="DM51" i="3" s="1"/>
  <c r="DM57" i="3" s="1"/>
  <c r="AF50" i="3"/>
  <c r="AF51" i="3" s="1"/>
  <c r="AF57" i="3" s="1"/>
  <c r="AV50" i="3"/>
  <c r="AV51" i="3" s="1"/>
  <c r="AV57" i="3" s="1"/>
  <c r="BN50" i="3"/>
  <c r="BN51" i="3" s="1"/>
  <c r="BN57" i="3" s="1"/>
  <c r="DD50" i="3"/>
  <c r="DD51" i="3" s="1"/>
  <c r="DD57" i="3" s="1"/>
  <c r="CG50" i="3"/>
  <c r="CG51" i="3" s="1"/>
  <c r="CG57" i="3" s="1"/>
  <c r="BE50" i="3"/>
  <c r="BE51" i="3" s="1"/>
  <c r="BE57" i="3" s="1"/>
  <c r="CN50" i="3"/>
  <c r="CN51" i="3" s="1"/>
  <c r="CN57" i="3" s="1"/>
  <c r="CQ50" i="3"/>
  <c r="CQ51" i="3" s="1"/>
  <c r="CQ57" i="3" s="1"/>
  <c r="CS50" i="3"/>
  <c r="CS51" i="3" s="1"/>
  <c r="CS57" i="3" s="1"/>
  <c r="AH50" i="3"/>
  <c r="AH51" i="3" s="1"/>
  <c r="AH57" i="3" s="1"/>
  <c r="BB50" i="3"/>
  <c r="BB51" i="3"/>
  <c r="BB57" i="3" s="1"/>
  <c r="FP50" i="3"/>
  <c r="FP51" i="3" s="1"/>
  <c r="FP57" i="3" s="1"/>
  <c r="AS50" i="3"/>
  <c r="AS51" i="3" s="1"/>
  <c r="AS57" i="3" s="1"/>
  <c r="AX50" i="3"/>
  <c r="AX51" i="3" s="1"/>
  <c r="AX57" i="3" s="1"/>
  <c r="DR50" i="3"/>
  <c r="DR51" i="3" s="1"/>
  <c r="DR57" i="3" s="1"/>
  <c r="AQ50" i="3"/>
  <c r="AQ51" i="3" s="1"/>
  <c r="AQ57" i="3" s="1"/>
  <c r="FX50" i="3"/>
  <c r="FX51" i="3" s="1"/>
  <c r="FX57" i="3" s="1"/>
  <c r="E49" i="3"/>
  <c r="L8" i="1" s="1"/>
  <c r="GH46" i="3"/>
  <c r="AL50" i="3"/>
  <c r="AL51" i="3" s="1"/>
  <c r="AL57" i="3" s="1"/>
  <c r="BS50" i="3"/>
  <c r="BS51" i="3"/>
  <c r="BS57" i="3" s="1"/>
  <c r="M50" i="3"/>
  <c r="M51" i="3" s="1"/>
  <c r="M57" i="3" s="1"/>
  <c r="T50" i="3"/>
  <c r="T51" i="3" s="1"/>
  <c r="T57" i="3" s="1"/>
  <c r="CA50" i="3"/>
  <c r="CA51" i="3" s="1"/>
  <c r="CA57" i="3" s="1"/>
  <c r="ED50" i="3"/>
  <c r="ED51" i="3" s="1"/>
  <c r="ED57" i="3" s="1"/>
  <c r="J50" i="3"/>
  <c r="J51" i="3" s="1"/>
  <c r="J57" i="3" s="1"/>
  <c r="FE50" i="3"/>
  <c r="FE51" i="3" s="1"/>
  <c r="FE57" i="3" s="1"/>
  <c r="FK50" i="3"/>
  <c r="FK51" i="3" s="1"/>
  <c r="FK57" i="3" s="1"/>
  <c r="G50" i="3"/>
  <c r="G51" i="3" s="1"/>
  <c r="G57" i="3" s="1"/>
  <c r="L50" i="3"/>
  <c r="L51" i="3" s="1"/>
  <c r="L57" i="3" s="1"/>
  <c r="BP50" i="3"/>
  <c r="BP51" i="3" s="1"/>
  <c r="BP57" i="3" s="1"/>
  <c r="BL50" i="3"/>
  <c r="BL51" i="3" s="1"/>
  <c r="BL57" i="3" s="1"/>
  <c r="EL50" i="3"/>
  <c r="EL51" i="3" s="1"/>
  <c r="EL57" i="3" s="1"/>
  <c r="FC50" i="3"/>
  <c r="FC51" i="3"/>
  <c r="FC57" i="3" s="1"/>
  <c r="FW50" i="3"/>
  <c r="FW51" i="3"/>
  <c r="FW57" i="3" s="1"/>
  <c r="DY50" i="3"/>
  <c r="DY51" i="3" s="1"/>
  <c r="DY57" i="3" s="1"/>
  <c r="FY50" i="3"/>
  <c r="FY51" i="3" s="1"/>
  <c r="FY57" i="3" s="1"/>
  <c r="FD50" i="3"/>
  <c r="FD51" i="3" s="1"/>
  <c r="FD57" i="3" s="1"/>
  <c r="S50" i="3"/>
  <c r="S51" i="3" s="1"/>
  <c r="S57" i="3" s="1"/>
  <c r="FU50" i="3"/>
  <c r="FU51" i="3" s="1"/>
  <c r="FU57" i="3" s="1"/>
  <c r="DT50" i="3"/>
  <c r="DT51" i="3" s="1"/>
  <c r="DT57" i="3" s="1"/>
  <c r="EP50" i="3"/>
  <c r="EP51" i="3" s="1"/>
  <c r="EP57" i="3" s="1"/>
  <c r="AA50" i="3"/>
  <c r="AA51" i="3" s="1"/>
  <c r="AA57" i="3" s="1"/>
  <c r="EJ50" i="3"/>
  <c r="EJ51" i="3" s="1"/>
  <c r="EJ57" i="3" s="1"/>
  <c r="FJ50" i="3"/>
  <c r="FJ51" i="3" s="1"/>
  <c r="FJ57" i="3" s="1"/>
  <c r="DN50" i="3"/>
  <c r="DN51" i="3" s="1"/>
  <c r="DN57" i="3" s="1"/>
  <c r="DS50" i="3"/>
  <c r="DS51" i="3" s="1"/>
  <c r="DS57" i="3" s="1"/>
  <c r="EZ50" i="3"/>
  <c r="EZ51" i="3" s="1"/>
  <c r="EZ57" i="3" s="1"/>
  <c r="I50" i="3"/>
  <c r="I51" i="3" s="1"/>
  <c r="I57" i="3" s="1"/>
  <c r="CD50" i="3"/>
  <c r="CD51" i="3" s="1"/>
  <c r="CD57" i="3" s="1"/>
  <c r="AT50" i="3"/>
  <c r="AT51" i="3" s="1"/>
  <c r="AT57" i="3" s="1"/>
  <c r="BH50" i="3"/>
  <c r="BH51" i="3" s="1"/>
  <c r="BH57" i="3" s="1"/>
  <c r="FB50" i="3"/>
  <c r="FB51" i="3" s="1"/>
  <c r="FB57" i="3" s="1"/>
  <c r="AD50" i="3"/>
  <c r="AD51" i="3"/>
  <c r="AD57" i="3" s="1"/>
  <c r="ER50" i="3"/>
  <c r="ER51" i="3" s="1"/>
  <c r="ER57" i="3" s="1"/>
  <c r="CE50" i="3"/>
  <c r="CE51" i="3" s="1"/>
  <c r="CE57" i="3" s="1"/>
  <c r="DK50" i="3"/>
  <c r="DK51" i="3"/>
  <c r="DK57" i="3" s="1"/>
  <c r="DC50" i="3"/>
  <c r="DC51" i="3"/>
  <c r="DC57" i="3" s="1"/>
  <c r="AM50" i="3"/>
  <c r="AM51" i="3" s="1"/>
  <c r="AM57" i="3" s="1"/>
  <c r="EQ50" i="3"/>
  <c r="EQ51" i="3"/>
  <c r="EQ57" i="3" s="1"/>
  <c r="H50" i="3"/>
  <c r="H51" i="3" s="1"/>
  <c r="H57" i="3" s="1"/>
  <c r="DI50" i="3"/>
  <c r="DI51" i="3" s="1"/>
  <c r="DI57" i="3" s="1"/>
  <c r="AR50" i="3"/>
  <c r="AR51" i="3" s="1"/>
  <c r="AR57" i="3" s="1"/>
  <c r="EW50" i="3"/>
  <c r="EW51" i="3" s="1"/>
  <c r="EW57" i="3" s="1"/>
  <c r="AE50" i="3"/>
  <c r="AE51" i="3" s="1"/>
  <c r="AE57" i="3" s="1"/>
  <c r="AB50" i="3"/>
  <c r="AB51" i="3" s="1"/>
  <c r="AB57" i="3" s="1"/>
  <c r="EM50" i="3"/>
  <c r="EM51" i="3"/>
  <c r="EM57" i="3" s="1"/>
  <c r="CJ50" i="3"/>
  <c r="CJ51" i="3" s="1"/>
  <c r="CJ57" i="3" s="1"/>
  <c r="EH50" i="3"/>
  <c r="EH51" i="3" s="1"/>
  <c r="EH57" i="3" s="1"/>
  <c r="FM50" i="3"/>
  <c r="FM51" i="3" s="1"/>
  <c r="FM57" i="3" s="1"/>
  <c r="BO50" i="3"/>
  <c r="BO51" i="3"/>
  <c r="BO57" i="3" s="1"/>
  <c r="EU50" i="3"/>
  <c r="EU51" i="3" s="1"/>
  <c r="EU57" i="3" s="1"/>
  <c r="CO50" i="3"/>
  <c r="CO51" i="3" s="1"/>
  <c r="CO57" i="3" s="1"/>
  <c r="FQ50" i="3"/>
  <c r="FQ51" i="3" s="1"/>
  <c r="FQ57" i="3" s="1"/>
  <c r="BD50" i="3"/>
  <c r="BD51" i="3" s="1"/>
  <c r="BD57" i="3" s="1"/>
  <c r="FO50" i="3"/>
  <c r="FO51" i="3" s="1"/>
  <c r="FO57" i="3" s="1"/>
  <c r="EV50" i="3"/>
  <c r="EV51" i="3" s="1"/>
  <c r="EV57" i="3" s="1"/>
  <c r="CI50" i="3"/>
  <c r="CI51" i="3" s="1"/>
  <c r="CI57" i="3" s="1"/>
  <c r="DX50" i="3"/>
  <c r="DX51" i="3" s="1"/>
  <c r="DX57" i="3" s="1"/>
  <c r="FR50" i="3"/>
  <c r="FR51" i="3"/>
  <c r="FR57" i="3" s="1"/>
  <c r="EE50" i="3"/>
  <c r="EE51" i="3" s="1"/>
  <c r="EE57" i="3" s="1"/>
  <c r="FF50" i="3"/>
  <c r="FF51" i="3" s="1"/>
  <c r="FF57" i="3" s="1"/>
  <c r="DW50" i="3"/>
  <c r="DW51" i="3" s="1"/>
  <c r="DW57" i="3" s="1"/>
  <c r="BQ50" i="3"/>
  <c r="BQ51" i="3" s="1"/>
  <c r="BQ57" i="3" s="1"/>
  <c r="P50" i="3"/>
  <c r="P51" i="3" s="1"/>
  <c r="P57" i="3" s="1"/>
  <c r="AZ50" i="3"/>
  <c r="AZ51" i="3" s="1"/>
  <c r="AZ57" i="3" s="1"/>
  <c r="DQ50" i="3"/>
  <c r="DQ51" i="3" s="1"/>
  <c r="DQ57" i="3" s="1"/>
  <c r="ES50" i="3"/>
  <c r="ES51" i="3" s="1"/>
  <c r="ES57" i="3" s="1"/>
  <c r="AO50" i="3"/>
  <c r="AO51" i="3" s="1"/>
  <c r="AO57" i="3" s="1"/>
  <c r="V50" i="3"/>
  <c r="V51" i="3" s="1"/>
  <c r="V57" i="3" s="1"/>
  <c r="FZ50" i="3"/>
  <c r="FZ51" i="3" s="1"/>
  <c r="FZ57" i="3" s="1"/>
  <c r="BI50" i="3"/>
  <c r="BI51" i="3" s="1"/>
  <c r="BI57" i="3" s="1"/>
  <c r="R50" i="3"/>
  <c r="R51" i="3" s="1"/>
  <c r="R57" i="3" s="1"/>
  <c r="EO50" i="3"/>
  <c r="EO51" i="3" s="1"/>
  <c r="EO57" i="3" s="1"/>
  <c r="CM50" i="3"/>
  <c r="CM51" i="3"/>
  <c r="CM57" i="3" s="1"/>
  <c r="CW50" i="3"/>
  <c r="CW51" i="3" s="1"/>
  <c r="CW57" i="3" s="1"/>
  <c r="Y50" i="3"/>
  <c r="Y51" i="3" s="1"/>
  <c r="Y57" i="3" s="1"/>
  <c r="AC50" i="3"/>
  <c r="AC51" i="3" s="1"/>
  <c r="AC57" i="3" s="1"/>
  <c r="FA50" i="3"/>
  <c r="FA51" i="3" s="1"/>
  <c r="FA57" i="3" s="1"/>
  <c r="CC50" i="3"/>
  <c r="CC51" i="3" s="1"/>
  <c r="CC57" i="3" s="1"/>
  <c r="BT50" i="3"/>
  <c r="BT51" i="3" s="1"/>
  <c r="BT57" i="3" s="1"/>
  <c r="O50" i="3"/>
  <c r="O51" i="3" s="1"/>
  <c r="O57" i="3" s="1"/>
  <c r="AK50" i="3"/>
  <c r="AK51" i="3" s="1"/>
  <c r="AK57" i="3" s="1"/>
  <c r="DU50" i="3"/>
  <c r="DU51" i="3" s="1"/>
  <c r="DU57" i="3" s="1"/>
  <c r="AW50" i="3"/>
  <c r="AW51" i="3" s="1"/>
  <c r="AW57" i="3" s="1"/>
  <c r="DG50" i="3"/>
  <c r="DG51" i="3"/>
  <c r="DG57" i="3" s="1"/>
  <c r="BJ50" i="3"/>
  <c r="BJ51" i="3" s="1"/>
  <c r="BJ57" i="3" s="1"/>
  <c r="CR50" i="3"/>
  <c r="CR51" i="3" s="1"/>
  <c r="CR57" i="3" s="1"/>
  <c r="DH50" i="3"/>
  <c r="DH51" i="3" s="1"/>
  <c r="DH57" i="3" s="1"/>
  <c r="AG50" i="3"/>
  <c r="AG51" i="3" s="1"/>
  <c r="AG57" i="3" s="1"/>
  <c r="EA50" i="3"/>
  <c r="EA51" i="3" s="1"/>
  <c r="EA57" i="3" s="1"/>
  <c r="CH50" i="3"/>
  <c r="CH51" i="3" s="1"/>
  <c r="CH57" i="3" s="1"/>
  <c r="BV50" i="3"/>
  <c r="BV51" i="3" s="1"/>
  <c r="BV57" i="3" s="1"/>
  <c r="CT50" i="3"/>
  <c r="CT51" i="3" s="1"/>
  <c r="CT57" i="3" s="1"/>
  <c r="ET50" i="3"/>
  <c r="ET51" i="3" s="1"/>
  <c r="ET57" i="3" s="1"/>
  <c r="BC50" i="3"/>
  <c r="BC51" i="3" s="1"/>
  <c r="BC57" i="3" s="1"/>
  <c r="CX50" i="3"/>
  <c r="CX51" i="3" s="1"/>
  <c r="CX57" i="3" s="1"/>
  <c r="Q50" i="3"/>
  <c r="Q51" i="3" s="1"/>
  <c r="Q57" i="3" s="1"/>
  <c r="AP50" i="3"/>
  <c r="AP51" i="3" s="1"/>
  <c r="AP57" i="3" s="1"/>
  <c r="EB50" i="3"/>
  <c r="EB51" i="3" s="1"/>
  <c r="EB57" i="3" s="1"/>
  <c r="EK50" i="3"/>
  <c r="EK51" i="3" s="1"/>
  <c r="EK57" i="3" s="1"/>
  <c r="K50" i="3"/>
  <c r="K51" i="3"/>
  <c r="K57" i="3" s="1"/>
  <c r="BA50" i="3"/>
  <c r="BA51" i="3" s="1"/>
  <c r="BA57" i="3" s="1"/>
  <c r="EN50" i="3"/>
  <c r="EN51" i="3" s="1"/>
  <c r="EN57" i="3" s="1"/>
  <c r="AN50" i="3"/>
  <c r="AN51" i="3" s="1"/>
  <c r="AN57" i="3" s="1"/>
  <c r="DF50" i="3"/>
  <c r="DF51" i="3"/>
  <c r="DF57" i="3" s="1"/>
  <c r="N50" i="3"/>
  <c r="N51" i="3" s="1"/>
  <c r="N57" i="3" s="1"/>
  <c r="CU50" i="3"/>
  <c r="CU51" i="3"/>
  <c r="CU57" i="3" s="1"/>
  <c r="FT50" i="3"/>
  <c r="FT51" i="3" s="1"/>
  <c r="FT57" i="3" s="1"/>
  <c r="DP50" i="3"/>
  <c r="DP51" i="3" s="1"/>
  <c r="DP57" i="3" s="1"/>
  <c r="BK50" i="3"/>
  <c r="BK51" i="3"/>
  <c r="BK57" i="3" s="1"/>
  <c r="EC50" i="3"/>
  <c r="EC51" i="3" s="1"/>
  <c r="EC57" i="3" s="1"/>
  <c r="EF50" i="3"/>
  <c r="EF51" i="3" s="1"/>
  <c r="EF57" i="3" s="1"/>
  <c r="FN50" i="3"/>
  <c r="FN51" i="3" s="1"/>
  <c r="FN57" i="3" s="1"/>
  <c r="CF50" i="3"/>
  <c r="CF51" i="3" s="1"/>
  <c r="CF57" i="3" s="1"/>
  <c r="FV50" i="3"/>
  <c r="FV51" i="3" s="1"/>
  <c r="FV57" i="3" s="1"/>
  <c r="BU50" i="3"/>
  <c r="BU51" i="3" s="1"/>
  <c r="BU57" i="3" s="1"/>
  <c r="DJ50" i="3"/>
  <c r="DJ51" i="3" s="1"/>
  <c r="DJ57" i="3" s="1"/>
  <c r="F50" i="3"/>
  <c r="F51" i="3"/>
  <c r="F57" i="3" s="1"/>
  <c r="CY50" i="3"/>
  <c r="CY51" i="3"/>
  <c r="CY57" i="3" s="1"/>
  <c r="U50" i="3"/>
  <c r="U51" i="3" s="1"/>
  <c r="U57" i="3" s="1"/>
  <c r="BX50" i="3"/>
  <c r="BX51" i="3" s="1"/>
  <c r="BX57" i="3" s="1"/>
  <c r="GI50" i="2"/>
  <c r="GI43" i="2"/>
  <c r="E51" i="2"/>
  <c r="L2149" i="1" l="1"/>
  <c r="L2148" i="1"/>
  <c r="M2164" i="1"/>
  <c r="M2163" i="1"/>
  <c r="L12" i="1"/>
  <c r="L13" i="1"/>
  <c r="GH57" i="5"/>
  <c r="GH52" i="5"/>
  <c r="GI51" i="5"/>
  <c r="FX58" i="5"/>
  <c r="FP58" i="5"/>
  <c r="FH58" i="5"/>
  <c r="EZ58" i="5"/>
  <c r="ER58" i="5"/>
  <c r="EJ58" i="5"/>
  <c r="EB58" i="5"/>
  <c r="DT58" i="5"/>
  <c r="DL58" i="5"/>
  <c r="DD58" i="5"/>
  <c r="CV58" i="5"/>
  <c r="CN58" i="5"/>
  <c r="CF58" i="5"/>
  <c r="BX58" i="5"/>
  <c r="BP58" i="5"/>
  <c r="BH58" i="5"/>
  <c r="FW58" i="5"/>
  <c r="FO58" i="5"/>
  <c r="FG58" i="5"/>
  <c r="EY58" i="5"/>
  <c r="EQ58" i="5"/>
  <c r="EI58" i="5"/>
  <c r="EA58" i="5"/>
  <c r="DS58" i="5"/>
  <c r="DK58" i="5"/>
  <c r="DC58" i="5"/>
  <c r="CU58" i="5"/>
  <c r="CM58" i="5"/>
  <c r="CE58" i="5"/>
  <c r="BW58" i="5"/>
  <c r="BO58" i="5"/>
  <c r="BG58" i="5"/>
  <c r="FV58" i="5"/>
  <c r="FN58" i="5"/>
  <c r="FF58" i="5"/>
  <c r="EX58" i="5"/>
  <c r="EP58" i="5"/>
  <c r="EH58" i="5"/>
  <c r="DZ58" i="5"/>
  <c r="DR58" i="5"/>
  <c r="DJ58" i="5"/>
  <c r="DB58" i="5"/>
  <c r="CT58" i="5"/>
  <c r="CL58" i="5"/>
  <c r="CD58" i="5"/>
  <c r="BV58" i="5"/>
  <c r="BN58" i="5"/>
  <c r="BF58" i="5"/>
  <c r="FZ58" i="5"/>
  <c r="FR58" i="5"/>
  <c r="FJ58" i="5"/>
  <c r="FB58" i="5"/>
  <c r="ET58" i="5"/>
  <c r="FY58" i="5"/>
  <c r="FQ58" i="5"/>
  <c r="FI58" i="5"/>
  <c r="FA58" i="5"/>
  <c r="ES58" i="5"/>
  <c r="EK58" i="5"/>
  <c r="EC58" i="5"/>
  <c r="DU58" i="5"/>
  <c r="DM58" i="5"/>
  <c r="DE58" i="5"/>
  <c r="CW58" i="5"/>
  <c r="CO58" i="5"/>
  <c r="CG58" i="5"/>
  <c r="FM58" i="5"/>
  <c r="EU58" i="5"/>
  <c r="ED58" i="5"/>
  <c r="DN58" i="5"/>
  <c r="CX58" i="5"/>
  <c r="CH58" i="5"/>
  <c r="BS58" i="5"/>
  <c r="BE58" i="5"/>
  <c r="AW58" i="5"/>
  <c r="AO58" i="5"/>
  <c r="AG58" i="5"/>
  <c r="Y58" i="5"/>
  <c r="Q58" i="5"/>
  <c r="I58" i="5"/>
  <c r="FL58" i="5"/>
  <c r="EO58" i="5"/>
  <c r="DY58" i="5"/>
  <c r="DI58" i="5"/>
  <c r="CS58" i="5"/>
  <c r="CC58" i="5"/>
  <c r="BR58" i="5"/>
  <c r="BD58" i="5"/>
  <c r="AV58" i="5"/>
  <c r="AN58" i="5"/>
  <c r="AF58" i="5"/>
  <c r="X58" i="5"/>
  <c r="P58" i="5"/>
  <c r="H58" i="5"/>
  <c r="GH58" i="5"/>
  <c r="FK58" i="5"/>
  <c r="EN58" i="5"/>
  <c r="DX58" i="5"/>
  <c r="DH58" i="5"/>
  <c r="CR58" i="5"/>
  <c r="CB58" i="5"/>
  <c r="BQ58" i="5"/>
  <c r="BC58" i="5"/>
  <c r="AU58" i="5"/>
  <c r="AM58" i="5"/>
  <c r="AE58" i="5"/>
  <c r="W58" i="5"/>
  <c r="O58" i="5"/>
  <c r="G58" i="5"/>
  <c r="GB58" i="5"/>
  <c r="FE58" i="5"/>
  <c r="EM58" i="5"/>
  <c r="DW58" i="5"/>
  <c r="DG58" i="5"/>
  <c r="CQ58" i="5"/>
  <c r="CA58" i="5"/>
  <c r="BM58" i="5"/>
  <c r="BB58" i="5"/>
  <c r="AT58" i="5"/>
  <c r="AL58" i="5"/>
  <c r="AD58" i="5"/>
  <c r="GA58" i="5"/>
  <c r="FD58" i="5"/>
  <c r="EL58" i="5"/>
  <c r="DV58" i="5"/>
  <c r="DF58" i="5"/>
  <c r="CP58" i="5"/>
  <c r="BZ58" i="5"/>
  <c r="BL58" i="5"/>
  <c r="BA58" i="5"/>
  <c r="AS58" i="5"/>
  <c r="AK58" i="5"/>
  <c r="AC58" i="5"/>
  <c r="U58" i="5"/>
  <c r="M58" i="5"/>
  <c r="E58" i="5"/>
  <c r="FU58" i="5"/>
  <c r="FC58" i="5"/>
  <c r="EG58" i="5"/>
  <c r="DQ58" i="5"/>
  <c r="DA58" i="5"/>
  <c r="CK58" i="5"/>
  <c r="BY58" i="5"/>
  <c r="BK58" i="5"/>
  <c r="AZ58" i="5"/>
  <c r="AR58" i="5"/>
  <c r="AJ58" i="5"/>
  <c r="AB58" i="5"/>
  <c r="T58" i="5"/>
  <c r="L58" i="5"/>
  <c r="FT58" i="5"/>
  <c r="EW58" i="5"/>
  <c r="EF58" i="5"/>
  <c r="DP58" i="5"/>
  <c r="CZ58" i="5"/>
  <c r="CJ58" i="5"/>
  <c r="BU58" i="5"/>
  <c r="BJ58" i="5"/>
  <c r="AY58" i="5"/>
  <c r="AQ58" i="5"/>
  <c r="AI58" i="5"/>
  <c r="AA58" i="5"/>
  <c r="S58" i="5"/>
  <c r="K58" i="5"/>
  <c r="CY58" i="5"/>
  <c r="V58" i="5"/>
  <c r="CI58" i="5"/>
  <c r="R58" i="5"/>
  <c r="BT58" i="5"/>
  <c r="N58" i="5"/>
  <c r="BI58" i="5"/>
  <c r="J58" i="5"/>
  <c r="FS58" i="5"/>
  <c r="AX58" i="5"/>
  <c r="F58" i="5"/>
  <c r="EV58" i="5"/>
  <c r="AP58" i="5"/>
  <c r="EE58" i="5"/>
  <c r="AH58" i="5"/>
  <c r="Z58" i="5"/>
  <c r="DO58" i="5"/>
  <c r="E51" i="4"/>
  <c r="GI43" i="4"/>
  <c r="GI50" i="4"/>
  <c r="E50" i="3"/>
  <c r="GH50" i="3" s="1"/>
  <c r="GI48" i="3"/>
  <c r="GH49" i="3"/>
  <c r="L2159" i="1" s="1"/>
  <c r="E57" i="2"/>
  <c r="GH51" i="2"/>
  <c r="L2164" i="1" l="1"/>
  <c r="L2163" i="1"/>
  <c r="E51" i="3"/>
  <c r="GH51" i="3" s="1"/>
  <c r="GH51" i="4"/>
  <c r="E57" i="4"/>
  <c r="GI50" i="3"/>
  <c r="GI43" i="3"/>
  <c r="E57" i="3"/>
  <c r="GH57" i="2"/>
  <c r="GH52" i="2"/>
  <c r="GI51" i="2"/>
  <c r="GB58" i="2"/>
  <c r="FX58" i="2"/>
  <c r="FT58" i="2"/>
  <c r="FP58" i="2"/>
  <c r="FL58" i="2"/>
  <c r="FH58" i="2"/>
  <c r="FD58" i="2"/>
  <c r="EZ58" i="2"/>
  <c r="EV58" i="2"/>
  <c r="ER58" i="2"/>
  <c r="EN58" i="2"/>
  <c r="EJ58" i="2"/>
  <c r="EF58" i="2"/>
  <c r="EB58" i="2"/>
  <c r="DX58" i="2"/>
  <c r="DT58" i="2"/>
  <c r="DP58" i="2"/>
  <c r="DL58" i="2"/>
  <c r="DH58" i="2"/>
  <c r="DD58" i="2"/>
  <c r="CZ58" i="2"/>
  <c r="CV58" i="2"/>
  <c r="CR58" i="2"/>
  <c r="CN58" i="2"/>
  <c r="CJ58" i="2"/>
  <c r="CF58" i="2"/>
  <c r="CB58" i="2"/>
  <c r="BX58" i="2"/>
  <c r="BT58" i="2"/>
  <c r="BP58" i="2"/>
  <c r="BL58" i="2"/>
  <c r="BH58" i="2"/>
  <c r="BD58" i="2"/>
  <c r="AZ58" i="2"/>
  <c r="AV58" i="2"/>
  <c r="AR58" i="2"/>
  <c r="AN58" i="2"/>
  <c r="AJ58" i="2"/>
  <c r="AF58" i="2"/>
  <c r="AB58" i="2"/>
  <c r="X58" i="2"/>
  <c r="T58" i="2"/>
  <c r="P58" i="2"/>
  <c r="L58" i="2"/>
  <c r="H58" i="2"/>
  <c r="GA58" i="2"/>
  <c r="FW58" i="2"/>
  <c r="FS58" i="2"/>
  <c r="FO58" i="2"/>
  <c r="FK58" i="2"/>
  <c r="FG58" i="2"/>
  <c r="FC58" i="2"/>
  <c r="EY58" i="2"/>
  <c r="EU58" i="2"/>
  <c r="EQ58" i="2"/>
  <c r="EM58" i="2"/>
  <c r="EI58" i="2"/>
  <c r="EE58" i="2"/>
  <c r="EA58" i="2"/>
  <c r="DW58" i="2"/>
  <c r="DS58" i="2"/>
  <c r="DO58" i="2"/>
  <c r="DK58" i="2"/>
  <c r="DG58" i="2"/>
  <c r="DC58" i="2"/>
  <c r="CY58" i="2"/>
  <c r="CU58" i="2"/>
  <c r="CQ58" i="2"/>
  <c r="CM58" i="2"/>
  <c r="CI58" i="2"/>
  <c r="CE58" i="2"/>
  <c r="CA58" i="2"/>
  <c r="BW58" i="2"/>
  <c r="BS58" i="2"/>
  <c r="BO58" i="2"/>
  <c r="BK58" i="2"/>
  <c r="BG58" i="2"/>
  <c r="BC58" i="2"/>
  <c r="AY58" i="2"/>
  <c r="AU58" i="2"/>
  <c r="AQ58" i="2"/>
  <c r="AM58" i="2"/>
  <c r="AI58" i="2"/>
  <c r="AE58" i="2"/>
  <c r="AA58" i="2"/>
  <c r="W58" i="2"/>
  <c r="S58" i="2"/>
  <c r="O58" i="2"/>
  <c r="K58" i="2"/>
  <c r="G58" i="2"/>
  <c r="FZ58" i="2"/>
  <c r="FR58" i="2"/>
  <c r="FJ58" i="2"/>
  <c r="FB58" i="2"/>
  <c r="ET58" i="2"/>
  <c r="EL58" i="2"/>
  <c r="ED58" i="2"/>
  <c r="DV58" i="2"/>
  <c r="DN58" i="2"/>
  <c r="DF58" i="2"/>
  <c r="CX58" i="2"/>
  <c r="CP58" i="2"/>
  <c r="CH58" i="2"/>
  <c r="BZ58" i="2"/>
  <c r="BR58" i="2"/>
  <c r="BJ58" i="2"/>
  <c r="BB58" i="2"/>
  <c r="AT58" i="2"/>
  <c r="AL58" i="2"/>
  <c r="AD58" i="2"/>
  <c r="V58" i="2"/>
  <c r="N58" i="2"/>
  <c r="F58" i="2"/>
  <c r="FY58" i="2"/>
  <c r="FQ58" i="2"/>
  <c r="FI58" i="2"/>
  <c r="FA58" i="2"/>
  <c r="ES58" i="2"/>
  <c r="EK58" i="2"/>
  <c r="EC58" i="2"/>
  <c r="DU58" i="2"/>
  <c r="DM58" i="2"/>
  <c r="DE58" i="2"/>
  <c r="CW58" i="2"/>
  <c r="CO58" i="2"/>
  <c r="CG58" i="2"/>
  <c r="BY58" i="2"/>
  <c r="BQ58" i="2"/>
  <c r="BI58" i="2"/>
  <c r="BA58" i="2"/>
  <c r="AS58" i="2"/>
  <c r="AK58" i="2"/>
  <c r="AC58" i="2"/>
  <c r="U58" i="2"/>
  <c r="M58" i="2"/>
  <c r="E58" i="2"/>
  <c r="FN58" i="2"/>
  <c r="EX58" i="2"/>
  <c r="EH58" i="2"/>
  <c r="DR58" i="2"/>
  <c r="DB58" i="2"/>
  <c r="CL58" i="2"/>
  <c r="BV58" i="2"/>
  <c r="BF58" i="2"/>
  <c r="AP58" i="2"/>
  <c r="Z58" i="2"/>
  <c r="J58" i="2"/>
  <c r="GH58" i="2"/>
  <c r="FM58" i="2"/>
  <c r="EW58" i="2"/>
  <c r="EG58" i="2"/>
  <c r="DQ58" i="2"/>
  <c r="DA58" i="2"/>
  <c r="CK58" i="2"/>
  <c r="BU58" i="2"/>
  <c r="BE58" i="2"/>
  <c r="AO58" i="2"/>
  <c r="Y58" i="2"/>
  <c r="I58" i="2"/>
  <c r="FV58" i="2"/>
  <c r="EP58" i="2"/>
  <c r="DJ58" i="2"/>
  <c r="CD58" i="2"/>
  <c r="AX58" i="2"/>
  <c r="R58" i="2"/>
  <c r="FU58" i="2"/>
  <c r="EO58" i="2"/>
  <c r="DI58" i="2"/>
  <c r="CC58" i="2"/>
  <c r="AW58" i="2"/>
  <c r="Q58" i="2"/>
  <c r="DZ58" i="2"/>
  <c r="BN58" i="2"/>
  <c r="FF58" i="2"/>
  <c r="AH58" i="2"/>
  <c r="DY58" i="2"/>
  <c r="BM58" i="2"/>
  <c r="CT58" i="2"/>
  <c r="FE58" i="2"/>
  <c r="CS58" i="2"/>
  <c r="AG58" i="2"/>
  <c r="GB58" i="4" l="1"/>
  <c r="FX58" i="4"/>
  <c r="FT58" i="4"/>
  <c r="FP58" i="4"/>
  <c r="FL58" i="4"/>
  <c r="GA58" i="4"/>
  <c r="FV58" i="4"/>
  <c r="FQ58" i="4"/>
  <c r="FK58" i="4"/>
  <c r="FG58" i="4"/>
  <c r="FC58" i="4"/>
  <c r="EY58" i="4"/>
  <c r="EU58" i="4"/>
  <c r="EQ58" i="4"/>
  <c r="EM58" i="4"/>
  <c r="EI58" i="4"/>
  <c r="EE58" i="4"/>
  <c r="EA58" i="4"/>
  <c r="DW58" i="4"/>
  <c r="DS58" i="4"/>
  <c r="DO58" i="4"/>
  <c r="DK58" i="4"/>
  <c r="DG58" i="4"/>
  <c r="DC58" i="4"/>
  <c r="CY58" i="4"/>
  <c r="CU58" i="4"/>
  <c r="CQ58" i="4"/>
  <c r="CM58" i="4"/>
  <c r="CI58" i="4"/>
  <c r="CE58" i="4"/>
  <c r="CA58" i="4"/>
  <c r="BW58" i="4"/>
  <c r="BS58" i="4"/>
  <c r="BO58" i="4"/>
  <c r="BK58" i="4"/>
  <c r="BG58" i="4"/>
  <c r="BC58" i="4"/>
  <c r="AY58" i="4"/>
  <c r="AU58" i="4"/>
  <c r="AQ58" i="4"/>
  <c r="AM58" i="4"/>
  <c r="AI58" i="4"/>
  <c r="AE58" i="4"/>
  <c r="AA58" i="4"/>
  <c r="W58" i="4"/>
  <c r="S58" i="4"/>
  <c r="O58" i="4"/>
  <c r="K58" i="4"/>
  <c r="G58" i="4"/>
  <c r="FZ58" i="4"/>
  <c r="FU58" i="4"/>
  <c r="FO58" i="4"/>
  <c r="FJ58" i="4"/>
  <c r="FF58" i="4"/>
  <c r="FB58" i="4"/>
  <c r="EX58" i="4"/>
  <c r="ET58" i="4"/>
  <c r="EP58" i="4"/>
  <c r="EL58" i="4"/>
  <c r="EH58" i="4"/>
  <c r="ED58" i="4"/>
  <c r="DZ58" i="4"/>
  <c r="DV58" i="4"/>
  <c r="DR58" i="4"/>
  <c r="DN58" i="4"/>
  <c r="DJ58" i="4"/>
  <c r="DF58" i="4"/>
  <c r="DB58" i="4"/>
  <c r="CX58" i="4"/>
  <c r="CT58" i="4"/>
  <c r="CP58" i="4"/>
  <c r="CL58" i="4"/>
  <c r="FY58" i="4"/>
  <c r="FN58" i="4"/>
  <c r="FE58" i="4"/>
  <c r="EW58" i="4"/>
  <c r="EO58" i="4"/>
  <c r="EG58" i="4"/>
  <c r="DY58" i="4"/>
  <c r="DQ58" i="4"/>
  <c r="DI58" i="4"/>
  <c r="DA58" i="4"/>
  <c r="CS58" i="4"/>
  <c r="CK58" i="4"/>
  <c r="CF58" i="4"/>
  <c r="BZ58" i="4"/>
  <c r="BU58" i="4"/>
  <c r="BP58" i="4"/>
  <c r="BJ58" i="4"/>
  <c r="BE58" i="4"/>
  <c r="AZ58" i="4"/>
  <c r="AT58" i="4"/>
  <c r="AO58" i="4"/>
  <c r="AJ58" i="4"/>
  <c r="AD58" i="4"/>
  <c r="Y58" i="4"/>
  <c r="T58" i="4"/>
  <c r="N58" i="4"/>
  <c r="I58" i="4"/>
  <c r="FW58" i="4"/>
  <c r="FM58" i="4"/>
  <c r="FD58" i="4"/>
  <c r="EV58" i="4"/>
  <c r="EN58" i="4"/>
  <c r="EF58" i="4"/>
  <c r="DX58" i="4"/>
  <c r="DP58" i="4"/>
  <c r="DH58" i="4"/>
  <c r="CZ58" i="4"/>
  <c r="CR58" i="4"/>
  <c r="CJ58" i="4"/>
  <c r="CD58" i="4"/>
  <c r="BY58" i="4"/>
  <c r="BT58" i="4"/>
  <c r="BN58" i="4"/>
  <c r="BI58" i="4"/>
  <c r="BD58" i="4"/>
  <c r="AX58" i="4"/>
  <c r="AS58" i="4"/>
  <c r="AN58" i="4"/>
  <c r="AH58" i="4"/>
  <c r="AC58" i="4"/>
  <c r="X58" i="4"/>
  <c r="R58" i="4"/>
  <c r="M58" i="4"/>
  <c r="H58" i="4"/>
  <c r="FR58" i="4"/>
  <c r="EZ58" i="4"/>
  <c r="EJ58" i="4"/>
  <c r="DT58" i="4"/>
  <c r="DD58" i="4"/>
  <c r="CN58" i="4"/>
  <c r="CB58" i="4"/>
  <c r="BQ58" i="4"/>
  <c r="BF58" i="4"/>
  <c r="AV58" i="4"/>
  <c r="AK58" i="4"/>
  <c r="Z58" i="4"/>
  <c r="P58" i="4"/>
  <c r="E58" i="4"/>
  <c r="GH58" i="4"/>
  <c r="FA58" i="4"/>
  <c r="EC58" i="4"/>
  <c r="DL58" i="4"/>
  <c r="CO58" i="4"/>
  <c r="BX58" i="4"/>
  <c r="BL58" i="4"/>
  <c r="AW58" i="4"/>
  <c r="AG58" i="4"/>
  <c r="U58" i="4"/>
  <c r="F58" i="4"/>
  <c r="FI58" i="4"/>
  <c r="EK58" i="4"/>
  <c r="DE58" i="4"/>
  <c r="CG58" i="4"/>
  <c r="BM58" i="4"/>
  <c r="AR58" i="4"/>
  <c r="AB58" i="4"/>
  <c r="J58" i="4"/>
  <c r="FH58" i="4"/>
  <c r="EB58" i="4"/>
  <c r="CW58" i="4"/>
  <c r="CC58" i="4"/>
  <c r="BH58" i="4"/>
  <c r="AP58" i="4"/>
  <c r="V58" i="4"/>
  <c r="ES58" i="4"/>
  <c r="CV58" i="4"/>
  <c r="BB58" i="4"/>
  <c r="Q58" i="4"/>
  <c r="ER58" i="4"/>
  <c r="CH58" i="4"/>
  <c r="BA58" i="4"/>
  <c r="L58" i="4"/>
  <c r="DU58" i="4"/>
  <c r="BV58" i="4"/>
  <c r="AL58" i="4"/>
  <c r="FS58" i="4"/>
  <c r="DM58" i="4"/>
  <c r="BR58" i="4"/>
  <c r="AF58" i="4"/>
  <c r="GH57" i="4"/>
  <c r="GI51" i="4"/>
  <c r="GH52" i="4"/>
  <c r="GH57" i="3"/>
  <c r="GH52" i="3"/>
  <c r="GI51" i="3"/>
  <c r="GH58" i="3"/>
  <c r="FY58" i="3"/>
  <c r="FU58" i="3"/>
  <c r="FQ58" i="3"/>
  <c r="FM58" i="3"/>
  <c r="FI58" i="3"/>
  <c r="FZ58" i="3"/>
  <c r="FT58" i="3"/>
  <c r="FO58" i="3"/>
  <c r="FJ58" i="3"/>
  <c r="FE58" i="3"/>
  <c r="FA58" i="3"/>
  <c r="EW58" i="3"/>
  <c r="ES58" i="3"/>
  <c r="EO58" i="3"/>
  <c r="EK58" i="3"/>
  <c r="EG58" i="3"/>
  <c r="EC58" i="3"/>
  <c r="DY58" i="3"/>
  <c r="DU58" i="3"/>
  <c r="DQ58" i="3"/>
  <c r="DM58" i="3"/>
  <c r="DI58" i="3"/>
  <c r="DE58" i="3"/>
  <c r="DA58" i="3"/>
  <c r="CW58" i="3"/>
  <c r="CS58" i="3"/>
  <c r="CO58" i="3"/>
  <c r="CK58" i="3"/>
  <c r="CG58" i="3"/>
  <c r="CC58" i="3"/>
  <c r="BY58" i="3"/>
  <c r="BU58" i="3"/>
  <c r="BQ58" i="3"/>
  <c r="BM58" i="3"/>
  <c r="BI58" i="3"/>
  <c r="BE58" i="3"/>
  <c r="BA58" i="3"/>
  <c r="AW58" i="3"/>
  <c r="AS58" i="3"/>
  <c r="AO58" i="3"/>
  <c r="AK58" i="3"/>
  <c r="AG58" i="3"/>
  <c r="AC58" i="3"/>
  <c r="Y58" i="3"/>
  <c r="U58" i="3"/>
  <c r="Q58" i="3"/>
  <c r="M58" i="3"/>
  <c r="I58" i="3"/>
  <c r="E58" i="3"/>
  <c r="FX58" i="3"/>
  <c r="FS58" i="3"/>
  <c r="FN58" i="3"/>
  <c r="FH58" i="3"/>
  <c r="FD58" i="3"/>
  <c r="EZ58" i="3"/>
  <c r="EV58" i="3"/>
  <c r="ER58" i="3"/>
  <c r="EN58" i="3"/>
  <c r="EJ58" i="3"/>
  <c r="EF58" i="3"/>
  <c r="EB58" i="3"/>
  <c r="DX58" i="3"/>
  <c r="DT58" i="3"/>
  <c r="DP58" i="3"/>
  <c r="DL58" i="3"/>
  <c r="DH58" i="3"/>
  <c r="DD58" i="3"/>
  <c r="CZ58" i="3"/>
  <c r="CV58" i="3"/>
  <c r="CR58" i="3"/>
  <c r="CN58" i="3"/>
  <c r="CJ58" i="3"/>
  <c r="CF58" i="3"/>
  <c r="CB58" i="3"/>
  <c r="BX58" i="3"/>
  <c r="BT58" i="3"/>
  <c r="BP58" i="3"/>
  <c r="BL58" i="3"/>
  <c r="BH58" i="3"/>
  <c r="BD58" i="3"/>
  <c r="GB58" i="3"/>
  <c r="FW58" i="3"/>
  <c r="FR58" i="3"/>
  <c r="FL58" i="3"/>
  <c r="FG58" i="3"/>
  <c r="FC58" i="3"/>
  <c r="EY58" i="3"/>
  <c r="EU58" i="3"/>
  <c r="EQ58" i="3"/>
  <c r="EM58" i="3"/>
  <c r="EI58" i="3"/>
  <c r="EE58" i="3"/>
  <c r="EA58" i="3"/>
  <c r="DW58" i="3"/>
  <c r="DS58" i="3"/>
  <c r="DO58" i="3"/>
  <c r="DK58" i="3"/>
  <c r="DG58" i="3"/>
  <c r="DC58" i="3"/>
  <c r="CY58" i="3"/>
  <c r="CU58" i="3"/>
  <c r="CQ58" i="3"/>
  <c r="CM58" i="3"/>
  <c r="CI58" i="3"/>
  <c r="CE58" i="3"/>
  <c r="CA58" i="3"/>
  <c r="BW58" i="3"/>
  <c r="BS58" i="3"/>
  <c r="BO58" i="3"/>
  <c r="BK58" i="3"/>
  <c r="BG58" i="3"/>
  <c r="BC58" i="3"/>
  <c r="AY58" i="3"/>
  <c r="AU58" i="3"/>
  <c r="AQ58" i="3"/>
  <c r="AM58" i="3"/>
  <c r="AI58" i="3"/>
  <c r="AE58" i="3"/>
  <c r="AA58" i="3"/>
  <c r="W58" i="3"/>
  <c r="S58" i="3"/>
  <c r="O58" i="3"/>
  <c r="K58" i="3"/>
  <c r="G58" i="3"/>
  <c r="FK58" i="3"/>
  <c r="ET58" i="3"/>
  <c r="ED58" i="3"/>
  <c r="DN58" i="3"/>
  <c r="CX58" i="3"/>
  <c r="CH58" i="3"/>
  <c r="BR58" i="3"/>
  <c r="BB58" i="3"/>
  <c r="AT58" i="3"/>
  <c r="AL58" i="3"/>
  <c r="AD58" i="3"/>
  <c r="V58" i="3"/>
  <c r="N58" i="3"/>
  <c r="F58" i="3"/>
  <c r="GA58" i="3"/>
  <c r="FF58" i="3"/>
  <c r="EP58" i="3"/>
  <c r="DZ58" i="3"/>
  <c r="DJ58" i="3"/>
  <c r="CT58" i="3"/>
  <c r="CD58" i="3"/>
  <c r="BN58" i="3"/>
  <c r="AZ58" i="3"/>
  <c r="AR58" i="3"/>
  <c r="AJ58" i="3"/>
  <c r="AB58" i="3"/>
  <c r="T58" i="3"/>
  <c r="L58" i="3"/>
  <c r="FV58" i="3"/>
  <c r="FB58" i="3"/>
  <c r="EL58" i="3"/>
  <c r="DV58" i="3"/>
  <c r="DF58" i="3"/>
  <c r="CP58" i="3"/>
  <c r="BZ58" i="3"/>
  <c r="BJ58" i="3"/>
  <c r="AX58" i="3"/>
  <c r="AP58" i="3"/>
  <c r="AH58" i="3"/>
  <c r="Z58" i="3"/>
  <c r="R58" i="3"/>
  <c r="J58" i="3"/>
  <c r="DR58" i="3"/>
  <c r="BF58" i="3"/>
  <c r="X58" i="3"/>
  <c r="FP58" i="3"/>
  <c r="DB58" i="3"/>
  <c r="AV58" i="3"/>
  <c r="P58" i="3"/>
  <c r="EX58" i="3"/>
  <c r="CL58" i="3"/>
  <c r="AN58" i="3"/>
  <c r="H58" i="3"/>
  <c r="BV58" i="3"/>
  <c r="AF58" i="3"/>
  <c r="EH5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  <author>Miller, David</author>
  </authors>
  <commentList>
    <comment ref="B39" authorId="0" shapeId="0" xr:uid="{EDC9BA49-A888-4EE3-9FF2-59BC5897F20E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B40" authorId="0" shapeId="0" xr:uid="{8566C5A7-BDA3-466B-AAD6-7520E6F7855F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DC4BF0ED-7D65-4AF6-92D8-FFD89F80DEC7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  <comment ref="B44" authorId="1" shapeId="0" xr:uid="{88A3CB4C-343B-4E81-8016-EED8C1DD05CC}">
      <text>
        <r>
          <rPr>
            <b/>
            <sz val="9"/>
            <color indexed="81"/>
            <rFont val="Tahoma"/>
            <charset val="1"/>
          </rPr>
          <t>Miller, David:</t>
        </r>
        <r>
          <rPr>
            <sz val="9"/>
            <color indexed="81"/>
            <rFont val="Tahoma"/>
            <charset val="1"/>
          </rPr>
          <t xml:space="preserve">
this will come from State equal advanced payment, but zero out current year opt out categorcial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4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AE35EF3-FF6A-4A85-B0CE-E431B0880B2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285CFA72-A65C-49AE-84B1-AE5F6458CA3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E9A0997E-C892-44E7-BF9E-8CC0EEFBB37D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EB417A08-31B7-4FC1-A7E1-388724B66C61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H40" authorId="0" shapeId="0" xr:uid="{639003C6-1203-4DB0-A09D-5768C5DE72D8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BB66F620-B978-41BA-8618-194A57E9211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williams_a</author>
  </authors>
  <commentList>
    <comment ref="B39" authorId="0" shapeId="0" xr:uid="{D3DAEEC4-E9E2-4668-AC0E-ED5F8DDA169B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14 from previous year - make sure to adjust figure for any current year audit - pull in prior year audit figures.  Example: in the TRAN11 Spreadsheet, Cherry Creek went from 6,652,855.73 to 6,495,320.55 and their advance went from 1,312,571.15 to 1,299,064.11  Note: in TRAN 11, Cherry Creek was the only district that had a previous year audit adjustment.
</t>
        </r>
      </text>
    </comment>
    <comment ref="GB40" authorId="0" shapeId="0" xr:uid="{97215A50-A66C-4EE3-9A9C-30905152CAD0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barring any restrictions, this is the total entitlement amount</t>
        </r>
      </text>
    </comment>
    <comment ref="B43" authorId="0" shapeId="0" xr:uid="{FA5AD556-8ADE-4699-BCB3-499291331155}">
      <text>
        <r>
          <rPr>
            <b/>
            <sz val="8"/>
            <color indexed="81"/>
            <rFont val="Tahoma"/>
            <family val="2"/>
          </rPr>
          <t>williams_a:</t>
        </r>
        <r>
          <rPr>
            <sz val="8"/>
            <color indexed="81"/>
            <rFont val="Tahoma"/>
            <family val="2"/>
          </rPr>
          <t xml:space="preserve">
line 22 from previous year - make sure to adjust figure for any current year audit - pull in prior year audit figures.  Example: in the TRAN11 Spreadsheet, Cherry Creek went from 6,652,855.73 to 6,495,320.55 and their advance went from 1,312,571.15 to 1,299,064.11
</t>
        </r>
      </text>
    </comment>
  </commentList>
</comments>
</file>

<file path=xl/sharedStrings.xml><?xml version="1.0" encoding="utf-8"?>
<sst xmlns="http://schemas.openxmlformats.org/spreadsheetml/2006/main" count="13547" uniqueCount="970">
  <si>
    <t>COUNTY</t>
  </si>
  <si>
    <t xml:space="preserve"> </t>
  </si>
  <si>
    <t>SCHOOL DISTRICT</t>
  </si>
  <si>
    <t>FY 2008-2009</t>
  </si>
  <si>
    <t>FY 2009-2010</t>
  </si>
  <si>
    <t>FY 2010-2011</t>
  </si>
  <si>
    <t>FY 2011-12</t>
  </si>
  <si>
    <t>FY 2012-13</t>
  </si>
  <si>
    <t>FY 2013-14</t>
  </si>
  <si>
    <t>ADAMS</t>
  </si>
  <si>
    <t>0010</t>
  </si>
  <si>
    <t>MAPLETON 1</t>
  </si>
  <si>
    <t>Number of Pupils Transported</t>
  </si>
  <si>
    <t>Total Miles</t>
  </si>
  <si>
    <t>Current Operating Expenditures (C.O.E.)</t>
  </si>
  <si>
    <t>Entitlement</t>
  </si>
  <si>
    <t>Reimbursement Payment</t>
  </si>
  <si>
    <t>Current Operating Expenditures Per Pupil</t>
  </si>
  <si>
    <t>Current Operating Expenditures Per Mile</t>
  </si>
  <si>
    <t>Percentage of Current Operating Expenditures to which District is Entitled</t>
  </si>
  <si>
    <t>Percentage of Entitlement Reimbursed</t>
  </si>
  <si>
    <t>Percentage of Current Operating Expenditures Reimbursed</t>
  </si>
  <si>
    <t>0020</t>
  </si>
  <si>
    <t>ADAMS 12 FIVE STAR SCHOOLS</t>
  </si>
  <si>
    <t>Current Operating Expenditures</t>
  </si>
  <si>
    <t>0030</t>
  </si>
  <si>
    <t>ADAMS COUNTY 14</t>
  </si>
  <si>
    <t>0040</t>
  </si>
  <si>
    <t>BRIGHTON 27J</t>
  </si>
  <si>
    <t>0050</t>
  </si>
  <si>
    <t>BENNETT 29J</t>
  </si>
  <si>
    <t>0060</t>
  </si>
  <si>
    <t>STRASBURG 31J</t>
  </si>
  <si>
    <t>0070</t>
  </si>
  <si>
    <t>WESTMINSTER 50</t>
  </si>
  <si>
    <t>ALAMOSA</t>
  </si>
  <si>
    <t>0100</t>
  </si>
  <si>
    <t>ALAMOSA RE-11J</t>
  </si>
  <si>
    <t>0110</t>
  </si>
  <si>
    <t>SANGRE DE CRISTO RE-22J</t>
  </si>
  <si>
    <t>ARAPAHOE</t>
  </si>
  <si>
    <t>0120</t>
  </si>
  <si>
    <t>ENGLEWOOD 1</t>
  </si>
  <si>
    <t>0123</t>
  </si>
  <si>
    <t>SHERIDAN 2</t>
  </si>
  <si>
    <t>0130</t>
  </si>
  <si>
    <t>CHERRY CREEK 5</t>
  </si>
  <si>
    <t>0140</t>
  </si>
  <si>
    <t>LITTLETON 6</t>
  </si>
  <si>
    <t>0170</t>
  </si>
  <si>
    <t>DEER TRAIL 26J</t>
  </si>
  <si>
    <t>0180</t>
  </si>
  <si>
    <t>ADAMS-ARAPAHOE 28J</t>
  </si>
  <si>
    <t>0190</t>
  </si>
  <si>
    <t>BYERS 32J</t>
  </si>
  <si>
    <t>ARCHULETA</t>
  </si>
  <si>
    <t>0220</t>
  </si>
  <si>
    <t>ARCHULETA COUNTY 50 JT</t>
  </si>
  <si>
    <t>BACA</t>
  </si>
  <si>
    <t>0230</t>
  </si>
  <si>
    <t>WALSH RE-1</t>
  </si>
  <si>
    <t>0240</t>
  </si>
  <si>
    <t>PRITCHETT RE-3</t>
  </si>
  <si>
    <t>0250</t>
  </si>
  <si>
    <t>SPRINGFIELD RE-4</t>
  </si>
  <si>
    <t>0260</t>
  </si>
  <si>
    <t>VILAS RE-5</t>
  </si>
  <si>
    <t>0270</t>
  </si>
  <si>
    <t>CAMPO RE-6</t>
  </si>
  <si>
    <t>BENT</t>
  </si>
  <si>
    <t>0290</t>
  </si>
  <si>
    <t>LAS ANIMAS RE-1</t>
  </si>
  <si>
    <t>0310</t>
  </si>
  <si>
    <t>MC CLAVE RE-2</t>
  </si>
  <si>
    <t>BOULDER</t>
  </si>
  <si>
    <t>0470</t>
  </si>
  <si>
    <t>ST VRAIN VALLEY RE 1J</t>
  </si>
  <si>
    <t>0480</t>
  </si>
  <si>
    <t>BOULDER VALLEY RE 2</t>
  </si>
  <si>
    <t>CHAFFEE</t>
  </si>
  <si>
    <t>0490</t>
  </si>
  <si>
    <t>BUENA VISTA R-31</t>
  </si>
  <si>
    <t>0500</t>
  </si>
  <si>
    <t>SALIDA R-32</t>
  </si>
  <si>
    <t>CHEYENNE</t>
  </si>
  <si>
    <t>0510</t>
  </si>
  <si>
    <t>KIT CARSON R-1</t>
  </si>
  <si>
    <t>0520</t>
  </si>
  <si>
    <t>CHEYENNE COUNTY RE-5</t>
  </si>
  <si>
    <t>CLEAR CREEK</t>
  </si>
  <si>
    <t>0540</t>
  </si>
  <si>
    <t>CLEAR CREEK RE-1</t>
  </si>
  <si>
    <t>CONEJOS</t>
  </si>
  <si>
    <t>0550</t>
  </si>
  <si>
    <t>NORTH CONEJOS RE-1J</t>
  </si>
  <si>
    <t>0560</t>
  </si>
  <si>
    <t>SANFORD 6J</t>
  </si>
  <si>
    <t>0580</t>
  </si>
  <si>
    <t>SOUTH CONEJOS RE-10</t>
  </si>
  <si>
    <t>COSTILLA</t>
  </si>
  <si>
    <t>0640</t>
  </si>
  <si>
    <t>CENTENNIAL R-1</t>
  </si>
  <si>
    <t>0740</t>
  </si>
  <si>
    <t>SIERRA GRANDE R-30</t>
  </si>
  <si>
    <t>CROWLEY</t>
  </si>
  <si>
    <t>0770</t>
  </si>
  <si>
    <t>CROWLEY COUNTY RE-1-J</t>
  </si>
  <si>
    <t>CUSTER</t>
  </si>
  <si>
    <t>0860</t>
  </si>
  <si>
    <t>CONSOLIDATED C-1</t>
  </si>
  <si>
    <t>DELTA</t>
  </si>
  <si>
    <t>0870</t>
  </si>
  <si>
    <t>DELTA COUNTY 50(J)</t>
  </si>
  <si>
    <t>DENVER</t>
  </si>
  <si>
    <t>0880</t>
  </si>
  <si>
    <t>DENVER COUNTY 1</t>
  </si>
  <si>
    <t>DOLORES</t>
  </si>
  <si>
    <t>0890</t>
  </si>
  <si>
    <t>DOLORES COUNTY RE NO.2</t>
  </si>
  <si>
    <t>DOUGLAS</t>
  </si>
  <si>
    <t>0900</t>
  </si>
  <si>
    <t>DOUGLAS COUNTY RE 1</t>
  </si>
  <si>
    <t>EAGLE</t>
  </si>
  <si>
    <t>0910</t>
  </si>
  <si>
    <t>EAGLE COUNTY RE 50</t>
  </si>
  <si>
    <t>ELBERT</t>
  </si>
  <si>
    <t>0920</t>
  </si>
  <si>
    <t>ELIZABETH C-1</t>
  </si>
  <si>
    <t>0930</t>
  </si>
  <si>
    <t>KIOWA C-2</t>
  </si>
  <si>
    <t>0940</t>
  </si>
  <si>
    <t>BIG SANDY 100J</t>
  </si>
  <si>
    <t>0950</t>
  </si>
  <si>
    <t>ELBERT 200</t>
  </si>
  <si>
    <t>0960</t>
  </si>
  <si>
    <t>AGATE 300</t>
  </si>
  <si>
    <t>EL PASO</t>
  </si>
  <si>
    <t>0970</t>
  </si>
  <si>
    <t>CALHAN RJ-1</t>
  </si>
  <si>
    <t>0980</t>
  </si>
  <si>
    <t>HARRISON 2</t>
  </si>
  <si>
    <t>0990</t>
  </si>
  <si>
    <t>WIDEFIELD 3</t>
  </si>
  <si>
    <t>1000</t>
  </si>
  <si>
    <t>FOUNTAIN 8</t>
  </si>
  <si>
    <t>1010</t>
  </si>
  <si>
    <t>COLORADO SPRINGS 11</t>
  </si>
  <si>
    <t>1020</t>
  </si>
  <si>
    <t>CHEYENNE MOUNTAIN 12</t>
  </si>
  <si>
    <t>1030</t>
  </si>
  <si>
    <t>MANITOU SPRINGS 14</t>
  </si>
  <si>
    <t>1040</t>
  </si>
  <si>
    <t>ACADEMY 20</t>
  </si>
  <si>
    <t>1050</t>
  </si>
  <si>
    <t>ELLICOTT 22</t>
  </si>
  <si>
    <t>1060</t>
  </si>
  <si>
    <t>PEYTON 23 JT</t>
  </si>
  <si>
    <t>1070</t>
  </si>
  <si>
    <t>HANOVER 28</t>
  </si>
  <si>
    <t>1080</t>
  </si>
  <si>
    <t>LEWIS-PALMER 38</t>
  </si>
  <si>
    <t>1110</t>
  </si>
  <si>
    <t>FALCON 49</t>
  </si>
  <si>
    <t>1120</t>
  </si>
  <si>
    <t>EDISON 54 JT</t>
  </si>
  <si>
    <t>1130</t>
  </si>
  <si>
    <t>MIAMI/YODER 60 JT</t>
  </si>
  <si>
    <t>FREMONT</t>
  </si>
  <si>
    <t>1140</t>
  </si>
  <si>
    <t>CANON CITY RE-1</t>
  </si>
  <si>
    <t>1150</t>
  </si>
  <si>
    <t>FLORENCE RE-2</t>
  </si>
  <si>
    <t>1160</t>
  </si>
  <si>
    <t>COTOPAXI RE-3</t>
  </si>
  <si>
    <t>GARFIELD</t>
  </si>
  <si>
    <t>1180</t>
  </si>
  <si>
    <t>ROARING FORK RE-1</t>
  </si>
  <si>
    <t>1195</t>
  </si>
  <si>
    <t>GARFIELD RE-2</t>
  </si>
  <si>
    <t>1220</t>
  </si>
  <si>
    <t>GARFIELD 16</t>
  </si>
  <si>
    <t>GILPIN</t>
  </si>
  <si>
    <t>1330</t>
  </si>
  <si>
    <t>GILPIN COUNTY RE-1</t>
  </si>
  <si>
    <t>GRAND</t>
  </si>
  <si>
    <t>1340</t>
  </si>
  <si>
    <t>WEST GRAND 1-JT.</t>
  </si>
  <si>
    <t>1350</t>
  </si>
  <si>
    <t>EAST GRAND 2</t>
  </si>
  <si>
    <t>GUNNISON</t>
  </si>
  <si>
    <t>1360</t>
  </si>
  <si>
    <t>GUNNISON WATERSHED RE1J</t>
  </si>
  <si>
    <t>HINSDALE</t>
  </si>
  <si>
    <t>1380</t>
  </si>
  <si>
    <t>HINSDALE COUNTY RE 1</t>
  </si>
  <si>
    <t>HUERFANO</t>
  </si>
  <si>
    <t>1390</t>
  </si>
  <si>
    <t>HUERFANO RE-1</t>
  </si>
  <si>
    <t>1400</t>
  </si>
  <si>
    <t>LA VETA RE-2</t>
  </si>
  <si>
    <t>JACKSON</t>
  </si>
  <si>
    <t>1410</t>
  </si>
  <si>
    <t>NORTH PARK R-1</t>
  </si>
  <si>
    <t>JEFFERSON</t>
  </si>
  <si>
    <t>1420</t>
  </si>
  <si>
    <t>JEFFERSON COUNTY R-1</t>
  </si>
  <si>
    <t>KIOWA</t>
  </si>
  <si>
    <t>1430</t>
  </si>
  <si>
    <t>EADS RE-1</t>
  </si>
  <si>
    <t>1440</t>
  </si>
  <si>
    <t>PLAINVIEW RE-2</t>
  </si>
  <si>
    <t>KIT CARSON</t>
  </si>
  <si>
    <t>1450</t>
  </si>
  <si>
    <t>ARRIBA-FLAGLER C-20</t>
  </si>
  <si>
    <t>1460</t>
  </si>
  <si>
    <t>HI-PLAINS R-23</t>
  </si>
  <si>
    <t>1480</t>
  </si>
  <si>
    <t>STRATTON R-4</t>
  </si>
  <si>
    <t>1490</t>
  </si>
  <si>
    <t>BETHUNE R-5</t>
  </si>
  <si>
    <t>1500</t>
  </si>
  <si>
    <t>BURLINGTON RE-6J</t>
  </si>
  <si>
    <t>LAKE</t>
  </si>
  <si>
    <t>1510</t>
  </si>
  <si>
    <t>LAKE COUNTY R-1</t>
  </si>
  <si>
    <t>LA PLATA</t>
  </si>
  <si>
    <t>1520</t>
  </si>
  <si>
    <t>DURANGO 9-R</t>
  </si>
  <si>
    <t>1530</t>
  </si>
  <si>
    <t>BAYFIELD 10 JT-R</t>
  </si>
  <si>
    <t>1540</t>
  </si>
  <si>
    <t>IGNACIO 11 JT</t>
  </si>
  <si>
    <t>LARIMER</t>
  </si>
  <si>
    <t>1550</t>
  </si>
  <si>
    <t>POUDRE R-1</t>
  </si>
  <si>
    <t>1560</t>
  </si>
  <si>
    <t>THOMPSON R-2J</t>
  </si>
  <si>
    <t>PARK (ESTES PARK) R-3</t>
  </si>
  <si>
    <t>LAS ANIMAS</t>
  </si>
  <si>
    <t>1580</t>
  </si>
  <si>
    <t>TRINIDAD 1</t>
  </si>
  <si>
    <t>1590</t>
  </si>
  <si>
    <t>PRIMERO REORGANIZED 2</t>
  </si>
  <si>
    <t>1600</t>
  </si>
  <si>
    <t>HOEHNE REORGANIZED 3</t>
  </si>
  <si>
    <t>1620</t>
  </si>
  <si>
    <t>AGUILAR REORGANIZED 6</t>
  </si>
  <si>
    <t>1750</t>
  </si>
  <si>
    <t>BRANSON REORGANIZED 82</t>
  </si>
  <si>
    <t>1760</t>
  </si>
  <si>
    <t>KIM REORGANIZED 88</t>
  </si>
  <si>
    <t>LINCOLN</t>
  </si>
  <si>
    <t>1780</t>
  </si>
  <si>
    <t>GENOA-HUGO C113</t>
  </si>
  <si>
    <t>1790</t>
  </si>
  <si>
    <t>LIMON RE-4J</t>
  </si>
  <si>
    <t>1810</t>
  </si>
  <si>
    <t>KARVAL RE-23</t>
  </si>
  <si>
    <t>LOGAN</t>
  </si>
  <si>
    <t>1828</t>
  </si>
  <si>
    <t>VALLEY RE-1</t>
  </si>
  <si>
    <t>1850</t>
  </si>
  <si>
    <t>FRENCHMAN RE-3</t>
  </si>
  <si>
    <t>1860</t>
  </si>
  <si>
    <t>BUFFALO RE-4</t>
  </si>
  <si>
    <t>1870</t>
  </si>
  <si>
    <t>PLATEAU RE-5</t>
  </si>
  <si>
    <t>MESA</t>
  </si>
  <si>
    <t>1980</t>
  </si>
  <si>
    <t>DE BEQUE 49JT</t>
  </si>
  <si>
    <t>1990</t>
  </si>
  <si>
    <t>PLATEAU VALLEY 50</t>
  </si>
  <si>
    <t>2000</t>
  </si>
  <si>
    <t>MESA COUNTY VALLEY 51</t>
  </si>
  <si>
    <t>MINERAL</t>
  </si>
  <si>
    <t>2010</t>
  </si>
  <si>
    <t>CREEDE CONSOLIDATED 1</t>
  </si>
  <si>
    <t>MOFFAT</t>
  </si>
  <si>
    <t>2020</t>
  </si>
  <si>
    <t>MOFFAT COUNTY RE:NO 1</t>
  </si>
  <si>
    <t>MONTEZUMA</t>
  </si>
  <si>
    <t>2035</t>
  </si>
  <si>
    <t>MONTEZUMA-CORTEZ RE-1</t>
  </si>
  <si>
    <t>2055</t>
  </si>
  <si>
    <t>DOLORES RE-4A</t>
  </si>
  <si>
    <t>2070</t>
  </si>
  <si>
    <t>MANCOS RE-6</t>
  </si>
  <si>
    <t>MONTROSE</t>
  </si>
  <si>
    <t>2180</t>
  </si>
  <si>
    <t>MONTROSE COUNTY RE-1J</t>
  </si>
  <si>
    <t>2190</t>
  </si>
  <si>
    <t>WEST END RE-2</t>
  </si>
  <si>
    <t>MORGAN</t>
  </si>
  <si>
    <t>2395</t>
  </si>
  <si>
    <t>BRUSH RE-2(J)</t>
  </si>
  <si>
    <t>2405</t>
  </si>
  <si>
    <t>FORT MORGAN RE-3</t>
  </si>
  <si>
    <t>2505</t>
  </si>
  <si>
    <t>WELDON VALLEY RE-20(J)</t>
  </si>
  <si>
    <t>2515</t>
  </si>
  <si>
    <t>WIGGINS RE-50(J)</t>
  </si>
  <si>
    <t>OTERO</t>
  </si>
  <si>
    <t>2520</t>
  </si>
  <si>
    <t>EAST OTERO R-1</t>
  </si>
  <si>
    <t>2530</t>
  </si>
  <si>
    <t>ROCKY FORD R-2</t>
  </si>
  <si>
    <t>2535</t>
  </si>
  <si>
    <t>MANZANOLA 3J</t>
  </si>
  <si>
    <t>2540</t>
  </si>
  <si>
    <t>FOWLER R-4J</t>
  </si>
  <si>
    <t>2560</t>
  </si>
  <si>
    <t>CHERAW 31</t>
  </si>
  <si>
    <t>2570</t>
  </si>
  <si>
    <t>SWINK 33</t>
  </si>
  <si>
    <t>OURAY</t>
  </si>
  <si>
    <t>2580</t>
  </si>
  <si>
    <t>OURAY R-1</t>
  </si>
  <si>
    <t>2590</t>
  </si>
  <si>
    <t>RIDGWAY R-2</t>
  </si>
  <si>
    <t>PARK</t>
  </si>
  <si>
    <t>2600</t>
  </si>
  <si>
    <t>PLATTE CANYON 1</t>
  </si>
  <si>
    <t>2610</t>
  </si>
  <si>
    <t>PARK COUNTY RE-2</t>
  </si>
  <si>
    <t>PHILLIPS</t>
  </si>
  <si>
    <t>2620</t>
  </si>
  <si>
    <t>HOLYOKE RE-1J</t>
  </si>
  <si>
    <t>2630</t>
  </si>
  <si>
    <t>HAXTUN RE-2J</t>
  </si>
  <si>
    <t>PITKIN</t>
  </si>
  <si>
    <t>2640</t>
  </si>
  <si>
    <t>ASPEN 1</t>
  </si>
  <si>
    <t>PROWERS</t>
  </si>
  <si>
    <t>2650</t>
  </si>
  <si>
    <t>GRANADA RE-1</t>
  </si>
  <si>
    <t>2660</t>
  </si>
  <si>
    <t>LAMAR RE-2</t>
  </si>
  <si>
    <t>2670</t>
  </si>
  <si>
    <t>HOLLY RE-3</t>
  </si>
  <si>
    <t>2680</t>
  </si>
  <si>
    <t>WILEY RE-13 JT</t>
  </si>
  <si>
    <t>PUEBLO</t>
  </si>
  <si>
    <t>2690</t>
  </si>
  <si>
    <t>PUEBLO CITY 60</t>
  </si>
  <si>
    <t>2700</t>
  </si>
  <si>
    <t>PUEBLO 70</t>
  </si>
  <si>
    <t>RIO BLANCO</t>
  </si>
  <si>
    <t>2710</t>
  </si>
  <si>
    <t>MEEKER RE1</t>
  </si>
  <si>
    <t>2720</t>
  </si>
  <si>
    <t>RANGELY RE-4</t>
  </si>
  <si>
    <t>RIO GRANDE</t>
  </si>
  <si>
    <t>2730</t>
  </si>
  <si>
    <t>DEL NORTE C-7</t>
  </si>
  <si>
    <t>2740</t>
  </si>
  <si>
    <t>MONTE VISTA C-8</t>
  </si>
  <si>
    <t>2750</t>
  </si>
  <si>
    <t>SARGENT RE-33J</t>
  </si>
  <si>
    <t>ROUTT</t>
  </si>
  <si>
    <t>2760</t>
  </si>
  <si>
    <t>HAYDEN RE-1</t>
  </si>
  <si>
    <t>2770</t>
  </si>
  <si>
    <t>STEAMBOAT SPRINGS RE-2</t>
  </si>
  <si>
    <t>2780</t>
  </si>
  <si>
    <t>SOUTH ROUTT RE 3</t>
  </si>
  <si>
    <t>SAGUACHE</t>
  </si>
  <si>
    <t>2790</t>
  </si>
  <si>
    <t>MOUNTAIN VALLEY RE 1</t>
  </si>
  <si>
    <t>2800</t>
  </si>
  <si>
    <t>MOFFAT 2</t>
  </si>
  <si>
    <t>2810</t>
  </si>
  <si>
    <t>CENTER 26 JT</t>
  </si>
  <si>
    <t>SAN JUAN</t>
  </si>
  <si>
    <t>2820</t>
  </si>
  <si>
    <t>SILVERTON 1</t>
  </si>
  <si>
    <t>SAN MIGUEL</t>
  </si>
  <si>
    <t>2830</t>
  </si>
  <si>
    <t>TELLURIDE R-1</t>
  </si>
  <si>
    <t>2840</t>
  </si>
  <si>
    <t>NORWOOD R-2J</t>
  </si>
  <si>
    <t>SEDGWICK</t>
  </si>
  <si>
    <t>2862</t>
  </si>
  <si>
    <t>JULESBURG RE-1</t>
  </si>
  <si>
    <t>2865</t>
  </si>
  <si>
    <t>PLATTE VALLEY RE-3</t>
  </si>
  <si>
    <t>SUMMIT</t>
  </si>
  <si>
    <t>3000</t>
  </si>
  <si>
    <t>SUMMIT RE-1</t>
  </si>
  <si>
    <t>TELLER</t>
  </si>
  <si>
    <t>3010</t>
  </si>
  <si>
    <t>CRIPPLE CREEK-VICTOR RE-1</t>
  </si>
  <si>
    <t>3020</t>
  </si>
  <si>
    <t>WOODLAND PARK RE-2</t>
  </si>
  <si>
    <t>WASHINGTON</t>
  </si>
  <si>
    <t>3030</t>
  </si>
  <si>
    <t>AKRON R-1</t>
  </si>
  <si>
    <t>3040</t>
  </si>
  <si>
    <t>ARICKAREE R-2</t>
  </si>
  <si>
    <t>3050</t>
  </si>
  <si>
    <t>OTIS R-3</t>
  </si>
  <si>
    <t>3060</t>
  </si>
  <si>
    <t>LONE STAR 101</t>
  </si>
  <si>
    <t>3070</t>
  </si>
  <si>
    <t>WOODLIN R-104</t>
  </si>
  <si>
    <t>WELD</t>
  </si>
  <si>
    <t>3080</t>
  </si>
  <si>
    <t>GILCREST RE-1</t>
  </si>
  <si>
    <t>3085</t>
  </si>
  <si>
    <t>EATON RE-2</t>
  </si>
  <si>
    <t>3090</t>
  </si>
  <si>
    <t>KEENESBURG RE-3(J)</t>
  </si>
  <si>
    <t>3100</t>
  </si>
  <si>
    <t>WINDSOR RE-4</t>
  </si>
  <si>
    <t>3110</t>
  </si>
  <si>
    <t>JOHNSTOWN-MILLIKEN RE-5J</t>
  </si>
  <si>
    <t>3120</t>
  </si>
  <si>
    <t>GREELEY 6</t>
  </si>
  <si>
    <t>3130</t>
  </si>
  <si>
    <t>PLATTE VALLEY RE-7</t>
  </si>
  <si>
    <t>3140</t>
  </si>
  <si>
    <t>FORT LUPTON RE-8</t>
  </si>
  <si>
    <t>3145</t>
  </si>
  <si>
    <t>AULT-HIGHLAND RE-9</t>
  </si>
  <si>
    <t>3146</t>
  </si>
  <si>
    <t>BRIGGSDALE RE-10</t>
  </si>
  <si>
    <t>3147</t>
  </si>
  <si>
    <t>PRAIRIE RE-11</t>
  </si>
  <si>
    <t>3148</t>
  </si>
  <si>
    <t>PAWNEE RE-12</t>
  </si>
  <si>
    <t>YUMA</t>
  </si>
  <si>
    <t>YUMA COUNTY 1</t>
  </si>
  <si>
    <t>WRAY RE-2</t>
  </si>
  <si>
    <t>IDALIA RD-3</t>
  </si>
  <si>
    <t>LIBERTY RJ-4</t>
  </si>
  <si>
    <t>CHARTER SCHOOL INSTITUTE (CSI)</t>
  </si>
  <si>
    <t>SLVALLEY BOCES</t>
  </si>
  <si>
    <t>S. CENTRAL BOCES</t>
  </si>
  <si>
    <t>S.PLATTE  BOCES</t>
  </si>
  <si>
    <t>CENTENNIAL BOCES</t>
  </si>
  <si>
    <t>State Totals</t>
  </si>
  <si>
    <t xml:space="preserve">MONTEZUMA </t>
  </si>
  <si>
    <t>CSI</t>
  </si>
  <si>
    <t>FACILITY SCHOOL</t>
  </si>
  <si>
    <t>MAPLETON PUBLIC SCHOOLS</t>
  </si>
  <si>
    <t>NORTHGLENN 12</t>
  </si>
  <si>
    <t>COMMERCE CITY 14</t>
  </si>
  <si>
    <t>ALAMOSA 11J</t>
  </si>
  <si>
    <t>SANGRE DECRISTO 22J</t>
  </si>
  <si>
    <t>AURORA 28J</t>
  </si>
  <si>
    <t>ARCHULETA 50J</t>
  </si>
  <si>
    <t>MCCLAVE RE-2</t>
  </si>
  <si>
    <t>ST VRAIN RE-1J</t>
  </si>
  <si>
    <t>BOULDER RE-2</t>
  </si>
  <si>
    <t>SALIDA R-32J</t>
  </si>
  <si>
    <t>CHEYENNE RE-5</t>
  </si>
  <si>
    <t>CROWLEY RE-1J</t>
  </si>
  <si>
    <t>WESTCLIFFE C-1</t>
  </si>
  <si>
    <t>DELTA 50J</t>
  </si>
  <si>
    <t>DENVER 1</t>
  </si>
  <si>
    <t>DOLORES RE NO 2</t>
  </si>
  <si>
    <t>DOUGLAS RE-1J</t>
  </si>
  <si>
    <t>EAGLE RE-50J</t>
  </si>
  <si>
    <t>PEYTON 23JT</t>
  </si>
  <si>
    <t>EDISON 54JT</t>
  </si>
  <si>
    <t>MIAMI-YODER 60JT</t>
  </si>
  <si>
    <t>FLORENCE RE-2J</t>
  </si>
  <si>
    <t>COTOPAXI R-3</t>
  </si>
  <si>
    <t>GARFIELD COUNTY RE-2</t>
  </si>
  <si>
    <t>GARFIELD COUNTY 16</t>
  </si>
  <si>
    <t>GILPIN RE-1</t>
  </si>
  <si>
    <t>WEST GRAND 1</t>
  </si>
  <si>
    <t>GUNNISON RE-1J</t>
  </si>
  <si>
    <t>HINSDALE RE-1</t>
  </si>
  <si>
    <t>JEFFERSON R-1</t>
  </si>
  <si>
    <t>ARRIBA/FLAGLER C-20</t>
  </si>
  <si>
    <t>HI PLAINS R-23</t>
  </si>
  <si>
    <t>BURLINGTON R-6J</t>
  </si>
  <si>
    <t>LAKE R-1</t>
  </si>
  <si>
    <t>DURANGO 9R</t>
  </si>
  <si>
    <t>BAYFIELD 10J</t>
  </si>
  <si>
    <t>IGNACIO 11J</t>
  </si>
  <si>
    <t>ESTES PRK R-3</t>
  </si>
  <si>
    <t>PRIMERO 2</t>
  </si>
  <si>
    <t>HOEHNE 3</t>
  </si>
  <si>
    <t>AGUILAR 6</t>
  </si>
  <si>
    <t>BRANSON 82</t>
  </si>
  <si>
    <t>KIM 88</t>
  </si>
  <si>
    <t>GENOA-HUGO     C-113</t>
  </si>
  <si>
    <t>BUFFALO RE-4J</t>
  </si>
  <si>
    <t>DEBEQUE 49JT</t>
  </si>
  <si>
    <t>PLATEAU 50</t>
  </si>
  <si>
    <t>MESA VALLEY 51</t>
  </si>
  <si>
    <t>CREEDE 1</t>
  </si>
  <si>
    <t>MOFFAT RE-1</t>
  </si>
  <si>
    <t>MONTEZUMA RE-1</t>
  </si>
  <si>
    <t>MONTROSE RE-1J</t>
  </si>
  <si>
    <t>BRUSH RE-2J</t>
  </si>
  <si>
    <t>FT MORGAN RE-3</t>
  </si>
  <si>
    <t>WELDON RE-20J</t>
  </si>
  <si>
    <t>WIGGINS RE-50J</t>
  </si>
  <si>
    <t>PARK RE-2</t>
  </si>
  <si>
    <t>WILEY RE-13J</t>
  </si>
  <si>
    <t>MEEKER RE-1</t>
  </si>
  <si>
    <t>SOUTH ROUTT RE-3J</t>
  </si>
  <si>
    <t>MTN VALLEY RE-1</t>
  </si>
  <si>
    <t>CENTER 26J</t>
  </si>
  <si>
    <t>NORWOOD RE-2J</t>
  </si>
  <si>
    <t>PLATTE VLY RE-3</t>
  </si>
  <si>
    <t>CRIPPLE CREEK RE-1</t>
  </si>
  <si>
    <t>`</t>
  </si>
  <si>
    <t>KEENESBURG RE-3J</t>
  </si>
  <si>
    <t>JOHNSTOWN RE-5J</t>
  </si>
  <si>
    <t>PLATTE VLY RE-7</t>
  </si>
  <si>
    <t>AULT-HGHLND RE-9</t>
  </si>
  <si>
    <t>BRIGGSDALE RE-10J</t>
  </si>
  <si>
    <t>PRAIRIE RE-11J</t>
  </si>
  <si>
    <t>YUMA 1</t>
  </si>
  <si>
    <t>WRAY RD-2</t>
  </si>
  <si>
    <t>IDALIA R-3</t>
  </si>
  <si>
    <t>LIBERTY J-4</t>
  </si>
  <si>
    <t>EAST CENTRAL BOCES</t>
  </si>
  <si>
    <t>RCKY MTN YOUTH ACAD</t>
  </si>
  <si>
    <t>TOTALS</t>
  </si>
  <si>
    <t>CDE-40 FY 2014-15 REPORTED INFORMATION</t>
  </si>
  <si>
    <t>REIMBURSEMENT INFORMATION</t>
  </si>
  <si>
    <t>Total current operating expenditures for pupil transportation</t>
  </si>
  <si>
    <t>Mileage traveled for transporting migrant education pupils (July 2014, August 2014, and June 2015)</t>
  </si>
  <si>
    <t>Mileage traveled for regular pupil transportation on the mileage count date</t>
  </si>
  <si>
    <t>Days of school held when pupils were transported in the 2014-15 school term</t>
  </si>
  <si>
    <t>Number of days for which board was paid for pupils in lieu of transportation</t>
  </si>
  <si>
    <t>ADDITIONAL INFORMATION</t>
  </si>
  <si>
    <t>Number of pupils who were scheduled to be transported to and from public school at public expense on the mileage count date</t>
  </si>
  <si>
    <t>Total actual miles traveled for activity trips, field trips, athletic trips, etc. (July 1, 2014 through June 30, 2015)</t>
  </si>
  <si>
    <t>Total actual miles traveled for any purpose by pupil transportation vehicles (July 1, 2014 through June 30, 2015) excluding transportation support vehicles</t>
  </si>
  <si>
    <t>PUPIL TRANSPORTATION FUND</t>
  </si>
  <si>
    <t>CDE-40 ENTITLEMENT AND PAYMENT WORKSHEET</t>
  </si>
  <si>
    <t>FOR ENTITLEMENT PERIOD JULY 1, 2014 - JUNE 30, 2015</t>
  </si>
  <si>
    <t>?????: See MLC</t>
  </si>
  <si>
    <t>Total current operating expenditures for pupil transportation (line 1 CDE-40)</t>
  </si>
  <si>
    <t>Capital outlay exclusion for pupil transportation for independent contractors as calculated by CDE (manual entry)</t>
  </si>
  <si>
    <t>Net current operating expenditures (line 1 less line 2)</t>
  </si>
  <si>
    <t>Mileage traveled for transporting migrant education pupils (line 2 CDE-40): no longer</t>
  </si>
  <si>
    <t>Mileage traveled for regular pupil transportation on the mileage count date (line 2 CDE-40)</t>
  </si>
  <si>
    <t>Days of school held when pupils were transported in the 2014-15 school term (line 3 CDE-40)</t>
  </si>
  <si>
    <t>Regular education pupil transportation mileage (line 5 times line 6)</t>
  </si>
  <si>
    <t>Long Bill Figures:</t>
  </si>
  <si>
    <t>From Jeff Blanford</t>
  </si>
  <si>
    <t>Total reimbursable mileage (line 4 plus line 7)</t>
  </si>
  <si>
    <t>CDE Staff: for CDE</t>
  </si>
  <si>
    <t>E210</t>
  </si>
  <si>
    <t>Mileage entitlement (line 8 times .3787)</t>
  </si>
  <si>
    <t>Excess costs (line 3 less line 9)</t>
  </si>
  <si>
    <t>Portion of State Ed Fund</t>
  </si>
  <si>
    <t>E780</t>
  </si>
  <si>
    <t>Excess cost entitlement (line 10 times .3387)</t>
  </si>
  <si>
    <t>General Fund</t>
  </si>
  <si>
    <t>Mileage entitlement plus excess cost entitlement (line 9 plus line 11)</t>
  </si>
  <si>
    <t>Trans Fund</t>
  </si>
  <si>
    <t>Maximum reimbursement entitlement (line 3 times .90)</t>
  </si>
  <si>
    <t>FY14-15 Total Appropriation</t>
  </si>
  <si>
    <t>Calculated reimbursement entitlement for 2014-15 entitlement period (lesser of line 12 or 13)</t>
  </si>
  <si>
    <t>Less the FY13-14 Cat Buyout Withholding Issue</t>
  </si>
  <si>
    <t>Not The Norm</t>
  </si>
  <si>
    <t>Calculated reimbursement entitlement for 2013-14 entitlement period (manual entry): item 14 from previous year</t>
  </si>
  <si>
    <t>TOTAL DISTRIBUTION:</t>
  </si>
  <si>
    <t>Reimbursement entitlement for 2014-15 entitlement period not including financial aid for providing board (greater of line 14 or line 15)</t>
  </si>
  <si>
    <t>Financial aid for providing board (number of days for which board was paid for pupils in lieu of transportation times $1)</t>
  </si>
  <si>
    <t>Reimbursement entitlement for 2014-15(line 16 plus line 17)</t>
  </si>
  <si>
    <t>Advance reimbursement entitlement for 2014-15 entitlement period (manual entry): item 22 from previous year</t>
  </si>
  <si>
    <t>Final reimbursement entitlement for 2014-15 entitlement period (line 18 less line 19)</t>
  </si>
  <si>
    <t>Proration Factor</t>
  </si>
  <si>
    <t>Final reimbursement entitlement prorated (line 20 times line 20.5)</t>
  </si>
  <si>
    <t>Total Appropriation minus Advanced Reimbursement Entitlement (Line 22)</t>
  </si>
  <si>
    <t>Advance reimbursement entitlement for 2015-16 entitlement period (line 18 times 0.2)</t>
  </si>
  <si>
    <r>
      <t xml:space="preserve">Additional reimbursement for court desegregation order (if Denver S.D. enter $1,500,000 else enter 0) - </t>
    </r>
    <r>
      <rPr>
        <b/>
        <sz val="10"/>
        <rFont val="Arial"/>
        <family val="2"/>
      </rPr>
      <t>no longer: every school 0</t>
    </r>
  </si>
  <si>
    <t>Appropriation minus Total Payments (Line 24)</t>
  </si>
  <si>
    <t>Total payment for 2014-15 entitlement period (line 21 plus line 22 plus line 23)</t>
  </si>
  <si>
    <t>Actual Proration</t>
  </si>
  <si>
    <t>Appropriation</t>
  </si>
  <si>
    <t>Migrant Education ( (line 24/line 8) times line 4)</t>
  </si>
  <si>
    <t>Total Payments minus Migrant BOCES Payments</t>
  </si>
  <si>
    <t>Net Payment (line 24 - line 25)</t>
  </si>
  <si>
    <t>Total Payment (Line 24) + Transfer to Migrant Education (Line 25)</t>
  </si>
  <si>
    <t>STATISTICAL DATA</t>
  </si>
  <si>
    <t>OPERATING EXPENSE PER ROUTE MILE</t>
  </si>
  <si>
    <t>STATE AVERAGE</t>
  </si>
  <si>
    <t>OPERATING EXPENSE PER ACTUAL MILE</t>
  </si>
  <si>
    <t>PERCENTAGE OF CURRENT OPERATING EXPENSE PAID</t>
  </si>
  <si>
    <t>CURRENT OPERATING EXPENDITURES PER PUPIL</t>
  </si>
  <si>
    <t>ROUTE MILEAGE</t>
  </si>
  <si>
    <t>ACTUAL MILEAGE</t>
  </si>
  <si>
    <t>CATEGORY</t>
  </si>
  <si>
    <t>URBAN</t>
  </si>
  <si>
    <t>OUTLYING CITY/TOWN</t>
  </si>
  <si>
    <t>RURAL</t>
  </si>
  <si>
    <t>MOUNTAIN REGION</t>
  </si>
  <si>
    <t>CDE-40 FY 2015-16 REPORTED INFORMATION</t>
  </si>
  <si>
    <t>ITEM</t>
  </si>
  <si>
    <t>Mileage traveled for transporting migrant education pupils (July 2015, August 2015, and June 2016): No Longer reported</t>
  </si>
  <si>
    <t>Days of school held when pupils were transported in the 2015-16 school term</t>
  </si>
  <si>
    <t>Total actual miles traveled for activity trips, field trips, athletic trips, etc. (July 1, 2015 through June 30, 2016)</t>
  </si>
  <si>
    <t>Total actual miles traveled for any purpose by pupil transportation vehicles (July 1, 2015 through June 30, 2016) excluding transportation support vehicles</t>
  </si>
  <si>
    <t>FOR ENTITLEMENT PERIOD JULY 1, 2015 - JUNE 30, 2016</t>
  </si>
  <si>
    <t>HUH??  See MLC</t>
  </si>
  <si>
    <t>Days of school held when pupils were transported in the 2015-16 school term (line 3 CDE-40)</t>
  </si>
  <si>
    <t>From John Harrison</t>
  </si>
  <si>
    <t>Trans Fund: audit recoveries</t>
  </si>
  <si>
    <t>FY16-17 Total Appropriation" for reimbursing FY15-16 Expenditures</t>
  </si>
  <si>
    <t>Second Payment Amount: June 2017</t>
  </si>
  <si>
    <t>Calculated reimbursement entitlement for 2015-16 entitlement period (lesser of line 12 or 13)</t>
  </si>
  <si>
    <t>Calculated reimbursement entitlement for 2014-15 entitlement period (manual entry): item 14 from previous year</t>
  </si>
  <si>
    <t>Reimbursement entitlement for 2015-16 entitlement period not including financial aid for providing board (greater of line 14 or line 15)</t>
  </si>
  <si>
    <t>Reimbursement entitlement for 2015-16(line 16 plus line 17)</t>
  </si>
  <si>
    <t>Advance reimbursement entitlement for 2015-16 entitlement period (manual entry): item 22 from previous year</t>
  </si>
  <si>
    <t>Final reimbursement entitlement for 2015-16 entitlement period (line 18 less line 19)</t>
  </si>
  <si>
    <t>Advance reimbursement entitlement for 2016-17 entitlement period (line 18 times 0.2)</t>
  </si>
  <si>
    <t>Total payment for 2015-16 entitlement period (line 21 plus line 22 plus line 23)</t>
  </si>
  <si>
    <t>CDE-40 FY 2016-17 REPORTED INFORMATION</t>
  </si>
  <si>
    <t>Mileage traveled for transporting migrant education pupils (July 2016, August 2016, and June 2017): No Longer reported</t>
  </si>
  <si>
    <t>Days of school held when pupils were transported in the 2016-17 school term</t>
  </si>
  <si>
    <t>Total actual miles traveled for activity trips, field trips, athletic trips, etc. (July 1, 2016 through June 30, 2017)</t>
  </si>
  <si>
    <t>Total actual miles traveled for any purpose by pupil transportation vehicles (July 1, 2016 through June 30, 2017) excluding transportation support vehicles</t>
  </si>
  <si>
    <t>FOR ENTITLEMENT PERIOD JULY 1, 2016 - JUNE 30, 2017</t>
  </si>
  <si>
    <t>Days of school held when pupils were transported in the 2016-17 school term (line 3 CDE-40)</t>
  </si>
  <si>
    <t>total long bill</t>
  </si>
  <si>
    <t>Calculated reimbursement entitlement for 2016-17 entitlement period (lesser of line 12 or 13)</t>
  </si>
  <si>
    <t>Calculated reimbursement entitlement for 2015-16 entitlement period (manual entry): item 14 from previous year</t>
  </si>
  <si>
    <t>Reimbursement entitlement for 2016-17 entitlement period not including financial aid for providing board (greater of line 14 or line 15)</t>
  </si>
  <si>
    <t>Reimbursement entitlement for 2016-17(line 16 plus line 17)</t>
  </si>
  <si>
    <t>Advance reimbursement entitlement for 2016-17 entitlement period (manual entry): item 22 from previous year</t>
  </si>
  <si>
    <t>Final reimbursement entitlement for 2016-17 entitlement period (line 18 less line 19)</t>
  </si>
  <si>
    <t>Advance reimbursement entitlement for 2017-18 entitlement period (line 18 times 0.2)</t>
  </si>
  <si>
    <t>Total payment for 2016-17 entitlement period (line 21 plus line 22 plus line 23)</t>
  </si>
  <si>
    <t>FY14-15</t>
  </si>
  <si>
    <t>FY15-16</t>
  </si>
  <si>
    <t>FY16-17</t>
  </si>
  <si>
    <t>FY2014-15</t>
  </si>
  <si>
    <t>FY2015-16</t>
  </si>
  <si>
    <t>FY2016-17</t>
  </si>
  <si>
    <t>FY17-18</t>
  </si>
  <si>
    <t>CDE-40 FY 2017-18 REPORTED INFORMATION</t>
  </si>
  <si>
    <t>1570</t>
  </si>
  <si>
    <t>3200</t>
  </si>
  <si>
    <t>3210</t>
  </si>
  <si>
    <t>3220</t>
  </si>
  <si>
    <t>3230</t>
  </si>
  <si>
    <t>8001</t>
  </si>
  <si>
    <t>Mileage traveled for transporting migrant education pupils no Longer reported on CDE-40</t>
  </si>
  <si>
    <t>Days of school held when pupils were transported in the 2017-18 school term</t>
  </si>
  <si>
    <t>Total actual miles traveled for activity trips, field trips, athletic trips, etc. (July 1, 2017 through June 30, 2018)</t>
  </si>
  <si>
    <t>Total actual miles traveled for any purpose by pupil transportation vehicles (July 1, 2017 through June 30, 2018) excluding transportation support vehicles</t>
  </si>
  <si>
    <t>FOR ENTITLEMENT PERIOD JULY 1, 2017 - JUNE 30, 2018</t>
  </si>
  <si>
    <t>Days of school held when pupils were transported in the 2017-18 school term (line 3 CDE-40)</t>
  </si>
  <si>
    <t>CDE Staff and Audit Shore up: for CDE</t>
  </si>
  <si>
    <t>Total 18-19 Long Bill</t>
  </si>
  <si>
    <t>CDE audit withholding</t>
  </si>
  <si>
    <t>Total CDE Withholding</t>
  </si>
  <si>
    <t>FY17-18 Total Appropriation</t>
  </si>
  <si>
    <t>Calculated reimbursement entitlement for 2017-18 entitlement period (lesser of line 12 or 13)</t>
  </si>
  <si>
    <t>Calculated reimbursement entitlement for 2016-17 entitlement period (manual entry): item 14 from previous year</t>
  </si>
  <si>
    <t>Reimbursement entitlement for 2017-18 entitlement period not including financial aid for providing board (greater of line 14 or line 15)</t>
  </si>
  <si>
    <t>Reimbursement entitlement for 2017-18(line 16 plus line 17)</t>
  </si>
  <si>
    <t>Advance reimbursement entitlement for 2017-18 entitlement period (manual entry): item 22 from previous year</t>
  </si>
  <si>
    <t>Final reimbursement entitlement for 2017-18 entitlement period (line 18 less line 19)</t>
  </si>
  <si>
    <t>Advance reimbursement entitlement for 2018-19 entitlement period (line 18 times 0.2)</t>
  </si>
  <si>
    <t>Total payment for 2017-18 entitlement period (line 21 plus line 22 plus line 23)</t>
  </si>
  <si>
    <t>FY2017-18</t>
  </si>
  <si>
    <t>Total Reimburseable Miles</t>
  </si>
  <si>
    <t>FY18-19</t>
  </si>
  <si>
    <t>CDE-40 FY 2018-19 REPORTED INFORMATION</t>
  </si>
  <si>
    <t>Days of school held when pupils were transported in the 2018-19 school term</t>
  </si>
  <si>
    <t>Total actual miles traveled for activity trips, field trips, athletic trips, etc. (July 1, 2018 through June 30, 2019)</t>
  </si>
  <si>
    <t>Total actual miles traveled for any purpose by pupil transportation vehicles (July 1, 2018 through June 30, 2019) excluding transportation support vehicles</t>
  </si>
  <si>
    <t>FOR ENTITLEMENT PERIOD JULY 1, 2018 - JUNE 30, 2019</t>
  </si>
  <si>
    <t>Days of school held when pupils were transported in the 2018-19 school term (line 3 CDE-40)</t>
  </si>
  <si>
    <t>CDE Staff (from Jon B)</t>
  </si>
  <si>
    <t>Total 19-20 Long Bill</t>
  </si>
  <si>
    <t>Calculated reimbursement entitlement for 2018-19 entitlement period (lesser of line 12 or 13)</t>
  </si>
  <si>
    <t>Calculated reimbursement entitlement for 2017-18 entitlement period (manual entry): item 14 from previous year</t>
  </si>
  <si>
    <t>Reimbursement entitlement for 2018-19 entitlement period not including financial aid for providing board (greater of line 14 or line 15)</t>
  </si>
  <si>
    <t>Reimbursement entitlement for 2018-19(line 16 plus line 17)</t>
  </si>
  <si>
    <t>Advance reimbursement entitlement for 2018-19 entitlement period (manual entry): item 22 from previous year</t>
  </si>
  <si>
    <t>Final reimbursement entitlement for 2018-19 entitlement period (line 18 less line 19)</t>
  </si>
  <si>
    <t>Advance reimbursement entitlement for 2019-20 entitlement period (line 18 times 0.2)</t>
  </si>
  <si>
    <t>Total payment for 2018-19 entitlement period (line 21 plus line 22 plus line 23)</t>
  </si>
  <si>
    <t>FY2018-19</t>
  </si>
  <si>
    <t>NA</t>
  </si>
  <si>
    <t>CDE-40 FY 2019-20 REPORTED INFORMATION</t>
  </si>
  <si>
    <t>Days of school held when pupils were transported in the 2019-20 school term</t>
  </si>
  <si>
    <t>Total actual miles traveled for activity trips, field trips, athletic trips, etc. (July 1, 2019 through June 30, 2020)</t>
  </si>
  <si>
    <t>Total actual miles traveled for any purpose by pupil transportation vehicles (July 1, 2019 through June 30, 2020) excluding transportation support vehicles</t>
  </si>
  <si>
    <t>FOR ENTITLEMENT PERIOD JULY 1, 2019 - JUNE 30, 2020</t>
  </si>
  <si>
    <t>20-21 Long Bill Figures:</t>
  </si>
  <si>
    <t>For FY19-20 October 2020 Payments</t>
  </si>
  <si>
    <t>Days of school held when pupils were transported in the 2019-20 school term (line 3 CDE-40)</t>
  </si>
  <si>
    <t>CDE Staff (from Mike Marsala)</t>
  </si>
  <si>
    <t>FY19-20 Total Appropriation</t>
  </si>
  <si>
    <t>Calculated reimbursement entitlement for 2019-20 entitlement period (lesser of line 12 or 13)</t>
  </si>
  <si>
    <t>Calculated reimbursement entitlement for 2018-19 entitlement period (manual entry): item 14 from previous year</t>
  </si>
  <si>
    <t>Reimbursement entitlement for 2019-20 entitlement period not including financial aid for providing board (greater of line 14 or line 15)</t>
  </si>
  <si>
    <t>Reimbursement entitlement for 2019-20(line 16 plus line 17)</t>
  </si>
  <si>
    <t>Advance reimbursement entitlement for 2019-20 entitlement period (manual entry): item 22 from previous year</t>
  </si>
  <si>
    <t>Final reimbursement entitlement for 2019-20 entitlement period (line 18 less line 19)</t>
  </si>
  <si>
    <t>Advance reimbursement entitlement for 2020-21 entitlement period (line 18 times 0.2)</t>
  </si>
  <si>
    <t>Total payment for 2019-20 entitlement period (line 21 plus line 22 plus line 23)</t>
  </si>
  <si>
    <t>FY19-20</t>
  </si>
  <si>
    <t>FY20-21</t>
  </si>
  <si>
    <t>Calculated reimbursement entitlement for 2019-20 entitlement period (manual entry): item 14 from previous year</t>
  </si>
  <si>
    <t>Days of school held when pupils were transported in the 2020-21 school term</t>
  </si>
  <si>
    <t>Days of school held when pupils were transported in the 2020-21 school term (line 3 CDE-40)</t>
  </si>
  <si>
    <t>Calculated reimbursement entitlement for 2020-21 entitlement period (lesser of line 12 or 13)</t>
  </si>
  <si>
    <t>Reimbursement entitlement for 2020-21 entitlement period not including financial aid for providing board (greater of line 14 or line 15)</t>
  </si>
  <si>
    <t>Reimbursement entitlement for 2020-21(line 16 plus line 17)</t>
  </si>
  <si>
    <t>Final reimbursement entitlement for 2020-21 entitlement period (line 18 less line 19)</t>
  </si>
  <si>
    <t>Total payment for 2020-21 entitlement period (line 21 plus line 22 plus line 23)</t>
  </si>
  <si>
    <t>Total actual miles traveled for activity trips, field trips, athletic trips, etc. (July 1, 2020 through June 30, 2021)</t>
  </si>
  <si>
    <t>CDE-40 FY 2020-21 REPORTED INFORMATION</t>
  </si>
  <si>
    <t>Total actual miles traveled for any purpose by pupil transportation vehicles (July 1, 2020 through June 30, 2021) excluding transportation support vehicles</t>
  </si>
  <si>
    <t>FOR ENTITLEMENT PERIOD JULY 1, 2020 - JUNE 30, 2021</t>
  </si>
  <si>
    <t>District Number</t>
  </si>
  <si>
    <t>District Name</t>
  </si>
  <si>
    <t>Mileage Scheduled for Regular Pupil Transport</t>
  </si>
  <si>
    <t>Days School was in Session</t>
  </si>
  <si>
    <t>Days Room and Board was Paid for Pupils in Lieu of Transport</t>
  </si>
  <si>
    <t>Pupils Scheduled to be Transported at Public Expense</t>
  </si>
  <si>
    <t>Actual Miles Traveled for Trips</t>
  </si>
  <si>
    <t>Actual Miles Traveled for Any Purpose</t>
  </si>
  <si>
    <t>Capital Outlay</t>
  </si>
  <si>
    <t>Calculated Reimbursement Entitlement (Previous Year)</t>
  </si>
  <si>
    <t>Advance Reimbursement Entitlement (Previous Entitlement Period)</t>
  </si>
  <si>
    <t>Mapleton 1</t>
  </si>
  <si>
    <t xml:space="preserve">Adams 12 Five Star </t>
  </si>
  <si>
    <t>Adams County 14</t>
  </si>
  <si>
    <t>School District 27J</t>
  </si>
  <si>
    <t>Bennett 29J</t>
  </si>
  <si>
    <t>Strasburg 31J</t>
  </si>
  <si>
    <t xml:space="preserve">Westminster Public </t>
  </si>
  <si>
    <t>Alamosa RE-11J</t>
  </si>
  <si>
    <t>Sangre De Cristo Re-22J</t>
  </si>
  <si>
    <t>Englewood 1</t>
  </si>
  <si>
    <t>Sheridan 2</t>
  </si>
  <si>
    <t>Cherry Creek 5</t>
  </si>
  <si>
    <t>Littleton 6</t>
  </si>
  <si>
    <t>Deer Trail 26J</t>
  </si>
  <si>
    <t>Adams-Arapahoe 28J</t>
  </si>
  <si>
    <t>Byers 32J</t>
  </si>
  <si>
    <t>Archuleta County 50 Jt</t>
  </si>
  <si>
    <t>Walsh RE-1</t>
  </si>
  <si>
    <t>Pritchett RE-3</t>
  </si>
  <si>
    <t>Springfield RE-4</t>
  </si>
  <si>
    <t>Vilas RE-5</t>
  </si>
  <si>
    <t>Campo RE-6</t>
  </si>
  <si>
    <t>Las Animas RE-1</t>
  </si>
  <si>
    <t>McClave Re-2</t>
  </si>
  <si>
    <t>St Vrain Valley RE1J</t>
  </si>
  <si>
    <t>Boulder Valley Re 2</t>
  </si>
  <si>
    <t>Buena Vista R-31</t>
  </si>
  <si>
    <t>Salida R-32</t>
  </si>
  <si>
    <t>Kit Carson R-1</t>
  </si>
  <si>
    <t>Cheyenne County Re-5</t>
  </si>
  <si>
    <t>Clear Creek RE-1</t>
  </si>
  <si>
    <t>North Conejos RE-1J</t>
  </si>
  <si>
    <t>Sanford 6J</t>
  </si>
  <si>
    <t>South Conejos RE-10</t>
  </si>
  <si>
    <t>Centennial R-1</t>
  </si>
  <si>
    <t>Sierra Grande R-30</t>
  </si>
  <si>
    <t>Crowley County RE-1-J</t>
  </si>
  <si>
    <t xml:space="preserve">Custer County School </t>
  </si>
  <si>
    <t>Delta County 50(J)</t>
  </si>
  <si>
    <t>Denver County 1</t>
  </si>
  <si>
    <t>Dolores County RE No.2</t>
  </si>
  <si>
    <t>Douglas County Re 1</t>
  </si>
  <si>
    <t>Eagle County RE 50</t>
  </si>
  <si>
    <t>Elizabeth School District</t>
  </si>
  <si>
    <t>Kiowa C-2</t>
  </si>
  <si>
    <t>Big Sandy 100J</t>
  </si>
  <si>
    <t>Elbert 200</t>
  </si>
  <si>
    <t>Agate 300</t>
  </si>
  <si>
    <t>Calhan RJ-1</t>
  </si>
  <si>
    <t>Harrison 2</t>
  </si>
  <si>
    <t>Widefield 3</t>
  </si>
  <si>
    <t>Fountain 8</t>
  </si>
  <si>
    <t>Colorado Springs 11</t>
  </si>
  <si>
    <t>Cheyenne Mountain 12</t>
  </si>
  <si>
    <t>Manitou Springs 14</t>
  </si>
  <si>
    <t>Academy 20</t>
  </si>
  <si>
    <t>Ellicott 22</t>
  </si>
  <si>
    <t>Peyton 23 Jt</t>
  </si>
  <si>
    <t>Hanover 28</t>
  </si>
  <si>
    <t>Lewis-Palmer 38</t>
  </si>
  <si>
    <t>District 49</t>
  </si>
  <si>
    <t>Edison 54 JT</t>
  </si>
  <si>
    <t>Miami/Yoder 60 JT</t>
  </si>
  <si>
    <t>Canon City RE-1</t>
  </si>
  <si>
    <t>Fremont RE-2</t>
  </si>
  <si>
    <t>Cotopaxi RE-3</t>
  </si>
  <si>
    <t>Roaring Fork RE-1</t>
  </si>
  <si>
    <t>Garfield Re-2</t>
  </si>
  <si>
    <t>Garfield 16</t>
  </si>
  <si>
    <t>Gilpin County RE-1</t>
  </si>
  <si>
    <t>West Grand 1-JT</t>
  </si>
  <si>
    <t>East Grand 2</t>
  </si>
  <si>
    <t>Gunnison Watershed RE1J</t>
  </si>
  <si>
    <t>Hinsdale County RE 1</t>
  </si>
  <si>
    <t>Huerfano Re-1</t>
  </si>
  <si>
    <t>La Veta Re-2</t>
  </si>
  <si>
    <t>North Park R-1</t>
  </si>
  <si>
    <t>Jefferson County R-1</t>
  </si>
  <si>
    <t>Eads RE-1</t>
  </si>
  <si>
    <t>Plainview RE-2</t>
  </si>
  <si>
    <t>Arriba-Flagler C-20</t>
  </si>
  <si>
    <t>Hi-Plains R-23</t>
  </si>
  <si>
    <t>Stratton R-4</t>
  </si>
  <si>
    <t>Bethune R-5</t>
  </si>
  <si>
    <t>Burlington RE-6J</t>
  </si>
  <si>
    <t>Lake County R-1</t>
  </si>
  <si>
    <t>Durango 9-R</t>
  </si>
  <si>
    <t>Bayfield 10 Jt-R</t>
  </si>
  <si>
    <t>Ignacio 11 JT</t>
  </si>
  <si>
    <t>Poudre R-1</t>
  </si>
  <si>
    <t>Thompson R2-J</t>
  </si>
  <si>
    <t>Estes Park R-3</t>
  </si>
  <si>
    <t>Trinidad 1</t>
  </si>
  <si>
    <t>Primero Reorganized 2</t>
  </si>
  <si>
    <t>Hoehne Reorganized 3</t>
  </si>
  <si>
    <t>Aguilar Reorganized 6</t>
  </si>
  <si>
    <t>Branson Reorganized 82</t>
  </si>
  <si>
    <t>Kim Reorganized 88</t>
  </si>
  <si>
    <t>Genoa-Hugo C113</t>
  </si>
  <si>
    <t>Limon RE-4J</t>
  </si>
  <si>
    <t>Karval RE-23</t>
  </si>
  <si>
    <t>Valley RE-1</t>
  </si>
  <si>
    <t>Frenchman RE-3</t>
  </si>
  <si>
    <t>Buffalo RE-4J</t>
  </si>
  <si>
    <t>Plateau RE-5</t>
  </si>
  <si>
    <t>De Beque 49JT</t>
  </si>
  <si>
    <t>Plateau Valley 50</t>
  </si>
  <si>
    <t>Mesa County Valley 51</t>
  </si>
  <si>
    <t>Creede School District</t>
  </si>
  <si>
    <t>Moffat County RE: No 1</t>
  </si>
  <si>
    <t>Montezuma-Cortez RE-1</t>
  </si>
  <si>
    <t>Dolores RE-4A</t>
  </si>
  <si>
    <t>Mancos Re-6</t>
  </si>
  <si>
    <t>Montrose County RE-1J</t>
  </si>
  <si>
    <t>West End RE-2</t>
  </si>
  <si>
    <t>Brush RE-2(J)</t>
  </si>
  <si>
    <t>Fort Morgan Re-3</t>
  </si>
  <si>
    <t>Weldon Valley RE-20(J)</t>
  </si>
  <si>
    <t>Wiggins RE-50(J)</t>
  </si>
  <si>
    <t>East Otero R-1</t>
  </si>
  <si>
    <t>Rocky Ford R-2</t>
  </si>
  <si>
    <t>Manzanola 3J</t>
  </si>
  <si>
    <t>Fowler R-4J</t>
  </si>
  <si>
    <t>Cheraw 31</t>
  </si>
  <si>
    <t>Swink 33</t>
  </si>
  <si>
    <t>Ouray R-1</t>
  </si>
  <si>
    <t>Ridgway R-2</t>
  </si>
  <si>
    <t>Platte Canyon 1</t>
  </si>
  <si>
    <t>Park County RE-2</t>
  </si>
  <si>
    <t>Holyoke Re-1J</t>
  </si>
  <si>
    <t>Haxtun RE-2J</t>
  </si>
  <si>
    <t>Aspen 1</t>
  </si>
  <si>
    <t>Granada RE-1</t>
  </si>
  <si>
    <t>Lamar Re-2</t>
  </si>
  <si>
    <t>Holly RE-3</t>
  </si>
  <si>
    <t>Wiley RE-13 Jt</t>
  </si>
  <si>
    <t>Pueblo City 60</t>
  </si>
  <si>
    <t>Pueblo County 70</t>
  </si>
  <si>
    <t>Meeker RE-1</t>
  </si>
  <si>
    <t>Rangely RE-4</t>
  </si>
  <si>
    <t xml:space="preserve">Upper Rio Grande School </t>
  </si>
  <si>
    <t>Monte Vista C-8</t>
  </si>
  <si>
    <t>Sargent RE-33J</t>
  </si>
  <si>
    <t>Hayden RE-1</t>
  </si>
  <si>
    <t>Steamboat Springs RE-2</t>
  </si>
  <si>
    <t>South Routt RE 3</t>
  </si>
  <si>
    <t>Mountain Valley RE 1</t>
  </si>
  <si>
    <t>Moffat 2</t>
  </si>
  <si>
    <t>Center 26 JT</t>
  </si>
  <si>
    <t>Silverton 1</t>
  </si>
  <si>
    <t>Telluride R-1</t>
  </si>
  <si>
    <t>Norwood R-2J</t>
  </si>
  <si>
    <t>Julesburg Re-1</t>
  </si>
  <si>
    <t>Revere School District</t>
  </si>
  <si>
    <t>Summit RE-1</t>
  </si>
  <si>
    <t>Cripple Creek-Victor RE-</t>
  </si>
  <si>
    <t>Woodland Park Re-2</t>
  </si>
  <si>
    <t>Akron R-1</t>
  </si>
  <si>
    <t>Arickaree R-2</t>
  </si>
  <si>
    <t>Otis R-3</t>
  </si>
  <si>
    <t>Lone Star 101</t>
  </si>
  <si>
    <t>Woodlin R-104</t>
  </si>
  <si>
    <t>Weld County RE-1</t>
  </si>
  <si>
    <t>Eaton RE-2</t>
  </si>
  <si>
    <t xml:space="preserve">Weld County School </t>
  </si>
  <si>
    <t>Weld RE-4</t>
  </si>
  <si>
    <t>Johnstown-Milliken RE-5J</t>
  </si>
  <si>
    <t>Greeley 6</t>
  </si>
  <si>
    <t>Platte Valley RE-7</t>
  </si>
  <si>
    <t>Weld Re-8 Schools</t>
  </si>
  <si>
    <t>Ault-Highland RE-9</t>
  </si>
  <si>
    <t>Briggsdale RE-10</t>
  </si>
  <si>
    <t>Prairie RE-11</t>
  </si>
  <si>
    <t>Pawnee RE-12</t>
  </si>
  <si>
    <t>Yuma 1</t>
  </si>
  <si>
    <t>Wray RD-2</t>
  </si>
  <si>
    <t>Idalia RJ-3</t>
  </si>
  <si>
    <t>Liberty J-4</t>
  </si>
  <si>
    <t>Charter School Institute</t>
  </si>
  <si>
    <t>9025</t>
  </si>
  <si>
    <t>East Central BOCES</t>
  </si>
  <si>
    <t>9701</t>
  </si>
  <si>
    <t xml:space="preserve">Rocky Mountain Youth </t>
  </si>
  <si>
    <t>FY21-22</t>
  </si>
  <si>
    <t>21-22 Long Bill Figures:</t>
  </si>
  <si>
    <t>For FY20-210 October 2021 Payments</t>
  </si>
  <si>
    <t>2nd payment: June 2023</t>
  </si>
  <si>
    <t>Revised total distribution</t>
  </si>
  <si>
    <t>Vicki Graham High Cost Percentage</t>
  </si>
  <si>
    <t>TOTAL</t>
  </si>
  <si>
    <t>System Total</t>
  </si>
  <si>
    <t>First Payment</t>
  </si>
  <si>
    <t>Secondd Payment</t>
  </si>
  <si>
    <t>FY22-23</t>
  </si>
  <si>
    <t>CDE-40 FY 2022-23 REPORTED INFORMATION</t>
  </si>
  <si>
    <t>Days of school held when pupils were transported in the 2022-23 school term</t>
  </si>
  <si>
    <t>Total actual miles traveled for activity trips, field trips, athletic trips, etc. (July 1, 2022 through June 30, 2023)</t>
  </si>
  <si>
    <t>Total actual miles traveled for any purpose by pupil transportation vehicles (July 1, 2022 through June 30, 2023) excluding transportation support vehicles</t>
  </si>
  <si>
    <t>FOR ENTITLEMENT PERIOD JULY 1, 2022 - JUNE 30, 2023</t>
  </si>
  <si>
    <t>23-24 Long Bill Figures:</t>
  </si>
  <si>
    <t>For FY22-23 November 2023 Payments</t>
  </si>
  <si>
    <t>Days of school held when pupils were transported in the 2022-23 school term (line 3 CDE-40)</t>
  </si>
  <si>
    <t>0780</t>
  </si>
  <si>
    <t>FY23-24 Total Appropriation</t>
  </si>
  <si>
    <t>Calculated reimbursement entitlement for 2023-24 entitlement period (lesser of line 12 or 13)</t>
  </si>
  <si>
    <t>ZERO PAYMENT DISTRICTS - Categorical or OPT Out</t>
  </si>
  <si>
    <t>Calculated reimbursement entitlement for 2022-23 entitlement period (manual entry): item 14 from previous year</t>
  </si>
  <si>
    <t>District Code</t>
  </si>
  <si>
    <t>Name</t>
  </si>
  <si>
    <t>Reimbursement entitlement for 2022-23 entitlement period not including financial aid for providing board (greater of line 14 or line 15)</t>
  </si>
  <si>
    <t>2nd payment: June 2024</t>
  </si>
  <si>
    <t>North Park</t>
  </si>
  <si>
    <t>Plainview School District RE-2</t>
  </si>
  <si>
    <t>Reimbursement entitlement for 2023-24(line 16 plus line 17)</t>
  </si>
  <si>
    <t>Wiggins RE-50J</t>
  </si>
  <si>
    <t>Advance reimbursement entitlement for 2022-23 entitlement period (manual entry): item 22 from previous year</t>
  </si>
  <si>
    <t>Holly School District Re-3</t>
  </si>
  <si>
    <t>Final reimbursement entitlement for 2022-23 entitlement period (line 18 less line 19)</t>
  </si>
  <si>
    <t>Platte Valley Weld RE-7</t>
  </si>
  <si>
    <t>Weld County School District RE 10-J</t>
  </si>
  <si>
    <t>Advance reimbursement entitlement for 2023-24 entitlement period (line 18 times 0.2)</t>
  </si>
  <si>
    <t>Total payment for 2022-23 entitlement period (line 21 plus line 22 plus line 23)</t>
  </si>
  <si>
    <t>FY23-24</t>
  </si>
  <si>
    <t>Days of school held when pupils were transported in the 2023-24 school term</t>
  </si>
  <si>
    <t>Total actual miles traveled for activity trips, field trips, athletic trips, etc. (July 1, 2023 through June 30, 2024</t>
  </si>
  <si>
    <t>Total actual miles traveled for any purpose by pupil transportation vehicles (July 1, 2023 through June 30, 2024) excluding transportation support vehicles</t>
  </si>
  <si>
    <t>FOR ENTITLEMENT PERIOD JULY 1, 2023 - JUNE 30, 2024</t>
  </si>
  <si>
    <t>Days of school held when pupils were transported in the 2023-24 school term (line 3 CDE-40)</t>
  </si>
  <si>
    <t>Calculated reimbursement entitlement for 2023-24 entitlement period (manual entry): item 14 from previous year</t>
  </si>
  <si>
    <t>Reimbursement entitlement for 2023-24 entitlement period not including financial aid for providing board (greater of line 14 or line 15)</t>
  </si>
  <si>
    <t>Advance reimbursement entitlement for 2023-24 entitlement period (manual entry): item 22 from previous year</t>
  </si>
  <si>
    <t>Final reimbursement entitlement for 2023-24 entitlement period (line 18 less line 19)</t>
  </si>
  <si>
    <t>Advance reimbursement entitlement for 2024-25 entitlement period (line 18 times 0.2)</t>
  </si>
  <si>
    <t>Total payment for 2023-24 entitlement period (line 21 plus line 22 plus line 23)</t>
  </si>
  <si>
    <t>SYSTEM</t>
  </si>
  <si>
    <t>Second Payment</t>
  </si>
  <si>
    <t>Difference</t>
  </si>
  <si>
    <t>Calculated reimbursement entitlement for 2023-24</t>
  </si>
  <si>
    <t>Advance reimbursement entitlement for 2023-24</t>
  </si>
  <si>
    <t>Additional reimbursement for court desegregation order (if Denver S.D. enter $1,500,000 else enter 0) - no longer: every school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</si>
</sst>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(* #,##0.00_);_(* \(#,##0.00\);_(* &quot;-&quot;??_);_(@_)"/>
    <numFmt numFmtId="164" formatCode="#,##0.0"/>
    <numFmt numFmtId="165" formatCode="#,##0.0_);\(#,##0.0\)"/>
    <numFmt numFmtId="166" formatCode="0.0%"/>
    <numFmt numFmtId="167" formatCode="&quot;$&quot;\ #,##0.00"/>
    <numFmt numFmtId="168" formatCode="0.000000%"/>
    <numFmt numFmtId="169" formatCode="0.00000000%"/>
    <numFmt numFmtId="170" formatCode="0.0000000000"/>
    <numFmt numFmtId="171" formatCode="#,##0.0000_);[Red]\(#,##0.0000\)"/>
    <numFmt numFmtId="172" formatCode="_(* #,##0.0000_);_(* \(#,##0.0000\);_(* &quot;-&quot;??_);_(@_)"/>
    <numFmt numFmtId="173" formatCode="0.0_)"/>
    <numFmt numFmtId="174" formatCode="#,##0.00000000_);[Red]\(#,##0.00000000\)"/>
    <numFmt numFmtId="175" formatCode="#,##0.00000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8"/>
      <name val="SansSerif"/>
    </font>
    <font>
      <b/>
      <i/>
      <sz val="10"/>
      <name val="Arial"/>
      <family val="2"/>
    </font>
    <font>
      <sz val="8"/>
      <name val="Calibri"/>
      <family val="2"/>
      <scheme val="minor"/>
    </font>
    <font>
      <sz val="10"/>
      <name val="Arial"/>
    </font>
    <font>
      <b/>
      <sz val="12"/>
      <color indexed="8"/>
      <name val="SansSerif"/>
    </font>
    <font>
      <strike/>
      <sz val="10"/>
      <color indexed="21"/>
      <name val="SansSerif"/>
    </font>
    <font>
      <sz val="10"/>
      <color rgb="FFFF0000"/>
      <name val="Arial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56"/>
      </top>
      <bottom style="medium">
        <color indexed="56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40">
    <xf numFmtId="0" fontId="0" fillId="0" borderId="0" xfId="0"/>
    <xf numFmtId="3" fontId="0" fillId="0" borderId="0" xfId="0" applyNumberFormat="1"/>
    <xf numFmtId="164" fontId="0" fillId="0" borderId="0" xfId="0" applyNumberFormat="1"/>
    <xf numFmtId="4" fontId="0" fillId="0" borderId="0" xfId="0" applyNumberFormat="1"/>
    <xf numFmtId="40" fontId="0" fillId="0" borderId="0" xfId="0" applyNumberFormat="1"/>
    <xf numFmtId="2" fontId="0" fillId="0" borderId="0" xfId="0" applyNumberFormat="1"/>
    <xf numFmtId="10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1" fillId="2" borderId="0" xfId="0" applyFont="1" applyFill="1"/>
    <xf numFmtId="0" fontId="0" fillId="2" borderId="1" xfId="0" applyFill="1" applyBorder="1"/>
    <xf numFmtId="3" fontId="0" fillId="2" borderId="1" xfId="0" applyNumberFormat="1" applyFill="1" applyBorder="1"/>
    <xf numFmtId="43" fontId="0" fillId="2" borderId="1" xfId="0" applyNumberFormat="1" applyFill="1" applyBorder="1"/>
    <xf numFmtId="4" fontId="0" fillId="2" borderId="1" xfId="0" applyNumberFormat="1" applyFill="1" applyBorder="1"/>
    <xf numFmtId="40" fontId="0" fillId="2" borderId="1" xfId="0" applyNumberFormat="1" applyFill="1" applyBorder="1"/>
    <xf numFmtId="10" fontId="0" fillId="2" borderId="1" xfId="0" applyNumberFormat="1" applyFill="1" applyBorder="1"/>
    <xf numFmtId="0" fontId="0" fillId="0" borderId="0" xfId="0" applyAlignment="1">
      <alignment horizontal="center"/>
    </xf>
    <xf numFmtId="38" fontId="2" fillId="0" borderId="0" xfId="1" applyNumberFormat="1" applyFill="1" applyAlignment="1">
      <alignment horizontal="center"/>
    </xf>
    <xf numFmtId="38" fontId="0" fillId="0" borderId="0" xfId="0" applyNumberFormat="1" applyAlignment="1">
      <alignment horizontal="center"/>
    </xf>
    <xf numFmtId="43" fontId="2" fillId="0" borderId="0" xfId="1" applyFill="1"/>
    <xf numFmtId="0" fontId="4" fillId="0" borderId="0" xfId="0" applyFont="1" applyAlignment="1">
      <alignment horizontal="centerContinuous"/>
    </xf>
    <xf numFmtId="0" fontId="4" fillId="0" borderId="0" xfId="0" applyFont="1" applyAlignment="1" applyProtection="1">
      <alignment horizontal="centerContinuous"/>
      <protection locked="0"/>
    </xf>
    <xf numFmtId="165" fontId="3" fillId="0" borderId="0" xfId="0" applyNumberFormat="1" applyFont="1" applyAlignment="1">
      <alignment horizontal="center"/>
    </xf>
    <xf numFmtId="43" fontId="3" fillId="0" borderId="0" xfId="1" applyFont="1" applyFill="1"/>
    <xf numFmtId="40" fontId="2" fillId="0" borderId="0" xfId="1" applyNumberFormat="1" applyFill="1"/>
    <xf numFmtId="0" fontId="5" fillId="0" borderId="0" xfId="0" applyFont="1" applyAlignment="1">
      <alignment horizontal="centerContinuous"/>
    </xf>
    <xf numFmtId="0" fontId="4" fillId="3" borderId="0" xfId="0" applyFont="1" applyFill="1" applyAlignment="1" applyProtection="1">
      <alignment horizontal="centerContinuous"/>
      <protection locked="0" hidden="1"/>
    </xf>
    <xf numFmtId="0" fontId="5" fillId="0" borderId="0" xfId="0" applyFont="1" applyAlignment="1">
      <alignment horizontal="left"/>
    </xf>
    <xf numFmtId="40" fontId="5" fillId="0" borderId="0" xfId="0" applyNumberFormat="1" applyFont="1"/>
    <xf numFmtId="167" fontId="0" fillId="0" borderId="0" xfId="0" applyNumberFormat="1"/>
    <xf numFmtId="4" fontId="2" fillId="0" borderId="0" xfId="1" applyNumberFormat="1" applyFill="1"/>
    <xf numFmtId="166" fontId="2" fillId="0" borderId="0" xfId="2" applyNumberFormat="1" applyFill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43" fontId="0" fillId="0" borderId="0" xfId="0" applyNumberFormat="1"/>
    <xf numFmtId="164" fontId="2" fillId="0" borderId="0" xfId="1" applyNumberFormat="1" applyFill="1"/>
    <xf numFmtId="40" fontId="2" fillId="4" borderId="0" xfId="1" applyNumberFormat="1" applyFill="1"/>
    <xf numFmtId="43" fontId="2" fillId="4" borderId="0" xfId="1" applyFill="1"/>
    <xf numFmtId="0" fontId="3" fillId="0" borderId="0" xfId="0" applyFont="1"/>
    <xf numFmtId="40" fontId="3" fillId="0" borderId="0" xfId="1" applyNumberFormat="1" applyFont="1" applyFill="1"/>
    <xf numFmtId="167" fontId="2" fillId="0" borderId="0" xfId="1" applyNumberFormat="1" applyFill="1"/>
    <xf numFmtId="0" fontId="0" fillId="5" borderId="0" xfId="0" applyFill="1" applyAlignment="1">
      <alignment horizontal="center"/>
    </xf>
    <xf numFmtId="0" fontId="3" fillId="5" borderId="0" xfId="0" applyFont="1" applyFill="1" applyAlignment="1">
      <alignment wrapText="1"/>
    </xf>
    <xf numFmtId="0" fontId="0" fillId="6" borderId="0" xfId="0" applyFill="1" applyAlignment="1">
      <alignment horizontal="center"/>
    </xf>
    <xf numFmtId="0" fontId="0" fillId="6" borderId="0" xfId="0" applyFill="1" applyAlignment="1">
      <alignment wrapText="1"/>
    </xf>
    <xf numFmtId="0" fontId="3" fillId="6" borderId="0" xfId="0" applyFont="1" applyFill="1" applyAlignment="1">
      <alignment wrapText="1"/>
    </xf>
    <xf numFmtId="43" fontId="5" fillId="0" borderId="0" xfId="0" applyNumberFormat="1" applyFont="1"/>
    <xf numFmtId="43" fontId="3" fillId="0" borderId="0" xfId="0" applyNumberFormat="1" applyFont="1"/>
    <xf numFmtId="4" fontId="0" fillId="3" borderId="0" xfId="0" applyNumberFormat="1" applyFill="1"/>
    <xf numFmtId="0" fontId="0" fillId="7" borderId="0" xfId="0" applyFill="1" applyAlignment="1">
      <alignment horizontal="center"/>
    </xf>
    <xf numFmtId="0" fontId="3" fillId="7" borderId="0" xfId="0" applyFont="1" applyFill="1" applyAlignment="1">
      <alignment wrapText="1"/>
    </xf>
    <xf numFmtId="40" fontId="2" fillId="7" borderId="0" xfId="1" applyNumberFormat="1" applyFill="1"/>
    <xf numFmtId="40" fontId="3" fillId="7" borderId="0" xfId="1" applyNumberFormat="1" applyFont="1" applyFill="1"/>
    <xf numFmtId="40" fontId="0" fillId="7" borderId="0" xfId="0" applyNumberFormat="1" applyFill="1"/>
    <xf numFmtId="167" fontId="2" fillId="7" borderId="0" xfId="1" applyNumberFormat="1" applyFill="1"/>
    <xf numFmtId="4" fontId="5" fillId="8" borderId="0" xfId="0" applyNumberFormat="1" applyFont="1" applyFill="1"/>
    <xf numFmtId="0" fontId="0" fillId="7" borderId="0" xfId="0" applyFill="1"/>
    <xf numFmtId="43" fontId="2" fillId="9" borderId="0" xfId="1" applyFill="1"/>
    <xf numFmtId="4" fontId="3" fillId="0" borderId="0" xfId="0" applyNumberFormat="1" applyFont="1" applyAlignment="1">
      <alignment wrapText="1"/>
    </xf>
    <xf numFmtId="38" fontId="0" fillId="10" borderId="0" xfId="0" applyNumberFormat="1" applyFill="1" applyAlignment="1">
      <alignment horizontal="center"/>
    </xf>
    <xf numFmtId="40" fontId="3" fillId="10" borderId="0" xfId="0" applyNumberFormat="1" applyFont="1" applyFill="1" applyAlignment="1">
      <alignment wrapText="1"/>
    </xf>
    <xf numFmtId="1" fontId="0" fillId="10" borderId="0" xfId="0" applyNumberFormat="1" applyFill="1" applyAlignment="1">
      <alignment horizontal="center"/>
    </xf>
    <xf numFmtId="40" fontId="2" fillId="10" borderId="0" xfId="1" applyNumberFormat="1" applyFill="1"/>
    <xf numFmtId="40" fontId="2" fillId="11" borderId="0" xfId="1" applyNumberFormat="1" applyFill="1"/>
    <xf numFmtId="40" fontId="3" fillId="10" borderId="0" xfId="1" applyNumberFormat="1" applyFont="1" applyFill="1"/>
    <xf numFmtId="167" fontId="2" fillId="10" borderId="0" xfId="1" applyNumberFormat="1" applyFill="1"/>
    <xf numFmtId="40" fontId="0" fillId="10" borderId="0" xfId="0" applyNumberFormat="1" applyFill="1"/>
    <xf numFmtId="40" fontId="2" fillId="12" borderId="0" xfId="1" applyNumberFormat="1" applyFill="1"/>
    <xf numFmtId="43" fontId="2" fillId="13" borderId="0" xfId="1" applyFill="1"/>
    <xf numFmtId="168" fontId="0" fillId="0" borderId="0" xfId="0" applyNumberFormat="1"/>
    <xf numFmtId="169" fontId="2" fillId="0" borderId="0" xfId="1" applyNumberFormat="1" applyFill="1"/>
    <xf numFmtId="43" fontId="0" fillId="8" borderId="0" xfId="0" applyNumberFormat="1" applyFill="1"/>
    <xf numFmtId="170" fontId="0" fillId="13" borderId="0" xfId="0" applyNumberFormat="1" applyFill="1"/>
    <xf numFmtId="40" fontId="0" fillId="8" borderId="0" xfId="0" applyNumberFormat="1" applyFill="1"/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wrapText="1"/>
    </xf>
    <xf numFmtId="40" fontId="2" fillId="3" borderId="0" xfId="1" applyNumberFormat="1" applyFill="1"/>
    <xf numFmtId="43" fontId="2" fillId="3" borderId="0" xfId="1" applyFill="1"/>
    <xf numFmtId="171" fontId="2" fillId="0" borderId="0" xfId="1" applyNumberFormat="1" applyFill="1"/>
    <xf numFmtId="171" fontId="3" fillId="0" borderId="0" xfId="1" applyNumberFormat="1" applyFont="1" applyFill="1"/>
    <xf numFmtId="0" fontId="0" fillId="3" borderId="0" xfId="0" applyFill="1"/>
    <xf numFmtId="0" fontId="0" fillId="5" borderId="0" xfId="0" applyFill="1" applyAlignment="1">
      <alignment wrapText="1"/>
    </xf>
    <xf numFmtId="172" fontId="0" fillId="0" borderId="0" xfId="0" applyNumberFormat="1"/>
    <xf numFmtId="0" fontId="5" fillId="0" borderId="0" xfId="0" applyFont="1"/>
    <xf numFmtId="10" fontId="2" fillId="0" borderId="0" xfId="2" applyNumberFormat="1" applyFill="1"/>
    <xf numFmtId="10" fontId="0" fillId="0" borderId="0" xfId="0" applyNumberFormat="1" applyAlignment="1">
      <alignment wrapText="1"/>
    </xf>
    <xf numFmtId="173" fontId="6" fillId="0" borderId="0" xfId="0" applyNumberFormat="1" applyFont="1" applyAlignment="1">
      <alignment horizontal="left"/>
    </xf>
    <xf numFmtId="0" fontId="3" fillId="5" borderId="0" xfId="0" applyFont="1" applyFill="1"/>
    <xf numFmtId="0" fontId="3" fillId="3" borderId="0" xfId="0" applyFont="1" applyFill="1"/>
    <xf numFmtId="4" fontId="5" fillId="3" borderId="0" xfId="0" applyNumberFormat="1" applyFont="1" applyFill="1"/>
    <xf numFmtId="0" fontId="0" fillId="14" borderId="0" xfId="0" applyFill="1" applyAlignment="1">
      <alignment horizontal="center"/>
    </xf>
    <xf numFmtId="0" fontId="3" fillId="14" borderId="0" xfId="0" applyFont="1" applyFill="1" applyAlignment="1">
      <alignment wrapText="1"/>
    </xf>
    <xf numFmtId="40" fontId="2" fillId="14" borderId="0" xfId="1" applyNumberFormat="1" applyFill="1"/>
    <xf numFmtId="43" fontId="2" fillId="14" borderId="0" xfId="1" applyFill="1"/>
    <xf numFmtId="43" fontId="0" fillId="14" borderId="0" xfId="0" applyNumberFormat="1" applyFill="1"/>
    <xf numFmtId="0" fontId="0" fillId="14" borderId="0" xfId="0" applyFill="1"/>
    <xf numFmtId="0" fontId="0" fillId="15" borderId="0" xfId="0" applyFill="1" applyAlignment="1">
      <alignment horizontal="center"/>
    </xf>
    <xf numFmtId="0" fontId="3" fillId="15" borderId="0" xfId="0" applyFont="1" applyFill="1" applyAlignment="1">
      <alignment wrapText="1"/>
    </xf>
    <xf numFmtId="40" fontId="2" fillId="15" borderId="0" xfId="1" applyNumberFormat="1" applyFill="1"/>
    <xf numFmtId="43" fontId="2" fillId="15" borderId="0" xfId="1" applyFill="1"/>
    <xf numFmtId="170" fontId="0" fillId="15" borderId="0" xfId="0" applyNumberFormat="1" applyFill="1"/>
    <xf numFmtId="0" fontId="0" fillId="15" borderId="0" xfId="0" applyFill="1"/>
    <xf numFmtId="3" fontId="0" fillId="2" borderId="2" xfId="0" applyNumberFormat="1" applyFill="1" applyBorder="1"/>
    <xf numFmtId="43" fontId="0" fillId="2" borderId="2" xfId="0" applyNumberFormat="1" applyFill="1" applyBorder="1"/>
    <xf numFmtId="4" fontId="0" fillId="2" borderId="2" xfId="0" applyNumberFormat="1" applyFill="1" applyBorder="1"/>
    <xf numFmtId="10" fontId="0" fillId="2" borderId="2" xfId="0" applyNumberFormat="1" applyFill="1" applyBorder="1"/>
    <xf numFmtId="0" fontId="1" fillId="2" borderId="1" xfId="0" applyFont="1" applyFill="1" applyBorder="1"/>
    <xf numFmtId="2" fontId="0" fillId="2" borderId="1" xfId="0" applyNumberFormat="1" applyFill="1" applyBorder="1"/>
    <xf numFmtId="0" fontId="2" fillId="12" borderId="0" xfId="1" applyNumberFormat="1" applyFill="1"/>
    <xf numFmtId="0" fontId="0" fillId="12" borderId="0" xfId="0" applyFill="1"/>
    <xf numFmtId="0" fontId="5" fillId="12" borderId="0" xfId="0" applyFont="1" applyFill="1"/>
    <xf numFmtId="167" fontId="9" fillId="16" borderId="3" xfId="0" applyNumberFormat="1" applyFont="1" applyFill="1" applyBorder="1" applyAlignment="1">
      <alignment horizontal="right" vertical="center" wrapText="1"/>
    </xf>
    <xf numFmtId="167" fontId="3" fillId="0" borderId="0" xfId="1" applyNumberFormat="1" applyFont="1" applyFill="1"/>
    <xf numFmtId="4" fontId="3" fillId="0" borderId="0" xfId="0" applyNumberFormat="1" applyFont="1"/>
    <xf numFmtId="4" fontId="10" fillId="4" borderId="0" xfId="0" applyNumberFormat="1" applyFont="1" applyFill="1"/>
    <xf numFmtId="43" fontId="5" fillId="3" borderId="0" xfId="0" applyNumberFormat="1" applyFont="1" applyFill="1"/>
    <xf numFmtId="43" fontId="3" fillId="3" borderId="0" xfId="0" applyNumberFormat="1" applyFont="1" applyFill="1"/>
    <xf numFmtId="4" fontId="2" fillId="3" borderId="0" xfId="1" applyNumberFormat="1" applyFill="1"/>
    <xf numFmtId="4" fontId="3" fillId="3" borderId="0" xfId="0" applyNumberFormat="1" applyFont="1" applyFill="1"/>
    <xf numFmtId="4" fontId="10" fillId="3" borderId="0" xfId="0" applyNumberFormat="1" applyFont="1" applyFill="1"/>
    <xf numFmtId="4" fontId="0" fillId="8" borderId="0" xfId="0" applyNumberFormat="1" applyFill="1"/>
    <xf numFmtId="0" fontId="13" fillId="17" borderId="4" xfId="3" applyFont="1" applyFill="1" applyBorder="1" applyAlignment="1">
      <alignment horizontal="left" wrapText="1"/>
    </xf>
    <xf numFmtId="0" fontId="9" fillId="16" borderId="0" xfId="3" applyFont="1" applyFill="1" applyAlignment="1">
      <alignment horizontal="left" vertical="top" wrapText="1"/>
    </xf>
    <xf numFmtId="0" fontId="12" fillId="0" borderId="0" xfId="3"/>
    <xf numFmtId="0" fontId="9" fillId="16" borderId="3" xfId="3" applyFont="1" applyFill="1" applyBorder="1" applyAlignment="1">
      <alignment horizontal="center" vertical="center" wrapText="1"/>
    </xf>
    <xf numFmtId="167" fontId="9" fillId="16" borderId="3" xfId="3" applyNumberFormat="1" applyFont="1" applyFill="1" applyBorder="1" applyAlignment="1">
      <alignment horizontal="right" vertical="center" wrapText="1"/>
    </xf>
    <xf numFmtId="164" fontId="9" fillId="16" borderId="3" xfId="3" applyNumberFormat="1" applyFont="1" applyFill="1" applyBorder="1" applyAlignment="1">
      <alignment horizontal="right" vertical="center" wrapText="1"/>
    </xf>
    <xf numFmtId="3" fontId="9" fillId="16" borderId="3" xfId="3" applyNumberFormat="1" applyFont="1" applyFill="1" applyBorder="1" applyAlignment="1">
      <alignment horizontal="right" vertical="center" wrapText="1"/>
    </xf>
    <xf numFmtId="0" fontId="14" fillId="16" borderId="5" xfId="3" applyFont="1" applyFill="1" applyBorder="1" applyAlignment="1">
      <alignment horizontal="center" vertical="center" wrapText="1"/>
    </xf>
    <xf numFmtId="167" fontId="12" fillId="0" borderId="0" xfId="3" applyNumberFormat="1"/>
    <xf numFmtId="174" fontId="0" fillId="0" borderId="0" xfId="0" applyNumberFormat="1"/>
    <xf numFmtId="175" fontId="0" fillId="18" borderId="0" xfId="0" applyNumberFormat="1" applyFill="1"/>
    <xf numFmtId="0" fontId="0" fillId="18" borderId="0" xfId="0" applyFill="1"/>
    <xf numFmtId="10" fontId="2" fillId="18" borderId="0" xfId="2" applyNumberFormat="1" applyFill="1"/>
    <xf numFmtId="43" fontId="0" fillId="0" borderId="0" xfId="1" applyFont="1" applyFill="1"/>
    <xf numFmtId="0" fontId="12" fillId="0" borderId="0" xfId="3" applyAlignment="1">
      <alignment horizontal="center"/>
    </xf>
    <xf numFmtId="38" fontId="3" fillId="0" borderId="0" xfId="4" applyNumberFormat="1" applyFill="1" applyAlignment="1">
      <alignment horizontal="center"/>
    </xf>
    <xf numFmtId="38" fontId="12" fillId="0" borderId="0" xfId="3" applyNumberFormat="1" applyAlignment="1">
      <alignment horizontal="center"/>
    </xf>
    <xf numFmtId="43" fontId="3" fillId="0" borderId="0" xfId="4" applyFill="1"/>
    <xf numFmtId="0" fontId="4" fillId="0" borderId="0" xfId="3" applyFont="1" applyAlignment="1">
      <alignment horizontal="centerContinuous"/>
    </xf>
    <xf numFmtId="0" fontId="12" fillId="0" borderId="0" xfId="3" quotePrefix="1" applyAlignment="1">
      <alignment horizontal="center"/>
    </xf>
    <xf numFmtId="0" fontId="4" fillId="0" borderId="0" xfId="3" applyFont="1" applyAlignment="1" applyProtection="1">
      <alignment horizontal="centerContinuous"/>
      <protection locked="0"/>
    </xf>
    <xf numFmtId="165" fontId="3" fillId="0" borderId="0" xfId="3" applyNumberFormat="1" applyFont="1" applyAlignment="1">
      <alignment horizontal="center"/>
    </xf>
    <xf numFmtId="43" fontId="3" fillId="0" borderId="0" xfId="4" applyFont="1" applyFill="1"/>
    <xf numFmtId="40" fontId="3" fillId="0" borderId="0" xfId="4" applyNumberFormat="1" applyFill="1"/>
    <xf numFmtId="40" fontId="12" fillId="0" borderId="0" xfId="3" applyNumberFormat="1"/>
    <xf numFmtId="0" fontId="5" fillId="0" borderId="0" xfId="3" applyFont="1" applyAlignment="1">
      <alignment horizontal="centerContinuous"/>
    </xf>
    <xf numFmtId="0" fontId="4" fillId="3" borderId="0" xfId="3" applyFont="1" applyFill="1" applyAlignment="1" applyProtection="1">
      <alignment horizontal="centerContinuous"/>
      <protection locked="0" hidden="1"/>
    </xf>
    <xf numFmtId="0" fontId="5" fillId="0" borderId="0" xfId="3" applyFont="1" applyAlignment="1">
      <alignment horizontal="left"/>
    </xf>
    <xf numFmtId="0" fontId="3" fillId="12" borderId="0" xfId="4" applyNumberFormat="1" applyFill="1"/>
    <xf numFmtId="0" fontId="12" fillId="12" borderId="0" xfId="3" applyFill="1"/>
    <xf numFmtId="0" fontId="5" fillId="12" borderId="0" xfId="3" applyFont="1" applyFill="1"/>
    <xf numFmtId="4" fontId="3" fillId="0" borderId="0" xfId="4" applyNumberFormat="1" applyFill="1"/>
    <xf numFmtId="4" fontId="12" fillId="0" borderId="0" xfId="3" applyNumberFormat="1"/>
    <xf numFmtId="166" fontId="3" fillId="0" borderId="0" xfId="5" applyNumberFormat="1" applyFill="1"/>
    <xf numFmtId="0" fontId="3" fillId="5" borderId="0" xfId="3" applyFont="1" applyFill="1" applyAlignment="1">
      <alignment wrapText="1"/>
    </xf>
    <xf numFmtId="164" fontId="12" fillId="0" borderId="0" xfId="3" applyNumberFormat="1"/>
    <xf numFmtId="0" fontId="12" fillId="0" borderId="0" xfId="3" applyAlignment="1">
      <alignment wrapText="1"/>
    </xf>
    <xf numFmtId="43" fontId="12" fillId="0" borderId="0" xfId="3" applyNumberFormat="1"/>
    <xf numFmtId="0" fontId="3" fillId="0" borderId="0" xfId="3" applyFont="1" applyAlignment="1">
      <alignment wrapText="1"/>
    </xf>
    <xf numFmtId="3" fontId="12" fillId="0" borderId="0" xfId="3" applyNumberFormat="1"/>
    <xf numFmtId="164" fontId="3" fillId="0" borderId="0" xfId="4" applyNumberFormat="1" applyFill="1"/>
    <xf numFmtId="40" fontId="3" fillId="4" borderId="0" xfId="4" applyNumberFormat="1" applyFill="1"/>
    <xf numFmtId="0" fontId="3" fillId="0" borderId="0" xfId="3" applyFont="1"/>
    <xf numFmtId="167" fontId="3" fillId="0" borderId="0" xfId="4" applyNumberFormat="1" applyFill="1"/>
    <xf numFmtId="0" fontId="12" fillId="5" borderId="0" xfId="3" applyFill="1" applyAlignment="1">
      <alignment horizontal="center"/>
    </xf>
    <xf numFmtId="0" fontId="12" fillId="6" borderId="0" xfId="3" applyFill="1" applyAlignment="1">
      <alignment horizontal="center"/>
    </xf>
    <xf numFmtId="0" fontId="12" fillId="6" borderId="0" xfId="3" applyFill="1" applyAlignment="1">
      <alignment wrapText="1"/>
    </xf>
    <xf numFmtId="43" fontId="5" fillId="3" borderId="0" xfId="3" applyNumberFormat="1" applyFont="1" applyFill="1"/>
    <xf numFmtId="4" fontId="5" fillId="3" borderId="0" xfId="3" applyNumberFormat="1" applyFont="1" applyFill="1"/>
    <xf numFmtId="0" fontId="3" fillId="3" borderId="0" xfId="3" applyFont="1" applyFill="1"/>
    <xf numFmtId="0" fontId="12" fillId="3" borderId="0" xfId="3" applyFill="1"/>
    <xf numFmtId="0" fontId="3" fillId="6" borderId="0" xfId="3" applyFont="1" applyFill="1" applyAlignment="1">
      <alignment wrapText="1"/>
    </xf>
    <xf numFmtId="43" fontId="3" fillId="3" borderId="0" xfId="3" applyNumberFormat="1" applyFont="1" applyFill="1"/>
    <xf numFmtId="4" fontId="3" fillId="3" borderId="0" xfId="4" applyNumberFormat="1" applyFill="1"/>
    <xf numFmtId="4" fontId="3" fillId="3" borderId="0" xfId="3" applyNumberFormat="1" applyFont="1" applyFill="1"/>
    <xf numFmtId="43" fontId="3" fillId="3" borderId="0" xfId="4" applyFill="1"/>
    <xf numFmtId="4" fontId="10" fillId="3" borderId="0" xfId="3" applyNumberFormat="1" applyFont="1" applyFill="1"/>
    <xf numFmtId="4" fontId="12" fillId="3" borderId="0" xfId="3" applyNumberFormat="1" applyFill="1"/>
    <xf numFmtId="0" fontId="3" fillId="3" borderId="0" xfId="3" quotePrefix="1" applyFont="1" applyFill="1"/>
    <xf numFmtId="4" fontId="12" fillId="8" borderId="0" xfId="3" applyNumberFormat="1" applyFill="1"/>
    <xf numFmtId="4" fontId="12" fillId="3" borderId="6" xfId="3" applyNumberFormat="1" applyFill="1" applyBorder="1"/>
    <xf numFmtId="0" fontId="12" fillId="3" borderId="7" xfId="3" applyFill="1" applyBorder="1"/>
    <xf numFmtId="0" fontId="12" fillId="3" borderId="8" xfId="3" applyFill="1" applyBorder="1"/>
    <xf numFmtId="0" fontId="12" fillId="7" borderId="0" xfId="3" applyFill="1" applyAlignment="1">
      <alignment horizontal="center"/>
    </xf>
    <xf numFmtId="0" fontId="3" fillId="7" borderId="0" xfId="3" applyFont="1" applyFill="1" applyAlignment="1">
      <alignment wrapText="1"/>
    </xf>
    <xf numFmtId="40" fontId="3" fillId="7" borderId="0" xfId="4" applyNumberFormat="1" applyFill="1"/>
    <xf numFmtId="167" fontId="3" fillId="7" borderId="0" xfId="4" applyNumberFormat="1" applyFill="1"/>
    <xf numFmtId="0" fontId="5" fillId="0" borderId="0" xfId="3" applyFont="1"/>
    <xf numFmtId="4" fontId="5" fillId="8" borderId="0" xfId="3" applyNumberFormat="1" applyFont="1" applyFill="1"/>
    <xf numFmtId="0" fontId="12" fillId="7" borderId="0" xfId="3" applyFill="1"/>
    <xf numFmtId="43" fontId="3" fillId="9" borderId="0" xfId="4" applyFill="1"/>
    <xf numFmtId="43" fontId="5" fillId="0" borderId="0" xfId="3" applyNumberFormat="1" applyFont="1"/>
    <xf numFmtId="4" fontId="3" fillId="0" borderId="0" xfId="3" applyNumberFormat="1" applyFont="1" applyAlignment="1">
      <alignment wrapText="1"/>
    </xf>
    <xf numFmtId="0" fontId="12" fillId="14" borderId="0" xfId="3" applyFill="1" applyAlignment="1">
      <alignment horizontal="center"/>
    </xf>
    <xf numFmtId="0" fontId="3" fillId="14" borderId="0" xfId="3" applyFont="1" applyFill="1" applyAlignment="1">
      <alignment wrapText="1"/>
    </xf>
    <xf numFmtId="40" fontId="3" fillId="14" borderId="0" xfId="4" applyNumberFormat="1" applyFill="1"/>
    <xf numFmtId="43" fontId="3" fillId="14" borderId="0" xfId="4" applyFill="1"/>
    <xf numFmtId="43" fontId="12" fillId="14" borderId="0" xfId="3" applyNumberFormat="1" applyFill="1"/>
    <xf numFmtId="0" fontId="12" fillId="14" borderId="0" xfId="3" applyFill="1"/>
    <xf numFmtId="38" fontId="12" fillId="10" borderId="0" xfId="3" applyNumberFormat="1" applyFill="1" applyAlignment="1">
      <alignment horizontal="center"/>
    </xf>
    <xf numFmtId="40" fontId="3" fillId="10" borderId="0" xfId="3" applyNumberFormat="1" applyFont="1" applyFill="1" applyAlignment="1">
      <alignment wrapText="1"/>
    </xf>
    <xf numFmtId="1" fontId="12" fillId="10" borderId="0" xfId="3" applyNumberFormat="1" applyFill="1" applyAlignment="1">
      <alignment horizontal="center"/>
    </xf>
    <xf numFmtId="40" fontId="3" fillId="10" borderId="0" xfId="4" applyNumberFormat="1" applyFill="1"/>
    <xf numFmtId="167" fontId="3" fillId="10" borderId="0" xfId="4" applyNumberFormat="1" applyFill="1"/>
    <xf numFmtId="40" fontId="12" fillId="10" borderId="0" xfId="3" applyNumberFormat="1" applyFill="1"/>
    <xf numFmtId="43" fontId="3" fillId="13" borderId="0" xfId="4" applyFill="1"/>
    <xf numFmtId="168" fontId="12" fillId="0" borderId="0" xfId="3" applyNumberFormat="1"/>
    <xf numFmtId="169" fontId="3" fillId="0" borderId="0" xfId="4" applyNumberFormat="1" applyFill="1"/>
    <xf numFmtId="43" fontId="12" fillId="3" borderId="0" xfId="3" applyNumberFormat="1" applyFill="1"/>
    <xf numFmtId="43" fontId="12" fillId="8" borderId="0" xfId="3" applyNumberFormat="1" applyFill="1"/>
    <xf numFmtId="0" fontId="12" fillId="15" borderId="0" xfId="3" applyFill="1" applyAlignment="1">
      <alignment horizontal="center"/>
    </xf>
    <xf numFmtId="0" fontId="3" fillId="15" borderId="0" xfId="3" applyFont="1" applyFill="1" applyAlignment="1">
      <alignment wrapText="1"/>
    </xf>
    <xf numFmtId="40" fontId="3" fillId="15" borderId="0" xfId="4" applyNumberFormat="1" applyFill="1"/>
    <xf numFmtId="43" fontId="3" fillId="15" borderId="0" xfId="4" applyFill="1"/>
    <xf numFmtId="170" fontId="12" fillId="15" borderId="0" xfId="3" applyNumberFormat="1" applyFill="1"/>
    <xf numFmtId="0" fontId="12" fillId="15" borderId="0" xfId="3" applyFill="1"/>
    <xf numFmtId="40" fontId="12" fillId="8" borderId="0" xfId="3" applyNumberFormat="1" applyFill="1"/>
    <xf numFmtId="0" fontId="12" fillId="3" borderId="0" xfId="3" applyFill="1" applyAlignment="1">
      <alignment horizontal="center"/>
    </xf>
    <xf numFmtId="0" fontId="3" fillId="3" borderId="0" xfId="3" applyFont="1" applyFill="1" applyAlignment="1">
      <alignment wrapText="1"/>
    </xf>
    <xf numFmtId="40" fontId="3" fillId="3" borderId="0" xfId="4" applyNumberFormat="1" applyFill="1"/>
    <xf numFmtId="171" fontId="3" fillId="0" borderId="0" xfId="4" applyNumberFormat="1" applyFill="1"/>
    <xf numFmtId="171" fontId="3" fillId="0" borderId="0" xfId="4" applyNumberFormat="1" applyFont="1" applyFill="1"/>
    <xf numFmtId="0" fontId="12" fillId="5" borderId="0" xfId="3" applyFill="1" applyAlignment="1">
      <alignment wrapText="1"/>
    </xf>
    <xf numFmtId="172" fontId="12" fillId="0" borderId="0" xfId="3" applyNumberFormat="1"/>
    <xf numFmtId="0" fontId="0" fillId="0" borderId="0" xfId="0" quotePrefix="1"/>
    <xf numFmtId="0" fontId="0" fillId="0" borderId="0" xfId="0" quotePrefix="1" applyAlignment="1">
      <alignment horizontal="center"/>
    </xf>
    <xf numFmtId="0" fontId="3" fillId="3" borderId="0" xfId="0" quotePrefix="1" applyFont="1" applyFill="1"/>
    <xf numFmtId="4" fontId="0" fillId="3" borderId="6" xfId="0" applyNumberFormat="1" applyFill="1" applyBorder="1"/>
    <xf numFmtId="0" fontId="0" fillId="3" borderId="7" xfId="0" applyFill="1" applyBorder="1"/>
    <xf numFmtId="0" fontId="0" fillId="3" borderId="8" xfId="0" applyFill="1" applyBorder="1"/>
    <xf numFmtId="40" fontId="15" fillId="0" borderId="0" xfId="4" applyNumberFormat="1" applyFont="1" applyFill="1"/>
    <xf numFmtId="0" fontId="0" fillId="3" borderId="0" xfId="0" applyFill="1" applyAlignment="1">
      <alignment vertical="center"/>
    </xf>
    <xf numFmtId="0" fontId="5" fillId="19" borderId="0" xfId="0" applyFont="1" applyFill="1" applyAlignment="1">
      <alignment horizontal="center"/>
    </xf>
    <xf numFmtId="0" fontId="0" fillId="19" borderId="0" xfId="0" applyFill="1"/>
    <xf numFmtId="0" fontId="0" fillId="19" borderId="0" xfId="0" applyFill="1" applyAlignment="1">
      <alignment horizontal="center"/>
    </xf>
    <xf numFmtId="43" fontId="3" fillId="19" borderId="0" xfId="4" applyFill="1"/>
    <xf numFmtId="43" fontId="0" fillId="0" borderId="0" xfId="4" applyFont="1" applyFill="1" applyAlignment="1">
      <alignment horizontal="center"/>
    </xf>
    <xf numFmtId="43" fontId="0" fillId="0" borderId="0" xfId="4" applyFont="1" applyFill="1"/>
    <xf numFmtId="43" fontId="12" fillId="3" borderId="0" xfId="4" applyFont="1" applyFill="1"/>
  </cellXfs>
  <cellStyles count="6">
    <cellStyle name="Comma" xfId="1" builtinId="3"/>
    <cellStyle name="Comma 2" xfId="4" xr:uid="{55EB613E-FFE4-449A-8364-9B600282DEF2}"/>
    <cellStyle name="Normal" xfId="0" builtinId="0"/>
    <cellStyle name="Normal 2" xfId="3" xr:uid="{2DEC0286-92C0-41C1-AAA9-1E2D30911424}"/>
    <cellStyle name="Percent" xfId="2" builtinId="5"/>
    <cellStyle name="Percent 2" xfId="5" xr:uid="{51B5027E-BE88-447B-A994-CADBDB02D0A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1-22%20Payments\TRAN22_2nd_Payment.xls" TargetMode="External"/><Relationship Id="rId1" Type="http://schemas.openxmlformats.org/officeDocument/2006/relationships/externalLinkPath" Target="/PSFU/Transportation/Payments/FY21-22%20Payments/TRAN22_2nd_Payment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PSFU\Transportation\Payments\FY22-23%20Payments\TRAN23_1st_Payment_worksheet.xls" TargetMode="External"/><Relationship Id="rId1" Type="http://schemas.openxmlformats.org/officeDocument/2006/relationships/externalLinkPath" Target="/PSFU/Transportation/Payments/FY22-23%20Payments/TRAN23_1st_Payment_workshe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pecs"/>
      <sheetName val="ALL"/>
      <sheetName val="2nd Payments"/>
      <sheetName val="TOAD_Download"/>
      <sheetName val="2nd payment notes"/>
      <sheetName val="Cat Buyout districts"/>
      <sheetName val="Ent Advance"/>
      <sheetName val="System PaymentsTie Out"/>
      <sheetName val="System PaymentsTie Out_second"/>
      <sheetName val="YoY Comparison"/>
      <sheetName val="Long Bill Notes"/>
      <sheetName val="Oct 2020 Payments for Holly"/>
      <sheetName val="Second Payments June 2021"/>
      <sheetName val="Highs Lows Averages"/>
      <sheetName val="Sheet2"/>
    </sheetNames>
    <sheetDataSet>
      <sheetData sheetId="0"/>
      <sheetData sheetId="1"/>
      <sheetData sheetId="2"/>
      <sheetData sheetId="3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</row>
        <row r="2">
          <cell r="B2" t="str">
            <v>0010</v>
          </cell>
          <cell r="C2">
            <v>5662</v>
          </cell>
          <cell r="D2">
            <v>1896810.74</v>
          </cell>
          <cell r="E2">
            <v>0</v>
          </cell>
          <cell r="F2">
            <v>1589</v>
          </cell>
          <cell r="G2">
            <v>173</v>
          </cell>
          <cell r="H2">
            <v>274897</v>
          </cell>
          <cell r="I2">
            <v>104103.49</v>
          </cell>
          <cell r="J2">
            <v>607189.93999999994</v>
          </cell>
          <cell r="K2">
            <v>711293.43999999994</v>
          </cell>
          <cell r="L2">
            <v>26424</v>
          </cell>
          <cell r="M2">
            <v>321006</v>
          </cell>
        </row>
        <row r="3">
          <cell r="B3" t="str">
            <v>0020</v>
          </cell>
          <cell r="C3">
            <v>11904</v>
          </cell>
          <cell r="D3">
            <v>9871041.6999999993</v>
          </cell>
          <cell r="E3">
            <v>0</v>
          </cell>
          <cell r="F3">
            <v>6329.7</v>
          </cell>
          <cell r="G3">
            <v>173</v>
          </cell>
          <cell r="H3">
            <v>1095038.1000000001</v>
          </cell>
          <cell r="I3">
            <v>414690.93</v>
          </cell>
          <cell r="J3">
            <v>3202866.01</v>
          </cell>
          <cell r="K3">
            <v>3617556.93</v>
          </cell>
          <cell r="L3">
            <v>195556</v>
          </cell>
          <cell r="M3">
            <v>1322157</v>
          </cell>
        </row>
        <row r="4">
          <cell r="B4" t="str">
            <v>0030</v>
          </cell>
          <cell r="C4">
            <v>5806</v>
          </cell>
          <cell r="D4">
            <v>2409422.19</v>
          </cell>
          <cell r="E4">
            <v>0</v>
          </cell>
          <cell r="F4">
            <v>884</v>
          </cell>
          <cell r="G4">
            <v>171</v>
          </cell>
          <cell r="H4">
            <v>151164</v>
          </cell>
          <cell r="I4">
            <v>57245.81</v>
          </cell>
          <cell r="J4">
            <v>796682.14</v>
          </cell>
          <cell r="K4">
            <v>853927.95</v>
          </cell>
          <cell r="L4">
            <v>16729</v>
          </cell>
          <cell r="M4">
            <v>177079</v>
          </cell>
        </row>
        <row r="5">
          <cell r="B5" t="str">
            <v>0040</v>
          </cell>
          <cell r="C5">
            <v>10731</v>
          </cell>
          <cell r="D5">
            <v>7227047.4100000001</v>
          </cell>
          <cell r="E5">
            <v>0</v>
          </cell>
          <cell r="F5">
            <v>6451</v>
          </cell>
          <cell r="G5">
            <v>149</v>
          </cell>
          <cell r="H5">
            <v>961199</v>
          </cell>
          <cell r="I5">
            <v>364006.06</v>
          </cell>
          <cell r="J5">
            <v>2324512.1</v>
          </cell>
          <cell r="K5">
            <v>2688518.17</v>
          </cell>
          <cell r="L5">
            <v>81079</v>
          </cell>
          <cell r="M5">
            <v>1089183</v>
          </cell>
        </row>
        <row r="6">
          <cell r="B6" t="str">
            <v>0050</v>
          </cell>
          <cell r="C6">
            <v>778</v>
          </cell>
          <cell r="D6">
            <v>604773.23</v>
          </cell>
          <cell r="E6">
            <v>0</v>
          </cell>
          <cell r="F6">
            <v>1428</v>
          </cell>
          <cell r="G6">
            <v>147</v>
          </cell>
          <cell r="H6">
            <v>209916</v>
          </cell>
          <cell r="I6">
            <v>79495.19</v>
          </cell>
          <cell r="J6">
            <v>177911.67</v>
          </cell>
          <cell r="K6">
            <v>257406.86</v>
          </cell>
          <cell r="L6">
            <v>22184</v>
          </cell>
          <cell r="M6">
            <v>216424</v>
          </cell>
        </row>
        <row r="7">
          <cell r="B7" t="str">
            <v>0060</v>
          </cell>
          <cell r="C7">
            <v>685</v>
          </cell>
          <cell r="D7">
            <v>310258.46000000002</v>
          </cell>
          <cell r="E7">
            <v>0</v>
          </cell>
          <cell r="F7">
            <v>562.29999999999995</v>
          </cell>
          <cell r="G7">
            <v>163</v>
          </cell>
          <cell r="H7">
            <v>91654.9</v>
          </cell>
          <cell r="I7">
            <v>34709.71</v>
          </cell>
          <cell r="J7">
            <v>93328.36</v>
          </cell>
          <cell r="K7">
            <v>128038.07</v>
          </cell>
          <cell r="L7">
            <v>40148</v>
          </cell>
          <cell r="M7">
            <v>119712</v>
          </cell>
        </row>
        <row r="8">
          <cell r="B8" t="str">
            <v>0070</v>
          </cell>
          <cell r="C8">
            <v>2131</v>
          </cell>
          <cell r="D8">
            <v>2957427.84</v>
          </cell>
          <cell r="E8">
            <v>0</v>
          </cell>
          <cell r="F8">
            <v>1331.9</v>
          </cell>
          <cell r="G8">
            <v>174</v>
          </cell>
          <cell r="H8">
            <v>231750.6</v>
          </cell>
          <cell r="I8">
            <v>87763.95</v>
          </cell>
          <cell r="J8">
            <v>971955.16</v>
          </cell>
          <cell r="K8">
            <v>1059719.1100000001</v>
          </cell>
          <cell r="L8">
            <v>12206</v>
          </cell>
          <cell r="M8">
            <v>207595</v>
          </cell>
        </row>
        <row r="9">
          <cell r="B9" t="str">
            <v>0100</v>
          </cell>
          <cell r="C9">
            <v>832</v>
          </cell>
          <cell r="D9">
            <v>571849.55000000005</v>
          </cell>
          <cell r="E9">
            <v>0</v>
          </cell>
          <cell r="F9">
            <v>653</v>
          </cell>
          <cell r="G9">
            <v>171</v>
          </cell>
          <cell r="H9">
            <v>111663</v>
          </cell>
          <cell r="I9">
            <v>42286.78</v>
          </cell>
          <cell r="J9">
            <v>179362.91</v>
          </cell>
          <cell r="K9">
            <v>221649.69</v>
          </cell>
          <cell r="L9">
            <v>56103</v>
          </cell>
          <cell r="M9">
            <v>171612</v>
          </cell>
        </row>
        <row r="10">
          <cell r="B10" t="str">
            <v>0110</v>
          </cell>
          <cell r="C10">
            <v>131</v>
          </cell>
          <cell r="D10">
            <v>131867.76999999999</v>
          </cell>
          <cell r="E10">
            <v>0</v>
          </cell>
          <cell r="F10">
            <v>153.5</v>
          </cell>
          <cell r="G10">
            <v>136</v>
          </cell>
          <cell r="H10">
            <v>20876</v>
          </cell>
          <cell r="I10">
            <v>7905.74</v>
          </cell>
          <cell r="J10">
            <v>41985.94</v>
          </cell>
          <cell r="K10">
            <v>49891.68</v>
          </cell>
          <cell r="L10">
            <v>29676</v>
          </cell>
          <cell r="M10">
            <v>62135</v>
          </cell>
        </row>
        <row r="11">
          <cell r="B11" t="str">
            <v>0120</v>
          </cell>
          <cell r="C11">
            <v>240</v>
          </cell>
          <cell r="D11">
            <v>821127.39</v>
          </cell>
          <cell r="E11">
            <v>0</v>
          </cell>
          <cell r="F11">
            <v>400.3</v>
          </cell>
          <cell r="G11">
            <v>169</v>
          </cell>
          <cell r="H11">
            <v>67650.7</v>
          </cell>
          <cell r="I11">
            <v>25619.32</v>
          </cell>
          <cell r="J11">
            <v>269438.58</v>
          </cell>
          <cell r="K11">
            <v>295057.90000000002</v>
          </cell>
          <cell r="L11">
            <v>9709.5</v>
          </cell>
          <cell r="M11">
            <v>69519.5</v>
          </cell>
        </row>
        <row r="12">
          <cell r="B12" t="str">
            <v>0123</v>
          </cell>
          <cell r="C12">
            <v>348</v>
          </cell>
          <cell r="D12">
            <v>835929.32</v>
          </cell>
          <cell r="E12">
            <v>0</v>
          </cell>
          <cell r="F12">
            <v>319.3</v>
          </cell>
          <cell r="G12">
            <v>171</v>
          </cell>
          <cell r="H12">
            <v>54600.3</v>
          </cell>
          <cell r="I12">
            <v>20677.13</v>
          </cell>
          <cell r="J12">
            <v>276125.92</v>
          </cell>
          <cell r="K12">
            <v>296803.05</v>
          </cell>
          <cell r="L12">
            <v>8790.1</v>
          </cell>
          <cell r="M12">
            <v>53837.9</v>
          </cell>
        </row>
        <row r="13">
          <cell r="B13" t="str">
            <v>0130</v>
          </cell>
          <cell r="C13">
            <v>21051</v>
          </cell>
          <cell r="D13">
            <v>25930104</v>
          </cell>
          <cell r="E13">
            <v>0</v>
          </cell>
          <cell r="F13">
            <v>9434</v>
          </cell>
          <cell r="G13">
            <v>172</v>
          </cell>
          <cell r="H13">
            <v>1622648</v>
          </cell>
          <cell r="I13">
            <v>614496.80000000005</v>
          </cell>
          <cell r="J13">
            <v>8574396.1600000001</v>
          </cell>
          <cell r="K13">
            <v>9188892.9600000009</v>
          </cell>
          <cell r="L13">
            <v>58769</v>
          </cell>
          <cell r="M13">
            <v>2530380</v>
          </cell>
        </row>
        <row r="14">
          <cell r="B14" t="str">
            <v>0140</v>
          </cell>
          <cell r="C14">
            <v>5055</v>
          </cell>
          <cell r="D14">
            <v>6033115.0800000001</v>
          </cell>
          <cell r="E14">
            <v>0</v>
          </cell>
          <cell r="F14">
            <v>3369</v>
          </cell>
          <cell r="G14">
            <v>174</v>
          </cell>
          <cell r="H14">
            <v>586206</v>
          </cell>
          <cell r="I14">
            <v>221996.21</v>
          </cell>
          <cell r="J14">
            <v>1968225.96</v>
          </cell>
          <cell r="K14">
            <v>2190222.17</v>
          </cell>
          <cell r="L14">
            <v>35471</v>
          </cell>
          <cell r="M14">
            <v>538082</v>
          </cell>
        </row>
        <row r="15">
          <cell r="B15" t="str">
            <v>0170</v>
          </cell>
          <cell r="C15">
            <v>144</v>
          </cell>
          <cell r="D15">
            <v>96849.04</v>
          </cell>
          <cell r="E15">
            <v>0</v>
          </cell>
          <cell r="F15">
            <v>383.7</v>
          </cell>
          <cell r="G15">
            <v>148</v>
          </cell>
          <cell r="H15">
            <v>56787.6</v>
          </cell>
          <cell r="I15">
            <v>21505.46</v>
          </cell>
          <cell r="J15">
            <v>25518.87</v>
          </cell>
          <cell r="K15">
            <v>47024.33</v>
          </cell>
          <cell r="L15">
            <v>19136</v>
          </cell>
          <cell r="M15">
            <v>67240</v>
          </cell>
        </row>
        <row r="16">
          <cell r="B16" t="str">
            <v>0180</v>
          </cell>
          <cell r="C16">
            <v>10829</v>
          </cell>
          <cell r="D16">
            <v>12136018.35</v>
          </cell>
          <cell r="E16">
            <v>0</v>
          </cell>
          <cell r="F16">
            <v>5884.9</v>
          </cell>
          <cell r="G16">
            <v>167</v>
          </cell>
          <cell r="H16">
            <v>982778.3</v>
          </cell>
          <cell r="I16">
            <v>372178.14</v>
          </cell>
          <cell r="J16">
            <v>3984412.68</v>
          </cell>
          <cell r="K16">
            <v>4356590.82</v>
          </cell>
          <cell r="L16">
            <v>97953</v>
          </cell>
          <cell r="M16">
            <v>832950</v>
          </cell>
        </row>
        <row r="17">
          <cell r="B17" t="str">
            <v>0190</v>
          </cell>
          <cell r="C17">
            <v>254</v>
          </cell>
          <cell r="D17">
            <v>276504.56</v>
          </cell>
          <cell r="E17">
            <v>0</v>
          </cell>
          <cell r="F17">
            <v>598.6</v>
          </cell>
          <cell r="G17">
            <v>166</v>
          </cell>
          <cell r="H17">
            <v>99367.6</v>
          </cell>
          <cell r="I17">
            <v>37630.51</v>
          </cell>
          <cell r="J17">
            <v>80906.64</v>
          </cell>
          <cell r="K17">
            <v>118537.15</v>
          </cell>
          <cell r="L17">
            <v>37951</v>
          </cell>
          <cell r="M17">
            <v>163803</v>
          </cell>
        </row>
        <row r="18">
          <cell r="B18" t="str">
            <v>0220</v>
          </cell>
          <cell r="C18">
            <v>1511</v>
          </cell>
          <cell r="D18">
            <v>931178.59</v>
          </cell>
          <cell r="E18">
            <v>0</v>
          </cell>
          <cell r="F18">
            <v>1037.5</v>
          </cell>
          <cell r="G18">
            <v>164</v>
          </cell>
          <cell r="H18">
            <v>170150</v>
          </cell>
          <cell r="I18">
            <v>64435.8</v>
          </cell>
          <cell r="J18">
            <v>293565.78000000003</v>
          </cell>
          <cell r="K18">
            <v>358001.59</v>
          </cell>
          <cell r="L18">
            <v>79928</v>
          </cell>
          <cell r="M18">
            <v>311638</v>
          </cell>
        </row>
        <row r="19">
          <cell r="B19" t="str">
            <v>0230</v>
          </cell>
          <cell r="C19">
            <v>68</v>
          </cell>
          <cell r="D19">
            <v>105536.92</v>
          </cell>
          <cell r="E19">
            <v>0</v>
          </cell>
          <cell r="F19">
            <v>536</v>
          </cell>
          <cell r="G19">
            <v>146</v>
          </cell>
          <cell r="H19">
            <v>78256</v>
          </cell>
          <cell r="I19">
            <v>29635.55</v>
          </cell>
          <cell r="J19">
            <v>25707.79</v>
          </cell>
          <cell r="K19">
            <v>55343.34</v>
          </cell>
          <cell r="L19">
            <v>32276</v>
          </cell>
          <cell r="M19">
            <v>77654</v>
          </cell>
        </row>
        <row r="20">
          <cell r="B20" t="str">
            <v>0240</v>
          </cell>
          <cell r="C20">
            <v>17</v>
          </cell>
          <cell r="D20">
            <v>38874.449999999997</v>
          </cell>
          <cell r="E20">
            <v>0</v>
          </cell>
          <cell r="F20">
            <v>134</v>
          </cell>
          <cell r="G20">
            <v>143</v>
          </cell>
          <cell r="H20">
            <v>19162</v>
          </cell>
          <cell r="I20">
            <v>7256.65</v>
          </cell>
          <cell r="J20">
            <v>10708.95</v>
          </cell>
          <cell r="K20">
            <v>17965.599999999999</v>
          </cell>
          <cell r="L20">
            <v>30427</v>
          </cell>
          <cell r="M20">
            <v>49171</v>
          </cell>
        </row>
        <row r="21">
          <cell r="B21" t="str">
            <v>0250</v>
          </cell>
          <cell r="C21">
            <v>84</v>
          </cell>
          <cell r="D21">
            <v>95999.01</v>
          </cell>
          <cell r="E21">
            <v>0</v>
          </cell>
          <cell r="F21">
            <v>400</v>
          </cell>
          <cell r="G21">
            <v>143</v>
          </cell>
          <cell r="H21">
            <v>57200</v>
          </cell>
          <cell r="I21">
            <v>21661.64</v>
          </cell>
          <cell r="J21">
            <v>25178.07</v>
          </cell>
          <cell r="K21">
            <v>46839.71</v>
          </cell>
          <cell r="L21">
            <v>49434</v>
          </cell>
          <cell r="M21">
            <v>89402</v>
          </cell>
        </row>
        <row r="22">
          <cell r="B22" t="str">
            <v>0260</v>
          </cell>
          <cell r="C22">
            <v>62</v>
          </cell>
          <cell r="D22">
            <v>24430.91</v>
          </cell>
          <cell r="E22">
            <v>0</v>
          </cell>
          <cell r="F22">
            <v>103</v>
          </cell>
          <cell r="G22">
            <v>143</v>
          </cell>
          <cell r="H22">
            <v>14729</v>
          </cell>
          <cell r="I22">
            <v>5577.87</v>
          </cell>
          <cell r="J22">
            <v>6385.52</v>
          </cell>
          <cell r="K22">
            <v>11963.4</v>
          </cell>
          <cell r="L22">
            <v>32369</v>
          </cell>
          <cell r="M22">
            <v>44997</v>
          </cell>
        </row>
        <row r="23">
          <cell r="B23" t="str">
            <v>0270</v>
          </cell>
          <cell r="C23">
            <v>21</v>
          </cell>
          <cell r="D23">
            <v>43664.57</v>
          </cell>
          <cell r="E23">
            <v>0</v>
          </cell>
          <cell r="F23">
            <v>172.8</v>
          </cell>
          <cell r="G23">
            <v>144</v>
          </cell>
          <cell r="H23">
            <v>24883.200000000001</v>
          </cell>
          <cell r="I23">
            <v>9423.27</v>
          </cell>
          <cell r="J23">
            <v>11597.53</v>
          </cell>
          <cell r="K23">
            <v>21020.799999999999</v>
          </cell>
          <cell r="L23">
            <v>22694</v>
          </cell>
          <cell r="M23">
            <v>44067</v>
          </cell>
        </row>
        <row r="24">
          <cell r="B24" t="str">
            <v>0290</v>
          </cell>
          <cell r="C24">
            <v>144</v>
          </cell>
          <cell r="D24">
            <v>113762.31</v>
          </cell>
          <cell r="E24">
            <v>0</v>
          </cell>
          <cell r="F24">
            <v>385.2</v>
          </cell>
          <cell r="G24">
            <v>148</v>
          </cell>
          <cell r="H24">
            <v>57009.599999999999</v>
          </cell>
          <cell r="I24">
            <v>21589.54</v>
          </cell>
          <cell r="J24">
            <v>31218.92</v>
          </cell>
          <cell r="K24">
            <v>52808.45</v>
          </cell>
          <cell r="L24">
            <v>23329</v>
          </cell>
          <cell r="M24">
            <v>60602</v>
          </cell>
        </row>
        <row r="25">
          <cell r="B25" t="str">
            <v>0310</v>
          </cell>
          <cell r="C25">
            <v>139</v>
          </cell>
          <cell r="D25">
            <v>102718.97</v>
          </cell>
          <cell r="E25">
            <v>0</v>
          </cell>
          <cell r="F25">
            <v>297</v>
          </cell>
          <cell r="G25">
            <v>144</v>
          </cell>
          <cell r="H25">
            <v>42768</v>
          </cell>
          <cell r="I25">
            <v>16196.24</v>
          </cell>
          <cell r="J25">
            <v>29305.25</v>
          </cell>
          <cell r="K25">
            <v>45501.49</v>
          </cell>
          <cell r="L25">
            <v>61216</v>
          </cell>
          <cell r="M25">
            <v>104614</v>
          </cell>
        </row>
        <row r="26">
          <cell r="B26" t="str">
            <v>0470</v>
          </cell>
          <cell r="C26">
            <v>10282</v>
          </cell>
          <cell r="D26">
            <v>9958336.2699999996</v>
          </cell>
          <cell r="E26">
            <v>0</v>
          </cell>
          <cell r="F26">
            <v>10582</v>
          </cell>
          <cell r="G26">
            <v>173</v>
          </cell>
          <cell r="H26">
            <v>1830686</v>
          </cell>
          <cell r="I26">
            <v>693280.79</v>
          </cell>
          <cell r="J26">
            <v>3138074.29</v>
          </cell>
          <cell r="K26">
            <v>3831355.08</v>
          </cell>
          <cell r="L26">
            <v>213440</v>
          </cell>
          <cell r="M26">
            <v>1905997</v>
          </cell>
        </row>
        <row r="27">
          <cell r="B27" t="str">
            <v>0480</v>
          </cell>
          <cell r="C27">
            <v>7979</v>
          </cell>
          <cell r="D27">
            <v>16123216</v>
          </cell>
          <cell r="E27">
            <v>0</v>
          </cell>
          <cell r="F27">
            <v>9917</v>
          </cell>
          <cell r="G27">
            <v>171</v>
          </cell>
          <cell r="H27">
            <v>1695807</v>
          </cell>
          <cell r="I27">
            <v>642202.11</v>
          </cell>
          <cell r="J27">
            <v>5243419.4000000004</v>
          </cell>
          <cell r="K27">
            <v>5885621.5199999996</v>
          </cell>
          <cell r="L27">
            <v>74784</v>
          </cell>
          <cell r="M27">
            <v>1805124</v>
          </cell>
        </row>
        <row r="28">
          <cell r="B28" t="str">
            <v>0490</v>
          </cell>
          <cell r="C28">
            <v>264</v>
          </cell>
          <cell r="D28">
            <v>351949.32</v>
          </cell>
          <cell r="E28">
            <v>0</v>
          </cell>
          <cell r="F28">
            <v>402</v>
          </cell>
          <cell r="G28">
            <v>164</v>
          </cell>
          <cell r="H28">
            <v>65928</v>
          </cell>
          <cell r="I28">
            <v>24966.93</v>
          </cell>
          <cell r="J28">
            <v>110748.93</v>
          </cell>
          <cell r="K28">
            <v>135715.87</v>
          </cell>
          <cell r="L28">
            <v>64699</v>
          </cell>
          <cell r="M28">
            <v>130177</v>
          </cell>
        </row>
        <row r="29">
          <cell r="B29" t="str">
            <v>0500</v>
          </cell>
          <cell r="C29">
            <v>281</v>
          </cell>
          <cell r="D29">
            <v>257870.98</v>
          </cell>
          <cell r="E29">
            <v>0</v>
          </cell>
          <cell r="F29">
            <v>312</v>
          </cell>
          <cell r="G29">
            <v>149</v>
          </cell>
          <cell r="H29">
            <v>46488</v>
          </cell>
          <cell r="I29">
            <v>17605.009999999998</v>
          </cell>
          <cell r="J29">
            <v>81378.09</v>
          </cell>
          <cell r="K29">
            <v>98983.09</v>
          </cell>
          <cell r="L29">
            <v>66101</v>
          </cell>
          <cell r="M29">
            <v>121692</v>
          </cell>
        </row>
        <row r="30">
          <cell r="B30" t="str">
            <v>0510</v>
          </cell>
          <cell r="C30">
            <v>43</v>
          </cell>
          <cell r="D30">
            <v>150698.66</v>
          </cell>
          <cell r="E30">
            <v>0</v>
          </cell>
          <cell r="F30">
            <v>475</v>
          </cell>
          <cell r="G30">
            <v>154</v>
          </cell>
          <cell r="H30">
            <v>73150</v>
          </cell>
          <cell r="I30">
            <v>27701.9</v>
          </cell>
          <cell r="J30">
            <v>41659</v>
          </cell>
          <cell r="K30">
            <v>69360.91</v>
          </cell>
          <cell r="L30">
            <v>44171</v>
          </cell>
          <cell r="M30">
            <v>94290</v>
          </cell>
        </row>
        <row r="31">
          <cell r="B31" t="str">
            <v>0520</v>
          </cell>
          <cell r="C31">
            <v>24</v>
          </cell>
          <cell r="D31">
            <v>86199.55</v>
          </cell>
          <cell r="E31">
            <v>0</v>
          </cell>
          <cell r="F31">
            <v>203</v>
          </cell>
          <cell r="G31">
            <v>145</v>
          </cell>
          <cell r="H31">
            <v>29435</v>
          </cell>
          <cell r="I31">
            <v>11147.03</v>
          </cell>
          <cell r="J31">
            <v>25420.29</v>
          </cell>
          <cell r="K31">
            <v>36567.32</v>
          </cell>
          <cell r="L31">
            <v>19380</v>
          </cell>
          <cell r="M31">
            <v>46738</v>
          </cell>
        </row>
        <row r="32">
          <cell r="B32" t="str">
            <v>0540</v>
          </cell>
          <cell r="C32">
            <v>248</v>
          </cell>
          <cell r="D32">
            <v>731063.75</v>
          </cell>
          <cell r="E32">
            <v>0</v>
          </cell>
          <cell r="F32">
            <v>1078</v>
          </cell>
          <cell r="G32">
            <v>166</v>
          </cell>
          <cell r="H32">
            <v>178948</v>
          </cell>
          <cell r="I32">
            <v>67767.61</v>
          </cell>
          <cell r="J32">
            <v>224658.4</v>
          </cell>
          <cell r="K32">
            <v>292426.01</v>
          </cell>
          <cell r="L32">
            <v>17269</v>
          </cell>
          <cell r="M32">
            <v>224278</v>
          </cell>
        </row>
        <row r="33">
          <cell r="B33" t="str">
            <v>0550</v>
          </cell>
          <cell r="C33">
            <v>1005</v>
          </cell>
          <cell r="D33">
            <v>240291.11</v>
          </cell>
          <cell r="E33">
            <v>0</v>
          </cell>
          <cell r="F33">
            <v>523</v>
          </cell>
          <cell r="G33">
            <v>144</v>
          </cell>
          <cell r="H33">
            <v>75312</v>
          </cell>
          <cell r="I33">
            <v>28520.65</v>
          </cell>
          <cell r="J33">
            <v>71726.649999999994</v>
          </cell>
          <cell r="K33">
            <v>100247.31</v>
          </cell>
          <cell r="L33">
            <v>46359</v>
          </cell>
          <cell r="M33">
            <v>113252</v>
          </cell>
        </row>
        <row r="34">
          <cell r="B34" t="str">
            <v>0560</v>
          </cell>
          <cell r="C34">
            <v>288</v>
          </cell>
          <cell r="D34">
            <v>102509.43</v>
          </cell>
          <cell r="E34">
            <v>0</v>
          </cell>
          <cell r="F34">
            <v>276.2</v>
          </cell>
          <cell r="G34">
            <v>136</v>
          </cell>
          <cell r="H34">
            <v>37563.199999999997</v>
          </cell>
          <cell r="I34">
            <v>14225.18</v>
          </cell>
          <cell r="J34">
            <v>29901.87</v>
          </cell>
          <cell r="K34">
            <v>44127.06</v>
          </cell>
          <cell r="L34">
            <v>38218</v>
          </cell>
          <cell r="M34">
            <v>63903</v>
          </cell>
        </row>
        <row r="35">
          <cell r="B35" t="str">
            <v>0580</v>
          </cell>
          <cell r="C35">
            <v>140</v>
          </cell>
          <cell r="D35">
            <v>77758.86</v>
          </cell>
          <cell r="E35">
            <v>0</v>
          </cell>
          <cell r="F35">
            <v>97</v>
          </cell>
          <cell r="G35">
            <v>146</v>
          </cell>
          <cell r="H35">
            <v>14162</v>
          </cell>
          <cell r="I35">
            <v>5363.15</v>
          </cell>
          <cell r="J35">
            <v>24520.43</v>
          </cell>
          <cell r="K35">
            <v>29883.58</v>
          </cell>
          <cell r="L35">
            <v>18076</v>
          </cell>
          <cell r="M35">
            <v>31499</v>
          </cell>
        </row>
        <row r="36">
          <cell r="B36" t="str">
            <v>0640</v>
          </cell>
          <cell r="C36">
            <v>189</v>
          </cell>
          <cell r="D36">
            <v>137364.9</v>
          </cell>
          <cell r="E36">
            <v>0</v>
          </cell>
          <cell r="F36">
            <v>214</v>
          </cell>
          <cell r="G36">
            <v>132</v>
          </cell>
          <cell r="H36">
            <v>28248</v>
          </cell>
          <cell r="I36">
            <v>10697.52</v>
          </cell>
          <cell r="J36">
            <v>42902.239999999998</v>
          </cell>
          <cell r="K36">
            <v>53599.76</v>
          </cell>
          <cell r="L36">
            <v>7681</v>
          </cell>
          <cell r="M36">
            <v>29610</v>
          </cell>
        </row>
        <row r="37">
          <cell r="B37" t="str">
            <v>0740</v>
          </cell>
          <cell r="C37">
            <v>265</v>
          </cell>
          <cell r="D37">
            <v>200839.69</v>
          </cell>
          <cell r="E37">
            <v>0</v>
          </cell>
          <cell r="F37">
            <v>167</v>
          </cell>
          <cell r="G37">
            <v>145</v>
          </cell>
          <cell r="H37">
            <v>24215</v>
          </cell>
          <cell r="I37">
            <v>9170.2199999999993</v>
          </cell>
          <cell r="J37">
            <v>64918.45</v>
          </cell>
          <cell r="K37">
            <v>74088.67</v>
          </cell>
          <cell r="L37">
            <v>23962</v>
          </cell>
          <cell r="M37">
            <v>64181</v>
          </cell>
        </row>
        <row r="38">
          <cell r="B38" t="str">
            <v>0770</v>
          </cell>
          <cell r="C38">
            <v>161</v>
          </cell>
          <cell r="D38">
            <v>134392.46</v>
          </cell>
          <cell r="E38">
            <v>0</v>
          </cell>
          <cell r="F38">
            <v>359.6</v>
          </cell>
          <cell r="G38">
            <v>140</v>
          </cell>
          <cell r="H38">
            <v>50344</v>
          </cell>
          <cell r="I38">
            <v>19065.27</v>
          </cell>
          <cell r="J38">
            <v>39061.32</v>
          </cell>
          <cell r="K38">
            <v>58126.59</v>
          </cell>
          <cell r="L38">
            <v>35478</v>
          </cell>
          <cell r="M38">
            <v>79272</v>
          </cell>
        </row>
        <row r="39">
          <cell r="B39" t="str">
            <v>0860</v>
          </cell>
          <cell r="C39">
            <v>168</v>
          </cell>
          <cell r="D39">
            <v>171608.41</v>
          </cell>
          <cell r="E39">
            <v>0</v>
          </cell>
          <cell r="F39">
            <v>274</v>
          </cell>
          <cell r="G39">
            <v>134</v>
          </cell>
          <cell r="H39">
            <v>36716</v>
          </cell>
          <cell r="I39">
            <v>13904.35</v>
          </cell>
          <cell r="J39">
            <v>53414.37</v>
          </cell>
          <cell r="K39">
            <v>67318.710000000006</v>
          </cell>
          <cell r="L39">
            <v>31331</v>
          </cell>
          <cell r="M39">
            <v>72312</v>
          </cell>
        </row>
        <row r="40">
          <cell r="B40" t="str">
            <v>0870</v>
          </cell>
          <cell r="C40">
            <v>4426</v>
          </cell>
          <cell r="D40">
            <v>1598874.39</v>
          </cell>
          <cell r="E40">
            <v>2615</v>
          </cell>
          <cell r="F40">
            <v>1820</v>
          </cell>
          <cell r="G40">
            <v>170</v>
          </cell>
          <cell r="H40">
            <v>309400</v>
          </cell>
          <cell r="I40">
            <v>117169.78</v>
          </cell>
          <cell r="J40">
            <v>500967.65</v>
          </cell>
          <cell r="K40">
            <v>618137.43000000005</v>
          </cell>
          <cell r="L40">
            <v>174232</v>
          </cell>
          <cell r="M40">
            <v>507454</v>
          </cell>
        </row>
        <row r="41">
          <cell r="B41" t="str">
            <v>0880</v>
          </cell>
          <cell r="C41">
            <v>35502</v>
          </cell>
          <cell r="D41">
            <v>29506650.960000001</v>
          </cell>
          <cell r="E41">
            <v>0</v>
          </cell>
          <cell r="F41">
            <v>12955.6</v>
          </cell>
          <cell r="G41">
            <v>171</v>
          </cell>
          <cell r="H41">
            <v>2215407.6</v>
          </cell>
          <cell r="I41">
            <v>838974.86</v>
          </cell>
          <cell r="J41">
            <v>9709741.9000000004</v>
          </cell>
          <cell r="K41">
            <v>10548716.75</v>
          </cell>
          <cell r="L41">
            <v>148401</v>
          </cell>
          <cell r="M41">
            <v>2117421</v>
          </cell>
        </row>
        <row r="42">
          <cell r="B42" t="str">
            <v>0890</v>
          </cell>
          <cell r="C42">
            <v>128</v>
          </cell>
          <cell r="D42">
            <v>208252.87</v>
          </cell>
          <cell r="E42">
            <v>0</v>
          </cell>
          <cell r="F42">
            <v>451.9</v>
          </cell>
          <cell r="G42">
            <v>143</v>
          </cell>
          <cell r="H42">
            <v>64621.7</v>
          </cell>
          <cell r="I42">
            <v>24472.240000000002</v>
          </cell>
          <cell r="J42">
            <v>62246.5</v>
          </cell>
          <cell r="K42">
            <v>86718.74</v>
          </cell>
          <cell r="L42">
            <v>50869.8</v>
          </cell>
          <cell r="M42">
            <v>115033.9</v>
          </cell>
        </row>
        <row r="43">
          <cell r="B43" t="str">
            <v>0900</v>
          </cell>
          <cell r="C43">
            <v>18889</v>
          </cell>
          <cell r="D43">
            <v>22558825.98</v>
          </cell>
          <cell r="E43">
            <v>0</v>
          </cell>
          <cell r="F43">
            <v>15132.3</v>
          </cell>
          <cell r="G43">
            <v>171</v>
          </cell>
          <cell r="H43">
            <v>2587623.2999999998</v>
          </cell>
          <cell r="I43">
            <v>979932.94</v>
          </cell>
          <cell r="J43">
            <v>7308771.0700000003</v>
          </cell>
          <cell r="K43">
            <v>8288704.0199999996</v>
          </cell>
          <cell r="L43">
            <v>42848</v>
          </cell>
          <cell r="M43">
            <v>2164000.1</v>
          </cell>
        </row>
        <row r="44">
          <cell r="B44" t="str">
            <v>0910</v>
          </cell>
          <cell r="C44">
            <v>3395</v>
          </cell>
          <cell r="D44">
            <v>2113015.4</v>
          </cell>
          <cell r="E44">
            <v>0</v>
          </cell>
          <cell r="F44">
            <v>2059.6999999999998</v>
          </cell>
          <cell r="G44">
            <v>170</v>
          </cell>
          <cell r="H44">
            <v>350149</v>
          </cell>
          <cell r="I44">
            <v>132601.43</v>
          </cell>
          <cell r="J44">
            <v>670766.21</v>
          </cell>
          <cell r="K44">
            <v>803367.64</v>
          </cell>
          <cell r="L44">
            <v>139567</v>
          </cell>
          <cell r="M44">
            <v>459921</v>
          </cell>
        </row>
        <row r="45">
          <cell r="B45" t="str">
            <v>0920</v>
          </cell>
          <cell r="C45">
            <v>1455</v>
          </cell>
          <cell r="D45">
            <v>926561.91</v>
          </cell>
          <cell r="E45">
            <v>0</v>
          </cell>
          <cell r="F45">
            <v>1630.1</v>
          </cell>
          <cell r="G45">
            <v>170</v>
          </cell>
          <cell r="H45">
            <v>277117</v>
          </cell>
          <cell r="I45">
            <v>104944.21</v>
          </cell>
          <cell r="J45">
            <v>278281.92</v>
          </cell>
          <cell r="K45">
            <v>383226.12</v>
          </cell>
          <cell r="L45">
            <v>46023</v>
          </cell>
          <cell r="M45">
            <v>292658</v>
          </cell>
        </row>
        <row r="46">
          <cell r="B46" t="str">
            <v>0930</v>
          </cell>
          <cell r="C46">
            <v>92</v>
          </cell>
          <cell r="D46">
            <v>116532.15</v>
          </cell>
          <cell r="E46">
            <v>0</v>
          </cell>
          <cell r="F46">
            <v>989.8</v>
          </cell>
          <cell r="G46">
            <v>138</v>
          </cell>
          <cell r="H46">
            <v>136592.4</v>
          </cell>
          <cell r="I46">
            <v>51727.54</v>
          </cell>
          <cell r="J46">
            <v>21949.32</v>
          </cell>
          <cell r="K46">
            <v>73676.86</v>
          </cell>
          <cell r="L46">
            <v>16663</v>
          </cell>
          <cell r="M46">
            <v>68698</v>
          </cell>
        </row>
        <row r="47">
          <cell r="B47" t="str">
            <v>0940</v>
          </cell>
          <cell r="C47">
            <v>171</v>
          </cell>
          <cell r="D47">
            <v>266431.33</v>
          </cell>
          <cell r="E47">
            <v>0</v>
          </cell>
          <cell r="F47">
            <v>513</v>
          </cell>
          <cell r="G47">
            <v>142</v>
          </cell>
          <cell r="H47">
            <v>72846</v>
          </cell>
          <cell r="I47">
            <v>27586.78</v>
          </cell>
          <cell r="J47">
            <v>80896.649999999994</v>
          </cell>
          <cell r="K47">
            <v>108483.43</v>
          </cell>
          <cell r="L47">
            <v>22372</v>
          </cell>
          <cell r="M47">
            <v>96900</v>
          </cell>
        </row>
        <row r="48">
          <cell r="B48" t="str">
            <v>0950</v>
          </cell>
          <cell r="C48">
            <v>259</v>
          </cell>
          <cell r="D48">
            <v>106005.06</v>
          </cell>
          <cell r="E48">
            <v>0</v>
          </cell>
          <cell r="F48">
            <v>162</v>
          </cell>
          <cell r="G48">
            <v>133</v>
          </cell>
          <cell r="H48">
            <v>21546</v>
          </cell>
          <cell r="I48">
            <v>8159.47</v>
          </cell>
          <cell r="J48">
            <v>33140.300000000003</v>
          </cell>
          <cell r="K48">
            <v>41299.769999999997</v>
          </cell>
          <cell r="L48">
            <v>13063</v>
          </cell>
          <cell r="M48">
            <v>36445</v>
          </cell>
        </row>
        <row r="49">
          <cell r="B49" t="str">
            <v>0960</v>
          </cell>
          <cell r="C49">
            <v>43</v>
          </cell>
          <cell r="D49">
            <v>89792.08</v>
          </cell>
          <cell r="E49">
            <v>0</v>
          </cell>
          <cell r="F49">
            <v>143</v>
          </cell>
          <cell r="G49">
            <v>142</v>
          </cell>
          <cell r="H49">
            <v>20306</v>
          </cell>
          <cell r="I49">
            <v>7689.88</v>
          </cell>
          <cell r="J49">
            <v>27808.01</v>
          </cell>
          <cell r="K49">
            <v>35497.9</v>
          </cell>
          <cell r="L49">
            <v>4938</v>
          </cell>
          <cell r="M49">
            <v>25689</v>
          </cell>
        </row>
        <row r="50">
          <cell r="B50" t="str">
            <v>0970</v>
          </cell>
          <cell r="C50">
            <v>281</v>
          </cell>
          <cell r="D50">
            <v>376207.7</v>
          </cell>
          <cell r="E50">
            <v>1618</v>
          </cell>
          <cell r="F50">
            <v>714.5</v>
          </cell>
          <cell r="G50">
            <v>141</v>
          </cell>
          <cell r="H50">
            <v>100744.5</v>
          </cell>
          <cell r="I50">
            <v>38151.94</v>
          </cell>
          <cell r="J50">
            <v>113951.47</v>
          </cell>
          <cell r="K50">
            <v>152103.41</v>
          </cell>
          <cell r="L50">
            <v>20925</v>
          </cell>
          <cell r="M50">
            <v>118993</v>
          </cell>
        </row>
        <row r="51">
          <cell r="B51" t="str">
            <v>0980</v>
          </cell>
          <cell r="C51">
            <v>9954</v>
          </cell>
          <cell r="D51">
            <v>3131882.05</v>
          </cell>
          <cell r="E51">
            <v>10988</v>
          </cell>
          <cell r="F51">
            <v>1980.9</v>
          </cell>
          <cell r="G51">
            <v>167</v>
          </cell>
          <cell r="H51">
            <v>330810.3</v>
          </cell>
          <cell r="I51">
            <v>125277.86</v>
          </cell>
          <cell r="J51">
            <v>1014615.2</v>
          </cell>
          <cell r="K51">
            <v>1139893.06</v>
          </cell>
          <cell r="L51">
            <v>40208</v>
          </cell>
          <cell r="M51">
            <v>355082</v>
          </cell>
        </row>
        <row r="52">
          <cell r="B52" t="str">
            <v>0990</v>
          </cell>
          <cell r="C52">
            <v>3524</v>
          </cell>
          <cell r="D52">
            <v>3974535.91</v>
          </cell>
          <cell r="E52">
            <v>0</v>
          </cell>
          <cell r="F52">
            <v>3193</v>
          </cell>
          <cell r="G52">
            <v>165</v>
          </cell>
          <cell r="H52">
            <v>526845</v>
          </cell>
          <cell r="I52">
            <v>199516.2</v>
          </cell>
          <cell r="J52">
            <v>1278599.18</v>
          </cell>
          <cell r="K52">
            <v>1478115.38</v>
          </cell>
          <cell r="L52">
            <v>87896</v>
          </cell>
          <cell r="M52">
            <v>564242</v>
          </cell>
        </row>
        <row r="53">
          <cell r="B53" t="str">
            <v>1000</v>
          </cell>
          <cell r="C53">
            <v>2937</v>
          </cell>
          <cell r="D53">
            <v>4481010.55</v>
          </cell>
          <cell r="E53">
            <v>0</v>
          </cell>
          <cell r="F53">
            <v>3153</v>
          </cell>
          <cell r="G53">
            <v>170</v>
          </cell>
          <cell r="H53">
            <v>536010</v>
          </cell>
          <cell r="I53">
            <v>202986.99</v>
          </cell>
          <cell r="J53">
            <v>1448966.58</v>
          </cell>
          <cell r="K53">
            <v>1651953.57</v>
          </cell>
          <cell r="L53">
            <v>122771</v>
          </cell>
          <cell r="M53">
            <v>658082</v>
          </cell>
        </row>
        <row r="54">
          <cell r="B54" t="str">
            <v>1010</v>
          </cell>
          <cell r="C54">
            <v>7595</v>
          </cell>
          <cell r="D54">
            <v>5130762.25</v>
          </cell>
          <cell r="E54">
            <v>0</v>
          </cell>
          <cell r="F54">
            <v>6145.3</v>
          </cell>
          <cell r="G54">
            <v>170</v>
          </cell>
          <cell r="H54">
            <v>1044701</v>
          </cell>
          <cell r="I54">
            <v>395628.27</v>
          </cell>
          <cell r="J54">
            <v>1603789.88</v>
          </cell>
          <cell r="K54">
            <v>1999418.15</v>
          </cell>
          <cell r="L54">
            <v>118584.6</v>
          </cell>
          <cell r="M54">
            <v>1077683</v>
          </cell>
        </row>
        <row r="55">
          <cell r="B55" t="str">
            <v>1020</v>
          </cell>
          <cell r="C55">
            <v>26</v>
          </cell>
          <cell r="D55">
            <v>198022.09</v>
          </cell>
          <cell r="E55">
            <v>0</v>
          </cell>
          <cell r="F55">
            <v>321.39999999999998</v>
          </cell>
          <cell r="G55">
            <v>170</v>
          </cell>
          <cell r="H55">
            <v>54638</v>
          </cell>
          <cell r="I55">
            <v>20691.41</v>
          </cell>
          <cell r="J55">
            <v>60061.9</v>
          </cell>
          <cell r="K55">
            <v>80753.31</v>
          </cell>
          <cell r="L55">
            <v>43103</v>
          </cell>
          <cell r="M55">
            <v>77221</v>
          </cell>
        </row>
        <row r="56">
          <cell r="B56" t="str">
            <v>1030</v>
          </cell>
          <cell r="C56">
            <v>402</v>
          </cell>
          <cell r="D56">
            <v>624111.51</v>
          </cell>
          <cell r="E56">
            <v>0</v>
          </cell>
          <cell r="F56">
            <v>557</v>
          </cell>
          <cell r="G56">
            <v>166</v>
          </cell>
          <cell r="H56">
            <v>92462</v>
          </cell>
          <cell r="I56">
            <v>35015.360000000001</v>
          </cell>
          <cell r="J56">
            <v>199526.87</v>
          </cell>
          <cell r="K56">
            <v>234542.23</v>
          </cell>
          <cell r="L56">
            <v>39567</v>
          </cell>
          <cell r="M56">
            <v>132261</v>
          </cell>
        </row>
        <row r="57">
          <cell r="B57" t="str">
            <v>1040</v>
          </cell>
          <cell r="C57">
            <v>11167</v>
          </cell>
          <cell r="D57">
            <v>8043078.9800000004</v>
          </cell>
          <cell r="E57">
            <v>0</v>
          </cell>
          <cell r="F57">
            <v>8106</v>
          </cell>
          <cell r="G57">
            <v>171</v>
          </cell>
          <cell r="H57">
            <v>1386126</v>
          </cell>
          <cell r="I57">
            <v>524925.92000000004</v>
          </cell>
          <cell r="J57">
            <v>2546398.44</v>
          </cell>
          <cell r="K57">
            <v>3071324.36</v>
          </cell>
          <cell r="L57">
            <v>108580</v>
          </cell>
          <cell r="M57">
            <v>1462270</v>
          </cell>
        </row>
        <row r="58">
          <cell r="B58" t="str">
            <v>1050</v>
          </cell>
          <cell r="C58">
            <v>1044</v>
          </cell>
          <cell r="D58">
            <v>564049.80000000005</v>
          </cell>
          <cell r="E58">
            <v>22</v>
          </cell>
          <cell r="F58">
            <v>1968.1</v>
          </cell>
          <cell r="G58">
            <v>144</v>
          </cell>
          <cell r="H58">
            <v>283406.40000000002</v>
          </cell>
          <cell r="I58">
            <v>107326</v>
          </cell>
          <cell r="J58">
            <v>154684.9</v>
          </cell>
          <cell r="K58">
            <v>262010.9</v>
          </cell>
          <cell r="L58">
            <v>28272</v>
          </cell>
          <cell r="M58">
            <v>226593</v>
          </cell>
        </row>
        <row r="59">
          <cell r="B59" t="str">
            <v>1060</v>
          </cell>
          <cell r="C59">
            <v>1300</v>
          </cell>
          <cell r="D59">
            <v>370636.07</v>
          </cell>
          <cell r="E59">
            <v>0</v>
          </cell>
          <cell r="F59">
            <v>575</v>
          </cell>
          <cell r="G59">
            <v>143</v>
          </cell>
          <cell r="H59">
            <v>82225</v>
          </cell>
          <cell r="I59">
            <v>31138.61</v>
          </cell>
          <cell r="J59">
            <v>114987.79</v>
          </cell>
          <cell r="K59">
            <v>146126.39999999999</v>
          </cell>
          <cell r="L59">
            <v>19401</v>
          </cell>
          <cell r="M59">
            <v>92780</v>
          </cell>
        </row>
        <row r="60">
          <cell r="B60" t="str">
            <v>1070</v>
          </cell>
          <cell r="C60">
            <v>173</v>
          </cell>
          <cell r="D60">
            <v>377737.02</v>
          </cell>
          <cell r="E60">
            <v>0</v>
          </cell>
          <cell r="F60">
            <v>952.5</v>
          </cell>
          <cell r="G60">
            <v>148</v>
          </cell>
          <cell r="H60">
            <v>140970</v>
          </cell>
          <cell r="I60">
            <v>53385.34</v>
          </cell>
          <cell r="J60">
            <v>109857.91</v>
          </cell>
          <cell r="K60">
            <v>163243.25</v>
          </cell>
          <cell r="L60">
            <v>11612</v>
          </cell>
          <cell r="M60">
            <v>142298</v>
          </cell>
        </row>
        <row r="61">
          <cell r="B61" t="str">
            <v>1080</v>
          </cell>
          <cell r="C61">
            <v>1899</v>
          </cell>
          <cell r="D61">
            <v>2313998.6800000002</v>
          </cell>
          <cell r="E61">
            <v>0</v>
          </cell>
          <cell r="F61">
            <v>2893.1</v>
          </cell>
          <cell r="G61">
            <v>159</v>
          </cell>
          <cell r="H61">
            <v>460002.9</v>
          </cell>
          <cell r="I61">
            <v>174203.1</v>
          </cell>
          <cell r="J61">
            <v>724748.76</v>
          </cell>
          <cell r="K61">
            <v>898951.86</v>
          </cell>
          <cell r="L61">
            <v>58058</v>
          </cell>
          <cell r="M61">
            <v>483495</v>
          </cell>
        </row>
        <row r="62">
          <cell r="B62" t="str">
            <v>1110</v>
          </cell>
          <cell r="C62">
            <v>1977</v>
          </cell>
          <cell r="D62">
            <v>4588037.5999999996</v>
          </cell>
          <cell r="E62">
            <v>0</v>
          </cell>
          <cell r="F62">
            <v>4705.8999999999996</v>
          </cell>
          <cell r="G62">
            <v>163</v>
          </cell>
          <cell r="H62">
            <v>767061.7</v>
          </cell>
          <cell r="I62">
            <v>290486.27</v>
          </cell>
          <cell r="J62">
            <v>1455580.64</v>
          </cell>
          <cell r="K62">
            <v>1746066.9</v>
          </cell>
          <cell r="L62">
            <v>48886</v>
          </cell>
          <cell r="M62">
            <v>767731</v>
          </cell>
        </row>
        <row r="63">
          <cell r="B63" t="str">
            <v>1120</v>
          </cell>
          <cell r="C63">
            <v>72</v>
          </cell>
          <cell r="D63">
            <v>143099.07999999999</v>
          </cell>
          <cell r="E63">
            <v>0</v>
          </cell>
          <cell r="F63">
            <v>367</v>
          </cell>
          <cell r="G63">
            <v>144</v>
          </cell>
          <cell r="H63">
            <v>52848</v>
          </cell>
          <cell r="I63">
            <v>20013.54</v>
          </cell>
          <cell r="J63">
            <v>41689.07</v>
          </cell>
          <cell r="K63">
            <v>61702.61</v>
          </cell>
          <cell r="L63">
            <v>5158</v>
          </cell>
          <cell r="M63">
            <v>58337</v>
          </cell>
        </row>
        <row r="64">
          <cell r="B64" t="str">
            <v>1130</v>
          </cell>
          <cell r="C64">
            <v>318</v>
          </cell>
          <cell r="D64">
            <v>328467.71000000002</v>
          </cell>
          <cell r="E64">
            <v>0</v>
          </cell>
          <cell r="F64">
            <v>1038.0999999999999</v>
          </cell>
          <cell r="G64">
            <v>144</v>
          </cell>
          <cell r="H64">
            <v>149486.39999999999</v>
          </cell>
          <cell r="I64">
            <v>56610.5</v>
          </cell>
          <cell r="J64">
            <v>92078.04</v>
          </cell>
          <cell r="K64">
            <v>148688.54</v>
          </cell>
          <cell r="L64">
            <v>17757</v>
          </cell>
          <cell r="M64">
            <v>201689</v>
          </cell>
        </row>
        <row r="65">
          <cell r="B65" t="str">
            <v>1140</v>
          </cell>
          <cell r="C65">
            <v>458</v>
          </cell>
          <cell r="D65">
            <v>682744.94</v>
          </cell>
          <cell r="E65">
            <v>0</v>
          </cell>
          <cell r="F65">
            <v>806</v>
          </cell>
          <cell r="G65">
            <v>160</v>
          </cell>
          <cell r="H65">
            <v>128960</v>
          </cell>
          <cell r="I65">
            <v>48837.15</v>
          </cell>
          <cell r="J65">
            <v>214704.57</v>
          </cell>
          <cell r="K65">
            <v>263541.71999999997</v>
          </cell>
          <cell r="L65">
            <v>59678</v>
          </cell>
          <cell r="M65">
            <v>215098</v>
          </cell>
        </row>
        <row r="66">
          <cell r="B66" t="str">
            <v>1150</v>
          </cell>
          <cell r="C66">
            <v>1105</v>
          </cell>
          <cell r="D66">
            <v>585000.23</v>
          </cell>
          <cell r="E66">
            <v>0</v>
          </cell>
          <cell r="F66">
            <v>1180.4000000000001</v>
          </cell>
          <cell r="G66">
            <v>143</v>
          </cell>
          <cell r="H66">
            <v>168797.2</v>
          </cell>
          <cell r="I66">
            <v>63923.5</v>
          </cell>
          <cell r="J66">
            <v>176488.69</v>
          </cell>
          <cell r="K66">
            <v>240412.19</v>
          </cell>
          <cell r="L66">
            <v>47223</v>
          </cell>
          <cell r="M66">
            <v>203418</v>
          </cell>
        </row>
        <row r="67">
          <cell r="B67" t="str">
            <v>1160</v>
          </cell>
          <cell r="C67">
            <v>208</v>
          </cell>
          <cell r="D67">
            <v>185904.47</v>
          </cell>
          <cell r="E67">
            <v>0</v>
          </cell>
          <cell r="F67">
            <v>221.6</v>
          </cell>
          <cell r="G67">
            <v>133</v>
          </cell>
          <cell r="H67">
            <v>29472.799999999999</v>
          </cell>
          <cell r="I67">
            <v>11161.35</v>
          </cell>
          <cell r="J67">
            <v>59185.49</v>
          </cell>
          <cell r="K67">
            <v>70346.84</v>
          </cell>
          <cell r="L67">
            <v>14588</v>
          </cell>
          <cell r="M67">
            <v>44369</v>
          </cell>
        </row>
        <row r="68">
          <cell r="B68" t="str">
            <v>1180</v>
          </cell>
          <cell r="C68">
            <v>1288</v>
          </cell>
          <cell r="D68">
            <v>1737670.52</v>
          </cell>
          <cell r="E68">
            <v>0</v>
          </cell>
          <cell r="F68">
            <v>1701.1</v>
          </cell>
          <cell r="G68">
            <v>174</v>
          </cell>
          <cell r="H68">
            <v>295991.40000000002</v>
          </cell>
          <cell r="I68">
            <v>112091.94</v>
          </cell>
          <cell r="J68">
            <v>550583.46</v>
          </cell>
          <cell r="K68">
            <v>662675.41</v>
          </cell>
          <cell r="L68">
            <v>140325</v>
          </cell>
          <cell r="M68">
            <v>426649</v>
          </cell>
        </row>
        <row r="69">
          <cell r="B69" t="str">
            <v>1195</v>
          </cell>
          <cell r="C69">
            <v>2577</v>
          </cell>
          <cell r="D69">
            <v>1571176.23</v>
          </cell>
          <cell r="E69">
            <v>0</v>
          </cell>
          <cell r="F69">
            <v>1664</v>
          </cell>
          <cell r="G69">
            <v>153</v>
          </cell>
          <cell r="H69">
            <v>254592</v>
          </cell>
          <cell r="I69">
            <v>96413.99</v>
          </cell>
          <cell r="J69">
            <v>499501.97</v>
          </cell>
          <cell r="K69">
            <v>595915.96</v>
          </cell>
          <cell r="L69">
            <v>117418</v>
          </cell>
          <cell r="M69">
            <v>378996</v>
          </cell>
        </row>
        <row r="70">
          <cell r="B70" t="str">
            <v>1220</v>
          </cell>
          <cell r="C70">
            <v>1125</v>
          </cell>
          <cell r="D70">
            <v>288067.86</v>
          </cell>
          <cell r="E70">
            <v>0</v>
          </cell>
          <cell r="F70">
            <v>350.5</v>
          </cell>
          <cell r="G70">
            <v>141</v>
          </cell>
          <cell r="H70">
            <v>49420.5</v>
          </cell>
          <cell r="I70">
            <v>18715.54</v>
          </cell>
          <cell r="J70">
            <v>91229.63</v>
          </cell>
          <cell r="K70">
            <v>109945.17</v>
          </cell>
          <cell r="L70">
            <v>31444</v>
          </cell>
          <cell r="M70">
            <v>88417</v>
          </cell>
        </row>
        <row r="71">
          <cell r="B71" t="str">
            <v>1330</v>
          </cell>
          <cell r="C71">
            <v>371</v>
          </cell>
          <cell r="D71">
            <v>264882.32</v>
          </cell>
          <cell r="E71">
            <v>0</v>
          </cell>
          <cell r="F71">
            <v>354</v>
          </cell>
          <cell r="G71">
            <v>147</v>
          </cell>
          <cell r="H71">
            <v>52038</v>
          </cell>
          <cell r="I71">
            <v>19706.79</v>
          </cell>
          <cell r="J71">
            <v>83040.95</v>
          </cell>
          <cell r="K71">
            <v>102747.74</v>
          </cell>
          <cell r="L71">
            <v>21886</v>
          </cell>
          <cell r="M71">
            <v>72918</v>
          </cell>
        </row>
        <row r="72">
          <cell r="B72" t="str">
            <v>1340</v>
          </cell>
          <cell r="C72">
            <v>225</v>
          </cell>
          <cell r="D72">
            <v>130497.44</v>
          </cell>
          <cell r="E72">
            <v>0</v>
          </cell>
          <cell r="F72">
            <v>195.8</v>
          </cell>
          <cell r="G72">
            <v>148</v>
          </cell>
          <cell r="H72">
            <v>28978.400000000001</v>
          </cell>
          <cell r="I72">
            <v>10974.12</v>
          </cell>
          <cell r="J72">
            <v>40482.550000000003</v>
          </cell>
          <cell r="K72">
            <v>51456.67</v>
          </cell>
          <cell r="L72">
            <v>35454</v>
          </cell>
          <cell r="M72">
            <v>64950</v>
          </cell>
        </row>
        <row r="73">
          <cell r="B73" t="str">
            <v>1350</v>
          </cell>
          <cell r="C73">
            <v>425</v>
          </cell>
          <cell r="D73">
            <v>601265.57999999996</v>
          </cell>
          <cell r="E73">
            <v>0</v>
          </cell>
          <cell r="F73">
            <v>1546</v>
          </cell>
          <cell r="G73">
            <v>145</v>
          </cell>
          <cell r="H73">
            <v>224170</v>
          </cell>
          <cell r="I73">
            <v>84893.18</v>
          </cell>
          <cell r="J73">
            <v>174895.33</v>
          </cell>
          <cell r="K73">
            <v>259788.51</v>
          </cell>
          <cell r="L73">
            <v>45554</v>
          </cell>
          <cell r="M73">
            <v>148593</v>
          </cell>
        </row>
        <row r="74">
          <cell r="B74" t="str">
            <v>1360</v>
          </cell>
          <cell r="C74">
            <v>2081</v>
          </cell>
          <cell r="D74">
            <v>341062.93</v>
          </cell>
          <cell r="E74">
            <v>0</v>
          </cell>
          <cell r="F74">
            <v>693.4</v>
          </cell>
          <cell r="G74">
            <v>170</v>
          </cell>
          <cell r="H74">
            <v>117878</v>
          </cell>
          <cell r="I74">
            <v>44640.4</v>
          </cell>
          <cell r="J74">
            <v>100398.31</v>
          </cell>
          <cell r="K74">
            <v>145038.71</v>
          </cell>
          <cell r="L74">
            <v>159736</v>
          </cell>
          <cell r="M74">
            <v>259239</v>
          </cell>
        </row>
        <row r="75">
          <cell r="B75" t="str">
            <v>1380</v>
          </cell>
          <cell r="C75">
            <v>2</v>
          </cell>
          <cell r="D75">
            <v>4780.2</v>
          </cell>
          <cell r="E75">
            <v>0</v>
          </cell>
          <cell r="F75">
            <v>57.5</v>
          </cell>
          <cell r="G75">
            <v>144</v>
          </cell>
          <cell r="H75">
            <v>8280</v>
          </cell>
          <cell r="I75">
            <v>3135.64</v>
          </cell>
          <cell r="J75">
            <v>557.01</v>
          </cell>
          <cell r="K75">
            <v>3692.65</v>
          </cell>
          <cell r="L75">
            <v>31164</v>
          </cell>
          <cell r="M75">
            <v>31164</v>
          </cell>
        </row>
        <row r="76">
          <cell r="B76" t="str">
            <v>1390</v>
          </cell>
          <cell r="C76">
            <v>70</v>
          </cell>
          <cell r="D76">
            <v>239473.1</v>
          </cell>
          <cell r="E76">
            <v>0</v>
          </cell>
          <cell r="F76">
            <v>407.6</v>
          </cell>
          <cell r="G76">
            <v>148</v>
          </cell>
          <cell r="H76">
            <v>60324.800000000003</v>
          </cell>
          <cell r="I76">
            <v>22845</v>
          </cell>
          <cell r="J76">
            <v>73371.94</v>
          </cell>
          <cell r="K76">
            <v>96216.94</v>
          </cell>
          <cell r="L76">
            <v>23566</v>
          </cell>
          <cell r="M76">
            <v>86572</v>
          </cell>
        </row>
        <row r="77">
          <cell r="B77" t="str">
            <v>1400</v>
          </cell>
          <cell r="C77">
            <v>6</v>
          </cell>
          <cell r="D77">
            <v>17598.5</v>
          </cell>
          <cell r="E77">
            <v>0</v>
          </cell>
          <cell r="F77">
            <v>27</v>
          </cell>
          <cell r="G77">
            <v>131</v>
          </cell>
          <cell r="H77">
            <v>3537</v>
          </cell>
          <cell r="I77">
            <v>1339.46</v>
          </cell>
          <cell r="J77">
            <v>5506.94</v>
          </cell>
          <cell r="K77">
            <v>6846.4</v>
          </cell>
          <cell r="L77">
            <v>26805</v>
          </cell>
          <cell r="M77">
            <v>31103</v>
          </cell>
        </row>
        <row r="78">
          <cell r="B78" t="str">
            <v>1410</v>
          </cell>
          <cell r="C78">
            <v>19</v>
          </cell>
          <cell r="D78">
            <v>11306.63</v>
          </cell>
          <cell r="E78">
            <v>0</v>
          </cell>
          <cell r="F78">
            <v>320.2</v>
          </cell>
          <cell r="G78">
            <v>147</v>
          </cell>
          <cell r="H78">
            <v>47069.4</v>
          </cell>
          <cell r="I78">
            <v>17825.18</v>
          </cell>
          <cell r="J78">
            <v>-2207.83</v>
          </cell>
          <cell r="K78">
            <v>10175.969999999999</v>
          </cell>
          <cell r="L78">
            <v>26893</v>
          </cell>
          <cell r="M78">
            <v>26893</v>
          </cell>
        </row>
        <row r="79">
          <cell r="B79" t="str">
            <v>1420</v>
          </cell>
          <cell r="C79">
            <v>28111</v>
          </cell>
          <cell r="D79">
            <v>23454387.469999999</v>
          </cell>
          <cell r="E79">
            <v>0</v>
          </cell>
          <cell r="F79">
            <v>19588</v>
          </cell>
          <cell r="G79">
            <v>174</v>
          </cell>
          <cell r="H79">
            <v>3408312</v>
          </cell>
          <cell r="I79">
            <v>1290727.75</v>
          </cell>
          <cell r="J79">
            <v>7506831.5499999998</v>
          </cell>
          <cell r="K79">
            <v>8797559.3000000007</v>
          </cell>
          <cell r="L79">
            <v>224576</v>
          </cell>
          <cell r="M79">
            <v>3621297</v>
          </cell>
        </row>
        <row r="80">
          <cell r="B80" t="str">
            <v>1430</v>
          </cell>
          <cell r="C80">
            <v>66</v>
          </cell>
          <cell r="D80">
            <v>95972.5</v>
          </cell>
          <cell r="E80">
            <v>0</v>
          </cell>
          <cell r="F80">
            <v>434</v>
          </cell>
          <cell r="G80">
            <v>139</v>
          </cell>
          <cell r="H80">
            <v>60326</v>
          </cell>
          <cell r="I80">
            <v>22845.46</v>
          </cell>
          <cell r="J80">
            <v>24768.13</v>
          </cell>
          <cell r="K80">
            <v>47613.59</v>
          </cell>
          <cell r="L80">
            <v>26363</v>
          </cell>
          <cell r="M80">
            <v>71237</v>
          </cell>
        </row>
        <row r="81">
          <cell r="B81" t="str">
            <v>1440</v>
          </cell>
          <cell r="C81">
            <v>18</v>
          </cell>
          <cell r="D81">
            <v>48122.8</v>
          </cell>
          <cell r="E81">
            <v>0</v>
          </cell>
          <cell r="F81">
            <v>151</v>
          </cell>
          <cell r="G81">
            <v>135</v>
          </cell>
          <cell r="H81">
            <v>20385</v>
          </cell>
          <cell r="I81">
            <v>7719.8</v>
          </cell>
          <cell r="J81">
            <v>13684.5</v>
          </cell>
          <cell r="K81">
            <v>21404.3</v>
          </cell>
          <cell r="L81">
            <v>2328</v>
          </cell>
          <cell r="M81">
            <v>43632</v>
          </cell>
        </row>
        <row r="82">
          <cell r="B82" t="str">
            <v>1450</v>
          </cell>
          <cell r="C82">
            <v>128</v>
          </cell>
          <cell r="D82">
            <v>92987.5</v>
          </cell>
          <cell r="E82">
            <v>0</v>
          </cell>
          <cell r="F82">
            <v>365</v>
          </cell>
          <cell r="G82">
            <v>148</v>
          </cell>
          <cell r="H82">
            <v>54020</v>
          </cell>
          <cell r="I82">
            <v>20457.37</v>
          </cell>
          <cell r="J82">
            <v>24565.95</v>
          </cell>
          <cell r="K82">
            <v>45023.33</v>
          </cell>
          <cell r="L82">
            <v>15995</v>
          </cell>
          <cell r="M82">
            <v>40139</v>
          </cell>
        </row>
        <row r="83">
          <cell r="B83" t="str">
            <v>1460</v>
          </cell>
          <cell r="C83">
            <v>120</v>
          </cell>
          <cell r="D83">
            <v>149622.87</v>
          </cell>
          <cell r="E83">
            <v>0</v>
          </cell>
          <cell r="F83">
            <v>639</v>
          </cell>
          <cell r="G83">
            <v>144</v>
          </cell>
          <cell r="H83">
            <v>92016</v>
          </cell>
          <cell r="I83">
            <v>34846.46</v>
          </cell>
          <cell r="J83">
            <v>38874.769999999997</v>
          </cell>
          <cell r="K83">
            <v>73721.23</v>
          </cell>
          <cell r="L83">
            <v>19977</v>
          </cell>
          <cell r="M83">
            <v>79059</v>
          </cell>
        </row>
        <row r="84">
          <cell r="B84" t="str">
            <v>1480</v>
          </cell>
          <cell r="C84">
            <v>69</v>
          </cell>
          <cell r="D84">
            <v>70986.17</v>
          </cell>
          <cell r="E84">
            <v>0</v>
          </cell>
          <cell r="F84">
            <v>188</v>
          </cell>
          <cell r="G84">
            <v>142</v>
          </cell>
          <cell r="H84">
            <v>26696</v>
          </cell>
          <cell r="I84">
            <v>10109.780000000001</v>
          </cell>
          <cell r="J84">
            <v>20618.830000000002</v>
          </cell>
          <cell r="K84">
            <v>30728.61</v>
          </cell>
          <cell r="L84">
            <v>63362</v>
          </cell>
          <cell r="M84">
            <v>88886</v>
          </cell>
        </row>
        <row r="85">
          <cell r="B85" t="str">
            <v>1490</v>
          </cell>
          <cell r="C85">
            <v>33</v>
          </cell>
          <cell r="D85">
            <v>36214.870000000003</v>
          </cell>
          <cell r="E85">
            <v>0</v>
          </cell>
          <cell r="F85">
            <v>218</v>
          </cell>
          <cell r="G85">
            <v>142</v>
          </cell>
          <cell r="H85">
            <v>30956</v>
          </cell>
          <cell r="I85">
            <v>11723.04</v>
          </cell>
          <cell r="J85">
            <v>8295.3799999999992</v>
          </cell>
          <cell r="K85">
            <v>20018.419999999998</v>
          </cell>
          <cell r="L85">
            <v>14191</v>
          </cell>
          <cell r="M85">
            <v>40044</v>
          </cell>
        </row>
        <row r="86">
          <cell r="B86" t="str">
            <v>1500</v>
          </cell>
          <cell r="C86">
            <v>699</v>
          </cell>
          <cell r="D86">
            <v>149178.82</v>
          </cell>
          <cell r="E86">
            <v>0</v>
          </cell>
          <cell r="F86">
            <v>526</v>
          </cell>
          <cell r="G86">
            <v>135</v>
          </cell>
          <cell r="H86">
            <v>71010</v>
          </cell>
          <cell r="I86">
            <v>26891.49</v>
          </cell>
          <cell r="J86">
            <v>41418.720000000001</v>
          </cell>
          <cell r="K86">
            <v>68310.210000000006</v>
          </cell>
          <cell r="L86">
            <v>56738</v>
          </cell>
          <cell r="M86">
            <v>112324</v>
          </cell>
        </row>
        <row r="87">
          <cell r="B87" t="str">
            <v>1510</v>
          </cell>
          <cell r="C87">
            <v>919</v>
          </cell>
          <cell r="D87">
            <v>331216.92</v>
          </cell>
          <cell r="E87">
            <v>0</v>
          </cell>
          <cell r="F87">
            <v>296.60000000000002</v>
          </cell>
          <cell r="G87">
            <v>161</v>
          </cell>
          <cell r="H87">
            <v>47752.6</v>
          </cell>
          <cell r="I87">
            <v>18083.91</v>
          </cell>
          <cell r="J87">
            <v>106058.15</v>
          </cell>
          <cell r="K87">
            <v>124142.06</v>
          </cell>
          <cell r="L87">
            <v>50374.7</v>
          </cell>
          <cell r="M87">
            <v>111450.2</v>
          </cell>
        </row>
        <row r="88">
          <cell r="B88" t="str">
            <v>1520</v>
          </cell>
          <cell r="C88">
            <v>1406</v>
          </cell>
          <cell r="D88">
            <v>1653486.55</v>
          </cell>
          <cell r="E88">
            <v>0</v>
          </cell>
          <cell r="F88">
            <v>2083</v>
          </cell>
          <cell r="G88">
            <v>169</v>
          </cell>
          <cell r="H88">
            <v>352027</v>
          </cell>
          <cell r="I88">
            <v>133312.62</v>
          </cell>
          <cell r="J88">
            <v>514882.91</v>
          </cell>
          <cell r="K88">
            <v>648195.53</v>
          </cell>
          <cell r="L88">
            <v>105232</v>
          </cell>
          <cell r="M88">
            <v>460026</v>
          </cell>
        </row>
        <row r="89">
          <cell r="B89" t="str">
            <v>1530</v>
          </cell>
          <cell r="C89">
            <v>1290</v>
          </cell>
          <cell r="D89">
            <v>523273.29</v>
          </cell>
          <cell r="E89">
            <v>0</v>
          </cell>
          <cell r="F89">
            <v>440</v>
          </cell>
          <cell r="G89">
            <v>158</v>
          </cell>
          <cell r="H89">
            <v>69520</v>
          </cell>
          <cell r="I89">
            <v>26327.22</v>
          </cell>
          <cell r="J89">
            <v>168315.63</v>
          </cell>
          <cell r="K89">
            <v>194642.86</v>
          </cell>
          <cell r="L89">
            <v>45870</v>
          </cell>
          <cell r="M89">
            <v>122296</v>
          </cell>
        </row>
        <row r="90">
          <cell r="B90" t="str">
            <v>1540</v>
          </cell>
          <cell r="C90">
            <v>268</v>
          </cell>
          <cell r="D90">
            <v>474849.35</v>
          </cell>
          <cell r="E90">
            <v>0</v>
          </cell>
          <cell r="F90">
            <v>561.6</v>
          </cell>
          <cell r="G90">
            <v>166</v>
          </cell>
          <cell r="H90">
            <v>93225.600000000006</v>
          </cell>
          <cell r="I90">
            <v>35304.53</v>
          </cell>
          <cell r="J90">
            <v>148873.82999999999</v>
          </cell>
          <cell r="K90">
            <v>184178.36</v>
          </cell>
          <cell r="L90">
            <v>48062.9</v>
          </cell>
          <cell r="M90">
            <v>140653.70000000001</v>
          </cell>
        </row>
        <row r="91">
          <cell r="B91" t="str">
            <v>1550</v>
          </cell>
          <cell r="C91">
            <v>12312</v>
          </cell>
          <cell r="D91">
            <v>10186988.5</v>
          </cell>
          <cell r="E91">
            <v>0</v>
          </cell>
          <cell r="F91">
            <v>9372.6</v>
          </cell>
          <cell r="G91">
            <v>176</v>
          </cell>
          <cell r="H91">
            <v>1649577.6</v>
          </cell>
          <cell r="I91">
            <v>624695.04000000004</v>
          </cell>
          <cell r="J91">
            <v>3238748.8</v>
          </cell>
          <cell r="K91">
            <v>3863443.83</v>
          </cell>
          <cell r="L91">
            <v>117008</v>
          </cell>
          <cell r="M91">
            <v>1736097</v>
          </cell>
        </row>
        <row r="92">
          <cell r="B92" t="str">
            <v>1560</v>
          </cell>
          <cell r="C92">
            <v>3446</v>
          </cell>
          <cell r="D92">
            <v>5443253.6900000004</v>
          </cell>
          <cell r="E92">
            <v>0</v>
          </cell>
          <cell r="F92">
            <v>5160</v>
          </cell>
          <cell r="G92">
            <v>169</v>
          </cell>
          <cell r="H92">
            <v>872040</v>
          </cell>
          <cell r="I92">
            <v>330241.55</v>
          </cell>
          <cell r="J92">
            <v>1731777.21</v>
          </cell>
          <cell r="K92">
            <v>2062018.76</v>
          </cell>
          <cell r="L92">
            <v>106533</v>
          </cell>
          <cell r="M92">
            <v>1025974</v>
          </cell>
        </row>
        <row r="93">
          <cell r="B93" t="str">
            <v>1570</v>
          </cell>
          <cell r="C93">
            <v>369</v>
          </cell>
          <cell r="D93">
            <v>415599.62</v>
          </cell>
          <cell r="E93">
            <v>0</v>
          </cell>
          <cell r="F93">
            <v>421</v>
          </cell>
          <cell r="G93">
            <v>168</v>
          </cell>
          <cell r="H93">
            <v>70728</v>
          </cell>
          <cell r="I93">
            <v>26784.69</v>
          </cell>
          <cell r="J93">
            <v>131691.62</v>
          </cell>
          <cell r="K93">
            <v>158476.31</v>
          </cell>
          <cell r="L93">
            <v>29594</v>
          </cell>
          <cell r="M93">
            <v>98683</v>
          </cell>
        </row>
        <row r="94">
          <cell r="B94" t="str">
            <v>1580</v>
          </cell>
          <cell r="C94">
            <v>925</v>
          </cell>
          <cell r="D94">
            <v>260090.39</v>
          </cell>
          <cell r="E94">
            <v>0</v>
          </cell>
          <cell r="F94">
            <v>363</v>
          </cell>
          <cell r="G94">
            <v>145</v>
          </cell>
          <cell r="H94">
            <v>52635</v>
          </cell>
          <cell r="I94">
            <v>19932.87</v>
          </cell>
          <cell r="J94">
            <v>81341.350000000006</v>
          </cell>
          <cell r="K94">
            <v>101274.22</v>
          </cell>
          <cell r="L94">
            <v>27417</v>
          </cell>
          <cell r="M94">
            <v>68201</v>
          </cell>
        </row>
        <row r="95">
          <cell r="B95" t="str">
            <v>1590</v>
          </cell>
          <cell r="C95">
            <v>213</v>
          </cell>
          <cell r="D95">
            <v>158911.19</v>
          </cell>
          <cell r="E95">
            <v>0</v>
          </cell>
          <cell r="F95">
            <v>307.60000000000002</v>
          </cell>
          <cell r="G95">
            <v>143</v>
          </cell>
          <cell r="H95">
            <v>43986.8</v>
          </cell>
          <cell r="I95">
            <v>16657.8</v>
          </cell>
          <cell r="J95">
            <v>48181.22</v>
          </cell>
          <cell r="K95">
            <v>64839.02</v>
          </cell>
          <cell r="L95">
            <v>24619</v>
          </cell>
          <cell r="M95">
            <v>68868</v>
          </cell>
        </row>
        <row r="96">
          <cell r="B96" t="str">
            <v>1600</v>
          </cell>
          <cell r="C96">
            <v>314</v>
          </cell>
          <cell r="D96">
            <v>187878.71</v>
          </cell>
          <cell r="E96">
            <v>0</v>
          </cell>
          <cell r="F96">
            <v>209</v>
          </cell>
          <cell r="G96">
            <v>142</v>
          </cell>
          <cell r="H96">
            <v>29678</v>
          </cell>
          <cell r="I96">
            <v>11239.06</v>
          </cell>
          <cell r="J96">
            <v>59827.85</v>
          </cell>
          <cell r="K96">
            <v>71066.91</v>
          </cell>
          <cell r="L96">
            <v>28806</v>
          </cell>
          <cell r="M96">
            <v>66390</v>
          </cell>
        </row>
        <row r="97">
          <cell r="B97" t="str">
            <v>1620</v>
          </cell>
          <cell r="C97">
            <v>31</v>
          </cell>
          <cell r="D97">
            <v>57390.48</v>
          </cell>
          <cell r="E97">
            <v>0</v>
          </cell>
          <cell r="F97">
            <v>127</v>
          </cell>
          <cell r="G97">
            <v>146</v>
          </cell>
          <cell r="H97">
            <v>18542</v>
          </cell>
          <cell r="I97">
            <v>7021.86</v>
          </cell>
          <cell r="J97">
            <v>17059.849999999999</v>
          </cell>
          <cell r="K97">
            <v>24081.71</v>
          </cell>
          <cell r="L97">
            <v>18088.8</v>
          </cell>
          <cell r="M97">
            <v>34578.800000000003</v>
          </cell>
        </row>
        <row r="98">
          <cell r="B98" t="str">
            <v>1750</v>
          </cell>
          <cell r="C98">
            <v>74</v>
          </cell>
          <cell r="D98">
            <v>70818.429999999993</v>
          </cell>
          <cell r="E98">
            <v>0</v>
          </cell>
          <cell r="F98">
            <v>146.80000000000001</v>
          </cell>
          <cell r="G98">
            <v>138</v>
          </cell>
          <cell r="H98">
            <v>20258.400000000001</v>
          </cell>
          <cell r="I98">
            <v>7671.86</v>
          </cell>
          <cell r="J98">
            <v>21387.74</v>
          </cell>
          <cell r="K98">
            <v>29059.599999999999</v>
          </cell>
          <cell r="L98">
            <v>84837</v>
          </cell>
          <cell r="M98">
            <v>115983</v>
          </cell>
        </row>
        <row r="99">
          <cell r="B99" t="str">
            <v>1760</v>
          </cell>
          <cell r="C99">
            <v>31</v>
          </cell>
          <cell r="D99">
            <v>56438.85</v>
          </cell>
          <cell r="E99">
            <v>0</v>
          </cell>
          <cell r="F99">
            <v>387.1</v>
          </cell>
          <cell r="G99">
            <v>132</v>
          </cell>
          <cell r="H99">
            <v>51097.2</v>
          </cell>
          <cell r="I99">
            <v>19350.509999999998</v>
          </cell>
          <cell r="J99">
            <v>12561.82</v>
          </cell>
          <cell r="K99">
            <v>31912.33</v>
          </cell>
          <cell r="L99">
            <v>33627</v>
          </cell>
          <cell r="M99">
            <v>73933</v>
          </cell>
        </row>
        <row r="100">
          <cell r="B100" t="str">
            <v>1780</v>
          </cell>
          <cell r="C100">
            <v>63</v>
          </cell>
          <cell r="D100">
            <v>108886.73</v>
          </cell>
          <cell r="E100">
            <v>0</v>
          </cell>
          <cell r="F100">
            <v>614</v>
          </cell>
          <cell r="G100">
            <v>143</v>
          </cell>
          <cell r="H100">
            <v>87802</v>
          </cell>
          <cell r="I100">
            <v>33250.620000000003</v>
          </cell>
          <cell r="J100">
            <v>25617.95</v>
          </cell>
          <cell r="K100">
            <v>58868.57</v>
          </cell>
          <cell r="L100">
            <v>17711</v>
          </cell>
          <cell r="M100">
            <v>87883</v>
          </cell>
        </row>
        <row r="101">
          <cell r="B101" t="str">
            <v>1790</v>
          </cell>
          <cell r="C101">
            <v>131</v>
          </cell>
          <cell r="D101">
            <v>164338.10999999999</v>
          </cell>
          <cell r="E101">
            <v>0</v>
          </cell>
          <cell r="F101">
            <v>1812</v>
          </cell>
          <cell r="G101">
            <v>143</v>
          </cell>
          <cell r="H101">
            <v>259116</v>
          </cell>
          <cell r="I101">
            <v>98127.23</v>
          </cell>
          <cell r="J101">
            <v>22425.63</v>
          </cell>
          <cell r="K101">
            <v>120552.85</v>
          </cell>
          <cell r="L101">
            <v>53946</v>
          </cell>
          <cell r="M101">
            <v>158840</v>
          </cell>
        </row>
        <row r="102">
          <cell r="B102" t="str">
            <v>1810</v>
          </cell>
          <cell r="C102">
            <v>31</v>
          </cell>
          <cell r="D102">
            <v>49388.04</v>
          </cell>
          <cell r="E102">
            <v>0</v>
          </cell>
          <cell r="F102">
            <v>351</v>
          </cell>
          <cell r="G102">
            <v>140</v>
          </cell>
          <cell r="H102">
            <v>49140</v>
          </cell>
          <cell r="I102">
            <v>18609.32</v>
          </cell>
          <cell r="J102">
            <v>10424.75</v>
          </cell>
          <cell r="K102">
            <v>29034.07</v>
          </cell>
          <cell r="L102">
            <v>23354</v>
          </cell>
          <cell r="M102">
            <v>65369</v>
          </cell>
        </row>
        <row r="103">
          <cell r="B103" t="str">
            <v>1828</v>
          </cell>
          <cell r="C103">
            <v>322</v>
          </cell>
          <cell r="D103">
            <v>410422.33</v>
          </cell>
          <cell r="E103">
            <v>0</v>
          </cell>
          <cell r="F103">
            <v>743.7</v>
          </cell>
          <cell r="G103">
            <v>147</v>
          </cell>
          <cell r="H103">
            <v>109323.9</v>
          </cell>
          <cell r="I103">
            <v>41400.959999999999</v>
          </cell>
          <cell r="J103">
            <v>124987.54</v>
          </cell>
          <cell r="K103">
            <v>166388.5</v>
          </cell>
          <cell r="L103">
            <v>76566.600000000006</v>
          </cell>
          <cell r="M103">
            <v>205978.7</v>
          </cell>
        </row>
        <row r="104">
          <cell r="B104" t="str">
            <v>1850</v>
          </cell>
          <cell r="C104">
            <v>95</v>
          </cell>
          <cell r="D104">
            <v>114903.3</v>
          </cell>
          <cell r="E104">
            <v>0</v>
          </cell>
          <cell r="F104">
            <v>269</v>
          </cell>
          <cell r="G104">
            <v>147</v>
          </cell>
          <cell r="H104">
            <v>39543</v>
          </cell>
          <cell r="I104">
            <v>14974.93</v>
          </cell>
          <cell r="J104">
            <v>33845.74</v>
          </cell>
          <cell r="K104">
            <v>48820.67</v>
          </cell>
          <cell r="L104">
            <v>34198</v>
          </cell>
          <cell r="M104">
            <v>71529</v>
          </cell>
        </row>
        <row r="105">
          <cell r="B105" t="str">
            <v>1860</v>
          </cell>
          <cell r="C105">
            <v>258</v>
          </cell>
          <cell r="D105">
            <v>124898.43</v>
          </cell>
          <cell r="E105">
            <v>0</v>
          </cell>
          <cell r="F105">
            <v>301</v>
          </cell>
          <cell r="G105">
            <v>163</v>
          </cell>
          <cell r="H105">
            <v>49063</v>
          </cell>
          <cell r="I105">
            <v>18580.16</v>
          </cell>
          <cell r="J105">
            <v>36010</v>
          </cell>
          <cell r="K105">
            <v>54590.16</v>
          </cell>
          <cell r="L105">
            <v>26345</v>
          </cell>
          <cell r="M105">
            <v>74191</v>
          </cell>
        </row>
        <row r="106">
          <cell r="B106" t="str">
            <v>1870</v>
          </cell>
          <cell r="C106">
            <v>125</v>
          </cell>
          <cell r="D106">
            <v>173720.13</v>
          </cell>
          <cell r="E106">
            <v>0</v>
          </cell>
          <cell r="F106">
            <v>436</v>
          </cell>
          <cell r="G106">
            <v>160</v>
          </cell>
          <cell r="H106">
            <v>69760</v>
          </cell>
          <cell r="I106">
            <v>26418.11</v>
          </cell>
          <cell r="J106">
            <v>49891.19</v>
          </cell>
          <cell r="K106">
            <v>76309.31</v>
          </cell>
          <cell r="L106">
            <v>16675</v>
          </cell>
          <cell r="M106">
            <v>66657</v>
          </cell>
        </row>
        <row r="107">
          <cell r="B107" t="str">
            <v>1980</v>
          </cell>
          <cell r="C107">
            <v>19</v>
          </cell>
          <cell r="D107">
            <v>26332.44</v>
          </cell>
          <cell r="E107">
            <v>0</v>
          </cell>
          <cell r="F107">
            <v>48.6</v>
          </cell>
          <cell r="G107">
            <v>145</v>
          </cell>
          <cell r="H107">
            <v>7047</v>
          </cell>
          <cell r="I107">
            <v>2668.7</v>
          </cell>
          <cell r="J107">
            <v>8014.91</v>
          </cell>
          <cell r="K107">
            <v>10683.61</v>
          </cell>
          <cell r="L107">
            <v>21950</v>
          </cell>
          <cell r="M107">
            <v>30558</v>
          </cell>
        </row>
        <row r="108">
          <cell r="B108" t="str">
            <v>1990</v>
          </cell>
          <cell r="C108">
            <v>120</v>
          </cell>
          <cell r="D108">
            <v>102504.6</v>
          </cell>
          <cell r="E108">
            <v>0</v>
          </cell>
          <cell r="F108">
            <v>115</v>
          </cell>
          <cell r="G108">
            <v>146</v>
          </cell>
          <cell r="H108">
            <v>16790</v>
          </cell>
          <cell r="I108">
            <v>6358.37</v>
          </cell>
          <cell r="J108">
            <v>32564.73</v>
          </cell>
          <cell r="K108">
            <v>38923.1</v>
          </cell>
          <cell r="L108">
            <v>26143</v>
          </cell>
          <cell r="M108">
            <v>45264</v>
          </cell>
        </row>
        <row r="109">
          <cell r="B109" t="str">
            <v>2000</v>
          </cell>
          <cell r="C109">
            <v>9032</v>
          </cell>
          <cell r="D109">
            <v>7667315.7599999998</v>
          </cell>
          <cell r="E109">
            <v>945202.62</v>
          </cell>
          <cell r="F109">
            <v>9644</v>
          </cell>
          <cell r="G109">
            <v>174</v>
          </cell>
          <cell r="H109">
            <v>1678056</v>
          </cell>
          <cell r="I109">
            <v>635479.81000000006</v>
          </cell>
          <cell r="J109">
            <v>2061542.71</v>
          </cell>
          <cell r="K109">
            <v>2697022.52</v>
          </cell>
          <cell r="L109">
            <v>82966</v>
          </cell>
          <cell r="M109">
            <v>82966</v>
          </cell>
        </row>
        <row r="110">
          <cell r="B110" t="str">
            <v>2010</v>
          </cell>
          <cell r="C110">
            <v>33</v>
          </cell>
          <cell r="D110">
            <v>10162.530000000001</v>
          </cell>
          <cell r="E110">
            <v>0</v>
          </cell>
          <cell r="F110">
            <v>151.4</v>
          </cell>
          <cell r="G110">
            <v>141</v>
          </cell>
          <cell r="H110">
            <v>21347.4</v>
          </cell>
          <cell r="I110">
            <v>8084.26</v>
          </cell>
          <cell r="J110">
            <v>703.91</v>
          </cell>
          <cell r="K110">
            <v>8788.17</v>
          </cell>
          <cell r="L110">
            <v>15286</v>
          </cell>
          <cell r="M110">
            <v>15286</v>
          </cell>
        </row>
        <row r="111">
          <cell r="B111" t="str">
            <v>2020</v>
          </cell>
          <cell r="C111">
            <v>1463</v>
          </cell>
          <cell r="D111">
            <v>605048.66</v>
          </cell>
          <cell r="E111">
            <v>0</v>
          </cell>
          <cell r="F111">
            <v>875.3</v>
          </cell>
          <cell r="G111">
            <v>170</v>
          </cell>
          <cell r="H111">
            <v>148801</v>
          </cell>
          <cell r="I111">
            <v>56350.94</v>
          </cell>
          <cell r="J111">
            <v>185843.92</v>
          </cell>
          <cell r="K111">
            <v>242194.86</v>
          </cell>
          <cell r="L111">
            <v>94312</v>
          </cell>
          <cell r="M111">
            <v>269550</v>
          </cell>
        </row>
        <row r="112">
          <cell r="B112" t="str">
            <v>2035</v>
          </cell>
          <cell r="C112">
            <v>1724</v>
          </cell>
          <cell r="D112">
            <v>998284.77</v>
          </cell>
          <cell r="E112">
            <v>0</v>
          </cell>
          <cell r="F112">
            <v>1889.5</v>
          </cell>
          <cell r="G112">
            <v>162</v>
          </cell>
          <cell r="H112">
            <v>306099</v>
          </cell>
          <cell r="I112">
            <v>115919.69</v>
          </cell>
          <cell r="J112">
            <v>298857.05</v>
          </cell>
          <cell r="K112">
            <v>414776.74</v>
          </cell>
          <cell r="L112">
            <v>77347.5</v>
          </cell>
          <cell r="M112">
            <v>368808.5</v>
          </cell>
        </row>
        <row r="113">
          <cell r="B113" t="str">
            <v>2055</v>
          </cell>
          <cell r="C113">
            <v>216</v>
          </cell>
          <cell r="D113">
            <v>266197.63</v>
          </cell>
          <cell r="E113">
            <v>0</v>
          </cell>
          <cell r="F113">
            <v>466.2</v>
          </cell>
          <cell r="G113">
            <v>146</v>
          </cell>
          <cell r="H113">
            <v>68065.2</v>
          </cell>
          <cell r="I113">
            <v>25776.29</v>
          </cell>
          <cell r="J113">
            <v>81430.710000000006</v>
          </cell>
          <cell r="K113">
            <v>107207</v>
          </cell>
          <cell r="L113">
            <v>19616</v>
          </cell>
          <cell r="M113">
            <v>123478</v>
          </cell>
        </row>
        <row r="114">
          <cell r="B114" t="str">
            <v>2070</v>
          </cell>
          <cell r="C114">
            <v>225</v>
          </cell>
          <cell r="D114">
            <v>95863.93</v>
          </cell>
          <cell r="E114">
            <v>0</v>
          </cell>
          <cell r="F114">
            <v>251</v>
          </cell>
          <cell r="G114">
            <v>144</v>
          </cell>
          <cell r="H114">
            <v>36144</v>
          </cell>
          <cell r="I114">
            <v>13687.73</v>
          </cell>
          <cell r="J114">
            <v>27833.08</v>
          </cell>
          <cell r="K114">
            <v>41520.81</v>
          </cell>
          <cell r="L114">
            <v>36893</v>
          </cell>
          <cell r="M114">
            <v>63998</v>
          </cell>
        </row>
        <row r="115">
          <cell r="B115" t="str">
            <v>2180</v>
          </cell>
          <cell r="C115">
            <v>1813</v>
          </cell>
          <cell r="D115">
            <v>1893002.14</v>
          </cell>
          <cell r="E115">
            <v>355831.68</v>
          </cell>
          <cell r="F115">
            <v>2409</v>
          </cell>
          <cell r="G115">
            <v>164</v>
          </cell>
          <cell r="H115">
            <v>395076</v>
          </cell>
          <cell r="I115">
            <v>149615.28</v>
          </cell>
          <cell r="J115">
            <v>469964.94</v>
          </cell>
          <cell r="K115">
            <v>619580.22</v>
          </cell>
          <cell r="L115">
            <v>116115</v>
          </cell>
          <cell r="M115">
            <v>123623</v>
          </cell>
        </row>
        <row r="116">
          <cell r="B116" t="str">
            <v>2190</v>
          </cell>
          <cell r="C116">
            <v>272</v>
          </cell>
          <cell r="D116">
            <v>201003.29</v>
          </cell>
          <cell r="E116">
            <v>0</v>
          </cell>
          <cell r="F116">
            <v>390.4</v>
          </cell>
          <cell r="G116">
            <v>141</v>
          </cell>
          <cell r="H116">
            <v>55046.400000000001</v>
          </cell>
          <cell r="I116">
            <v>20846.07</v>
          </cell>
          <cell r="J116">
            <v>61019.25</v>
          </cell>
          <cell r="K116">
            <v>81865.320000000007</v>
          </cell>
          <cell r="L116">
            <v>28095</v>
          </cell>
          <cell r="M116">
            <v>59835</v>
          </cell>
        </row>
        <row r="117">
          <cell r="B117" t="str">
            <v>2395</v>
          </cell>
          <cell r="C117">
            <v>425</v>
          </cell>
          <cell r="D117">
            <v>501534.65</v>
          </cell>
          <cell r="E117">
            <v>0</v>
          </cell>
          <cell r="F117">
            <v>708</v>
          </cell>
          <cell r="G117">
            <v>162</v>
          </cell>
          <cell r="H117">
            <v>114696</v>
          </cell>
          <cell r="I117">
            <v>43435.38</v>
          </cell>
          <cell r="J117">
            <v>155158.22</v>
          </cell>
          <cell r="K117">
            <v>198593.6</v>
          </cell>
          <cell r="L117">
            <v>48611</v>
          </cell>
          <cell r="M117">
            <v>159588</v>
          </cell>
        </row>
        <row r="118">
          <cell r="B118" t="str">
            <v>2405</v>
          </cell>
          <cell r="C118">
            <v>512</v>
          </cell>
          <cell r="D118">
            <v>817054.63</v>
          </cell>
          <cell r="E118">
            <v>0</v>
          </cell>
          <cell r="F118">
            <v>828.2</v>
          </cell>
          <cell r="G118">
            <v>172</v>
          </cell>
          <cell r="H118">
            <v>142450.4</v>
          </cell>
          <cell r="I118">
            <v>53945.97</v>
          </cell>
          <cell r="J118">
            <v>258464.9</v>
          </cell>
          <cell r="K118">
            <v>312410.87</v>
          </cell>
          <cell r="L118">
            <v>52550</v>
          </cell>
          <cell r="M118">
            <v>180696</v>
          </cell>
        </row>
        <row r="119">
          <cell r="B119" t="str">
            <v>2505</v>
          </cell>
          <cell r="C119">
            <v>144</v>
          </cell>
          <cell r="D119">
            <v>108414.01</v>
          </cell>
          <cell r="E119">
            <v>0</v>
          </cell>
          <cell r="F119">
            <v>122</v>
          </cell>
          <cell r="G119">
            <v>143</v>
          </cell>
          <cell r="H119">
            <v>17446</v>
          </cell>
          <cell r="I119">
            <v>6606.8</v>
          </cell>
          <cell r="J119">
            <v>34482.1</v>
          </cell>
          <cell r="K119">
            <v>41088.9</v>
          </cell>
          <cell r="L119">
            <v>18780</v>
          </cell>
          <cell r="M119">
            <v>38577</v>
          </cell>
        </row>
        <row r="120">
          <cell r="B120" t="str">
            <v>2515</v>
          </cell>
        </row>
        <row r="121">
          <cell r="B121" t="str">
            <v>2520</v>
          </cell>
          <cell r="C121">
            <v>329</v>
          </cell>
          <cell r="D121">
            <v>182521.56</v>
          </cell>
          <cell r="E121">
            <v>0</v>
          </cell>
          <cell r="F121">
            <v>435.1</v>
          </cell>
          <cell r="G121">
            <v>142</v>
          </cell>
          <cell r="H121">
            <v>61784.2</v>
          </cell>
          <cell r="I121">
            <v>23397.68</v>
          </cell>
          <cell r="J121">
            <v>53895.26</v>
          </cell>
          <cell r="K121">
            <v>77292.94</v>
          </cell>
          <cell r="L121">
            <v>72996</v>
          </cell>
          <cell r="M121">
            <v>108944</v>
          </cell>
        </row>
        <row r="122">
          <cell r="B122" t="str">
            <v>2530</v>
          </cell>
          <cell r="C122">
            <v>155</v>
          </cell>
          <cell r="D122">
            <v>151446.06</v>
          </cell>
          <cell r="E122">
            <v>0</v>
          </cell>
          <cell r="F122">
            <v>210</v>
          </cell>
          <cell r="G122">
            <v>148</v>
          </cell>
          <cell r="H122">
            <v>31080</v>
          </cell>
          <cell r="I122">
            <v>11770</v>
          </cell>
          <cell r="J122">
            <v>47308.28</v>
          </cell>
          <cell r="K122">
            <v>59078.28</v>
          </cell>
          <cell r="L122">
            <v>45313</v>
          </cell>
          <cell r="M122">
            <v>76986</v>
          </cell>
        </row>
        <row r="123">
          <cell r="B123" t="str">
            <v>2535</v>
          </cell>
          <cell r="C123">
            <v>27</v>
          </cell>
          <cell r="D123">
            <v>61230.18</v>
          </cell>
          <cell r="E123">
            <v>0</v>
          </cell>
          <cell r="F123">
            <v>54</v>
          </cell>
          <cell r="G123">
            <v>135</v>
          </cell>
          <cell r="H123">
            <v>7290</v>
          </cell>
          <cell r="I123">
            <v>2760.72</v>
          </cell>
          <cell r="J123">
            <v>19803.61</v>
          </cell>
          <cell r="K123">
            <v>22564.33</v>
          </cell>
          <cell r="L123">
            <v>27221</v>
          </cell>
          <cell r="M123">
            <v>33243</v>
          </cell>
        </row>
        <row r="124">
          <cell r="B124" t="str">
            <v>2540</v>
          </cell>
          <cell r="C124">
            <v>109</v>
          </cell>
          <cell r="D124">
            <v>88559.57</v>
          </cell>
          <cell r="E124">
            <v>0</v>
          </cell>
          <cell r="F124">
            <v>277.2</v>
          </cell>
          <cell r="G124">
            <v>159</v>
          </cell>
          <cell r="H124">
            <v>44074.8</v>
          </cell>
          <cell r="I124">
            <v>16691.13</v>
          </cell>
          <cell r="J124">
            <v>24341.84</v>
          </cell>
          <cell r="K124">
            <v>41032.97</v>
          </cell>
          <cell r="L124">
            <v>51372</v>
          </cell>
          <cell r="M124">
            <v>79249</v>
          </cell>
        </row>
        <row r="125">
          <cell r="B125" t="str">
            <v>2560</v>
          </cell>
          <cell r="C125">
            <v>128</v>
          </cell>
          <cell r="D125">
            <v>59221.36</v>
          </cell>
          <cell r="E125">
            <v>0</v>
          </cell>
          <cell r="F125">
            <v>122</v>
          </cell>
          <cell r="G125">
            <v>141</v>
          </cell>
          <cell r="H125">
            <v>17202</v>
          </cell>
          <cell r="I125">
            <v>6514.4</v>
          </cell>
          <cell r="J125">
            <v>17851.849999999999</v>
          </cell>
          <cell r="K125">
            <v>24366.25</v>
          </cell>
          <cell r="L125">
            <v>20155</v>
          </cell>
          <cell r="M125">
            <v>37467</v>
          </cell>
        </row>
        <row r="126">
          <cell r="B126" t="str">
            <v>2570</v>
          </cell>
          <cell r="C126">
            <v>103</v>
          </cell>
          <cell r="D126">
            <v>36408.25</v>
          </cell>
          <cell r="E126">
            <v>0</v>
          </cell>
          <cell r="F126">
            <v>131.19999999999999</v>
          </cell>
          <cell r="G126">
            <v>138</v>
          </cell>
          <cell r="H126">
            <v>18105.599999999999</v>
          </cell>
          <cell r="I126">
            <v>6856.59</v>
          </cell>
          <cell r="J126">
            <v>10009.15</v>
          </cell>
          <cell r="K126">
            <v>16865.740000000002</v>
          </cell>
          <cell r="L126">
            <v>30423</v>
          </cell>
          <cell r="M126">
            <v>45317</v>
          </cell>
        </row>
        <row r="127">
          <cell r="B127" t="str">
            <v>2580</v>
          </cell>
          <cell r="C127">
            <v>64</v>
          </cell>
          <cell r="D127">
            <v>31966.29</v>
          </cell>
          <cell r="E127">
            <v>0</v>
          </cell>
          <cell r="F127">
            <v>50</v>
          </cell>
          <cell r="G127">
            <v>166</v>
          </cell>
          <cell r="H127">
            <v>8300</v>
          </cell>
          <cell r="I127">
            <v>3143.21</v>
          </cell>
          <cell r="J127">
            <v>9762.3799999999992</v>
          </cell>
          <cell r="K127">
            <v>12905.59</v>
          </cell>
          <cell r="L127">
            <v>26686</v>
          </cell>
          <cell r="M127">
            <v>36035</v>
          </cell>
        </row>
        <row r="128">
          <cell r="B128" t="str">
            <v>2590</v>
          </cell>
          <cell r="C128">
            <v>147</v>
          </cell>
          <cell r="D128">
            <v>203308.76</v>
          </cell>
          <cell r="E128">
            <v>0</v>
          </cell>
          <cell r="F128">
            <v>380</v>
          </cell>
          <cell r="G128">
            <v>164</v>
          </cell>
          <cell r="H128">
            <v>62320</v>
          </cell>
          <cell r="I128">
            <v>23600.58</v>
          </cell>
          <cell r="J128">
            <v>60867.16</v>
          </cell>
          <cell r="K128">
            <v>84467.74</v>
          </cell>
          <cell r="L128">
            <v>16701</v>
          </cell>
          <cell r="M128">
            <v>52685</v>
          </cell>
        </row>
        <row r="129">
          <cell r="B129" t="str">
            <v>2600</v>
          </cell>
          <cell r="C129">
            <v>837</v>
          </cell>
          <cell r="D129">
            <v>673917.76</v>
          </cell>
          <cell r="E129">
            <v>0</v>
          </cell>
          <cell r="F129">
            <v>798.1</v>
          </cell>
          <cell r="G129">
            <v>169</v>
          </cell>
          <cell r="H129">
            <v>134878.9</v>
          </cell>
          <cell r="I129">
            <v>51078.64</v>
          </cell>
          <cell r="J129">
            <v>210955.61</v>
          </cell>
          <cell r="K129">
            <v>262034.25</v>
          </cell>
          <cell r="L129">
            <v>24296</v>
          </cell>
          <cell r="M129">
            <v>169154</v>
          </cell>
        </row>
        <row r="130">
          <cell r="B130" t="str">
            <v>2610</v>
          </cell>
          <cell r="C130">
            <v>399</v>
          </cell>
          <cell r="D130">
            <v>197692</v>
          </cell>
          <cell r="E130">
            <v>0</v>
          </cell>
          <cell r="F130">
            <v>369</v>
          </cell>
          <cell r="G130">
            <v>142</v>
          </cell>
          <cell r="H130">
            <v>52398</v>
          </cell>
          <cell r="I130">
            <v>19843.12</v>
          </cell>
          <cell r="J130">
            <v>60237.41</v>
          </cell>
          <cell r="K130">
            <v>80080.539999999994</v>
          </cell>
          <cell r="L130">
            <v>14879</v>
          </cell>
          <cell r="M130">
            <v>70804</v>
          </cell>
        </row>
        <row r="131">
          <cell r="B131" t="str">
            <v>2620</v>
          </cell>
          <cell r="C131">
            <v>65</v>
          </cell>
          <cell r="D131">
            <v>191511.13</v>
          </cell>
          <cell r="E131">
            <v>0</v>
          </cell>
          <cell r="F131">
            <v>439.7</v>
          </cell>
          <cell r="G131">
            <v>149</v>
          </cell>
          <cell r="H131">
            <v>65515.3</v>
          </cell>
          <cell r="I131">
            <v>24810.639999999999</v>
          </cell>
          <cell r="J131">
            <v>56461.45</v>
          </cell>
          <cell r="K131">
            <v>81272.100000000006</v>
          </cell>
          <cell r="L131">
            <v>59954</v>
          </cell>
          <cell r="M131">
            <v>123825</v>
          </cell>
        </row>
        <row r="132">
          <cell r="B132" t="str">
            <v>2630</v>
          </cell>
          <cell r="C132">
            <v>127</v>
          </cell>
          <cell r="D132">
            <v>140613.13</v>
          </cell>
          <cell r="E132">
            <v>0</v>
          </cell>
          <cell r="F132">
            <v>432</v>
          </cell>
          <cell r="G132">
            <v>147</v>
          </cell>
          <cell r="H132">
            <v>63504</v>
          </cell>
          <cell r="I132">
            <v>24048.959999999999</v>
          </cell>
          <cell r="J132">
            <v>39480.28</v>
          </cell>
          <cell r="K132">
            <v>63529.25</v>
          </cell>
          <cell r="L132">
            <v>34172</v>
          </cell>
          <cell r="M132">
            <v>79596</v>
          </cell>
        </row>
        <row r="133">
          <cell r="B133" t="str">
            <v>2640</v>
          </cell>
          <cell r="C133">
            <v>850</v>
          </cell>
          <cell r="D133">
            <v>961194.02</v>
          </cell>
          <cell r="E133">
            <v>0</v>
          </cell>
          <cell r="F133">
            <v>2007.1</v>
          </cell>
          <cell r="G133">
            <v>172</v>
          </cell>
          <cell r="H133">
            <v>345221.2</v>
          </cell>
          <cell r="I133">
            <v>130735.27</v>
          </cell>
          <cell r="J133">
            <v>281276.38</v>
          </cell>
          <cell r="K133">
            <v>412011.65</v>
          </cell>
          <cell r="L133">
            <v>122614.1</v>
          </cell>
          <cell r="M133">
            <v>271522</v>
          </cell>
        </row>
        <row r="134">
          <cell r="B134" t="str">
            <v>2650</v>
          </cell>
          <cell r="C134">
            <v>41</v>
          </cell>
          <cell r="D134">
            <v>58723.23</v>
          </cell>
          <cell r="E134">
            <v>0</v>
          </cell>
          <cell r="F134">
            <v>136</v>
          </cell>
          <cell r="G134">
            <v>141</v>
          </cell>
          <cell r="H134">
            <v>19176</v>
          </cell>
          <cell r="I134">
            <v>7261.95</v>
          </cell>
          <cell r="J134">
            <v>17429.939999999999</v>
          </cell>
          <cell r="K134">
            <v>24691.89</v>
          </cell>
          <cell r="L134">
            <v>23461</v>
          </cell>
          <cell r="M134">
            <v>42888</v>
          </cell>
        </row>
        <row r="135">
          <cell r="B135" t="str">
            <v>2660</v>
          </cell>
          <cell r="C135">
            <v>109</v>
          </cell>
          <cell r="D135">
            <v>186150.74</v>
          </cell>
          <cell r="E135">
            <v>0</v>
          </cell>
          <cell r="F135">
            <v>419.2</v>
          </cell>
          <cell r="G135">
            <v>146</v>
          </cell>
          <cell r="H135">
            <v>61203.199999999997</v>
          </cell>
          <cell r="I135">
            <v>23177.65</v>
          </cell>
          <cell r="J135">
            <v>55198.98</v>
          </cell>
          <cell r="K135">
            <v>78376.639999999999</v>
          </cell>
          <cell r="L135">
            <v>79094</v>
          </cell>
          <cell r="M135">
            <v>122684</v>
          </cell>
        </row>
        <row r="136">
          <cell r="B136" t="str">
            <v>2670</v>
          </cell>
          <cell r="C136">
            <v>87</v>
          </cell>
          <cell r="D136">
            <v>68496.72</v>
          </cell>
          <cell r="E136">
            <v>0</v>
          </cell>
          <cell r="F136">
            <v>324</v>
          </cell>
          <cell r="G136">
            <v>142</v>
          </cell>
          <cell r="H136">
            <v>46008</v>
          </cell>
          <cell r="I136">
            <v>17423.23</v>
          </cell>
          <cell r="J136">
            <v>17298.59</v>
          </cell>
          <cell r="K136">
            <v>34721.82</v>
          </cell>
          <cell r="L136">
            <v>29905</v>
          </cell>
          <cell r="M136">
            <v>69405</v>
          </cell>
        </row>
        <row r="137">
          <cell r="B137" t="str">
            <v>2680</v>
          </cell>
          <cell r="C137">
            <v>103</v>
          </cell>
          <cell r="D137">
            <v>41545.800000000003</v>
          </cell>
          <cell r="E137">
            <v>0</v>
          </cell>
          <cell r="F137">
            <v>86</v>
          </cell>
          <cell r="G137">
            <v>156</v>
          </cell>
          <cell r="H137">
            <v>13416</v>
          </cell>
          <cell r="I137">
            <v>5080.6400000000003</v>
          </cell>
          <cell r="J137">
            <v>12350.75</v>
          </cell>
          <cell r="K137">
            <v>17431.39</v>
          </cell>
          <cell r="L137">
            <v>33086</v>
          </cell>
          <cell r="M137">
            <v>50950</v>
          </cell>
        </row>
        <row r="138">
          <cell r="B138" t="str">
            <v>2690</v>
          </cell>
          <cell r="C138">
            <v>1799</v>
          </cell>
          <cell r="D138">
            <v>2752167.69</v>
          </cell>
          <cell r="E138">
            <v>338186.93</v>
          </cell>
          <cell r="F138">
            <v>2239.6999999999998</v>
          </cell>
          <cell r="G138">
            <v>140</v>
          </cell>
          <cell r="H138">
            <v>313558</v>
          </cell>
          <cell r="I138">
            <v>118744.41</v>
          </cell>
          <cell r="J138">
            <v>777396.55</v>
          </cell>
          <cell r="K138">
            <v>896140.96</v>
          </cell>
          <cell r="L138">
            <v>8941</v>
          </cell>
          <cell r="M138">
            <v>335074</v>
          </cell>
        </row>
        <row r="139">
          <cell r="B139" t="str">
            <v>2700</v>
          </cell>
          <cell r="C139">
            <v>2661</v>
          </cell>
          <cell r="D139">
            <v>3315861.53</v>
          </cell>
          <cell r="E139">
            <v>155439</v>
          </cell>
          <cell r="F139">
            <v>5976.8</v>
          </cell>
          <cell r="G139">
            <v>148</v>
          </cell>
          <cell r="H139">
            <v>884566.4</v>
          </cell>
          <cell r="I139">
            <v>334985.3</v>
          </cell>
          <cell r="J139">
            <v>956975.59</v>
          </cell>
          <cell r="K139">
            <v>1291960.8899999999</v>
          </cell>
          <cell r="L139">
            <v>46099.8</v>
          </cell>
          <cell r="M139">
            <v>162455.70000000001</v>
          </cell>
        </row>
        <row r="140">
          <cell r="B140" t="str">
            <v>2710</v>
          </cell>
          <cell r="C140">
            <v>269</v>
          </cell>
          <cell r="D140">
            <v>223165.8</v>
          </cell>
          <cell r="E140">
            <v>0</v>
          </cell>
          <cell r="F140">
            <v>523</v>
          </cell>
          <cell r="G140">
            <v>145</v>
          </cell>
          <cell r="H140">
            <v>75835</v>
          </cell>
          <cell r="I140">
            <v>28718.71</v>
          </cell>
          <cell r="J140">
            <v>65859.23</v>
          </cell>
          <cell r="K140">
            <v>94577.94</v>
          </cell>
          <cell r="L140">
            <v>55271</v>
          </cell>
          <cell r="M140">
            <v>126422</v>
          </cell>
        </row>
        <row r="141">
          <cell r="B141" t="str">
            <v>2720</v>
          </cell>
          <cell r="C141">
            <v>250</v>
          </cell>
          <cell r="D141">
            <v>188870.44</v>
          </cell>
          <cell r="E141">
            <v>0</v>
          </cell>
          <cell r="F141">
            <v>375.7</v>
          </cell>
          <cell r="G141">
            <v>148</v>
          </cell>
          <cell r="H141">
            <v>55603.6</v>
          </cell>
          <cell r="I141">
            <v>21057.08</v>
          </cell>
          <cell r="J141">
            <v>56838.38</v>
          </cell>
          <cell r="K141">
            <v>77895.47</v>
          </cell>
          <cell r="L141">
            <v>43451</v>
          </cell>
          <cell r="M141">
            <v>87801</v>
          </cell>
        </row>
        <row r="142">
          <cell r="B142" t="str">
            <v>2730</v>
          </cell>
          <cell r="C142">
            <v>168</v>
          </cell>
          <cell r="D142">
            <v>142150.57</v>
          </cell>
          <cell r="E142">
            <v>0</v>
          </cell>
          <cell r="F142">
            <v>239</v>
          </cell>
          <cell r="G142">
            <v>140</v>
          </cell>
          <cell r="H142">
            <v>33460</v>
          </cell>
          <cell r="I142">
            <v>12671.3</v>
          </cell>
          <cell r="J142">
            <v>43854.63</v>
          </cell>
          <cell r="K142">
            <v>56525.93</v>
          </cell>
          <cell r="L142">
            <v>36872</v>
          </cell>
          <cell r="M142">
            <v>76427</v>
          </cell>
        </row>
        <row r="143">
          <cell r="B143" t="str">
            <v>2740</v>
          </cell>
          <cell r="C143">
            <v>461</v>
          </cell>
          <cell r="D143">
            <v>197718.73</v>
          </cell>
          <cell r="E143">
            <v>0</v>
          </cell>
          <cell r="F143">
            <v>225</v>
          </cell>
          <cell r="G143">
            <v>146</v>
          </cell>
          <cell r="H143">
            <v>32850</v>
          </cell>
          <cell r="I143">
            <v>12440.29</v>
          </cell>
          <cell r="J143">
            <v>62753.81</v>
          </cell>
          <cell r="K143">
            <v>75194.100000000006</v>
          </cell>
          <cell r="L143">
            <v>44256</v>
          </cell>
          <cell r="M143">
            <v>75632</v>
          </cell>
        </row>
        <row r="144">
          <cell r="B144" t="str">
            <v>2750</v>
          </cell>
          <cell r="C144">
            <v>330</v>
          </cell>
          <cell r="D144">
            <v>102086.31</v>
          </cell>
          <cell r="E144">
            <v>0</v>
          </cell>
          <cell r="F144">
            <v>150</v>
          </cell>
          <cell r="G144">
            <v>147</v>
          </cell>
          <cell r="H144">
            <v>22050</v>
          </cell>
          <cell r="I144">
            <v>8350.33</v>
          </cell>
          <cell r="J144">
            <v>31748.37</v>
          </cell>
          <cell r="K144">
            <v>40098.71</v>
          </cell>
          <cell r="L144">
            <v>30306</v>
          </cell>
          <cell r="M144">
            <v>52657</v>
          </cell>
        </row>
        <row r="145">
          <cell r="B145" t="str">
            <v>2760</v>
          </cell>
          <cell r="C145">
            <v>96</v>
          </cell>
          <cell r="D145">
            <v>170641.78</v>
          </cell>
          <cell r="E145">
            <v>0</v>
          </cell>
          <cell r="F145">
            <v>214.4</v>
          </cell>
          <cell r="G145">
            <v>143</v>
          </cell>
          <cell r="H145">
            <v>30659.200000000001</v>
          </cell>
          <cell r="I145">
            <v>11610.64</v>
          </cell>
          <cell r="J145">
            <v>53863.85</v>
          </cell>
          <cell r="K145">
            <v>65474.49</v>
          </cell>
          <cell r="L145">
            <v>31187</v>
          </cell>
          <cell r="M145">
            <v>58531</v>
          </cell>
        </row>
        <row r="146">
          <cell r="B146" t="str">
            <v>2770</v>
          </cell>
          <cell r="C146">
            <v>650</v>
          </cell>
          <cell r="D146">
            <v>895588.02</v>
          </cell>
          <cell r="E146">
            <v>0</v>
          </cell>
          <cell r="F146">
            <v>761.5</v>
          </cell>
          <cell r="G146">
            <v>169</v>
          </cell>
          <cell r="H146">
            <v>128693.5</v>
          </cell>
          <cell r="I146">
            <v>48736.23</v>
          </cell>
          <cell r="J146">
            <v>286828.7</v>
          </cell>
          <cell r="K146">
            <v>335564.93</v>
          </cell>
          <cell r="L146">
            <v>112264</v>
          </cell>
          <cell r="M146">
            <v>233984</v>
          </cell>
        </row>
        <row r="147">
          <cell r="B147" t="str">
            <v>2780</v>
          </cell>
          <cell r="C147">
            <v>255</v>
          </cell>
          <cell r="D147">
            <v>198750.18</v>
          </cell>
          <cell r="E147">
            <v>0</v>
          </cell>
          <cell r="F147">
            <v>335</v>
          </cell>
          <cell r="G147">
            <v>148</v>
          </cell>
          <cell r="H147">
            <v>49580</v>
          </cell>
          <cell r="I147">
            <v>18775.95</v>
          </cell>
          <cell r="J147">
            <v>60957.27</v>
          </cell>
          <cell r="K147">
            <v>79733.22</v>
          </cell>
          <cell r="L147">
            <v>51914</v>
          </cell>
          <cell r="M147">
            <v>103643</v>
          </cell>
        </row>
        <row r="148">
          <cell r="B148" t="str">
            <v>2790</v>
          </cell>
          <cell r="C148">
            <v>92</v>
          </cell>
          <cell r="D148">
            <v>92312.94</v>
          </cell>
          <cell r="E148">
            <v>0</v>
          </cell>
          <cell r="F148">
            <v>253</v>
          </cell>
          <cell r="G148">
            <v>128</v>
          </cell>
          <cell r="H148">
            <v>32384</v>
          </cell>
          <cell r="I148">
            <v>12263.82</v>
          </cell>
          <cell r="J148">
            <v>27112.639999999999</v>
          </cell>
          <cell r="K148">
            <v>39376.46</v>
          </cell>
          <cell r="L148">
            <v>27442</v>
          </cell>
          <cell r="M148">
            <v>60842</v>
          </cell>
        </row>
        <row r="149">
          <cell r="B149" t="str">
            <v>2800</v>
          </cell>
          <cell r="C149">
            <v>91</v>
          </cell>
          <cell r="D149">
            <v>154827.51999999999</v>
          </cell>
          <cell r="E149">
            <v>0</v>
          </cell>
          <cell r="F149">
            <v>337.9</v>
          </cell>
          <cell r="G149">
            <v>119</v>
          </cell>
          <cell r="H149">
            <v>40210.1</v>
          </cell>
          <cell r="I149">
            <v>15227.56</v>
          </cell>
          <cell r="J149">
            <v>47282.5</v>
          </cell>
          <cell r="K149">
            <v>62510.07</v>
          </cell>
          <cell r="L149">
            <v>21453</v>
          </cell>
          <cell r="M149">
            <v>55370</v>
          </cell>
        </row>
        <row r="150">
          <cell r="B150" t="str">
            <v>2810</v>
          </cell>
          <cell r="C150">
            <v>282</v>
          </cell>
          <cell r="D150">
            <v>150668.99</v>
          </cell>
          <cell r="E150">
            <v>26</v>
          </cell>
          <cell r="F150">
            <v>157</v>
          </cell>
          <cell r="G150">
            <v>145</v>
          </cell>
          <cell r="H150">
            <v>22765</v>
          </cell>
          <cell r="I150">
            <v>8621.11</v>
          </cell>
          <cell r="J150">
            <v>48102.81</v>
          </cell>
          <cell r="K150">
            <v>56723.92</v>
          </cell>
          <cell r="L150">
            <v>34366</v>
          </cell>
          <cell r="M150">
            <v>69202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472</v>
          </cell>
          <cell r="D152">
            <v>121198.98</v>
          </cell>
          <cell r="E152">
            <v>0</v>
          </cell>
          <cell r="F152">
            <v>137.69999999999999</v>
          </cell>
          <cell r="G152">
            <v>171</v>
          </cell>
          <cell r="H152">
            <v>23546.7</v>
          </cell>
          <cell r="I152">
            <v>8917.14</v>
          </cell>
          <cell r="J152">
            <v>38029.86</v>
          </cell>
          <cell r="K152">
            <v>46947</v>
          </cell>
          <cell r="L152">
            <v>46606</v>
          </cell>
          <cell r="M152">
            <v>70605</v>
          </cell>
        </row>
        <row r="153">
          <cell r="B153" t="str">
            <v>2840</v>
          </cell>
          <cell r="C153">
            <v>67</v>
          </cell>
          <cell r="D153">
            <v>63947.25</v>
          </cell>
          <cell r="E153">
            <v>0</v>
          </cell>
          <cell r="F153">
            <v>145</v>
          </cell>
          <cell r="G153">
            <v>149</v>
          </cell>
          <cell r="H153">
            <v>21605</v>
          </cell>
          <cell r="I153">
            <v>8181.81</v>
          </cell>
          <cell r="J153">
            <v>18887.75</v>
          </cell>
          <cell r="K153">
            <v>27069.57</v>
          </cell>
          <cell r="L153">
            <v>31697</v>
          </cell>
          <cell r="M153">
            <v>50224</v>
          </cell>
        </row>
        <row r="154">
          <cell r="B154" t="str">
            <v>2862</v>
          </cell>
          <cell r="C154">
            <v>15</v>
          </cell>
          <cell r="D154">
            <v>29785.38</v>
          </cell>
          <cell r="E154">
            <v>0</v>
          </cell>
          <cell r="F154">
            <v>80</v>
          </cell>
          <cell r="G154">
            <v>163</v>
          </cell>
          <cell r="H154">
            <v>13040</v>
          </cell>
          <cell r="I154">
            <v>4938.25</v>
          </cell>
          <cell r="J154">
            <v>8415.7199999999993</v>
          </cell>
          <cell r="K154">
            <v>13353.97</v>
          </cell>
          <cell r="L154">
            <v>25996</v>
          </cell>
          <cell r="M154">
            <v>46516</v>
          </cell>
        </row>
        <row r="155">
          <cell r="B155" t="str">
            <v>2865</v>
          </cell>
          <cell r="C155">
            <v>28</v>
          </cell>
          <cell r="D155">
            <v>57886.37</v>
          </cell>
          <cell r="E155">
            <v>0</v>
          </cell>
          <cell r="F155">
            <v>146</v>
          </cell>
          <cell r="G155">
            <v>150</v>
          </cell>
          <cell r="H155">
            <v>21900</v>
          </cell>
          <cell r="I155">
            <v>8293.5300000000007</v>
          </cell>
          <cell r="J155">
            <v>16797.09</v>
          </cell>
          <cell r="K155">
            <v>25090.62</v>
          </cell>
          <cell r="L155">
            <v>23969</v>
          </cell>
          <cell r="M155">
            <v>47414</v>
          </cell>
        </row>
        <row r="156">
          <cell r="B156" t="str">
            <v>3000</v>
          </cell>
          <cell r="C156">
            <v>1749</v>
          </cell>
          <cell r="D156">
            <v>1167927.76</v>
          </cell>
          <cell r="E156">
            <v>1</v>
          </cell>
          <cell r="F156">
            <v>788</v>
          </cell>
          <cell r="G156">
            <v>172</v>
          </cell>
          <cell r="H156">
            <v>135536</v>
          </cell>
          <cell r="I156">
            <v>51327.48</v>
          </cell>
          <cell r="J156">
            <v>378192.18</v>
          </cell>
          <cell r="K156">
            <v>429519.66</v>
          </cell>
          <cell r="L156">
            <v>55514</v>
          </cell>
          <cell r="M156">
            <v>213347</v>
          </cell>
        </row>
        <row r="157">
          <cell r="B157" t="str">
            <v>3010</v>
          </cell>
          <cell r="C157">
            <v>142</v>
          </cell>
          <cell r="D157">
            <v>324935.65999999997</v>
          </cell>
          <cell r="E157">
            <v>0</v>
          </cell>
          <cell r="F157">
            <v>372</v>
          </cell>
          <cell r="G157">
            <v>123</v>
          </cell>
          <cell r="H157">
            <v>45756</v>
          </cell>
          <cell r="I157">
            <v>17327.8</v>
          </cell>
          <cell r="J157">
            <v>104186.78</v>
          </cell>
          <cell r="K157">
            <v>121514.58</v>
          </cell>
          <cell r="L157">
            <v>5786</v>
          </cell>
          <cell r="M157">
            <v>50999</v>
          </cell>
        </row>
        <row r="158">
          <cell r="B158" t="str">
            <v>3020</v>
          </cell>
          <cell r="C158">
            <v>789</v>
          </cell>
          <cell r="D158">
            <v>1197676.5</v>
          </cell>
          <cell r="E158">
            <v>155953.34</v>
          </cell>
          <cell r="F158">
            <v>1412</v>
          </cell>
          <cell r="G158">
            <v>163</v>
          </cell>
          <cell r="H158">
            <v>230156</v>
          </cell>
          <cell r="I158">
            <v>87160.08</v>
          </cell>
          <cell r="J158">
            <v>323310.52</v>
          </cell>
          <cell r="K158">
            <v>410470.59</v>
          </cell>
          <cell r="L158">
            <v>33415</v>
          </cell>
          <cell r="M158">
            <v>95884</v>
          </cell>
        </row>
        <row r="159">
          <cell r="B159" t="str">
            <v>3030</v>
          </cell>
          <cell r="C159">
            <v>179</v>
          </cell>
          <cell r="D159">
            <v>245029.47</v>
          </cell>
          <cell r="E159">
            <v>0</v>
          </cell>
          <cell r="F159">
            <v>605.9</v>
          </cell>
          <cell r="G159">
            <v>147</v>
          </cell>
          <cell r="H159">
            <v>89067.3</v>
          </cell>
          <cell r="I159">
            <v>33729.79</v>
          </cell>
          <cell r="J159">
            <v>71567.199999999997</v>
          </cell>
          <cell r="K159">
            <v>105296.99</v>
          </cell>
          <cell r="L159">
            <v>32107</v>
          </cell>
          <cell r="M159">
            <v>92722</v>
          </cell>
        </row>
        <row r="160">
          <cell r="B160" t="str">
            <v>3040</v>
          </cell>
          <cell r="C160">
            <v>101</v>
          </cell>
          <cell r="D160">
            <v>145830.07</v>
          </cell>
          <cell r="E160">
            <v>0</v>
          </cell>
          <cell r="F160">
            <v>523</v>
          </cell>
          <cell r="G160">
            <v>145</v>
          </cell>
          <cell r="H160">
            <v>75835</v>
          </cell>
          <cell r="I160">
            <v>28718.71</v>
          </cell>
          <cell r="J160">
            <v>39665.620000000003</v>
          </cell>
          <cell r="K160">
            <v>68384.33</v>
          </cell>
          <cell r="L160">
            <v>31465</v>
          </cell>
          <cell r="M160">
            <v>95290</v>
          </cell>
        </row>
        <row r="161">
          <cell r="B161" t="str">
            <v>3050</v>
          </cell>
          <cell r="C161">
            <v>211</v>
          </cell>
          <cell r="D161">
            <v>145630.87</v>
          </cell>
          <cell r="E161">
            <v>0</v>
          </cell>
          <cell r="F161">
            <v>148</v>
          </cell>
          <cell r="G161">
            <v>145</v>
          </cell>
          <cell r="H161">
            <v>21460</v>
          </cell>
          <cell r="I161">
            <v>8126.9</v>
          </cell>
          <cell r="J161">
            <v>46572.59</v>
          </cell>
          <cell r="K161">
            <v>54699.5</v>
          </cell>
          <cell r="L161">
            <v>12809</v>
          </cell>
          <cell r="M161">
            <v>35592</v>
          </cell>
        </row>
        <row r="162">
          <cell r="B162" t="str">
            <v>3060</v>
          </cell>
          <cell r="C162">
            <v>47</v>
          </cell>
          <cell r="D162">
            <v>75727.72</v>
          </cell>
          <cell r="E162">
            <v>0</v>
          </cell>
          <cell r="F162">
            <v>244</v>
          </cell>
          <cell r="G162">
            <v>144</v>
          </cell>
          <cell r="H162">
            <v>35136</v>
          </cell>
          <cell r="I162">
            <v>13306</v>
          </cell>
          <cell r="J162">
            <v>21142.240000000002</v>
          </cell>
          <cell r="K162">
            <v>34448.239999999998</v>
          </cell>
          <cell r="L162">
            <v>29650</v>
          </cell>
          <cell r="M162">
            <v>82333</v>
          </cell>
        </row>
        <row r="163">
          <cell r="B163" t="str">
            <v>3070</v>
          </cell>
          <cell r="C163">
            <v>60</v>
          </cell>
          <cell r="D163">
            <v>133334.32999999999</v>
          </cell>
          <cell r="E163">
            <v>0</v>
          </cell>
          <cell r="F163">
            <v>486</v>
          </cell>
          <cell r="G163">
            <v>144</v>
          </cell>
          <cell r="H163">
            <v>69984</v>
          </cell>
          <cell r="I163">
            <v>26502.94</v>
          </cell>
          <cell r="J163">
            <v>36183.79</v>
          </cell>
          <cell r="K163">
            <v>62686.73</v>
          </cell>
          <cell r="L163">
            <v>37214</v>
          </cell>
          <cell r="M163">
            <v>118874</v>
          </cell>
        </row>
        <row r="164">
          <cell r="B164" t="str">
            <v>3080</v>
          </cell>
          <cell r="C164">
            <v>739</v>
          </cell>
          <cell r="D164">
            <v>599465.12</v>
          </cell>
          <cell r="E164">
            <v>0</v>
          </cell>
          <cell r="F164">
            <v>943.7</v>
          </cell>
          <cell r="G164">
            <v>160</v>
          </cell>
          <cell r="H164">
            <v>150992</v>
          </cell>
          <cell r="I164">
            <v>57180.67</v>
          </cell>
          <cell r="J164">
            <v>183671.74</v>
          </cell>
          <cell r="K164">
            <v>240852.41</v>
          </cell>
          <cell r="L164">
            <v>56396</v>
          </cell>
          <cell r="M164">
            <v>193596</v>
          </cell>
        </row>
        <row r="165">
          <cell r="B165" t="str">
            <v>3085</v>
          </cell>
          <cell r="C165">
            <v>658</v>
          </cell>
          <cell r="D165">
            <v>520786.02</v>
          </cell>
          <cell r="E165">
            <v>0</v>
          </cell>
          <cell r="F165">
            <v>857</v>
          </cell>
          <cell r="G165">
            <v>158</v>
          </cell>
          <cell r="H165">
            <v>135406</v>
          </cell>
          <cell r="I165">
            <v>51278.25</v>
          </cell>
          <cell r="J165">
            <v>159022.28</v>
          </cell>
          <cell r="K165">
            <v>210300.53</v>
          </cell>
          <cell r="L165">
            <v>50535</v>
          </cell>
          <cell r="M165">
            <v>185460</v>
          </cell>
        </row>
        <row r="166">
          <cell r="B166" t="str">
            <v>3090</v>
          </cell>
          <cell r="C166">
            <v>801</v>
          </cell>
          <cell r="D166">
            <v>1022280.31</v>
          </cell>
          <cell r="E166">
            <v>0</v>
          </cell>
          <cell r="F166">
            <v>1441</v>
          </cell>
          <cell r="G166">
            <v>171</v>
          </cell>
          <cell r="H166">
            <v>246411</v>
          </cell>
          <cell r="I166">
            <v>93315.85</v>
          </cell>
          <cell r="J166">
            <v>314640.26</v>
          </cell>
          <cell r="K166">
            <v>407956.11</v>
          </cell>
          <cell r="L166">
            <v>64515</v>
          </cell>
          <cell r="M166">
            <v>291981</v>
          </cell>
        </row>
        <row r="167">
          <cell r="B167" t="str">
            <v>3100</v>
          </cell>
          <cell r="C167">
            <v>3353</v>
          </cell>
          <cell r="D167">
            <v>2235451.63</v>
          </cell>
          <cell r="E167">
            <v>0</v>
          </cell>
          <cell r="F167">
            <v>2103.6</v>
          </cell>
          <cell r="G167">
            <v>171</v>
          </cell>
          <cell r="H167">
            <v>359715.6</v>
          </cell>
          <cell r="I167">
            <v>136224.29999999999</v>
          </cell>
          <cell r="J167">
            <v>711008.3</v>
          </cell>
          <cell r="K167">
            <v>847232.6</v>
          </cell>
          <cell r="L167">
            <v>76266</v>
          </cell>
          <cell r="M167">
            <v>575791</v>
          </cell>
        </row>
        <row r="168">
          <cell r="B168" t="str">
            <v>3110</v>
          </cell>
          <cell r="C168">
            <v>3307</v>
          </cell>
          <cell r="D168">
            <v>1203195.03</v>
          </cell>
          <cell r="E168">
            <v>0</v>
          </cell>
          <cell r="F168">
            <v>1097</v>
          </cell>
          <cell r="G168">
            <v>167</v>
          </cell>
          <cell r="H168">
            <v>183199</v>
          </cell>
          <cell r="I168">
            <v>69377.460000000006</v>
          </cell>
          <cell r="J168">
            <v>384024.01</v>
          </cell>
          <cell r="K168">
            <v>453401.47</v>
          </cell>
          <cell r="L168">
            <v>58845</v>
          </cell>
          <cell r="M168">
            <v>251733</v>
          </cell>
        </row>
        <row r="169">
          <cell r="B169" t="str">
            <v>3120</v>
          </cell>
          <cell r="C169">
            <v>3767</v>
          </cell>
          <cell r="D169">
            <v>4856557.78</v>
          </cell>
          <cell r="E169">
            <v>0</v>
          </cell>
          <cell r="F169">
            <v>2918</v>
          </cell>
          <cell r="G169">
            <v>169</v>
          </cell>
          <cell r="H169">
            <v>493142</v>
          </cell>
          <cell r="I169">
            <v>186752.88</v>
          </cell>
          <cell r="J169">
            <v>1581662.92</v>
          </cell>
          <cell r="K169">
            <v>1768415.8</v>
          </cell>
          <cell r="L169">
            <v>130265</v>
          </cell>
          <cell r="M169">
            <v>583688</v>
          </cell>
        </row>
        <row r="170">
          <cell r="B170" t="str">
            <v>3130</v>
          </cell>
          <cell r="C170">
            <v>516</v>
          </cell>
          <cell r="D170">
            <v>511010.67</v>
          </cell>
          <cell r="E170">
            <v>0</v>
          </cell>
          <cell r="F170">
            <v>627.6</v>
          </cell>
          <cell r="G170">
            <v>165</v>
          </cell>
          <cell r="H170">
            <v>103554</v>
          </cell>
          <cell r="I170">
            <v>39215.9</v>
          </cell>
          <cell r="J170">
            <v>159796.89000000001</v>
          </cell>
          <cell r="K170">
            <v>199012.79</v>
          </cell>
          <cell r="L170">
            <v>46319</v>
          </cell>
          <cell r="M170">
            <v>149115</v>
          </cell>
        </row>
        <row r="171">
          <cell r="B171" t="str">
            <v>3140</v>
          </cell>
          <cell r="C171">
            <v>413</v>
          </cell>
          <cell r="D171">
            <v>950302.45</v>
          </cell>
          <cell r="E171">
            <v>0</v>
          </cell>
          <cell r="F171">
            <v>1204.5999999999999</v>
          </cell>
          <cell r="G171">
            <v>175</v>
          </cell>
          <cell r="H171">
            <v>210805</v>
          </cell>
          <cell r="I171">
            <v>79831.850000000006</v>
          </cell>
          <cell r="J171">
            <v>294828.39</v>
          </cell>
          <cell r="K171">
            <v>374660.24</v>
          </cell>
          <cell r="L171">
            <v>23908</v>
          </cell>
          <cell r="M171">
            <v>187897</v>
          </cell>
        </row>
        <row r="172">
          <cell r="B172" t="str">
            <v>3145</v>
          </cell>
          <cell r="C172">
            <v>910</v>
          </cell>
          <cell r="D172">
            <v>457058.47</v>
          </cell>
          <cell r="E172">
            <v>0</v>
          </cell>
          <cell r="F172">
            <v>1075.4000000000001</v>
          </cell>
          <cell r="G172">
            <v>172</v>
          </cell>
          <cell r="H172">
            <v>184968.8</v>
          </cell>
          <cell r="I172">
            <v>70047.679999999993</v>
          </cell>
          <cell r="J172">
            <v>131080.54999999999</v>
          </cell>
          <cell r="K172">
            <v>201128.24</v>
          </cell>
          <cell r="L172">
            <v>52280</v>
          </cell>
          <cell r="M172">
            <v>229038</v>
          </cell>
        </row>
        <row r="173">
          <cell r="B173" t="str">
            <v>3146</v>
          </cell>
          <cell r="C173">
            <v>129</v>
          </cell>
          <cell r="D173">
            <v>166767.57</v>
          </cell>
          <cell r="E173">
            <v>0</v>
          </cell>
          <cell r="F173">
            <v>492.7</v>
          </cell>
          <cell r="G173">
            <v>146</v>
          </cell>
          <cell r="H173">
            <v>71934.2</v>
          </cell>
          <cell r="I173">
            <v>27241.48</v>
          </cell>
          <cell r="J173">
            <v>47257.49</v>
          </cell>
          <cell r="K173">
            <v>74498.97</v>
          </cell>
          <cell r="L173">
            <v>21784</v>
          </cell>
          <cell r="M173">
            <v>92960</v>
          </cell>
        </row>
        <row r="174">
          <cell r="B174" t="str">
            <v>3147</v>
          </cell>
          <cell r="C174">
            <v>118</v>
          </cell>
          <cell r="D174">
            <v>105173.77</v>
          </cell>
          <cell r="E174">
            <v>0</v>
          </cell>
          <cell r="F174">
            <v>236</v>
          </cell>
          <cell r="G174">
            <v>142</v>
          </cell>
          <cell r="H174">
            <v>33512</v>
          </cell>
          <cell r="I174">
            <v>12690.99</v>
          </cell>
          <cell r="J174">
            <v>31323.919999999998</v>
          </cell>
          <cell r="K174">
            <v>44014.91</v>
          </cell>
          <cell r="L174">
            <v>16832</v>
          </cell>
          <cell r="M174">
            <v>56696</v>
          </cell>
        </row>
        <row r="175">
          <cell r="B175" t="str">
            <v>3148</v>
          </cell>
          <cell r="C175">
            <v>58</v>
          </cell>
          <cell r="D175">
            <v>132599.63</v>
          </cell>
          <cell r="E175">
            <v>0</v>
          </cell>
          <cell r="F175">
            <v>349.6</v>
          </cell>
          <cell r="G175">
            <v>141</v>
          </cell>
          <cell r="H175">
            <v>49293.599999999999</v>
          </cell>
          <cell r="I175">
            <v>18667.490000000002</v>
          </cell>
          <cell r="J175">
            <v>38588.82</v>
          </cell>
          <cell r="K175">
            <v>57256.3</v>
          </cell>
          <cell r="L175">
            <v>16331</v>
          </cell>
          <cell r="M175">
            <v>57038</v>
          </cell>
        </row>
        <row r="176">
          <cell r="B176" t="str">
            <v>3200</v>
          </cell>
          <cell r="C176">
            <v>144</v>
          </cell>
          <cell r="D176">
            <v>223319.55</v>
          </cell>
          <cell r="E176">
            <v>0</v>
          </cell>
          <cell r="F176">
            <v>871</v>
          </cell>
          <cell r="G176">
            <v>159</v>
          </cell>
          <cell r="H176">
            <v>138489</v>
          </cell>
          <cell r="I176">
            <v>52445.78</v>
          </cell>
          <cell r="J176">
            <v>57874.94</v>
          </cell>
          <cell r="K176">
            <v>110320.73</v>
          </cell>
          <cell r="L176">
            <v>74129</v>
          </cell>
          <cell r="M176">
            <v>164637</v>
          </cell>
        </row>
        <row r="177">
          <cell r="B177" t="str">
            <v>3210</v>
          </cell>
          <cell r="C177">
            <v>669</v>
          </cell>
          <cell r="D177">
            <v>347932.34</v>
          </cell>
          <cell r="E177">
            <v>0</v>
          </cell>
          <cell r="F177">
            <v>963</v>
          </cell>
          <cell r="G177">
            <v>163</v>
          </cell>
          <cell r="H177">
            <v>156969</v>
          </cell>
          <cell r="I177">
            <v>59444.160000000003</v>
          </cell>
          <cell r="J177">
            <v>97710.95</v>
          </cell>
          <cell r="K177">
            <v>157155.10999999999</v>
          </cell>
          <cell r="L177">
            <v>80916</v>
          </cell>
          <cell r="M177">
            <v>204696</v>
          </cell>
        </row>
        <row r="178">
          <cell r="B178" t="str">
            <v>3220</v>
          </cell>
          <cell r="C178">
            <v>178</v>
          </cell>
          <cell r="D178">
            <v>181700.64</v>
          </cell>
          <cell r="E178">
            <v>0</v>
          </cell>
          <cell r="F178">
            <v>545</v>
          </cell>
          <cell r="G178">
            <v>162</v>
          </cell>
          <cell r="H178">
            <v>88290</v>
          </cell>
          <cell r="I178">
            <v>33435.42</v>
          </cell>
          <cell r="J178">
            <v>50217.43</v>
          </cell>
          <cell r="K178">
            <v>83652.850000000006</v>
          </cell>
          <cell r="L178">
            <v>32825</v>
          </cell>
          <cell r="M178">
            <v>100646</v>
          </cell>
        </row>
        <row r="179">
          <cell r="B179" t="str">
            <v>3230</v>
          </cell>
          <cell r="C179">
            <v>65</v>
          </cell>
          <cell r="D179">
            <v>76266.960000000006</v>
          </cell>
          <cell r="E179">
            <v>0</v>
          </cell>
          <cell r="F179">
            <v>202</v>
          </cell>
          <cell r="G179">
            <v>141</v>
          </cell>
          <cell r="H179">
            <v>28482</v>
          </cell>
          <cell r="I179">
            <v>10786.13</v>
          </cell>
          <cell r="J179">
            <v>22178.36</v>
          </cell>
          <cell r="K179">
            <v>32964.49</v>
          </cell>
          <cell r="L179">
            <v>13671</v>
          </cell>
          <cell r="M179">
            <v>41978</v>
          </cell>
        </row>
        <row r="180">
          <cell r="B180" t="str">
            <v>8001</v>
          </cell>
          <cell r="C180">
            <v>1179</v>
          </cell>
          <cell r="D180">
            <v>1629488.18</v>
          </cell>
          <cell r="E180">
            <v>0</v>
          </cell>
          <cell r="F180">
            <v>1830.3</v>
          </cell>
          <cell r="G180">
            <v>167</v>
          </cell>
          <cell r="H180">
            <v>305660.09999999998</v>
          </cell>
          <cell r="I180">
            <v>115753.48</v>
          </cell>
          <cell r="J180">
            <v>512701.94</v>
          </cell>
          <cell r="K180">
            <v>628455.42000000004</v>
          </cell>
          <cell r="L180">
            <v>63766.2</v>
          </cell>
          <cell r="M180">
            <v>396734.3</v>
          </cell>
        </row>
        <row r="181">
          <cell r="B181" t="str">
            <v>9020</v>
          </cell>
        </row>
        <row r="182">
          <cell r="B182" t="str">
            <v>9025</v>
          </cell>
        </row>
        <row r="183">
          <cell r="B183" t="str">
            <v>9030</v>
          </cell>
        </row>
        <row r="184">
          <cell r="B184" t="str">
            <v>9035</v>
          </cell>
        </row>
        <row r="185">
          <cell r="B185" t="str">
            <v>9040</v>
          </cell>
        </row>
        <row r="186">
          <cell r="B186" t="str">
            <v>9045</v>
          </cell>
        </row>
        <row r="187">
          <cell r="B187" t="str">
            <v>9050</v>
          </cell>
        </row>
        <row r="188">
          <cell r="B188" t="str">
            <v>9055</v>
          </cell>
        </row>
        <row r="189">
          <cell r="B189" t="str">
            <v>9060</v>
          </cell>
        </row>
        <row r="190">
          <cell r="B190" t="str">
            <v>9065</v>
          </cell>
        </row>
        <row r="191">
          <cell r="B191" t="str">
            <v>9075</v>
          </cell>
        </row>
        <row r="192">
          <cell r="B192" t="str">
            <v>9085</v>
          </cell>
        </row>
        <row r="193">
          <cell r="B193" t="str">
            <v>9130</v>
          </cell>
        </row>
        <row r="194">
          <cell r="B194" t="str">
            <v>9135</v>
          </cell>
        </row>
        <row r="195">
          <cell r="B195" t="str">
            <v>9701</v>
          </cell>
        </row>
        <row r="196">
          <cell r="B196" t="str">
            <v>9999</v>
          </cell>
        </row>
      </sheetData>
      <sheetData sheetId="4">
        <row r="3">
          <cell r="A3">
            <v>2459194.2800000003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st Payments"/>
      <sheetName val="TOAD_Download"/>
    </sheetNames>
    <sheetDataSet>
      <sheetData sheetId="0"/>
      <sheetData sheetId="1">
        <row r="1">
          <cell r="B1" t="str">
            <v>DISTRICT_NUMBER</v>
          </cell>
          <cell r="C1" t="str">
            <v>TRANS_PUPILS</v>
          </cell>
          <cell r="D1" t="str">
            <v>TOTAL_OPERATING_EXPENSE</v>
          </cell>
          <cell r="E1" t="str">
            <v>CAP_OUT_TRAN</v>
          </cell>
          <cell r="F1" t="str">
            <v>MILEAGE_TRAVEL</v>
          </cell>
          <cell r="G1" t="str">
            <v>SCHOOL_DAYS</v>
          </cell>
          <cell r="H1" t="str">
            <v>REG_ED_PUPIL_TRANS_MILEAGE</v>
          </cell>
          <cell r="I1" t="str">
            <v>MILEAGE_ENTITLEMENT</v>
          </cell>
          <cell r="J1" t="str">
            <v>EXCESS_COST</v>
          </cell>
          <cell r="K1" t="str">
            <v>Mileage_Entitlement and Excess cost</v>
          </cell>
          <cell r="L1" t="str">
            <v>ACT_MILES</v>
          </cell>
          <cell r="M1" t="str">
            <v>TOTAL_MILES</v>
          </cell>
          <cell r="N1" t="str">
            <v>REIM_TRAN_LY</v>
          </cell>
        </row>
        <row r="2">
          <cell r="B2" t="str">
            <v>0010</v>
          </cell>
          <cell r="C2">
            <v>6639</v>
          </cell>
          <cell r="D2">
            <v>3194151.85</v>
          </cell>
          <cell r="E2">
            <v>0</v>
          </cell>
          <cell r="F2">
            <v>1527</v>
          </cell>
          <cell r="G2">
            <v>173</v>
          </cell>
          <cell r="H2">
            <v>264171</v>
          </cell>
          <cell r="I2">
            <v>100041.56</v>
          </cell>
          <cell r="J2">
            <v>1047975.16</v>
          </cell>
          <cell r="K2">
            <v>1148016.71</v>
          </cell>
          <cell r="L2">
            <v>27605</v>
          </cell>
          <cell r="M2">
            <v>305650</v>
          </cell>
          <cell r="N2">
            <v>711293.43999999994</v>
          </cell>
        </row>
        <row r="3">
          <cell r="B3" t="str">
            <v>0020</v>
          </cell>
          <cell r="C3">
            <v>11006</v>
          </cell>
          <cell r="D3">
            <v>10391185.369999999</v>
          </cell>
          <cell r="E3">
            <v>0</v>
          </cell>
          <cell r="F3">
            <v>5600.5</v>
          </cell>
          <cell r="G3">
            <v>174</v>
          </cell>
          <cell r="H3">
            <v>974487</v>
          </cell>
          <cell r="I3">
            <v>369038.23</v>
          </cell>
          <cell r="J3">
            <v>3394501.24</v>
          </cell>
          <cell r="K3">
            <v>3763539.46</v>
          </cell>
          <cell r="L3">
            <v>203656.5</v>
          </cell>
          <cell r="M3">
            <v>1344759</v>
          </cell>
          <cell r="N3">
            <v>3617556.93</v>
          </cell>
        </row>
        <row r="4">
          <cell r="B4" t="str">
            <v>0030</v>
          </cell>
          <cell r="C4">
            <v>5344</v>
          </cell>
          <cell r="D4">
            <v>2734169.94</v>
          </cell>
          <cell r="E4">
            <v>0</v>
          </cell>
          <cell r="F4">
            <v>963</v>
          </cell>
          <cell r="G4">
            <v>176</v>
          </cell>
          <cell r="H4">
            <v>169488</v>
          </cell>
          <cell r="I4">
            <v>64185.11</v>
          </cell>
          <cell r="J4">
            <v>904323.86</v>
          </cell>
          <cell r="K4">
            <v>968508.97</v>
          </cell>
          <cell r="L4">
            <v>20592</v>
          </cell>
          <cell r="M4">
            <v>191185</v>
          </cell>
          <cell r="N4">
            <v>853927.95</v>
          </cell>
        </row>
        <row r="5">
          <cell r="B5" t="str">
            <v>0040</v>
          </cell>
          <cell r="C5">
            <v>10302</v>
          </cell>
          <cell r="D5">
            <v>8103206.4100000001</v>
          </cell>
          <cell r="E5">
            <v>0</v>
          </cell>
          <cell r="F5">
            <v>7156.2</v>
          </cell>
          <cell r="G5">
            <v>146</v>
          </cell>
          <cell r="H5">
            <v>1044805.2</v>
          </cell>
          <cell r="I5">
            <v>395667.73</v>
          </cell>
          <cell r="J5">
            <v>2610543.35</v>
          </cell>
          <cell r="K5">
            <v>3006211.08</v>
          </cell>
          <cell r="L5">
            <v>114135</v>
          </cell>
          <cell r="M5">
            <v>1188348</v>
          </cell>
          <cell r="N5">
            <v>2688518.17</v>
          </cell>
        </row>
        <row r="6">
          <cell r="B6" t="str">
            <v>0050</v>
          </cell>
          <cell r="C6">
            <v>845</v>
          </cell>
          <cell r="D6">
            <v>596866.31999999995</v>
          </cell>
          <cell r="E6">
            <v>0</v>
          </cell>
          <cell r="F6">
            <v>1265</v>
          </cell>
          <cell r="G6">
            <v>142</v>
          </cell>
          <cell r="H6">
            <v>179630</v>
          </cell>
          <cell r="I6">
            <v>68025.88</v>
          </cell>
          <cell r="J6">
            <v>179118.26</v>
          </cell>
          <cell r="K6">
            <v>247144.14</v>
          </cell>
          <cell r="L6">
            <v>26618</v>
          </cell>
          <cell r="M6">
            <v>202929</v>
          </cell>
          <cell r="N6">
            <v>257406.86</v>
          </cell>
        </row>
        <row r="7">
          <cell r="B7" t="str">
            <v>0060</v>
          </cell>
          <cell r="C7">
            <v>205</v>
          </cell>
          <cell r="D7">
            <v>385287.92</v>
          </cell>
          <cell r="E7">
            <v>0</v>
          </cell>
          <cell r="F7">
            <v>791</v>
          </cell>
          <cell r="G7">
            <v>161</v>
          </cell>
          <cell r="H7">
            <v>127351</v>
          </cell>
          <cell r="I7">
            <v>48227.82</v>
          </cell>
          <cell r="J7">
            <v>114162.25</v>
          </cell>
          <cell r="K7">
            <v>162390.07999999999</v>
          </cell>
          <cell r="L7">
            <v>48530</v>
          </cell>
          <cell r="M7">
            <v>145261</v>
          </cell>
          <cell r="N7">
            <v>128038.07</v>
          </cell>
        </row>
        <row r="8">
          <cell r="B8" t="str">
            <v>0070</v>
          </cell>
          <cell r="C8">
            <v>1944</v>
          </cell>
          <cell r="D8">
            <v>2819576.3</v>
          </cell>
          <cell r="E8">
            <v>0</v>
          </cell>
          <cell r="F8">
            <v>1200.3</v>
          </cell>
          <cell r="G8">
            <v>169</v>
          </cell>
          <cell r="H8">
            <v>202850.7</v>
          </cell>
          <cell r="I8">
            <v>76819.56</v>
          </cell>
          <cell r="J8">
            <v>928971.71</v>
          </cell>
          <cell r="K8">
            <v>1005791.27</v>
          </cell>
          <cell r="L8">
            <v>21390</v>
          </cell>
          <cell r="M8">
            <v>229350</v>
          </cell>
          <cell r="N8">
            <v>1059719.1100000001</v>
          </cell>
        </row>
        <row r="9">
          <cell r="B9" t="str">
            <v>0100</v>
          </cell>
          <cell r="C9">
            <v>1110</v>
          </cell>
          <cell r="D9">
            <v>568943.30000000005</v>
          </cell>
          <cell r="E9">
            <v>0</v>
          </cell>
          <cell r="F9">
            <v>649</v>
          </cell>
          <cell r="G9">
            <v>168</v>
          </cell>
          <cell r="H9">
            <v>109032</v>
          </cell>
          <cell r="I9">
            <v>41290.42</v>
          </cell>
          <cell r="J9">
            <v>178716.03</v>
          </cell>
          <cell r="K9">
            <v>220006.45</v>
          </cell>
          <cell r="L9">
            <v>109302</v>
          </cell>
          <cell r="M9">
            <v>223650</v>
          </cell>
          <cell r="N9">
            <v>221649.69</v>
          </cell>
        </row>
        <row r="10">
          <cell r="B10" t="str">
            <v>0110</v>
          </cell>
          <cell r="C10">
            <v>158</v>
          </cell>
          <cell r="D10">
            <v>135348.26</v>
          </cell>
          <cell r="E10">
            <v>0</v>
          </cell>
          <cell r="F10">
            <v>402.9</v>
          </cell>
          <cell r="G10">
            <v>142</v>
          </cell>
          <cell r="H10">
            <v>57211.8</v>
          </cell>
          <cell r="I10">
            <v>21666.11</v>
          </cell>
          <cell r="J10">
            <v>38504.14</v>
          </cell>
          <cell r="K10">
            <v>60170.25</v>
          </cell>
          <cell r="L10">
            <v>35254</v>
          </cell>
          <cell r="M10">
            <v>66582</v>
          </cell>
          <cell r="N10">
            <v>49891.68</v>
          </cell>
        </row>
        <row r="11">
          <cell r="B11" t="str">
            <v>0120</v>
          </cell>
          <cell r="C11">
            <v>273</v>
          </cell>
          <cell r="D11">
            <v>694249.48</v>
          </cell>
          <cell r="E11">
            <v>0</v>
          </cell>
          <cell r="F11">
            <v>549</v>
          </cell>
          <cell r="G11">
            <v>170</v>
          </cell>
          <cell r="H11">
            <v>93330</v>
          </cell>
          <cell r="I11">
            <v>35344.07</v>
          </cell>
          <cell r="J11">
            <v>223171.26</v>
          </cell>
          <cell r="K11">
            <v>258515.33</v>
          </cell>
          <cell r="L11">
            <v>10205</v>
          </cell>
          <cell r="M11">
            <v>65824</v>
          </cell>
          <cell r="N11">
            <v>295057.90000000002</v>
          </cell>
        </row>
        <row r="12">
          <cell r="B12" t="str">
            <v>0123</v>
          </cell>
          <cell r="C12">
            <v>396</v>
          </cell>
          <cell r="D12">
            <v>687955.05</v>
          </cell>
          <cell r="E12">
            <v>0</v>
          </cell>
          <cell r="F12">
            <v>261</v>
          </cell>
          <cell r="G12">
            <v>171</v>
          </cell>
          <cell r="H12">
            <v>44631</v>
          </cell>
          <cell r="I12">
            <v>16901.759999999998</v>
          </cell>
          <cell r="J12">
            <v>227285.75</v>
          </cell>
          <cell r="K12">
            <v>244187.51</v>
          </cell>
          <cell r="L12">
            <v>10505.9</v>
          </cell>
          <cell r="M12">
            <v>51002.6</v>
          </cell>
          <cell r="N12">
            <v>296803.05</v>
          </cell>
        </row>
        <row r="13">
          <cell r="B13" t="str">
            <v>0130</v>
          </cell>
          <cell r="C13">
            <v>19079</v>
          </cell>
          <cell r="D13">
            <v>29219174.390000001</v>
          </cell>
          <cell r="E13">
            <v>0</v>
          </cell>
          <cell r="F13">
            <v>7282</v>
          </cell>
          <cell r="G13">
            <v>170</v>
          </cell>
          <cell r="H13">
            <v>1237940</v>
          </cell>
          <cell r="I13">
            <v>468807.88</v>
          </cell>
          <cell r="J13">
            <v>9737749.1400000006</v>
          </cell>
          <cell r="K13">
            <v>10206557.02</v>
          </cell>
          <cell r="L13">
            <v>105176</v>
          </cell>
          <cell r="M13">
            <v>2533064</v>
          </cell>
          <cell r="N13">
            <v>9188892.9600000009</v>
          </cell>
        </row>
        <row r="14">
          <cell r="B14" t="str">
            <v>0140</v>
          </cell>
          <cell r="C14">
            <v>5575</v>
          </cell>
          <cell r="D14">
            <v>6991780.8700000001</v>
          </cell>
          <cell r="E14">
            <v>0</v>
          </cell>
          <cell r="F14">
            <v>2926.8</v>
          </cell>
          <cell r="G14">
            <v>172</v>
          </cell>
          <cell r="H14">
            <v>503409.6</v>
          </cell>
          <cell r="I14">
            <v>190641.22</v>
          </cell>
          <cell r="J14">
            <v>2303546</v>
          </cell>
          <cell r="K14">
            <v>2494187.2200000002</v>
          </cell>
          <cell r="L14">
            <v>38594</v>
          </cell>
          <cell r="M14">
            <v>533051</v>
          </cell>
          <cell r="N14">
            <v>2190222.17</v>
          </cell>
        </row>
        <row r="15">
          <cell r="B15" t="str">
            <v>0170</v>
          </cell>
          <cell r="C15">
            <v>174</v>
          </cell>
          <cell r="D15">
            <v>122118.19</v>
          </cell>
          <cell r="E15">
            <v>0</v>
          </cell>
          <cell r="F15">
            <v>461</v>
          </cell>
          <cell r="G15">
            <v>146</v>
          </cell>
          <cell r="H15">
            <v>67306</v>
          </cell>
          <cell r="I15">
            <v>25488.78</v>
          </cell>
          <cell r="J15">
            <v>32728.38</v>
          </cell>
          <cell r="K15">
            <v>58217.16</v>
          </cell>
          <cell r="L15">
            <v>19531</v>
          </cell>
          <cell r="M15">
            <v>76942</v>
          </cell>
          <cell r="N15">
            <v>47024.33</v>
          </cell>
        </row>
        <row r="16">
          <cell r="B16" t="str">
            <v>0180</v>
          </cell>
          <cell r="C16">
            <v>5463</v>
          </cell>
          <cell r="D16">
            <v>15119381.800000001</v>
          </cell>
          <cell r="E16">
            <v>0</v>
          </cell>
          <cell r="F16">
            <v>3814.3</v>
          </cell>
          <cell r="G16">
            <v>165</v>
          </cell>
          <cell r="H16">
            <v>629359.5</v>
          </cell>
          <cell r="I16">
            <v>238338.44</v>
          </cell>
          <cell r="J16">
            <v>5040209.3899999997</v>
          </cell>
          <cell r="K16">
            <v>5278547.83</v>
          </cell>
          <cell r="L16">
            <v>129473</v>
          </cell>
          <cell r="M16">
            <v>894498</v>
          </cell>
          <cell r="N16">
            <v>4356590.82</v>
          </cell>
        </row>
        <row r="17">
          <cell r="B17" t="str">
            <v>0190</v>
          </cell>
          <cell r="C17">
            <v>268</v>
          </cell>
          <cell r="D17">
            <v>328802.90000000002</v>
          </cell>
          <cell r="E17">
            <v>0</v>
          </cell>
          <cell r="F17">
            <v>824</v>
          </cell>
          <cell r="G17">
            <v>163</v>
          </cell>
          <cell r="H17">
            <v>134312</v>
          </cell>
          <cell r="I17">
            <v>50863.95</v>
          </cell>
          <cell r="J17">
            <v>94137.919999999998</v>
          </cell>
          <cell r="K17">
            <v>145001.88</v>
          </cell>
          <cell r="L17">
            <v>42196</v>
          </cell>
          <cell r="M17">
            <v>179966</v>
          </cell>
          <cell r="N17">
            <v>118537.15</v>
          </cell>
        </row>
        <row r="18">
          <cell r="B18" t="str">
            <v>0220</v>
          </cell>
          <cell r="C18">
            <v>1533</v>
          </cell>
          <cell r="D18">
            <v>915617.3</v>
          </cell>
          <cell r="E18">
            <v>0</v>
          </cell>
          <cell r="F18">
            <v>955</v>
          </cell>
          <cell r="G18">
            <v>161</v>
          </cell>
          <cell r="H18">
            <v>153755</v>
          </cell>
          <cell r="I18">
            <v>58227.02</v>
          </cell>
          <cell r="J18">
            <v>290398.09000000003</v>
          </cell>
          <cell r="K18">
            <v>348625.11</v>
          </cell>
          <cell r="L18">
            <v>76873</v>
          </cell>
          <cell r="M18">
            <v>255508</v>
          </cell>
          <cell r="N18">
            <v>358001.59</v>
          </cell>
        </row>
        <row r="19">
          <cell r="B19" t="str">
            <v>0230</v>
          </cell>
          <cell r="C19">
            <v>65</v>
          </cell>
          <cell r="D19">
            <v>84562.13</v>
          </cell>
          <cell r="E19">
            <v>0</v>
          </cell>
          <cell r="F19">
            <v>311.89999999999998</v>
          </cell>
          <cell r="G19">
            <v>144</v>
          </cell>
          <cell r="H19">
            <v>44913.599999999999</v>
          </cell>
          <cell r="I19">
            <v>17008.78</v>
          </cell>
          <cell r="J19">
            <v>22880.32</v>
          </cell>
          <cell r="K19">
            <v>39889.1</v>
          </cell>
          <cell r="L19">
            <v>45008</v>
          </cell>
          <cell r="M19">
            <v>80555</v>
          </cell>
          <cell r="N19">
            <v>55343.34</v>
          </cell>
        </row>
        <row r="20">
          <cell r="B20" t="str">
            <v>0240</v>
          </cell>
          <cell r="C20">
            <v>26</v>
          </cell>
          <cell r="D20">
            <v>50371.199999999997</v>
          </cell>
          <cell r="E20">
            <v>0</v>
          </cell>
          <cell r="F20">
            <v>282</v>
          </cell>
          <cell r="G20">
            <v>143</v>
          </cell>
          <cell r="H20">
            <v>40326</v>
          </cell>
          <cell r="I20">
            <v>15271.46</v>
          </cell>
          <cell r="J20">
            <v>11888.28</v>
          </cell>
          <cell r="K20">
            <v>27159.74</v>
          </cell>
          <cell r="L20">
            <v>22120</v>
          </cell>
          <cell r="M20">
            <v>52587</v>
          </cell>
          <cell r="N20">
            <v>17965.599999999999</v>
          </cell>
        </row>
        <row r="21">
          <cell r="B21" t="str">
            <v>0250</v>
          </cell>
          <cell r="C21">
            <v>81</v>
          </cell>
          <cell r="D21">
            <v>96497.12</v>
          </cell>
          <cell r="E21">
            <v>0</v>
          </cell>
          <cell r="F21">
            <v>425</v>
          </cell>
          <cell r="G21">
            <v>141</v>
          </cell>
          <cell r="H21">
            <v>59925</v>
          </cell>
          <cell r="I21">
            <v>22693.599999999999</v>
          </cell>
          <cell r="J21">
            <v>24997.25</v>
          </cell>
          <cell r="K21">
            <v>47690.85</v>
          </cell>
          <cell r="L21">
            <v>65691</v>
          </cell>
          <cell r="M21">
            <v>106234</v>
          </cell>
          <cell r="N21">
            <v>46839.71</v>
          </cell>
        </row>
        <row r="22">
          <cell r="B22" t="str">
            <v>0260</v>
          </cell>
          <cell r="C22">
            <v>45</v>
          </cell>
          <cell r="D22">
            <v>41669.89</v>
          </cell>
          <cell r="E22">
            <v>0</v>
          </cell>
          <cell r="F22">
            <v>61</v>
          </cell>
          <cell r="G22">
            <v>143</v>
          </cell>
          <cell r="H22">
            <v>8723</v>
          </cell>
          <cell r="I22">
            <v>3303.4</v>
          </cell>
          <cell r="J22">
            <v>12994.73</v>
          </cell>
          <cell r="K22">
            <v>16298.13</v>
          </cell>
          <cell r="L22">
            <v>19788</v>
          </cell>
          <cell r="M22">
            <v>30038</v>
          </cell>
          <cell r="N22">
            <v>11963.4</v>
          </cell>
        </row>
        <row r="23">
          <cell r="B23" t="str">
            <v>0270</v>
          </cell>
          <cell r="C23">
            <v>13</v>
          </cell>
          <cell r="D23">
            <v>34067.269999999997</v>
          </cell>
          <cell r="E23">
            <v>0</v>
          </cell>
          <cell r="F23">
            <v>150</v>
          </cell>
          <cell r="G23">
            <v>144</v>
          </cell>
          <cell r="H23">
            <v>21600</v>
          </cell>
          <cell r="I23">
            <v>8179.92</v>
          </cell>
          <cell r="J23">
            <v>8768.0499999999993</v>
          </cell>
          <cell r="K23">
            <v>16947.97</v>
          </cell>
          <cell r="L23">
            <v>37099</v>
          </cell>
          <cell r="M23">
            <v>53511</v>
          </cell>
          <cell r="N23">
            <v>21020.799999999999</v>
          </cell>
        </row>
        <row r="24">
          <cell r="B24" t="str">
            <v>0290</v>
          </cell>
          <cell r="C24">
            <v>118</v>
          </cell>
          <cell r="D24">
            <v>165257.63</v>
          </cell>
          <cell r="E24">
            <v>0</v>
          </cell>
          <cell r="F24">
            <v>462.1</v>
          </cell>
          <cell r="G24">
            <v>141</v>
          </cell>
          <cell r="H24">
            <v>65156.1</v>
          </cell>
          <cell r="I24">
            <v>24674.62</v>
          </cell>
          <cell r="J24">
            <v>47615.47</v>
          </cell>
          <cell r="K24">
            <v>72290.080000000002</v>
          </cell>
          <cell r="L24">
            <v>21709</v>
          </cell>
          <cell r="M24">
            <v>96895</v>
          </cell>
          <cell r="N24">
            <v>52808.45</v>
          </cell>
        </row>
        <row r="25">
          <cell r="B25" t="str">
            <v>0310</v>
          </cell>
          <cell r="C25">
            <v>135</v>
          </cell>
          <cell r="D25">
            <v>97662.69</v>
          </cell>
          <cell r="E25">
            <v>0</v>
          </cell>
          <cell r="F25">
            <v>294</v>
          </cell>
          <cell r="G25">
            <v>141</v>
          </cell>
          <cell r="H25">
            <v>41454</v>
          </cell>
          <cell r="I25">
            <v>15698.63</v>
          </cell>
          <cell r="J25">
            <v>27761.23</v>
          </cell>
          <cell r="K25">
            <v>43459.86</v>
          </cell>
          <cell r="L25">
            <v>57763</v>
          </cell>
          <cell r="M25">
            <v>98073</v>
          </cell>
          <cell r="N25">
            <v>45501.49</v>
          </cell>
        </row>
        <row r="26">
          <cell r="B26" t="str">
            <v>0470</v>
          </cell>
          <cell r="C26">
            <v>6342</v>
          </cell>
          <cell r="D26">
            <v>11303377.210000001</v>
          </cell>
          <cell r="E26">
            <v>0</v>
          </cell>
          <cell r="F26">
            <v>10907.2</v>
          </cell>
          <cell r="G26">
            <v>174</v>
          </cell>
          <cell r="H26">
            <v>1897852.8</v>
          </cell>
          <cell r="I26">
            <v>718716.86</v>
          </cell>
          <cell r="J26">
            <v>3585024.46</v>
          </cell>
          <cell r="K26">
            <v>4303741.32</v>
          </cell>
          <cell r="L26">
            <v>254656</v>
          </cell>
          <cell r="M26">
            <v>1917573</v>
          </cell>
          <cell r="N26">
            <v>3831355.08</v>
          </cell>
        </row>
        <row r="27">
          <cell r="B27" t="str">
            <v>0480</v>
          </cell>
          <cell r="C27">
            <v>6750</v>
          </cell>
          <cell r="D27">
            <v>16900207</v>
          </cell>
          <cell r="E27">
            <v>0</v>
          </cell>
          <cell r="F27">
            <v>9782</v>
          </cell>
          <cell r="G27">
            <v>171</v>
          </cell>
          <cell r="H27">
            <v>1672722</v>
          </cell>
          <cell r="I27">
            <v>633459.81999999995</v>
          </cell>
          <cell r="J27">
            <v>5509547.2699999996</v>
          </cell>
          <cell r="K27">
            <v>6143007.0899999999</v>
          </cell>
          <cell r="L27">
            <v>106436</v>
          </cell>
          <cell r="M27">
            <v>1737783</v>
          </cell>
          <cell r="N27">
            <v>5885621.5199999996</v>
          </cell>
        </row>
        <row r="28">
          <cell r="B28" t="str">
            <v>0490</v>
          </cell>
          <cell r="C28">
            <v>411</v>
          </cell>
          <cell r="D28">
            <v>311037.53999999998</v>
          </cell>
          <cell r="E28">
            <v>0</v>
          </cell>
          <cell r="F28">
            <v>337</v>
          </cell>
          <cell r="G28">
            <v>163</v>
          </cell>
          <cell r="H28">
            <v>54931</v>
          </cell>
          <cell r="I28">
            <v>20802.37</v>
          </cell>
          <cell r="J28">
            <v>98302.65</v>
          </cell>
          <cell r="K28">
            <v>119105.02</v>
          </cell>
          <cell r="L28">
            <v>64075</v>
          </cell>
          <cell r="M28">
            <v>123189</v>
          </cell>
          <cell r="N28">
            <v>135715.87</v>
          </cell>
        </row>
        <row r="29">
          <cell r="B29" t="str">
            <v>0500</v>
          </cell>
          <cell r="C29">
            <v>258</v>
          </cell>
          <cell r="D29">
            <v>316978.34000000003</v>
          </cell>
          <cell r="E29">
            <v>0</v>
          </cell>
          <cell r="F29">
            <v>329</v>
          </cell>
          <cell r="G29">
            <v>149</v>
          </cell>
          <cell r="H29">
            <v>49021</v>
          </cell>
          <cell r="I29">
            <v>18564.25</v>
          </cell>
          <cell r="J29">
            <v>101072.85</v>
          </cell>
          <cell r="K29">
            <v>119637.1</v>
          </cell>
          <cell r="L29">
            <v>76883</v>
          </cell>
          <cell r="M29">
            <v>130953</v>
          </cell>
          <cell r="N29">
            <v>98983.09</v>
          </cell>
        </row>
        <row r="30">
          <cell r="B30" t="str">
            <v>0510</v>
          </cell>
          <cell r="C30">
            <v>43</v>
          </cell>
          <cell r="D30">
            <v>142198.5</v>
          </cell>
          <cell r="E30">
            <v>0</v>
          </cell>
          <cell r="F30">
            <v>392</v>
          </cell>
          <cell r="G30">
            <v>153</v>
          </cell>
          <cell r="H30">
            <v>59976</v>
          </cell>
          <cell r="I30">
            <v>22712.91</v>
          </cell>
          <cell r="J30">
            <v>40469.769999999997</v>
          </cell>
          <cell r="K30">
            <v>63182.68</v>
          </cell>
          <cell r="L30">
            <v>46385</v>
          </cell>
          <cell r="M30">
            <v>100242</v>
          </cell>
          <cell r="N30">
            <v>69360.91</v>
          </cell>
        </row>
        <row r="31">
          <cell r="B31" t="str">
            <v>0520</v>
          </cell>
          <cell r="C31">
            <v>26</v>
          </cell>
          <cell r="D31">
            <v>91349.01</v>
          </cell>
          <cell r="E31">
            <v>0</v>
          </cell>
          <cell r="F31">
            <v>329.1</v>
          </cell>
          <cell r="G31">
            <v>144</v>
          </cell>
          <cell r="H31">
            <v>47390.400000000001</v>
          </cell>
          <cell r="I31">
            <v>17946.740000000002</v>
          </cell>
          <cell r="J31">
            <v>24861.35</v>
          </cell>
          <cell r="K31">
            <v>42808.09</v>
          </cell>
          <cell r="L31">
            <v>27982</v>
          </cell>
          <cell r="M31">
            <v>70326</v>
          </cell>
          <cell r="N31">
            <v>36567.32</v>
          </cell>
        </row>
        <row r="32">
          <cell r="B32" t="str">
            <v>0540</v>
          </cell>
          <cell r="C32">
            <v>182</v>
          </cell>
          <cell r="D32">
            <v>748259.26</v>
          </cell>
          <cell r="E32">
            <v>0</v>
          </cell>
          <cell r="F32">
            <v>924.5</v>
          </cell>
          <cell r="G32">
            <v>150</v>
          </cell>
          <cell r="H32">
            <v>138675</v>
          </cell>
          <cell r="I32">
            <v>52516.22</v>
          </cell>
          <cell r="J32">
            <v>235648.17</v>
          </cell>
          <cell r="K32">
            <v>288164.39</v>
          </cell>
          <cell r="L32">
            <v>8780</v>
          </cell>
          <cell r="M32">
            <v>183949</v>
          </cell>
          <cell r="N32">
            <v>292426.01</v>
          </cell>
        </row>
        <row r="33">
          <cell r="B33" t="str">
            <v>0550</v>
          </cell>
          <cell r="C33">
            <v>863</v>
          </cell>
          <cell r="D33">
            <v>281690.15999999997</v>
          </cell>
          <cell r="E33">
            <v>0</v>
          </cell>
          <cell r="F33">
            <v>586.5</v>
          </cell>
          <cell r="G33">
            <v>142</v>
          </cell>
          <cell r="H33">
            <v>83283</v>
          </cell>
          <cell r="I33">
            <v>31539.27</v>
          </cell>
          <cell r="J33">
            <v>84726.11</v>
          </cell>
          <cell r="K33">
            <v>116265.38</v>
          </cell>
          <cell r="L33">
            <v>78752</v>
          </cell>
          <cell r="M33">
            <v>154522</v>
          </cell>
          <cell r="N33">
            <v>100247.31</v>
          </cell>
        </row>
        <row r="34">
          <cell r="B34" t="str">
            <v>0560</v>
          </cell>
          <cell r="C34">
            <v>289</v>
          </cell>
          <cell r="D34">
            <v>97836.05</v>
          </cell>
          <cell r="E34">
            <v>0</v>
          </cell>
          <cell r="F34">
            <v>177.2</v>
          </cell>
          <cell r="G34">
            <v>143</v>
          </cell>
          <cell r="H34">
            <v>25339.599999999999</v>
          </cell>
          <cell r="I34">
            <v>9596.11</v>
          </cell>
          <cell r="J34">
            <v>29886.87</v>
          </cell>
          <cell r="K34">
            <v>39482.980000000003</v>
          </cell>
          <cell r="L34">
            <v>38215</v>
          </cell>
          <cell r="M34">
            <v>60754</v>
          </cell>
          <cell r="N34">
            <v>44127.06</v>
          </cell>
        </row>
        <row r="35">
          <cell r="B35" t="str">
            <v>0580</v>
          </cell>
          <cell r="C35">
            <v>49</v>
          </cell>
          <cell r="D35">
            <v>83679.19</v>
          </cell>
          <cell r="E35">
            <v>0</v>
          </cell>
          <cell r="F35">
            <v>100</v>
          </cell>
          <cell r="G35">
            <v>145</v>
          </cell>
          <cell r="H35">
            <v>14500</v>
          </cell>
          <cell r="I35">
            <v>5491.15</v>
          </cell>
          <cell r="J35">
            <v>26482.29</v>
          </cell>
          <cell r="K35">
            <v>31973.439999999999</v>
          </cell>
          <cell r="L35">
            <v>17215</v>
          </cell>
          <cell r="M35">
            <v>29183</v>
          </cell>
          <cell r="N35">
            <v>29883.58</v>
          </cell>
        </row>
        <row r="36">
          <cell r="B36" t="str">
            <v>0640</v>
          </cell>
          <cell r="C36">
            <v>161</v>
          </cell>
          <cell r="D36">
            <v>165512.82999999999</v>
          </cell>
          <cell r="E36">
            <v>0</v>
          </cell>
          <cell r="F36">
            <v>516.5</v>
          </cell>
          <cell r="G36">
            <v>146</v>
          </cell>
          <cell r="H36">
            <v>75409</v>
          </cell>
          <cell r="I36">
            <v>28557.39</v>
          </cell>
          <cell r="J36">
            <v>46386.81</v>
          </cell>
          <cell r="K36">
            <v>74944.2</v>
          </cell>
          <cell r="L36">
            <v>16736</v>
          </cell>
          <cell r="M36">
            <v>74012</v>
          </cell>
          <cell r="N36">
            <v>53599.76</v>
          </cell>
        </row>
        <row r="37">
          <cell r="B37" t="str">
            <v>0740</v>
          </cell>
          <cell r="C37">
            <v>291</v>
          </cell>
          <cell r="D37">
            <v>214075.54</v>
          </cell>
          <cell r="E37">
            <v>0</v>
          </cell>
          <cell r="F37">
            <v>316</v>
          </cell>
          <cell r="G37">
            <v>146</v>
          </cell>
          <cell r="H37">
            <v>46136</v>
          </cell>
          <cell r="I37">
            <v>17471.7</v>
          </cell>
          <cell r="J37">
            <v>66589.72</v>
          </cell>
          <cell r="K37">
            <v>84061.42</v>
          </cell>
          <cell r="L37">
            <v>26830</v>
          </cell>
          <cell r="M37">
            <v>68691</v>
          </cell>
          <cell r="N37">
            <v>74088.67</v>
          </cell>
        </row>
        <row r="38">
          <cell r="B38" t="str">
            <v>0770</v>
          </cell>
          <cell r="C38">
            <v>164</v>
          </cell>
          <cell r="D38">
            <v>174475.72</v>
          </cell>
          <cell r="E38">
            <v>0</v>
          </cell>
          <cell r="F38">
            <v>367</v>
          </cell>
          <cell r="G38">
            <v>142</v>
          </cell>
          <cell r="H38">
            <v>52114</v>
          </cell>
          <cell r="I38">
            <v>19735.57</v>
          </cell>
          <cell r="J38">
            <v>52410.49</v>
          </cell>
          <cell r="K38">
            <v>72146.06</v>
          </cell>
          <cell r="L38">
            <v>45240</v>
          </cell>
          <cell r="M38">
            <v>98732</v>
          </cell>
          <cell r="N38">
            <v>58126.59</v>
          </cell>
        </row>
        <row r="39">
          <cell r="B39" t="str">
            <v>0860</v>
          </cell>
          <cell r="C39">
            <v>135</v>
          </cell>
          <cell r="D39">
            <v>159143.67999999999</v>
          </cell>
          <cell r="E39">
            <v>0</v>
          </cell>
          <cell r="F39">
            <v>336</v>
          </cell>
          <cell r="G39">
            <v>141</v>
          </cell>
          <cell r="H39">
            <v>47376</v>
          </cell>
          <cell r="I39">
            <v>17941.29</v>
          </cell>
          <cell r="J39">
            <v>47825.25</v>
          </cell>
          <cell r="K39">
            <v>65766.539999999994</v>
          </cell>
          <cell r="L39">
            <v>41896</v>
          </cell>
          <cell r="M39">
            <v>88911</v>
          </cell>
          <cell r="N39">
            <v>67318.710000000006</v>
          </cell>
        </row>
        <row r="40">
          <cell r="B40" t="str">
            <v>0870</v>
          </cell>
          <cell r="C40">
            <v>2390</v>
          </cell>
          <cell r="D40">
            <v>1556450.21</v>
          </cell>
          <cell r="E40">
            <v>0</v>
          </cell>
          <cell r="F40">
            <v>2179</v>
          </cell>
          <cell r="G40">
            <v>169</v>
          </cell>
          <cell r="H40">
            <v>368251</v>
          </cell>
          <cell r="I40">
            <v>139456.65</v>
          </cell>
          <cell r="J40">
            <v>479935.72</v>
          </cell>
          <cell r="K40">
            <v>619392.37</v>
          </cell>
          <cell r="L40">
            <v>174602</v>
          </cell>
          <cell r="M40">
            <v>529833</v>
          </cell>
          <cell r="N40">
            <v>618137.43000000005</v>
          </cell>
        </row>
        <row r="41">
          <cell r="B41" t="str">
            <v>0880</v>
          </cell>
          <cell r="C41">
            <v>34205</v>
          </cell>
          <cell r="D41">
            <v>32252025.530000001</v>
          </cell>
          <cell r="E41">
            <v>0</v>
          </cell>
          <cell r="F41">
            <v>15650.6</v>
          </cell>
          <cell r="G41">
            <v>172</v>
          </cell>
          <cell r="H41">
            <v>2691903.2</v>
          </cell>
          <cell r="I41">
            <v>1019423.74</v>
          </cell>
          <cell r="J41">
            <v>10578482.23</v>
          </cell>
          <cell r="K41">
            <v>11597905.970000001</v>
          </cell>
          <cell r="L41">
            <v>234468</v>
          </cell>
          <cell r="M41">
            <v>2267439</v>
          </cell>
          <cell r="N41">
            <v>10548716.75</v>
          </cell>
        </row>
        <row r="42">
          <cell r="B42" t="str">
            <v>0890</v>
          </cell>
          <cell r="C42">
            <v>118</v>
          </cell>
          <cell r="D42">
            <v>237328.68</v>
          </cell>
          <cell r="E42">
            <v>0</v>
          </cell>
          <cell r="F42">
            <v>736.9</v>
          </cell>
          <cell r="G42">
            <v>137</v>
          </cell>
          <cell r="H42">
            <v>100955.3</v>
          </cell>
          <cell r="I42">
            <v>38231.769999999997</v>
          </cell>
          <cell r="J42">
            <v>67434.12</v>
          </cell>
          <cell r="K42">
            <v>105665.89</v>
          </cell>
          <cell r="L42">
            <v>56006.1</v>
          </cell>
          <cell r="M42">
            <v>128499.9</v>
          </cell>
          <cell r="N42">
            <v>86718.74</v>
          </cell>
        </row>
        <row r="43">
          <cell r="B43" t="str">
            <v>0900</v>
          </cell>
          <cell r="C43">
            <v>16670</v>
          </cell>
          <cell r="D43">
            <v>24395017.199999999</v>
          </cell>
          <cell r="E43">
            <v>0</v>
          </cell>
          <cell r="F43">
            <v>11672.2</v>
          </cell>
          <cell r="G43">
            <v>172</v>
          </cell>
          <cell r="H43">
            <v>2007618.4</v>
          </cell>
          <cell r="I43">
            <v>760285.09</v>
          </cell>
          <cell r="J43">
            <v>8005083.7699999996</v>
          </cell>
          <cell r="K43">
            <v>8765368.8499999996</v>
          </cell>
          <cell r="L43">
            <v>49067</v>
          </cell>
          <cell r="M43">
            <v>1927032</v>
          </cell>
          <cell r="N43">
            <v>8288704.0199999996</v>
          </cell>
        </row>
        <row r="44">
          <cell r="B44" t="str">
            <v>0910</v>
          </cell>
          <cell r="C44">
            <v>3413</v>
          </cell>
          <cell r="D44">
            <v>2307381.5</v>
          </cell>
          <cell r="E44">
            <v>0</v>
          </cell>
          <cell r="F44">
            <v>1777</v>
          </cell>
          <cell r="G44">
            <v>171</v>
          </cell>
          <cell r="H44">
            <v>303867</v>
          </cell>
          <cell r="I44">
            <v>115074.43</v>
          </cell>
          <cell r="J44">
            <v>742534.4</v>
          </cell>
          <cell r="K44">
            <v>857608.84</v>
          </cell>
          <cell r="L44">
            <v>133221</v>
          </cell>
          <cell r="M44">
            <v>444979</v>
          </cell>
          <cell r="N44">
            <v>803367.64</v>
          </cell>
        </row>
        <row r="45">
          <cell r="B45" t="str">
            <v>0920</v>
          </cell>
          <cell r="C45">
            <v>543</v>
          </cell>
          <cell r="D45">
            <v>1305441.81</v>
          </cell>
          <cell r="E45">
            <v>0</v>
          </cell>
          <cell r="F45">
            <v>1659.8</v>
          </cell>
          <cell r="G45">
            <v>167</v>
          </cell>
          <cell r="H45">
            <v>277186.59999999998</v>
          </cell>
          <cell r="I45">
            <v>104970.57</v>
          </cell>
          <cell r="J45">
            <v>406599.61</v>
          </cell>
          <cell r="K45">
            <v>511570.18</v>
          </cell>
          <cell r="L45">
            <v>5289</v>
          </cell>
          <cell r="M45">
            <v>273133</v>
          </cell>
          <cell r="N45">
            <v>383226.12</v>
          </cell>
        </row>
        <row r="46">
          <cell r="B46" t="str">
            <v>0930</v>
          </cell>
          <cell r="C46">
            <v>104</v>
          </cell>
          <cell r="D46">
            <v>192343.49</v>
          </cell>
          <cell r="E46">
            <v>0</v>
          </cell>
          <cell r="F46">
            <v>1504</v>
          </cell>
          <cell r="G46">
            <v>138</v>
          </cell>
          <cell r="H46">
            <v>207552</v>
          </cell>
          <cell r="I46">
            <v>78599.94</v>
          </cell>
          <cell r="J46">
            <v>38524.94</v>
          </cell>
          <cell r="K46">
            <v>117124.88</v>
          </cell>
          <cell r="L46">
            <v>21082</v>
          </cell>
          <cell r="M46">
            <v>95034</v>
          </cell>
          <cell r="N46">
            <v>73676.86</v>
          </cell>
        </row>
        <row r="47">
          <cell r="B47" t="str">
            <v>0940</v>
          </cell>
          <cell r="C47">
            <v>199</v>
          </cell>
          <cell r="D47">
            <v>305838.08000000002</v>
          </cell>
          <cell r="E47">
            <v>0</v>
          </cell>
          <cell r="F47">
            <v>616</v>
          </cell>
          <cell r="G47">
            <v>141</v>
          </cell>
          <cell r="H47">
            <v>86856</v>
          </cell>
          <cell r="I47">
            <v>32892.370000000003</v>
          </cell>
          <cell r="J47">
            <v>92446.71</v>
          </cell>
          <cell r="K47">
            <v>125339.08</v>
          </cell>
          <cell r="L47">
            <v>30719</v>
          </cell>
          <cell r="M47">
            <v>109375</v>
          </cell>
          <cell r="N47">
            <v>108483.43</v>
          </cell>
        </row>
        <row r="48">
          <cell r="B48" t="str">
            <v>0950</v>
          </cell>
          <cell r="C48">
            <v>281</v>
          </cell>
          <cell r="D48">
            <v>100427.75</v>
          </cell>
          <cell r="E48">
            <v>0</v>
          </cell>
          <cell r="F48">
            <v>108</v>
          </cell>
          <cell r="G48">
            <v>136</v>
          </cell>
          <cell r="H48">
            <v>14688</v>
          </cell>
          <cell r="I48">
            <v>5562.35</v>
          </cell>
          <cell r="J48">
            <v>32130.91</v>
          </cell>
          <cell r="K48">
            <v>37693.26</v>
          </cell>
          <cell r="L48">
            <v>15555</v>
          </cell>
          <cell r="M48">
            <v>31632</v>
          </cell>
          <cell r="N48">
            <v>41299.769999999997</v>
          </cell>
        </row>
        <row r="49">
          <cell r="B49" t="str">
            <v>0960</v>
          </cell>
          <cell r="C49">
            <v>79</v>
          </cell>
          <cell r="D49">
            <v>116013.49</v>
          </cell>
          <cell r="E49">
            <v>0</v>
          </cell>
          <cell r="F49">
            <v>341.2</v>
          </cell>
          <cell r="G49">
            <v>133</v>
          </cell>
          <cell r="H49">
            <v>45379.6</v>
          </cell>
          <cell r="I49">
            <v>17185.25</v>
          </cell>
          <cell r="J49">
            <v>33473.120000000003</v>
          </cell>
          <cell r="K49">
            <v>50658.38</v>
          </cell>
          <cell r="L49">
            <v>895</v>
          </cell>
          <cell r="M49">
            <v>39036</v>
          </cell>
          <cell r="N49">
            <v>35497.9</v>
          </cell>
        </row>
        <row r="50">
          <cell r="B50" t="str">
            <v>0970</v>
          </cell>
          <cell r="C50">
            <v>260</v>
          </cell>
          <cell r="D50">
            <v>451256.82</v>
          </cell>
          <cell r="E50">
            <v>0</v>
          </cell>
          <cell r="F50">
            <v>757.7</v>
          </cell>
          <cell r="G50">
            <v>141</v>
          </cell>
          <cell r="H50">
            <v>106835.7</v>
          </cell>
          <cell r="I50">
            <v>40458.68</v>
          </cell>
          <cell r="J50">
            <v>139137.32999999999</v>
          </cell>
          <cell r="K50">
            <v>179596.01</v>
          </cell>
          <cell r="L50">
            <v>19224</v>
          </cell>
          <cell r="M50">
            <v>132763</v>
          </cell>
          <cell r="N50">
            <v>152103.41</v>
          </cell>
        </row>
        <row r="51">
          <cell r="B51" t="str">
            <v>0980</v>
          </cell>
          <cell r="C51">
            <v>3404</v>
          </cell>
          <cell r="D51">
            <v>3199456.65</v>
          </cell>
          <cell r="E51">
            <v>0</v>
          </cell>
          <cell r="F51">
            <v>1968</v>
          </cell>
          <cell r="G51">
            <v>166</v>
          </cell>
          <cell r="H51">
            <v>326688</v>
          </cell>
          <cell r="I51">
            <v>123716.75</v>
          </cell>
          <cell r="J51">
            <v>1041753.11</v>
          </cell>
          <cell r="K51">
            <v>1165469.8500000001</v>
          </cell>
          <cell r="L51">
            <v>44248</v>
          </cell>
          <cell r="M51">
            <v>324812</v>
          </cell>
          <cell r="N51">
            <v>1139893.06</v>
          </cell>
        </row>
        <row r="52">
          <cell r="B52" t="str">
            <v>0990</v>
          </cell>
          <cell r="C52">
            <v>4230</v>
          </cell>
          <cell r="D52">
            <v>4376016.47</v>
          </cell>
          <cell r="E52">
            <v>0</v>
          </cell>
          <cell r="F52">
            <v>3044.6</v>
          </cell>
          <cell r="G52">
            <v>167</v>
          </cell>
          <cell r="H52">
            <v>508448.2</v>
          </cell>
          <cell r="I52">
            <v>192549.33</v>
          </cell>
          <cell r="J52">
            <v>1416940.32</v>
          </cell>
          <cell r="K52">
            <v>1609489.65</v>
          </cell>
          <cell r="L52">
            <v>93925</v>
          </cell>
          <cell r="M52">
            <v>615700</v>
          </cell>
          <cell r="N52">
            <v>1478115.38</v>
          </cell>
        </row>
        <row r="53">
          <cell r="B53" t="str">
            <v>1000</v>
          </cell>
          <cell r="C53">
            <v>3493</v>
          </cell>
          <cell r="D53">
            <v>4712520.22</v>
          </cell>
          <cell r="E53">
            <v>0</v>
          </cell>
          <cell r="F53">
            <v>3116.2</v>
          </cell>
          <cell r="G53">
            <v>168</v>
          </cell>
          <cell r="H53">
            <v>523521.6</v>
          </cell>
          <cell r="I53">
            <v>198257.63</v>
          </cell>
          <cell r="J53">
            <v>1528980.74</v>
          </cell>
          <cell r="K53">
            <v>1727238.37</v>
          </cell>
          <cell r="L53">
            <v>130213</v>
          </cell>
          <cell r="M53">
            <v>693769</v>
          </cell>
          <cell r="N53">
            <v>1651953.57</v>
          </cell>
        </row>
        <row r="54">
          <cell r="B54" t="str">
            <v>1010</v>
          </cell>
          <cell r="C54">
            <v>7283</v>
          </cell>
          <cell r="D54">
            <v>5372841.7300000004</v>
          </cell>
          <cell r="E54">
            <v>0</v>
          </cell>
          <cell r="F54">
            <v>4982.2</v>
          </cell>
          <cell r="G54">
            <v>170</v>
          </cell>
          <cell r="H54">
            <v>846974</v>
          </cell>
          <cell r="I54">
            <v>320749.05</v>
          </cell>
          <cell r="J54">
            <v>1711143.79</v>
          </cell>
          <cell r="K54">
            <v>2031892.84</v>
          </cell>
          <cell r="L54">
            <v>78533</v>
          </cell>
          <cell r="M54">
            <v>867436</v>
          </cell>
          <cell r="N54">
            <v>1999418.15</v>
          </cell>
        </row>
        <row r="55">
          <cell r="B55" t="str">
            <v>1020</v>
          </cell>
          <cell r="C55">
            <v>29</v>
          </cell>
          <cell r="D55">
            <v>265881.09999999998</v>
          </cell>
          <cell r="E55">
            <v>0</v>
          </cell>
          <cell r="F55">
            <v>286.10000000000002</v>
          </cell>
          <cell r="G55">
            <v>169</v>
          </cell>
          <cell r="H55">
            <v>48350.9</v>
          </cell>
          <cell r="I55">
            <v>18310.490000000002</v>
          </cell>
          <cell r="J55">
            <v>83852.17</v>
          </cell>
          <cell r="K55">
            <v>102162.65</v>
          </cell>
          <cell r="L55">
            <v>47538</v>
          </cell>
          <cell r="M55">
            <v>86633</v>
          </cell>
          <cell r="N55">
            <v>80753.31</v>
          </cell>
        </row>
        <row r="56">
          <cell r="B56" t="str">
            <v>1030</v>
          </cell>
          <cell r="C56">
            <v>356</v>
          </cell>
          <cell r="D56">
            <v>632409.80000000005</v>
          </cell>
          <cell r="E56">
            <v>0</v>
          </cell>
          <cell r="F56">
            <v>531</v>
          </cell>
          <cell r="G56">
            <v>163</v>
          </cell>
          <cell r="H56">
            <v>86553</v>
          </cell>
          <cell r="I56">
            <v>32777.620000000003</v>
          </cell>
          <cell r="J56">
            <v>203095.42</v>
          </cell>
          <cell r="K56">
            <v>235873.04</v>
          </cell>
          <cell r="L56">
            <v>42833</v>
          </cell>
          <cell r="M56">
            <v>126105</v>
          </cell>
          <cell r="N56">
            <v>234542.23</v>
          </cell>
        </row>
        <row r="57">
          <cell r="B57" t="str">
            <v>1040</v>
          </cell>
          <cell r="C57">
            <v>9407</v>
          </cell>
          <cell r="D57">
            <v>8209800.79</v>
          </cell>
          <cell r="E57">
            <v>0</v>
          </cell>
          <cell r="F57">
            <v>7534</v>
          </cell>
          <cell r="G57">
            <v>171</v>
          </cell>
          <cell r="H57">
            <v>1288314</v>
          </cell>
          <cell r="I57">
            <v>487884.51</v>
          </cell>
          <cell r="J57">
            <v>2615413.04</v>
          </cell>
          <cell r="K57">
            <v>3103297.56</v>
          </cell>
          <cell r="L57">
            <v>140121</v>
          </cell>
          <cell r="M57">
            <v>1354769</v>
          </cell>
          <cell r="N57">
            <v>3071324.36</v>
          </cell>
        </row>
        <row r="58">
          <cell r="B58" t="str">
            <v>1050</v>
          </cell>
          <cell r="C58">
            <v>982</v>
          </cell>
          <cell r="D58">
            <v>485791.3</v>
          </cell>
          <cell r="E58">
            <v>0</v>
          </cell>
          <cell r="F58">
            <v>1778.1</v>
          </cell>
          <cell r="G58">
            <v>144</v>
          </cell>
          <cell r="H58">
            <v>256046.4</v>
          </cell>
          <cell r="I58">
            <v>96964.77</v>
          </cell>
          <cell r="J58">
            <v>131695.54999999999</v>
          </cell>
          <cell r="K58">
            <v>228660.32</v>
          </cell>
          <cell r="L58">
            <v>37075</v>
          </cell>
          <cell r="M58">
            <v>253047</v>
          </cell>
          <cell r="N58">
            <v>262010.9</v>
          </cell>
        </row>
        <row r="59">
          <cell r="B59" t="str">
            <v>1060</v>
          </cell>
          <cell r="C59">
            <v>1281</v>
          </cell>
          <cell r="D59">
            <v>388558.85</v>
          </cell>
          <cell r="E59">
            <v>0</v>
          </cell>
          <cell r="F59">
            <v>546</v>
          </cell>
          <cell r="G59">
            <v>141</v>
          </cell>
          <cell r="H59">
            <v>76986</v>
          </cell>
          <cell r="I59">
            <v>29154.6</v>
          </cell>
          <cell r="J59">
            <v>121730.22</v>
          </cell>
          <cell r="K59">
            <v>150884.82</v>
          </cell>
          <cell r="L59">
            <v>21699</v>
          </cell>
          <cell r="M59">
            <v>95096</v>
          </cell>
          <cell r="N59">
            <v>146126.39999999999</v>
          </cell>
        </row>
        <row r="60">
          <cell r="B60" t="str">
            <v>1070</v>
          </cell>
          <cell r="C60">
            <v>220</v>
          </cell>
          <cell r="D60">
            <v>394086.46</v>
          </cell>
          <cell r="E60">
            <v>0</v>
          </cell>
          <cell r="F60">
            <v>800.2</v>
          </cell>
          <cell r="G60">
            <v>148</v>
          </cell>
          <cell r="H60">
            <v>118429.6</v>
          </cell>
          <cell r="I60">
            <v>44849.29</v>
          </cell>
          <cell r="J60">
            <v>118286.63</v>
          </cell>
          <cell r="K60">
            <v>163135.92000000001</v>
          </cell>
          <cell r="L60">
            <v>12631</v>
          </cell>
          <cell r="M60">
            <v>126616</v>
          </cell>
          <cell r="N60">
            <v>163243.25</v>
          </cell>
        </row>
        <row r="61">
          <cell r="B61" t="str">
            <v>1080</v>
          </cell>
          <cell r="C61">
            <v>1882</v>
          </cell>
          <cell r="D61">
            <v>2497389.63</v>
          </cell>
          <cell r="E61">
            <v>0</v>
          </cell>
          <cell r="F61">
            <v>2491.1</v>
          </cell>
          <cell r="G61">
            <v>165</v>
          </cell>
          <cell r="H61">
            <v>411031.5</v>
          </cell>
          <cell r="I61">
            <v>155657.63</v>
          </cell>
          <cell r="J61">
            <v>793144.63</v>
          </cell>
          <cell r="K61">
            <v>948802.26</v>
          </cell>
          <cell r="L61">
            <v>67894</v>
          </cell>
          <cell r="M61">
            <v>482994</v>
          </cell>
          <cell r="N61">
            <v>898951.86</v>
          </cell>
        </row>
        <row r="62">
          <cell r="B62" t="str">
            <v>1110</v>
          </cell>
          <cell r="C62">
            <v>2205</v>
          </cell>
          <cell r="D62">
            <v>5199018.5999999996</v>
          </cell>
          <cell r="E62">
            <v>0</v>
          </cell>
          <cell r="F62">
            <v>4252.8</v>
          </cell>
          <cell r="G62">
            <v>163</v>
          </cell>
          <cell r="H62">
            <v>693206.4</v>
          </cell>
          <cell r="I62">
            <v>262517.26</v>
          </cell>
          <cell r="J62">
            <v>1671993</v>
          </cell>
          <cell r="K62">
            <v>1934510.27</v>
          </cell>
          <cell r="L62">
            <v>45182.400000000001</v>
          </cell>
          <cell r="M62">
            <v>753044</v>
          </cell>
          <cell r="N62">
            <v>1746066.9</v>
          </cell>
        </row>
        <row r="63">
          <cell r="B63" t="str">
            <v>1120</v>
          </cell>
          <cell r="C63">
            <v>63</v>
          </cell>
          <cell r="D63">
            <v>197903.16</v>
          </cell>
          <cell r="E63">
            <v>0</v>
          </cell>
          <cell r="F63">
            <v>94</v>
          </cell>
          <cell r="G63">
            <v>145</v>
          </cell>
          <cell r="H63">
            <v>13630</v>
          </cell>
          <cell r="I63">
            <v>5161.68</v>
          </cell>
          <cell r="J63">
            <v>65281.54</v>
          </cell>
          <cell r="K63">
            <v>70443.22</v>
          </cell>
          <cell r="L63">
            <v>7521</v>
          </cell>
          <cell r="M63">
            <v>29287</v>
          </cell>
          <cell r="N63">
            <v>61702.61</v>
          </cell>
        </row>
        <row r="64">
          <cell r="B64" t="str">
            <v>1130</v>
          </cell>
          <cell r="C64">
            <v>344</v>
          </cell>
          <cell r="D64">
            <v>332109.90999999997</v>
          </cell>
          <cell r="E64">
            <v>0</v>
          </cell>
          <cell r="F64">
            <v>1286.2</v>
          </cell>
          <cell r="G64">
            <v>143</v>
          </cell>
          <cell r="H64">
            <v>183926.6</v>
          </cell>
          <cell r="I64">
            <v>69653</v>
          </cell>
          <cell r="J64">
            <v>88894.15</v>
          </cell>
          <cell r="K64">
            <v>158547.16</v>
          </cell>
          <cell r="L64">
            <v>30248</v>
          </cell>
          <cell r="M64">
            <v>195399</v>
          </cell>
          <cell r="N64">
            <v>148688.54</v>
          </cell>
        </row>
        <row r="65">
          <cell r="B65" t="str">
            <v>1140</v>
          </cell>
          <cell r="C65">
            <v>593</v>
          </cell>
          <cell r="D65">
            <v>655344.18999999994</v>
          </cell>
          <cell r="E65">
            <v>0</v>
          </cell>
          <cell r="F65">
            <v>1056.3</v>
          </cell>
          <cell r="G65">
            <v>157</v>
          </cell>
          <cell r="H65">
            <v>165839.1</v>
          </cell>
          <cell r="I65">
            <v>62803.27</v>
          </cell>
          <cell r="J65">
            <v>200693.61</v>
          </cell>
          <cell r="K65">
            <v>263496.88</v>
          </cell>
          <cell r="L65">
            <v>88888</v>
          </cell>
          <cell r="M65">
            <v>243275</v>
          </cell>
          <cell r="N65">
            <v>263541.71999999997</v>
          </cell>
        </row>
        <row r="66">
          <cell r="B66" t="str">
            <v>1150</v>
          </cell>
          <cell r="C66">
            <v>1058</v>
          </cell>
          <cell r="D66">
            <v>661971.77</v>
          </cell>
          <cell r="E66">
            <v>0</v>
          </cell>
          <cell r="F66">
            <v>1171</v>
          </cell>
          <cell r="G66">
            <v>145</v>
          </cell>
          <cell r="H66">
            <v>169795</v>
          </cell>
          <cell r="I66">
            <v>64301.37</v>
          </cell>
          <cell r="J66">
            <v>202430.97</v>
          </cell>
          <cell r="K66">
            <v>266732.33</v>
          </cell>
          <cell r="L66">
            <v>52349</v>
          </cell>
          <cell r="M66">
            <v>228442</v>
          </cell>
          <cell r="N66">
            <v>240412.19</v>
          </cell>
        </row>
        <row r="67">
          <cell r="B67" t="str">
            <v>1160</v>
          </cell>
          <cell r="C67">
            <v>190</v>
          </cell>
          <cell r="D67">
            <v>158990.19</v>
          </cell>
          <cell r="E67">
            <v>0</v>
          </cell>
          <cell r="F67">
            <v>261.2</v>
          </cell>
          <cell r="G67">
            <v>142</v>
          </cell>
          <cell r="H67">
            <v>37090.400000000001</v>
          </cell>
          <cell r="I67">
            <v>14046.13</v>
          </cell>
          <cell r="J67">
            <v>49092.55</v>
          </cell>
          <cell r="K67">
            <v>63138.69</v>
          </cell>
          <cell r="L67">
            <v>17382</v>
          </cell>
          <cell r="M67">
            <v>58683</v>
          </cell>
          <cell r="N67">
            <v>70346.84</v>
          </cell>
        </row>
        <row r="68">
          <cell r="B68" t="str">
            <v>1180</v>
          </cell>
          <cell r="C68">
            <v>1050</v>
          </cell>
          <cell r="D68">
            <v>1619862.97</v>
          </cell>
          <cell r="E68">
            <v>0</v>
          </cell>
          <cell r="F68">
            <v>1434.6</v>
          </cell>
          <cell r="G68">
            <v>172</v>
          </cell>
          <cell r="H68">
            <v>246751.2</v>
          </cell>
          <cell r="I68">
            <v>93444.68</v>
          </cell>
          <cell r="J68">
            <v>516997.88</v>
          </cell>
          <cell r="K68">
            <v>610442.55000000005</v>
          </cell>
          <cell r="L68">
            <v>216344</v>
          </cell>
          <cell r="M68">
            <v>396005</v>
          </cell>
          <cell r="N68">
            <v>662675.41</v>
          </cell>
        </row>
        <row r="69">
          <cell r="B69" t="str">
            <v>1195</v>
          </cell>
          <cell r="C69">
            <v>2995</v>
          </cell>
          <cell r="D69">
            <v>1530325.26</v>
          </cell>
          <cell r="E69">
            <v>0</v>
          </cell>
          <cell r="F69">
            <v>1906.4</v>
          </cell>
          <cell r="G69">
            <v>147</v>
          </cell>
          <cell r="H69">
            <v>280240.8</v>
          </cell>
          <cell r="I69">
            <v>106127.19</v>
          </cell>
          <cell r="J69">
            <v>482375.89</v>
          </cell>
          <cell r="K69">
            <v>588503.07999999996</v>
          </cell>
          <cell r="L69">
            <v>129909</v>
          </cell>
          <cell r="M69">
            <v>367738</v>
          </cell>
          <cell r="N69">
            <v>595915.96</v>
          </cell>
        </row>
        <row r="70">
          <cell r="B70" t="str">
            <v>1220</v>
          </cell>
          <cell r="C70">
            <v>739</v>
          </cell>
          <cell r="D70">
            <v>377709.05</v>
          </cell>
          <cell r="E70">
            <v>0</v>
          </cell>
          <cell r="F70">
            <v>388</v>
          </cell>
          <cell r="G70">
            <v>142</v>
          </cell>
          <cell r="H70">
            <v>55096</v>
          </cell>
          <cell r="I70">
            <v>20864.86</v>
          </cell>
          <cell r="J70">
            <v>120863.13</v>
          </cell>
          <cell r="K70">
            <v>141727.98000000001</v>
          </cell>
          <cell r="L70">
            <v>23869</v>
          </cell>
          <cell r="M70">
            <v>88218</v>
          </cell>
          <cell r="N70">
            <v>109945.17</v>
          </cell>
        </row>
        <row r="71">
          <cell r="B71" t="str">
            <v>1330</v>
          </cell>
          <cell r="C71">
            <v>379</v>
          </cell>
          <cell r="D71">
            <v>297436.5</v>
          </cell>
          <cell r="E71">
            <v>0</v>
          </cell>
          <cell r="F71">
            <v>478.3</v>
          </cell>
          <cell r="G71">
            <v>147</v>
          </cell>
          <cell r="H71">
            <v>70310.100000000006</v>
          </cell>
          <cell r="I71">
            <v>26626.43</v>
          </cell>
          <cell r="J71">
            <v>91723.37</v>
          </cell>
          <cell r="K71">
            <v>118349.8</v>
          </cell>
          <cell r="L71">
            <v>23015</v>
          </cell>
          <cell r="M71">
            <v>97689</v>
          </cell>
          <cell r="N71">
            <v>102747.74</v>
          </cell>
        </row>
        <row r="72">
          <cell r="B72" t="str">
            <v>1340</v>
          </cell>
          <cell r="C72">
            <v>369</v>
          </cell>
          <cell r="D72">
            <v>158155.54</v>
          </cell>
          <cell r="E72">
            <v>0</v>
          </cell>
          <cell r="F72">
            <v>207.2</v>
          </cell>
          <cell r="G72">
            <v>148</v>
          </cell>
          <cell r="H72">
            <v>30665.599999999999</v>
          </cell>
          <cell r="I72">
            <v>11613.06</v>
          </cell>
          <cell r="J72">
            <v>49633.94</v>
          </cell>
          <cell r="K72">
            <v>61247</v>
          </cell>
          <cell r="L72">
            <v>34884</v>
          </cell>
          <cell r="M72">
            <v>65406</v>
          </cell>
          <cell r="N72">
            <v>51456.67</v>
          </cell>
        </row>
        <row r="73">
          <cell r="B73" t="str">
            <v>1350</v>
          </cell>
          <cell r="C73">
            <v>803</v>
          </cell>
          <cell r="D73">
            <v>763333.51</v>
          </cell>
          <cell r="E73">
            <v>0</v>
          </cell>
          <cell r="F73">
            <v>719</v>
          </cell>
          <cell r="G73">
            <v>145</v>
          </cell>
          <cell r="H73">
            <v>104255</v>
          </cell>
          <cell r="I73">
            <v>39481.370000000003</v>
          </cell>
          <cell r="J73">
            <v>245168.72</v>
          </cell>
          <cell r="K73">
            <v>284650.09000000003</v>
          </cell>
          <cell r="L73">
            <v>54762</v>
          </cell>
          <cell r="M73">
            <v>173066</v>
          </cell>
          <cell r="N73">
            <v>259788.51</v>
          </cell>
        </row>
        <row r="74">
          <cell r="B74" t="str">
            <v>1360</v>
          </cell>
          <cell r="C74">
            <v>2061</v>
          </cell>
          <cell r="D74">
            <v>429945.8</v>
          </cell>
          <cell r="E74">
            <v>0</v>
          </cell>
          <cell r="F74">
            <v>730.4</v>
          </cell>
          <cell r="G74">
            <v>171</v>
          </cell>
          <cell r="H74">
            <v>124898.4</v>
          </cell>
          <cell r="I74">
            <v>47299.02</v>
          </cell>
          <cell r="J74">
            <v>129602.46</v>
          </cell>
          <cell r="K74">
            <v>176901.49</v>
          </cell>
          <cell r="L74">
            <v>147118</v>
          </cell>
          <cell r="M74">
            <v>238818</v>
          </cell>
          <cell r="N74">
            <v>145038.71</v>
          </cell>
        </row>
        <row r="75">
          <cell r="B75" t="str">
            <v>1380</v>
          </cell>
          <cell r="C75">
            <v>2</v>
          </cell>
          <cell r="D75">
            <v>2311.0500000000002</v>
          </cell>
          <cell r="E75">
            <v>0</v>
          </cell>
          <cell r="F75">
            <v>49.9</v>
          </cell>
          <cell r="G75">
            <v>144</v>
          </cell>
          <cell r="H75">
            <v>7185.6</v>
          </cell>
          <cell r="I75">
            <v>2721.19</v>
          </cell>
          <cell r="J75">
            <v>-138.91</v>
          </cell>
          <cell r="K75">
            <v>2079.9499999999998</v>
          </cell>
          <cell r="L75">
            <v>26316</v>
          </cell>
          <cell r="M75">
            <v>26316</v>
          </cell>
          <cell r="N75">
            <v>3692.65</v>
          </cell>
        </row>
        <row r="76">
          <cell r="B76" t="str">
            <v>1390</v>
          </cell>
          <cell r="C76">
            <v>185</v>
          </cell>
          <cell r="D76">
            <v>296939.03000000003</v>
          </cell>
          <cell r="E76">
            <v>0</v>
          </cell>
          <cell r="F76">
            <v>384.8</v>
          </cell>
          <cell r="G76">
            <v>141</v>
          </cell>
          <cell r="H76">
            <v>54256.800000000003</v>
          </cell>
          <cell r="I76">
            <v>20547.05</v>
          </cell>
          <cell r="J76">
            <v>93613.96</v>
          </cell>
          <cell r="K76">
            <v>114161.01</v>
          </cell>
          <cell r="L76">
            <v>29060</v>
          </cell>
          <cell r="M76">
            <v>86113</v>
          </cell>
          <cell r="N76">
            <v>96216.94</v>
          </cell>
        </row>
        <row r="77">
          <cell r="B77" t="str">
            <v>1400</v>
          </cell>
          <cell r="C77">
            <v>6</v>
          </cell>
          <cell r="D77">
            <v>11130.75</v>
          </cell>
          <cell r="E77">
            <v>0</v>
          </cell>
          <cell r="F77">
            <v>44</v>
          </cell>
          <cell r="G77">
            <v>113</v>
          </cell>
          <cell r="H77">
            <v>4972</v>
          </cell>
          <cell r="I77">
            <v>1882.9</v>
          </cell>
          <cell r="J77">
            <v>3132.25</v>
          </cell>
          <cell r="K77">
            <v>5015.1400000000003</v>
          </cell>
          <cell r="L77">
            <v>32621</v>
          </cell>
          <cell r="M77">
            <v>35983</v>
          </cell>
          <cell r="N77">
            <v>6846.4</v>
          </cell>
        </row>
        <row r="78">
          <cell r="B78" t="str">
            <v>1410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N78">
            <v>10175.969999999999</v>
          </cell>
        </row>
        <row r="79">
          <cell r="B79" t="str">
            <v>1420</v>
          </cell>
          <cell r="C79">
            <v>27957</v>
          </cell>
          <cell r="D79">
            <v>24295976.460000001</v>
          </cell>
          <cell r="E79">
            <v>0</v>
          </cell>
          <cell r="F79">
            <v>18810</v>
          </cell>
          <cell r="G79">
            <v>173</v>
          </cell>
          <cell r="H79">
            <v>3254130</v>
          </cell>
          <cell r="I79">
            <v>1232339.03</v>
          </cell>
          <cell r="J79">
            <v>7811654</v>
          </cell>
          <cell r="K79">
            <v>9043993.0299999993</v>
          </cell>
          <cell r="L79">
            <v>241971</v>
          </cell>
          <cell r="M79">
            <v>3074569</v>
          </cell>
          <cell r="N79">
            <v>8797559.3000000007</v>
          </cell>
        </row>
        <row r="80">
          <cell r="B80" t="str">
            <v>1430</v>
          </cell>
          <cell r="C80">
            <v>122</v>
          </cell>
          <cell r="D80">
            <v>117398.63</v>
          </cell>
          <cell r="E80">
            <v>0</v>
          </cell>
          <cell r="F80">
            <v>460</v>
          </cell>
          <cell r="G80">
            <v>147</v>
          </cell>
          <cell r="H80">
            <v>67620</v>
          </cell>
          <cell r="I80">
            <v>25607.69</v>
          </cell>
          <cell r="J80">
            <v>31089.59</v>
          </cell>
          <cell r="K80">
            <v>56697.279999999999</v>
          </cell>
          <cell r="L80">
            <v>35653</v>
          </cell>
          <cell r="M80">
            <v>83063</v>
          </cell>
          <cell r="N80">
            <v>47613.59</v>
          </cell>
        </row>
        <row r="81">
          <cell r="B81" t="str">
            <v>1440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N81">
            <v>21404.3</v>
          </cell>
        </row>
        <row r="82">
          <cell r="B82" t="str">
            <v>1450</v>
          </cell>
          <cell r="C82">
            <v>150</v>
          </cell>
          <cell r="D82">
            <v>145723.95000000001</v>
          </cell>
          <cell r="E82">
            <v>0</v>
          </cell>
          <cell r="F82">
            <v>477</v>
          </cell>
          <cell r="G82">
            <v>140</v>
          </cell>
          <cell r="H82">
            <v>66780</v>
          </cell>
          <cell r="I82">
            <v>25289.59</v>
          </cell>
          <cell r="J82">
            <v>40791.120000000003</v>
          </cell>
          <cell r="K82">
            <v>66080.710000000006</v>
          </cell>
          <cell r="L82">
            <v>20904</v>
          </cell>
          <cell r="M82">
            <v>71699</v>
          </cell>
          <cell r="N82">
            <v>45023.33</v>
          </cell>
        </row>
        <row r="83">
          <cell r="B83" t="str">
            <v>1460</v>
          </cell>
          <cell r="C83">
            <v>107</v>
          </cell>
          <cell r="D83">
            <v>124182.37</v>
          </cell>
          <cell r="E83">
            <v>0</v>
          </cell>
          <cell r="F83">
            <v>488</v>
          </cell>
          <cell r="G83">
            <v>143</v>
          </cell>
          <cell r="H83">
            <v>69784</v>
          </cell>
          <cell r="I83">
            <v>26427.200000000001</v>
          </cell>
          <cell r="J83">
            <v>33109.68</v>
          </cell>
          <cell r="K83">
            <v>59536.88</v>
          </cell>
          <cell r="L83">
            <v>22424</v>
          </cell>
          <cell r="M83">
            <v>66604</v>
          </cell>
          <cell r="N83">
            <v>73721.23</v>
          </cell>
        </row>
        <row r="84">
          <cell r="B84" t="str">
            <v>1480</v>
          </cell>
          <cell r="C84">
            <v>57</v>
          </cell>
          <cell r="D84">
            <v>72923.02</v>
          </cell>
          <cell r="E84">
            <v>0</v>
          </cell>
          <cell r="F84">
            <v>222</v>
          </cell>
          <cell r="G84">
            <v>139</v>
          </cell>
          <cell r="H84">
            <v>30858</v>
          </cell>
          <cell r="I84">
            <v>11685.92</v>
          </cell>
          <cell r="J84">
            <v>20741</v>
          </cell>
          <cell r="K84">
            <v>32426.93</v>
          </cell>
          <cell r="L84">
            <v>54270</v>
          </cell>
          <cell r="M84">
            <v>81326</v>
          </cell>
          <cell r="N84">
            <v>30728.61</v>
          </cell>
        </row>
        <row r="85">
          <cell r="B85" t="str">
            <v>1490</v>
          </cell>
          <cell r="C85">
            <v>24</v>
          </cell>
          <cell r="D85">
            <v>41727.58</v>
          </cell>
          <cell r="E85">
            <v>0</v>
          </cell>
          <cell r="F85">
            <v>154</v>
          </cell>
          <cell r="G85">
            <v>145</v>
          </cell>
          <cell r="H85">
            <v>22330</v>
          </cell>
          <cell r="I85">
            <v>8456.3700000000008</v>
          </cell>
          <cell r="J85">
            <v>11268.96</v>
          </cell>
          <cell r="K85">
            <v>19725.330000000002</v>
          </cell>
          <cell r="L85">
            <v>15853</v>
          </cell>
          <cell r="M85">
            <v>39697</v>
          </cell>
          <cell r="N85">
            <v>20018.419999999998</v>
          </cell>
        </row>
        <row r="86">
          <cell r="B86" t="str">
            <v>1500</v>
          </cell>
          <cell r="C86">
            <v>710</v>
          </cell>
          <cell r="D86">
            <v>156367.66</v>
          </cell>
          <cell r="E86">
            <v>0</v>
          </cell>
          <cell r="F86">
            <v>526</v>
          </cell>
          <cell r="G86">
            <v>156</v>
          </cell>
          <cell r="H86">
            <v>82056</v>
          </cell>
          <cell r="I86">
            <v>31074.61</v>
          </cell>
          <cell r="J86">
            <v>42436.76</v>
          </cell>
          <cell r="K86">
            <v>73511.360000000001</v>
          </cell>
          <cell r="L86">
            <v>83766</v>
          </cell>
          <cell r="M86">
            <v>143238</v>
          </cell>
          <cell r="N86">
            <v>68310.210000000006</v>
          </cell>
        </row>
        <row r="87">
          <cell r="B87" t="str">
            <v>1510</v>
          </cell>
          <cell r="C87">
            <v>831</v>
          </cell>
          <cell r="D87">
            <v>320247.93</v>
          </cell>
          <cell r="E87">
            <v>0</v>
          </cell>
          <cell r="F87">
            <v>311.39999999999998</v>
          </cell>
          <cell r="G87">
            <v>162</v>
          </cell>
          <cell r="H87">
            <v>50446.8</v>
          </cell>
          <cell r="I87">
            <v>19104.2</v>
          </cell>
          <cell r="J87">
            <v>101997.38</v>
          </cell>
          <cell r="K87">
            <v>121101.58</v>
          </cell>
          <cell r="L87">
            <v>52641.9</v>
          </cell>
          <cell r="M87">
            <v>102670.7</v>
          </cell>
          <cell r="N87">
            <v>124142.06</v>
          </cell>
        </row>
        <row r="88">
          <cell r="B88" t="str">
            <v>1520</v>
          </cell>
          <cell r="C88">
            <v>1400</v>
          </cell>
          <cell r="D88">
            <v>1868394.55</v>
          </cell>
          <cell r="E88">
            <v>0</v>
          </cell>
          <cell r="F88">
            <v>2358</v>
          </cell>
          <cell r="G88">
            <v>164</v>
          </cell>
          <cell r="H88">
            <v>386712</v>
          </cell>
          <cell r="I88">
            <v>146447.82999999999</v>
          </cell>
          <cell r="J88">
            <v>583223.35</v>
          </cell>
          <cell r="K88">
            <v>729671.19</v>
          </cell>
          <cell r="L88">
            <v>135568</v>
          </cell>
          <cell r="M88">
            <v>484115</v>
          </cell>
          <cell r="N88">
            <v>648195.53</v>
          </cell>
        </row>
        <row r="89">
          <cell r="B89" t="str">
            <v>1530</v>
          </cell>
          <cell r="C89">
            <v>1305</v>
          </cell>
          <cell r="D89">
            <v>415882.28</v>
          </cell>
          <cell r="E89">
            <v>0</v>
          </cell>
          <cell r="F89">
            <v>441.1</v>
          </cell>
          <cell r="G89">
            <v>146</v>
          </cell>
          <cell r="H89">
            <v>64400.6</v>
          </cell>
          <cell r="I89">
            <v>24388.51</v>
          </cell>
          <cell r="J89">
            <v>132598.94</v>
          </cell>
          <cell r="K89">
            <v>156987.45000000001</v>
          </cell>
          <cell r="L89">
            <v>51892</v>
          </cell>
          <cell r="M89">
            <v>119284</v>
          </cell>
          <cell r="N89">
            <v>194642.86</v>
          </cell>
        </row>
        <row r="90">
          <cell r="B90" t="str">
            <v>1540</v>
          </cell>
          <cell r="C90">
            <v>286</v>
          </cell>
          <cell r="D90">
            <v>495919.98</v>
          </cell>
          <cell r="E90">
            <v>0</v>
          </cell>
          <cell r="F90">
            <v>579.4</v>
          </cell>
          <cell r="G90">
            <v>146</v>
          </cell>
          <cell r="H90">
            <v>84592.4</v>
          </cell>
          <cell r="I90">
            <v>32035.14</v>
          </cell>
          <cell r="J90">
            <v>157117.79</v>
          </cell>
          <cell r="K90">
            <v>189152.94</v>
          </cell>
          <cell r="L90">
            <v>51591.6</v>
          </cell>
          <cell r="M90">
            <v>140458.4</v>
          </cell>
          <cell r="N90">
            <v>184178.36</v>
          </cell>
        </row>
        <row r="91">
          <cell r="B91" t="str">
            <v>1550</v>
          </cell>
          <cell r="C91">
            <v>12223</v>
          </cell>
          <cell r="D91">
            <v>10862474.85</v>
          </cell>
          <cell r="E91">
            <v>0</v>
          </cell>
          <cell r="F91">
            <v>11171.3</v>
          </cell>
          <cell r="G91">
            <v>175</v>
          </cell>
          <cell r="H91">
            <v>1954977.5</v>
          </cell>
          <cell r="I91">
            <v>740349.98</v>
          </cell>
          <cell r="J91">
            <v>3428363.69</v>
          </cell>
          <cell r="K91">
            <v>4168713.67</v>
          </cell>
          <cell r="L91">
            <v>183660.1</v>
          </cell>
          <cell r="M91">
            <v>2086438</v>
          </cell>
          <cell r="N91">
            <v>3863443.83</v>
          </cell>
        </row>
        <row r="92">
          <cell r="B92" t="str">
            <v>1560</v>
          </cell>
          <cell r="C92">
            <v>3748</v>
          </cell>
          <cell r="D92">
            <v>5812429.2999999998</v>
          </cell>
          <cell r="E92">
            <v>0</v>
          </cell>
          <cell r="F92">
            <v>4930</v>
          </cell>
          <cell r="G92">
            <v>168</v>
          </cell>
          <cell r="H92">
            <v>828240</v>
          </cell>
          <cell r="I92">
            <v>313654.49</v>
          </cell>
          <cell r="J92">
            <v>1862435.03</v>
          </cell>
          <cell r="K92">
            <v>2176089.52</v>
          </cell>
          <cell r="L92">
            <v>147619</v>
          </cell>
          <cell r="M92">
            <v>1078760</v>
          </cell>
          <cell r="N92">
            <v>2062018.76</v>
          </cell>
        </row>
        <row r="93">
          <cell r="B93" t="str">
            <v>1570</v>
          </cell>
          <cell r="C93">
            <v>655</v>
          </cell>
          <cell r="D93">
            <v>393056.29</v>
          </cell>
          <cell r="E93">
            <v>0</v>
          </cell>
          <cell r="F93">
            <v>385.8</v>
          </cell>
          <cell r="G93">
            <v>167</v>
          </cell>
          <cell r="H93">
            <v>64428.6</v>
          </cell>
          <cell r="I93">
            <v>24399.11</v>
          </cell>
          <cell r="J93">
            <v>124864.19</v>
          </cell>
          <cell r="K93">
            <v>149263.29999999999</v>
          </cell>
          <cell r="L93">
            <v>36586</v>
          </cell>
          <cell r="M93">
            <v>104126</v>
          </cell>
          <cell r="N93">
            <v>158476.31</v>
          </cell>
        </row>
        <row r="94">
          <cell r="B94" t="str">
            <v>1580</v>
          </cell>
          <cell r="C94">
            <v>881</v>
          </cell>
          <cell r="D94">
            <v>286079.75</v>
          </cell>
          <cell r="E94">
            <v>0</v>
          </cell>
          <cell r="F94">
            <v>413</v>
          </cell>
          <cell r="G94">
            <v>146</v>
          </cell>
          <cell r="H94">
            <v>60298</v>
          </cell>
          <cell r="I94">
            <v>22834.85</v>
          </cell>
          <cell r="J94">
            <v>89161.05</v>
          </cell>
          <cell r="K94">
            <v>111995.9</v>
          </cell>
          <cell r="L94">
            <v>33566</v>
          </cell>
          <cell r="M94">
            <v>78489</v>
          </cell>
          <cell r="N94">
            <v>101274.22</v>
          </cell>
        </row>
        <row r="95">
          <cell r="B95" t="str">
            <v>1590</v>
          </cell>
          <cell r="C95">
            <v>218</v>
          </cell>
          <cell r="D95">
            <v>181925.63</v>
          </cell>
          <cell r="E95">
            <v>0</v>
          </cell>
          <cell r="F95">
            <v>324</v>
          </cell>
          <cell r="G95">
            <v>144</v>
          </cell>
          <cell r="H95">
            <v>46656</v>
          </cell>
          <cell r="I95">
            <v>17668.63</v>
          </cell>
          <cell r="J95">
            <v>55633.85</v>
          </cell>
          <cell r="K95">
            <v>73302.47</v>
          </cell>
          <cell r="L95">
            <v>25788</v>
          </cell>
          <cell r="M95">
            <v>75604</v>
          </cell>
          <cell r="N95">
            <v>64839.02</v>
          </cell>
        </row>
        <row r="96">
          <cell r="B96" t="str">
            <v>1600</v>
          </cell>
          <cell r="C96">
            <v>313</v>
          </cell>
          <cell r="D96">
            <v>146565.70000000001</v>
          </cell>
          <cell r="E96">
            <v>0</v>
          </cell>
          <cell r="F96">
            <v>235</v>
          </cell>
          <cell r="G96">
            <v>143</v>
          </cell>
          <cell r="H96">
            <v>33605</v>
          </cell>
          <cell r="I96">
            <v>12726.21</v>
          </cell>
          <cell r="J96">
            <v>45331.43</v>
          </cell>
          <cell r="K96">
            <v>58057.65</v>
          </cell>
          <cell r="L96">
            <v>30460</v>
          </cell>
          <cell r="M96">
            <v>65218</v>
          </cell>
          <cell r="N96">
            <v>71066.91</v>
          </cell>
        </row>
        <row r="97">
          <cell r="B97" t="str">
            <v>1620</v>
          </cell>
          <cell r="C97">
            <v>44</v>
          </cell>
          <cell r="D97">
            <v>71311.5</v>
          </cell>
          <cell r="E97">
            <v>0</v>
          </cell>
          <cell r="F97">
            <v>147</v>
          </cell>
          <cell r="G97">
            <v>140</v>
          </cell>
          <cell r="H97">
            <v>20580</v>
          </cell>
          <cell r="I97">
            <v>7793.65</v>
          </cell>
          <cell r="J97">
            <v>21513.5</v>
          </cell>
          <cell r="K97">
            <v>29307.14</v>
          </cell>
          <cell r="L97">
            <v>26254</v>
          </cell>
          <cell r="M97">
            <v>47507</v>
          </cell>
          <cell r="N97">
            <v>24081.71</v>
          </cell>
        </row>
        <row r="98">
          <cell r="B98" t="str">
            <v>1750</v>
          </cell>
          <cell r="C98">
            <v>54</v>
          </cell>
          <cell r="D98">
            <v>47329</v>
          </cell>
          <cell r="E98">
            <v>0</v>
          </cell>
          <cell r="F98">
            <v>233</v>
          </cell>
          <cell r="G98">
            <v>141</v>
          </cell>
          <cell r="H98">
            <v>32853</v>
          </cell>
          <cell r="I98">
            <v>12441.43</v>
          </cell>
          <cell r="J98">
            <v>11816.42</v>
          </cell>
          <cell r="K98">
            <v>24257.85</v>
          </cell>
          <cell r="L98">
            <v>87439</v>
          </cell>
          <cell r="M98">
            <v>131226</v>
          </cell>
          <cell r="N98">
            <v>29059.599999999999</v>
          </cell>
        </row>
        <row r="99">
          <cell r="B99" t="str">
            <v>1760</v>
          </cell>
          <cell r="C99">
            <v>23</v>
          </cell>
          <cell r="D99">
            <v>55568.63</v>
          </cell>
          <cell r="E99">
            <v>0</v>
          </cell>
          <cell r="F99">
            <v>587</v>
          </cell>
          <cell r="G99">
            <v>143</v>
          </cell>
          <cell r="H99">
            <v>83941</v>
          </cell>
          <cell r="I99">
            <v>31788.46</v>
          </cell>
          <cell r="J99">
            <v>8054.34</v>
          </cell>
          <cell r="K99">
            <v>39842.800000000003</v>
          </cell>
          <cell r="L99">
            <v>36891</v>
          </cell>
          <cell r="M99">
            <v>89690</v>
          </cell>
          <cell r="N99">
            <v>31912.33</v>
          </cell>
        </row>
        <row r="100">
          <cell r="B100" t="str">
            <v>1780</v>
          </cell>
          <cell r="C100">
            <v>61</v>
          </cell>
          <cell r="D100">
            <v>129042.19</v>
          </cell>
          <cell r="E100">
            <v>0</v>
          </cell>
          <cell r="F100">
            <v>646</v>
          </cell>
          <cell r="G100">
            <v>138</v>
          </cell>
          <cell r="H100">
            <v>89148</v>
          </cell>
          <cell r="I100">
            <v>33760.35</v>
          </cell>
          <cell r="J100">
            <v>32271.96</v>
          </cell>
          <cell r="K100">
            <v>66032.31</v>
          </cell>
          <cell r="L100">
            <v>21764</v>
          </cell>
          <cell r="M100">
            <v>108349</v>
          </cell>
          <cell r="N100">
            <v>58868.57</v>
          </cell>
        </row>
        <row r="101">
          <cell r="B101" t="str">
            <v>1790</v>
          </cell>
          <cell r="C101">
            <v>251</v>
          </cell>
          <cell r="D101">
            <v>188777.3</v>
          </cell>
          <cell r="E101">
            <v>0</v>
          </cell>
          <cell r="F101">
            <v>708.7</v>
          </cell>
          <cell r="G101">
            <v>139</v>
          </cell>
          <cell r="H101">
            <v>98509.3</v>
          </cell>
          <cell r="I101">
            <v>37305.47</v>
          </cell>
          <cell r="J101">
            <v>51303.51</v>
          </cell>
          <cell r="K101">
            <v>88608.98</v>
          </cell>
          <cell r="L101">
            <v>56151</v>
          </cell>
          <cell r="M101">
            <v>150656</v>
          </cell>
          <cell r="N101">
            <v>120552.85</v>
          </cell>
        </row>
        <row r="102">
          <cell r="B102" t="str">
            <v>1810</v>
          </cell>
          <cell r="C102">
            <v>39</v>
          </cell>
          <cell r="D102">
            <v>49910.3</v>
          </cell>
          <cell r="E102">
            <v>0</v>
          </cell>
          <cell r="F102">
            <v>325</v>
          </cell>
          <cell r="G102">
            <v>141</v>
          </cell>
          <cell r="H102">
            <v>45825</v>
          </cell>
          <cell r="I102">
            <v>17353.93</v>
          </cell>
          <cell r="J102">
            <v>11026.84</v>
          </cell>
          <cell r="K102">
            <v>28380.77</v>
          </cell>
          <cell r="L102">
            <v>27742</v>
          </cell>
          <cell r="M102">
            <v>63780</v>
          </cell>
          <cell r="N102">
            <v>29034.07</v>
          </cell>
        </row>
        <row r="103">
          <cell r="B103" t="str">
            <v>1828</v>
          </cell>
          <cell r="C103">
            <v>289</v>
          </cell>
          <cell r="D103">
            <v>292217.15000000002</v>
          </cell>
          <cell r="E103">
            <v>0</v>
          </cell>
          <cell r="F103">
            <v>638.29999999999995</v>
          </cell>
          <cell r="G103">
            <v>146</v>
          </cell>
          <cell r="H103">
            <v>93191.8</v>
          </cell>
          <cell r="I103">
            <v>35291.730000000003</v>
          </cell>
          <cell r="J103">
            <v>87020.64</v>
          </cell>
          <cell r="K103">
            <v>122312.37</v>
          </cell>
          <cell r="L103">
            <v>163616.29999999999</v>
          </cell>
          <cell r="M103">
            <v>241281.5</v>
          </cell>
          <cell r="N103">
            <v>166388.5</v>
          </cell>
        </row>
        <row r="104">
          <cell r="B104" t="str">
            <v>1850</v>
          </cell>
          <cell r="C104">
            <v>122</v>
          </cell>
          <cell r="D104">
            <v>111847.15</v>
          </cell>
          <cell r="E104">
            <v>0</v>
          </cell>
          <cell r="F104">
            <v>298</v>
          </cell>
          <cell r="G104">
            <v>142</v>
          </cell>
          <cell r="H104">
            <v>42316</v>
          </cell>
          <cell r="I104">
            <v>16025.07</v>
          </cell>
          <cell r="J104">
            <v>32454.94</v>
          </cell>
          <cell r="K104">
            <v>48480.01</v>
          </cell>
          <cell r="L104">
            <v>31268</v>
          </cell>
          <cell r="M104">
            <v>62211</v>
          </cell>
          <cell r="N104">
            <v>48820.67</v>
          </cell>
        </row>
        <row r="105">
          <cell r="B105" t="str">
            <v>1860</v>
          </cell>
          <cell r="C105">
            <v>269</v>
          </cell>
          <cell r="D105">
            <v>162564.45000000001</v>
          </cell>
          <cell r="E105">
            <v>0</v>
          </cell>
          <cell r="F105">
            <v>321</v>
          </cell>
          <cell r="G105">
            <v>158</v>
          </cell>
          <cell r="H105">
            <v>50718</v>
          </cell>
          <cell r="I105">
            <v>19206.91</v>
          </cell>
          <cell r="J105">
            <v>48555.199999999997</v>
          </cell>
          <cell r="K105">
            <v>67762.11</v>
          </cell>
          <cell r="L105">
            <v>39617</v>
          </cell>
          <cell r="M105">
            <v>83975</v>
          </cell>
          <cell r="N105">
            <v>54590.16</v>
          </cell>
        </row>
        <row r="106">
          <cell r="B106" t="str">
            <v>1870</v>
          </cell>
          <cell r="C106">
            <v>144</v>
          </cell>
          <cell r="D106">
            <v>190556.99</v>
          </cell>
          <cell r="E106">
            <v>0</v>
          </cell>
          <cell r="F106">
            <v>405.2</v>
          </cell>
          <cell r="G106">
            <v>159</v>
          </cell>
          <cell r="H106">
            <v>64426.8</v>
          </cell>
          <cell r="I106">
            <v>24398.43</v>
          </cell>
          <cell r="J106">
            <v>56277.9</v>
          </cell>
          <cell r="K106">
            <v>80676.33</v>
          </cell>
          <cell r="L106">
            <v>16961</v>
          </cell>
          <cell r="M106">
            <v>66414</v>
          </cell>
          <cell r="N106">
            <v>76309.31</v>
          </cell>
        </row>
        <row r="107">
          <cell r="B107" t="str">
            <v>1980</v>
          </cell>
          <cell r="C107">
            <v>29</v>
          </cell>
          <cell r="D107">
            <v>29413.52</v>
          </cell>
          <cell r="E107">
            <v>0</v>
          </cell>
          <cell r="F107">
            <v>89.8</v>
          </cell>
          <cell r="G107">
            <v>147</v>
          </cell>
          <cell r="H107">
            <v>13200.6</v>
          </cell>
          <cell r="I107">
            <v>4999.07</v>
          </cell>
          <cell r="J107">
            <v>8269.18</v>
          </cell>
          <cell r="K107">
            <v>13268.24</v>
          </cell>
          <cell r="L107">
            <v>22298</v>
          </cell>
          <cell r="M107">
            <v>32906</v>
          </cell>
          <cell r="N107">
            <v>10683.61</v>
          </cell>
        </row>
        <row r="108">
          <cell r="B108" t="str">
            <v>1990</v>
          </cell>
          <cell r="C108">
            <v>281</v>
          </cell>
          <cell r="D108">
            <v>120636.34</v>
          </cell>
          <cell r="E108">
            <v>0</v>
          </cell>
          <cell r="F108">
            <v>144</v>
          </cell>
          <cell r="G108">
            <v>146</v>
          </cell>
          <cell r="H108">
            <v>21024</v>
          </cell>
          <cell r="I108">
            <v>7961.79</v>
          </cell>
          <cell r="J108">
            <v>38162.870000000003</v>
          </cell>
          <cell r="K108">
            <v>46124.66</v>
          </cell>
          <cell r="L108">
            <v>25957</v>
          </cell>
          <cell r="M108">
            <v>46029</v>
          </cell>
          <cell r="N108">
            <v>38923.1</v>
          </cell>
        </row>
        <row r="109">
          <cell r="B109" t="str">
            <v>2000</v>
          </cell>
          <cell r="C109">
            <v>8809</v>
          </cell>
          <cell r="D109">
            <v>7923539.0300000003</v>
          </cell>
          <cell r="E109">
            <v>920338.54</v>
          </cell>
          <cell r="F109">
            <v>11757.2</v>
          </cell>
          <cell r="G109">
            <v>173</v>
          </cell>
          <cell r="H109">
            <v>2033995.6</v>
          </cell>
          <cell r="I109">
            <v>770274.13</v>
          </cell>
          <cell r="J109">
            <v>2111092.16</v>
          </cell>
          <cell r="K109">
            <v>2881366.29</v>
          </cell>
          <cell r="L109">
            <v>83442.399999999994</v>
          </cell>
          <cell r="M109">
            <v>1759634.4</v>
          </cell>
          <cell r="N109">
            <v>2697022.52</v>
          </cell>
        </row>
        <row r="110">
          <cell r="B110" t="str">
            <v>2010</v>
          </cell>
          <cell r="C110">
            <v>70</v>
          </cell>
          <cell r="D110">
            <v>20833.900000000001</v>
          </cell>
          <cell r="E110">
            <v>0</v>
          </cell>
          <cell r="F110">
            <v>425</v>
          </cell>
          <cell r="G110">
            <v>142</v>
          </cell>
          <cell r="H110">
            <v>60350</v>
          </cell>
          <cell r="I110">
            <v>22854.54</v>
          </cell>
          <cell r="J110">
            <v>-684.39</v>
          </cell>
          <cell r="K110">
            <v>18750.509999999998</v>
          </cell>
          <cell r="L110">
            <v>16282</v>
          </cell>
          <cell r="M110">
            <v>16282</v>
          </cell>
          <cell r="N110">
            <v>8788.17</v>
          </cell>
        </row>
        <row r="111">
          <cell r="B111" t="str">
            <v>2020</v>
          </cell>
          <cell r="C111">
            <v>482</v>
          </cell>
          <cell r="D111">
            <v>346725.47</v>
          </cell>
          <cell r="E111">
            <v>0</v>
          </cell>
          <cell r="F111">
            <v>573</v>
          </cell>
          <cell r="G111">
            <v>144</v>
          </cell>
          <cell r="H111">
            <v>82512</v>
          </cell>
          <cell r="I111">
            <v>31247.29</v>
          </cell>
          <cell r="J111">
            <v>106852.46</v>
          </cell>
          <cell r="K111">
            <v>138099.75</v>
          </cell>
          <cell r="L111">
            <v>188338</v>
          </cell>
          <cell r="M111">
            <v>214200</v>
          </cell>
          <cell r="N111">
            <v>242194.86</v>
          </cell>
        </row>
        <row r="112">
          <cell r="B112" t="str">
            <v>2035</v>
          </cell>
          <cell r="C112">
            <v>1475</v>
          </cell>
          <cell r="D112">
            <v>1051265.3500000001</v>
          </cell>
          <cell r="E112">
            <v>0</v>
          </cell>
          <cell r="F112">
            <v>1393</v>
          </cell>
          <cell r="G112">
            <v>145</v>
          </cell>
          <cell r="H112">
            <v>201985</v>
          </cell>
          <cell r="I112">
            <v>76491.72</v>
          </cell>
          <cell r="J112">
            <v>330155.83</v>
          </cell>
          <cell r="K112">
            <v>406647.55</v>
          </cell>
          <cell r="L112">
            <v>101028</v>
          </cell>
          <cell r="M112">
            <v>324109.3</v>
          </cell>
          <cell r="N112">
            <v>414776.74</v>
          </cell>
        </row>
        <row r="113">
          <cell r="B113" t="str">
            <v>2055</v>
          </cell>
          <cell r="C113">
            <v>299</v>
          </cell>
          <cell r="D113">
            <v>292215.86</v>
          </cell>
          <cell r="E113">
            <v>0</v>
          </cell>
          <cell r="F113">
            <v>378.7</v>
          </cell>
          <cell r="G113">
            <v>143</v>
          </cell>
          <cell r="H113">
            <v>54154.1</v>
          </cell>
          <cell r="I113">
            <v>20508.16</v>
          </cell>
          <cell r="J113">
            <v>92027.4</v>
          </cell>
          <cell r="K113">
            <v>112535.56</v>
          </cell>
          <cell r="L113">
            <v>32014</v>
          </cell>
          <cell r="M113">
            <v>86447</v>
          </cell>
          <cell r="N113">
            <v>107207</v>
          </cell>
        </row>
        <row r="114">
          <cell r="B114" t="str">
            <v>2070</v>
          </cell>
          <cell r="C114">
            <v>248</v>
          </cell>
          <cell r="D114">
            <v>105876.39</v>
          </cell>
          <cell r="E114">
            <v>0</v>
          </cell>
          <cell r="F114">
            <v>207</v>
          </cell>
          <cell r="G114">
            <v>140</v>
          </cell>
          <cell r="H114">
            <v>28980</v>
          </cell>
          <cell r="I114">
            <v>10974.73</v>
          </cell>
          <cell r="J114">
            <v>32143.19</v>
          </cell>
          <cell r="K114">
            <v>43117.919999999998</v>
          </cell>
          <cell r="L114">
            <v>41020</v>
          </cell>
          <cell r="M114">
            <v>66441</v>
          </cell>
          <cell r="N114">
            <v>41520.81</v>
          </cell>
        </row>
        <row r="115">
          <cell r="B115" t="str">
            <v>2180</v>
          </cell>
          <cell r="C115">
            <v>1836</v>
          </cell>
          <cell r="D115">
            <v>1866965</v>
          </cell>
          <cell r="E115">
            <v>355831</v>
          </cell>
          <cell r="F115">
            <v>2136</v>
          </cell>
          <cell r="G115">
            <v>162</v>
          </cell>
          <cell r="H115">
            <v>346032</v>
          </cell>
          <cell r="I115">
            <v>131042.32</v>
          </cell>
          <cell r="J115">
            <v>467437.05</v>
          </cell>
          <cell r="K115">
            <v>598479.37</v>
          </cell>
          <cell r="L115">
            <v>128373</v>
          </cell>
          <cell r="M115">
            <v>135738</v>
          </cell>
          <cell r="N115">
            <v>619580.22</v>
          </cell>
        </row>
        <row r="116">
          <cell r="B116" t="str">
            <v>2190</v>
          </cell>
          <cell r="C116">
            <v>265</v>
          </cell>
          <cell r="D116">
            <v>171155.20000000001</v>
          </cell>
          <cell r="E116">
            <v>0</v>
          </cell>
          <cell r="F116">
            <v>365.3</v>
          </cell>
          <cell r="G116">
            <v>150</v>
          </cell>
          <cell r="H116">
            <v>54795</v>
          </cell>
          <cell r="I116">
            <v>20750.87</v>
          </cell>
          <cell r="J116">
            <v>50941.95</v>
          </cell>
          <cell r="K116">
            <v>71692.81</v>
          </cell>
          <cell r="L116">
            <v>31056</v>
          </cell>
          <cell r="M116">
            <v>60710</v>
          </cell>
          <cell r="N116">
            <v>81865.320000000007</v>
          </cell>
        </row>
        <row r="117">
          <cell r="B117" t="str">
            <v>2395</v>
          </cell>
          <cell r="C117">
            <v>292</v>
          </cell>
          <cell r="D117">
            <v>524657.38</v>
          </cell>
          <cell r="E117">
            <v>0</v>
          </cell>
          <cell r="F117">
            <v>668</v>
          </cell>
          <cell r="G117">
            <v>146</v>
          </cell>
          <cell r="H117">
            <v>97528</v>
          </cell>
          <cell r="I117">
            <v>36933.85</v>
          </cell>
          <cell r="J117">
            <v>165191.96</v>
          </cell>
          <cell r="K117">
            <v>202125.81</v>
          </cell>
          <cell r="L117">
            <v>63669</v>
          </cell>
          <cell r="M117">
            <v>186108</v>
          </cell>
          <cell r="N117">
            <v>198593.6</v>
          </cell>
        </row>
        <row r="118">
          <cell r="B118" t="str">
            <v>2405</v>
          </cell>
          <cell r="C118">
            <v>686</v>
          </cell>
          <cell r="D118">
            <v>756448.49</v>
          </cell>
          <cell r="E118">
            <v>0</v>
          </cell>
          <cell r="F118">
            <v>837.6</v>
          </cell>
          <cell r="G118">
            <v>167</v>
          </cell>
          <cell r="H118">
            <v>139879.20000000001</v>
          </cell>
          <cell r="I118">
            <v>52972.25</v>
          </cell>
          <cell r="J118">
            <v>238267.4</v>
          </cell>
          <cell r="K118">
            <v>291239.65000000002</v>
          </cell>
          <cell r="L118">
            <v>82085</v>
          </cell>
          <cell r="M118">
            <v>227920</v>
          </cell>
          <cell r="N118">
            <v>312410.87</v>
          </cell>
        </row>
        <row r="119">
          <cell r="B119" t="str">
            <v>2505</v>
          </cell>
          <cell r="C119">
            <v>144</v>
          </cell>
          <cell r="D119">
            <v>159582.29</v>
          </cell>
          <cell r="E119">
            <v>0</v>
          </cell>
          <cell r="F119">
            <v>351.5</v>
          </cell>
          <cell r="G119">
            <v>142</v>
          </cell>
          <cell r="H119">
            <v>49913</v>
          </cell>
          <cell r="I119">
            <v>18902.05</v>
          </cell>
          <cell r="J119">
            <v>47648.4</v>
          </cell>
          <cell r="K119">
            <v>66550.45</v>
          </cell>
          <cell r="L119">
            <v>16629</v>
          </cell>
          <cell r="M119">
            <v>66536</v>
          </cell>
          <cell r="N119">
            <v>41088.9</v>
          </cell>
        </row>
        <row r="120">
          <cell r="B120" t="str">
            <v>2515</v>
          </cell>
          <cell r="E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N120">
            <v>0</v>
          </cell>
        </row>
        <row r="121">
          <cell r="B121" t="str">
            <v>2520</v>
          </cell>
          <cell r="C121">
            <v>357</v>
          </cell>
          <cell r="D121">
            <v>134069.13</v>
          </cell>
          <cell r="E121">
            <v>0</v>
          </cell>
          <cell r="F121">
            <v>257.5</v>
          </cell>
          <cell r="G121">
            <v>144</v>
          </cell>
          <cell r="H121">
            <v>37080</v>
          </cell>
          <cell r="I121">
            <v>14042.2</v>
          </cell>
          <cell r="J121">
            <v>40653.120000000003</v>
          </cell>
          <cell r="K121">
            <v>54695.32</v>
          </cell>
          <cell r="L121">
            <v>68040</v>
          </cell>
          <cell r="M121">
            <v>92732</v>
          </cell>
          <cell r="N121">
            <v>77292.94</v>
          </cell>
        </row>
        <row r="122">
          <cell r="B122" t="str">
            <v>2530</v>
          </cell>
          <cell r="C122">
            <v>126</v>
          </cell>
          <cell r="D122">
            <v>155816.63</v>
          </cell>
          <cell r="E122">
            <v>0</v>
          </cell>
          <cell r="F122">
            <v>204</v>
          </cell>
          <cell r="G122">
            <v>147</v>
          </cell>
          <cell r="H122">
            <v>29988</v>
          </cell>
          <cell r="I122">
            <v>11356.46</v>
          </cell>
          <cell r="J122">
            <v>48928.66</v>
          </cell>
          <cell r="K122">
            <v>60285.120000000003</v>
          </cell>
          <cell r="L122">
            <v>51204</v>
          </cell>
          <cell r="M122">
            <v>82179</v>
          </cell>
          <cell r="N122">
            <v>59078.28</v>
          </cell>
        </row>
        <row r="123">
          <cell r="B123" t="str">
            <v>2535</v>
          </cell>
          <cell r="C123">
            <v>125</v>
          </cell>
          <cell r="D123">
            <v>10699.19</v>
          </cell>
          <cell r="E123">
            <v>0</v>
          </cell>
          <cell r="F123">
            <v>92</v>
          </cell>
          <cell r="G123">
            <v>139</v>
          </cell>
          <cell r="H123">
            <v>12788</v>
          </cell>
          <cell r="I123">
            <v>4842.82</v>
          </cell>
          <cell r="J123">
            <v>1983.55</v>
          </cell>
          <cell r="K123">
            <v>6826.37</v>
          </cell>
          <cell r="L123">
            <v>25670</v>
          </cell>
          <cell r="M123">
            <v>31263</v>
          </cell>
          <cell r="N123">
            <v>22564.33</v>
          </cell>
        </row>
        <row r="124">
          <cell r="B124" t="str">
            <v>2540</v>
          </cell>
          <cell r="C124">
            <v>175</v>
          </cell>
          <cell r="D124">
            <v>94870.64</v>
          </cell>
          <cell r="E124">
            <v>0</v>
          </cell>
          <cell r="F124">
            <v>239.6</v>
          </cell>
          <cell r="G124">
            <v>162</v>
          </cell>
          <cell r="H124">
            <v>38815.199999999997</v>
          </cell>
          <cell r="I124">
            <v>14699.32</v>
          </cell>
          <cell r="J124">
            <v>27154.03</v>
          </cell>
          <cell r="K124">
            <v>41853.339999999997</v>
          </cell>
          <cell r="L124">
            <v>51475</v>
          </cell>
          <cell r="M124">
            <v>78140</v>
          </cell>
          <cell r="N124">
            <v>41032.97</v>
          </cell>
        </row>
        <row r="125">
          <cell r="B125" t="str">
            <v>2560</v>
          </cell>
          <cell r="C125">
            <v>176</v>
          </cell>
          <cell r="D125">
            <v>71097.72</v>
          </cell>
          <cell r="E125">
            <v>0</v>
          </cell>
          <cell r="F125">
            <v>127</v>
          </cell>
          <cell r="G125">
            <v>144</v>
          </cell>
          <cell r="H125">
            <v>18288</v>
          </cell>
          <cell r="I125">
            <v>6925.67</v>
          </cell>
          <cell r="J125">
            <v>21735.07</v>
          </cell>
          <cell r="K125">
            <v>28660.74</v>
          </cell>
          <cell r="L125">
            <v>25279</v>
          </cell>
          <cell r="M125">
            <v>51035</v>
          </cell>
          <cell r="N125">
            <v>24366.25</v>
          </cell>
        </row>
        <row r="126">
          <cell r="B126" t="str">
            <v>2570</v>
          </cell>
          <cell r="C126">
            <v>113</v>
          </cell>
          <cell r="D126">
            <v>44020.67</v>
          </cell>
          <cell r="E126">
            <v>0</v>
          </cell>
          <cell r="F126">
            <v>102.7</v>
          </cell>
          <cell r="G126">
            <v>140</v>
          </cell>
          <cell r="H126">
            <v>14378</v>
          </cell>
          <cell r="I126">
            <v>5444.95</v>
          </cell>
          <cell r="J126">
            <v>13065.6</v>
          </cell>
          <cell r="K126">
            <v>18510.55</v>
          </cell>
          <cell r="L126">
            <v>35962</v>
          </cell>
          <cell r="M126">
            <v>51024</v>
          </cell>
          <cell r="N126">
            <v>16865.740000000002</v>
          </cell>
        </row>
        <row r="127">
          <cell r="B127" t="str">
            <v>2580</v>
          </cell>
          <cell r="C127">
            <v>52</v>
          </cell>
          <cell r="D127">
            <v>24449.360000000001</v>
          </cell>
          <cell r="E127">
            <v>0</v>
          </cell>
          <cell r="F127">
            <v>63.4</v>
          </cell>
          <cell r="G127">
            <v>166</v>
          </cell>
          <cell r="H127">
            <v>10524.4</v>
          </cell>
          <cell r="I127">
            <v>3985.59</v>
          </cell>
          <cell r="J127">
            <v>6931.08</v>
          </cell>
          <cell r="K127">
            <v>10916.67</v>
          </cell>
          <cell r="L127">
            <v>31371</v>
          </cell>
          <cell r="M127">
            <v>40279</v>
          </cell>
          <cell r="N127">
            <v>12905.59</v>
          </cell>
        </row>
        <row r="128">
          <cell r="B128" t="str">
            <v>2590</v>
          </cell>
          <cell r="C128">
            <v>171</v>
          </cell>
          <cell r="D128">
            <v>205614.72</v>
          </cell>
          <cell r="E128">
            <v>0</v>
          </cell>
          <cell r="F128">
            <v>199</v>
          </cell>
          <cell r="G128">
            <v>165</v>
          </cell>
          <cell r="H128">
            <v>32835</v>
          </cell>
          <cell r="I128">
            <v>12434.61</v>
          </cell>
          <cell r="J128">
            <v>65430.1</v>
          </cell>
          <cell r="K128">
            <v>77864.72</v>
          </cell>
          <cell r="L128">
            <v>19929</v>
          </cell>
          <cell r="M128">
            <v>64907</v>
          </cell>
          <cell r="N128">
            <v>84467.74</v>
          </cell>
        </row>
        <row r="129">
          <cell r="B129" t="str">
            <v>2600</v>
          </cell>
          <cell r="C129">
            <v>797</v>
          </cell>
          <cell r="D129">
            <v>925673.1</v>
          </cell>
          <cell r="E129">
            <v>0</v>
          </cell>
          <cell r="F129">
            <v>837.4</v>
          </cell>
          <cell r="G129">
            <v>169</v>
          </cell>
          <cell r="H129">
            <v>141520.6</v>
          </cell>
          <cell r="I129">
            <v>53593.85</v>
          </cell>
          <cell r="J129">
            <v>295373.24</v>
          </cell>
          <cell r="K129">
            <v>348967.09</v>
          </cell>
          <cell r="L129">
            <v>23904</v>
          </cell>
          <cell r="M129">
            <v>142560</v>
          </cell>
          <cell r="N129">
            <v>262034.25</v>
          </cell>
        </row>
        <row r="130">
          <cell r="B130" t="str">
            <v>2610</v>
          </cell>
          <cell r="C130">
            <v>24</v>
          </cell>
          <cell r="D130">
            <v>239522.72</v>
          </cell>
          <cell r="E130">
            <v>0</v>
          </cell>
          <cell r="F130">
            <v>226.2</v>
          </cell>
          <cell r="G130">
            <v>143</v>
          </cell>
          <cell r="H130">
            <v>32346.6</v>
          </cell>
          <cell r="I130">
            <v>12249.66</v>
          </cell>
          <cell r="J130">
            <v>76977.39</v>
          </cell>
          <cell r="K130">
            <v>89227.04</v>
          </cell>
          <cell r="L130">
            <v>16399</v>
          </cell>
          <cell r="M130">
            <v>76458</v>
          </cell>
          <cell r="N130">
            <v>80080.539999999994</v>
          </cell>
        </row>
        <row r="131">
          <cell r="B131" t="str">
            <v>2620</v>
          </cell>
          <cell r="C131">
            <v>67</v>
          </cell>
          <cell r="D131">
            <v>220717.78</v>
          </cell>
          <cell r="E131">
            <v>0</v>
          </cell>
          <cell r="F131">
            <v>416</v>
          </cell>
          <cell r="G131">
            <v>144</v>
          </cell>
          <cell r="H131">
            <v>59904</v>
          </cell>
          <cell r="I131">
            <v>22685.64</v>
          </cell>
          <cell r="J131">
            <v>67073.48</v>
          </cell>
          <cell r="K131">
            <v>89759.13</v>
          </cell>
          <cell r="L131">
            <v>46841</v>
          </cell>
          <cell r="M131">
            <v>97233</v>
          </cell>
          <cell r="N131">
            <v>81272.100000000006</v>
          </cell>
        </row>
        <row r="132">
          <cell r="B132" t="str">
            <v>2630</v>
          </cell>
          <cell r="C132">
            <v>93</v>
          </cell>
          <cell r="D132">
            <v>142171.39000000001</v>
          </cell>
          <cell r="E132">
            <v>0</v>
          </cell>
          <cell r="F132">
            <v>298.89999999999998</v>
          </cell>
          <cell r="G132">
            <v>142</v>
          </cell>
          <cell r="H132">
            <v>42443.8</v>
          </cell>
          <cell r="I132">
            <v>16073.47</v>
          </cell>
          <cell r="J132">
            <v>42709.37</v>
          </cell>
          <cell r="K132">
            <v>58782.83</v>
          </cell>
          <cell r="L132">
            <v>20741</v>
          </cell>
          <cell r="M132">
            <v>74102</v>
          </cell>
          <cell r="N132">
            <v>63529.25</v>
          </cell>
        </row>
        <row r="133">
          <cell r="B133" t="str">
            <v>2640</v>
          </cell>
          <cell r="C133">
            <v>816</v>
          </cell>
          <cell r="D133">
            <v>904944.38</v>
          </cell>
          <cell r="E133">
            <v>0</v>
          </cell>
          <cell r="F133">
            <v>639</v>
          </cell>
          <cell r="G133">
            <v>168</v>
          </cell>
          <cell r="H133">
            <v>107352</v>
          </cell>
          <cell r="I133">
            <v>40654.199999999997</v>
          </cell>
          <cell r="J133">
            <v>292735.08</v>
          </cell>
          <cell r="K133">
            <v>333389.28999999998</v>
          </cell>
          <cell r="L133">
            <v>129348</v>
          </cell>
          <cell r="M133">
            <v>242934</v>
          </cell>
          <cell r="N133">
            <v>412011.65</v>
          </cell>
        </row>
        <row r="134">
          <cell r="B134" t="str">
            <v>2650</v>
          </cell>
          <cell r="C134">
            <v>50</v>
          </cell>
          <cell r="D134">
            <v>59686.34</v>
          </cell>
          <cell r="E134">
            <v>0</v>
          </cell>
          <cell r="F134">
            <v>178</v>
          </cell>
          <cell r="G134">
            <v>138</v>
          </cell>
          <cell r="H134">
            <v>24564</v>
          </cell>
          <cell r="I134">
            <v>9302.39</v>
          </cell>
          <cell r="J134">
            <v>17065.04</v>
          </cell>
          <cell r="K134">
            <v>26367.43</v>
          </cell>
          <cell r="L134">
            <v>18680</v>
          </cell>
          <cell r="M134">
            <v>41655</v>
          </cell>
          <cell r="N134">
            <v>24691.89</v>
          </cell>
        </row>
        <row r="135">
          <cell r="B135" t="str">
            <v>2660</v>
          </cell>
          <cell r="C135">
            <v>390</v>
          </cell>
          <cell r="D135">
            <v>167864.83</v>
          </cell>
          <cell r="E135">
            <v>0</v>
          </cell>
          <cell r="F135">
            <v>405.2</v>
          </cell>
          <cell r="G135">
            <v>143</v>
          </cell>
          <cell r="H135">
            <v>57943.6</v>
          </cell>
          <cell r="I135">
            <v>21943.24</v>
          </cell>
          <cell r="J135">
            <v>49423.64</v>
          </cell>
          <cell r="K135">
            <v>71366.880000000005</v>
          </cell>
          <cell r="L135">
            <v>130260</v>
          </cell>
          <cell r="M135">
            <v>168912</v>
          </cell>
          <cell r="N135">
            <v>78376.639999999999</v>
          </cell>
        </row>
        <row r="136">
          <cell r="B136" t="str">
            <v>2670</v>
          </cell>
          <cell r="E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N136">
            <v>34721.82</v>
          </cell>
        </row>
        <row r="137">
          <cell r="B137" t="str">
            <v>2680</v>
          </cell>
          <cell r="C137">
            <v>71</v>
          </cell>
          <cell r="D137">
            <v>65670.55</v>
          </cell>
          <cell r="E137">
            <v>0</v>
          </cell>
          <cell r="F137">
            <v>127</v>
          </cell>
          <cell r="G137">
            <v>141</v>
          </cell>
          <cell r="H137">
            <v>17907</v>
          </cell>
          <cell r="I137">
            <v>6781.38</v>
          </cell>
          <cell r="J137">
            <v>19945.759999999998</v>
          </cell>
          <cell r="K137">
            <v>26727.14</v>
          </cell>
          <cell r="L137">
            <v>43229</v>
          </cell>
          <cell r="M137">
            <v>59969.7</v>
          </cell>
          <cell r="N137">
            <v>17431.39</v>
          </cell>
        </row>
        <row r="138">
          <cell r="B138" t="str">
            <v>2690</v>
          </cell>
          <cell r="C138">
            <v>1820</v>
          </cell>
          <cell r="D138">
            <v>2889992.35</v>
          </cell>
          <cell r="E138">
            <v>338186.93</v>
          </cell>
          <cell r="F138">
            <v>2426.9</v>
          </cell>
          <cell r="G138">
            <v>147</v>
          </cell>
          <cell r="H138">
            <v>356754.3</v>
          </cell>
          <cell r="I138">
            <v>135102.85</v>
          </cell>
          <cell r="J138">
            <v>818537.16</v>
          </cell>
          <cell r="K138">
            <v>953640.01</v>
          </cell>
          <cell r="L138">
            <v>0.1</v>
          </cell>
          <cell r="M138">
            <v>364446</v>
          </cell>
          <cell r="N138">
            <v>896140.96</v>
          </cell>
        </row>
        <row r="139">
          <cell r="B139" t="str">
            <v>2700</v>
          </cell>
          <cell r="C139">
            <v>2504</v>
          </cell>
          <cell r="D139">
            <v>3523358.5</v>
          </cell>
          <cell r="E139">
            <v>169517.54</v>
          </cell>
          <cell r="F139">
            <v>5454.4</v>
          </cell>
          <cell r="G139">
            <v>147</v>
          </cell>
          <cell r="H139">
            <v>801796.8</v>
          </cell>
          <cell r="I139">
            <v>303640.45</v>
          </cell>
          <cell r="J139">
            <v>1033102.91</v>
          </cell>
          <cell r="K139">
            <v>1336743.3600000001</v>
          </cell>
          <cell r="L139">
            <v>83562.899999999994</v>
          </cell>
          <cell r="M139">
            <v>190488.7</v>
          </cell>
          <cell r="N139">
            <v>1291960.8899999999</v>
          </cell>
        </row>
        <row r="140">
          <cell r="B140" t="str">
            <v>2710</v>
          </cell>
          <cell r="C140">
            <v>237</v>
          </cell>
          <cell r="D140">
            <v>239506.02</v>
          </cell>
          <cell r="E140">
            <v>0</v>
          </cell>
          <cell r="F140">
            <v>390</v>
          </cell>
          <cell r="G140">
            <v>144</v>
          </cell>
          <cell r="H140">
            <v>56160</v>
          </cell>
          <cell r="I140">
            <v>21267.79</v>
          </cell>
          <cell r="J140">
            <v>73917.289999999994</v>
          </cell>
          <cell r="K140">
            <v>95185.08</v>
          </cell>
          <cell r="L140">
            <v>52499</v>
          </cell>
          <cell r="M140">
            <v>105774</v>
          </cell>
          <cell r="N140">
            <v>94577.94</v>
          </cell>
        </row>
        <row r="141">
          <cell r="B141" t="str">
            <v>2720</v>
          </cell>
          <cell r="C141">
            <v>251</v>
          </cell>
          <cell r="D141">
            <v>222638.09</v>
          </cell>
          <cell r="E141">
            <v>0</v>
          </cell>
          <cell r="F141">
            <v>454</v>
          </cell>
          <cell r="G141">
            <v>145</v>
          </cell>
          <cell r="H141">
            <v>65830</v>
          </cell>
          <cell r="I141">
            <v>24929.82</v>
          </cell>
          <cell r="J141">
            <v>66963.789999999994</v>
          </cell>
          <cell r="K141">
            <v>91893.61</v>
          </cell>
          <cell r="L141">
            <v>50353</v>
          </cell>
          <cell r="M141">
            <v>105372</v>
          </cell>
          <cell r="N141">
            <v>77895.47</v>
          </cell>
        </row>
        <row r="142">
          <cell r="B142" t="str">
            <v>2730</v>
          </cell>
          <cell r="C142">
            <v>408</v>
          </cell>
          <cell r="D142">
            <v>133297.85999999999</v>
          </cell>
          <cell r="E142">
            <v>0</v>
          </cell>
          <cell r="F142">
            <v>338.6</v>
          </cell>
          <cell r="G142">
            <v>139</v>
          </cell>
          <cell r="H142">
            <v>47065.4</v>
          </cell>
          <cell r="I142">
            <v>17823.669999999998</v>
          </cell>
          <cell r="J142">
            <v>39111.11</v>
          </cell>
          <cell r="K142">
            <v>56934.78</v>
          </cell>
          <cell r="L142">
            <v>40869</v>
          </cell>
          <cell r="M142">
            <v>89888</v>
          </cell>
          <cell r="N142">
            <v>56525.93</v>
          </cell>
        </row>
        <row r="143">
          <cell r="B143" t="str">
            <v>2740</v>
          </cell>
          <cell r="C143">
            <v>473</v>
          </cell>
          <cell r="D143">
            <v>180874.01</v>
          </cell>
          <cell r="E143">
            <v>0</v>
          </cell>
          <cell r="F143">
            <v>189.3</v>
          </cell>
          <cell r="G143">
            <v>146</v>
          </cell>
          <cell r="H143">
            <v>27637.8</v>
          </cell>
          <cell r="I143">
            <v>10466.43</v>
          </cell>
          <cell r="J143">
            <v>57717.05</v>
          </cell>
          <cell r="K143">
            <v>68183.48</v>
          </cell>
          <cell r="L143">
            <v>62128</v>
          </cell>
          <cell r="M143">
            <v>89267</v>
          </cell>
          <cell r="N143">
            <v>75194.100000000006</v>
          </cell>
        </row>
        <row r="144">
          <cell r="B144" t="str">
            <v>2750</v>
          </cell>
          <cell r="C144">
            <v>323</v>
          </cell>
          <cell r="D144">
            <v>69601</v>
          </cell>
          <cell r="E144">
            <v>0</v>
          </cell>
          <cell r="F144">
            <v>150</v>
          </cell>
          <cell r="G144">
            <v>146</v>
          </cell>
          <cell r="H144">
            <v>21900</v>
          </cell>
          <cell r="I144">
            <v>8293.5300000000007</v>
          </cell>
          <cell r="J144">
            <v>20764.84</v>
          </cell>
          <cell r="K144">
            <v>29058.37</v>
          </cell>
          <cell r="L144">
            <v>32724</v>
          </cell>
          <cell r="M144">
            <v>53856</v>
          </cell>
          <cell r="N144">
            <v>40098.71</v>
          </cell>
        </row>
        <row r="145">
          <cell r="B145" t="str">
            <v>2760</v>
          </cell>
          <cell r="C145">
            <v>128</v>
          </cell>
          <cell r="D145">
            <v>169807.11</v>
          </cell>
          <cell r="E145">
            <v>0</v>
          </cell>
          <cell r="F145">
            <v>214.6</v>
          </cell>
          <cell r="G145">
            <v>142</v>
          </cell>
          <cell r="H145">
            <v>30473.200000000001</v>
          </cell>
          <cell r="I145">
            <v>11540.2</v>
          </cell>
          <cell r="J145">
            <v>53605</v>
          </cell>
          <cell r="K145">
            <v>65145.2</v>
          </cell>
          <cell r="L145">
            <v>34582</v>
          </cell>
          <cell r="M145">
            <v>61956</v>
          </cell>
          <cell r="N145">
            <v>65474.49</v>
          </cell>
        </row>
        <row r="146">
          <cell r="B146" t="str">
            <v>2770</v>
          </cell>
          <cell r="C146">
            <v>650</v>
          </cell>
          <cell r="D146">
            <v>888506.47</v>
          </cell>
          <cell r="E146">
            <v>0</v>
          </cell>
          <cell r="F146">
            <v>618</v>
          </cell>
          <cell r="G146">
            <v>169</v>
          </cell>
          <cell r="H146">
            <v>104442</v>
          </cell>
          <cell r="I146">
            <v>39552.19</v>
          </cell>
          <cell r="J146">
            <v>287540.82</v>
          </cell>
          <cell r="K146">
            <v>327093</v>
          </cell>
          <cell r="L146">
            <v>121797</v>
          </cell>
          <cell r="M146">
            <v>225155</v>
          </cell>
          <cell r="N146">
            <v>335564.93</v>
          </cell>
        </row>
        <row r="147">
          <cell r="B147" t="str">
            <v>2780</v>
          </cell>
          <cell r="C147">
            <v>278</v>
          </cell>
          <cell r="D147">
            <v>152724.14000000001</v>
          </cell>
          <cell r="E147">
            <v>0</v>
          </cell>
          <cell r="F147">
            <v>275</v>
          </cell>
          <cell r="G147">
            <v>146</v>
          </cell>
          <cell r="H147">
            <v>40150</v>
          </cell>
          <cell r="I147">
            <v>15204.8</v>
          </cell>
          <cell r="J147">
            <v>46577.8</v>
          </cell>
          <cell r="K147">
            <v>61782.6</v>
          </cell>
          <cell r="L147">
            <v>52481</v>
          </cell>
          <cell r="M147">
            <v>100693</v>
          </cell>
          <cell r="N147">
            <v>79733.22</v>
          </cell>
        </row>
        <row r="148">
          <cell r="B148" t="str">
            <v>2790</v>
          </cell>
          <cell r="C148">
            <v>82</v>
          </cell>
          <cell r="D148">
            <v>125893.87</v>
          </cell>
          <cell r="E148">
            <v>0</v>
          </cell>
          <cell r="F148">
            <v>215</v>
          </cell>
          <cell r="G148">
            <v>142</v>
          </cell>
          <cell r="H148">
            <v>30530</v>
          </cell>
          <cell r="I148">
            <v>11561.71</v>
          </cell>
          <cell r="J148">
            <v>38724.300000000003</v>
          </cell>
          <cell r="K148">
            <v>50286.01</v>
          </cell>
          <cell r="L148">
            <v>17518</v>
          </cell>
          <cell r="M148">
            <v>48082</v>
          </cell>
          <cell r="N148">
            <v>39376.46</v>
          </cell>
        </row>
        <row r="149">
          <cell r="B149" t="str">
            <v>2800</v>
          </cell>
          <cell r="C149">
            <v>73</v>
          </cell>
          <cell r="D149">
            <v>161788.94</v>
          </cell>
          <cell r="E149">
            <v>0</v>
          </cell>
          <cell r="F149">
            <v>336</v>
          </cell>
          <cell r="G149">
            <v>134</v>
          </cell>
          <cell r="H149">
            <v>45024</v>
          </cell>
          <cell r="I149">
            <v>17050.59</v>
          </cell>
          <cell r="J149">
            <v>49022.879999999997</v>
          </cell>
          <cell r="K149">
            <v>66073.47</v>
          </cell>
          <cell r="L149">
            <v>28137</v>
          </cell>
          <cell r="M149">
            <v>74501</v>
          </cell>
          <cell r="N149">
            <v>62510.07</v>
          </cell>
        </row>
        <row r="150">
          <cell r="B150" t="str">
            <v>2810</v>
          </cell>
          <cell r="C150">
            <v>517</v>
          </cell>
          <cell r="D150">
            <v>159328.78</v>
          </cell>
          <cell r="E150">
            <v>0</v>
          </cell>
          <cell r="F150">
            <v>270.5</v>
          </cell>
          <cell r="G150">
            <v>145</v>
          </cell>
          <cell r="H150">
            <v>39222.5</v>
          </cell>
          <cell r="I150">
            <v>14853.56</v>
          </cell>
          <cell r="J150">
            <v>48933.760000000002</v>
          </cell>
          <cell r="K150">
            <v>63787.32</v>
          </cell>
          <cell r="L150">
            <v>55828</v>
          </cell>
          <cell r="M150">
            <v>114820</v>
          </cell>
          <cell r="N150">
            <v>56723.92</v>
          </cell>
        </row>
        <row r="151">
          <cell r="B151" t="str">
            <v>2820</v>
          </cell>
        </row>
        <row r="152">
          <cell r="B152" t="str">
            <v>2830</v>
          </cell>
          <cell r="C152">
            <v>487</v>
          </cell>
          <cell r="D152">
            <v>134939.82999999999</v>
          </cell>
          <cell r="E152">
            <v>0</v>
          </cell>
          <cell r="F152">
            <v>127</v>
          </cell>
          <cell r="G152">
            <v>169</v>
          </cell>
          <cell r="H152">
            <v>21463</v>
          </cell>
          <cell r="I152">
            <v>8128.04</v>
          </cell>
          <cell r="J152">
            <v>42951.15</v>
          </cell>
          <cell r="K152">
            <v>51079.19</v>
          </cell>
          <cell r="L152">
            <v>42304</v>
          </cell>
          <cell r="M152">
            <v>64144</v>
          </cell>
          <cell r="N152">
            <v>46947</v>
          </cell>
        </row>
        <row r="153">
          <cell r="B153" t="str">
            <v>2840</v>
          </cell>
          <cell r="C153">
            <v>75</v>
          </cell>
          <cell r="D153">
            <v>80418.679999999993</v>
          </cell>
          <cell r="E153">
            <v>0</v>
          </cell>
          <cell r="F153">
            <v>162</v>
          </cell>
          <cell r="G153">
            <v>141</v>
          </cell>
          <cell r="H153">
            <v>22842</v>
          </cell>
          <cell r="I153">
            <v>8650.27</v>
          </cell>
          <cell r="J153">
            <v>24307.96</v>
          </cell>
          <cell r="K153">
            <v>32958.230000000003</v>
          </cell>
          <cell r="L153">
            <v>32869</v>
          </cell>
          <cell r="M153">
            <v>50433</v>
          </cell>
          <cell r="N153">
            <v>27069.57</v>
          </cell>
        </row>
        <row r="154">
          <cell r="B154" t="str">
            <v>2862</v>
          </cell>
          <cell r="C154">
            <v>23974</v>
          </cell>
          <cell r="D154">
            <v>40649.660000000003</v>
          </cell>
          <cell r="E154">
            <v>0</v>
          </cell>
          <cell r="F154">
            <v>138</v>
          </cell>
          <cell r="G154">
            <v>160</v>
          </cell>
          <cell r="H154">
            <v>22080</v>
          </cell>
          <cell r="I154">
            <v>8361.7000000000007</v>
          </cell>
          <cell r="J154">
            <v>10935.93</v>
          </cell>
          <cell r="K154">
            <v>19297.63</v>
          </cell>
          <cell r="L154">
            <v>23640</v>
          </cell>
          <cell r="M154">
            <v>44236</v>
          </cell>
          <cell r="N154">
            <v>13353.97</v>
          </cell>
        </row>
        <row r="155">
          <cell r="B155" t="str">
            <v>2865</v>
          </cell>
          <cell r="C155">
            <v>34</v>
          </cell>
          <cell r="D155">
            <v>58180.24</v>
          </cell>
          <cell r="E155">
            <v>0</v>
          </cell>
          <cell r="F155">
            <v>171.6</v>
          </cell>
          <cell r="G155">
            <v>147</v>
          </cell>
          <cell r="H155">
            <v>25225.200000000001</v>
          </cell>
          <cell r="I155">
            <v>9552.7800000000007</v>
          </cell>
          <cell r="J155">
            <v>16470.12</v>
          </cell>
          <cell r="K155">
            <v>26022.9</v>
          </cell>
          <cell r="L155">
            <v>36824</v>
          </cell>
          <cell r="M155">
            <v>62602</v>
          </cell>
          <cell r="N155">
            <v>25090.62</v>
          </cell>
        </row>
        <row r="156">
          <cell r="B156" t="str">
            <v>3000</v>
          </cell>
          <cell r="C156">
            <v>1710</v>
          </cell>
          <cell r="D156">
            <v>1265085.69</v>
          </cell>
          <cell r="E156">
            <v>0</v>
          </cell>
          <cell r="F156">
            <v>945</v>
          </cell>
          <cell r="G156">
            <v>174</v>
          </cell>
          <cell r="H156">
            <v>164430</v>
          </cell>
          <cell r="I156">
            <v>62269.64</v>
          </cell>
          <cell r="J156">
            <v>407393.8</v>
          </cell>
          <cell r="K156">
            <v>469663.44</v>
          </cell>
          <cell r="L156">
            <v>63687</v>
          </cell>
          <cell r="M156">
            <v>226515</v>
          </cell>
          <cell r="N156">
            <v>429519.66</v>
          </cell>
        </row>
        <row r="157">
          <cell r="B157" t="str">
            <v>3010</v>
          </cell>
          <cell r="C157">
            <v>143</v>
          </cell>
          <cell r="D157">
            <v>390010.51</v>
          </cell>
          <cell r="E157">
            <v>0</v>
          </cell>
          <cell r="F157">
            <v>649.29999999999995</v>
          </cell>
          <cell r="G157">
            <v>138</v>
          </cell>
          <cell r="H157">
            <v>89603.4</v>
          </cell>
          <cell r="I157">
            <v>33932.81</v>
          </cell>
          <cell r="J157">
            <v>120603.52</v>
          </cell>
          <cell r="K157">
            <v>154536.32999999999</v>
          </cell>
          <cell r="L157">
            <v>24368.5</v>
          </cell>
          <cell r="M157">
            <v>85800</v>
          </cell>
          <cell r="N157">
            <v>121514.58</v>
          </cell>
        </row>
        <row r="158">
          <cell r="B158" t="str">
            <v>3020</v>
          </cell>
          <cell r="C158">
            <v>795</v>
          </cell>
          <cell r="D158">
            <v>1230940.04</v>
          </cell>
          <cell r="E158">
            <v>141908</v>
          </cell>
          <cell r="F158">
            <v>1147.2</v>
          </cell>
          <cell r="G158">
            <v>161</v>
          </cell>
          <cell r="H158">
            <v>184699.2</v>
          </cell>
          <cell r="I158">
            <v>69945.59</v>
          </cell>
          <cell r="J158">
            <v>345164.58</v>
          </cell>
          <cell r="K158">
            <v>415110.17</v>
          </cell>
          <cell r="L158">
            <v>40950</v>
          </cell>
          <cell r="M158">
            <v>95200</v>
          </cell>
          <cell r="N158">
            <v>410470.59</v>
          </cell>
        </row>
        <row r="159">
          <cell r="B159" t="str">
            <v>3030</v>
          </cell>
          <cell r="C159">
            <v>166</v>
          </cell>
          <cell r="D159">
            <v>245659.03</v>
          </cell>
          <cell r="E159">
            <v>0</v>
          </cell>
          <cell r="F159">
            <v>603.5</v>
          </cell>
          <cell r="G159">
            <v>143</v>
          </cell>
          <cell r="H159">
            <v>86300.5</v>
          </cell>
          <cell r="I159">
            <v>32682</v>
          </cell>
          <cell r="J159">
            <v>72135.320000000007</v>
          </cell>
          <cell r="K159">
            <v>104817.32</v>
          </cell>
          <cell r="L159">
            <v>33890</v>
          </cell>
          <cell r="M159">
            <v>83633</v>
          </cell>
          <cell r="N159">
            <v>105296.99</v>
          </cell>
        </row>
        <row r="160">
          <cell r="B160" t="str">
            <v>3040</v>
          </cell>
          <cell r="C160">
            <v>101</v>
          </cell>
          <cell r="D160">
            <v>107343.29</v>
          </cell>
          <cell r="E160">
            <v>0</v>
          </cell>
          <cell r="F160">
            <v>496</v>
          </cell>
          <cell r="G160">
            <v>140</v>
          </cell>
          <cell r="H160">
            <v>69440</v>
          </cell>
          <cell r="I160">
            <v>26296.93</v>
          </cell>
          <cell r="J160">
            <v>27450.400000000001</v>
          </cell>
          <cell r="K160">
            <v>53747.33</v>
          </cell>
          <cell r="L160">
            <v>32309</v>
          </cell>
          <cell r="M160">
            <v>89064</v>
          </cell>
          <cell r="N160">
            <v>68384.33</v>
          </cell>
        </row>
        <row r="161">
          <cell r="B161" t="str">
            <v>3050</v>
          </cell>
          <cell r="C161">
            <v>201</v>
          </cell>
          <cell r="D161">
            <v>160799.60999999999</v>
          </cell>
          <cell r="E161">
            <v>0</v>
          </cell>
          <cell r="F161">
            <v>223</v>
          </cell>
          <cell r="G161">
            <v>142</v>
          </cell>
          <cell r="H161">
            <v>31666</v>
          </cell>
          <cell r="I161">
            <v>11991.91</v>
          </cell>
          <cell r="J161">
            <v>50401.17</v>
          </cell>
          <cell r="K161">
            <v>62393.08</v>
          </cell>
          <cell r="L161">
            <v>16153</v>
          </cell>
          <cell r="M161">
            <v>41814</v>
          </cell>
          <cell r="N161">
            <v>54699.5</v>
          </cell>
        </row>
        <row r="162">
          <cell r="B162" t="str">
            <v>3060</v>
          </cell>
          <cell r="C162">
            <v>78</v>
          </cell>
          <cell r="D162">
            <v>84947.07</v>
          </cell>
          <cell r="E162">
            <v>0</v>
          </cell>
          <cell r="F162">
            <v>329</v>
          </cell>
          <cell r="G162">
            <v>137</v>
          </cell>
          <cell r="H162">
            <v>45073</v>
          </cell>
          <cell r="I162">
            <v>17069.150000000001</v>
          </cell>
          <cell r="J162">
            <v>22990.25</v>
          </cell>
          <cell r="K162">
            <v>40059.4</v>
          </cell>
          <cell r="L162">
            <v>29916</v>
          </cell>
          <cell r="M162">
            <v>77993</v>
          </cell>
          <cell r="N162">
            <v>34448.239999999998</v>
          </cell>
        </row>
        <row r="163">
          <cell r="B163" t="str">
            <v>3070</v>
          </cell>
          <cell r="C163">
            <v>74</v>
          </cell>
          <cell r="D163">
            <v>166481.51999999999</v>
          </cell>
          <cell r="E163">
            <v>0</v>
          </cell>
          <cell r="F163">
            <v>687</v>
          </cell>
          <cell r="G163">
            <v>140</v>
          </cell>
          <cell r="H163">
            <v>96180</v>
          </cell>
          <cell r="I163">
            <v>36423.370000000003</v>
          </cell>
          <cell r="J163">
            <v>44050.7</v>
          </cell>
          <cell r="K163">
            <v>80474.06</v>
          </cell>
          <cell r="L163">
            <v>23468</v>
          </cell>
          <cell r="M163">
            <v>89460</v>
          </cell>
          <cell r="N163">
            <v>62686.73</v>
          </cell>
        </row>
        <row r="164">
          <cell r="B164" t="str">
            <v>3080</v>
          </cell>
          <cell r="C164">
            <v>950</v>
          </cell>
          <cell r="D164">
            <v>567100.30000000005</v>
          </cell>
          <cell r="E164">
            <v>0</v>
          </cell>
          <cell r="F164">
            <v>1161</v>
          </cell>
          <cell r="G164">
            <v>160</v>
          </cell>
          <cell r="H164">
            <v>185760</v>
          </cell>
          <cell r="I164">
            <v>70347.31</v>
          </cell>
          <cell r="J164">
            <v>168250.23999999999</v>
          </cell>
          <cell r="K164">
            <v>238597.55</v>
          </cell>
          <cell r="L164">
            <v>62339</v>
          </cell>
          <cell r="M164">
            <v>193013</v>
          </cell>
          <cell r="N164">
            <v>240852.41</v>
          </cell>
        </row>
        <row r="165">
          <cell r="B165" t="str">
            <v>3085</v>
          </cell>
          <cell r="C165">
            <v>647</v>
          </cell>
          <cell r="D165">
            <v>598308.02</v>
          </cell>
          <cell r="E165">
            <v>0</v>
          </cell>
          <cell r="F165">
            <v>847</v>
          </cell>
          <cell r="G165">
            <v>166</v>
          </cell>
          <cell r="H165">
            <v>140602</v>
          </cell>
          <cell r="I165">
            <v>53245.98</v>
          </cell>
          <cell r="J165">
            <v>184612.51</v>
          </cell>
          <cell r="K165">
            <v>237858.49</v>
          </cell>
          <cell r="L165">
            <v>48963</v>
          </cell>
          <cell r="M165">
            <v>187025</v>
          </cell>
          <cell r="N165">
            <v>210300.53</v>
          </cell>
        </row>
        <row r="166">
          <cell r="B166" t="str">
            <v>3090</v>
          </cell>
          <cell r="C166">
            <v>701</v>
          </cell>
          <cell r="D166">
            <v>1048166.35</v>
          </cell>
          <cell r="E166">
            <v>0</v>
          </cell>
          <cell r="F166">
            <v>1365</v>
          </cell>
          <cell r="G166">
            <v>170</v>
          </cell>
          <cell r="H166">
            <v>232050</v>
          </cell>
          <cell r="I166">
            <v>87877.33</v>
          </cell>
          <cell r="J166">
            <v>325249.89</v>
          </cell>
          <cell r="K166">
            <v>413127.22</v>
          </cell>
          <cell r="L166">
            <v>59882</v>
          </cell>
          <cell r="M166">
            <v>295700</v>
          </cell>
          <cell r="N166">
            <v>407956.11</v>
          </cell>
        </row>
        <row r="167">
          <cell r="B167" t="str">
            <v>3100</v>
          </cell>
          <cell r="C167">
            <v>3636</v>
          </cell>
          <cell r="D167">
            <v>2494903.71</v>
          </cell>
          <cell r="E167">
            <v>0</v>
          </cell>
          <cell r="F167">
            <v>2548.1999999999998</v>
          </cell>
          <cell r="G167">
            <v>170</v>
          </cell>
          <cell r="H167">
            <v>433194</v>
          </cell>
          <cell r="I167">
            <v>164050.57</v>
          </cell>
          <cell r="J167">
            <v>789459.96</v>
          </cell>
          <cell r="K167">
            <v>953510.53</v>
          </cell>
          <cell r="L167">
            <v>80439</v>
          </cell>
          <cell r="M167">
            <v>581089</v>
          </cell>
          <cell r="N167">
            <v>847232.6</v>
          </cell>
        </row>
        <row r="168">
          <cell r="B168" t="str">
            <v>3110</v>
          </cell>
          <cell r="C168">
            <v>3214</v>
          </cell>
          <cell r="D168">
            <v>1153266.8799999999</v>
          </cell>
          <cell r="E168">
            <v>0</v>
          </cell>
          <cell r="F168">
            <v>1206.5999999999999</v>
          </cell>
          <cell r="G168">
            <v>166</v>
          </cell>
          <cell r="H168">
            <v>200295.6</v>
          </cell>
          <cell r="I168">
            <v>75851.94</v>
          </cell>
          <cell r="J168">
            <v>364920.44</v>
          </cell>
          <cell r="K168">
            <v>440772.38</v>
          </cell>
          <cell r="L168">
            <v>53408</v>
          </cell>
          <cell r="M168">
            <v>277635</v>
          </cell>
          <cell r="N168">
            <v>453401.47</v>
          </cell>
        </row>
        <row r="169">
          <cell r="B169" t="str">
            <v>3120</v>
          </cell>
          <cell r="C169">
            <v>6793</v>
          </cell>
          <cell r="D169">
            <v>5791369.9699999997</v>
          </cell>
          <cell r="E169">
            <v>0</v>
          </cell>
          <cell r="F169">
            <v>2940.9</v>
          </cell>
          <cell r="G169">
            <v>168</v>
          </cell>
          <cell r="H169">
            <v>494071.2</v>
          </cell>
          <cell r="I169">
            <v>187104.76</v>
          </cell>
          <cell r="J169">
            <v>1898164.63</v>
          </cell>
          <cell r="K169">
            <v>2085269.39</v>
          </cell>
          <cell r="L169">
            <v>134276</v>
          </cell>
          <cell r="M169">
            <v>655959</v>
          </cell>
          <cell r="N169">
            <v>1768415.8</v>
          </cell>
        </row>
        <row r="170">
          <cell r="B170" t="str">
            <v>3130</v>
          </cell>
          <cell r="E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N170">
            <v>199012.79</v>
          </cell>
        </row>
        <row r="171">
          <cell r="B171" t="str">
            <v>3140</v>
          </cell>
          <cell r="C171">
            <v>678</v>
          </cell>
          <cell r="D171">
            <v>1017845.13</v>
          </cell>
          <cell r="E171">
            <v>0</v>
          </cell>
          <cell r="F171">
            <v>1154.8</v>
          </cell>
          <cell r="G171">
            <v>170</v>
          </cell>
          <cell r="H171">
            <v>196316</v>
          </cell>
          <cell r="I171">
            <v>74344.87</v>
          </cell>
          <cell r="J171">
            <v>319563.53999999998</v>
          </cell>
          <cell r="K171">
            <v>393908.41</v>
          </cell>
          <cell r="L171">
            <v>30460</v>
          </cell>
          <cell r="M171">
            <v>213794</v>
          </cell>
          <cell r="N171">
            <v>374660.24</v>
          </cell>
        </row>
        <row r="172">
          <cell r="B172" t="str">
            <v>3145</v>
          </cell>
          <cell r="C172">
            <v>836</v>
          </cell>
          <cell r="D172">
            <v>672467.93</v>
          </cell>
          <cell r="E172">
            <v>0</v>
          </cell>
          <cell r="F172">
            <v>1056.0999999999999</v>
          </cell>
          <cell r="G172">
            <v>172</v>
          </cell>
          <cell r="H172">
            <v>181649.2</v>
          </cell>
          <cell r="I172">
            <v>68790.55</v>
          </cell>
          <cell r="J172">
            <v>204465.53</v>
          </cell>
          <cell r="K172">
            <v>273256.08</v>
          </cell>
          <cell r="L172">
            <v>44216</v>
          </cell>
          <cell r="M172">
            <v>220346</v>
          </cell>
          <cell r="N172">
            <v>201128.24</v>
          </cell>
        </row>
        <row r="173">
          <cell r="B173" t="str">
            <v>3146</v>
          </cell>
          <cell r="E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N173">
            <v>74498.97</v>
          </cell>
        </row>
        <row r="174">
          <cell r="B174" t="str">
            <v>3147</v>
          </cell>
          <cell r="C174">
            <v>114</v>
          </cell>
          <cell r="D174">
            <v>150414.48000000001</v>
          </cell>
          <cell r="E174">
            <v>0</v>
          </cell>
          <cell r="F174">
            <v>285</v>
          </cell>
          <cell r="G174">
            <v>138</v>
          </cell>
          <cell r="H174">
            <v>39330</v>
          </cell>
          <cell r="I174">
            <v>14894.27</v>
          </cell>
          <cell r="J174">
            <v>45900.69</v>
          </cell>
          <cell r="K174">
            <v>60794.97</v>
          </cell>
          <cell r="L174">
            <v>26256</v>
          </cell>
          <cell r="M174">
            <v>64893</v>
          </cell>
          <cell r="N174">
            <v>44014.91</v>
          </cell>
        </row>
        <row r="175">
          <cell r="B175" t="str">
            <v>3148</v>
          </cell>
          <cell r="C175">
            <v>44</v>
          </cell>
          <cell r="D175">
            <v>127783.76</v>
          </cell>
          <cell r="E175">
            <v>0</v>
          </cell>
          <cell r="F175">
            <v>333.3</v>
          </cell>
          <cell r="G175">
            <v>143</v>
          </cell>
          <cell r="H175">
            <v>47661.9</v>
          </cell>
          <cell r="I175">
            <v>18049.560000000001</v>
          </cell>
          <cell r="J175">
            <v>37166.97</v>
          </cell>
          <cell r="K175">
            <v>55216.53</v>
          </cell>
          <cell r="L175">
            <v>12333</v>
          </cell>
          <cell r="M175">
            <v>52928</v>
          </cell>
          <cell r="N175">
            <v>57256.3</v>
          </cell>
        </row>
        <row r="176">
          <cell r="B176" t="str">
            <v>3200</v>
          </cell>
          <cell r="C176">
            <v>161</v>
          </cell>
          <cell r="D176">
            <v>150829.76999999999</v>
          </cell>
          <cell r="E176">
            <v>0</v>
          </cell>
          <cell r="F176">
            <v>575.79999999999995</v>
          </cell>
          <cell r="G176">
            <v>147</v>
          </cell>
          <cell r="H176">
            <v>84642.6</v>
          </cell>
          <cell r="I176">
            <v>32054.15</v>
          </cell>
          <cell r="J176">
            <v>40229.300000000003</v>
          </cell>
          <cell r="K176">
            <v>72283.45</v>
          </cell>
          <cell r="L176">
            <v>72722.7</v>
          </cell>
          <cell r="M176">
            <v>140533.70000000001</v>
          </cell>
          <cell r="N176">
            <v>110320.73</v>
          </cell>
        </row>
        <row r="177">
          <cell r="B177" t="str">
            <v>3210</v>
          </cell>
          <cell r="C177">
            <v>622</v>
          </cell>
          <cell r="D177">
            <v>409571.69</v>
          </cell>
          <cell r="E177">
            <v>0</v>
          </cell>
          <cell r="F177">
            <v>911</v>
          </cell>
          <cell r="G177">
            <v>159</v>
          </cell>
          <cell r="H177">
            <v>144849</v>
          </cell>
          <cell r="I177">
            <v>54854.32</v>
          </cell>
          <cell r="J177">
            <v>120142.77</v>
          </cell>
          <cell r="K177">
            <v>174997.09</v>
          </cell>
          <cell r="L177">
            <v>65050</v>
          </cell>
          <cell r="M177">
            <v>167422</v>
          </cell>
          <cell r="N177">
            <v>157155.10999999999</v>
          </cell>
        </row>
        <row r="178">
          <cell r="B178" t="str">
            <v>3220</v>
          </cell>
          <cell r="C178">
            <v>140</v>
          </cell>
          <cell r="D178">
            <v>182179.88</v>
          </cell>
          <cell r="E178">
            <v>0</v>
          </cell>
          <cell r="F178">
            <v>504</v>
          </cell>
          <cell r="G178">
            <v>142</v>
          </cell>
          <cell r="H178">
            <v>71568</v>
          </cell>
          <cell r="I178">
            <v>27102.799999999999</v>
          </cell>
          <cell r="J178">
            <v>52524.61</v>
          </cell>
          <cell r="K178">
            <v>79627.41</v>
          </cell>
          <cell r="L178">
            <v>31236</v>
          </cell>
          <cell r="M178">
            <v>88023</v>
          </cell>
          <cell r="N178">
            <v>83652.850000000006</v>
          </cell>
        </row>
        <row r="179">
          <cell r="B179" t="str">
            <v>3230</v>
          </cell>
          <cell r="C179">
            <v>67</v>
          </cell>
          <cell r="D179">
            <v>76885.460000000006</v>
          </cell>
          <cell r="E179">
            <v>0</v>
          </cell>
          <cell r="F179">
            <v>227</v>
          </cell>
          <cell r="G179">
            <v>142</v>
          </cell>
          <cell r="H179">
            <v>32234</v>
          </cell>
          <cell r="I179">
            <v>12207.02</v>
          </cell>
          <cell r="J179">
            <v>21906.59</v>
          </cell>
          <cell r="K179">
            <v>34113.599999999999</v>
          </cell>
          <cell r="L179">
            <v>19537</v>
          </cell>
          <cell r="M179">
            <v>49732</v>
          </cell>
          <cell r="N179">
            <v>32964.49</v>
          </cell>
        </row>
        <row r="180">
          <cell r="B180" t="str">
            <v>8001</v>
          </cell>
          <cell r="C180">
            <v>2075</v>
          </cell>
          <cell r="D180">
            <v>1991743.67</v>
          </cell>
          <cell r="E180">
            <v>0</v>
          </cell>
          <cell r="F180">
            <v>2141.9</v>
          </cell>
          <cell r="G180">
            <v>154</v>
          </cell>
          <cell r="H180">
            <v>329852.59999999998</v>
          </cell>
          <cell r="I180">
            <v>124915.18</v>
          </cell>
          <cell r="J180">
            <v>632294.81000000006</v>
          </cell>
          <cell r="K180">
            <v>757209.99</v>
          </cell>
          <cell r="L180">
            <v>43409.9</v>
          </cell>
          <cell r="M180">
            <v>239984.1</v>
          </cell>
          <cell r="N180">
            <v>628455.42000000004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2164"/>
  <sheetViews>
    <sheetView tabSelected="1" topLeftCell="I2144" zoomScale="150" zoomScaleNormal="150" workbookViewId="0">
      <selection activeCell="T2160" sqref="T2160"/>
    </sheetView>
  </sheetViews>
  <sheetFormatPr defaultRowHeight="15"/>
  <cols>
    <col min="1" max="1" width="13.7109375" bestFit="1" customWidth="1"/>
    <col min="2" max="2" width="7.5703125" customWidth="1"/>
    <col min="3" max="3" width="31.140625" bestFit="1" customWidth="1"/>
    <col min="4" max="4" width="67.85546875" bestFit="1" customWidth="1"/>
    <col min="5" max="11" width="14.28515625" customWidth="1"/>
    <col min="12" max="12" width="12.42578125" customWidth="1"/>
    <col min="13" max="15" width="11.140625" customWidth="1"/>
    <col min="16" max="16" width="11.140625" bestFit="1" customWidth="1"/>
    <col min="17" max="17" width="11.28515625" bestFit="1" customWidth="1"/>
    <col min="18" max="18" width="11" customWidth="1"/>
    <col min="19" max="20" width="11.28515625" bestFit="1" customWidth="1"/>
  </cols>
  <sheetData>
    <row r="1" spans="1:20">
      <c r="A1" s="9" t="s">
        <v>0</v>
      </c>
      <c r="B1" s="9" t="s">
        <v>1</v>
      </c>
      <c r="C1" s="9" t="s">
        <v>2</v>
      </c>
      <c r="D1" s="9"/>
      <c r="E1" s="9" t="s">
        <v>3</v>
      </c>
      <c r="F1" s="9" t="s">
        <v>4</v>
      </c>
      <c r="G1" s="9" t="s">
        <v>5</v>
      </c>
      <c r="H1" s="9" t="s">
        <v>6</v>
      </c>
      <c r="I1" s="9" t="s">
        <v>7</v>
      </c>
      <c r="J1" s="9" t="s">
        <v>8</v>
      </c>
      <c r="K1" s="9" t="s">
        <v>633</v>
      </c>
      <c r="L1" s="9" t="s">
        <v>634</v>
      </c>
      <c r="M1" s="9" t="s">
        <v>635</v>
      </c>
      <c r="N1" s="9" t="s">
        <v>639</v>
      </c>
      <c r="O1" s="9" t="s">
        <v>668</v>
      </c>
      <c r="P1" s="9" t="s">
        <v>705</v>
      </c>
      <c r="Q1" s="9" t="s">
        <v>706</v>
      </c>
      <c r="R1" s="9" t="s">
        <v>913</v>
      </c>
      <c r="S1" s="9" t="s">
        <v>923</v>
      </c>
      <c r="T1" s="9" t="s">
        <v>952</v>
      </c>
    </row>
    <row r="3" spans="1:20">
      <c r="A3" t="s">
        <v>9</v>
      </c>
      <c r="B3" t="s">
        <v>10</v>
      </c>
      <c r="C3" t="s">
        <v>11</v>
      </c>
    </row>
    <row r="4" spans="1:20">
      <c r="B4" t="s">
        <v>10</v>
      </c>
      <c r="D4" t="s">
        <v>12</v>
      </c>
      <c r="E4" s="1">
        <v>3865</v>
      </c>
      <c r="F4" s="1">
        <v>3879</v>
      </c>
      <c r="G4" s="1">
        <v>3956</v>
      </c>
      <c r="H4" s="1">
        <v>4629</v>
      </c>
      <c r="I4" s="1">
        <v>4629</v>
      </c>
      <c r="J4" s="1">
        <v>5150</v>
      </c>
      <c r="K4" s="1">
        <f>HLOOKUP(B3,'FY14-15'!$E$2:$GA$49,15,FALSE)</f>
        <v>5102</v>
      </c>
      <c r="L4" s="1">
        <f>HLOOKUP(B3,'FY15-16'!$E$2:$GA$49,15,FALSE)</f>
        <v>4814</v>
      </c>
      <c r="M4" s="1">
        <f>HLOOKUP(B3,'FY16-17'!$E$2:$GA$49,15,FALSE)</f>
        <v>4352</v>
      </c>
      <c r="N4" s="1">
        <f>HLOOKUP(B3,'FY17-18'!$E$2:$GA$49,15,FALSE)</f>
        <v>5261</v>
      </c>
      <c r="O4" s="1">
        <f>HLOOKUP($B3,'FY18-19'!$E$2:$GA$49,15,FALSE)</f>
        <v>5275</v>
      </c>
      <c r="P4" s="1">
        <f>HLOOKUP($B3,'FY19-20'!$E$2:$GA$49,15,FALSE)</f>
        <v>5030</v>
      </c>
      <c r="Q4" s="1">
        <f>HLOOKUP($B3,'FY20-21'!$E$2:$GA$49,15,FALSE)</f>
        <v>4957</v>
      </c>
      <c r="R4" s="1">
        <f>HLOOKUP($B3,'FY21-22'!$E$2:$GA$49,15,FALSE)</f>
        <v>5662</v>
      </c>
      <c r="S4" s="1">
        <f>HLOOKUP($B3,'FY22-23'!$E$2:$GA$49,15,FALSE)</f>
        <v>6639</v>
      </c>
      <c r="T4" s="1">
        <f>HLOOKUP($B3,'FY23-24'!$E$2:$GA$49,15,FALSE)</f>
        <v>6489</v>
      </c>
    </row>
    <row r="5" spans="1:20">
      <c r="A5" s="2"/>
      <c r="B5" t="s">
        <v>10</v>
      </c>
      <c r="C5" s="2"/>
      <c r="D5" s="2" t="s">
        <v>13</v>
      </c>
      <c r="E5" s="3">
        <v>358616</v>
      </c>
      <c r="F5" s="3">
        <v>336060</v>
      </c>
      <c r="G5" s="3">
        <v>317512</v>
      </c>
      <c r="H5" s="4">
        <v>280894</v>
      </c>
      <c r="I5" s="1">
        <v>280894</v>
      </c>
      <c r="J5" s="1">
        <v>272574</v>
      </c>
      <c r="K5" s="1">
        <f>HLOOKUP(B4,'FY14-15'!$E$2:$GA$49,31,FALSE)</f>
        <v>283112</v>
      </c>
      <c r="L5" s="1">
        <f>HLOOKUP(B4,'FY15-16'!$E$2:$GA$49,31,FALSE)</f>
        <v>251600</v>
      </c>
      <c r="M5" s="1">
        <f>HLOOKUP(B4,'FY16-17'!$E$2:$GA$49,31,FALSE)</f>
        <v>177498</v>
      </c>
      <c r="N5" s="1">
        <f>HLOOKUP(B4,'FY17-18'!$E$2:$GA$49,31,FALSE)</f>
        <v>319290</v>
      </c>
      <c r="O5" s="1">
        <f>HLOOKUP($B4,'FY18-19'!$E$2:$GA$49,31,FALSE)</f>
        <v>238887</v>
      </c>
      <c r="P5" s="1">
        <f>HLOOKUP($B4,'FY19-20'!$E$2:$GA$49,31,FALSE)</f>
        <v>228337.2</v>
      </c>
      <c r="Q5" s="1">
        <f>HLOOKUP($B4,'FY20-21'!$E$2:$GA$49,31,FALSE)</f>
        <v>176730</v>
      </c>
      <c r="R5" s="1">
        <f>HLOOKUP($B4,'FY21-22'!$E$2:$GA$49,31,FALSE)</f>
        <v>274897</v>
      </c>
      <c r="S5" s="1">
        <f>HLOOKUP($B4,'FY22-23'!$E$2:$GA$49,31,FALSE)</f>
        <v>264171</v>
      </c>
      <c r="T5" s="1">
        <f>HLOOKUP($B4,'FY23-24'!$E$2:$GA$49,31,FALSE)</f>
        <v>258381</v>
      </c>
    </row>
    <row r="6" spans="1:20">
      <c r="B6" t="s">
        <v>10</v>
      </c>
      <c r="D6" t="s">
        <v>14</v>
      </c>
      <c r="E6" s="3">
        <v>1650470.32</v>
      </c>
      <c r="F6" s="3">
        <v>1832588.39</v>
      </c>
      <c r="G6" s="3">
        <v>2045422.44</v>
      </c>
      <c r="H6" s="3">
        <v>2085996.14</v>
      </c>
      <c r="I6" s="1">
        <v>1903668.29</v>
      </c>
      <c r="J6" s="1">
        <v>2036435</v>
      </c>
      <c r="K6" s="1">
        <f>HLOOKUP(B5,'FY14-15'!$E$2:$GA$49,7,FALSE)</f>
        <v>2067256</v>
      </c>
      <c r="L6" s="1">
        <f>HLOOKUP(B5,'FY15-16'!$E$2:$GA$49,7,FALSE)</f>
        <v>2196113.19</v>
      </c>
      <c r="M6" s="1">
        <f>HLOOKUP(B5,'FY16-17'!$E$2:$GA$49,7,FALSE)</f>
        <v>2420267</v>
      </c>
      <c r="N6" s="1">
        <f>HLOOKUP(B5,'FY17-18'!$E$2:$GA$49,7,FALSE)</f>
        <v>2789685</v>
      </c>
      <c r="O6" s="1">
        <f>HLOOKUP($B5,'FY18-19'!$E$2:$GA$49,7,FALSE)</f>
        <v>2544967.71</v>
      </c>
      <c r="P6" s="1">
        <f>HLOOKUP($B5,'FY19-20'!$E$2:$GA$49,7,FALSE)</f>
        <v>2353477.9500000002</v>
      </c>
      <c r="Q6" s="1">
        <f>HLOOKUP($B5,'FY20-21'!$E$2:$GA$49,7,FALSE)</f>
        <v>1987683.09</v>
      </c>
      <c r="R6" s="1">
        <f>HLOOKUP($B5,'FY21-22'!$E$2:$GA$49,7,FALSE)</f>
        <v>1896810.74</v>
      </c>
      <c r="S6" s="1">
        <f>HLOOKUP($B5,'FY22-23'!$E$2:$GA$49,7,FALSE)</f>
        <v>3194151.85</v>
      </c>
      <c r="T6" s="1">
        <f>HLOOKUP($B5,'FY23-24'!$E$2:$GA$49,7,FALSE)</f>
        <v>3526318.77</v>
      </c>
    </row>
    <row r="7" spans="1:20">
      <c r="B7" t="s">
        <v>10</v>
      </c>
      <c r="D7" t="s">
        <v>15</v>
      </c>
      <c r="E7" s="3">
        <v>670385.3600000001</v>
      </c>
      <c r="F7" s="3">
        <v>704858.64</v>
      </c>
      <c r="G7" s="3">
        <v>772300.48</v>
      </c>
      <c r="H7" s="4">
        <v>776872.3899999999</v>
      </c>
      <c r="I7" s="1">
        <v>715117.95</v>
      </c>
      <c r="J7" s="1">
        <v>758002.41</v>
      </c>
      <c r="K7" s="1">
        <f>HLOOKUP(B6,'FY14-15'!$E$2:$GA$49,39,FALSE)</f>
        <v>771080.56</v>
      </c>
      <c r="L7" s="1">
        <f>HLOOKUP(B6,'FY15-16'!$E$2:$GA$49,39,FALSE)</f>
        <v>806832.81</v>
      </c>
      <c r="M7" s="1">
        <f>HLOOKUP(B6,'FY16-17'!$E$2:$GA$49,39,FALSE)</f>
        <v>864196.02</v>
      </c>
      <c r="N7" s="1">
        <f>HLOOKUP(B6,'FY17-18'!$E$2:$GA$49,39,FALSE)</f>
        <v>1024827.48</v>
      </c>
      <c r="O7" s="1">
        <f>HLOOKUP($B6,'FY18-19'!$E$2:$GA$49,39,FALSE)</f>
        <v>1024827.48</v>
      </c>
      <c r="P7" s="1">
        <f>HLOOKUP($B6,'FY19-20'!$E$2:$GA$49,39,FALSE)</f>
        <v>921806.07000000007</v>
      </c>
      <c r="Q7" s="1">
        <f>HLOOKUP($B6,'FY20-21'!$E$2:$GA$49,39,FALSE)</f>
        <v>854306.45000000007</v>
      </c>
      <c r="R7" s="1">
        <f>HLOOKUP($B6,'FY21-22'!$E$2:$GA$49,39,FALSE)</f>
        <v>717487.52</v>
      </c>
      <c r="S7" s="1">
        <f>HLOOKUP($B6,'FY22-23'!$E$2:$GA$49,39,FALSE)</f>
        <v>1148016.72</v>
      </c>
      <c r="T7" s="1">
        <f>HLOOKUP($B6,'FY23-24'!$E$2:$GA$49,39,FALSE)</f>
        <v>1259071.6299999999</v>
      </c>
    </row>
    <row r="8" spans="1:20">
      <c r="B8" t="s">
        <v>10</v>
      </c>
      <c r="D8" t="s">
        <v>16</v>
      </c>
      <c r="E8" s="3">
        <v>389504.86</v>
      </c>
      <c r="F8" s="3">
        <v>417773.32999999996</v>
      </c>
      <c r="G8" s="3">
        <v>469912.24</v>
      </c>
      <c r="H8" s="4">
        <v>476587.19999999995</v>
      </c>
      <c r="I8" s="1">
        <v>478466.97</v>
      </c>
      <c r="J8" s="1">
        <v>463909.43000000005</v>
      </c>
      <c r="K8" s="1">
        <f>HLOOKUP(B7,'FY14-15'!$E$2:$GA$49,48,FALSE)</f>
        <v>501878.43</v>
      </c>
      <c r="L8" s="1">
        <f>HLOOKUP(B7,'FY15-16'!$E$2:$GA$49,48,FALSE)</f>
        <v>501053.77</v>
      </c>
      <c r="M8" s="1">
        <f>HLOOKUP(B7,'FY16-17'!$E$2:$GA$49,48,FALSE)</f>
        <v>531186.67999999993</v>
      </c>
      <c r="N8" s="1">
        <f>HLOOKUP(B7,'FY17-18'!$E$2:$GA$49,48,FALSE)</f>
        <v>611356.42999999993</v>
      </c>
      <c r="O8" s="1">
        <f>HLOOKUP($B7,'FY18-19'!$E$2:$GA$49,48,FALSE)</f>
        <v>569751.05000000005</v>
      </c>
      <c r="P8" s="1">
        <f>HLOOKUP($B7,'FY19-20'!$E$2:$GA$49,48,FALSE)</f>
        <v>517269.67999999993</v>
      </c>
      <c r="Q8" s="1">
        <f>HLOOKUP($B7,'FY20-21'!$E$2:$GA$49,48,FALSE)</f>
        <v>503186.39</v>
      </c>
      <c r="R8" s="1">
        <f>HLOOKUP($B7,'FY21-22'!$E$2:$GA$49,48,FALSE)</f>
        <v>405098.33999999997</v>
      </c>
      <c r="S8" s="1">
        <f>HLOOKUP($B7,'FY22-23'!$E$2:$GA$49,48,FALSE)</f>
        <v>697497.30999999994</v>
      </c>
      <c r="T8" s="1">
        <f>HLOOKUP($B7,'FY23-24'!$E$2:$GA$49,48,FALSE)</f>
        <v>701621.52</v>
      </c>
    </row>
    <row r="9" spans="1:20">
      <c r="B9" t="s">
        <v>10</v>
      </c>
      <c r="D9" t="s">
        <v>17</v>
      </c>
      <c r="E9" s="3">
        <v>427.03</v>
      </c>
      <c r="F9" s="3">
        <v>472.44</v>
      </c>
      <c r="G9" s="3">
        <v>517.04</v>
      </c>
      <c r="H9" s="3">
        <v>450.64</v>
      </c>
      <c r="I9" s="3">
        <v>411.24828040613522</v>
      </c>
      <c r="J9" s="3">
        <v>395.42427184466021</v>
      </c>
      <c r="K9" s="3">
        <f t="shared" ref="K9:R9" si="0">K6/K4</f>
        <v>405.18541748333985</v>
      </c>
      <c r="L9" s="3">
        <f t="shared" si="0"/>
        <v>456.19301828001659</v>
      </c>
      <c r="M9" s="3">
        <f t="shared" si="0"/>
        <v>556.12752757352939</v>
      </c>
      <c r="N9" s="3">
        <f t="shared" si="0"/>
        <v>530.25755559779509</v>
      </c>
      <c r="O9" s="3">
        <f t="shared" si="0"/>
        <v>482.4583336492891</v>
      </c>
      <c r="P9" s="3">
        <f t="shared" si="0"/>
        <v>467.88826043737578</v>
      </c>
      <c r="Q9" s="3">
        <f t="shared" si="0"/>
        <v>400.98508977203954</v>
      </c>
      <c r="R9" s="3">
        <f t="shared" si="0"/>
        <v>335.00719533733661</v>
      </c>
      <c r="S9" s="3">
        <f t="shared" ref="S9:T9" si="1">S6/S4</f>
        <v>481.11942310588944</v>
      </c>
      <c r="T9" s="3">
        <f t="shared" si="1"/>
        <v>543.43023116042536</v>
      </c>
    </row>
    <row r="10" spans="1:20">
      <c r="B10" t="s">
        <v>10</v>
      </c>
      <c r="D10" t="s">
        <v>18</v>
      </c>
      <c r="E10" s="4">
        <v>4.5999999999999996</v>
      </c>
      <c r="F10" s="4">
        <v>5.45</v>
      </c>
      <c r="G10" s="4">
        <v>6.44</v>
      </c>
      <c r="H10" s="4">
        <v>7.43</v>
      </c>
      <c r="I10" s="5">
        <v>6.777176764188626</v>
      </c>
      <c r="J10" s="5">
        <v>7.4711271067673364</v>
      </c>
      <c r="K10" s="3">
        <f t="shared" ref="K10:M12" si="2">K6/K5</f>
        <v>7.301901720873718</v>
      </c>
      <c r="L10" s="3">
        <f t="shared" si="2"/>
        <v>8.7285897853736092</v>
      </c>
      <c r="M10" s="3">
        <f t="shared" si="2"/>
        <v>13.635460681247112</v>
      </c>
      <c r="N10" s="3">
        <f t="shared" ref="N10:R12" si="3">N6/N5</f>
        <v>8.7371511791788024</v>
      </c>
      <c r="O10" s="3">
        <f t="shared" si="3"/>
        <v>10.653437441133255</v>
      </c>
      <c r="P10" s="3">
        <f t="shared" si="3"/>
        <v>10.307028158355275</v>
      </c>
      <c r="Q10" s="3">
        <f t="shared" si="3"/>
        <v>11.247004413512137</v>
      </c>
      <c r="R10" s="3">
        <f t="shared" si="3"/>
        <v>6.9000779928482308</v>
      </c>
      <c r="S10" s="3">
        <f t="shared" ref="S10:T10" si="4">S6/S5</f>
        <v>12.091228219600184</v>
      </c>
      <c r="T10" s="3">
        <f t="shared" si="4"/>
        <v>13.647747976824922</v>
      </c>
    </row>
    <row r="11" spans="1:20">
      <c r="B11" t="s">
        <v>10</v>
      </c>
      <c r="D11" t="s">
        <v>19</v>
      </c>
      <c r="E11" s="6">
        <v>0.40620000000000001</v>
      </c>
      <c r="F11" s="6">
        <v>0.3846</v>
      </c>
      <c r="G11" s="6">
        <v>0.37759999999999999</v>
      </c>
      <c r="H11" s="6">
        <v>0.37240000000000001</v>
      </c>
      <c r="I11" s="6">
        <v>0.37565260384728055</v>
      </c>
      <c r="J11" s="6">
        <v>0.3722202820124384</v>
      </c>
      <c r="K11" s="6">
        <f t="shared" si="2"/>
        <v>0.37299713243062305</v>
      </c>
      <c r="L11" s="6">
        <f t="shared" si="2"/>
        <v>0.36739126820689971</v>
      </c>
      <c r="M11" s="6">
        <f t="shared" si="2"/>
        <v>0.35706639804616597</v>
      </c>
      <c r="N11" s="6">
        <f t="shared" si="3"/>
        <v>0.36736315390447311</v>
      </c>
      <c r="O11" s="6">
        <f t="shared" si="3"/>
        <v>0.40268781249094904</v>
      </c>
      <c r="P11" s="6">
        <f t="shared" si="3"/>
        <v>0.39167822668574398</v>
      </c>
      <c r="Q11" s="6">
        <f t="shared" si="3"/>
        <v>0.42980012975810949</v>
      </c>
      <c r="R11" s="6">
        <f t="shared" si="3"/>
        <v>0.37825994173778243</v>
      </c>
      <c r="S11" s="6">
        <f>S7/S6</f>
        <v>0.35941206740061526</v>
      </c>
      <c r="T11" s="6">
        <f>T7/T6</f>
        <v>0.35704986194427335</v>
      </c>
    </row>
    <row r="12" spans="1:20">
      <c r="B12" t="s">
        <v>10</v>
      </c>
      <c r="D12" t="s">
        <v>20</v>
      </c>
      <c r="E12" s="6">
        <v>0.58099999999999996</v>
      </c>
      <c r="F12" s="6">
        <v>0.5927</v>
      </c>
      <c r="G12" s="6">
        <v>0.60850000000000004</v>
      </c>
      <c r="H12" s="6">
        <v>0.61350000000000005</v>
      </c>
      <c r="I12" s="6">
        <v>0.66907419957784586</v>
      </c>
      <c r="J12" s="6">
        <v>0.61201577182320577</v>
      </c>
      <c r="K12" s="6">
        <f t="shared" si="2"/>
        <v>0.65087677738886318</v>
      </c>
      <c r="L12" s="6">
        <f t="shared" si="2"/>
        <v>0.62101313158050675</v>
      </c>
      <c r="M12" s="6">
        <f t="shared" si="2"/>
        <v>0.61465994717263328</v>
      </c>
      <c r="N12" s="6">
        <f t="shared" si="3"/>
        <v>0.59654570347781843</v>
      </c>
      <c r="O12" s="6">
        <f t="shared" si="3"/>
        <v>0.55594825579813689</v>
      </c>
      <c r="P12" s="6">
        <f t="shared" si="3"/>
        <v>0.56114805145511781</v>
      </c>
      <c r="Q12" s="6">
        <f t="shared" si="3"/>
        <v>0.58899987235259665</v>
      </c>
      <c r="R12" s="6">
        <f t="shared" si="3"/>
        <v>0.56460681016444714</v>
      </c>
      <c r="S12" s="6">
        <f>S8/S7</f>
        <v>0.60756720511875473</v>
      </c>
      <c r="T12" s="6">
        <f>T8/T7</f>
        <v>0.55725306113044581</v>
      </c>
    </row>
    <row r="13" spans="1:20">
      <c r="B13" t="s">
        <v>10</v>
      </c>
      <c r="D13" t="s">
        <v>21</v>
      </c>
      <c r="E13" s="6">
        <v>0.23599999999999999</v>
      </c>
      <c r="F13" s="6">
        <v>0.22800000000000001</v>
      </c>
      <c r="G13" s="6">
        <v>0.22969999999999999</v>
      </c>
      <c r="H13" s="6">
        <v>0.22850000000000001</v>
      </c>
      <c r="I13" s="6">
        <v>0.25133946523845285</v>
      </c>
      <c r="J13" s="6">
        <v>0.2278046831840938</v>
      </c>
      <c r="K13" s="6">
        <f t="shared" ref="K13:R13" si="5">K8/K6</f>
        <v>0.24277517153173095</v>
      </c>
      <c r="L13" s="6">
        <f t="shared" si="5"/>
        <v>0.22815480198450064</v>
      </c>
      <c r="M13" s="6">
        <f t="shared" si="5"/>
        <v>0.21947441336017884</v>
      </c>
      <c r="N13" s="6">
        <f t="shared" si="5"/>
        <v>0.21914891107777398</v>
      </c>
      <c r="O13" s="6">
        <f t="shared" si="5"/>
        <v>0.22387358698551035</v>
      </c>
      <c r="P13" s="6">
        <f t="shared" si="5"/>
        <v>0.21978947370210114</v>
      </c>
      <c r="Q13" s="6">
        <f t="shared" si="5"/>
        <v>0.25315222156465594</v>
      </c>
      <c r="R13" s="6">
        <f t="shared" si="5"/>
        <v>0.21356813911755895</v>
      </c>
      <c r="S13" s="6">
        <f>S8/S6</f>
        <v>0.2183669852765453</v>
      </c>
      <c r="T13" s="6">
        <f>T8/T6</f>
        <v>0.1989671285446494</v>
      </c>
    </row>
    <row r="14" spans="1:20">
      <c r="B14" t="s">
        <v>10</v>
      </c>
      <c r="E14" t="s">
        <v>1</v>
      </c>
      <c r="F14" t="s">
        <v>1</v>
      </c>
      <c r="G14" t="s">
        <v>1</v>
      </c>
      <c r="H14" s="6"/>
    </row>
    <row r="15" spans="1:20">
      <c r="A15" t="s">
        <v>9</v>
      </c>
      <c r="B15" t="s">
        <v>22</v>
      </c>
      <c r="C15" t="s">
        <v>23</v>
      </c>
    </row>
    <row r="16" spans="1:20">
      <c r="B16" t="s">
        <v>22</v>
      </c>
      <c r="D16" t="s">
        <v>12</v>
      </c>
      <c r="E16" s="1">
        <v>13676</v>
      </c>
      <c r="F16" s="1">
        <v>12193</v>
      </c>
      <c r="G16" s="1">
        <v>7651</v>
      </c>
      <c r="H16" s="1">
        <v>7414</v>
      </c>
      <c r="I16" s="1">
        <v>8317</v>
      </c>
      <c r="J16" s="1">
        <v>11926</v>
      </c>
      <c r="K16" s="1">
        <f>HLOOKUP(B15,'FY14-15'!$E$2:$GA$49,15,FALSE)</f>
        <v>11173</v>
      </c>
      <c r="L16" s="1">
        <f>HLOOKUP(B15,'FY15-16'!$E$2:$GA$49,15,FALSE)</f>
        <v>12046</v>
      </c>
      <c r="M16" s="1">
        <f>HLOOKUP(B15,'FY16-17'!$E$2:$GA$49,15,FALSE)</f>
        <v>12195</v>
      </c>
      <c r="N16" s="1">
        <f>HLOOKUP(B15,'FY17-18'!$E$2:$GA$49,15,FALSE)</f>
        <v>12690</v>
      </c>
      <c r="O16" s="1">
        <f>HLOOKUP($B15,'FY18-19'!$E$2:$GA$49,15,FALSE)</f>
        <v>12662</v>
      </c>
      <c r="P16" s="1">
        <f>HLOOKUP($B15,'FY19-20'!$E$2:$GA$49,15,FALSE)</f>
        <v>12393</v>
      </c>
      <c r="Q16" s="1">
        <f>HLOOKUP($B15,'FY20-21'!$E$2:$GA$49,15,FALSE)</f>
        <v>11540</v>
      </c>
      <c r="R16" s="1">
        <f>HLOOKUP($B15,'FY21-22'!$E$2:$GA$49,15,FALSE)</f>
        <v>11904</v>
      </c>
      <c r="S16" s="1">
        <f>HLOOKUP($B15,'FY22-23'!$E$2:$GA$49,15,FALSE)</f>
        <v>11006</v>
      </c>
      <c r="T16" s="1">
        <f>HLOOKUP($B15,'FY23-24'!$E$2:$GA$49,15,FALSE)</f>
        <v>10453</v>
      </c>
    </row>
    <row r="17" spans="1:20">
      <c r="A17" s="2"/>
      <c r="B17" t="s">
        <v>22</v>
      </c>
      <c r="C17" s="2"/>
      <c r="D17" s="2" t="s">
        <v>13</v>
      </c>
      <c r="E17" s="3">
        <v>1273692</v>
      </c>
      <c r="F17" s="3">
        <v>1157024</v>
      </c>
      <c r="G17" s="3">
        <v>1136625</v>
      </c>
      <c r="H17" s="3">
        <v>991554</v>
      </c>
      <c r="I17" s="1">
        <v>985250</v>
      </c>
      <c r="J17" s="1">
        <v>1095776</v>
      </c>
      <c r="K17" s="1">
        <f>HLOOKUP(B16,'FY14-15'!$E$2:$GA$49,31,FALSE)</f>
        <v>1104752</v>
      </c>
      <c r="L17" s="1">
        <f>HLOOKUP(B16,'FY15-16'!$E$2:$GA$49,31,FALSE)</f>
        <v>1159331.6000000001</v>
      </c>
      <c r="M17" s="1">
        <f>HLOOKUP(B16,'FY16-17'!$E$2:$GA$49,31,FALSE)</f>
        <v>1162128.6000000001</v>
      </c>
      <c r="N17" s="1">
        <f>HLOOKUP(B16,'FY17-18'!$E$2:$GA$49,31,FALSE)</f>
        <v>1282658.3999999999</v>
      </c>
      <c r="O17" s="1">
        <f>HLOOKUP($B16,'FY18-19'!$E$2:$GA$49,31,FALSE)</f>
        <v>1392823</v>
      </c>
      <c r="P17" s="1">
        <f>HLOOKUP($B16,'FY19-20'!$E$2:$GA$49,31,FALSE)</f>
        <v>1179262.8</v>
      </c>
      <c r="Q17" s="1">
        <f>HLOOKUP($B16,'FY20-21'!$E$2:$GA$49,31,FALSE)</f>
        <v>812020.6</v>
      </c>
      <c r="R17" s="1">
        <f>HLOOKUP($B16,'FY21-22'!$E$2:$GA$49,31,FALSE)</f>
        <v>1095038.1000000001</v>
      </c>
      <c r="S17" s="1">
        <f>HLOOKUP($B16,'FY22-23'!$E$2:$GA$49,31,FALSE)</f>
        <v>974487</v>
      </c>
      <c r="T17" s="1">
        <f>HLOOKUP($B16,'FY23-24'!$E$2:$GA$49,31,FALSE)</f>
        <v>1159093</v>
      </c>
    </row>
    <row r="18" spans="1:20">
      <c r="B18" t="s">
        <v>22</v>
      </c>
      <c r="D18" t="s">
        <v>24</v>
      </c>
      <c r="E18" s="3">
        <v>7378690</v>
      </c>
      <c r="F18" s="3">
        <v>7888463</v>
      </c>
      <c r="G18" s="3">
        <v>7396770</v>
      </c>
      <c r="H18" s="3">
        <v>7115528</v>
      </c>
      <c r="I18" s="1">
        <v>6865715.6500000004</v>
      </c>
      <c r="J18" s="1">
        <v>7692338.6500000004</v>
      </c>
      <c r="K18" s="1">
        <f>HLOOKUP(B17,'FY14-15'!$E$2:$GA$49,7,FALSE)</f>
        <v>7471126.8200000003</v>
      </c>
      <c r="L18" s="1">
        <f>HLOOKUP(B17,'FY15-16'!$E$2:$GA$49,7,FALSE)</f>
        <v>8406917.2599999998</v>
      </c>
      <c r="M18" s="1">
        <f>HLOOKUP(B17,'FY16-17'!$E$2:$GA$49,7,FALSE)</f>
        <v>9252771.2100000009</v>
      </c>
      <c r="N18" s="1">
        <f>HLOOKUP(B17,'FY17-18'!$E$2:$GA$49,7,FALSE)</f>
        <v>9544432.4199999999</v>
      </c>
      <c r="O18" s="1">
        <f>HLOOKUP($B17,'FY18-19'!$E$2:$GA$49,7,FALSE)</f>
        <v>9922925.6899999995</v>
      </c>
      <c r="P18" s="1">
        <f>HLOOKUP($B17,'FY19-20'!$E$2:$GA$49,7,FALSE)</f>
        <v>9621964.7400000002</v>
      </c>
      <c r="Q18" s="1">
        <f>HLOOKUP($B17,'FY20-21'!$E$2:$GA$49,7,FALSE)</f>
        <v>8955040.5500000007</v>
      </c>
      <c r="R18" s="1">
        <f>HLOOKUP($B17,'FY21-22'!$E$2:$GA$49,7,FALSE)</f>
        <v>9871041.6999999993</v>
      </c>
      <c r="S18" s="1">
        <f>HLOOKUP($B17,'FY22-23'!$E$2:$GA$49,7,FALSE)</f>
        <v>10391185.369999999</v>
      </c>
      <c r="T18" s="1">
        <f>HLOOKUP($B17,'FY23-24'!$E$2:$GA$49,7,FALSE)</f>
        <v>10665973.810000001</v>
      </c>
    </row>
    <row r="19" spans="1:20">
      <c r="B19" t="s">
        <v>22</v>
      </c>
      <c r="D19" t="s">
        <v>15</v>
      </c>
      <c r="E19" s="3">
        <v>2818138.48</v>
      </c>
      <c r="F19" s="3">
        <v>2961580.9299999997</v>
      </c>
      <c r="G19" s="3">
        <v>2961580.9299999997</v>
      </c>
      <c r="H19" s="3">
        <v>2789935.9</v>
      </c>
      <c r="I19" s="1">
        <v>2572158.3000000003</v>
      </c>
      <c r="J19" s="1">
        <v>2879815.0100000002</v>
      </c>
      <c r="K19" s="1">
        <f>HLOOKUP(B18,'FY14-15'!$E$2:$GA$49,39,FALSE)</f>
        <v>2879815.0100000002</v>
      </c>
      <c r="L19" s="1">
        <f>HLOOKUP(B18,'FY15-16'!$E$2:$GA$49,39,FALSE)</f>
        <v>3137759.29</v>
      </c>
      <c r="M19" s="1">
        <f>HLOOKUP(B18,'FY16-17'!$E$2:$GA$49,39,FALSE)</f>
        <v>3424950.48</v>
      </c>
      <c r="N19" s="1">
        <f>HLOOKUP(B18,'FY17-18'!$E$2:$GA$49,39,FALSE)</f>
        <v>3553920.9299999997</v>
      </c>
      <c r="O19" s="1">
        <f>HLOOKUP($B18,'FY18-19'!$E$2:$GA$49,39,FALSE)</f>
        <v>3709705.5999999996</v>
      </c>
      <c r="P19" s="1">
        <f>HLOOKUP($B18,'FY19-20'!$E$2:$GA$49,39,FALSE)</f>
        <v>3709705.5999999996</v>
      </c>
      <c r="Q19" s="1">
        <f>HLOOKUP($B18,'FY20-21'!$E$2:$GA$49,39,FALSE)</f>
        <v>3554287.32</v>
      </c>
      <c r="R19" s="1">
        <f>HLOOKUP($B18,'FY21-22'!$E$2:$GA$49,39,FALSE)</f>
        <v>3617556.94</v>
      </c>
      <c r="S19" s="1">
        <f>HLOOKUP($B18,'FY22-23'!$E$2:$GA$49,39,FALSE)</f>
        <v>3763539.47</v>
      </c>
      <c r="T19" s="1">
        <f>HLOOKUP($B18,'FY23-24'!$E$2:$GA$49,39,FALSE)</f>
        <v>3902841.99</v>
      </c>
    </row>
    <row r="20" spans="1:20">
      <c r="B20" t="s">
        <v>22</v>
      </c>
      <c r="D20" t="s">
        <v>16</v>
      </c>
      <c r="E20" s="3">
        <v>1658812.17</v>
      </c>
      <c r="F20" s="3">
        <v>1755208.14</v>
      </c>
      <c r="G20" s="3">
        <v>1776152.0799999998</v>
      </c>
      <c r="H20" s="3">
        <v>1692128.3399999999</v>
      </c>
      <c r="I20" s="1">
        <v>1623565.52</v>
      </c>
      <c r="J20" s="1">
        <v>1792877.73</v>
      </c>
      <c r="K20" s="1">
        <f>HLOOKUP(B19,'FY14-15'!$E$2:$GA$49,48,FALSE)</f>
        <v>1868922.32</v>
      </c>
      <c r="L20" s="1">
        <f>HLOOKUP(B19,'FY15-16'!$E$2:$GA$49,48,FALSE)</f>
        <v>1960967.67</v>
      </c>
      <c r="M20" s="1">
        <f>HLOOKUP(B19,'FY16-17'!$E$2:$GA$49,48,FALSE)</f>
        <v>2111283.12</v>
      </c>
      <c r="N20" s="1">
        <f>HLOOKUP(B19,'FY17-18'!$E$2:$GA$49,48,FALSE)</f>
        <v>2079239.01</v>
      </c>
      <c r="O20" s="1">
        <f>HLOOKUP($B19,'FY18-19'!$E$2:$GA$49,48,FALSE)</f>
        <v>2076267.1800000002</v>
      </c>
      <c r="P20" s="1">
        <f>HLOOKUP($B19,'FY19-20'!$E$2:$GA$49,48,FALSE)</f>
        <v>2120202.88</v>
      </c>
      <c r="Q20" s="1">
        <f>HLOOKUP($B19,'FY20-21'!$E$2:$GA$49,48,FALSE)</f>
        <v>2105916.62</v>
      </c>
      <c r="R20" s="1">
        <f>HLOOKUP($B19,'FY21-22'!$E$2:$GA$49,48,FALSE)</f>
        <v>2114580.8199999998</v>
      </c>
      <c r="S20" s="1">
        <f>HLOOKUP($B19,'FY22-23'!$E$2:$GA$49,48,FALSE)</f>
        <v>2168719.42</v>
      </c>
      <c r="T20" s="1">
        <f>HLOOKUP($B19,'FY23-24'!$E$2:$GA$49,48,FALSE)</f>
        <v>2156961.42</v>
      </c>
    </row>
    <row r="21" spans="1:20">
      <c r="B21" t="s">
        <v>22</v>
      </c>
      <c r="D21" t="s">
        <v>17</v>
      </c>
      <c r="E21" s="3">
        <v>539.54</v>
      </c>
      <c r="F21" s="3">
        <v>646.97</v>
      </c>
      <c r="G21" s="3">
        <v>966.77</v>
      </c>
      <c r="H21" s="3">
        <v>959.74</v>
      </c>
      <c r="I21" s="3">
        <v>825.50386557653007</v>
      </c>
      <c r="J21" s="3">
        <v>645.00575633070605</v>
      </c>
      <c r="K21" s="3">
        <f t="shared" ref="K21:R21" si="6">K18/K16</f>
        <v>668.67688355857877</v>
      </c>
      <c r="L21" s="3">
        <f t="shared" si="6"/>
        <v>697.90115058940728</v>
      </c>
      <c r="M21" s="3">
        <f t="shared" si="6"/>
        <v>758.7348265682657</v>
      </c>
      <c r="N21" s="3">
        <f t="shared" si="6"/>
        <v>752.12233412135538</v>
      </c>
      <c r="O21" s="3">
        <f t="shared" si="6"/>
        <v>783.67759358711101</v>
      </c>
      <c r="P21" s="3">
        <f t="shared" si="6"/>
        <v>776.40319051077222</v>
      </c>
      <c r="Q21" s="3">
        <f t="shared" si="6"/>
        <v>776.00004766031202</v>
      </c>
      <c r="R21" s="3">
        <f t="shared" si="6"/>
        <v>829.22057291666658</v>
      </c>
      <c r="S21" s="3">
        <f t="shared" ref="S21:T21" si="7">S18/S16</f>
        <v>944.1382309649282</v>
      </c>
      <c r="T21" s="3">
        <f t="shared" si="7"/>
        <v>1020.3744197837942</v>
      </c>
    </row>
    <row r="22" spans="1:20">
      <c r="B22" t="s">
        <v>22</v>
      </c>
      <c r="D22" t="s">
        <v>18</v>
      </c>
      <c r="E22" s="4">
        <v>5.79</v>
      </c>
      <c r="F22" s="4">
        <v>6.82</v>
      </c>
      <c r="G22" s="4">
        <v>6.51</v>
      </c>
      <c r="H22" s="4">
        <v>7.18</v>
      </c>
      <c r="I22" s="5">
        <v>6.9685010403450907</v>
      </c>
      <c r="J22" s="5">
        <v>7.0199919052799116</v>
      </c>
      <c r="K22" s="3">
        <f t="shared" ref="K22:M24" si="8">K18/K17</f>
        <v>6.7627185286833607</v>
      </c>
      <c r="L22" s="3">
        <f t="shared" si="8"/>
        <v>7.2515208418367951</v>
      </c>
      <c r="M22" s="3">
        <f t="shared" si="8"/>
        <v>7.961916787866679</v>
      </c>
      <c r="N22" s="3">
        <f t="shared" ref="N22:R24" si="9">N18/N17</f>
        <v>7.4411335239374727</v>
      </c>
      <c r="O22" s="3">
        <f t="shared" si="9"/>
        <v>7.1243264147705769</v>
      </c>
      <c r="P22" s="3">
        <f t="shared" si="9"/>
        <v>8.1593048979413236</v>
      </c>
      <c r="Q22" s="3">
        <f t="shared" si="9"/>
        <v>11.028095284774796</v>
      </c>
      <c r="R22" s="3">
        <f t="shared" si="9"/>
        <v>9.0143363048281131</v>
      </c>
      <c r="S22" s="3">
        <f t="shared" ref="S22:T22" si="10">S18/S17</f>
        <v>10.663236523422066</v>
      </c>
      <c r="T22" s="3">
        <f t="shared" si="10"/>
        <v>9.2020000207058459</v>
      </c>
    </row>
    <row r="23" spans="1:20">
      <c r="B23" t="s">
        <v>22</v>
      </c>
      <c r="D23" t="s">
        <v>19</v>
      </c>
      <c r="E23" s="6">
        <v>0.38190000000000002</v>
      </c>
      <c r="F23" s="6">
        <v>0.37540000000000001</v>
      </c>
      <c r="G23" s="6">
        <v>0.40039999999999998</v>
      </c>
      <c r="H23" s="6">
        <v>0.3921</v>
      </c>
      <c r="I23" s="6">
        <v>0.37463804665432077</v>
      </c>
      <c r="J23" s="6">
        <v>0.3743744446300476</v>
      </c>
      <c r="K23" s="6">
        <f t="shared" si="8"/>
        <v>0.38545925927676866</v>
      </c>
      <c r="L23" s="6">
        <f t="shared" si="8"/>
        <v>0.37323541947170302</v>
      </c>
      <c r="M23" s="6">
        <f t="shared" si="8"/>
        <v>0.37015402221320026</v>
      </c>
      <c r="N23" s="6">
        <f t="shared" si="9"/>
        <v>0.37235539774506565</v>
      </c>
      <c r="O23" s="6">
        <f t="shared" si="9"/>
        <v>0.3738519984825161</v>
      </c>
      <c r="P23" s="6">
        <f t="shared" si="9"/>
        <v>0.38554554087879556</v>
      </c>
      <c r="Q23" s="6">
        <f t="shared" si="9"/>
        <v>0.39690354277625239</v>
      </c>
      <c r="R23" s="6">
        <f t="shared" si="9"/>
        <v>0.36648178074255328</v>
      </c>
      <c r="S23" s="6">
        <f t="shared" ref="S23:T23" si="11">S19/S18</f>
        <v>0.36218576957211962</v>
      </c>
      <c r="T23" s="6">
        <f t="shared" si="11"/>
        <v>0.36591520469896971</v>
      </c>
    </row>
    <row r="24" spans="1:20">
      <c r="B24" t="s">
        <v>22</v>
      </c>
      <c r="D24" t="s">
        <v>20</v>
      </c>
      <c r="E24" s="6">
        <v>0.58860000000000001</v>
      </c>
      <c r="F24" s="6">
        <v>0.5927</v>
      </c>
      <c r="G24" s="6">
        <v>0.59970000000000001</v>
      </c>
      <c r="H24" s="6">
        <v>0.60650000000000004</v>
      </c>
      <c r="I24" s="6">
        <v>0.63120746495268187</v>
      </c>
      <c r="J24" s="6">
        <v>0.6225669787032605</v>
      </c>
      <c r="K24" s="6">
        <f t="shared" si="8"/>
        <v>0.64897304636244668</v>
      </c>
      <c r="L24" s="6">
        <f t="shared" si="8"/>
        <v>0.62495796801544967</v>
      </c>
      <c r="M24" s="6">
        <f t="shared" si="8"/>
        <v>0.61644194049777912</v>
      </c>
      <c r="N24" s="6">
        <f t="shared" si="9"/>
        <v>0.5850549438082181</v>
      </c>
      <c r="O24" s="6">
        <f t="shared" si="9"/>
        <v>0.55968516207862973</v>
      </c>
      <c r="P24" s="6">
        <f t="shared" si="9"/>
        <v>0.57152860863136956</v>
      </c>
      <c r="Q24" s="6">
        <f t="shared" si="9"/>
        <v>0.59250038907940628</v>
      </c>
      <c r="R24" s="6">
        <f t="shared" si="9"/>
        <v>0.58453283668286915</v>
      </c>
      <c r="S24" s="6">
        <f t="shared" ref="S24:T24" si="12">S20/S19</f>
        <v>0.5762446328216666</v>
      </c>
      <c r="T24" s="6">
        <f t="shared" si="12"/>
        <v>0.55266429579435772</v>
      </c>
    </row>
    <row r="25" spans="1:20">
      <c r="B25" t="s">
        <v>22</v>
      </c>
      <c r="D25" t="s">
        <v>21</v>
      </c>
      <c r="E25" s="6">
        <v>0.2248</v>
      </c>
      <c r="F25" s="6">
        <v>0.2225</v>
      </c>
      <c r="G25" s="6">
        <v>0.24010000000000001</v>
      </c>
      <c r="H25" s="6">
        <v>0.23780000000000001</v>
      </c>
      <c r="I25" s="6">
        <v>0.23647433170349838</v>
      </c>
      <c r="J25" s="6">
        <v>0.2330731668970398</v>
      </c>
      <c r="K25" s="6">
        <f t="shared" ref="K25:R25" si="13">K20/K18</f>
        <v>0.25015266974145672</v>
      </c>
      <c r="L25" s="6">
        <f t="shared" si="13"/>
        <v>0.23325644934442949</v>
      </c>
      <c r="M25" s="6">
        <f t="shared" si="13"/>
        <v>0.22817846373616321</v>
      </c>
      <c r="N25" s="6">
        <f t="shared" si="13"/>
        <v>0.21784836630442608</v>
      </c>
      <c r="O25" s="6">
        <f t="shared" si="13"/>
        <v>0.20923941636410665</v>
      </c>
      <c r="P25" s="6">
        <f t="shared" si="13"/>
        <v>0.22035030654248686</v>
      </c>
      <c r="Q25" s="6">
        <f t="shared" si="13"/>
        <v>0.23516550352192431</v>
      </c>
      <c r="R25" s="6">
        <f t="shared" si="13"/>
        <v>0.21422063489003396</v>
      </c>
      <c r="S25" s="6">
        <f t="shared" ref="S25:T25" si="14">S20/S18</f>
        <v>0.20870760580031883</v>
      </c>
      <c r="T25" s="6">
        <f t="shared" si="14"/>
        <v>0.20222826892540435</v>
      </c>
    </row>
    <row r="26" spans="1:20">
      <c r="B26" t="s">
        <v>22</v>
      </c>
    </row>
    <row r="27" spans="1:20">
      <c r="A27" t="s">
        <v>9</v>
      </c>
      <c r="B27" t="s">
        <v>25</v>
      </c>
      <c r="C27" t="s">
        <v>26</v>
      </c>
    </row>
    <row r="28" spans="1:20">
      <c r="B28" t="s">
        <v>25</v>
      </c>
      <c r="D28" t="s">
        <v>12</v>
      </c>
      <c r="E28" s="1">
        <v>3903</v>
      </c>
      <c r="F28" s="1">
        <v>5236</v>
      </c>
      <c r="G28" s="1">
        <v>6569</v>
      </c>
      <c r="H28" s="1">
        <v>6299</v>
      </c>
      <c r="I28" s="1">
        <v>6592</v>
      </c>
      <c r="J28" s="1">
        <v>7163</v>
      </c>
      <c r="K28" s="1">
        <f>HLOOKUP(B27,'FY14-15'!$E$2:$GA$49,15,FALSE)</f>
        <v>6882</v>
      </c>
      <c r="L28" s="1">
        <f>HLOOKUP(B27,'FY15-16'!$E$2:$GA$49,15,FALSE)</f>
        <v>6868</v>
      </c>
      <c r="M28" s="1">
        <f>HLOOKUP(B27,'FY16-17'!$E$2:$GA$49,15,FALSE)</f>
        <v>6735</v>
      </c>
      <c r="N28" s="1">
        <f>HLOOKUP(B27,'FY17-18'!$E$2:$GA$49,15,FALSE)</f>
        <v>6672</v>
      </c>
      <c r="O28" s="1">
        <f>HLOOKUP($B27,'FY18-19'!$E$2:$GA$49,15,FALSE)</f>
        <v>6389</v>
      </c>
      <c r="P28" s="1">
        <f>HLOOKUP($B27,'FY19-20'!$E$2:$GA$49,15,FALSE)</f>
        <v>6288</v>
      </c>
      <c r="Q28" s="1">
        <f>HLOOKUP($B27,'FY20-21'!$E$2:$GA$49,15,FALSE)</f>
        <v>7186</v>
      </c>
      <c r="R28" s="1">
        <f>HLOOKUP($B27,'FY21-22'!$E$2:$GA$49,15,FALSE)</f>
        <v>5806</v>
      </c>
      <c r="S28" s="1">
        <f>HLOOKUP($B27,'FY22-23'!$E$2:$GA$49,15,FALSE)</f>
        <v>5344</v>
      </c>
      <c r="T28" s="1">
        <f>HLOOKUP($B27,'FY23-24'!$E$2:$GA$49,15,FALSE)</f>
        <v>4303</v>
      </c>
    </row>
    <row r="29" spans="1:20">
      <c r="A29" s="2"/>
      <c r="B29" t="s">
        <v>25</v>
      </c>
      <c r="C29" s="2"/>
      <c r="D29" s="2" t="s">
        <v>13</v>
      </c>
      <c r="E29" s="3">
        <v>314139.59999999998</v>
      </c>
      <c r="F29" s="3">
        <v>201967.5</v>
      </c>
      <c r="G29" s="3">
        <v>254001</v>
      </c>
      <c r="H29" s="3">
        <v>246401.7</v>
      </c>
      <c r="I29" s="1">
        <v>228206.1</v>
      </c>
      <c r="J29" s="1">
        <v>252648</v>
      </c>
      <c r="K29" s="1">
        <f>HLOOKUP(B28,'FY14-15'!$E$2:$GA$49,31,FALSE)</f>
        <v>239410</v>
      </c>
      <c r="L29" s="1">
        <f>HLOOKUP(B28,'FY15-16'!$E$2:$GA$49,31,FALSE)</f>
        <v>224949</v>
      </c>
      <c r="M29" s="1">
        <f>HLOOKUP(B28,'FY16-17'!$E$2:$GA$49,31,FALSE)</f>
        <v>221846.3</v>
      </c>
      <c r="N29" s="1">
        <f>HLOOKUP(B28,'FY17-18'!$E$2:$GA$49,31,FALSE)</f>
        <v>193488</v>
      </c>
      <c r="O29" s="1">
        <f>HLOOKUP($B28,'FY18-19'!$E$2:$GA$49,31,FALSE)</f>
        <v>181944</v>
      </c>
      <c r="P29" s="1">
        <f>HLOOKUP($B28,'FY19-20'!$E$2:$GA$49,31,FALSE)</f>
        <v>126807</v>
      </c>
      <c r="Q29" s="1">
        <f>HLOOKUP($B28,'FY20-21'!$E$2:$GA$49,31,FALSE)</f>
        <v>74022</v>
      </c>
      <c r="R29" s="1">
        <f>HLOOKUP($B28,'FY21-22'!$E$2:$GA$49,31,FALSE)</f>
        <v>151164</v>
      </c>
      <c r="S29" s="1">
        <f>HLOOKUP($B28,'FY22-23'!$E$2:$GA$49,31,FALSE)</f>
        <v>169488</v>
      </c>
      <c r="T29" s="1">
        <f>HLOOKUP($B28,'FY23-24'!$E$2:$GA$49,31,FALSE)</f>
        <v>220719</v>
      </c>
    </row>
    <row r="30" spans="1:20">
      <c r="B30" t="s">
        <v>25</v>
      </c>
      <c r="D30" t="s">
        <v>24</v>
      </c>
      <c r="E30" s="3">
        <v>1909965.69</v>
      </c>
      <c r="F30" s="3">
        <v>1826801.67</v>
      </c>
      <c r="G30" s="3">
        <v>1885236</v>
      </c>
      <c r="H30" s="3">
        <v>2067143</v>
      </c>
      <c r="I30" s="1">
        <v>2026031</v>
      </c>
      <c r="J30" s="1">
        <v>2068913.5</v>
      </c>
      <c r="K30" s="1">
        <f>HLOOKUP(B29,'FY14-15'!$E$2:$GA$49,7,FALSE)</f>
        <v>2032133.7</v>
      </c>
      <c r="L30" s="1">
        <f>HLOOKUP(B29,'FY15-16'!$E$2:$GA$49,7,FALSE)</f>
        <v>1952562.8</v>
      </c>
      <c r="M30" s="1">
        <f>HLOOKUP(B29,'FY16-17'!$E$2:$GA$49,7,FALSE)</f>
        <v>2046516.81</v>
      </c>
      <c r="N30" s="1">
        <f>HLOOKUP(B29,'FY17-18'!$E$2:$GA$49,7,FALSE)</f>
        <v>2097265.38</v>
      </c>
      <c r="O30" s="1">
        <f>HLOOKUP($B29,'FY18-19'!$E$2:$GA$49,7,FALSE)</f>
        <v>2090720.66</v>
      </c>
      <c r="P30" s="1">
        <f>HLOOKUP($B29,'FY19-20'!$E$2:$GA$49,7,FALSE)</f>
        <v>2123190.0499999998</v>
      </c>
      <c r="Q30" s="1">
        <f>HLOOKUP($B29,'FY20-21'!$E$2:$GA$49,7,FALSE)</f>
        <v>1687221.47</v>
      </c>
      <c r="R30" s="1">
        <f>HLOOKUP($B29,'FY21-22'!$E$2:$GA$49,7,FALSE)</f>
        <v>2409422.19</v>
      </c>
      <c r="S30" s="1">
        <f>HLOOKUP($B29,'FY22-23'!$E$2:$GA$49,7,FALSE)</f>
        <v>2734169.94</v>
      </c>
      <c r="T30" s="1">
        <f>HLOOKUP($B29,'FY23-24'!$E$2:$GA$49,7,FALSE)</f>
        <v>2176098.25</v>
      </c>
    </row>
    <row r="31" spans="1:20">
      <c r="B31" t="s">
        <v>25</v>
      </c>
      <c r="D31" t="s">
        <v>15</v>
      </c>
      <c r="E31" s="3">
        <v>849146.90999999992</v>
      </c>
      <c r="F31" s="3">
        <v>725576.72000000009</v>
      </c>
      <c r="G31" s="3">
        <v>702140</v>
      </c>
      <c r="H31" s="3">
        <v>761848.77</v>
      </c>
      <c r="I31" s="1">
        <v>743367.34</v>
      </c>
      <c r="J31" s="1">
        <v>764012.7300000001</v>
      </c>
      <c r="K31" s="1">
        <f>HLOOKUP(B30,'FY14-15'!$E$2:$GA$49,39,FALSE)</f>
        <v>764012.7300000001</v>
      </c>
      <c r="L31" s="1">
        <f>HLOOKUP(B30,'FY15-16'!$E$2:$GA$49,39,FALSE)</f>
        <v>748240.15999999992</v>
      </c>
      <c r="M31" s="1">
        <f>HLOOKUP(B30,'FY16-17'!$E$2:$GA$49,39,FALSE)</f>
        <v>748713.16999999993</v>
      </c>
      <c r="N31" s="1">
        <f>HLOOKUP(B30,'FY17-18'!$E$2:$GA$49,39,FALSE)</f>
        <v>758799.82000000007</v>
      </c>
      <c r="O31" s="1">
        <f>HLOOKUP($B30,'FY18-19'!$E$2:$GA$49,39,FALSE)</f>
        <v>758799.82000000007</v>
      </c>
      <c r="P31" s="1">
        <f>HLOOKUP($B30,'FY19-20'!$E$2:$GA$49,39,FALSE)</f>
        <v>753692.1100000001</v>
      </c>
      <c r="Q31" s="1">
        <f>HLOOKUP($B30,'FY20-21'!$E$2:$GA$49,39,FALSE)</f>
        <v>750881.29</v>
      </c>
      <c r="R31" s="1">
        <f>HLOOKUP($B30,'FY21-22'!$E$2:$GA$49,39,FALSE)</f>
        <v>853927.95</v>
      </c>
      <c r="S31" s="1">
        <f>HLOOKUP($B30,'FY22-23'!$E$2:$GA$49,39,FALSE)</f>
        <v>968508.97</v>
      </c>
      <c r="T31" s="1">
        <f>HLOOKUP($B30,'FY23-24'!$E$2:$GA$49,39,FALSE)</f>
        <v>968508.97</v>
      </c>
    </row>
    <row r="32" spans="1:20">
      <c r="B32" t="s">
        <v>25</v>
      </c>
      <c r="D32" t="s">
        <v>16</v>
      </c>
      <c r="E32" s="3">
        <v>493368.25</v>
      </c>
      <c r="F32" s="3">
        <v>414626.05999999994</v>
      </c>
      <c r="G32" s="3">
        <v>418753.08</v>
      </c>
      <c r="H32" s="3">
        <v>473070.77</v>
      </c>
      <c r="I32" s="1">
        <v>469214.09</v>
      </c>
      <c r="J32" s="1">
        <v>469783.51</v>
      </c>
      <c r="K32" s="1">
        <f>HLOOKUP(B31,'FY14-15'!$E$2:$GA$49,48,FALSE)</f>
        <v>495823.67</v>
      </c>
      <c r="L32" s="1">
        <f>HLOOKUP(B31,'FY15-16'!$E$2:$GA$49,48,FALSE)</f>
        <v>459573.5</v>
      </c>
      <c r="M32" s="1">
        <f>HLOOKUP(B31,'FY16-17'!$E$2:$GA$49,48,FALSE)</f>
        <v>455184.41000000003</v>
      </c>
      <c r="N32" s="1">
        <f>HLOOKUP(B31,'FY17-18'!$E$2:$GA$49,48,FALSE)</f>
        <v>442274.89</v>
      </c>
      <c r="O32" s="1">
        <f>HLOOKUP($B31,'FY18-19'!$E$2:$GA$49,48,FALSE)</f>
        <v>421853.42999999993</v>
      </c>
      <c r="P32" s="1">
        <f>HLOOKUP($B31,'FY19-20'!$E$2:$GA$49,48,FALSE)</f>
        <v>430282.19000000006</v>
      </c>
      <c r="Q32" s="1">
        <f>HLOOKUP($B31,'FY20-21'!$E$2:$GA$49,48,FALSE)</f>
        <v>447876.03</v>
      </c>
      <c r="R32" s="1">
        <f>HLOOKUP($B31,'FY21-22'!$E$2:$GA$49,48,FALSE)</f>
        <v>507582.52</v>
      </c>
      <c r="S32" s="1">
        <f>HLOOKUP($B31,'FY22-23'!$E$2:$GA$49,48,FALSE)</f>
        <v>565272.54</v>
      </c>
      <c r="T32" s="1">
        <f>HLOOKUP($B31,'FY23-24'!$E$2:$GA$49,48,FALSE)</f>
        <v>532239.5</v>
      </c>
    </row>
    <row r="33" spans="1:20">
      <c r="B33" t="s">
        <v>25</v>
      </c>
      <c r="D33" t="s">
        <v>17</v>
      </c>
      <c r="E33" s="3">
        <v>489.36</v>
      </c>
      <c r="F33" s="3">
        <v>348.89</v>
      </c>
      <c r="G33" s="3">
        <v>286.99</v>
      </c>
      <c r="H33" s="3">
        <v>328.17</v>
      </c>
      <c r="I33" s="3">
        <v>307.34693567961165</v>
      </c>
      <c r="J33" s="3">
        <v>288.83337986877007</v>
      </c>
      <c r="K33" s="3">
        <f t="shared" ref="K33:R33" si="15">K30/K28</f>
        <v>295.28243243243242</v>
      </c>
      <c r="L33" s="3">
        <f t="shared" si="15"/>
        <v>284.2986022131625</v>
      </c>
      <c r="M33" s="3">
        <f t="shared" si="15"/>
        <v>303.86292650334076</v>
      </c>
      <c r="N33" s="3">
        <f t="shared" si="15"/>
        <v>314.33833633093525</v>
      </c>
      <c r="O33" s="3">
        <f t="shared" si="15"/>
        <v>327.23754265143214</v>
      </c>
      <c r="P33" s="3">
        <f t="shared" si="15"/>
        <v>337.65745069974554</v>
      </c>
      <c r="Q33" s="3">
        <f t="shared" si="15"/>
        <v>234.79285694405789</v>
      </c>
      <c r="R33" s="3">
        <f t="shared" si="15"/>
        <v>414.9883207027213</v>
      </c>
      <c r="S33" s="3">
        <f t="shared" ref="S33:T33" si="16">S30/S28</f>
        <v>511.63359655688623</v>
      </c>
      <c r="T33" s="3">
        <f t="shared" si="16"/>
        <v>505.71653497559839</v>
      </c>
    </row>
    <row r="34" spans="1:20">
      <c r="B34" t="s">
        <v>25</v>
      </c>
      <c r="D34" t="s">
        <v>18</v>
      </c>
      <c r="E34" s="4">
        <v>6.08</v>
      </c>
      <c r="F34" s="4">
        <v>9.0500000000000007</v>
      </c>
      <c r="G34" s="4">
        <v>7.42</v>
      </c>
      <c r="H34" s="4">
        <v>8.39</v>
      </c>
      <c r="I34" s="5">
        <v>8.8780755641501248</v>
      </c>
      <c r="J34" s="5">
        <v>8.1889169912289042</v>
      </c>
      <c r="K34" s="3">
        <f t="shared" ref="K34:M36" si="17">K30/K29</f>
        <v>8.4880903053339463</v>
      </c>
      <c r="L34" s="3">
        <f t="shared" si="17"/>
        <v>8.6800243610774004</v>
      </c>
      <c r="M34" s="3">
        <f t="shared" si="17"/>
        <v>9.2249309995253483</v>
      </c>
      <c r="N34" s="3">
        <f t="shared" ref="N34:R36" si="18">N30/N29</f>
        <v>10.839252976928801</v>
      </c>
      <c r="O34" s="3">
        <f t="shared" si="18"/>
        <v>11.491011849799937</v>
      </c>
      <c r="P34" s="3">
        <f t="shared" si="18"/>
        <v>16.743476700813044</v>
      </c>
      <c r="Q34" s="3">
        <f t="shared" si="18"/>
        <v>22.79351368512064</v>
      </c>
      <c r="R34" s="3">
        <f t="shared" si="18"/>
        <v>15.93912697467651</v>
      </c>
      <c r="S34" s="3">
        <f t="shared" ref="S34:T34" si="19">S30/S29</f>
        <v>16.131938190314358</v>
      </c>
      <c r="T34" s="3">
        <f t="shared" si="19"/>
        <v>9.8591342385567167</v>
      </c>
    </row>
    <row r="35" spans="1:20">
      <c r="B35" t="s">
        <v>25</v>
      </c>
      <c r="D35" t="s">
        <v>19</v>
      </c>
      <c r="E35" s="6">
        <v>0.4446</v>
      </c>
      <c r="F35" s="6">
        <v>0.3972</v>
      </c>
      <c r="G35" s="6">
        <v>0.37240000000000001</v>
      </c>
      <c r="H35" s="6">
        <v>0.36859999999999998</v>
      </c>
      <c r="I35" s="6">
        <v>0.36690817662710984</v>
      </c>
      <c r="J35" s="6">
        <v>0.36928210386756144</v>
      </c>
      <c r="K35" s="6">
        <f t="shared" si="17"/>
        <v>0.37596577922013702</v>
      </c>
      <c r="L35" s="6">
        <f t="shared" si="17"/>
        <v>0.38320926732804694</v>
      </c>
      <c r="M35" s="6">
        <f t="shared" si="17"/>
        <v>0.36584755441124372</v>
      </c>
      <c r="N35" s="6">
        <f t="shared" si="18"/>
        <v>0.36180438929478737</v>
      </c>
      <c r="O35" s="6">
        <f t="shared" si="18"/>
        <v>0.36293696930320674</v>
      </c>
      <c r="P35" s="6">
        <f t="shared" si="18"/>
        <v>0.35498099192768928</v>
      </c>
      <c r="Q35" s="6">
        <f t="shared" si="18"/>
        <v>0.44504014638931783</v>
      </c>
      <c r="R35" s="6">
        <f t="shared" si="18"/>
        <v>0.35441192230407736</v>
      </c>
      <c r="S35" s="6">
        <f t="shared" ref="S35:T35" si="20">S31/S30</f>
        <v>0.35422413063322611</v>
      </c>
      <c r="T35" s="6">
        <f t="shared" si="20"/>
        <v>0.44506674733091667</v>
      </c>
    </row>
    <row r="36" spans="1:20">
      <c r="B36" t="s">
        <v>25</v>
      </c>
      <c r="D36" t="s">
        <v>20</v>
      </c>
      <c r="E36" s="6">
        <v>0.58099999999999996</v>
      </c>
      <c r="F36" s="6">
        <v>0.57140000000000002</v>
      </c>
      <c r="G36" s="6">
        <v>0.59640000000000004</v>
      </c>
      <c r="H36" s="6">
        <v>0.621</v>
      </c>
      <c r="I36" s="6">
        <v>0.63120084075794891</v>
      </c>
      <c r="J36" s="6">
        <v>0.6148896367211053</v>
      </c>
      <c r="K36" s="6">
        <f t="shared" si="17"/>
        <v>0.64897304787055043</v>
      </c>
      <c r="L36" s="6">
        <f t="shared" si="17"/>
        <v>0.61420587208256783</v>
      </c>
      <c r="M36" s="6">
        <f t="shared" si="17"/>
        <v>0.60795566077727747</v>
      </c>
      <c r="N36" s="6">
        <f t="shared" si="18"/>
        <v>0.5828610897667319</v>
      </c>
      <c r="O36" s="6">
        <f t="shared" si="18"/>
        <v>0.5559482473256252</v>
      </c>
      <c r="P36" s="6">
        <f t="shared" si="18"/>
        <v>0.57089915668614333</v>
      </c>
      <c r="Q36" s="6">
        <f t="shared" si="18"/>
        <v>0.59646715927626859</v>
      </c>
      <c r="R36" s="6">
        <f t="shared" si="18"/>
        <v>0.59440907163186318</v>
      </c>
      <c r="S36" s="6">
        <f t="shared" ref="S36:T36" si="21">S32/S31</f>
        <v>0.58365235378253655</v>
      </c>
      <c r="T36" s="6">
        <f t="shared" si="21"/>
        <v>0.54954524582255548</v>
      </c>
    </row>
    <row r="37" spans="1:20">
      <c r="B37" t="s">
        <v>25</v>
      </c>
      <c r="D37" t="s">
        <v>21</v>
      </c>
      <c r="E37" s="6">
        <v>0.25829999999999997</v>
      </c>
      <c r="F37" s="6">
        <v>0.22700000000000001</v>
      </c>
      <c r="G37" s="6">
        <v>0.22209999999999999</v>
      </c>
      <c r="H37" s="6">
        <v>0.22889999999999999</v>
      </c>
      <c r="I37" s="6">
        <v>0.23159274956799775</v>
      </c>
      <c r="J37" s="6">
        <v>0.22706773869473035</v>
      </c>
      <c r="K37" s="6">
        <f t="shared" ref="K37:R37" si="22">K32/K30</f>
        <v>0.24399165763551875</v>
      </c>
      <c r="L37" s="6">
        <f t="shared" si="22"/>
        <v>0.23536938222934495</v>
      </c>
      <c r="M37" s="6">
        <f t="shared" si="22"/>
        <v>0.22241909168583865</v>
      </c>
      <c r="N37" s="6">
        <f t="shared" si="22"/>
        <v>0.21088170062674663</v>
      </c>
      <c r="O37" s="6">
        <f t="shared" si="22"/>
        <v>0.20177417197379202</v>
      </c>
      <c r="P37" s="6">
        <f t="shared" si="22"/>
        <v>0.20265834893112847</v>
      </c>
      <c r="Q37" s="6">
        <f t="shared" si="22"/>
        <v>0.26545183188073113</v>
      </c>
      <c r="R37" s="6">
        <f t="shared" si="22"/>
        <v>0.21066566171203063</v>
      </c>
      <c r="S37" s="6">
        <f t="shared" ref="S37:T37" si="23">S32/S30</f>
        <v>0.20674374761065512</v>
      </c>
      <c r="T37" s="6">
        <f t="shared" si="23"/>
        <v>0.2445843150694138</v>
      </c>
    </row>
    <row r="38" spans="1:20">
      <c r="B38" t="s">
        <v>25</v>
      </c>
    </row>
    <row r="39" spans="1:20">
      <c r="A39" t="s">
        <v>9</v>
      </c>
      <c r="B39" t="s">
        <v>27</v>
      </c>
      <c r="C39" t="s">
        <v>28</v>
      </c>
    </row>
    <row r="40" spans="1:20">
      <c r="B40" t="s">
        <v>27</v>
      </c>
      <c r="D40" t="s">
        <v>12</v>
      </c>
      <c r="E40" s="1">
        <v>6322</v>
      </c>
      <c r="F40" s="1">
        <v>8097</v>
      </c>
      <c r="G40" s="1">
        <v>7161</v>
      </c>
      <c r="H40" s="1">
        <v>7129</v>
      </c>
      <c r="I40" s="1">
        <v>7308</v>
      </c>
      <c r="J40" s="1">
        <v>7344</v>
      </c>
      <c r="K40" s="1">
        <f>HLOOKUP(B39,'FY14-15'!$E$2:$GA$49,15,FALSE)</f>
        <v>7662</v>
      </c>
      <c r="L40" s="1">
        <f>HLOOKUP(B39,'FY15-16'!$E$2:$GA$49,15,FALSE)</f>
        <v>7737</v>
      </c>
      <c r="M40" s="1">
        <f>HLOOKUP(B39,'FY16-17'!$E$2:$GA$49,15,FALSE)</f>
        <v>7929</v>
      </c>
      <c r="N40" s="1">
        <f>HLOOKUP(B39,'FY17-18'!$E$2:$GA$49,15,FALSE)</f>
        <v>8516</v>
      </c>
      <c r="O40" s="1">
        <f>HLOOKUP($B39,'FY18-19'!$E$2:$GA$49,15,FALSE)</f>
        <v>8633</v>
      </c>
      <c r="P40" s="1">
        <f>HLOOKUP($B39,'FY19-20'!$E$2:$GA$49,15,FALSE)</f>
        <v>8947</v>
      </c>
      <c r="Q40" s="1">
        <f>HLOOKUP($B39,'FY20-21'!$E$2:$GA$49,15,FALSE)</f>
        <v>5882</v>
      </c>
      <c r="R40" s="1">
        <f>HLOOKUP($B39,'FY21-22'!$E$2:$GA$49,15,FALSE)</f>
        <v>10731</v>
      </c>
      <c r="S40" s="1">
        <f>HLOOKUP($B39,'FY22-23'!$E$2:$GA$49,15,FALSE)</f>
        <v>10302</v>
      </c>
      <c r="T40" s="1">
        <f>HLOOKUP($B39,'FY23-24'!$E$2:$GA$49,15,FALSE)</f>
        <v>9382</v>
      </c>
    </row>
    <row r="41" spans="1:20">
      <c r="A41" s="2"/>
      <c r="B41" t="s">
        <v>27</v>
      </c>
      <c r="C41" s="2"/>
      <c r="D41" s="2" t="s">
        <v>13</v>
      </c>
      <c r="E41" s="3">
        <v>966551</v>
      </c>
      <c r="F41" s="3">
        <v>1048220</v>
      </c>
      <c r="G41" s="3">
        <v>1100898</v>
      </c>
      <c r="H41" s="3">
        <v>1027197</v>
      </c>
      <c r="I41" s="1">
        <v>1091328</v>
      </c>
      <c r="J41" s="1">
        <v>1168908</v>
      </c>
      <c r="K41" s="1">
        <f>HLOOKUP(B40,'FY14-15'!$E$2:$GA$49,31,FALSE)</f>
        <v>1137850</v>
      </c>
      <c r="L41" s="1">
        <f>HLOOKUP(B40,'FY15-16'!$E$2:$GA$49,31,FALSE)</f>
        <v>1354150</v>
      </c>
      <c r="M41" s="1">
        <f>HLOOKUP(B40,'FY16-17'!$E$2:$GA$49,31,FALSE)</f>
        <v>1488570</v>
      </c>
      <c r="N41" s="1">
        <f>HLOOKUP(B40,'FY17-18'!$E$2:$GA$49,31,FALSE)</f>
        <v>1458657</v>
      </c>
      <c r="O41" s="1">
        <f>HLOOKUP($B40,'FY18-19'!$E$2:$GA$49,31,FALSE)</f>
        <v>1118082</v>
      </c>
      <c r="P41" s="1">
        <f>HLOOKUP($B40,'FY19-20'!$E$2:$GA$49,31,FALSE)</f>
        <v>912576</v>
      </c>
      <c r="Q41" s="1">
        <f>HLOOKUP($B40,'FY20-21'!$E$2:$GA$49,31,FALSE)</f>
        <v>720369</v>
      </c>
      <c r="R41" s="1">
        <f>HLOOKUP($B40,'FY21-22'!$E$2:$GA$49,31,FALSE)</f>
        <v>961199</v>
      </c>
      <c r="S41" s="1">
        <f>HLOOKUP($B40,'FY22-23'!$E$2:$GA$49,31,FALSE)</f>
        <v>1044805.2</v>
      </c>
      <c r="T41" s="1">
        <f>HLOOKUP($B40,'FY23-24'!$E$2:$GA$49,31,FALSE)</f>
        <v>1179504</v>
      </c>
    </row>
    <row r="42" spans="1:20">
      <c r="B42" t="s">
        <v>27</v>
      </c>
      <c r="D42" t="s">
        <v>24</v>
      </c>
      <c r="E42" s="3">
        <v>3802658</v>
      </c>
      <c r="F42" s="3">
        <v>4761229</v>
      </c>
      <c r="G42" s="3">
        <v>4979318</v>
      </c>
      <c r="H42" s="3">
        <v>4697498</v>
      </c>
      <c r="I42" s="1">
        <v>4944407</v>
      </c>
      <c r="J42" s="1">
        <v>5414722</v>
      </c>
      <c r="K42" s="1">
        <f>HLOOKUP(B41,'FY14-15'!$E$2:$GA$49,7,FALSE)</f>
        <v>5614539.6600000001</v>
      </c>
      <c r="L42" s="1">
        <f>HLOOKUP(B41,'FY15-16'!$E$2:$GA$49,7,FALSE)</f>
        <v>5924400</v>
      </c>
      <c r="M42" s="1">
        <f>HLOOKUP(B41,'FY16-17'!$E$2:$GA$49,7,FALSE)</f>
        <v>6134852</v>
      </c>
      <c r="N42" s="1">
        <f>HLOOKUP(B41,'FY17-18'!$E$2:$GA$49,7,FALSE)</f>
        <v>6512264</v>
      </c>
      <c r="O42" s="1">
        <f>HLOOKUP($B41,'FY18-19'!$E$2:$GA$49,7,FALSE)</f>
        <v>6644974.5</v>
      </c>
      <c r="P42" s="1">
        <f>HLOOKUP($B41,'FY19-20'!$E$2:$GA$49,7,FALSE)</f>
        <v>6967312.7999999998</v>
      </c>
      <c r="Q42" s="1">
        <f>HLOOKUP($B41,'FY20-21'!$E$2:$GA$49,7,FALSE)</f>
        <v>6886757.0199999996</v>
      </c>
      <c r="R42" s="1">
        <f>HLOOKUP($B41,'FY21-22'!$E$2:$GA$49,7,FALSE)</f>
        <v>7227047.4100000001</v>
      </c>
      <c r="S42" s="1">
        <f>HLOOKUP($B41,'FY22-23'!$E$2:$GA$49,7,FALSE)</f>
        <v>8103206.4100000001</v>
      </c>
      <c r="T42" s="1">
        <f>HLOOKUP($B41,'FY23-24'!$E$2:$GA$49,7,FALSE)</f>
        <v>9759818.5299999993</v>
      </c>
    </row>
    <row r="43" spans="1:20">
      <c r="B43" t="s">
        <v>27</v>
      </c>
      <c r="D43" t="s">
        <v>15</v>
      </c>
      <c r="E43" s="3">
        <v>1530017.79</v>
      </c>
      <c r="F43" s="3">
        <v>1875138.51</v>
      </c>
      <c r="G43" s="3">
        <v>1962197.6400000001</v>
      </c>
      <c r="H43" s="3">
        <v>1962197.6400000001</v>
      </c>
      <c r="I43" s="1">
        <v>1947976.6199999999</v>
      </c>
      <c r="J43" s="1">
        <v>2126701.0100000002</v>
      </c>
      <c r="K43" s="1">
        <f>HLOOKUP(B42,'FY14-15'!$E$2:$GA$49,39,FALSE)</f>
        <v>2186601.27</v>
      </c>
      <c r="L43" s="1">
        <f>HLOOKUP(B42,'FY15-16'!$E$2:$GA$49,39,FALSE)</f>
        <v>2345719.9</v>
      </c>
      <c r="M43" s="1">
        <f>HLOOKUP(B42,'FY16-17'!$E$2:$GA$49,39,FALSE)</f>
        <v>2450663.37</v>
      </c>
      <c r="N43" s="1">
        <f>HLOOKUP(B42,'FY17-18'!$E$2:$GA$49,39,FALSE)</f>
        <v>2571001.58</v>
      </c>
      <c r="O43" s="1">
        <f>HLOOKUP($B42,'FY18-19'!$E$2:$GA$49,39,FALSE)</f>
        <v>2571001.58</v>
      </c>
      <c r="P43" s="1">
        <f>HLOOKUP($B42,'FY19-20'!$E$2:$GA$49,39,FALSE)</f>
        <v>2588369.1900000004</v>
      </c>
      <c r="Q43" s="1">
        <f>HLOOKUP($B42,'FY20-21'!$E$2:$GA$49,39,FALSE)</f>
        <v>2588369.1900000004</v>
      </c>
      <c r="R43" s="1">
        <f>HLOOKUP($B42,'FY21-22'!$E$2:$GA$49,39,FALSE)</f>
        <v>2688518.17</v>
      </c>
      <c r="S43" s="1">
        <f>HLOOKUP($B42,'FY22-23'!$E$2:$GA$49,39,FALSE)</f>
        <v>3006211.08</v>
      </c>
      <c r="T43" s="1">
        <f>HLOOKUP($B42,'FY23-24'!$E$2:$GA$49,39,FALSE)</f>
        <v>3601038.8000000003</v>
      </c>
    </row>
    <row r="44" spans="1:20">
      <c r="B44" t="s">
        <v>27</v>
      </c>
      <c r="D44" t="s">
        <v>16</v>
      </c>
      <c r="E44" s="3">
        <v>903855.40999999992</v>
      </c>
      <c r="F44" s="3">
        <v>1135982.6599999999</v>
      </c>
      <c r="G44" s="3">
        <v>1185490.94</v>
      </c>
      <c r="H44" s="3">
        <v>1202555.71</v>
      </c>
      <c r="I44" s="1">
        <v>1198258.31</v>
      </c>
      <c r="J44" s="1">
        <v>1325586.6599999999</v>
      </c>
      <c r="K44" s="1">
        <f>HLOOKUP(B43,'FY14-15'!$E$2:$GA$49,48,FALSE)</f>
        <v>1425768.69</v>
      </c>
      <c r="L44" s="1">
        <f>HLOOKUP(B43,'FY15-16'!$E$2:$GA$49,48,FALSE)</f>
        <v>1462466.63</v>
      </c>
      <c r="M44" s="1">
        <f>HLOOKUP(B43,'FY16-17'!$E$2:$GA$49,48,FALSE)</f>
        <v>1500438.19</v>
      </c>
      <c r="N44" s="1">
        <f>HLOOKUP(B43,'FY17-18'!$E$2:$GA$49,48,FALSE)</f>
        <v>1506756.52</v>
      </c>
      <c r="O44" s="1">
        <f>HLOOKUP($B43,'FY18-19'!$E$2:$GA$49,48,FALSE)</f>
        <v>1429343.85</v>
      </c>
      <c r="P44" s="1">
        <f>HLOOKUP($B43,'FY19-20'!$E$2:$GA$49,48,FALSE)</f>
        <v>1480940.18</v>
      </c>
      <c r="Q44" s="1">
        <f>HLOOKUP($B43,'FY20-21'!$E$2:$GA$49,48,FALSE)</f>
        <v>1544838.46</v>
      </c>
      <c r="R44" s="1">
        <f>HLOOKUP($B43,'FY21-22'!$E$2:$GA$49,48,FALSE)</f>
        <v>1576612.26</v>
      </c>
      <c r="S44" s="1">
        <f>HLOOKUP($B43,'FY22-23'!$E$2:$GA$49,48,FALSE)</f>
        <v>1751045.75</v>
      </c>
      <c r="T44" s="1">
        <f>HLOOKUP($B43,'FY23-24'!$E$2:$GA$49,48,FALSE)</f>
        <v>2030913.58</v>
      </c>
    </row>
    <row r="45" spans="1:20">
      <c r="B45" t="s">
        <v>27</v>
      </c>
      <c r="D45" t="s">
        <v>17</v>
      </c>
      <c r="E45" s="3">
        <v>601.5</v>
      </c>
      <c r="F45" s="3">
        <v>588.02</v>
      </c>
      <c r="G45" s="3">
        <v>695.34</v>
      </c>
      <c r="H45" s="3">
        <v>658.93</v>
      </c>
      <c r="I45" s="3">
        <v>676.57457580733444</v>
      </c>
      <c r="J45" s="3">
        <v>737.29874727668846</v>
      </c>
      <c r="K45" s="3">
        <f t="shared" ref="K45:R45" si="24">K42/K40</f>
        <v>732.77729835552077</v>
      </c>
      <c r="L45" s="3">
        <f t="shared" si="24"/>
        <v>765.72314850717328</v>
      </c>
      <c r="M45" s="3">
        <f t="shared" si="24"/>
        <v>773.72329423634756</v>
      </c>
      <c r="N45" s="3">
        <f t="shared" si="24"/>
        <v>764.70925317050262</v>
      </c>
      <c r="O45" s="3">
        <f t="shared" si="24"/>
        <v>769.7178848604193</v>
      </c>
      <c r="P45" s="3">
        <f t="shared" si="24"/>
        <v>778.73173130658324</v>
      </c>
      <c r="Q45" s="3">
        <f t="shared" si="24"/>
        <v>1170.8189425365522</v>
      </c>
      <c r="R45" s="3">
        <f t="shared" si="24"/>
        <v>673.47380579629112</v>
      </c>
      <c r="S45" s="3">
        <f t="shared" ref="S45:T45" si="25">S42/S40</f>
        <v>786.56633760434863</v>
      </c>
      <c r="T45" s="3">
        <f t="shared" si="25"/>
        <v>1040.27057450437</v>
      </c>
    </row>
    <row r="46" spans="1:20">
      <c r="B46" t="s">
        <v>27</v>
      </c>
      <c r="D46" t="s">
        <v>18</v>
      </c>
      <c r="E46" s="4">
        <v>3.93</v>
      </c>
      <c r="F46" s="4">
        <v>4.54</v>
      </c>
      <c r="G46" s="4">
        <v>4.5199999999999996</v>
      </c>
      <c r="H46" s="4">
        <v>4.57</v>
      </c>
      <c r="I46" s="5">
        <v>4.5306333201384001</v>
      </c>
      <c r="J46" s="5">
        <v>4.6322909929609519</v>
      </c>
      <c r="K46" s="3">
        <f t="shared" ref="K46:M48" si="26">K42/K41</f>
        <v>4.9343407830557631</v>
      </c>
      <c r="L46" s="3">
        <f t="shared" si="26"/>
        <v>4.3749953845585789</v>
      </c>
      <c r="M46" s="3">
        <f t="shared" si="26"/>
        <v>4.1213056826350121</v>
      </c>
      <c r="N46" s="3">
        <f t="shared" ref="N46:R48" si="27">N42/N41</f>
        <v>4.4645615795899927</v>
      </c>
      <c r="O46" s="3">
        <f t="shared" si="27"/>
        <v>5.9431906604345652</v>
      </c>
      <c r="P46" s="3">
        <f t="shared" si="27"/>
        <v>7.634775405007364</v>
      </c>
      <c r="Q46" s="3">
        <f t="shared" si="27"/>
        <v>9.5600407846534203</v>
      </c>
      <c r="R46" s="3">
        <f t="shared" si="27"/>
        <v>7.5187837378107965</v>
      </c>
      <c r="S46" s="3">
        <f t="shared" ref="S46:T46" si="28">S42/S41</f>
        <v>7.7557102606304031</v>
      </c>
      <c r="T46" s="3">
        <f t="shared" si="28"/>
        <v>8.2745107519771022</v>
      </c>
    </row>
    <row r="47" spans="1:20">
      <c r="B47" t="s">
        <v>27</v>
      </c>
      <c r="D47" t="s">
        <v>19</v>
      </c>
      <c r="E47" s="6">
        <v>0.40239999999999998</v>
      </c>
      <c r="F47" s="6">
        <v>0.39379999999999998</v>
      </c>
      <c r="G47" s="6">
        <v>0.39410000000000001</v>
      </c>
      <c r="H47" s="6">
        <v>0.41770000000000002</v>
      </c>
      <c r="I47" s="6">
        <v>0.39397578314244758</v>
      </c>
      <c r="J47" s="6">
        <v>0.39276273278665097</v>
      </c>
      <c r="K47" s="6">
        <f t="shared" si="26"/>
        <v>0.38945334834450168</v>
      </c>
      <c r="L47" s="6">
        <f t="shared" si="26"/>
        <v>0.39594218823847138</v>
      </c>
      <c r="M47" s="6">
        <f t="shared" si="26"/>
        <v>0.39946576869336053</v>
      </c>
      <c r="N47" s="6">
        <f t="shared" si="27"/>
        <v>0.39479381978371886</v>
      </c>
      <c r="O47" s="6">
        <f t="shared" si="27"/>
        <v>0.38690917173572298</v>
      </c>
      <c r="P47" s="6">
        <f t="shared" si="27"/>
        <v>0.37150179191036181</v>
      </c>
      <c r="Q47" s="6">
        <f t="shared" si="27"/>
        <v>0.37584732298279933</v>
      </c>
      <c r="R47" s="6">
        <f t="shared" si="27"/>
        <v>0.37200782248638936</v>
      </c>
      <c r="S47" s="6">
        <f t="shared" ref="S47:T47" si="29">S43/S42</f>
        <v>0.37099031271005228</v>
      </c>
      <c r="T47" s="6">
        <f t="shared" si="29"/>
        <v>0.36896575371058671</v>
      </c>
    </row>
    <row r="48" spans="1:20">
      <c r="B48" t="s">
        <v>27</v>
      </c>
      <c r="D48" t="s">
        <v>20</v>
      </c>
      <c r="E48" s="6">
        <v>0.5907</v>
      </c>
      <c r="F48" s="6">
        <v>0.60580000000000001</v>
      </c>
      <c r="G48" s="6">
        <v>0.60419999999999996</v>
      </c>
      <c r="H48" s="6">
        <v>0.6129</v>
      </c>
      <c r="I48" s="6">
        <v>0.61512971854867549</v>
      </c>
      <c r="J48" s="6">
        <v>0.62330654556843412</v>
      </c>
      <c r="K48" s="6">
        <f t="shared" si="26"/>
        <v>0.65204786513272261</v>
      </c>
      <c r="L48" s="6">
        <f t="shared" si="26"/>
        <v>0.62346174835281909</v>
      </c>
      <c r="M48" s="6">
        <f t="shared" si="26"/>
        <v>0.61225797405214399</v>
      </c>
      <c r="N48" s="6">
        <f t="shared" si="27"/>
        <v>0.58605818515288499</v>
      </c>
      <c r="O48" s="6">
        <f t="shared" si="27"/>
        <v>0.55594825811036652</v>
      </c>
      <c r="P48" s="6">
        <f t="shared" si="27"/>
        <v>0.57215183433704819</v>
      </c>
      <c r="Q48" s="6">
        <f t="shared" si="27"/>
        <v>0.59683852905079582</v>
      </c>
      <c r="R48" s="6">
        <f t="shared" si="27"/>
        <v>0.58642425317884317</v>
      </c>
      <c r="S48" s="6">
        <f t="shared" ref="S48:T48" si="30">S44/S43</f>
        <v>0.58247598169320836</v>
      </c>
      <c r="T48" s="6">
        <f t="shared" si="30"/>
        <v>0.56397992157151988</v>
      </c>
    </row>
    <row r="49" spans="1:20">
      <c r="B49" t="s">
        <v>27</v>
      </c>
      <c r="D49" t="s">
        <v>21</v>
      </c>
      <c r="E49" s="6">
        <v>0.23769999999999999</v>
      </c>
      <c r="F49" s="6">
        <v>0.23860000000000001</v>
      </c>
      <c r="G49" s="6">
        <v>0.23810000000000001</v>
      </c>
      <c r="H49" s="6">
        <v>0.25600000000000001</v>
      </c>
      <c r="I49" s="6">
        <v>0.24234621259940778</v>
      </c>
      <c r="J49" s="6">
        <v>0.24481158220126534</v>
      </c>
      <c r="K49" s="6">
        <f t="shared" ref="K49:R49" si="31">K44/K42</f>
        <v>0.25394222435682284</v>
      </c>
      <c r="L49" s="6">
        <f t="shared" si="31"/>
        <v>0.24685480892579836</v>
      </c>
      <c r="M49" s="6">
        <f t="shared" si="31"/>
        <v>0.24457610224337931</v>
      </c>
      <c r="N49" s="6">
        <f t="shared" si="31"/>
        <v>0.23137214953202143</v>
      </c>
      <c r="O49" s="6">
        <f t="shared" si="31"/>
        <v>0.21510148007339985</v>
      </c>
      <c r="P49" s="6">
        <f t="shared" si="31"/>
        <v>0.2125554317010139</v>
      </c>
      <c r="Q49" s="6">
        <f t="shared" si="31"/>
        <v>0.2243201633967333</v>
      </c>
      <c r="R49" s="6">
        <f t="shared" si="31"/>
        <v>0.21815440947826853</v>
      </c>
      <c r="S49" s="6">
        <f t="shared" ref="S49:T49" si="32">S44/S42</f>
        <v>0.21609294659445802</v>
      </c>
      <c r="T49" s="6">
        <f t="shared" si="32"/>
        <v>0.2080892768402734</v>
      </c>
    </row>
    <row r="50" spans="1:20">
      <c r="B50" t="s">
        <v>27</v>
      </c>
    </row>
    <row r="51" spans="1:20">
      <c r="A51" t="s">
        <v>9</v>
      </c>
      <c r="B51" t="s">
        <v>29</v>
      </c>
      <c r="C51" t="s">
        <v>30</v>
      </c>
    </row>
    <row r="52" spans="1:20">
      <c r="B52" t="s">
        <v>29</v>
      </c>
      <c r="D52" t="s">
        <v>12</v>
      </c>
      <c r="E52" s="1">
        <v>922</v>
      </c>
      <c r="F52" s="1">
        <v>875</v>
      </c>
      <c r="G52" s="1">
        <v>896</v>
      </c>
      <c r="H52" s="1">
        <v>857</v>
      </c>
      <c r="I52" s="1">
        <v>852</v>
      </c>
      <c r="J52" s="1">
        <v>796</v>
      </c>
      <c r="K52" s="1">
        <f>HLOOKUP(B51,'FY14-15'!$E$2:$GA$49,15,FALSE)</f>
        <v>869</v>
      </c>
      <c r="L52" s="1">
        <f>HLOOKUP(B51,'FY15-16'!$E$2:$GA$49,15,FALSE)</f>
        <v>854</v>
      </c>
      <c r="M52" s="1">
        <f>HLOOKUP(B51,'FY16-17'!$E$2:$GA$49,15,FALSE)</f>
        <v>848</v>
      </c>
      <c r="N52" s="1">
        <f>HLOOKUP(B51,'FY17-18'!$E$2:$GA$49,15,FALSE)</f>
        <v>1124</v>
      </c>
      <c r="O52" s="1">
        <f>HLOOKUP($B51,'FY18-19'!$E$2:$GA$49,15,FALSE)</f>
        <v>853</v>
      </c>
      <c r="P52" s="1">
        <f>HLOOKUP($B51,'FY19-20'!$E$2:$GA$49,15,FALSE)</f>
        <v>792</v>
      </c>
      <c r="Q52" s="1">
        <f>HLOOKUP($B51,'FY20-21'!$E$2:$GA$49,15,FALSE)</f>
        <v>759</v>
      </c>
      <c r="R52" s="1">
        <f>HLOOKUP($B51,'FY21-22'!$E$2:$GA$49,15,FALSE)</f>
        <v>778</v>
      </c>
      <c r="S52" s="1">
        <f>HLOOKUP($B51,'FY22-23'!$E$2:$GA$49,15,FALSE)</f>
        <v>845</v>
      </c>
      <c r="T52" s="1">
        <f>HLOOKUP($B51,'FY23-24'!$E$2:$GA$49,15,FALSE)</f>
        <v>829</v>
      </c>
    </row>
    <row r="53" spans="1:20">
      <c r="A53" s="2"/>
      <c r="B53" t="s">
        <v>29</v>
      </c>
      <c r="C53" s="2"/>
      <c r="D53" s="2" t="s">
        <v>13</v>
      </c>
      <c r="E53" s="3">
        <v>141384</v>
      </c>
      <c r="F53" s="3">
        <v>148240</v>
      </c>
      <c r="G53" s="3">
        <v>120624</v>
      </c>
      <c r="H53" s="3">
        <v>1013208</v>
      </c>
      <c r="I53" s="1">
        <v>165963</v>
      </c>
      <c r="J53" s="1">
        <v>133690</v>
      </c>
      <c r="K53" s="1">
        <f>HLOOKUP(B52,'FY14-15'!$E$2:$GA$49,31,FALSE)</f>
        <v>164834</v>
      </c>
      <c r="L53" s="1">
        <f>HLOOKUP(B52,'FY15-16'!$E$2:$GA$49,31,FALSE)</f>
        <v>159696</v>
      </c>
      <c r="M53" s="1">
        <f>HLOOKUP(B52,'FY16-17'!$E$2:$GA$49,31,FALSE)</f>
        <v>204771</v>
      </c>
      <c r="N53" s="1">
        <f>HLOOKUP(B52,'FY17-18'!$E$2:$GA$49,31,FALSE)</f>
        <v>201428</v>
      </c>
      <c r="O53" s="1">
        <f>HLOOKUP($B52,'FY18-19'!$E$2:$GA$49,31,FALSE)</f>
        <v>200880</v>
      </c>
      <c r="P53" s="1">
        <f>HLOOKUP($B52,'FY19-20'!$E$2:$GA$49,31,FALSE)</f>
        <v>165440</v>
      </c>
      <c r="Q53" s="1">
        <f>HLOOKUP($B52,'FY20-21'!$E$2:$GA$49,31,FALSE)</f>
        <v>148248</v>
      </c>
      <c r="R53" s="1">
        <f>HLOOKUP($B52,'FY21-22'!$E$2:$GA$49,31,FALSE)</f>
        <v>209916</v>
      </c>
      <c r="S53" s="1">
        <f>HLOOKUP($B52,'FY22-23'!$E$2:$GA$49,31,FALSE)</f>
        <v>179630</v>
      </c>
      <c r="T53" s="1">
        <f>HLOOKUP($B52,'FY23-24'!$E$2:$GA$49,31,FALSE)</f>
        <v>184507.2</v>
      </c>
    </row>
    <row r="54" spans="1:20">
      <c r="B54" t="s">
        <v>29</v>
      </c>
      <c r="D54" t="s">
        <v>24</v>
      </c>
      <c r="E54" s="3">
        <v>453857.7</v>
      </c>
      <c r="F54" s="3">
        <v>429154.87</v>
      </c>
      <c r="G54" s="3">
        <v>449126.24</v>
      </c>
      <c r="H54" s="3">
        <v>491224.49</v>
      </c>
      <c r="I54" s="1">
        <v>475550</v>
      </c>
      <c r="J54" s="1">
        <v>417057.97</v>
      </c>
      <c r="K54" s="1">
        <f>HLOOKUP(B53,'FY14-15'!$E$2:$GA$49,7,FALSE)</f>
        <v>392942.03</v>
      </c>
      <c r="L54" s="1">
        <f>HLOOKUP(B53,'FY15-16'!$E$2:$GA$49,7,FALSE)</f>
        <v>368400</v>
      </c>
      <c r="M54" s="1">
        <f>HLOOKUP(B53,'FY16-17'!$E$2:$GA$49,7,FALSE)</f>
        <v>401504.14</v>
      </c>
      <c r="N54" s="1">
        <f>HLOOKUP(B53,'FY17-18'!$E$2:$GA$49,7,FALSE)</f>
        <v>412398.07</v>
      </c>
      <c r="O54" s="1">
        <f>HLOOKUP($B53,'FY18-19'!$E$2:$GA$49,7,FALSE)</f>
        <v>420742.12</v>
      </c>
      <c r="P54" s="1">
        <f>HLOOKUP($B53,'FY19-20'!$E$2:$GA$49,7,FALSE)</f>
        <v>473989.47</v>
      </c>
      <c r="Q54" s="1">
        <f>HLOOKUP($B53,'FY20-21'!$E$2:$GA$49,7,FALSE)</f>
        <v>472296.29</v>
      </c>
      <c r="R54" s="1">
        <f>HLOOKUP($B53,'FY21-22'!$E$2:$GA$49,7,FALSE)</f>
        <v>604773.23</v>
      </c>
      <c r="S54" s="1">
        <f>HLOOKUP($B53,'FY22-23'!$E$2:$GA$49,7,FALSE)</f>
        <v>596866.31999999995</v>
      </c>
      <c r="T54" s="1">
        <f>HLOOKUP($B53,'FY23-24'!$E$2:$GA$49,7,FALSE)</f>
        <v>515815.14</v>
      </c>
    </row>
    <row r="55" spans="1:20">
      <c r="B55" t="s">
        <v>29</v>
      </c>
      <c r="D55" t="s">
        <v>15</v>
      </c>
      <c r="E55" s="3">
        <v>189129.01</v>
      </c>
      <c r="F55" s="3">
        <v>189129.01</v>
      </c>
      <c r="G55" s="3">
        <v>182479.13999999998</v>
      </c>
      <c r="H55" s="3">
        <v>420119.78</v>
      </c>
      <c r="I55" s="1">
        <v>202631.62</v>
      </c>
      <c r="J55" s="1">
        <v>174738.1</v>
      </c>
      <c r="K55" s="1">
        <f>HLOOKUP(B54,'FY14-15'!$E$2:$GA$49,39,FALSE)</f>
        <v>174738.1</v>
      </c>
      <c r="L55" s="1">
        <f>HLOOKUP(B54,'FY15-16'!$E$2:$GA$49,39,FALSE)</f>
        <v>174369.56</v>
      </c>
      <c r="M55" s="1">
        <f>HLOOKUP(B54,'FY16-17'!$E$2:$GA$49,39,FALSE)</f>
        <v>187271.14</v>
      </c>
      <c r="N55" s="1">
        <f>HLOOKUP(B54,'FY17-18'!$E$2:$GA$49,39,FALSE)</f>
        <v>190123.71</v>
      </c>
      <c r="O55" s="1">
        <f>HLOOKUP($B54,'FY18-19'!$E$2:$GA$49,39,FALSE)</f>
        <v>192812.59999999998</v>
      </c>
      <c r="P55" s="1">
        <f>HLOOKUP($B54,'FY19-20'!$E$2:$GA$49,39,FALSE)</f>
        <v>201972.09</v>
      </c>
      <c r="Q55" s="1">
        <f>HLOOKUP($B54,'FY20-21'!$E$2:$GA$49,39,FALSE)</f>
        <v>201972.09</v>
      </c>
      <c r="R55" s="1">
        <f>HLOOKUP($B54,'FY21-22'!$E$2:$GA$49,39,FALSE)</f>
        <v>257406.86000000002</v>
      </c>
      <c r="S55" s="1">
        <f>HLOOKUP($B54,'FY22-23'!$E$2:$GA$49,39,FALSE)</f>
        <v>257406.86</v>
      </c>
      <c r="T55" s="1">
        <f>HLOOKUP($B54,'FY23-24'!$E$2:$GA$49,39,FALSE)</f>
        <v>247144.14</v>
      </c>
    </row>
    <row r="56" spans="1:20">
      <c r="B56" t="s">
        <v>29</v>
      </c>
      <c r="D56" t="s">
        <v>16</v>
      </c>
      <c r="E56" s="3">
        <v>111465.29000000001</v>
      </c>
      <c r="F56" s="3">
        <v>111200.58</v>
      </c>
      <c r="G56" s="3">
        <v>108773.87</v>
      </c>
      <c r="H56" s="3">
        <v>282003.49</v>
      </c>
      <c r="I56" s="1">
        <v>124829.26999999999</v>
      </c>
      <c r="J56" s="1">
        <v>124536.59</v>
      </c>
      <c r="K56" s="1">
        <f>HLOOKUP(B55,'FY14-15'!$E$2:$GA$49,48,FALSE)</f>
        <v>110269.45999999999</v>
      </c>
      <c r="L56" s="1">
        <f>HLOOKUP(B55,'FY15-16'!$E$2:$GA$49,48,FALSE)</f>
        <v>107443.08</v>
      </c>
      <c r="M56" s="1">
        <f>HLOOKUP(B55,'FY16-17'!$E$2:$GA$49,48,FALSE)</f>
        <v>115156.1</v>
      </c>
      <c r="N56" s="1">
        <f>HLOOKUP(B55,'FY17-18'!$E$2:$GA$49,48,FALSE)</f>
        <v>110846.73999999999</v>
      </c>
      <c r="O56" s="1">
        <f>HLOOKUP($B55,'FY18-19'!$E$2:$GA$49,48,FALSE)</f>
        <v>107433.10999999999</v>
      </c>
      <c r="P56" s="1">
        <f>HLOOKUP($B55,'FY19-20'!$E$2:$GA$49,48,FALSE)</f>
        <v>116283.58</v>
      </c>
      <c r="Q56" s="1">
        <f>HLOOKUP($B55,'FY20-21'!$E$2:$GA$49,48,FALSE)</f>
        <v>120544.73</v>
      </c>
      <c r="R56" s="1">
        <f>HLOOKUP($B55,'FY21-22'!$E$2:$GA$49,48,FALSE)</f>
        <v>155337.78</v>
      </c>
      <c r="S56" s="1">
        <f>HLOOKUP($B55,'FY22-23'!$E$2:$GA$49,48,FALSE)</f>
        <v>147399.19</v>
      </c>
      <c r="T56" s="1">
        <f>HLOOKUP($B55,'FY23-24'!$E$2:$GA$49,48,FALSE)</f>
        <v>134920.07</v>
      </c>
    </row>
    <row r="57" spans="1:20">
      <c r="B57" t="s">
        <v>29</v>
      </c>
      <c r="D57" t="s">
        <v>17</v>
      </c>
      <c r="E57" s="3">
        <v>492.25</v>
      </c>
      <c r="F57" s="3">
        <v>490.46</v>
      </c>
      <c r="G57" s="3">
        <v>501.26</v>
      </c>
      <c r="H57" s="3">
        <v>573.19000000000005</v>
      </c>
      <c r="I57" s="3">
        <v>558.15727699530521</v>
      </c>
      <c r="J57" s="3">
        <v>523.94217336683414</v>
      </c>
      <c r="K57" s="3">
        <f t="shared" ref="K57:R57" si="33">K54/K52</f>
        <v>452.17724971231303</v>
      </c>
      <c r="L57" s="3">
        <f t="shared" si="33"/>
        <v>431.38173302107731</v>
      </c>
      <c r="M57" s="3">
        <f t="shared" si="33"/>
        <v>473.47186320754719</v>
      </c>
      <c r="N57" s="3">
        <f t="shared" si="33"/>
        <v>366.90219750889679</v>
      </c>
      <c r="O57" s="3">
        <f t="shared" si="33"/>
        <v>493.24984759671747</v>
      </c>
      <c r="P57" s="3">
        <f t="shared" si="33"/>
        <v>598.47155303030297</v>
      </c>
      <c r="Q57" s="3">
        <f t="shared" si="33"/>
        <v>622.26125164690382</v>
      </c>
      <c r="R57" s="3">
        <f t="shared" si="33"/>
        <v>777.34348329048839</v>
      </c>
      <c r="S57" s="3">
        <f t="shared" ref="S57:T57" si="34">S54/S52</f>
        <v>706.35067455621299</v>
      </c>
      <c r="T57" s="3">
        <f t="shared" si="34"/>
        <v>622.21367913148379</v>
      </c>
    </row>
    <row r="58" spans="1:20">
      <c r="B58" t="s">
        <v>29</v>
      </c>
      <c r="D58" t="s">
        <v>18</v>
      </c>
      <c r="E58" s="4">
        <v>3.21</v>
      </c>
      <c r="F58" s="4">
        <v>2.9</v>
      </c>
      <c r="G58" s="4">
        <v>3.72</v>
      </c>
      <c r="H58" s="4">
        <v>0.48</v>
      </c>
      <c r="I58" s="5">
        <v>2.8653977091279383</v>
      </c>
      <c r="J58" s="5">
        <v>3.1195898720921531</v>
      </c>
      <c r="K58" s="3">
        <f t="shared" ref="K58:M60" si="35">K54/K53</f>
        <v>2.3838651613138069</v>
      </c>
      <c r="L58" s="3">
        <f t="shared" si="35"/>
        <v>2.3068830778479112</v>
      </c>
      <c r="M58" s="3">
        <f t="shared" si="35"/>
        <v>1.9607470784437251</v>
      </c>
      <c r="N58" s="3">
        <f t="shared" ref="N58:R60" si="36">N54/N53</f>
        <v>2.0473721131123779</v>
      </c>
      <c r="O58" s="3">
        <f t="shared" si="36"/>
        <v>2.0944948227797688</v>
      </c>
      <c r="P58" s="3">
        <f t="shared" si="36"/>
        <v>2.8650233921663442</v>
      </c>
      <c r="Q58" s="3">
        <f t="shared" si="36"/>
        <v>3.1858526927850628</v>
      </c>
      <c r="R58" s="3">
        <f t="shared" si="36"/>
        <v>2.8810249337830371</v>
      </c>
      <c r="S58" s="3">
        <f t="shared" ref="S58:T58" si="37">S54/S53</f>
        <v>3.3227541056616374</v>
      </c>
      <c r="T58" s="3">
        <f t="shared" si="37"/>
        <v>2.7956369182340852</v>
      </c>
    </row>
    <row r="59" spans="1:20">
      <c r="B59" t="s">
        <v>29</v>
      </c>
      <c r="D59" t="s">
        <v>19</v>
      </c>
      <c r="E59" s="6">
        <v>0.41670000000000001</v>
      </c>
      <c r="F59" s="6">
        <v>0.44069999999999998</v>
      </c>
      <c r="G59" s="6">
        <v>0.40629999999999999</v>
      </c>
      <c r="H59" s="6">
        <v>0.85529999999999995</v>
      </c>
      <c r="I59" s="6">
        <v>0.42609950583534856</v>
      </c>
      <c r="J59" s="6">
        <v>0.41897796606068938</v>
      </c>
      <c r="K59" s="6">
        <f t="shared" si="35"/>
        <v>0.4446918035212471</v>
      </c>
      <c r="L59" s="6">
        <f t="shared" si="35"/>
        <v>0.47331585233441908</v>
      </c>
      <c r="M59" s="6">
        <f t="shared" si="35"/>
        <v>0.46642393276442928</v>
      </c>
      <c r="N59" s="6">
        <f t="shared" si="36"/>
        <v>0.46101988304649433</v>
      </c>
      <c r="O59" s="6">
        <f t="shared" si="36"/>
        <v>0.45826788152324749</v>
      </c>
      <c r="P59" s="6">
        <f t="shared" si="36"/>
        <v>0.42611092183123817</v>
      </c>
      <c r="Q59" s="6">
        <f t="shared" si="36"/>
        <v>0.42763852750145465</v>
      </c>
      <c r="R59" s="6">
        <f t="shared" si="36"/>
        <v>0.42562541996113157</v>
      </c>
      <c r="S59" s="6">
        <f t="shared" ref="S59:T59" si="38">S55/S54</f>
        <v>0.43126383810699859</v>
      </c>
      <c r="T59" s="6">
        <f t="shared" si="38"/>
        <v>0.47913316386952115</v>
      </c>
    </row>
    <row r="60" spans="1:20">
      <c r="B60" t="s">
        <v>29</v>
      </c>
      <c r="D60" t="s">
        <v>20</v>
      </c>
      <c r="E60" s="6">
        <v>0.58940000000000003</v>
      </c>
      <c r="F60" s="6">
        <v>0.58799999999999997</v>
      </c>
      <c r="G60" s="6">
        <v>0.59609999999999996</v>
      </c>
      <c r="H60" s="6">
        <v>0.67120000000000002</v>
      </c>
      <c r="I60" s="6">
        <v>0.61604042843856255</v>
      </c>
      <c r="J60" s="6">
        <v>0.71270426999034553</v>
      </c>
      <c r="K60" s="6">
        <f t="shared" si="35"/>
        <v>0.63105561981044767</v>
      </c>
      <c r="L60" s="6">
        <f t="shared" si="35"/>
        <v>0.61618025531520526</v>
      </c>
      <c r="M60" s="6">
        <f t="shared" si="35"/>
        <v>0.61491642545669345</v>
      </c>
      <c r="N60" s="6">
        <f t="shared" si="36"/>
        <v>0.58302428455661837</v>
      </c>
      <c r="O60" s="6">
        <f t="shared" si="36"/>
        <v>0.55718926045289574</v>
      </c>
      <c r="P60" s="6">
        <f t="shared" si="36"/>
        <v>0.57574083627099171</v>
      </c>
      <c r="Q60" s="6">
        <f t="shared" si="36"/>
        <v>0.59683855328723878</v>
      </c>
      <c r="R60" s="6">
        <f t="shared" si="36"/>
        <v>0.60347179558462427</v>
      </c>
      <c r="S60" s="6">
        <f t="shared" ref="S60:T60" si="39">S56/S55</f>
        <v>0.57263116453073559</v>
      </c>
      <c r="T60" s="6">
        <f t="shared" si="39"/>
        <v>0.54591652466451357</v>
      </c>
    </row>
    <row r="61" spans="1:20">
      <c r="B61" t="s">
        <v>29</v>
      </c>
      <c r="D61" t="s">
        <v>21</v>
      </c>
      <c r="E61" s="6">
        <v>0.24560000000000001</v>
      </c>
      <c r="F61" s="6">
        <v>0.2591</v>
      </c>
      <c r="G61" s="6">
        <v>0.2422</v>
      </c>
      <c r="H61" s="6">
        <v>0.57410000000000005</v>
      </c>
      <c r="I61" s="6">
        <v>0.26249452213226787</v>
      </c>
      <c r="J61" s="6">
        <v>0.29860738544332338</v>
      </c>
      <c r="K61" s="6">
        <f t="shared" ref="K61:R61" si="40">K56/K54</f>
        <v>0.28062526169572644</v>
      </c>
      <c r="L61" s="6">
        <f t="shared" si="40"/>
        <v>0.29164788273615638</v>
      </c>
      <c r="M61" s="6">
        <f t="shared" si="40"/>
        <v>0.28681173748295596</v>
      </c>
      <c r="N61" s="6">
        <f t="shared" si="40"/>
        <v>0.26878578747955828</v>
      </c>
      <c r="O61" s="6">
        <f t="shared" si="40"/>
        <v>0.25534194199525351</v>
      </c>
      <c r="P61" s="6">
        <f t="shared" si="40"/>
        <v>0.24532945847932025</v>
      </c>
      <c r="Q61" s="6">
        <f t="shared" si="40"/>
        <v>0.25523116008385327</v>
      </c>
      <c r="R61" s="6">
        <f t="shared" si="40"/>
        <v>0.25685293643040386</v>
      </c>
      <c r="S61" s="6">
        <f t="shared" ref="S61:T61" si="41">S56/S54</f>
        <v>0.24695511383520521</v>
      </c>
      <c r="T61" s="6">
        <f t="shared" si="41"/>
        <v>0.26156671167116191</v>
      </c>
    </row>
    <row r="62" spans="1:20">
      <c r="B62" t="s">
        <v>29</v>
      </c>
    </row>
    <row r="63" spans="1:20">
      <c r="A63" t="s">
        <v>9</v>
      </c>
      <c r="B63" t="s">
        <v>31</v>
      </c>
      <c r="C63" t="s">
        <v>32</v>
      </c>
    </row>
    <row r="64" spans="1:20">
      <c r="B64" t="s">
        <v>31</v>
      </c>
      <c r="D64" t="s">
        <v>12</v>
      </c>
      <c r="E64" s="1">
        <v>731</v>
      </c>
      <c r="F64" s="1">
        <v>708</v>
      </c>
      <c r="G64" s="1">
        <v>697</v>
      </c>
      <c r="H64" s="1">
        <v>681</v>
      </c>
      <c r="I64" s="1">
        <v>656</v>
      </c>
      <c r="J64" s="1">
        <v>680</v>
      </c>
      <c r="K64" s="1">
        <f>HLOOKUP(B63,'FY14-15'!$E$2:$GA$49,15,FALSE)</f>
        <v>663</v>
      </c>
      <c r="L64" s="1">
        <f>HLOOKUP(B63,'FY15-16'!$E$2:$GA$49,15,FALSE)</f>
        <v>663</v>
      </c>
      <c r="M64" s="1">
        <f>HLOOKUP(B63,'FY16-17'!$E$2:$GA$49,15,FALSE)</f>
        <v>645</v>
      </c>
      <c r="N64" s="1">
        <f>HLOOKUP(B63,'FY17-18'!$E$2:$GA$49,15,FALSE)</f>
        <v>658</v>
      </c>
      <c r="O64" s="1">
        <f>HLOOKUP($B63,'FY18-19'!$E$2:$GA$49,15,FALSE)</f>
        <v>646</v>
      </c>
      <c r="P64" s="1">
        <f>HLOOKUP($B63,'FY19-20'!$E$2:$GA$49,15,FALSE)</f>
        <v>666</v>
      </c>
      <c r="Q64" s="1">
        <f>HLOOKUP($B63,'FY20-21'!$E$2:$GA$49,15,FALSE)</f>
        <v>601</v>
      </c>
      <c r="R64" s="1">
        <f>HLOOKUP($B63,'FY21-22'!$E$2:$GA$49,15,FALSE)</f>
        <v>685</v>
      </c>
      <c r="S64" s="1">
        <f>HLOOKUP($B63,'FY22-23'!$E$2:$GA$49,15,FALSE)</f>
        <v>205</v>
      </c>
      <c r="T64" s="1">
        <f>HLOOKUP($B63,'FY23-24'!$E$2:$GA$49,15,FALSE)</f>
        <v>656</v>
      </c>
    </row>
    <row r="65" spans="1:20">
      <c r="A65" s="2"/>
      <c r="B65" t="s">
        <v>31</v>
      </c>
      <c r="C65" s="2"/>
      <c r="D65" s="2" t="s">
        <v>13</v>
      </c>
      <c r="E65" s="3">
        <v>216580</v>
      </c>
      <c r="F65" s="3">
        <v>109174</v>
      </c>
      <c r="G65" s="3">
        <v>76440</v>
      </c>
      <c r="H65" s="3">
        <v>126168</v>
      </c>
      <c r="I65" s="1">
        <v>84836</v>
      </c>
      <c r="J65" s="1">
        <v>68392</v>
      </c>
      <c r="K65" s="1">
        <f>HLOOKUP(B64,'FY14-15'!$E$2:$GA$49,31,FALSE)</f>
        <v>85608</v>
      </c>
      <c r="L65" s="1">
        <f>HLOOKUP(B64,'FY15-16'!$E$2:$GA$49,31,FALSE)</f>
        <v>110044</v>
      </c>
      <c r="M65" s="1">
        <f>HLOOKUP(B64,'FY16-17'!$E$2:$GA$49,31,FALSE)</f>
        <v>126488</v>
      </c>
      <c r="N65" s="1">
        <f>HLOOKUP(B64,'FY17-18'!$E$2:$GA$49,31,FALSE)</f>
        <v>140876</v>
      </c>
      <c r="O65" s="1">
        <f>HLOOKUP($B64,'FY18-19'!$E$2:$GA$49,31,FALSE)</f>
        <v>70080</v>
      </c>
      <c r="P65" s="1">
        <f>HLOOKUP($B64,'FY19-20'!$E$2:$GA$49,31,FALSE)</f>
        <v>57348</v>
      </c>
      <c r="Q65" s="1">
        <f>HLOOKUP($B64,'FY20-21'!$E$2:$GA$49,31,FALSE)</f>
        <v>68623</v>
      </c>
      <c r="R65" s="1">
        <f>HLOOKUP($B64,'FY21-22'!$E$2:$GA$49,31,FALSE)</f>
        <v>91654.9</v>
      </c>
      <c r="S65" s="1">
        <f>HLOOKUP($B64,'FY22-23'!$E$2:$GA$49,31,FALSE)</f>
        <v>127351</v>
      </c>
      <c r="T65" s="1">
        <f>HLOOKUP($B64,'FY23-24'!$E$2:$GA$49,31,FALSE)</f>
        <v>83251.8</v>
      </c>
    </row>
    <row r="66" spans="1:20">
      <c r="B66" t="s">
        <v>31</v>
      </c>
      <c r="D66" t="s">
        <v>24</v>
      </c>
      <c r="E66" s="3">
        <v>370873.32</v>
      </c>
      <c r="F66" s="3">
        <v>312269.31</v>
      </c>
      <c r="G66" s="3">
        <v>269440.88</v>
      </c>
      <c r="H66" s="3">
        <v>306094.28000000003</v>
      </c>
      <c r="I66" s="1">
        <v>248770</v>
      </c>
      <c r="J66" s="1">
        <v>220519.5</v>
      </c>
      <c r="K66" s="1">
        <f>HLOOKUP(B65,'FY14-15'!$E$2:$GA$49,7,FALSE)</f>
        <v>245736</v>
      </c>
      <c r="L66" s="1">
        <f>HLOOKUP(B65,'FY15-16'!$E$2:$GA$49,7,FALSE)</f>
        <v>288548.8</v>
      </c>
      <c r="M66" s="1">
        <f>HLOOKUP(B65,'FY16-17'!$E$2:$GA$49,7,FALSE)</f>
        <v>267245</v>
      </c>
      <c r="N66" s="1">
        <f>HLOOKUP(B65,'FY17-18'!$E$2:$GA$49,7,FALSE)</f>
        <v>217056.82</v>
      </c>
      <c r="O66" s="1">
        <f>HLOOKUP($B65,'FY18-19'!$E$2:$GA$49,7,FALSE)</f>
        <v>334455.44</v>
      </c>
      <c r="P66" s="1">
        <f>HLOOKUP($B65,'FY19-20'!$E$2:$GA$49,7,FALSE)</f>
        <v>369614.46</v>
      </c>
      <c r="Q66" s="1">
        <f>HLOOKUP($B65,'FY20-21'!$E$2:$GA$49,7,FALSE)</f>
        <v>288950.90999999997</v>
      </c>
      <c r="R66" s="1">
        <f>HLOOKUP($B65,'FY21-22'!$E$2:$GA$49,7,FALSE)</f>
        <v>310258.46000000002</v>
      </c>
      <c r="S66" s="1">
        <f>HLOOKUP($B65,'FY22-23'!$E$2:$GA$49,7,FALSE)</f>
        <v>385287.92</v>
      </c>
      <c r="T66" s="1">
        <f>HLOOKUP($B65,'FY23-24'!$E$2:$GA$49,7,FALSE)</f>
        <v>446145.51</v>
      </c>
    </row>
    <row r="67" spans="1:20">
      <c r="B67" t="s">
        <v>31</v>
      </c>
      <c r="D67" t="s">
        <v>15</v>
      </c>
      <c r="E67" s="3">
        <v>179853.86</v>
      </c>
      <c r="F67" s="3">
        <v>179853.86</v>
      </c>
      <c r="G67" s="3">
        <v>133106.53</v>
      </c>
      <c r="H67" s="3">
        <v>135270.93</v>
      </c>
      <c r="I67" s="1">
        <v>105504.24</v>
      </c>
      <c r="J67" s="1">
        <v>91817.66</v>
      </c>
      <c r="K67" s="1">
        <f>HLOOKUP(B66,'FY14-15'!$E$2:$GA$49,39,FALSE)</f>
        <v>104669.96</v>
      </c>
      <c r="L67" s="1">
        <f>HLOOKUP(B66,'FY15-16'!$E$2:$GA$49,39,FALSE)</f>
        <v>125290.27</v>
      </c>
      <c r="M67" s="1">
        <f>HLOOKUP(B66,'FY16-17'!$E$2:$GA$49,39,FALSE)</f>
        <v>125290.27</v>
      </c>
      <c r="N67" s="1">
        <f>HLOOKUP(B66,'FY17-18'!$E$2:$GA$49,39,FALSE)</f>
        <v>122192.82</v>
      </c>
      <c r="O67" s="1">
        <f>HLOOKUP($B66,'FY18-19'!$E$2:$GA$49,39,FALSE)</f>
        <v>130830.5</v>
      </c>
      <c r="P67" s="1">
        <f>HLOOKUP($B66,'FY19-20'!$E$2:$GA$49,39,FALSE)</f>
        <v>139550.32999999999</v>
      </c>
      <c r="Q67" s="1">
        <f>HLOOKUP($B66,'FY20-21'!$E$2:$GA$49,39,FALSE)</f>
        <v>139550.32999999999</v>
      </c>
      <c r="R67" s="1">
        <f>HLOOKUP($B66,'FY21-22'!$E$2:$GA$49,39,FALSE)</f>
        <v>128038.07</v>
      </c>
      <c r="S67" s="1">
        <f>HLOOKUP($B66,'FY22-23'!$E$2:$GA$49,39,FALSE)</f>
        <v>162390.07999999999</v>
      </c>
      <c r="T67" s="1">
        <f>HLOOKUP($B66,'FY23-24'!$E$2:$GA$49,39,FALSE)</f>
        <v>171958.59</v>
      </c>
    </row>
    <row r="68" spans="1:20">
      <c r="B68" t="s">
        <v>31</v>
      </c>
      <c r="D68" t="s">
        <v>16</v>
      </c>
      <c r="E68" s="3">
        <v>103026.97</v>
      </c>
      <c r="F68" s="3">
        <v>105747.15</v>
      </c>
      <c r="G68" s="3">
        <v>75156.540000000008</v>
      </c>
      <c r="H68" s="3">
        <v>83125.77</v>
      </c>
      <c r="I68" s="1">
        <v>83311.850000000006</v>
      </c>
      <c r="J68" s="1">
        <v>61757.2</v>
      </c>
      <c r="K68" s="1">
        <f>HLOOKUP(B67,'FY14-15'!$E$2:$GA$49,48,FALSE)</f>
        <v>67834.34</v>
      </c>
      <c r="L68" s="1">
        <f>HLOOKUP(B67,'FY15-16'!$E$2:$GA$49,48,FALSE)</f>
        <v>79375.53</v>
      </c>
      <c r="M68" s="1">
        <f>HLOOKUP(B67,'FY16-17'!$E$2:$GA$49,48,FALSE)</f>
        <v>76162.86</v>
      </c>
      <c r="N68" s="1">
        <f>HLOOKUP(B67,'FY17-18'!$E$2:$GA$49,48,FALSE)</f>
        <v>70770.990000000005</v>
      </c>
      <c r="O68" s="1">
        <f>HLOOKUP($B67,'FY18-19'!$E$2:$GA$49,48,FALSE)</f>
        <v>73503.63</v>
      </c>
      <c r="P68" s="1">
        <f>HLOOKUP($B67,'FY19-20'!$E$2:$GA$49,48,FALSE)</f>
        <v>80566.929999999993</v>
      </c>
      <c r="Q68" s="1">
        <f>HLOOKUP($B67,'FY20-21'!$E$2:$GA$49,48,FALSE)</f>
        <v>83289.01999999999</v>
      </c>
      <c r="R68" s="1">
        <f>HLOOKUP($B67,'FY21-22'!$E$2:$GA$49,48,FALSE)</f>
        <v>73526.22</v>
      </c>
      <c r="S68" s="1">
        <f>HLOOKUP($B67,'FY22-23'!$E$2:$GA$49,48,FALSE)</f>
        <v>96189.78</v>
      </c>
      <c r="T68" s="1">
        <f>HLOOKUP($B67,'FY23-24'!$E$2:$GA$49,48,FALSE)</f>
        <v>95335.18</v>
      </c>
    </row>
    <row r="69" spans="1:20">
      <c r="B69" t="s">
        <v>31</v>
      </c>
      <c r="D69" t="s">
        <v>17</v>
      </c>
      <c r="E69" s="3">
        <v>507.35</v>
      </c>
      <c r="F69" s="3">
        <v>441.06</v>
      </c>
      <c r="G69" s="3">
        <v>386.57</v>
      </c>
      <c r="H69" s="3">
        <v>449.48</v>
      </c>
      <c r="I69" s="3">
        <v>379.22256097560978</v>
      </c>
      <c r="J69" s="3">
        <v>324.29338235294119</v>
      </c>
      <c r="K69" s="3">
        <f t="shared" ref="K69:R69" si="42">K66/K64</f>
        <v>370.6425339366516</v>
      </c>
      <c r="L69" s="3">
        <f t="shared" si="42"/>
        <v>435.21689291101052</v>
      </c>
      <c r="M69" s="3">
        <f t="shared" si="42"/>
        <v>414.33333333333331</v>
      </c>
      <c r="N69" s="3">
        <f t="shared" si="42"/>
        <v>329.87358662613985</v>
      </c>
      <c r="O69" s="3">
        <f t="shared" si="42"/>
        <v>517.73287925696593</v>
      </c>
      <c r="P69" s="3">
        <f t="shared" si="42"/>
        <v>554.97666666666669</v>
      </c>
      <c r="Q69" s="3">
        <f t="shared" si="42"/>
        <v>480.78354409317797</v>
      </c>
      <c r="R69" s="3">
        <f t="shared" si="42"/>
        <v>452.93205839416061</v>
      </c>
      <c r="S69" s="3">
        <f t="shared" ref="S69:T69" si="43">S66/S64</f>
        <v>1879.4532682926829</v>
      </c>
      <c r="T69" s="3">
        <f t="shared" si="43"/>
        <v>680.09986280487806</v>
      </c>
    </row>
    <row r="70" spans="1:20">
      <c r="B70" t="s">
        <v>31</v>
      </c>
      <c r="D70" t="s">
        <v>18</v>
      </c>
      <c r="E70" s="4">
        <v>1.71</v>
      </c>
      <c r="F70" s="4">
        <v>2.86</v>
      </c>
      <c r="G70" s="4">
        <v>3.52</v>
      </c>
      <c r="H70" s="4">
        <v>2.4300000000000002</v>
      </c>
      <c r="I70" s="5">
        <v>2.9323636192182563</v>
      </c>
      <c r="J70" s="5">
        <v>3.2243464147853551</v>
      </c>
      <c r="K70" s="3">
        <f t="shared" ref="K70:M72" si="44">K66/K65</f>
        <v>2.8704793944491169</v>
      </c>
      <c r="L70" s="3">
        <f t="shared" si="44"/>
        <v>2.6221220602668023</v>
      </c>
      <c r="M70" s="3">
        <f t="shared" si="44"/>
        <v>2.1128091202327495</v>
      </c>
      <c r="N70" s="3">
        <f t="shared" ref="N70:R72" si="45">N66/N65</f>
        <v>1.5407650699906301</v>
      </c>
      <c r="O70" s="3">
        <f t="shared" si="45"/>
        <v>4.7724805936073063</v>
      </c>
      <c r="P70" s="3">
        <f t="shared" si="45"/>
        <v>6.4451150868382507</v>
      </c>
      <c r="Q70" s="3">
        <f t="shared" si="45"/>
        <v>4.2107006397272047</v>
      </c>
      <c r="R70" s="3">
        <f t="shared" si="45"/>
        <v>3.3850722656399173</v>
      </c>
      <c r="S70" s="3">
        <f t="shared" ref="S70:T70" si="46">S66/S65</f>
        <v>3.0254016065833795</v>
      </c>
      <c r="T70" s="3">
        <f t="shared" si="46"/>
        <v>5.3589893551851127</v>
      </c>
    </row>
    <row r="71" spans="1:20">
      <c r="B71" t="s">
        <v>31</v>
      </c>
      <c r="D71" t="s">
        <v>19</v>
      </c>
      <c r="E71" s="6">
        <v>0.4849</v>
      </c>
      <c r="F71" s="6">
        <v>0.57599999999999996</v>
      </c>
      <c r="G71" s="6">
        <v>0.49399999999999999</v>
      </c>
      <c r="H71" s="6">
        <v>0.44190000000000002</v>
      </c>
      <c r="I71" s="6">
        <v>0.42410354946335976</v>
      </c>
      <c r="J71" s="6">
        <v>0.41636979949618969</v>
      </c>
      <c r="K71" s="6">
        <f t="shared" si="44"/>
        <v>0.4259447537194388</v>
      </c>
      <c r="L71" s="6">
        <f t="shared" si="44"/>
        <v>0.43420825177578287</v>
      </c>
      <c r="M71" s="6">
        <f t="shared" si="44"/>
        <v>0.46882175531815379</v>
      </c>
      <c r="N71" s="6">
        <f t="shared" si="45"/>
        <v>0.56295314747539382</v>
      </c>
      <c r="O71" s="6">
        <f t="shared" si="45"/>
        <v>0.39117468084836654</v>
      </c>
      <c r="P71" s="6">
        <f t="shared" si="45"/>
        <v>0.37755646789359915</v>
      </c>
      <c r="Q71" s="6">
        <f t="shared" si="45"/>
        <v>0.48295514971729975</v>
      </c>
      <c r="R71" s="6">
        <f t="shared" si="45"/>
        <v>0.41268196200032708</v>
      </c>
      <c r="S71" s="6">
        <f t="shared" ref="S71:T71" si="47">S67/S66</f>
        <v>0.42147721631137564</v>
      </c>
      <c r="T71" s="6">
        <f t="shared" si="47"/>
        <v>0.38543162745266674</v>
      </c>
    </row>
    <row r="72" spans="1:20">
      <c r="B72" t="s">
        <v>31</v>
      </c>
      <c r="D72" t="s">
        <v>20</v>
      </c>
      <c r="E72" s="6">
        <v>0.57279999999999998</v>
      </c>
      <c r="F72" s="6">
        <v>0.58799999999999997</v>
      </c>
      <c r="G72" s="6">
        <v>0.56459999999999999</v>
      </c>
      <c r="H72" s="6">
        <v>0.61450000000000005</v>
      </c>
      <c r="I72" s="6">
        <v>0.78965404613122658</v>
      </c>
      <c r="J72" s="6">
        <v>0.67260699085557174</v>
      </c>
      <c r="K72" s="6">
        <f t="shared" si="44"/>
        <v>0.64807839804276213</v>
      </c>
      <c r="L72" s="6">
        <f t="shared" si="44"/>
        <v>0.63353307483494126</v>
      </c>
      <c r="M72" s="6">
        <f t="shared" si="44"/>
        <v>0.60789125923345844</v>
      </c>
      <c r="N72" s="6">
        <f t="shared" si="45"/>
        <v>0.57917470109945901</v>
      </c>
      <c r="O72" s="6">
        <f t="shared" si="45"/>
        <v>0.56182335158850583</v>
      </c>
      <c r="P72" s="6">
        <f t="shared" si="45"/>
        <v>0.57733242192977974</v>
      </c>
      <c r="Q72" s="6">
        <f t="shared" si="45"/>
        <v>0.59683857429788945</v>
      </c>
      <c r="R72" s="6">
        <f t="shared" si="45"/>
        <v>0.5742527984059741</v>
      </c>
      <c r="S72" s="6">
        <f t="shared" ref="S72:T72" si="48">S68/S67</f>
        <v>0.59233778319463848</v>
      </c>
      <c r="T72" s="6">
        <f t="shared" si="48"/>
        <v>0.55440777922173001</v>
      </c>
    </row>
    <row r="73" spans="1:20">
      <c r="B73" t="s">
        <v>31</v>
      </c>
      <c r="D73" t="s">
        <v>21</v>
      </c>
      <c r="E73" s="6">
        <v>0.27779999999999999</v>
      </c>
      <c r="F73" s="6">
        <v>0.33860000000000001</v>
      </c>
      <c r="G73" s="6">
        <v>0.27889999999999998</v>
      </c>
      <c r="H73" s="6">
        <v>0.27160000000000001</v>
      </c>
      <c r="I73" s="6">
        <v>0.33489508381235683</v>
      </c>
      <c r="J73" s="6">
        <v>0.28005323792226988</v>
      </c>
      <c r="K73" s="6">
        <f t="shared" ref="K73:R73" si="49">K68/K66</f>
        <v>0.27604559364521275</v>
      </c>
      <c r="L73" s="6">
        <f t="shared" si="49"/>
        <v>0.27508528886621603</v>
      </c>
      <c r="M73" s="6">
        <f t="shared" si="49"/>
        <v>0.28499264719639283</v>
      </c>
      <c r="N73" s="6">
        <f t="shared" si="49"/>
        <v>0.32604822092206087</v>
      </c>
      <c r="O73" s="6">
        <f t="shared" si="49"/>
        <v>0.21977107025079337</v>
      </c>
      <c r="P73" s="6">
        <f t="shared" si="49"/>
        <v>0.2179755900242647</v>
      </c>
      <c r="Q73" s="6">
        <f t="shared" si="49"/>
        <v>0.28824626300709694</v>
      </c>
      <c r="R73" s="6">
        <f t="shared" si="49"/>
        <v>0.23698377153035569</v>
      </c>
      <c r="S73" s="6">
        <f t="shared" ref="S73:T73" si="50">S68/S66</f>
        <v>0.2496568799769274</v>
      </c>
      <c r="T73" s="6">
        <f t="shared" si="50"/>
        <v>0.21368629261785016</v>
      </c>
    </row>
    <row r="74" spans="1:20">
      <c r="B74" t="s">
        <v>31</v>
      </c>
    </row>
    <row r="75" spans="1:20">
      <c r="A75" t="s">
        <v>9</v>
      </c>
      <c r="B75" t="s">
        <v>33</v>
      </c>
      <c r="C75" t="s">
        <v>34</v>
      </c>
    </row>
    <row r="76" spans="1:20">
      <c r="B76" t="s">
        <v>33</v>
      </c>
      <c r="D76" t="s">
        <v>12</v>
      </c>
      <c r="E76" s="1">
        <v>4774</v>
      </c>
      <c r="F76" s="1">
        <v>5219</v>
      </c>
      <c r="G76" s="1">
        <v>5566</v>
      </c>
      <c r="H76" s="1">
        <v>5078</v>
      </c>
      <c r="I76" s="1">
        <v>5385</v>
      </c>
      <c r="J76" s="1">
        <v>5409</v>
      </c>
      <c r="K76" s="1">
        <f>HLOOKUP(B75,'FY14-15'!$E$2:$GA$49,15,FALSE)</f>
        <v>5301</v>
      </c>
      <c r="L76" s="1">
        <f>HLOOKUP(B75,'FY15-16'!$E$2:$GA$49,15,FALSE)</f>
        <v>4862</v>
      </c>
      <c r="M76" s="1">
        <f>HLOOKUP(B75,'FY16-17'!$E$2:$GA$49,15,FALSE)</f>
        <v>4482</v>
      </c>
      <c r="N76" s="1">
        <f>HLOOKUP(B75,'FY17-18'!$E$2:$GA$49,15,FALSE)</f>
        <v>3907</v>
      </c>
      <c r="O76" s="1">
        <f>HLOOKUP($B75,'FY18-19'!$E$2:$GA$49,15,FALSE)</f>
        <v>3692</v>
      </c>
      <c r="P76" s="1">
        <f>HLOOKUP($B75,'FY19-20'!$E$2:$GA$49,15,FALSE)</f>
        <v>3457</v>
      </c>
      <c r="Q76" s="1">
        <f>HLOOKUP($B75,'FY20-21'!$E$2:$GA$49,15,FALSE)</f>
        <v>2039</v>
      </c>
      <c r="R76" s="1">
        <f>HLOOKUP($B75,'FY21-22'!$E$2:$GA$49,15,FALSE)</f>
        <v>2131</v>
      </c>
      <c r="S76" s="1">
        <f>HLOOKUP($B75,'FY22-23'!$E$2:$GA$49,15,FALSE)</f>
        <v>1944</v>
      </c>
      <c r="T76" s="1">
        <f>HLOOKUP($B75,'FY23-24'!$E$2:$GA$49,15,FALSE)</f>
        <v>1611</v>
      </c>
    </row>
    <row r="77" spans="1:20">
      <c r="A77" s="2"/>
      <c r="B77" t="s">
        <v>33</v>
      </c>
      <c r="C77" s="2"/>
      <c r="D77" s="2" t="s">
        <v>13</v>
      </c>
      <c r="E77" s="3">
        <v>297609</v>
      </c>
      <c r="F77" s="3">
        <v>309451</v>
      </c>
      <c r="G77" s="3">
        <v>254508</v>
      </c>
      <c r="H77" s="3">
        <v>349364</v>
      </c>
      <c r="I77" s="1">
        <v>321470</v>
      </c>
      <c r="J77" s="1">
        <v>279672</v>
      </c>
      <c r="K77" s="1">
        <f>HLOOKUP(B76,'FY14-15'!$E$2:$GA$49,31,FALSE)</f>
        <v>277024</v>
      </c>
      <c r="L77" s="1">
        <f>HLOOKUP(B76,'FY15-16'!$E$2:$GA$49,31,FALSE)</f>
        <v>276404</v>
      </c>
      <c r="M77" s="1">
        <f>HLOOKUP(B76,'FY16-17'!$E$2:$GA$49,31,FALSE)</f>
        <v>262300</v>
      </c>
      <c r="N77" s="1">
        <f>HLOOKUP(B76,'FY17-18'!$E$2:$GA$49,31,FALSE)</f>
        <v>238913</v>
      </c>
      <c r="O77" s="1">
        <f>HLOOKUP($B76,'FY18-19'!$E$2:$GA$49,31,FALSE)</f>
        <v>248024</v>
      </c>
      <c r="P77" s="1">
        <f>HLOOKUP($B76,'FY19-20'!$E$2:$GA$49,31,FALSE)</f>
        <v>198203</v>
      </c>
      <c r="Q77" s="1">
        <f>HLOOKUP($B76,'FY20-21'!$E$2:$GA$49,31,FALSE)</f>
        <v>167548.5</v>
      </c>
      <c r="R77" s="1">
        <f>HLOOKUP($B76,'FY21-22'!$E$2:$GA$49,31,FALSE)</f>
        <v>231750.6</v>
      </c>
      <c r="S77" s="1">
        <f>HLOOKUP($B76,'FY22-23'!$E$2:$GA$49,31,FALSE)</f>
        <v>202850.7</v>
      </c>
      <c r="T77" s="1">
        <f>HLOOKUP($B76,'FY23-24'!$E$2:$GA$49,31,FALSE)</f>
        <v>215306.1</v>
      </c>
    </row>
    <row r="78" spans="1:20">
      <c r="B78" t="s">
        <v>33</v>
      </c>
      <c r="D78" t="s">
        <v>24</v>
      </c>
      <c r="E78" s="3">
        <v>2246573</v>
      </c>
      <c r="F78" s="3">
        <v>2269574.0499999998</v>
      </c>
      <c r="G78" s="3">
        <v>2396280.9300000002</v>
      </c>
      <c r="H78" s="3">
        <v>2133098.34</v>
      </c>
      <c r="I78" s="1">
        <v>2207574.5</v>
      </c>
      <c r="J78" s="1">
        <v>2167587.9700000002</v>
      </c>
      <c r="K78" s="1">
        <f>HLOOKUP(B77,'FY14-15'!$E$2:$GA$49,7,FALSE)</f>
        <v>1924953.14</v>
      </c>
      <c r="L78" s="1">
        <f>HLOOKUP(B77,'FY15-16'!$E$2:$GA$49,7,FALSE)</f>
        <v>2069331.21</v>
      </c>
      <c r="M78" s="1">
        <f>HLOOKUP(B77,'FY16-17'!$E$2:$GA$49,7,FALSE)</f>
        <v>2485745.88</v>
      </c>
      <c r="N78" s="1">
        <f>HLOOKUP(B77,'FY17-18'!$E$2:$GA$49,7,FALSE)</f>
        <v>3069105.2</v>
      </c>
      <c r="O78" s="1">
        <f>HLOOKUP($B77,'FY18-19'!$E$2:$GA$49,7,FALSE)</f>
        <v>2650128.7999999998</v>
      </c>
      <c r="P78" s="1">
        <f>HLOOKUP($B77,'FY19-20'!$E$2:$GA$49,7,FALSE)</f>
        <v>3003042.84</v>
      </c>
      <c r="Q78" s="1">
        <f>HLOOKUP($B77,'FY20-21'!$E$2:$GA$49,7,FALSE)</f>
        <v>3032638.23</v>
      </c>
      <c r="R78" s="1">
        <f>HLOOKUP($B77,'FY21-22'!$E$2:$GA$49,7,FALSE)</f>
        <v>2957427.84</v>
      </c>
      <c r="S78" s="1">
        <f>HLOOKUP($B77,'FY22-23'!$E$2:$GA$49,7,FALSE)</f>
        <v>2819576.3</v>
      </c>
      <c r="T78" s="1">
        <f>HLOOKUP($B77,'FY23-24'!$E$2:$GA$49,7,FALSE)</f>
        <v>3288606.82</v>
      </c>
    </row>
    <row r="79" spans="1:20">
      <c r="B79" t="s">
        <v>33</v>
      </c>
      <c r="D79" t="s">
        <v>15</v>
      </c>
      <c r="E79" s="3">
        <v>835445.78</v>
      </c>
      <c r="F79" s="3">
        <v>846201.88</v>
      </c>
      <c r="G79" s="3">
        <v>875357.8899999999</v>
      </c>
      <c r="H79" s="3">
        <v>875357.8899999999</v>
      </c>
      <c r="I79" s="1">
        <v>828212.60000000009</v>
      </c>
      <c r="J79" s="1">
        <v>804201.51</v>
      </c>
      <c r="K79" s="1">
        <f>HLOOKUP(B78,'FY14-15'!$E$2:$GA$49,39,FALSE)</f>
        <v>804201.51</v>
      </c>
      <c r="L79" s="1">
        <f>HLOOKUP(B78,'FY15-16'!$E$2:$GA$49,39,FALSE)</f>
        <v>770103.52</v>
      </c>
      <c r="M79" s="1">
        <f>HLOOKUP(B78,'FY16-17'!$E$2:$GA$49,39,FALSE)</f>
        <v>907611.05</v>
      </c>
      <c r="N79" s="1">
        <f>HLOOKUP(B78,'FY17-18'!$E$2:$GA$49,39,FALSE)</f>
        <v>1099337.94</v>
      </c>
      <c r="O79" s="1">
        <f>HLOOKUP($B78,'FY18-19'!$E$2:$GA$49,39,FALSE)</f>
        <v>1099337.94</v>
      </c>
      <c r="P79" s="1">
        <f>HLOOKUP($B78,'FY19-20'!$E$2:$GA$49,39,FALSE)</f>
        <v>1066767.44</v>
      </c>
      <c r="Q79" s="1">
        <f>HLOOKUP($B78,'FY20-21'!$E$2:$GA$49,39,FALSE)</f>
        <v>1069114.46</v>
      </c>
      <c r="R79" s="1">
        <f>HLOOKUP($B78,'FY21-22'!$E$2:$GA$49,39,FALSE)</f>
        <v>1069114.46</v>
      </c>
      <c r="S79" s="1">
        <f>HLOOKUP($B78,'FY22-23'!$E$2:$GA$49,39,FALSE)</f>
        <v>1059719.1100000001</v>
      </c>
      <c r="T79" s="1">
        <f>HLOOKUP($B78,'FY23-24'!$E$2:$GA$49,39,FALSE)</f>
        <v>1167771.1599999999</v>
      </c>
    </row>
    <row r="80" spans="1:20">
      <c r="B80" t="s">
        <v>33</v>
      </c>
      <c r="D80" t="s">
        <v>16</v>
      </c>
      <c r="E80" s="3">
        <v>496742.07999999996</v>
      </c>
      <c r="F80" s="3">
        <v>498577.38</v>
      </c>
      <c r="G80" s="3">
        <v>527892.96</v>
      </c>
      <c r="H80" s="3">
        <v>536473.29</v>
      </c>
      <c r="I80" s="1">
        <v>505185.03</v>
      </c>
      <c r="J80" s="1">
        <v>509016.19999999995</v>
      </c>
      <c r="K80" s="1">
        <f>HLOOKUP(B79,'FY14-15'!$E$2:$GA$49,48,FALSE)</f>
        <v>519210.01999999996</v>
      </c>
      <c r="L80" s="1">
        <f>HLOOKUP(B79,'FY15-16'!$E$2:$GA$49,48,FALSE)</f>
        <v>471142.41000000003</v>
      </c>
      <c r="M80" s="1">
        <f>HLOOKUP(B79,'FY16-17'!$E$2:$GA$49,48,FALSE)</f>
        <v>565750.85</v>
      </c>
      <c r="N80" s="1">
        <f>HLOOKUP(B79,'FY17-18'!$E$2:$GA$49,48,FALSE)</f>
        <v>657657.63</v>
      </c>
      <c r="O80" s="1">
        <f>HLOOKUP($B79,'FY18-19'!$E$2:$GA$49,48,FALSE)</f>
        <v>611175.01</v>
      </c>
      <c r="P80" s="1">
        <f>HLOOKUP($B79,'FY19-20'!$E$2:$GA$49,48,FALSE)</f>
        <v>606662.89</v>
      </c>
      <c r="Q80" s="1">
        <f>HLOOKUP($B79,'FY20-21'!$E$2:$GA$49,48,FALSE)</f>
        <v>638321.54</v>
      </c>
      <c r="R80" s="1">
        <f>HLOOKUP($B79,'FY21-22'!$E$2:$GA$49,48,FALSE)</f>
        <v>623142.79</v>
      </c>
      <c r="S80" s="1">
        <f>HLOOKUP($B79,'FY22-23'!$E$2:$GA$49,48,FALSE)</f>
        <v>605952.93999999994</v>
      </c>
      <c r="T80" s="1">
        <f>HLOOKUP($B79,'FY23-24'!$E$2:$GA$49,48,FALSE)</f>
        <v>651185.37</v>
      </c>
    </row>
    <row r="81" spans="1:20">
      <c r="B81" t="s">
        <v>33</v>
      </c>
      <c r="D81" t="s">
        <v>17</v>
      </c>
      <c r="E81" s="3">
        <v>470.59</v>
      </c>
      <c r="F81" s="3">
        <v>434.87</v>
      </c>
      <c r="G81" s="3">
        <v>430.52</v>
      </c>
      <c r="H81" s="3">
        <v>420.07</v>
      </c>
      <c r="I81" s="3">
        <v>409.94883936861652</v>
      </c>
      <c r="J81" s="3">
        <v>400.73728415603625</v>
      </c>
      <c r="K81" s="3">
        <f t="shared" ref="K81:R81" si="51">K78/K76</f>
        <v>363.13019053008867</v>
      </c>
      <c r="L81" s="3">
        <f t="shared" si="51"/>
        <v>425.61316536404769</v>
      </c>
      <c r="M81" s="3">
        <f t="shared" si="51"/>
        <v>554.60639892904953</v>
      </c>
      <c r="N81" s="3">
        <f t="shared" si="51"/>
        <v>785.54010749936015</v>
      </c>
      <c r="O81" s="3">
        <f t="shared" si="51"/>
        <v>717.80303358613207</v>
      </c>
      <c r="P81" s="3">
        <f t="shared" si="51"/>
        <v>868.68465143187734</v>
      </c>
      <c r="Q81" s="3">
        <f t="shared" si="51"/>
        <v>1487.3164443354585</v>
      </c>
      <c r="R81" s="3">
        <f t="shared" si="51"/>
        <v>1387.812219615204</v>
      </c>
      <c r="S81" s="3">
        <f t="shared" ref="S81:T81" si="52">S78/S76</f>
        <v>1450.39933127572</v>
      </c>
      <c r="T81" s="3">
        <f t="shared" si="52"/>
        <v>2041.3450155183116</v>
      </c>
    </row>
    <row r="82" spans="1:20">
      <c r="B82" t="s">
        <v>33</v>
      </c>
      <c r="D82" t="s">
        <v>18</v>
      </c>
      <c r="E82" s="4">
        <v>7.55</v>
      </c>
      <c r="F82" s="4">
        <v>7.33</v>
      </c>
      <c r="G82" s="4">
        <v>9.42</v>
      </c>
      <c r="H82" s="4">
        <v>6.11</v>
      </c>
      <c r="I82" s="5">
        <v>6.8671244595141072</v>
      </c>
      <c r="J82" s="5">
        <v>7.7504647229611843</v>
      </c>
      <c r="K82" s="3">
        <f t="shared" ref="K82:M84" si="53">K78/K77</f>
        <v>6.948687261753494</v>
      </c>
      <c r="L82" s="3">
        <f t="shared" si="53"/>
        <v>7.4866181748455158</v>
      </c>
      <c r="M82" s="3">
        <f t="shared" si="53"/>
        <v>9.4767284788410215</v>
      </c>
      <c r="N82" s="3">
        <f t="shared" ref="N82:R84" si="54">N78/N77</f>
        <v>12.846120554344051</v>
      </c>
      <c r="O82" s="3">
        <f t="shared" si="54"/>
        <v>10.684969196529368</v>
      </c>
      <c r="P82" s="3">
        <f t="shared" si="54"/>
        <v>15.151349071406587</v>
      </c>
      <c r="Q82" s="3">
        <f t="shared" si="54"/>
        <v>18.100061952210851</v>
      </c>
      <c r="R82" s="3">
        <f t="shared" si="54"/>
        <v>12.761252139153036</v>
      </c>
      <c r="S82" s="3">
        <f t="shared" ref="S82:T82" si="55">S78/S77</f>
        <v>13.899761252980639</v>
      </c>
      <c r="T82" s="3">
        <f t="shared" si="55"/>
        <v>15.274099619100433</v>
      </c>
    </row>
    <row r="83" spans="1:20">
      <c r="B83" t="s">
        <v>33</v>
      </c>
      <c r="D83" t="s">
        <v>19</v>
      </c>
      <c r="E83" s="6">
        <v>0.37190000000000001</v>
      </c>
      <c r="F83" s="6">
        <v>0.37280000000000002</v>
      </c>
      <c r="G83" s="6">
        <v>0.36530000000000001</v>
      </c>
      <c r="H83" s="6">
        <v>0.41039999999999999</v>
      </c>
      <c r="I83" s="6">
        <v>0.37516858434449213</v>
      </c>
      <c r="J83" s="6">
        <v>0.37101216704021472</v>
      </c>
      <c r="K83" s="6">
        <f t="shared" si="53"/>
        <v>0.41777718807222497</v>
      </c>
      <c r="L83" s="6">
        <f t="shared" si="53"/>
        <v>0.37215092309944914</v>
      </c>
      <c r="M83" s="6">
        <f t="shared" si="53"/>
        <v>0.36512624130347554</v>
      </c>
      <c r="N83" s="6">
        <f t="shared" si="54"/>
        <v>0.35819493577476585</v>
      </c>
      <c r="O83" s="6">
        <f t="shared" si="54"/>
        <v>0.41482434363190196</v>
      </c>
      <c r="P83" s="6">
        <f t="shared" si="54"/>
        <v>0.35522884515360426</v>
      </c>
      <c r="Q83" s="6">
        <f t="shared" si="54"/>
        <v>0.35253610187457141</v>
      </c>
      <c r="R83" s="6">
        <f t="shared" si="54"/>
        <v>0.36150145255953225</v>
      </c>
      <c r="S83" s="6">
        <f t="shared" ref="S83:T83" si="56">S79/S78</f>
        <v>0.37584338824241081</v>
      </c>
      <c r="T83" s="6">
        <f t="shared" si="56"/>
        <v>0.35509600992678109</v>
      </c>
    </row>
    <row r="84" spans="1:20">
      <c r="B84" t="s">
        <v>33</v>
      </c>
      <c r="D84" t="s">
        <v>20</v>
      </c>
      <c r="E84" s="6">
        <v>0.59460000000000002</v>
      </c>
      <c r="F84" s="6">
        <v>0.58919999999999995</v>
      </c>
      <c r="G84" s="6">
        <v>0.60309999999999997</v>
      </c>
      <c r="H84" s="6">
        <v>0.6129</v>
      </c>
      <c r="I84" s="6">
        <v>0.60997022986609961</v>
      </c>
      <c r="J84" s="6">
        <v>0.63294608835041843</v>
      </c>
      <c r="K84" s="6">
        <f t="shared" si="53"/>
        <v>0.64562179198096747</v>
      </c>
      <c r="L84" s="6">
        <f t="shared" si="53"/>
        <v>0.61179100960348809</v>
      </c>
      <c r="M84" s="6">
        <f t="shared" si="53"/>
        <v>0.6233406369391381</v>
      </c>
      <c r="N84" s="6">
        <f t="shared" si="54"/>
        <v>0.59823063142894894</v>
      </c>
      <c r="O84" s="6">
        <f t="shared" si="54"/>
        <v>0.55594825554733429</v>
      </c>
      <c r="P84" s="6">
        <f t="shared" si="54"/>
        <v>0.56869273212913218</v>
      </c>
      <c r="Q84" s="6">
        <f t="shared" si="54"/>
        <v>0.59705631518630853</v>
      </c>
      <c r="R84" s="6">
        <f t="shared" si="54"/>
        <v>0.5828588175675784</v>
      </c>
      <c r="S84" s="6">
        <f t="shared" ref="S84:T84" si="57">S80/S79</f>
        <v>0.57180523997533639</v>
      </c>
      <c r="T84" s="6">
        <f t="shared" si="57"/>
        <v>0.55763097454812982</v>
      </c>
    </row>
    <row r="85" spans="1:20">
      <c r="B85" t="s">
        <v>33</v>
      </c>
      <c r="D85" t="s">
        <v>21</v>
      </c>
      <c r="E85" s="6">
        <v>0.22109999999999999</v>
      </c>
      <c r="F85" s="6">
        <v>0.21970000000000001</v>
      </c>
      <c r="G85" s="6">
        <v>0.2203</v>
      </c>
      <c r="H85" s="6">
        <v>0.2515</v>
      </c>
      <c r="I85" s="6">
        <v>0.22884166763114905</v>
      </c>
      <c r="J85" s="6">
        <v>0.23483069985851596</v>
      </c>
      <c r="K85" s="6">
        <f t="shared" ref="K85:R85" si="58">K80/K78</f>
        <v>0.2697260568119596</v>
      </c>
      <c r="L85" s="6">
        <f t="shared" si="58"/>
        <v>0.22767858896788207</v>
      </c>
      <c r="M85" s="6">
        <f t="shared" si="58"/>
        <v>0.22759802381730188</v>
      </c>
      <c r="N85" s="6">
        <f t="shared" si="58"/>
        <v>0.21428318260318999</v>
      </c>
      <c r="O85" s="6">
        <f t="shared" si="58"/>
        <v>0.23062087020072386</v>
      </c>
      <c r="P85" s="6">
        <f t="shared" si="58"/>
        <v>0.20201606248147963</v>
      </c>
      <c r="Q85" s="6">
        <f t="shared" si="58"/>
        <v>0.21048390595537669</v>
      </c>
      <c r="R85" s="6">
        <f t="shared" si="58"/>
        <v>0.21070430918781102</v>
      </c>
      <c r="S85" s="6">
        <f t="shared" ref="S85:T85" si="59">S80/S78</f>
        <v>0.21490921880709524</v>
      </c>
      <c r="T85" s="6">
        <f t="shared" si="59"/>
        <v>0.19801253407362332</v>
      </c>
    </row>
    <row r="86" spans="1:20">
      <c r="B86" t="s">
        <v>33</v>
      </c>
    </row>
    <row r="87" spans="1:20">
      <c r="A87" t="s">
        <v>35</v>
      </c>
      <c r="B87" t="s">
        <v>36</v>
      </c>
      <c r="C87" t="s">
        <v>37</v>
      </c>
    </row>
    <row r="88" spans="1:20">
      <c r="B88" t="s">
        <v>36</v>
      </c>
      <c r="D88" t="s">
        <v>12</v>
      </c>
      <c r="E88" s="1">
        <v>1818</v>
      </c>
      <c r="F88" s="1">
        <v>1770</v>
      </c>
      <c r="G88" s="1">
        <v>1748</v>
      </c>
      <c r="H88" s="1">
        <v>2060</v>
      </c>
      <c r="I88" s="1">
        <v>1747</v>
      </c>
      <c r="J88" s="1">
        <v>1689</v>
      </c>
      <c r="K88" s="1">
        <f>HLOOKUP(B87,'FY14-15'!$E$2:$GA$49,15,FALSE)</f>
        <v>1719</v>
      </c>
      <c r="L88" s="1">
        <f>HLOOKUP(B87,'FY15-16'!$E$2:$GA$49,15,FALSE)</f>
        <v>1810</v>
      </c>
      <c r="M88" s="1">
        <f>HLOOKUP(B87,'FY16-17'!$E$2:$GA$49,15,FALSE)</f>
        <v>1460</v>
      </c>
      <c r="N88" s="1">
        <f>HLOOKUP(B87,'FY17-18'!$E$2:$GA$49,15,FALSE)</f>
        <v>1370</v>
      </c>
      <c r="O88" s="1">
        <f>HLOOKUP($B87,'FY18-19'!$E$2:$GA$49,15,FALSE)</f>
        <v>1642</v>
      </c>
      <c r="P88" s="1">
        <f>HLOOKUP($B87,'FY19-20'!$E$2:$GA$49,15,FALSE)</f>
        <v>1364</v>
      </c>
      <c r="Q88" s="1">
        <f>HLOOKUP($B87,'FY20-21'!$E$2:$GA$49,15,FALSE)</f>
        <v>1256</v>
      </c>
      <c r="R88" s="1">
        <f>HLOOKUP($B87,'FY21-22'!$E$2:$GA$49,15,FALSE)</f>
        <v>832</v>
      </c>
      <c r="S88" s="1">
        <f>HLOOKUP($B87,'FY22-23'!$E$2:$GA$49,15,FALSE)</f>
        <v>1110</v>
      </c>
      <c r="T88" s="1">
        <f>HLOOKUP($B87,'FY23-24'!$E$2:$GA$49,15,FALSE)</f>
        <v>1078</v>
      </c>
    </row>
    <row r="89" spans="1:20">
      <c r="A89" s="2"/>
      <c r="B89" t="s">
        <v>36</v>
      </c>
      <c r="C89" s="2"/>
      <c r="D89" s="2" t="s">
        <v>13</v>
      </c>
      <c r="E89" s="3">
        <v>171696</v>
      </c>
      <c r="F89" s="3">
        <v>157516</v>
      </c>
      <c r="G89" s="3">
        <v>145053</v>
      </c>
      <c r="H89" s="3">
        <v>128445</v>
      </c>
      <c r="I89" s="1">
        <v>112047</v>
      </c>
      <c r="J89" s="1">
        <v>131989</v>
      </c>
      <c r="K89" s="1">
        <f>HLOOKUP(B88,'FY14-15'!$E$2:$GA$49,31,FALSE)</f>
        <v>136584</v>
      </c>
      <c r="L89" s="1">
        <f>HLOOKUP(B88,'FY15-16'!$E$2:$GA$49,31,FALSE)</f>
        <v>140777</v>
      </c>
      <c r="M89" s="1">
        <f>HLOOKUP(B88,'FY16-17'!$E$2:$GA$49,31,FALSE)</f>
        <v>134017</v>
      </c>
      <c r="N89" s="1">
        <f>HLOOKUP(B88,'FY17-18'!$E$2:$GA$49,31,FALSE)</f>
        <v>129864</v>
      </c>
      <c r="O89" s="1">
        <f>HLOOKUP($B88,'FY18-19'!$E$2:$GA$49,31,FALSE)</f>
        <v>123144</v>
      </c>
      <c r="P89" s="1">
        <f>HLOOKUP($B88,'FY19-20'!$E$2:$GA$49,31,FALSE)</f>
        <v>85471</v>
      </c>
      <c r="Q89" s="1">
        <f>HLOOKUP($B88,'FY20-21'!$E$2:$GA$49,31,FALSE)</f>
        <v>85656</v>
      </c>
      <c r="R89" s="1">
        <f>HLOOKUP($B88,'FY21-22'!$E$2:$GA$49,31,FALSE)</f>
        <v>111663</v>
      </c>
      <c r="S89" s="1">
        <f>HLOOKUP($B88,'FY22-23'!$E$2:$GA$49,31,FALSE)</f>
        <v>109032</v>
      </c>
      <c r="T89" s="1">
        <f>HLOOKUP($B88,'FY23-24'!$E$2:$GA$49,31,FALSE)</f>
        <v>90699</v>
      </c>
    </row>
    <row r="90" spans="1:20">
      <c r="B90" t="s">
        <v>36</v>
      </c>
      <c r="D90" t="s">
        <v>24</v>
      </c>
      <c r="E90" s="3">
        <v>474733.41</v>
      </c>
      <c r="F90" s="3">
        <v>513342.21</v>
      </c>
      <c r="G90" s="3">
        <v>437143.78</v>
      </c>
      <c r="H90" s="3">
        <v>447240.57</v>
      </c>
      <c r="I90" s="1">
        <v>401083.7</v>
      </c>
      <c r="J90" s="1">
        <v>392645.28</v>
      </c>
      <c r="K90" s="1">
        <f>HLOOKUP(B89,'FY14-15'!$E$2:$GA$49,7,FALSE)</f>
        <v>410365.53</v>
      </c>
      <c r="L90" s="1">
        <f>HLOOKUP(B89,'FY15-16'!$E$2:$GA$49,7,FALSE)</f>
        <v>427318.23</v>
      </c>
      <c r="M90" s="1">
        <f>HLOOKUP(B89,'FY16-17'!$E$2:$GA$49,7,FALSE)</f>
        <v>419338.44</v>
      </c>
      <c r="N90" s="1">
        <f>HLOOKUP(B89,'FY17-18'!$E$2:$GA$49,7,FALSE)</f>
        <v>484303.97</v>
      </c>
      <c r="O90" s="1">
        <f>HLOOKUP($B89,'FY18-19'!$E$2:$GA$49,7,FALSE)</f>
        <v>566553.71</v>
      </c>
      <c r="P90" s="1">
        <f>HLOOKUP($B89,'FY19-20'!$E$2:$GA$49,7,FALSE)</f>
        <v>578010</v>
      </c>
      <c r="Q90" s="1">
        <f>HLOOKUP($B89,'FY20-21'!$E$2:$GA$49,7,FALSE)</f>
        <v>459486.2</v>
      </c>
      <c r="R90" s="1">
        <f>HLOOKUP($B89,'FY21-22'!$E$2:$GA$49,7,FALSE)</f>
        <v>571849.55000000005</v>
      </c>
      <c r="S90" s="1">
        <f>HLOOKUP($B89,'FY22-23'!$E$2:$GA$49,7,FALSE)</f>
        <v>568943.30000000005</v>
      </c>
      <c r="T90" s="1">
        <f>HLOOKUP($B89,'FY23-24'!$E$2:$GA$49,7,FALSE)</f>
        <v>546845.81999999995</v>
      </c>
    </row>
    <row r="91" spans="1:20">
      <c r="B91" t="s">
        <v>36</v>
      </c>
      <c r="D91" t="s">
        <v>15</v>
      </c>
      <c r="E91" s="3">
        <v>203790.78</v>
      </c>
      <c r="F91" s="3">
        <v>213316.41999999998</v>
      </c>
      <c r="G91" s="3">
        <v>213316.41999999998</v>
      </c>
      <c r="H91" s="3">
        <v>184386.85</v>
      </c>
      <c r="I91" s="1">
        <v>163907.46</v>
      </c>
      <c r="J91" s="1">
        <v>166043.53</v>
      </c>
      <c r="K91" s="1">
        <f>HLOOKUP(B90,'FY14-15'!$E$2:$GA$49,39,FALSE)</f>
        <v>173196.12</v>
      </c>
      <c r="L91" s="1">
        <f>HLOOKUP(B90,'FY15-16'!$E$2:$GA$49,39,FALSE)</f>
        <v>179988.08000000002</v>
      </c>
      <c r="M91" s="1">
        <f>HLOOKUP(B90,'FY16-17'!$E$2:$GA$49,39,FALSE)</f>
        <v>179988.08000000002</v>
      </c>
      <c r="N91" s="1">
        <f>HLOOKUP(B90,'FY17-18'!$E$2:$GA$49,39,FALSE)</f>
        <v>196556.16</v>
      </c>
      <c r="O91" s="1">
        <f>HLOOKUP($B90,'FY18-19'!$E$2:$GA$49,39,FALSE)</f>
        <v>222731.22</v>
      </c>
      <c r="P91" s="1">
        <f>HLOOKUP($B90,'FY19-20'!$E$2:$GA$49,39,FALSE)</f>
        <v>222731.22</v>
      </c>
      <c r="Q91" s="1">
        <f>HLOOKUP($B90,'FY20-21'!$E$2:$GA$49,39,FALSE)</f>
        <v>217176.86</v>
      </c>
      <c r="R91" s="1">
        <f>HLOOKUP($B90,'FY21-22'!$E$2:$GA$49,39,FALSE)</f>
        <v>221649.69</v>
      </c>
      <c r="S91" s="1">
        <f>HLOOKUP($B90,'FY22-23'!$E$2:$GA$49,39,FALSE)</f>
        <v>221649.69</v>
      </c>
      <c r="T91" s="1">
        <f>HLOOKUP($B90,'FY23-24'!$E$2:$GA$49,39,FALSE)</f>
        <v>220006.45</v>
      </c>
    </row>
    <row r="92" spans="1:20">
      <c r="B92" t="s">
        <v>36</v>
      </c>
      <c r="D92" t="s">
        <v>16</v>
      </c>
      <c r="E92" s="3">
        <v>120013.19</v>
      </c>
      <c r="F92" s="3">
        <v>126345.73</v>
      </c>
      <c r="G92" s="3">
        <v>127932.48</v>
      </c>
      <c r="H92" s="3">
        <v>110017.66</v>
      </c>
      <c r="I92" s="1">
        <v>113029.5</v>
      </c>
      <c r="J92" s="1">
        <v>100225.07999999999</v>
      </c>
      <c r="K92" s="1">
        <f>HLOOKUP(B91,'FY14-15'!$E$2:$GA$49,48,FALSE)</f>
        <v>113202.44</v>
      </c>
      <c r="L92" s="1">
        <f>HLOOKUP(B91,'FY15-16'!$E$2:$GA$49,48,FALSE)</f>
        <v>111651.75</v>
      </c>
      <c r="M92" s="1">
        <f>HLOOKUP(B91,'FY16-17'!$E$2:$GA$49,48,FALSE)</f>
        <v>109413.18</v>
      </c>
      <c r="N92" s="1">
        <f>HLOOKUP(B91,'FY17-18'!$E$2:$GA$49,48,FALSE)</f>
        <v>115896.23999999999</v>
      </c>
      <c r="O92" s="1">
        <f>HLOOKUP($B91,'FY18-19'!$E$2:$GA$49,48,FALSE)</f>
        <v>126156.26999999999</v>
      </c>
      <c r="P92" s="1">
        <f>HLOOKUP($B91,'FY19-20'!$E$2:$GA$49,48,FALSE)</f>
        <v>127297.26000000001</v>
      </c>
      <c r="Q92" s="1">
        <f>HLOOKUP($B91,'FY20-21'!$E$2:$GA$49,48,FALSE)</f>
        <v>129068.47</v>
      </c>
      <c r="R92" s="1">
        <f>HLOOKUP($B91,'FY21-22'!$E$2:$GA$49,48,FALSE)</f>
        <v>129618.6</v>
      </c>
      <c r="S92" s="1">
        <f>HLOOKUP($B91,'FY22-23'!$E$2:$GA$49,48,FALSE)</f>
        <v>126923.52</v>
      </c>
      <c r="T92" s="1">
        <f>HLOOKUP($B91,'FY23-24'!$E$2:$GA$49,48,FALSE)</f>
        <v>120759.9</v>
      </c>
    </row>
    <row r="93" spans="1:20">
      <c r="B93" t="s">
        <v>36</v>
      </c>
      <c r="D93" t="s">
        <v>17</v>
      </c>
      <c r="E93" s="3">
        <v>261.13</v>
      </c>
      <c r="F93" s="3">
        <v>290.02</v>
      </c>
      <c r="G93" s="3">
        <v>250.08</v>
      </c>
      <c r="H93" s="3">
        <v>217.11</v>
      </c>
      <c r="I93" s="3">
        <v>229.58425872925014</v>
      </c>
      <c r="J93" s="3">
        <v>232.47204262877443</v>
      </c>
      <c r="K93" s="3">
        <f t="shared" ref="K93:R93" si="60">K90/K88</f>
        <v>238.72340314136127</v>
      </c>
      <c r="L93" s="3">
        <f t="shared" si="60"/>
        <v>236.08741988950274</v>
      </c>
      <c r="M93" s="3">
        <f t="shared" si="60"/>
        <v>287.21810958904109</v>
      </c>
      <c r="N93" s="3">
        <f t="shared" si="60"/>
        <v>353.50654744525548</v>
      </c>
      <c r="O93" s="3">
        <f t="shared" si="60"/>
        <v>345.03880024360535</v>
      </c>
      <c r="P93" s="3">
        <f t="shared" si="60"/>
        <v>423.76099706744867</v>
      </c>
      <c r="Q93" s="3">
        <f t="shared" si="60"/>
        <v>365.83296178343949</v>
      </c>
      <c r="R93" s="3">
        <f t="shared" si="60"/>
        <v>687.319170673077</v>
      </c>
      <c r="S93" s="3">
        <f t="shared" ref="S93:T93" si="61">S90/S88</f>
        <v>512.56153153153161</v>
      </c>
      <c r="T93" s="3">
        <f t="shared" si="61"/>
        <v>507.27812615955469</v>
      </c>
    </row>
    <row r="94" spans="1:20">
      <c r="B94" t="s">
        <v>36</v>
      </c>
      <c r="D94" t="s">
        <v>18</v>
      </c>
      <c r="E94" s="4">
        <v>2.76</v>
      </c>
      <c r="F94" s="4">
        <v>3.26</v>
      </c>
      <c r="G94" s="4">
        <v>3.01</v>
      </c>
      <c r="H94" s="4">
        <v>3.48</v>
      </c>
      <c r="I94" s="5">
        <v>3.579602309745018</v>
      </c>
      <c r="J94" s="5">
        <v>2.9748333573252319</v>
      </c>
      <c r="K94" s="3">
        <f t="shared" ref="K94:M96" si="62">K90/K89</f>
        <v>3.0044919609910385</v>
      </c>
      <c r="L94" s="3">
        <f t="shared" si="62"/>
        <v>3.0354264546055107</v>
      </c>
      <c r="M94" s="3">
        <f t="shared" si="62"/>
        <v>3.128994381309834</v>
      </c>
      <c r="N94" s="3">
        <f t="shared" ref="N94:R96" si="63">N90/N89</f>
        <v>3.7293165927431771</v>
      </c>
      <c r="O94" s="3">
        <f t="shared" si="63"/>
        <v>4.6007414896381471</v>
      </c>
      <c r="P94" s="3">
        <f t="shared" si="63"/>
        <v>6.762644639702355</v>
      </c>
      <c r="Q94" s="3">
        <f t="shared" si="63"/>
        <v>5.3643200709816012</v>
      </c>
      <c r="R94" s="3">
        <f t="shared" si="63"/>
        <v>5.121208905367042</v>
      </c>
      <c r="S94" s="3">
        <f t="shared" ref="S94:T94" si="64">S90/S89</f>
        <v>5.2181313742754423</v>
      </c>
      <c r="T94" s="3">
        <f t="shared" si="64"/>
        <v>6.0292375880660201</v>
      </c>
    </row>
    <row r="95" spans="1:20">
      <c r="B95" t="s">
        <v>36</v>
      </c>
      <c r="D95" t="s">
        <v>19</v>
      </c>
      <c r="E95" s="6">
        <v>0.42930000000000001</v>
      </c>
      <c r="F95" s="6">
        <v>0.41549999999999998</v>
      </c>
      <c r="G95" s="6">
        <v>0.48799999999999999</v>
      </c>
      <c r="H95" s="6">
        <v>0.4123</v>
      </c>
      <c r="I95" s="6">
        <v>0.40866148387481216</v>
      </c>
      <c r="J95" s="6">
        <v>0.42288431431036172</v>
      </c>
      <c r="K95" s="6">
        <f t="shared" si="62"/>
        <v>0.42205328503103073</v>
      </c>
      <c r="L95" s="6">
        <f t="shared" si="62"/>
        <v>0.42120384145558226</v>
      </c>
      <c r="M95" s="6">
        <f t="shared" si="62"/>
        <v>0.42921912906434245</v>
      </c>
      <c r="N95" s="6">
        <f t="shared" si="63"/>
        <v>0.40585287789402186</v>
      </c>
      <c r="O95" s="6">
        <f t="shared" si="63"/>
        <v>0.39313345949142231</v>
      </c>
      <c r="P95" s="6">
        <f t="shared" si="63"/>
        <v>0.38534146468054187</v>
      </c>
      <c r="Q95" s="6">
        <f t="shared" si="63"/>
        <v>0.47265153991567099</v>
      </c>
      <c r="R95" s="6">
        <f t="shared" si="63"/>
        <v>0.38760140669866749</v>
      </c>
      <c r="S95" s="6">
        <f t="shared" ref="S95:T95" si="65">S91/S90</f>
        <v>0.38958133437901454</v>
      </c>
      <c r="T95" s="6">
        <f t="shared" si="65"/>
        <v>0.40231897539236933</v>
      </c>
    </row>
    <row r="96" spans="1:20">
      <c r="B96" t="s">
        <v>36</v>
      </c>
      <c r="D96" t="s">
        <v>20</v>
      </c>
      <c r="E96" s="6">
        <v>0.58889999999999998</v>
      </c>
      <c r="F96" s="6">
        <v>0.59230000000000005</v>
      </c>
      <c r="G96" s="6">
        <v>0.59970000000000001</v>
      </c>
      <c r="H96" s="6">
        <v>0.59670000000000001</v>
      </c>
      <c r="I96" s="6">
        <v>0.68959338397410352</v>
      </c>
      <c r="J96" s="6">
        <v>0.60360725889168931</v>
      </c>
      <c r="K96" s="6">
        <f t="shared" si="62"/>
        <v>0.65360840647007568</v>
      </c>
      <c r="L96" s="6">
        <f t="shared" si="62"/>
        <v>0.62032857953704479</v>
      </c>
      <c r="M96" s="6">
        <f t="shared" si="62"/>
        <v>0.60789125590983573</v>
      </c>
      <c r="N96" s="6">
        <f t="shared" si="63"/>
        <v>0.58963422972854163</v>
      </c>
      <c r="O96" s="6">
        <f t="shared" si="63"/>
        <v>0.56640586802335113</v>
      </c>
      <c r="P96" s="6">
        <f t="shared" si="63"/>
        <v>0.57152858948107954</v>
      </c>
      <c r="Q96" s="6">
        <f t="shared" si="63"/>
        <v>0.59430120685969956</v>
      </c>
      <c r="R96" s="6">
        <f t="shared" si="63"/>
        <v>0.58479035093620024</v>
      </c>
      <c r="S96" s="6">
        <f t="shared" ref="S96:T96" si="66">S92/S91</f>
        <v>0.57263116406794889</v>
      </c>
      <c r="T96" s="6">
        <f t="shared" si="66"/>
        <v>0.54889254383223762</v>
      </c>
    </row>
    <row r="97" spans="1:20">
      <c r="B97" t="s">
        <v>36</v>
      </c>
      <c r="D97" t="s">
        <v>21</v>
      </c>
      <c r="E97" s="6">
        <v>0.25280000000000002</v>
      </c>
      <c r="F97" s="6">
        <v>0.24610000000000001</v>
      </c>
      <c r="G97" s="6">
        <v>0.29270000000000002</v>
      </c>
      <c r="H97" s="6">
        <v>0.246</v>
      </c>
      <c r="I97" s="6">
        <v>0.28181025556511019</v>
      </c>
      <c r="J97" s="6">
        <v>0.25525604178916905</v>
      </c>
      <c r="K97" s="6">
        <f t="shared" ref="K97:R97" si="67">K92/K90</f>
        <v>0.27585757507459263</v>
      </c>
      <c r="L97" s="6">
        <f t="shared" si="67"/>
        <v>0.26128478066568794</v>
      </c>
      <c r="M97" s="6">
        <f t="shared" si="67"/>
        <v>0.26091855542744902</v>
      </c>
      <c r="N97" s="6">
        <f t="shared" si="67"/>
        <v>0.23930474904015345</v>
      </c>
      <c r="O97" s="6">
        <f t="shared" si="67"/>
        <v>0.22267309837226201</v>
      </c>
      <c r="P97" s="6">
        <f t="shared" si="67"/>
        <v>0.2202336637774433</v>
      </c>
      <c r="Q97" s="6">
        <f t="shared" si="67"/>
        <v>0.28089738059597874</v>
      </c>
      <c r="R97" s="6">
        <f t="shared" si="67"/>
        <v>0.22666556264667864</v>
      </c>
      <c r="S97" s="6">
        <f t="shared" ref="S97:T97" si="68">S92/S90</f>
        <v>0.22308641300459991</v>
      </c>
      <c r="T97" s="6">
        <f t="shared" si="68"/>
        <v>0.220829885835097</v>
      </c>
    </row>
    <row r="98" spans="1:20">
      <c r="B98" t="s">
        <v>36</v>
      </c>
    </row>
    <row r="99" spans="1:20">
      <c r="A99" t="s">
        <v>35</v>
      </c>
      <c r="B99" t="s">
        <v>38</v>
      </c>
      <c r="C99" t="s">
        <v>39</v>
      </c>
    </row>
    <row r="100" spans="1:20">
      <c r="B100" t="s">
        <v>38</v>
      </c>
      <c r="D100" t="s">
        <v>12</v>
      </c>
      <c r="E100" s="1">
        <v>191</v>
      </c>
      <c r="F100" s="1">
        <v>146</v>
      </c>
      <c r="G100" s="1">
        <v>143</v>
      </c>
      <c r="H100" s="1">
        <v>177</v>
      </c>
      <c r="I100" s="1">
        <v>192</v>
      </c>
      <c r="J100" s="1">
        <v>188</v>
      </c>
      <c r="K100" s="1">
        <f>HLOOKUP(B99,'FY14-15'!$E$2:$GA$49,15,FALSE)</f>
        <v>209</v>
      </c>
      <c r="L100" s="1">
        <f>HLOOKUP(B99,'FY15-16'!$E$2:$GA$49,15,FALSE)</f>
        <v>154</v>
      </c>
      <c r="M100" s="1">
        <f>HLOOKUP(B99,'FY16-17'!$E$2:$GA$49,15,FALSE)</f>
        <v>169</v>
      </c>
      <c r="N100" s="1">
        <f>HLOOKUP(B99,'FY17-18'!$E$2:$GA$49,15,FALSE)</f>
        <v>155</v>
      </c>
      <c r="O100" s="1">
        <f>HLOOKUP($B99,'FY18-19'!$E$2:$GA$49,15,FALSE)</f>
        <v>164</v>
      </c>
      <c r="P100" s="1">
        <f>HLOOKUP($B99,'FY19-20'!$E$2:$GA$49,15,FALSE)</f>
        <v>139</v>
      </c>
      <c r="Q100" s="1">
        <f>HLOOKUP($B99,'FY20-21'!$E$2:$GA$49,15,FALSE)</f>
        <v>76</v>
      </c>
      <c r="R100" s="1">
        <f>HLOOKUP($B99,'FY21-22'!$E$2:$GA$49,15,FALSE)</f>
        <v>131</v>
      </c>
      <c r="S100" s="1">
        <f>HLOOKUP($B99,'FY22-23'!$E$2:$GA$49,15,FALSE)</f>
        <v>158</v>
      </c>
      <c r="T100" s="1">
        <f>HLOOKUP($B99,'FY23-24'!$E$2:$GA$49,15,FALSE)</f>
        <v>193</v>
      </c>
    </row>
    <row r="101" spans="1:20">
      <c r="A101" s="2"/>
      <c r="B101" t="s">
        <v>38</v>
      </c>
      <c r="C101" s="2"/>
      <c r="D101" s="2" t="s">
        <v>13</v>
      </c>
      <c r="E101" s="3">
        <v>52055</v>
      </c>
      <c r="F101" s="3">
        <v>57710</v>
      </c>
      <c r="G101" s="3">
        <v>55245</v>
      </c>
      <c r="H101" s="3">
        <v>55368</v>
      </c>
      <c r="I101" s="1">
        <v>72930</v>
      </c>
      <c r="J101" s="1">
        <v>70499</v>
      </c>
      <c r="K101" s="1">
        <f>HLOOKUP(B100,'FY14-15'!$E$2:$GA$49,31,FALSE)</f>
        <v>66066</v>
      </c>
      <c r="L101" s="1">
        <f>HLOOKUP(B100,'FY15-16'!$E$2:$GA$49,31,FALSE)</f>
        <v>35893</v>
      </c>
      <c r="M101" s="1">
        <f>HLOOKUP(B100,'FY16-17'!$E$2:$GA$49,31,FALSE)</f>
        <v>44044</v>
      </c>
      <c r="N101" s="1">
        <f>HLOOKUP(B100,'FY17-18'!$E$2:$GA$49,31,FALSE)</f>
        <v>43344</v>
      </c>
      <c r="O101" s="1">
        <f>HLOOKUP($B100,'FY18-19'!$E$2:$GA$49,31,FALSE)</f>
        <v>59214</v>
      </c>
      <c r="P101" s="1">
        <f>HLOOKUP($B100,'FY19-20'!$E$2:$GA$49,31,FALSE)</f>
        <v>43014</v>
      </c>
      <c r="Q101" s="1">
        <f>HLOOKUP($B100,'FY20-21'!$E$2:$GA$49,31,FALSE)</f>
        <v>20300</v>
      </c>
      <c r="R101" s="1">
        <f>HLOOKUP($B100,'FY21-22'!$E$2:$GA$49,31,FALSE)</f>
        <v>20876</v>
      </c>
      <c r="S101" s="1">
        <f>HLOOKUP($B100,'FY22-23'!$E$2:$GA$49,31,FALSE)</f>
        <v>57211.8</v>
      </c>
      <c r="T101" s="1">
        <f>HLOOKUP($B100,'FY23-24'!$E$2:$GA$49,31,FALSE)</f>
        <v>45187.199999999997</v>
      </c>
    </row>
    <row r="102" spans="1:20">
      <c r="B102" t="s">
        <v>38</v>
      </c>
      <c r="D102" t="s">
        <v>24</v>
      </c>
      <c r="E102" s="3">
        <v>126888</v>
      </c>
      <c r="F102" s="3">
        <v>137133.98000000001</v>
      </c>
      <c r="G102" s="3">
        <v>123964.75</v>
      </c>
      <c r="H102" s="3">
        <v>127957.11</v>
      </c>
      <c r="I102" s="1">
        <v>130474.98</v>
      </c>
      <c r="J102" s="1">
        <v>130992.45</v>
      </c>
      <c r="K102" s="1">
        <f>HLOOKUP(B101,'FY14-15'!$E$2:$GA$49,7,FALSE)</f>
        <v>112956.52</v>
      </c>
      <c r="L102" s="1">
        <f>HLOOKUP(B101,'FY15-16'!$E$2:$GA$49,7,FALSE)</f>
        <v>174845.5</v>
      </c>
      <c r="M102" s="1">
        <f>HLOOKUP(B101,'FY16-17'!$E$2:$GA$49,7,FALSE)</f>
        <v>107560.27</v>
      </c>
      <c r="N102" s="1">
        <f>HLOOKUP(B101,'FY17-18'!$E$2:$GA$49,7,FALSE)</f>
        <v>119590.23</v>
      </c>
      <c r="O102" s="1">
        <f>HLOOKUP($B101,'FY18-19'!$E$2:$GA$49,7,FALSE)</f>
        <v>104167.65</v>
      </c>
      <c r="P102" s="1">
        <f>HLOOKUP($B101,'FY19-20'!$E$2:$GA$49,7,FALSE)</f>
        <v>104783.83</v>
      </c>
      <c r="Q102" s="1">
        <f>HLOOKUP($B101,'FY20-21'!$E$2:$GA$49,7,FALSE)</f>
        <v>154161.28</v>
      </c>
      <c r="R102" s="1">
        <f>HLOOKUP($B101,'FY21-22'!$E$2:$GA$49,7,FALSE)</f>
        <v>131867.76999999999</v>
      </c>
      <c r="S102" s="1">
        <f>HLOOKUP($B101,'FY22-23'!$E$2:$GA$49,7,FALSE)</f>
        <v>135348.26</v>
      </c>
      <c r="T102" s="1">
        <f>HLOOKUP($B101,'FY23-24'!$E$2:$GA$49,7,FALSE)</f>
        <v>166283.68</v>
      </c>
    </row>
    <row r="103" spans="1:20">
      <c r="B103" t="s">
        <v>38</v>
      </c>
      <c r="D103" t="s">
        <v>15</v>
      </c>
      <c r="E103" s="3">
        <v>59570.38</v>
      </c>
      <c r="F103" s="3">
        <v>60899.85</v>
      </c>
      <c r="G103" s="3">
        <v>60899.85</v>
      </c>
      <c r="H103" s="3">
        <v>57205.120000000003</v>
      </c>
      <c r="I103" s="1">
        <v>62456.05</v>
      </c>
      <c r="J103" s="1">
        <v>62022.51</v>
      </c>
      <c r="K103" s="1">
        <f>HLOOKUP(B102,'FY14-15'!$E$2:$GA$49,39,FALSE)</f>
        <v>62022.51</v>
      </c>
      <c r="L103" s="1">
        <f>HLOOKUP(B102,'FY15-16'!$E$2:$GA$49,39,FALSE)</f>
        <v>68209.010000000009</v>
      </c>
      <c r="M103" s="1">
        <f>HLOOKUP(B102,'FY16-17'!$E$2:$GA$49,39,FALSE)</f>
        <v>68209.010000000009</v>
      </c>
      <c r="N103" s="1">
        <f>HLOOKUP(B102,'FY17-18'!$E$2:$GA$49,39,FALSE)</f>
        <v>51360.03</v>
      </c>
      <c r="O103" s="1">
        <f>HLOOKUP($B102,'FY18-19'!$E$2:$GA$49,39,FALSE)</f>
        <v>51360.03</v>
      </c>
      <c r="P103" s="1">
        <f>HLOOKUP($B102,'FY19-20'!$E$2:$GA$49,39,FALSE)</f>
        <v>50110.8</v>
      </c>
      <c r="Q103" s="1">
        <f>HLOOKUP($B102,'FY20-21'!$E$2:$GA$49,39,FALSE)</f>
        <v>57298.239999999998</v>
      </c>
      <c r="R103" s="1">
        <f>HLOOKUP($B102,'FY21-22'!$E$2:$GA$49,39,FALSE)</f>
        <v>57298.239999999998</v>
      </c>
      <c r="S103" s="1">
        <f>HLOOKUP($B102,'FY22-23'!$E$2:$GA$49,39,FALSE)</f>
        <v>60170.25</v>
      </c>
      <c r="T103" s="1">
        <f>HLOOKUP($B102,'FY23-24'!$E$2:$GA$49,39,FALSE)</f>
        <v>67636.709999999992</v>
      </c>
    </row>
    <row r="104" spans="1:20">
      <c r="B104" t="s">
        <v>38</v>
      </c>
      <c r="D104" t="s">
        <v>16</v>
      </c>
      <c r="E104" s="3">
        <v>34611.370000000003</v>
      </c>
      <c r="F104" s="3">
        <v>35935.71</v>
      </c>
      <c r="G104" s="3">
        <v>36523.53</v>
      </c>
      <c r="H104" s="3">
        <v>34677.47</v>
      </c>
      <c r="I104" s="1">
        <v>39011.93</v>
      </c>
      <c r="J104" s="1">
        <v>38385.24</v>
      </c>
      <c r="K104" s="1">
        <f>HLOOKUP(B103,'FY14-15'!$E$2:$GA$49,48,FALSE)</f>
        <v>40202.270000000004</v>
      </c>
      <c r="L104" s="1">
        <f>HLOOKUP(B103,'FY15-16'!$E$2:$GA$49,48,FALSE)</f>
        <v>42688.07</v>
      </c>
      <c r="M104" s="1">
        <f>HLOOKUP(B103,'FY16-17'!$E$2:$GA$49,48,FALSE)</f>
        <v>41463.660000000003</v>
      </c>
      <c r="N104" s="1">
        <f>HLOOKUP(B103,'FY17-18'!$E$2:$GA$49,48,FALSE)</f>
        <v>28263.269999999997</v>
      </c>
      <c r="O104" s="1">
        <f>HLOOKUP($B103,'FY18-19'!$E$2:$GA$49,48,FALSE)</f>
        <v>28553.519999999997</v>
      </c>
      <c r="P104" s="1">
        <f>HLOOKUP($B103,'FY19-20'!$E$2:$GA$49,48,FALSE)</f>
        <v>28523.72</v>
      </c>
      <c r="Q104" s="1">
        <f>HLOOKUP($B103,'FY20-21'!$E$2:$GA$49,48,FALSE)</f>
        <v>34910.86</v>
      </c>
      <c r="R104" s="1">
        <f>HLOOKUP($B103,'FY21-22'!$E$2:$GA$49,48,FALSE)</f>
        <v>33396.79</v>
      </c>
      <c r="S104" s="1">
        <f>HLOOKUP($B103,'FY22-23'!$E$2:$GA$49,48,FALSE)</f>
        <v>34722.910000000003</v>
      </c>
      <c r="T104" s="1">
        <f>HLOOKUP($B103,'FY23-24'!$E$2:$GA$49,48,FALSE)</f>
        <v>37821.9</v>
      </c>
    </row>
    <row r="105" spans="1:20">
      <c r="B105" t="s">
        <v>38</v>
      </c>
      <c r="D105" t="s">
        <v>17</v>
      </c>
      <c r="E105" s="3">
        <v>664.34</v>
      </c>
      <c r="F105" s="3">
        <v>939.27</v>
      </c>
      <c r="G105" s="3">
        <v>866.89</v>
      </c>
      <c r="H105" s="3">
        <v>722.92</v>
      </c>
      <c r="I105" s="3">
        <v>679.55718749999994</v>
      </c>
      <c r="J105" s="3">
        <v>696.76835106382975</v>
      </c>
      <c r="K105" s="3">
        <f t="shared" ref="K105:R105" si="69">K102/K100</f>
        <v>540.46181818181822</v>
      </c>
      <c r="L105" s="3">
        <f t="shared" si="69"/>
        <v>1135.3603896103896</v>
      </c>
      <c r="M105" s="3">
        <f t="shared" si="69"/>
        <v>636.45130177514795</v>
      </c>
      <c r="N105" s="3">
        <f t="shared" si="69"/>
        <v>771.54987096774187</v>
      </c>
      <c r="O105" s="3">
        <f t="shared" si="69"/>
        <v>635.16859756097563</v>
      </c>
      <c r="P105" s="3">
        <f t="shared" si="69"/>
        <v>753.84050359712228</v>
      </c>
      <c r="Q105" s="3">
        <f t="shared" si="69"/>
        <v>2028.4378947368421</v>
      </c>
      <c r="R105" s="3">
        <f t="shared" si="69"/>
        <v>1006.6241984732824</v>
      </c>
      <c r="S105" s="3">
        <f t="shared" ref="S105:T105" si="70">S102/S100</f>
        <v>856.63455696202539</v>
      </c>
      <c r="T105" s="3">
        <f t="shared" si="70"/>
        <v>861.57347150259068</v>
      </c>
    </row>
    <row r="106" spans="1:20">
      <c r="B106" t="s">
        <v>38</v>
      </c>
      <c r="D106" t="s">
        <v>18</v>
      </c>
      <c r="E106" s="4">
        <v>2.44</v>
      </c>
      <c r="F106" s="4">
        <v>2.38</v>
      </c>
      <c r="G106" s="4">
        <v>2.2400000000000002</v>
      </c>
      <c r="H106" s="4">
        <v>2.31</v>
      </c>
      <c r="I106" s="5">
        <v>1.7890440148087206</v>
      </c>
      <c r="J106" s="5">
        <v>1.8580752918481114</v>
      </c>
      <c r="K106" s="3">
        <f t="shared" ref="K106:M108" si="71">K102/K101</f>
        <v>1.7097526715708535</v>
      </c>
      <c r="L106" s="3">
        <f t="shared" si="71"/>
        <v>4.8712980246844788</v>
      </c>
      <c r="M106" s="3">
        <f t="shared" si="71"/>
        <v>2.4421094814276634</v>
      </c>
      <c r="N106" s="3">
        <f t="shared" ref="N106:R108" si="72">N102/N101</f>
        <v>2.7590953765227022</v>
      </c>
      <c r="O106" s="3">
        <f t="shared" si="72"/>
        <v>1.7591726618705035</v>
      </c>
      <c r="P106" s="3">
        <f t="shared" si="72"/>
        <v>2.4360401264704516</v>
      </c>
      <c r="Q106" s="3">
        <f t="shared" si="72"/>
        <v>7.594151724137931</v>
      </c>
      <c r="R106" s="3">
        <f t="shared" si="72"/>
        <v>6.3167163249664684</v>
      </c>
      <c r="S106" s="3">
        <f t="shared" ref="S106:T106" si="73">S102/S101</f>
        <v>2.3657402843469355</v>
      </c>
      <c r="T106" s="3">
        <f t="shared" si="73"/>
        <v>3.6798845690815098</v>
      </c>
    </row>
    <row r="107" spans="1:20">
      <c r="B107" t="s">
        <v>38</v>
      </c>
      <c r="D107" t="s">
        <v>19</v>
      </c>
      <c r="E107" s="6">
        <v>0.46949999999999997</v>
      </c>
      <c r="F107" s="6">
        <v>0.44409999999999999</v>
      </c>
      <c r="G107" s="6">
        <v>0.49130000000000001</v>
      </c>
      <c r="H107" s="6">
        <v>0.4471</v>
      </c>
      <c r="I107" s="6">
        <v>0.47868219638738402</v>
      </c>
      <c r="J107" s="6">
        <v>0.47348156325040108</v>
      </c>
      <c r="K107" s="6">
        <f t="shared" si="71"/>
        <v>0.54908304540543562</v>
      </c>
      <c r="L107" s="6">
        <f t="shared" si="71"/>
        <v>0.39011018299012562</v>
      </c>
      <c r="M107" s="6">
        <f t="shared" si="71"/>
        <v>0.63414688341708336</v>
      </c>
      <c r="N107" s="6">
        <f t="shared" si="72"/>
        <v>0.42946677165852093</v>
      </c>
      <c r="O107" s="6">
        <f t="shared" si="72"/>
        <v>0.49305163359257892</v>
      </c>
      <c r="P107" s="6">
        <f t="shared" si="72"/>
        <v>0.47823027656080142</v>
      </c>
      <c r="Q107" s="6">
        <f t="shared" si="72"/>
        <v>0.37167724606334351</v>
      </c>
      <c r="R107" s="6">
        <f t="shared" si="72"/>
        <v>0.43451284570900078</v>
      </c>
      <c r="S107" s="6">
        <f t="shared" ref="S107:T107" si="74">S103/S102</f>
        <v>0.44455872576418787</v>
      </c>
      <c r="T107" s="6">
        <f t="shared" si="74"/>
        <v>0.40675495033547487</v>
      </c>
    </row>
    <row r="108" spans="1:20">
      <c r="B108" t="s">
        <v>38</v>
      </c>
      <c r="D108" t="s">
        <v>20</v>
      </c>
      <c r="E108" s="6">
        <v>0.58099999999999996</v>
      </c>
      <c r="F108" s="6">
        <v>0.59009999999999996</v>
      </c>
      <c r="G108" s="6">
        <v>0.59970000000000001</v>
      </c>
      <c r="H108" s="6">
        <v>0.60619999999999996</v>
      </c>
      <c r="I108" s="6">
        <v>0.62463011990031392</v>
      </c>
      <c r="J108" s="6">
        <v>0.61889207644127908</v>
      </c>
      <c r="K108" s="6">
        <f t="shared" si="71"/>
        <v>0.64818837547851582</v>
      </c>
      <c r="L108" s="6">
        <f t="shared" si="71"/>
        <v>0.62584209915962707</v>
      </c>
      <c r="M108" s="6">
        <f t="shared" si="71"/>
        <v>0.60789124486633073</v>
      </c>
      <c r="N108" s="6">
        <f t="shared" si="72"/>
        <v>0.5502969916489534</v>
      </c>
      <c r="O108" s="6">
        <f t="shared" si="72"/>
        <v>0.5559482733947001</v>
      </c>
      <c r="P108" s="6">
        <f t="shared" si="72"/>
        <v>0.56921302393895123</v>
      </c>
      <c r="Q108" s="6">
        <f t="shared" si="72"/>
        <v>0.60928328688629885</v>
      </c>
      <c r="R108" s="6">
        <f t="shared" si="72"/>
        <v>0.58285891503822806</v>
      </c>
      <c r="S108" s="6">
        <f t="shared" ref="S108:T108" si="75">S104/S103</f>
        <v>0.57707770866832031</v>
      </c>
      <c r="T108" s="6">
        <f t="shared" si="75"/>
        <v>0.55919189446086315</v>
      </c>
    </row>
    <row r="109" spans="1:20">
      <c r="B109" t="s">
        <v>38</v>
      </c>
      <c r="D109" t="s">
        <v>21</v>
      </c>
      <c r="E109" s="6">
        <v>0.27279999999999999</v>
      </c>
      <c r="F109" s="6">
        <v>0.26200000000000001</v>
      </c>
      <c r="G109" s="6">
        <v>0.29459999999999997</v>
      </c>
      <c r="H109" s="6">
        <v>0.27100000000000002</v>
      </c>
      <c r="I109" s="6">
        <v>0.29899931772359728</v>
      </c>
      <c r="J109" s="6">
        <v>0.29303398783670354</v>
      </c>
      <c r="K109" s="6">
        <f t="shared" ref="K109:R109" si="76">K104/K102</f>
        <v>0.35590924720414546</v>
      </c>
      <c r="L109" s="6">
        <f t="shared" si="76"/>
        <v>0.24414737582608645</v>
      </c>
      <c r="M109" s="6">
        <f t="shared" si="76"/>
        <v>0.38549233838851465</v>
      </c>
      <c r="N109" s="6">
        <f t="shared" si="76"/>
        <v>0.23633427245687208</v>
      </c>
      <c r="O109" s="6">
        <f t="shared" si="76"/>
        <v>0.27411120439023057</v>
      </c>
      <c r="P109" s="6">
        <f t="shared" si="76"/>
        <v>0.27221490186033476</v>
      </c>
      <c r="Q109" s="6">
        <f t="shared" si="76"/>
        <v>0.22645673414232159</v>
      </c>
      <c r="R109" s="6">
        <f t="shared" si="76"/>
        <v>0.25325968582012121</v>
      </c>
      <c r="S109" s="6">
        <f t="shared" ref="S109:T109" si="77">S104/S102</f>
        <v>0.25654493083250574</v>
      </c>
      <c r="T109" s="6">
        <f t="shared" si="77"/>
        <v>0.22745407125942849</v>
      </c>
    </row>
    <row r="110" spans="1:20">
      <c r="B110" t="s">
        <v>38</v>
      </c>
    </row>
    <row r="111" spans="1:20">
      <c r="A111" t="s">
        <v>40</v>
      </c>
      <c r="B111" t="s">
        <v>41</v>
      </c>
      <c r="C111" t="s">
        <v>42</v>
      </c>
    </row>
    <row r="112" spans="1:20">
      <c r="B112" t="s">
        <v>41</v>
      </c>
      <c r="D112" t="s">
        <v>12</v>
      </c>
      <c r="E112" s="1">
        <v>866</v>
      </c>
      <c r="F112" s="1">
        <v>810</v>
      </c>
      <c r="G112" s="1">
        <v>735</v>
      </c>
      <c r="H112" s="1">
        <v>798</v>
      </c>
      <c r="I112" s="1">
        <v>775</v>
      </c>
      <c r="J112" s="1">
        <v>825</v>
      </c>
      <c r="K112" s="1">
        <f>HLOOKUP(B111,'FY14-15'!$E$2:$GA$49,15,FALSE)</f>
        <v>796</v>
      </c>
      <c r="L112" s="1">
        <f>HLOOKUP(B111,'FY15-16'!$E$2:$GA$49,15,FALSE)</f>
        <v>740</v>
      </c>
      <c r="M112" s="1">
        <f>HLOOKUP(B111,'FY16-17'!$E$2:$GA$49,15,FALSE)</f>
        <v>683</v>
      </c>
      <c r="N112" s="1">
        <f>HLOOKUP(B111,'FY17-18'!$E$2:$GA$49,15,FALSE)</f>
        <v>536</v>
      </c>
      <c r="O112" s="1">
        <f>HLOOKUP($B111,'FY18-19'!$E$2:$GA$49,15,FALSE)</f>
        <v>575</v>
      </c>
      <c r="P112" s="1">
        <f>HLOOKUP($B111,'FY19-20'!$E$2:$GA$49,15,FALSE)</f>
        <v>459</v>
      </c>
      <c r="Q112" s="1">
        <f>HLOOKUP($B111,'FY20-21'!$E$2:$GA$49,15,FALSE)</f>
        <v>129</v>
      </c>
      <c r="R112" s="1">
        <f>HLOOKUP($B111,'FY21-22'!$E$2:$GA$49,15,FALSE)</f>
        <v>240</v>
      </c>
      <c r="S112" s="1">
        <f>HLOOKUP($B111,'FY22-23'!$E$2:$GA$49,15,FALSE)</f>
        <v>273</v>
      </c>
      <c r="T112" s="1">
        <f>HLOOKUP($B111,'FY23-24'!$E$2:$GA$49,15,FALSE)</f>
        <v>290</v>
      </c>
    </row>
    <row r="113" spans="1:20">
      <c r="A113" s="7"/>
      <c r="B113" t="s">
        <v>41</v>
      </c>
      <c r="C113" s="7"/>
      <c r="D113" s="7" t="s">
        <v>13</v>
      </c>
      <c r="E113" s="3">
        <v>68765.600000000006</v>
      </c>
      <c r="F113" s="3">
        <v>71568</v>
      </c>
      <c r="G113" s="3">
        <v>67847.5</v>
      </c>
      <c r="H113" s="3">
        <v>77531.399999999994</v>
      </c>
      <c r="I113" s="1">
        <v>71044.2</v>
      </c>
      <c r="J113" s="1">
        <v>95911.2</v>
      </c>
      <c r="K113" s="1">
        <f>HLOOKUP(B112,'FY14-15'!$E$2:$GA$49,31,FALSE)</f>
        <v>99739.199999999997</v>
      </c>
      <c r="L113" s="1">
        <f>HLOOKUP(B112,'FY15-16'!$E$2:$GA$49,31,FALSE)</f>
        <v>129688</v>
      </c>
      <c r="M113" s="1">
        <f>HLOOKUP(B112,'FY16-17'!$E$2:$GA$49,31,FALSE)</f>
        <v>87626.4</v>
      </c>
      <c r="N113" s="1">
        <f>HLOOKUP(B112,'FY17-18'!$E$2:$GA$49,31,FALSE)</f>
        <v>44922.5</v>
      </c>
      <c r="O113" s="1">
        <f>HLOOKUP($B112,'FY18-19'!$E$2:$GA$49,31,FALSE)</f>
        <v>67868.800000000003</v>
      </c>
      <c r="P113" s="1">
        <f>HLOOKUP($B112,'FY19-20'!$E$2:$GA$49,31,FALSE)</f>
        <v>61087</v>
      </c>
      <c r="Q113" s="1">
        <f>HLOOKUP($B112,'FY20-21'!$E$2:$GA$49,31,FALSE)</f>
        <v>50181</v>
      </c>
      <c r="R113" s="1">
        <f>HLOOKUP($B112,'FY21-22'!$E$2:$GA$49,31,FALSE)</f>
        <v>67650.7</v>
      </c>
      <c r="S113" s="1">
        <f>HLOOKUP($B112,'FY22-23'!$E$2:$GA$49,31,FALSE)</f>
        <v>93330</v>
      </c>
      <c r="T113" s="1">
        <f>HLOOKUP($B112,'FY23-24'!$E$2:$GA$49,31,FALSE)</f>
        <v>75429</v>
      </c>
    </row>
    <row r="114" spans="1:20">
      <c r="B114" t="s">
        <v>41</v>
      </c>
      <c r="D114" t="s">
        <v>24</v>
      </c>
      <c r="E114" s="3">
        <v>619202.15</v>
      </c>
      <c r="F114" s="3">
        <v>620726.68000000005</v>
      </c>
      <c r="G114" s="3">
        <v>598159.91</v>
      </c>
      <c r="H114" s="3">
        <v>561331.76</v>
      </c>
      <c r="I114" s="1">
        <v>561986.42000000004</v>
      </c>
      <c r="J114" s="1">
        <v>550601</v>
      </c>
      <c r="K114" s="1">
        <f>HLOOKUP(B113,'FY14-15'!$E$2:$GA$49,7,FALSE)</f>
        <v>804070</v>
      </c>
      <c r="L114" s="1">
        <f>HLOOKUP(B113,'FY15-16'!$E$2:$GA$49,7,FALSE)</f>
        <v>714910</v>
      </c>
      <c r="M114" s="1">
        <f>HLOOKUP(B113,'FY16-17'!$E$2:$GA$49,7,FALSE)</f>
        <v>728245</v>
      </c>
      <c r="N114" s="1">
        <f>HLOOKUP(B113,'FY17-18'!$E$2:$GA$49,7,FALSE)</f>
        <v>707535</v>
      </c>
      <c r="O114" s="1">
        <f>HLOOKUP($B113,'FY18-19'!$E$2:$GA$49,7,FALSE)</f>
        <v>780715.48</v>
      </c>
      <c r="P114" s="1">
        <f>HLOOKUP($B113,'FY19-20'!$E$2:$GA$49,7,FALSE)</f>
        <v>719351</v>
      </c>
      <c r="Q114" s="1">
        <f>HLOOKUP($B113,'FY20-21'!$E$2:$GA$49,7,FALSE)</f>
        <v>674011</v>
      </c>
      <c r="R114" s="1">
        <f>HLOOKUP($B113,'FY21-22'!$E$2:$GA$49,7,FALSE)</f>
        <v>821127.39</v>
      </c>
      <c r="S114" s="1">
        <f>HLOOKUP($B113,'FY22-23'!$E$2:$GA$49,7,FALSE)</f>
        <v>694249.48</v>
      </c>
      <c r="T114" s="1">
        <f>HLOOKUP($B113,'FY23-24'!$E$2:$GA$49,7,FALSE)</f>
        <v>764213.57</v>
      </c>
    </row>
    <row r="115" spans="1:20">
      <c r="B115" t="s">
        <v>41</v>
      </c>
      <c r="D115" t="s">
        <v>15</v>
      </c>
      <c r="E115" s="3">
        <v>226945.03</v>
      </c>
      <c r="F115" s="3">
        <v>228163.21</v>
      </c>
      <c r="G115" s="3">
        <v>228163.21</v>
      </c>
      <c r="H115" s="3">
        <v>219588.1</v>
      </c>
      <c r="I115" s="1">
        <v>208136.71</v>
      </c>
      <c r="J115" s="1">
        <v>210508.01</v>
      </c>
      <c r="K115" s="1">
        <f>HLOOKUP(B114,'FY14-15'!$E$2:$GA$49,39,FALSE)</f>
        <v>297316.63</v>
      </c>
      <c r="L115" s="1">
        <f>HLOOKUP(B114,'FY15-16'!$E$2:$GA$49,39,FALSE)</f>
        <v>297316.63</v>
      </c>
      <c r="M115" s="1">
        <f>HLOOKUP(B114,'FY16-17'!$E$2:$GA$49,39,FALSE)</f>
        <v>274618.33999999997</v>
      </c>
      <c r="N115" s="1">
        <f>HLOOKUP(B114,'FY17-18'!$E$2:$GA$49,39,FALSE)</f>
        <v>268601.24</v>
      </c>
      <c r="O115" s="1">
        <f>HLOOKUP($B114,'FY18-19'!$E$2:$GA$49,39,FALSE)</f>
        <v>281425.01</v>
      </c>
      <c r="P115" s="1">
        <f>HLOOKUP($B114,'FY19-20'!$E$2:$GA$49,39,FALSE)</f>
        <v>281425.01</v>
      </c>
      <c r="Q115" s="1">
        <f>HLOOKUP($B114,'FY20-21'!$E$2:$GA$49,39,FALSE)</f>
        <v>258942.47</v>
      </c>
      <c r="R115" s="1">
        <f>HLOOKUP($B114,'FY21-22'!$E$2:$GA$49,39,FALSE)</f>
        <v>295057.90000000002</v>
      </c>
      <c r="S115" s="1">
        <f>HLOOKUP($B114,'FY22-23'!$E$2:$GA$49,39,FALSE)</f>
        <v>295057.90000000002</v>
      </c>
      <c r="T115" s="1">
        <f>HLOOKUP($B114,'FY23-24'!$E$2:$GA$49,39,FALSE)</f>
        <v>277729.14</v>
      </c>
    </row>
    <row r="116" spans="1:20">
      <c r="B116" t="s">
        <v>41</v>
      </c>
      <c r="D116" t="s">
        <v>16</v>
      </c>
      <c r="E116" s="3">
        <v>133058.57</v>
      </c>
      <c r="F116" s="3">
        <v>134269.33000000002</v>
      </c>
      <c r="G116" s="3">
        <v>136836.56</v>
      </c>
      <c r="H116" s="3">
        <v>133692.04999999999</v>
      </c>
      <c r="I116" s="1">
        <v>128008.31</v>
      </c>
      <c r="J116" s="1">
        <v>129477.76999999999</v>
      </c>
      <c r="K116" s="1">
        <f>HLOOKUP(B115,'FY14-15'!$E$2:$GA$49,48,FALSE)</f>
        <v>202694.16999999998</v>
      </c>
      <c r="L116" s="1">
        <f>HLOOKUP(B115,'FY15-16'!$E$2:$GA$49,48,FALSE)</f>
        <v>183266.05</v>
      </c>
      <c r="M116" s="1">
        <f>HLOOKUP(B115,'FY16-17'!$E$2:$GA$49,48,FALSE)</f>
        <v>164623.47999999998</v>
      </c>
      <c r="N116" s="1">
        <f>HLOOKUP(B115,'FY17-18'!$E$2:$GA$49,48,FALSE)</f>
        <v>155642.57</v>
      </c>
      <c r="O116" s="1">
        <f>HLOOKUP($B115,'FY18-19'!$E$2:$GA$49,48,FALSE)</f>
        <v>157598.89000000001</v>
      </c>
      <c r="P116" s="1">
        <f>HLOOKUP($B115,'FY19-20'!$E$2:$GA$49,48,FALSE)</f>
        <v>160842.44</v>
      </c>
      <c r="Q116" s="1">
        <f>HLOOKUP($B115,'FY20-21'!$E$2:$GA$49,48,FALSE)</f>
        <v>152316.35999999999</v>
      </c>
      <c r="R116" s="1">
        <f>HLOOKUP($B115,'FY21-22'!$E$2:$GA$49,48,FALSE)</f>
        <v>175433.88</v>
      </c>
      <c r="S116" s="1">
        <f>HLOOKUP($B115,'FY22-23'!$E$2:$GA$49,48,FALSE)</f>
        <v>168959.35</v>
      </c>
      <c r="T116" s="1">
        <f>HLOOKUP($B115,'FY23-24'!$E$2:$GA$49,48,FALSE)</f>
        <v>151110.44</v>
      </c>
    </row>
    <row r="117" spans="1:20">
      <c r="B117" t="s">
        <v>41</v>
      </c>
      <c r="D117" t="s">
        <v>17</v>
      </c>
      <c r="E117" s="3">
        <v>715.01</v>
      </c>
      <c r="F117" s="3">
        <v>766.33</v>
      </c>
      <c r="G117" s="3">
        <v>813.82</v>
      </c>
      <c r="H117" s="3">
        <v>703.42</v>
      </c>
      <c r="I117" s="3">
        <v>725.14376774193556</v>
      </c>
      <c r="J117" s="3">
        <v>667.3951515151515</v>
      </c>
      <c r="K117" s="3">
        <f t="shared" ref="K117:R117" si="78">K114/K112</f>
        <v>1010.1381909547739</v>
      </c>
      <c r="L117" s="3">
        <f t="shared" si="78"/>
        <v>966.09459459459458</v>
      </c>
      <c r="M117" s="3">
        <f t="shared" si="78"/>
        <v>1066.2445095168375</v>
      </c>
      <c r="N117" s="3">
        <f t="shared" si="78"/>
        <v>1320.0279850746269</v>
      </c>
      <c r="O117" s="3">
        <f t="shared" si="78"/>
        <v>1357.7660521739131</v>
      </c>
      <c r="P117" s="3">
        <f t="shared" si="78"/>
        <v>1567.2135076252723</v>
      </c>
      <c r="Q117" s="3">
        <f t="shared" si="78"/>
        <v>5224.8914728682166</v>
      </c>
      <c r="R117" s="3">
        <f t="shared" si="78"/>
        <v>3421.3641250000001</v>
      </c>
      <c r="S117" s="3">
        <f t="shared" ref="S117:T117" si="79">S114/S112</f>
        <v>2543.0383882783881</v>
      </c>
      <c r="T117" s="3">
        <f t="shared" si="79"/>
        <v>2635.2192068965514</v>
      </c>
    </row>
    <row r="118" spans="1:20">
      <c r="B118" t="s">
        <v>41</v>
      </c>
      <c r="D118" t="s">
        <v>18</v>
      </c>
      <c r="E118" s="4">
        <v>9</v>
      </c>
      <c r="F118" s="4">
        <v>8.67</v>
      </c>
      <c r="G118" s="4">
        <v>8.82</v>
      </c>
      <c r="H118" s="4">
        <v>7.24</v>
      </c>
      <c r="I118" s="5">
        <v>7.910377201798318</v>
      </c>
      <c r="J118" s="5">
        <v>5.7407372653037392</v>
      </c>
      <c r="K118" s="3">
        <f t="shared" ref="K118:M120" si="80">K114/K113</f>
        <v>8.0617249787445662</v>
      </c>
      <c r="L118" s="3">
        <f t="shared" si="80"/>
        <v>5.5125377829868611</v>
      </c>
      <c r="M118" s="3">
        <f t="shared" si="80"/>
        <v>8.3107944637689108</v>
      </c>
      <c r="N118" s="3">
        <f t="shared" ref="N118:R120" si="81">N114/N113</f>
        <v>15.750125215649174</v>
      </c>
      <c r="O118" s="3">
        <f t="shared" si="81"/>
        <v>11.50330461124994</v>
      </c>
      <c r="P118" s="3">
        <f t="shared" si="81"/>
        <v>11.77584428765531</v>
      </c>
      <c r="Q118" s="3">
        <f t="shared" si="81"/>
        <v>13.431597616627807</v>
      </c>
      <c r="R118" s="3">
        <f t="shared" si="81"/>
        <v>12.137751567980819</v>
      </c>
      <c r="S118" s="3">
        <f t="shared" ref="S118:T118" si="82">S114/S113</f>
        <v>7.4386529518911386</v>
      </c>
      <c r="T118" s="3">
        <f t="shared" si="82"/>
        <v>10.131561733550756</v>
      </c>
    </row>
    <row r="119" spans="1:20">
      <c r="B119" t="s">
        <v>41</v>
      </c>
      <c r="D119" t="s">
        <v>19</v>
      </c>
      <c r="E119" s="6">
        <v>0.36649999999999999</v>
      </c>
      <c r="F119" s="6">
        <v>0.36759999999999998</v>
      </c>
      <c r="G119" s="6">
        <v>0.38140000000000002</v>
      </c>
      <c r="H119" s="6">
        <v>0.39119999999999999</v>
      </c>
      <c r="I119" s="6">
        <v>0.37035896703696147</v>
      </c>
      <c r="J119" s="6">
        <v>0.38232406043577838</v>
      </c>
      <c r="K119" s="6">
        <f t="shared" si="80"/>
        <v>0.369764610046389</v>
      </c>
      <c r="L119" s="6">
        <f t="shared" si="80"/>
        <v>0.41587980305213246</v>
      </c>
      <c r="M119" s="6">
        <f t="shared" si="80"/>
        <v>0.3770960871684666</v>
      </c>
      <c r="N119" s="6">
        <f t="shared" si="81"/>
        <v>0.37962961549605317</v>
      </c>
      <c r="O119" s="6">
        <f t="shared" si="81"/>
        <v>0.3604706416222207</v>
      </c>
      <c r="P119" s="6">
        <f t="shared" si="81"/>
        <v>0.39122071144684584</v>
      </c>
      <c r="Q119" s="6">
        <f t="shared" si="81"/>
        <v>0.38418137092718074</v>
      </c>
      <c r="R119" s="6">
        <f t="shared" si="81"/>
        <v>0.35933267309473138</v>
      </c>
      <c r="S119" s="6">
        <f t="shared" ref="S119:T119" si="83">S115/S114</f>
        <v>0.42500269499661714</v>
      </c>
      <c r="T119" s="6">
        <f t="shared" si="83"/>
        <v>0.36341822613801539</v>
      </c>
    </row>
    <row r="120" spans="1:20">
      <c r="B120" t="s">
        <v>41</v>
      </c>
      <c r="D120" t="s">
        <v>20</v>
      </c>
      <c r="E120" s="6">
        <v>0.58630000000000004</v>
      </c>
      <c r="F120" s="6">
        <v>0.58850000000000002</v>
      </c>
      <c r="G120" s="6">
        <v>0.59970000000000001</v>
      </c>
      <c r="H120" s="6">
        <v>0.60880000000000001</v>
      </c>
      <c r="I120" s="6">
        <v>0.61502033927604605</v>
      </c>
      <c r="J120" s="6">
        <v>0.61507288962543505</v>
      </c>
      <c r="K120" s="6">
        <f t="shared" si="80"/>
        <v>0.68174514826163601</v>
      </c>
      <c r="L120" s="6">
        <f t="shared" si="80"/>
        <v>0.61640026661139002</v>
      </c>
      <c r="M120" s="6">
        <f t="shared" si="80"/>
        <v>0.59946280354036074</v>
      </c>
      <c r="N120" s="6">
        <f t="shared" si="81"/>
        <v>0.57945588784325797</v>
      </c>
      <c r="O120" s="6">
        <f t="shared" si="81"/>
        <v>0.5600031425778399</v>
      </c>
      <c r="P120" s="6">
        <f t="shared" si="81"/>
        <v>0.57152859299889514</v>
      </c>
      <c r="Q120" s="6">
        <f t="shared" si="81"/>
        <v>0.58822471261666731</v>
      </c>
      <c r="R120" s="6">
        <f t="shared" si="81"/>
        <v>0.59457442081706668</v>
      </c>
      <c r="S120" s="6">
        <f t="shared" ref="S120:T120" si="84">S116/S115</f>
        <v>0.57263116832323413</v>
      </c>
      <c r="T120" s="6">
        <f t="shared" si="84"/>
        <v>0.54409285248209815</v>
      </c>
    </row>
    <row r="121" spans="1:20">
      <c r="B121" t="s">
        <v>41</v>
      </c>
      <c r="D121" t="s">
        <v>21</v>
      </c>
      <c r="E121" s="6">
        <v>0.21490000000000001</v>
      </c>
      <c r="F121" s="6">
        <v>0.21629999999999999</v>
      </c>
      <c r="G121" s="6">
        <v>0.2288</v>
      </c>
      <c r="H121" s="6">
        <v>0.2382</v>
      </c>
      <c r="I121" s="6">
        <v>0.22777829756099799</v>
      </c>
      <c r="J121" s="6">
        <v>0.23515716462556369</v>
      </c>
      <c r="K121" s="6">
        <f t="shared" ref="K121:R121" si="85">K116/K114</f>
        <v>0.25208522889798152</v>
      </c>
      <c r="L121" s="6">
        <f t="shared" si="85"/>
        <v>0.25634842147962678</v>
      </c>
      <c r="M121" s="6">
        <f t="shared" si="85"/>
        <v>0.22605507761810925</v>
      </c>
      <c r="N121" s="6">
        <f t="shared" si="85"/>
        <v>0.21997861589886014</v>
      </c>
      <c r="O121" s="6">
        <f t="shared" si="85"/>
        <v>0.20186469211549388</v>
      </c>
      <c r="P121" s="6">
        <f t="shared" si="85"/>
        <v>0.22359382276524256</v>
      </c>
      <c r="Q121" s="6">
        <f t="shared" si="85"/>
        <v>0.22598497650631813</v>
      </c>
      <c r="R121" s="6">
        <f t="shared" si="85"/>
        <v>0.21365001598594829</v>
      </c>
      <c r="S121" s="6">
        <f t="shared" ref="S121:T121" si="86">S116/S114</f>
        <v>0.243369789776436</v>
      </c>
      <c r="T121" s="6">
        <f t="shared" si="86"/>
        <v>0.19773325930341698</v>
      </c>
    </row>
    <row r="122" spans="1:20">
      <c r="B122" t="s">
        <v>41</v>
      </c>
    </row>
    <row r="123" spans="1:20">
      <c r="A123" t="s">
        <v>40</v>
      </c>
      <c r="B123" t="s">
        <v>43</v>
      </c>
      <c r="C123" t="s">
        <v>44</v>
      </c>
    </row>
    <row r="124" spans="1:20">
      <c r="B124" t="s">
        <v>43</v>
      </c>
      <c r="D124" t="s">
        <v>12</v>
      </c>
      <c r="E124" s="1">
        <v>912</v>
      </c>
      <c r="F124" s="1">
        <v>549</v>
      </c>
      <c r="G124" s="1">
        <v>1098</v>
      </c>
      <c r="H124" s="1">
        <v>1530</v>
      </c>
      <c r="I124" s="1">
        <v>1918</v>
      </c>
      <c r="J124" s="1">
        <v>1252</v>
      </c>
      <c r="K124" s="1">
        <f>HLOOKUP(B123,'FY14-15'!$E$2:$GA$49,15,FALSE)</f>
        <v>1209</v>
      </c>
      <c r="L124" s="1">
        <f>HLOOKUP(B123,'FY15-16'!$E$2:$GA$49,15,FALSE)</f>
        <v>1510</v>
      </c>
      <c r="M124" s="1">
        <f>HLOOKUP(B123,'FY16-17'!$E$2:$GA$49,15,FALSE)</f>
        <v>1419</v>
      </c>
      <c r="N124" s="1">
        <f>HLOOKUP(B123,'FY17-18'!$E$2:$GA$49,15,FALSE)</f>
        <v>1238</v>
      </c>
      <c r="O124" s="1">
        <f>HLOOKUP($B123,'FY18-19'!$E$2:$GA$49,15,FALSE)</f>
        <v>1032</v>
      </c>
      <c r="P124" s="1">
        <f>HLOOKUP($B123,'FY19-20'!$E$2:$GA$49,15,FALSE)</f>
        <v>1170</v>
      </c>
      <c r="Q124" s="1">
        <f>HLOOKUP($B123,'FY20-21'!$E$2:$GA$49,15,FALSE)</f>
        <v>829</v>
      </c>
      <c r="R124" s="1">
        <f>HLOOKUP($B123,'FY21-22'!$E$2:$GA$49,15,FALSE)</f>
        <v>348</v>
      </c>
      <c r="S124" s="1">
        <f>HLOOKUP($B123,'FY22-23'!$E$2:$GA$49,15,FALSE)</f>
        <v>396</v>
      </c>
      <c r="T124" s="1">
        <f>HLOOKUP($B123,'FY23-24'!$E$2:$GA$49,15,FALSE)</f>
        <v>464</v>
      </c>
    </row>
    <row r="125" spans="1:20">
      <c r="A125" s="2"/>
      <c r="B125" t="s">
        <v>43</v>
      </c>
      <c r="C125" s="2"/>
      <c r="D125" s="2" t="s">
        <v>13</v>
      </c>
      <c r="E125" s="3">
        <v>63375</v>
      </c>
      <c r="F125" s="3">
        <v>56618.1</v>
      </c>
      <c r="G125" s="3">
        <v>70023</v>
      </c>
      <c r="H125" s="3">
        <v>90542</v>
      </c>
      <c r="I125" s="1">
        <v>81703.8</v>
      </c>
      <c r="J125" s="1">
        <v>55563.199999999997</v>
      </c>
      <c r="K125" s="1">
        <f>HLOOKUP(B124,'FY14-15'!$E$2:$GA$49,31,FALSE)</f>
        <v>54936.800000000003</v>
      </c>
      <c r="L125" s="1">
        <f>HLOOKUP(B124,'FY15-16'!$E$2:$GA$49,31,FALSE)</f>
        <v>44734.3</v>
      </c>
      <c r="M125" s="1">
        <f>HLOOKUP(B124,'FY16-17'!$E$2:$GA$49,31,FALSE)</f>
        <v>59752.800000000003</v>
      </c>
      <c r="N125" s="1">
        <f>HLOOKUP(B124,'FY17-18'!$E$2:$GA$49,31,FALSE)</f>
        <v>49794</v>
      </c>
      <c r="O125" s="1">
        <f>HLOOKUP($B124,'FY18-19'!$E$2:$GA$49,31,FALSE)</f>
        <v>36791.300000000003</v>
      </c>
      <c r="P125" s="1">
        <f>HLOOKUP($B124,'FY19-20'!$E$2:$GA$49,31,FALSE)</f>
        <v>38393.4</v>
      </c>
      <c r="Q125" s="1">
        <f>HLOOKUP($B124,'FY20-21'!$E$2:$GA$49,31,FALSE)</f>
        <v>46473.1</v>
      </c>
      <c r="R125" s="1">
        <f>HLOOKUP($B124,'FY21-22'!$E$2:$GA$49,31,FALSE)</f>
        <v>54600.3</v>
      </c>
      <c r="S125" s="1">
        <f>HLOOKUP($B124,'FY22-23'!$E$2:$GA$49,31,FALSE)</f>
        <v>44631</v>
      </c>
      <c r="T125" s="1">
        <f>HLOOKUP($B124,'FY23-24'!$E$2:$GA$49,31,FALSE)</f>
        <v>40869</v>
      </c>
    </row>
    <row r="126" spans="1:20">
      <c r="B126" t="s">
        <v>43</v>
      </c>
      <c r="D126" t="s">
        <v>24</v>
      </c>
      <c r="E126" s="3">
        <v>399960.22</v>
      </c>
      <c r="F126" s="3">
        <v>406035.09</v>
      </c>
      <c r="G126" s="3">
        <v>494095.14</v>
      </c>
      <c r="H126" s="3">
        <v>576632.6</v>
      </c>
      <c r="I126" s="1">
        <v>579116.14</v>
      </c>
      <c r="J126" s="1">
        <v>536197.99</v>
      </c>
      <c r="K126" s="1">
        <f>HLOOKUP(B125,'FY14-15'!$E$2:$GA$49,7,FALSE)</f>
        <v>671476.13</v>
      </c>
      <c r="L126" s="1">
        <f>HLOOKUP(B125,'FY15-16'!$E$2:$GA$49,7,FALSE)</f>
        <v>680994.53</v>
      </c>
      <c r="M126" s="1">
        <f>HLOOKUP(B125,'FY16-17'!$E$2:$GA$49,7,FALSE)</f>
        <v>655230.43999999994</v>
      </c>
      <c r="N126" s="1">
        <f>HLOOKUP(B125,'FY17-18'!$E$2:$GA$49,7,FALSE)</f>
        <v>839831.79</v>
      </c>
      <c r="O126" s="1">
        <f>HLOOKUP($B125,'FY18-19'!$E$2:$GA$49,7,FALSE)</f>
        <v>571018.44999999995</v>
      </c>
      <c r="P126" s="1">
        <f>HLOOKUP($B125,'FY19-20'!$E$2:$GA$49,7,FALSE)</f>
        <v>744279.35</v>
      </c>
      <c r="Q126" s="1">
        <f>HLOOKUP($B125,'FY20-21'!$E$2:$GA$49,7,FALSE)</f>
        <v>748721.91</v>
      </c>
      <c r="R126" s="1">
        <f>HLOOKUP($B125,'FY21-22'!$E$2:$GA$49,7,FALSE)</f>
        <v>835929.32</v>
      </c>
      <c r="S126" s="1">
        <f>HLOOKUP($B125,'FY22-23'!$E$2:$GA$49,7,FALSE)</f>
        <v>687955.05</v>
      </c>
      <c r="T126" s="1">
        <f>HLOOKUP($B125,'FY23-24'!$E$2:$GA$49,7,FALSE)</f>
        <v>789249.48</v>
      </c>
    </row>
    <row r="127" spans="1:20">
      <c r="B127" t="s">
        <v>43</v>
      </c>
      <c r="D127" t="s">
        <v>15</v>
      </c>
      <c r="E127" s="3">
        <v>151337.79999999999</v>
      </c>
      <c r="F127" s="3">
        <v>151703.19999999998</v>
      </c>
      <c r="G127" s="3">
        <v>184886.19</v>
      </c>
      <c r="H127" s="3">
        <v>217980.29</v>
      </c>
      <c r="I127" s="1">
        <v>216608.07</v>
      </c>
      <c r="J127" s="1">
        <v>195525.19</v>
      </c>
      <c r="K127" s="1">
        <f>HLOOKUP(B126,'FY14-15'!$E$2:$GA$49,39,FALSE)</f>
        <v>241187.03</v>
      </c>
      <c r="L127" s="1">
        <f>HLOOKUP(B126,'FY15-16'!$E$2:$GA$49,39,FALSE)</f>
        <v>241855.85</v>
      </c>
      <c r="M127" s="1">
        <f>HLOOKUP(B126,'FY16-17'!$E$2:$GA$49,39,FALSE)</f>
        <v>241855.85</v>
      </c>
      <c r="N127" s="1">
        <f>HLOOKUP(B126,'FY17-18'!$E$2:$GA$49,39,FALSE)</f>
        <v>296921.14999999997</v>
      </c>
      <c r="O127" s="1">
        <f>HLOOKUP($B126,'FY18-19'!$E$2:$GA$49,39,FALSE)</f>
        <v>296921.14999999997</v>
      </c>
      <c r="P127" s="1">
        <f>HLOOKUP($B126,'FY19-20'!$E$2:$GA$49,39,FALSE)</f>
        <v>261702.43999999997</v>
      </c>
      <c r="Q127" s="1">
        <f>HLOOKUP($B126,'FY20-21'!$E$2:$GA$49,39,FALSE)</f>
        <v>265230.57</v>
      </c>
      <c r="R127" s="1">
        <f>HLOOKUP($B126,'FY21-22'!$E$2:$GA$49,39,FALSE)</f>
        <v>296803.05</v>
      </c>
      <c r="S127" s="1">
        <f>HLOOKUP($B126,'FY22-23'!$E$2:$GA$49,39,FALSE)</f>
        <v>296803.05</v>
      </c>
      <c r="T127" s="1">
        <f>HLOOKUP($B126,'FY23-24'!$E$2:$GA$49,39,FALSE)</f>
        <v>277553.8</v>
      </c>
    </row>
    <row r="128" spans="1:20">
      <c r="B128" t="s">
        <v>43</v>
      </c>
      <c r="D128" t="s">
        <v>16</v>
      </c>
      <c r="E128" s="3">
        <v>89879.67</v>
      </c>
      <c r="F128" s="3">
        <v>89231.08</v>
      </c>
      <c r="G128" s="3">
        <v>114198.06</v>
      </c>
      <c r="H128" s="3">
        <v>137007.59</v>
      </c>
      <c r="I128" s="1">
        <v>134251.60999999999</v>
      </c>
      <c r="J128" s="1">
        <v>132984.22999999998</v>
      </c>
      <c r="K128" s="1">
        <f>HLOOKUP(B127,'FY14-15'!$E$2:$GA$49,48,FALSE)</f>
        <v>159282.71000000002</v>
      </c>
      <c r="L128" s="1">
        <f>HLOOKUP(B127,'FY15-16'!$E$2:$GA$49,48,FALSE)</f>
        <v>149149.63</v>
      </c>
      <c r="M128" s="1">
        <f>HLOOKUP(B127,'FY16-17'!$E$2:$GA$49,48,FALSE)</f>
        <v>147022.04999999999</v>
      </c>
      <c r="N128" s="1">
        <f>HLOOKUP(B127,'FY17-18'!$E$2:$GA$49,48,FALSE)</f>
        <v>177940.39</v>
      </c>
      <c r="O128" s="1">
        <f>HLOOKUP($B127,'FY18-19'!$E$2:$GA$49,48,FALSE)</f>
        <v>165072.80000000002</v>
      </c>
      <c r="P128" s="1">
        <f>HLOOKUP($B127,'FY19-20'!$E$2:$GA$49,48,FALSE)</f>
        <v>146299.24</v>
      </c>
      <c r="Q128" s="1">
        <f>HLOOKUP($B127,'FY20-21'!$E$2:$GA$49,48,FALSE)</f>
        <v>158649.84</v>
      </c>
      <c r="R128" s="1">
        <f>HLOOKUP($B127,'FY21-22'!$E$2:$GA$49,48,FALSE)</f>
        <v>176016.22999999998</v>
      </c>
      <c r="S128" s="1">
        <f>HLOOKUP($B127,'FY22-23'!$E$2:$GA$49,48,FALSE)</f>
        <v>169958.68</v>
      </c>
      <c r="T128" s="1">
        <f>HLOOKUP($B127,'FY23-24'!$E$2:$GA$49,48,FALSE)</f>
        <v>150846.25</v>
      </c>
    </row>
    <row r="129" spans="1:20">
      <c r="B129" t="s">
        <v>43</v>
      </c>
      <c r="D129" t="s">
        <v>17</v>
      </c>
      <c r="E129" s="3">
        <v>438.55</v>
      </c>
      <c r="F129" s="3">
        <v>739.59</v>
      </c>
      <c r="G129" s="3">
        <v>450</v>
      </c>
      <c r="H129" s="3">
        <v>376.88</v>
      </c>
      <c r="I129" s="3">
        <v>301.93750782064649</v>
      </c>
      <c r="J129" s="3">
        <v>428.27315495207665</v>
      </c>
      <c r="K129" s="3">
        <f t="shared" ref="K129:R129" si="87">K126/K124</f>
        <v>555.39795698924729</v>
      </c>
      <c r="L129" s="3">
        <f t="shared" si="87"/>
        <v>450.98975496688746</v>
      </c>
      <c r="M129" s="3">
        <f t="shared" si="87"/>
        <v>461.75506694855528</v>
      </c>
      <c r="N129" s="3">
        <f t="shared" si="87"/>
        <v>678.37785945072699</v>
      </c>
      <c r="O129" s="3">
        <f t="shared" si="87"/>
        <v>553.31245155038755</v>
      </c>
      <c r="P129" s="3">
        <f t="shared" si="87"/>
        <v>636.1361965811966</v>
      </c>
      <c r="Q129" s="3">
        <f t="shared" si="87"/>
        <v>903.16273823884205</v>
      </c>
      <c r="R129" s="3">
        <f t="shared" si="87"/>
        <v>2402.0957471264364</v>
      </c>
      <c r="S129" s="3">
        <f t="shared" ref="S129:T129" si="88">S126/S124</f>
        <v>1737.2602272727274</v>
      </c>
      <c r="T129" s="3">
        <f t="shared" si="88"/>
        <v>1700.9687068965518</v>
      </c>
    </row>
    <row r="130" spans="1:20">
      <c r="B130" t="s">
        <v>43</v>
      </c>
      <c r="D130" t="s">
        <v>18</v>
      </c>
      <c r="E130" s="4">
        <v>6.31</v>
      </c>
      <c r="F130" s="4">
        <v>7.17</v>
      </c>
      <c r="G130" s="4">
        <v>7.06</v>
      </c>
      <c r="H130" s="4">
        <v>6.37</v>
      </c>
      <c r="I130" s="5">
        <v>7.0879951728071395</v>
      </c>
      <c r="J130" s="5">
        <v>9.6502359475336199</v>
      </c>
      <c r="K130" s="3">
        <f t="shared" ref="K130:M132" si="89">K126/K125</f>
        <v>12.222701904734167</v>
      </c>
      <c r="L130" s="3">
        <f t="shared" si="89"/>
        <v>15.223095700614516</v>
      </c>
      <c r="M130" s="3">
        <f t="shared" si="89"/>
        <v>10.965685959486416</v>
      </c>
      <c r="N130" s="3">
        <f t="shared" ref="N130:R132" si="90">N126/N125</f>
        <v>16.866124231835162</v>
      </c>
      <c r="O130" s="3">
        <f t="shared" si="90"/>
        <v>15.520474949240715</v>
      </c>
      <c r="P130" s="3">
        <f t="shared" si="90"/>
        <v>19.385606640724706</v>
      </c>
      <c r="Q130" s="3">
        <f t="shared" si="90"/>
        <v>16.110866501266326</v>
      </c>
      <c r="R130" s="3">
        <f t="shared" si="90"/>
        <v>15.309976685109786</v>
      </c>
      <c r="S130" s="3">
        <f t="shared" ref="S130:T130" si="91">S126/S125</f>
        <v>15.414287154668282</v>
      </c>
      <c r="T130" s="3">
        <f t="shared" si="91"/>
        <v>19.311690523379578</v>
      </c>
    </row>
    <row r="131" spans="1:20">
      <c r="B131" t="s">
        <v>43</v>
      </c>
      <c r="D131" t="s">
        <v>19</v>
      </c>
      <c r="E131" s="6">
        <v>0.37840000000000001</v>
      </c>
      <c r="F131" s="6">
        <v>0.37359999999999999</v>
      </c>
      <c r="G131" s="6">
        <v>0.37419999999999998</v>
      </c>
      <c r="H131" s="6">
        <v>0.378</v>
      </c>
      <c r="I131" s="6">
        <v>0.37403217599841027</v>
      </c>
      <c r="J131" s="6">
        <v>0.36465110583499205</v>
      </c>
      <c r="K131" s="6">
        <f t="shared" si="89"/>
        <v>0.35918928346715767</v>
      </c>
      <c r="L131" s="6">
        <f t="shared" si="89"/>
        <v>0.35515094372343931</v>
      </c>
      <c r="M131" s="6">
        <f t="shared" si="89"/>
        <v>0.36911571141291916</v>
      </c>
      <c r="N131" s="6">
        <f t="shared" si="90"/>
        <v>0.35354835758241532</v>
      </c>
      <c r="O131" s="6">
        <f t="shared" si="90"/>
        <v>0.51998521238674511</v>
      </c>
      <c r="P131" s="6">
        <f t="shared" si="90"/>
        <v>0.35161856902250477</v>
      </c>
      <c r="Q131" s="6">
        <f t="shared" si="90"/>
        <v>0.35424443502661757</v>
      </c>
      <c r="R131" s="6">
        <f t="shared" si="90"/>
        <v>0.35505759027569461</v>
      </c>
      <c r="S131" s="6">
        <f t="shared" ref="S131:T131" si="92">S127/S126</f>
        <v>0.43142796902210395</v>
      </c>
      <c r="T131" s="6">
        <f t="shared" si="92"/>
        <v>0.35166801757031246</v>
      </c>
    </row>
    <row r="132" spans="1:20">
      <c r="B132" t="s">
        <v>43</v>
      </c>
      <c r="D132" t="s">
        <v>20</v>
      </c>
      <c r="E132" s="6">
        <v>0.59389999999999998</v>
      </c>
      <c r="F132" s="6">
        <v>0.58819999999999995</v>
      </c>
      <c r="G132" s="6">
        <v>0.61770000000000003</v>
      </c>
      <c r="H132" s="6">
        <v>0.62849999999999995</v>
      </c>
      <c r="I132" s="6">
        <v>0.61979043532403932</v>
      </c>
      <c r="J132" s="6">
        <v>0.68013860515875213</v>
      </c>
      <c r="K132" s="6">
        <f t="shared" si="89"/>
        <v>0.66041159012572115</v>
      </c>
      <c r="L132" s="6">
        <f t="shared" si="89"/>
        <v>0.61668812228441028</v>
      </c>
      <c r="M132" s="6">
        <f t="shared" si="89"/>
        <v>0.60789122942446905</v>
      </c>
      <c r="N132" s="6">
        <f t="shared" si="90"/>
        <v>0.59928499535987934</v>
      </c>
      <c r="O132" s="6">
        <f t="shared" si="90"/>
        <v>0.55594827111507561</v>
      </c>
      <c r="P132" s="6">
        <f t="shared" si="90"/>
        <v>0.55902894906138434</v>
      </c>
      <c r="Q132" s="6">
        <f t="shared" si="90"/>
        <v>0.59815819873252163</v>
      </c>
      <c r="R132" s="6">
        <f t="shared" si="90"/>
        <v>0.59304050278459064</v>
      </c>
      <c r="S132" s="6">
        <f t="shared" ref="S132:T132" si="93">S128/S127</f>
        <v>0.57263117747610748</v>
      </c>
      <c r="T132" s="6">
        <f t="shared" si="93"/>
        <v>0.54348472260152814</v>
      </c>
    </row>
    <row r="133" spans="1:20">
      <c r="B133" t="s">
        <v>43</v>
      </c>
      <c r="D133" t="s">
        <v>21</v>
      </c>
      <c r="E133" s="6">
        <v>0.22470000000000001</v>
      </c>
      <c r="F133" s="6">
        <v>0.2198</v>
      </c>
      <c r="G133" s="6">
        <v>0.2311</v>
      </c>
      <c r="H133" s="6">
        <v>0.23760000000000001</v>
      </c>
      <c r="I133" s="6">
        <v>0.23182156518725239</v>
      </c>
      <c r="J133" s="6">
        <v>0.24801329449220796</v>
      </c>
      <c r="K133" s="6">
        <f t="shared" ref="K133:R133" si="94">K128/K126</f>
        <v>0.237212765850664</v>
      </c>
      <c r="L133" s="6">
        <f t="shared" si="94"/>
        <v>0.21901736861234405</v>
      </c>
      <c r="M133" s="6">
        <f t="shared" si="94"/>
        <v>0.22438220361068695</v>
      </c>
      <c r="N133" s="6">
        <f t="shared" si="94"/>
        <v>0.21187622583327073</v>
      </c>
      <c r="O133" s="6">
        <f t="shared" si="94"/>
        <v>0.28908487983181635</v>
      </c>
      <c r="P133" s="6">
        <f t="shared" si="94"/>
        <v>0.19656495911111868</v>
      </c>
      <c r="Q133" s="6">
        <f t="shared" si="94"/>
        <v>0.21189421316654136</v>
      </c>
      <c r="R133" s="6">
        <f t="shared" si="94"/>
        <v>0.2105635318545831</v>
      </c>
      <c r="S133" s="6">
        <f t="shared" ref="S133:T133" si="95">S128/S126</f>
        <v>0.24704910589725299</v>
      </c>
      <c r="T133" s="6">
        <f t="shared" si="95"/>
        <v>0.19112619497703059</v>
      </c>
    </row>
    <row r="134" spans="1:20">
      <c r="B134" t="s">
        <v>43</v>
      </c>
    </row>
    <row r="135" spans="1:20">
      <c r="A135" t="s">
        <v>40</v>
      </c>
      <c r="B135" t="s">
        <v>45</v>
      </c>
      <c r="C135" t="s">
        <v>46</v>
      </c>
    </row>
    <row r="136" spans="1:20">
      <c r="B136" t="s">
        <v>45</v>
      </c>
      <c r="D136" t="s">
        <v>12</v>
      </c>
      <c r="E136" s="1">
        <v>23994</v>
      </c>
      <c r="F136" s="1">
        <v>25195</v>
      </c>
      <c r="G136" s="1">
        <v>20161</v>
      </c>
      <c r="H136" s="1">
        <v>21604</v>
      </c>
      <c r="I136" s="1">
        <v>21006</v>
      </c>
      <c r="J136" s="1">
        <v>22207</v>
      </c>
      <c r="K136" s="1">
        <f>HLOOKUP(B135,'FY14-15'!$E$2:$GA$49,15,FALSE)</f>
        <v>22528</v>
      </c>
      <c r="L136" s="1">
        <f>HLOOKUP(B135,'FY15-16'!$E$2:$GA$49,15,FALSE)</f>
        <v>24411</v>
      </c>
      <c r="M136" s="1">
        <f>HLOOKUP(B135,'FY16-17'!$E$2:$GA$49,15,FALSE)</f>
        <v>23834</v>
      </c>
      <c r="N136" s="1">
        <f>HLOOKUP(B135,'FY17-18'!$E$2:$GA$49,15,FALSE)</f>
        <v>24239</v>
      </c>
      <c r="O136" s="1">
        <f>HLOOKUP($B135,'FY18-19'!$E$2:$GA$49,15,FALSE)</f>
        <v>25579</v>
      </c>
      <c r="P136" s="1">
        <f>HLOOKUP($B135,'FY19-20'!$E$2:$GA$49,15,FALSE)</f>
        <v>23984</v>
      </c>
      <c r="Q136" s="1">
        <f>HLOOKUP($B135,'FY20-21'!$E$2:$GA$49,15,FALSE)</f>
        <v>10565</v>
      </c>
      <c r="R136" s="1">
        <f>HLOOKUP($B135,'FY21-22'!$E$2:$GA$49,15,FALSE)</f>
        <v>21051</v>
      </c>
      <c r="S136" s="1">
        <f>HLOOKUP($B135,'FY22-23'!$E$2:$GA$49,15,FALSE)</f>
        <v>19079</v>
      </c>
      <c r="T136" s="1">
        <f>HLOOKUP($B135,'FY23-24'!$E$2:$GA$49,15,FALSE)</f>
        <v>20384</v>
      </c>
    </row>
    <row r="137" spans="1:20">
      <c r="A137" s="2"/>
      <c r="B137" t="s">
        <v>45</v>
      </c>
      <c r="C137" s="2"/>
      <c r="D137" s="2" t="s">
        <v>13</v>
      </c>
      <c r="E137" s="3">
        <v>2721516</v>
      </c>
      <c r="F137" s="3">
        <v>3279539</v>
      </c>
      <c r="G137" s="3">
        <v>2533520</v>
      </c>
      <c r="H137" s="3">
        <v>2403456</v>
      </c>
      <c r="I137" s="1">
        <v>2467734</v>
      </c>
      <c r="J137" s="1">
        <v>2542196</v>
      </c>
      <c r="K137" s="1">
        <f>HLOOKUP(B136,'FY14-15'!$E$2:$GA$49,31,FALSE)</f>
        <v>2801008</v>
      </c>
      <c r="L137" s="1">
        <f>HLOOKUP(B136,'FY15-16'!$E$2:$GA$49,31,FALSE)</f>
        <v>2368370</v>
      </c>
      <c r="M137" s="1">
        <f>HLOOKUP(B136,'FY16-17'!$E$2:$GA$49,31,FALSE)</f>
        <v>2253856</v>
      </c>
      <c r="N137" s="1">
        <f>HLOOKUP(B136,'FY17-18'!$E$2:$GA$49,31,FALSE)</f>
        <v>2467380</v>
      </c>
      <c r="O137" s="1">
        <f>HLOOKUP($B136,'FY18-19'!$E$2:$GA$49,31,FALSE)</f>
        <v>2363760</v>
      </c>
      <c r="P137" s="1">
        <f>HLOOKUP($B136,'FY19-20'!$E$2:$GA$49,31,FALSE)</f>
        <v>1332576</v>
      </c>
      <c r="Q137" s="1">
        <f>HLOOKUP($B136,'FY20-21'!$E$2:$GA$49,31,FALSE)</f>
        <v>1797180</v>
      </c>
      <c r="R137" s="1">
        <f>HLOOKUP($B136,'FY21-22'!$E$2:$GA$49,31,FALSE)</f>
        <v>1622648</v>
      </c>
      <c r="S137" s="1">
        <f>HLOOKUP($B136,'FY22-23'!$E$2:$GA$49,31,FALSE)</f>
        <v>1237940</v>
      </c>
      <c r="T137" s="1">
        <f>HLOOKUP($B136,'FY23-24'!$E$2:$GA$49,31,FALSE)</f>
        <v>1245361</v>
      </c>
    </row>
    <row r="138" spans="1:20">
      <c r="B138" t="s">
        <v>45</v>
      </c>
      <c r="D138" t="s">
        <v>24</v>
      </c>
      <c r="E138" s="3">
        <v>17252332.18</v>
      </c>
      <c r="F138" s="3">
        <v>16951717.27</v>
      </c>
      <c r="G138" s="3">
        <v>15953191.869999999</v>
      </c>
      <c r="H138" s="3">
        <v>17872903.739999998</v>
      </c>
      <c r="I138" s="1">
        <v>18515831.73</v>
      </c>
      <c r="J138" s="1">
        <v>18955033.140000001</v>
      </c>
      <c r="K138" s="1">
        <f>HLOOKUP(B137,'FY14-15'!$E$2:$GA$49,7,FALSE)</f>
        <v>19445703.920000002</v>
      </c>
      <c r="L138" s="1">
        <f>HLOOKUP(B137,'FY15-16'!$E$2:$GA$49,7,FALSE)</f>
        <v>19633159.109999999</v>
      </c>
      <c r="M138" s="1">
        <f>HLOOKUP(B137,'FY16-17'!$E$2:$GA$49,7,FALSE)</f>
        <v>19021945.969999999</v>
      </c>
      <c r="N138" s="1">
        <f>HLOOKUP(B137,'FY17-18'!$E$2:$GA$49,7,FALSE)</f>
        <v>20725395.350000001</v>
      </c>
      <c r="O138" s="1">
        <f>HLOOKUP($B137,'FY18-19'!$E$2:$GA$49,7,FALSE)</f>
        <v>21824007.039999999</v>
      </c>
      <c r="P138" s="1">
        <f>HLOOKUP($B137,'FY19-20'!$E$2:$GA$49,7,FALSE)</f>
        <v>21873034.91</v>
      </c>
      <c r="Q138" s="1">
        <f>HLOOKUP($B137,'FY20-21'!$E$2:$GA$49,7,FALSE)</f>
        <v>22810560.039999999</v>
      </c>
      <c r="R138" s="1">
        <f>HLOOKUP($B137,'FY21-22'!$E$2:$GA$49,7,FALSE)</f>
        <v>25930104</v>
      </c>
      <c r="S138" s="1">
        <f>HLOOKUP($B137,'FY22-23'!$E$2:$GA$49,7,FALSE)</f>
        <v>29219174.390000001</v>
      </c>
      <c r="T138" s="1">
        <f>HLOOKUP($B137,'FY23-24'!$E$2:$GA$49,7,FALSE)</f>
        <v>31465248.699999999</v>
      </c>
    </row>
    <row r="139" spans="1:20">
      <c r="B139" t="s">
        <v>45</v>
      </c>
      <c r="D139" t="s">
        <v>15</v>
      </c>
      <c r="E139" s="3">
        <v>6524925.8900000006</v>
      </c>
      <c r="F139" s="3">
        <v>6562855.7299999995</v>
      </c>
      <c r="G139" s="3">
        <v>6365601.8899999997</v>
      </c>
      <c r="H139" s="3">
        <v>6655460.3399999999</v>
      </c>
      <c r="I139" s="1">
        <v>6889317.4699999997</v>
      </c>
      <c r="J139" s="1">
        <v>7056722.8300000001</v>
      </c>
      <c r="K139" s="1">
        <f>HLOOKUP(B138,'FY14-15'!$E$2:$GA$49,39,FALSE)</f>
        <v>7287728.4199999999</v>
      </c>
      <c r="L139" s="1">
        <f>HLOOKUP(B138,'FY15-16'!$E$2:$GA$49,39,FALSE)</f>
        <v>7287728.4199999999</v>
      </c>
      <c r="M139" s="1">
        <f>HLOOKUP(B138,'FY16-17'!$E$2:$GA$49,39,FALSE)</f>
        <v>7242872.0999999996</v>
      </c>
      <c r="N139" s="1">
        <f>HLOOKUP(B138,'FY17-18'!$E$2:$GA$49,39,FALSE)</f>
        <v>7637608.0199999996</v>
      </c>
      <c r="O139" s="1">
        <f>HLOOKUP($B138,'FY18-19'!$E$2:$GA$49,39,FALSE)</f>
        <v>7983757.79</v>
      </c>
      <c r="P139" s="1">
        <f>HLOOKUP($B138,'FY19-20'!$E$2:$GA$49,39,FALSE)</f>
        <v>7983757.79</v>
      </c>
      <c r="Q139" s="1">
        <f>HLOOKUP($B138,'FY20-21'!$E$2:$GA$49,39,FALSE)</f>
        <v>8176012.2200000007</v>
      </c>
      <c r="R139" s="1">
        <f>HLOOKUP($B138,'FY21-22'!$E$2:$GA$49,39,FALSE)</f>
        <v>9188892.9600000009</v>
      </c>
      <c r="S139" s="1">
        <f>HLOOKUP($B138,'FY22-23'!$E$2:$GA$49,39,FALSE)</f>
        <v>10206557.020000001</v>
      </c>
      <c r="T139" s="1">
        <f>HLOOKUP($B138,'FY23-24'!$E$2:$GA$49,39,FALSE)</f>
        <v>10969160.860000001</v>
      </c>
    </row>
    <row r="140" spans="1:20">
      <c r="B140" t="s">
        <v>45</v>
      </c>
      <c r="D140" t="s">
        <v>16</v>
      </c>
      <c r="E140" s="3">
        <v>3808466.7199999997</v>
      </c>
      <c r="F140" s="3">
        <v>3862385.4099999997</v>
      </c>
      <c r="G140" s="3">
        <v>3804686.05</v>
      </c>
      <c r="H140" s="3">
        <v>4108794.3600000003</v>
      </c>
      <c r="I140" s="1">
        <v>4267367.83</v>
      </c>
      <c r="J140" s="1">
        <v>4354385.43</v>
      </c>
      <c r="K140" s="1">
        <f>HLOOKUP(B139,'FY14-15'!$E$2:$GA$49,48,FALSE)</f>
        <v>4755468.1399999997</v>
      </c>
      <c r="L140" s="1">
        <f>HLOOKUP(B139,'FY15-16'!$E$2:$GA$49,48,FALSE)</f>
        <v>4492157.72</v>
      </c>
      <c r="M140" s="1">
        <f>HLOOKUP(B139,'FY16-17'!$E$2:$GA$49,48,FALSE)</f>
        <v>4398304.4399999995</v>
      </c>
      <c r="N140" s="1">
        <f>HLOOKUP(B139,'FY17-18'!$E$2:$GA$49,48,FALSE)</f>
        <v>4479636.29</v>
      </c>
      <c r="O140" s="1">
        <f>HLOOKUP($B139,'FY18-19'!$E$2:$GA$49,48,FALSE)</f>
        <v>4469359.08</v>
      </c>
      <c r="P140" s="1">
        <f>HLOOKUP($B139,'FY19-20'!$E$2:$GA$49,48,FALSE)</f>
        <v>4562945.9800000004</v>
      </c>
      <c r="Q140" s="1">
        <f>HLOOKUP($B139,'FY20-21'!$E$2:$GA$49,48,FALSE)</f>
        <v>4898832.58</v>
      </c>
      <c r="R140" s="1">
        <f>HLOOKUP($B139,'FY21-22'!$E$2:$GA$49,48,FALSE)</f>
        <v>5452774.9100000001</v>
      </c>
      <c r="S140" s="1">
        <f>HLOOKUP($B139,'FY22-23'!$E$2:$GA$49,48,FALSE)</f>
        <v>5939396.0299999993</v>
      </c>
      <c r="T140" s="1">
        <f>HLOOKUP($B139,'FY23-24'!$E$2:$GA$49,48,FALSE)</f>
        <v>6094691.4100000001</v>
      </c>
    </row>
    <row r="141" spans="1:20">
      <c r="B141" t="s">
        <v>45</v>
      </c>
      <c r="D141" t="s">
        <v>17</v>
      </c>
      <c r="E141" s="3">
        <v>719.03</v>
      </c>
      <c r="F141" s="3">
        <v>672.82</v>
      </c>
      <c r="G141" s="3">
        <v>791.29</v>
      </c>
      <c r="H141" s="3">
        <v>827.3</v>
      </c>
      <c r="I141" s="3">
        <v>881.45442873464731</v>
      </c>
      <c r="J141" s="3">
        <v>853.56118070878551</v>
      </c>
      <c r="K141" s="3">
        <f t="shared" ref="K141:R141" si="96">K138/K136</f>
        <v>863.17932883522735</v>
      </c>
      <c r="L141" s="3">
        <f t="shared" si="96"/>
        <v>804.27508541231407</v>
      </c>
      <c r="M141" s="3">
        <f t="shared" si="96"/>
        <v>798.10128262146509</v>
      </c>
      <c r="N141" s="3">
        <f t="shared" si="96"/>
        <v>855.04333305829459</v>
      </c>
      <c r="O141" s="3">
        <f t="shared" si="96"/>
        <v>853.20016576097578</v>
      </c>
      <c r="P141" s="3">
        <f t="shared" si="96"/>
        <v>911.98444421280851</v>
      </c>
      <c r="Q141" s="3">
        <f t="shared" si="96"/>
        <v>2159.0686265972549</v>
      </c>
      <c r="R141" s="3">
        <f t="shared" si="96"/>
        <v>1231.7754025937011</v>
      </c>
      <c r="S141" s="3">
        <f t="shared" ref="S141:T141" si="97">S138/S136</f>
        <v>1531.4835363488653</v>
      </c>
      <c r="T141" s="3">
        <f t="shared" si="97"/>
        <v>1543.6248381083203</v>
      </c>
    </row>
    <row r="142" spans="1:20">
      <c r="B142" t="s">
        <v>45</v>
      </c>
      <c r="D142" t="s">
        <v>18</v>
      </c>
      <c r="E142" s="4">
        <v>6.34</v>
      </c>
      <c r="F142" s="4">
        <v>5.17</v>
      </c>
      <c r="G142" s="4">
        <v>6.3</v>
      </c>
      <c r="H142" s="4">
        <v>7.44</v>
      </c>
      <c r="I142" s="5">
        <v>7.5031716262773864</v>
      </c>
      <c r="J142" s="5">
        <v>7.4561651186611888</v>
      </c>
      <c r="K142" s="3">
        <f t="shared" ref="K142:M144" si="98">K138/K137</f>
        <v>6.9423949949446779</v>
      </c>
      <c r="L142" s="3">
        <f t="shared" si="98"/>
        <v>8.2897347585047942</v>
      </c>
      <c r="M142" s="3">
        <f t="shared" si="98"/>
        <v>8.4397343796586828</v>
      </c>
      <c r="N142" s="3">
        <f t="shared" ref="N142:R144" si="99">N138/N137</f>
        <v>8.3997581847952087</v>
      </c>
      <c r="O142" s="3">
        <f t="shared" si="99"/>
        <v>9.2327508038041088</v>
      </c>
      <c r="P142" s="3">
        <f t="shared" si="99"/>
        <v>16.41409939095406</v>
      </c>
      <c r="Q142" s="3">
        <f t="shared" si="99"/>
        <v>12.692418143981126</v>
      </c>
      <c r="R142" s="3">
        <f t="shared" si="99"/>
        <v>15.980116451627216</v>
      </c>
      <c r="S142" s="3">
        <f t="shared" ref="S142:T142" si="100">S138/S137</f>
        <v>23.603061852755385</v>
      </c>
      <c r="T142" s="3">
        <f t="shared" si="100"/>
        <v>25.265966013067697</v>
      </c>
    </row>
    <row r="143" spans="1:20">
      <c r="B143" t="s">
        <v>45</v>
      </c>
      <c r="D143" t="s">
        <v>19</v>
      </c>
      <c r="E143" s="6">
        <v>0.37819999999999998</v>
      </c>
      <c r="F143" s="6">
        <v>0.3871</v>
      </c>
      <c r="G143" s="6">
        <v>0.39900000000000002</v>
      </c>
      <c r="H143" s="6">
        <v>0.37240000000000001</v>
      </c>
      <c r="I143" s="6">
        <v>0.3720771267778204</v>
      </c>
      <c r="J143" s="6">
        <v>0.37228754905780131</v>
      </c>
      <c r="K143" s="6">
        <f t="shared" si="98"/>
        <v>0.37477318640568907</v>
      </c>
      <c r="L143" s="6">
        <f t="shared" si="98"/>
        <v>0.3711948942688521</v>
      </c>
      <c r="M143" s="6">
        <f t="shared" si="98"/>
        <v>0.38076399288605489</v>
      </c>
      <c r="N143" s="6">
        <f t="shared" si="99"/>
        <v>0.36851446696287021</v>
      </c>
      <c r="O143" s="6">
        <f t="shared" si="99"/>
        <v>0.36582456078606546</v>
      </c>
      <c r="P143" s="6">
        <f t="shared" si="99"/>
        <v>0.36500457402689712</v>
      </c>
      <c r="Q143" s="6">
        <f t="shared" si="99"/>
        <v>0.35843101640918767</v>
      </c>
      <c r="R143" s="6">
        <f t="shared" si="99"/>
        <v>0.35437161995185212</v>
      </c>
      <c r="S143" s="6">
        <f t="shared" ref="S143:T143" si="101">S139/S138</f>
        <v>0.34931024688682183</v>
      </c>
      <c r="T143" s="6">
        <f t="shared" si="101"/>
        <v>0.348611923095971</v>
      </c>
    </row>
    <row r="144" spans="1:20">
      <c r="B144" t="s">
        <v>45</v>
      </c>
      <c r="D144" t="s">
        <v>20</v>
      </c>
      <c r="E144" s="6">
        <v>0.5837</v>
      </c>
      <c r="F144" s="6">
        <v>0.58850000000000002</v>
      </c>
      <c r="G144" s="6">
        <v>0.59770000000000001</v>
      </c>
      <c r="H144" s="6">
        <v>0.61739999999999995</v>
      </c>
      <c r="I144" s="6">
        <v>0.61941808438681234</v>
      </c>
      <c r="J144" s="6">
        <v>0.61705490422386333</v>
      </c>
      <c r="K144" s="6">
        <f t="shared" si="98"/>
        <v>0.65253092128809043</v>
      </c>
      <c r="L144" s="6">
        <f t="shared" si="98"/>
        <v>0.61640026371893808</v>
      </c>
      <c r="M144" s="6">
        <f t="shared" si="98"/>
        <v>0.60725971400212908</v>
      </c>
      <c r="N144" s="6">
        <f t="shared" si="99"/>
        <v>0.58652346104559583</v>
      </c>
      <c r="O144" s="6">
        <f t="shared" si="99"/>
        <v>0.55980644673339974</v>
      </c>
      <c r="P144" s="6">
        <f t="shared" si="99"/>
        <v>0.57152860845995179</v>
      </c>
      <c r="Q144" s="6">
        <f t="shared" si="99"/>
        <v>0.59917138675705151</v>
      </c>
      <c r="R144" s="6">
        <f t="shared" si="99"/>
        <v>0.59340934035649051</v>
      </c>
      <c r="S144" s="6">
        <f t="shared" ref="S144:T144" si="102">S140/S139</f>
        <v>0.58191964424061959</v>
      </c>
      <c r="T144" s="6">
        <f t="shared" si="102"/>
        <v>0.55562057004969467</v>
      </c>
    </row>
    <row r="145" spans="1:20">
      <c r="B145" t="s">
        <v>45</v>
      </c>
      <c r="D145" t="s">
        <v>21</v>
      </c>
      <c r="E145" s="6">
        <v>0.2208</v>
      </c>
      <c r="F145" s="6">
        <v>0.2278</v>
      </c>
      <c r="G145" s="6">
        <v>0.23849999999999999</v>
      </c>
      <c r="H145" s="6">
        <v>0.22989999999999999</v>
      </c>
      <c r="I145" s="6">
        <v>0.23047130111286662</v>
      </c>
      <c r="J145" s="6">
        <v>0.22972185792759842</v>
      </c>
      <c r="K145" s="6">
        <f t="shared" ref="K145:R145" si="103">K140/K138</f>
        <v>0.24455109259937757</v>
      </c>
      <c r="L145" s="6">
        <f t="shared" si="103"/>
        <v>0.22880463071844376</v>
      </c>
      <c r="M145" s="6">
        <f t="shared" si="103"/>
        <v>0.23122263342229438</v>
      </c>
      <c r="N145" s="6">
        <f t="shared" si="103"/>
        <v>0.21614238060843552</v>
      </c>
      <c r="O145" s="6">
        <f t="shared" si="103"/>
        <v>0.20479094750145391</v>
      </c>
      <c r="P145" s="6">
        <f t="shared" si="103"/>
        <v>0.20861055627510999</v>
      </c>
      <c r="Q145" s="6">
        <f t="shared" si="103"/>
        <v>0.21476160915863249</v>
      </c>
      <c r="R145" s="6">
        <f t="shared" si="103"/>
        <v>0.21028742923668953</v>
      </c>
      <c r="S145" s="6">
        <f t="shared" ref="S145:T145" si="104">S140/S138</f>
        <v>0.20327049459798235</v>
      </c>
      <c r="T145" s="6">
        <f t="shared" si="104"/>
        <v>0.19369595543670373</v>
      </c>
    </row>
    <row r="146" spans="1:20">
      <c r="B146" t="s">
        <v>45</v>
      </c>
    </row>
    <row r="147" spans="1:20">
      <c r="A147" t="s">
        <v>40</v>
      </c>
      <c r="B147" t="s">
        <v>47</v>
      </c>
      <c r="C147" t="s">
        <v>48</v>
      </c>
    </row>
    <row r="148" spans="1:20">
      <c r="B148" t="s">
        <v>47</v>
      </c>
      <c r="D148" t="s">
        <v>12</v>
      </c>
      <c r="E148" s="1">
        <v>6097</v>
      </c>
      <c r="F148" s="1">
        <v>6160</v>
      </c>
      <c r="G148" s="1">
        <v>5962</v>
      </c>
      <c r="H148" s="1">
        <v>7789</v>
      </c>
      <c r="I148" s="1">
        <v>10983</v>
      </c>
      <c r="J148" s="1">
        <v>11844</v>
      </c>
      <c r="K148" s="1">
        <f>HLOOKUP(B147,'FY14-15'!$E$2:$GA$49,15,FALSE)</f>
        <v>6543</v>
      </c>
      <c r="L148" s="1">
        <f>HLOOKUP(B147,'FY15-16'!$E$2:$GA$49,15,FALSE)</f>
        <v>6576</v>
      </c>
      <c r="M148" s="1">
        <f>HLOOKUP(B147,'FY16-17'!$E$2:$GA$49,15,FALSE)</f>
        <v>6071</v>
      </c>
      <c r="N148" s="1">
        <f>HLOOKUP(B147,'FY17-18'!$E$2:$GA$49,15,FALSE)</f>
        <v>6274</v>
      </c>
      <c r="O148" s="1">
        <f>HLOOKUP($B147,'FY18-19'!$E$2:$GA$49,15,FALSE)</f>
        <v>6191</v>
      </c>
      <c r="P148" s="1">
        <f>HLOOKUP($B147,'FY19-20'!$E$2:$GA$49,15,FALSE)</f>
        <v>5816</v>
      </c>
      <c r="Q148" s="1">
        <f>HLOOKUP($B147,'FY20-21'!$E$2:$GA$49,15,FALSE)</f>
        <v>4745</v>
      </c>
      <c r="R148" s="1">
        <f>HLOOKUP($B147,'FY21-22'!$E$2:$GA$49,15,FALSE)</f>
        <v>5055</v>
      </c>
      <c r="S148" s="1">
        <f>HLOOKUP($B147,'FY22-23'!$E$2:$GA$49,15,FALSE)</f>
        <v>5575</v>
      </c>
      <c r="T148" s="1">
        <f>HLOOKUP($B147,'FY23-24'!$E$2:$GA$49,15,FALSE)</f>
        <v>5514</v>
      </c>
    </row>
    <row r="149" spans="1:20">
      <c r="A149" s="2"/>
      <c r="B149" t="s">
        <v>47</v>
      </c>
      <c r="C149" s="2"/>
      <c r="D149" s="2" t="s">
        <v>13</v>
      </c>
      <c r="E149" s="3">
        <v>707484</v>
      </c>
      <c r="F149" s="3">
        <v>682312</v>
      </c>
      <c r="G149" s="3">
        <v>625090</v>
      </c>
      <c r="H149" s="3">
        <v>670284</v>
      </c>
      <c r="I149" s="1">
        <v>678699</v>
      </c>
      <c r="J149" s="1">
        <v>668368.19999999995</v>
      </c>
      <c r="K149" s="1">
        <f>HLOOKUP(B148,'FY14-15'!$E$2:$GA$49,31,FALSE)</f>
        <v>664320</v>
      </c>
      <c r="L149" s="1">
        <f>HLOOKUP(B148,'FY15-16'!$E$2:$GA$49,31,FALSE)</f>
        <v>668781</v>
      </c>
      <c r="M149" s="1">
        <f>HLOOKUP(B148,'FY16-17'!$E$2:$GA$49,31,FALSE)</f>
        <v>688605</v>
      </c>
      <c r="N149" s="1">
        <f>HLOOKUP(B148,'FY17-18'!$E$2:$GA$49,31,FALSE)</f>
        <v>664366.80000000005</v>
      </c>
      <c r="O149" s="1">
        <f>HLOOKUP($B148,'FY18-19'!$E$2:$GA$49,31,FALSE)</f>
        <v>991081.8</v>
      </c>
      <c r="P149" s="1">
        <f>HLOOKUP($B148,'FY19-20'!$E$2:$GA$49,31,FALSE)</f>
        <v>485775</v>
      </c>
      <c r="Q149" s="1">
        <f>HLOOKUP($B148,'FY20-21'!$E$2:$GA$49,31,FALSE)</f>
        <v>477360</v>
      </c>
      <c r="R149" s="1">
        <f>HLOOKUP($B148,'FY21-22'!$E$2:$GA$49,31,FALSE)</f>
        <v>586206</v>
      </c>
      <c r="S149" s="1">
        <f>HLOOKUP($B148,'FY22-23'!$E$2:$GA$49,31,FALSE)</f>
        <v>503409.6</v>
      </c>
      <c r="T149" s="1">
        <f>HLOOKUP($B148,'FY23-24'!$E$2:$GA$49,31,FALSE)</f>
        <v>658195.80000000005</v>
      </c>
    </row>
    <row r="150" spans="1:20">
      <c r="B150" t="s">
        <v>47</v>
      </c>
      <c r="D150" t="s">
        <v>24</v>
      </c>
      <c r="E150" s="3">
        <v>3664307</v>
      </c>
      <c r="F150" s="3">
        <v>3568316</v>
      </c>
      <c r="G150" s="3">
        <v>3522305</v>
      </c>
      <c r="H150" s="3">
        <v>3838675</v>
      </c>
      <c r="I150" s="1">
        <v>3909311</v>
      </c>
      <c r="J150" s="1">
        <v>4020750</v>
      </c>
      <c r="K150" s="1">
        <f>HLOOKUP(B149,'FY14-15'!$E$2:$GA$49,7,FALSE)</f>
        <v>3965548</v>
      </c>
      <c r="L150" s="1">
        <f>HLOOKUP(B149,'FY15-16'!$E$2:$GA$49,7,FALSE)</f>
        <v>4256420</v>
      </c>
      <c r="M150" s="1">
        <f>HLOOKUP(B149,'FY16-17'!$E$2:$GA$49,7,FALSE)</f>
        <v>4179988</v>
      </c>
      <c r="N150" s="1">
        <f>HLOOKUP(B149,'FY17-18'!$E$2:$GA$49,7,FALSE)</f>
        <v>4651491</v>
      </c>
      <c r="O150" s="1">
        <f>HLOOKUP($B149,'FY18-19'!$E$2:$GA$49,7,FALSE)</f>
        <v>6021542</v>
      </c>
      <c r="P150" s="1">
        <f>HLOOKUP($B149,'FY19-20'!$E$2:$GA$49,7,FALSE)</f>
        <v>6184305</v>
      </c>
      <c r="Q150" s="1">
        <f>HLOOKUP($B149,'FY20-21'!$E$2:$GA$49,7,FALSE)</f>
        <v>5879478</v>
      </c>
      <c r="R150" s="1">
        <f>HLOOKUP($B149,'FY21-22'!$E$2:$GA$49,7,FALSE)</f>
        <v>6033115.0800000001</v>
      </c>
      <c r="S150" s="1">
        <f>HLOOKUP($B149,'FY22-23'!$E$2:$GA$49,7,FALSE)</f>
        <v>6991780.8700000001</v>
      </c>
      <c r="T150" s="1">
        <f>HLOOKUP($B149,'FY23-24'!$E$2:$GA$49,7,FALSE)</f>
        <v>7604131.2800000003</v>
      </c>
    </row>
    <row r="151" spans="1:20">
      <c r="B151" t="s">
        <v>47</v>
      </c>
      <c r="D151" t="s">
        <v>15</v>
      </c>
      <c r="E151" s="3">
        <v>1418279.05</v>
      </c>
      <c r="F151" s="3">
        <v>1418279.05</v>
      </c>
      <c r="G151" s="3">
        <v>1379462.96</v>
      </c>
      <c r="H151" s="3">
        <v>1468021.33</v>
      </c>
      <c r="I151" s="1">
        <v>1494053.1500000001</v>
      </c>
      <c r="J151" s="1">
        <v>1529210.36</v>
      </c>
      <c r="K151" s="1">
        <f>HLOOKUP(B150,'FY14-15'!$E$2:$GA$49,39,FALSE)</f>
        <v>1529210.36</v>
      </c>
      <c r="L151" s="1">
        <f>HLOOKUP(B150,'FY15-16'!$E$2:$GA$49,39,FALSE)</f>
        <v>1609135.1600000001</v>
      </c>
      <c r="M151" s="1">
        <f>HLOOKUP(B150,'FY16-17'!$E$2:$GA$49,39,FALSE)</f>
        <v>1609135.1600000001</v>
      </c>
      <c r="N151" s="1">
        <f>HLOOKUP(B150,'FY17-18'!$E$2:$GA$49,39,FALSE)</f>
        <v>1741840.24</v>
      </c>
      <c r="O151" s="1">
        <f>HLOOKUP($B150,'FY18-19'!$E$2:$GA$49,39,FALSE)</f>
        <v>2287697.16</v>
      </c>
      <c r="P151" s="1">
        <f>HLOOKUP($B150,'FY19-20'!$E$2:$GA$49,39,FALSE)</f>
        <v>2287697.16</v>
      </c>
      <c r="Q151" s="1">
        <f>HLOOKUP($B150,'FY20-21'!$E$2:$GA$49,39,FALSE)</f>
        <v>2216278.83</v>
      </c>
      <c r="R151" s="1">
        <f>HLOOKUP($B150,'FY21-22'!$E$2:$GA$49,39,FALSE)</f>
        <v>2190222.17</v>
      </c>
      <c r="S151" s="1">
        <f>HLOOKUP($B150,'FY22-23'!$E$2:$GA$49,39,FALSE)</f>
        <v>2494187.2200000002</v>
      </c>
      <c r="T151" s="1">
        <f>HLOOKUP($B150,'FY23-24'!$E$2:$GA$49,39,FALSE)</f>
        <v>2740354.08</v>
      </c>
    </row>
    <row r="152" spans="1:20">
      <c r="B152" t="s">
        <v>47</v>
      </c>
      <c r="D152" t="s">
        <v>16</v>
      </c>
      <c r="E152" s="3">
        <v>827053.58000000007</v>
      </c>
      <c r="F152" s="3">
        <v>833893.49</v>
      </c>
      <c r="G152" s="3">
        <v>823427.79</v>
      </c>
      <c r="H152" s="3">
        <v>908834.59</v>
      </c>
      <c r="I152" s="1">
        <v>922877.13</v>
      </c>
      <c r="J152" s="1">
        <v>943490.65999999992</v>
      </c>
      <c r="K152" s="1">
        <f>HLOOKUP(B151,'FY14-15'!$E$2:$GA$49,48,FALSE)</f>
        <v>992416.31</v>
      </c>
      <c r="L152" s="1">
        <f>HLOOKUP(B151,'FY15-16'!$E$2:$GA$49,48,FALSE)</f>
        <v>1000191.51</v>
      </c>
      <c r="M152" s="1">
        <f>HLOOKUP(B151,'FY16-17'!$E$2:$GA$49,48,FALSE)</f>
        <v>978179.18</v>
      </c>
      <c r="N152" s="1">
        <f>HLOOKUP(B151,'FY17-18'!$E$2:$GA$49,48,FALSE)</f>
        <v>1025701.8799999999</v>
      </c>
      <c r="O152" s="1">
        <f>HLOOKUP($B151,'FY18-19'!$E$2:$GA$49,48,FALSE)</f>
        <v>1320415.45</v>
      </c>
      <c r="P152" s="1">
        <f>HLOOKUP($B151,'FY19-20'!$E$2:$GA$49,48,FALSE)</f>
        <v>1307484.3699999999</v>
      </c>
      <c r="Q152" s="1">
        <f>HLOOKUP($B151,'FY20-21'!$E$2:$GA$49,48,FALSE)</f>
        <v>1315675.21</v>
      </c>
      <c r="R152" s="1">
        <f>HLOOKUP($B151,'FY21-22'!$E$2:$GA$49,48,FALSE)</f>
        <v>1274096.3</v>
      </c>
      <c r="S152" s="1">
        <f>HLOOKUP($B151,'FY22-23'!$E$2:$GA$49,48,FALSE)</f>
        <v>1456566.06</v>
      </c>
      <c r="T152" s="1">
        <f>HLOOKUP($B151,'FY23-24'!$E$2:$GA$49,48,FALSE)</f>
        <v>1527460.19</v>
      </c>
    </row>
    <row r="153" spans="1:20">
      <c r="B153" t="s">
        <v>47</v>
      </c>
      <c r="D153" t="s">
        <v>17</v>
      </c>
      <c r="E153" s="3">
        <v>601</v>
      </c>
      <c r="F153" s="3">
        <v>579.27</v>
      </c>
      <c r="G153" s="3">
        <v>590.79</v>
      </c>
      <c r="H153" s="3">
        <v>492.83</v>
      </c>
      <c r="I153" s="3">
        <v>355.94200127469725</v>
      </c>
      <c r="J153" s="3">
        <v>339.4756838905775</v>
      </c>
      <c r="K153" s="3">
        <f t="shared" ref="K153:R153" si="105">K150/K148</f>
        <v>606.07488919455909</v>
      </c>
      <c r="L153" s="3">
        <f t="shared" si="105"/>
        <v>647.26581508515812</v>
      </c>
      <c r="M153" s="3">
        <f t="shared" si="105"/>
        <v>688.51721297973972</v>
      </c>
      <c r="N153" s="3">
        <f t="shared" si="105"/>
        <v>741.39161619381571</v>
      </c>
      <c r="O153" s="3">
        <f t="shared" si="105"/>
        <v>972.62833144887736</v>
      </c>
      <c r="P153" s="3">
        <f t="shared" si="105"/>
        <v>1063.3261691884456</v>
      </c>
      <c r="Q153" s="3">
        <f t="shared" si="105"/>
        <v>1239.0891464699685</v>
      </c>
      <c r="R153" s="3">
        <f t="shared" si="105"/>
        <v>1193.4945756676559</v>
      </c>
      <c r="S153" s="3">
        <f t="shared" ref="S153:T153" si="106">S150/S148</f>
        <v>1254.1310977578476</v>
      </c>
      <c r="T153" s="3">
        <f t="shared" si="106"/>
        <v>1379.0589916575989</v>
      </c>
    </row>
    <row r="154" spans="1:20">
      <c r="B154" t="s">
        <v>47</v>
      </c>
      <c r="D154" t="s">
        <v>18</v>
      </c>
      <c r="E154" s="4">
        <v>5.18</v>
      </c>
      <c r="F154" s="4">
        <v>5.23</v>
      </c>
      <c r="G154" s="4">
        <v>5.63</v>
      </c>
      <c r="H154" s="4">
        <v>5.73</v>
      </c>
      <c r="I154" s="5">
        <v>5.7600070134183197</v>
      </c>
      <c r="J154" s="5">
        <v>6.0157709478099051</v>
      </c>
      <c r="K154" s="3">
        <f t="shared" ref="K154:M156" si="107">K150/K149</f>
        <v>5.9693340558766863</v>
      </c>
      <c r="L154" s="3">
        <f t="shared" si="107"/>
        <v>6.3644451621681837</v>
      </c>
      <c r="M154" s="3">
        <f t="shared" si="107"/>
        <v>6.070226036697381</v>
      </c>
      <c r="N154" s="3">
        <f t="shared" ref="N154:R156" si="108">N150/N149</f>
        <v>7.001389894859285</v>
      </c>
      <c r="O154" s="3">
        <f t="shared" si="108"/>
        <v>6.0757265444688819</v>
      </c>
      <c r="P154" s="3">
        <f t="shared" si="108"/>
        <v>12.730801296896711</v>
      </c>
      <c r="Q154" s="3">
        <f t="shared" si="108"/>
        <v>12.31665409753645</v>
      </c>
      <c r="R154" s="3">
        <f t="shared" si="108"/>
        <v>10.291800288635736</v>
      </c>
      <c r="S154" s="3">
        <f t="shared" ref="S154:T154" si="109">S150/S149</f>
        <v>13.888850888024384</v>
      </c>
      <c r="T154" s="3">
        <f t="shared" si="109"/>
        <v>11.55299271128743</v>
      </c>
    </row>
    <row r="155" spans="1:20">
      <c r="B155" t="s">
        <v>47</v>
      </c>
      <c r="D155" t="s">
        <v>19</v>
      </c>
      <c r="E155" s="6">
        <v>0.3871</v>
      </c>
      <c r="F155" s="6">
        <v>0.39750000000000002</v>
      </c>
      <c r="G155" s="6">
        <v>0.3916</v>
      </c>
      <c r="H155" s="6">
        <v>0.38240000000000002</v>
      </c>
      <c r="I155" s="6">
        <v>0.3821781255060035</v>
      </c>
      <c r="J155" s="6">
        <v>0.38032963004414599</v>
      </c>
      <c r="K155" s="6">
        <f t="shared" si="107"/>
        <v>0.3856239692471255</v>
      </c>
      <c r="L155" s="6">
        <f t="shared" si="107"/>
        <v>0.37804896133370303</v>
      </c>
      <c r="M155" s="6">
        <f t="shared" si="107"/>
        <v>0.38496166974642038</v>
      </c>
      <c r="N155" s="6">
        <f t="shared" si="108"/>
        <v>0.37446922717898412</v>
      </c>
      <c r="O155" s="6">
        <f t="shared" si="108"/>
        <v>0.37991882477943362</v>
      </c>
      <c r="P155" s="6">
        <f t="shared" si="108"/>
        <v>0.36991984709680392</v>
      </c>
      <c r="Q155" s="6">
        <f t="shared" si="108"/>
        <v>0.37695163244083912</v>
      </c>
      <c r="R155" s="6">
        <f t="shared" si="108"/>
        <v>0.36303338175342742</v>
      </c>
      <c r="S155" s="6">
        <f t="shared" ref="S155:T155" si="110">S151/S150</f>
        <v>0.35673132015649112</v>
      </c>
      <c r="T155" s="6">
        <f t="shared" si="110"/>
        <v>0.36037700811498879</v>
      </c>
    </row>
    <row r="156" spans="1:20">
      <c r="B156" t="s">
        <v>47</v>
      </c>
      <c r="D156" t="s">
        <v>20</v>
      </c>
      <c r="E156" s="6">
        <v>0.58309999999999995</v>
      </c>
      <c r="F156" s="6">
        <v>0.58799999999999997</v>
      </c>
      <c r="G156" s="6">
        <v>0.59689999999999999</v>
      </c>
      <c r="H156" s="6">
        <v>0.61909999999999998</v>
      </c>
      <c r="I156" s="6">
        <v>0.61770033415477887</v>
      </c>
      <c r="J156" s="6">
        <v>0.61697898776987092</v>
      </c>
      <c r="K156" s="6">
        <f t="shared" si="107"/>
        <v>0.64897304907089437</v>
      </c>
      <c r="L156" s="6">
        <f t="shared" si="107"/>
        <v>0.62157085051823735</v>
      </c>
      <c r="M156" s="6">
        <f t="shared" si="107"/>
        <v>0.60789124761900049</v>
      </c>
      <c r="N156" s="6">
        <f t="shared" si="108"/>
        <v>0.58886105421470791</v>
      </c>
      <c r="O156" s="6">
        <f t="shared" si="108"/>
        <v>0.57718105048484647</v>
      </c>
      <c r="P156" s="6">
        <f t="shared" si="108"/>
        <v>0.57152860652237725</v>
      </c>
      <c r="Q156" s="6">
        <f t="shared" si="108"/>
        <v>0.59364155456919643</v>
      </c>
      <c r="R156" s="6">
        <f t="shared" si="108"/>
        <v>0.58172011837502313</v>
      </c>
      <c r="S156" s="6">
        <f t="shared" ref="S156:T156" si="111">S152/S151</f>
        <v>0.58398425279398225</v>
      </c>
      <c r="T156" s="6">
        <f t="shared" si="111"/>
        <v>0.55739519252198233</v>
      </c>
    </row>
    <row r="157" spans="1:20">
      <c r="B157" t="s">
        <v>47</v>
      </c>
      <c r="D157" t="s">
        <v>21</v>
      </c>
      <c r="E157" s="6">
        <v>0.22570000000000001</v>
      </c>
      <c r="F157" s="6">
        <v>0.23369999999999999</v>
      </c>
      <c r="G157" s="6">
        <v>0.23380000000000001</v>
      </c>
      <c r="H157" s="6">
        <v>0.23680000000000001</v>
      </c>
      <c r="I157" s="6">
        <v>0.23607155583170539</v>
      </c>
      <c r="J157" s="6">
        <v>0.23465539016352668</v>
      </c>
      <c r="K157" s="6">
        <f t="shared" ref="K157:R157" si="112">K152/K150</f>
        <v>0.25025956311712783</v>
      </c>
      <c r="L157" s="6">
        <f t="shared" si="112"/>
        <v>0.234984214433726</v>
      </c>
      <c r="M157" s="6">
        <f t="shared" si="112"/>
        <v>0.23401482970764512</v>
      </c>
      <c r="N157" s="6">
        <f t="shared" si="112"/>
        <v>0.22051034388758356</v>
      </c>
      <c r="O157" s="6">
        <f t="shared" si="112"/>
        <v>0.2192819463851618</v>
      </c>
      <c r="P157" s="6">
        <f t="shared" si="112"/>
        <v>0.21141977473620721</v>
      </c>
      <c r="Q157" s="6">
        <f t="shared" si="112"/>
        <v>0.2237741530795761</v>
      </c>
      <c r="R157" s="6">
        <f t="shared" si="112"/>
        <v>0.21118382180768877</v>
      </c>
      <c r="S157" s="6">
        <f t="shared" ref="S157:T157" si="113">S152/S150</f>
        <v>0.20832547344979935</v>
      </c>
      <c r="T157" s="6">
        <f t="shared" si="113"/>
        <v>0.20087241181875018</v>
      </c>
    </row>
    <row r="158" spans="1:20">
      <c r="B158" t="s">
        <v>47</v>
      </c>
    </row>
    <row r="159" spans="1:20">
      <c r="A159" t="s">
        <v>40</v>
      </c>
      <c r="B159" t="s">
        <v>49</v>
      </c>
      <c r="C159" t="s">
        <v>50</v>
      </c>
    </row>
    <row r="160" spans="1:20">
      <c r="B160" t="s">
        <v>49</v>
      </c>
      <c r="D160" t="s">
        <v>12</v>
      </c>
      <c r="E160" s="1">
        <v>64</v>
      </c>
      <c r="F160" s="1">
        <v>63</v>
      </c>
      <c r="G160" s="1">
        <v>69</v>
      </c>
      <c r="H160" s="1">
        <v>83</v>
      </c>
      <c r="I160" s="1">
        <v>72</v>
      </c>
      <c r="J160" s="1">
        <v>60</v>
      </c>
      <c r="K160" s="1">
        <f>HLOOKUP(B159,'FY14-15'!$E$2:$GA$49,15,FALSE)</f>
        <v>66</v>
      </c>
      <c r="L160" s="1">
        <f>HLOOKUP(B159,'FY15-16'!$E$2:$GA$49,15,FALSE)</f>
        <v>45</v>
      </c>
      <c r="M160" s="1">
        <f>HLOOKUP(B159,'FY16-17'!$E$2:$GA$49,15,FALSE)</f>
        <v>61</v>
      </c>
      <c r="N160" s="1">
        <f>HLOOKUP(B159,'FY17-18'!$E$2:$GA$49,15,FALSE)</f>
        <v>72</v>
      </c>
      <c r="O160" s="1">
        <f>HLOOKUP($B159,'FY18-19'!$E$2:$GA$49,15,FALSE)</f>
        <v>81</v>
      </c>
      <c r="P160" s="1">
        <f>HLOOKUP($B159,'FY19-20'!$E$2:$GA$49,15,FALSE)</f>
        <v>151</v>
      </c>
      <c r="Q160" s="1">
        <f>HLOOKUP($B159,'FY20-21'!$E$2:$GA$49,15,FALSE)</f>
        <v>159</v>
      </c>
      <c r="R160" s="1">
        <f>HLOOKUP($B159,'FY21-22'!$E$2:$GA$49,15,FALSE)</f>
        <v>144</v>
      </c>
      <c r="S160" s="1">
        <f>HLOOKUP($B159,'FY22-23'!$E$2:$GA$49,15,FALSE)</f>
        <v>174</v>
      </c>
      <c r="T160" s="1">
        <f>HLOOKUP($B159,'FY23-24'!$E$2:$GA$49,15,FALSE)</f>
        <v>203</v>
      </c>
    </row>
    <row r="161" spans="1:20">
      <c r="A161" s="7"/>
      <c r="B161" t="s">
        <v>49</v>
      </c>
      <c r="C161" s="7"/>
      <c r="D161" s="7" t="s">
        <v>13</v>
      </c>
      <c r="E161" s="3">
        <v>61398</v>
      </c>
      <c r="F161" s="3">
        <v>44370</v>
      </c>
      <c r="G161" s="3">
        <v>30450</v>
      </c>
      <c r="H161" s="3">
        <v>45717</v>
      </c>
      <c r="I161" s="1">
        <v>74675</v>
      </c>
      <c r="J161" s="1">
        <v>46866</v>
      </c>
      <c r="K161" s="1">
        <f>HLOOKUP(B160,'FY14-15'!$E$2:$GA$49,31,FALSE)</f>
        <v>45792</v>
      </c>
      <c r="L161" s="1">
        <f>HLOOKUP(B160,'FY15-16'!$E$2:$GA$49,31,FALSE)</f>
        <v>21158</v>
      </c>
      <c r="M161" s="1">
        <f>HLOOKUP(B160,'FY16-17'!$E$2:$GA$49,31,FALSE)</f>
        <v>20300</v>
      </c>
      <c r="N161" s="1">
        <f>HLOOKUP(B160,'FY17-18'!$E$2:$GA$49,31,FALSE)</f>
        <v>31017</v>
      </c>
      <c r="O161" s="1">
        <f>HLOOKUP($B160,'FY18-19'!$E$2:$GA$49,31,FALSE)</f>
        <v>33640</v>
      </c>
      <c r="P161" s="1">
        <f>HLOOKUP($B160,'FY19-20'!$E$2:$GA$49,31,FALSE)</f>
        <v>27378</v>
      </c>
      <c r="Q161" s="1">
        <f>HLOOKUP($B160,'FY20-21'!$E$2:$GA$49,31,FALSE)</f>
        <v>33558</v>
      </c>
      <c r="R161" s="1">
        <f>HLOOKUP($B160,'FY21-22'!$E$2:$GA$49,31,FALSE)</f>
        <v>56787.6</v>
      </c>
      <c r="S161" s="1">
        <f>HLOOKUP($B160,'FY22-23'!$E$2:$GA$49,31,FALSE)</f>
        <v>67306</v>
      </c>
      <c r="T161" s="1">
        <f>HLOOKUP($B160,'FY23-24'!$E$2:$GA$49,31,FALSE)</f>
        <v>68557.600000000006</v>
      </c>
    </row>
    <row r="162" spans="1:20">
      <c r="B162" t="s">
        <v>49</v>
      </c>
      <c r="D162" t="s">
        <v>24</v>
      </c>
      <c r="E162" s="3">
        <v>96091.65</v>
      </c>
      <c r="F162" s="3">
        <v>68040.75</v>
      </c>
      <c r="G162" s="3">
        <v>68250</v>
      </c>
      <c r="H162" s="3">
        <v>86022.7</v>
      </c>
      <c r="I162" s="1">
        <v>68184.91</v>
      </c>
      <c r="J162" s="1">
        <v>51222.28</v>
      </c>
      <c r="K162" s="1">
        <f>HLOOKUP(B161,'FY14-15'!$E$2:$GA$49,7,FALSE)</f>
        <v>40538.19</v>
      </c>
      <c r="L162" s="1">
        <f>HLOOKUP(B161,'FY15-16'!$E$2:$GA$49,7,FALSE)</f>
        <v>48226.71</v>
      </c>
      <c r="M162" s="1">
        <f>HLOOKUP(B161,'FY16-17'!$E$2:$GA$49,7,FALSE)</f>
        <v>40540.35</v>
      </c>
      <c r="N162" s="1">
        <f>HLOOKUP(B161,'FY17-18'!$E$2:$GA$49,7,FALSE)</f>
        <v>64288.45</v>
      </c>
      <c r="O162" s="1">
        <f>HLOOKUP($B161,'FY18-19'!$E$2:$GA$49,7,FALSE)</f>
        <v>68718.09</v>
      </c>
      <c r="P162" s="1">
        <f>HLOOKUP($B161,'FY19-20'!$E$2:$GA$49,7,FALSE)</f>
        <v>68434.350000000006</v>
      </c>
      <c r="Q162" s="1">
        <f>HLOOKUP($B161,'FY20-21'!$E$2:$GA$49,7,FALSE)</f>
        <v>69354.98</v>
      </c>
      <c r="R162" s="1">
        <f>HLOOKUP($B161,'FY21-22'!$E$2:$GA$49,7,FALSE)</f>
        <v>96849.04</v>
      </c>
      <c r="S162" s="1">
        <f>HLOOKUP($B161,'FY22-23'!$E$2:$GA$49,7,FALSE)</f>
        <v>122118.19</v>
      </c>
      <c r="T162" s="1">
        <f>HLOOKUP($B161,'FY23-24'!$E$2:$GA$49,7,FALSE)</f>
        <v>140191.97</v>
      </c>
    </row>
    <row r="163" spans="1:20">
      <c r="B163" t="s">
        <v>49</v>
      </c>
      <c r="D163" t="s">
        <v>15</v>
      </c>
      <c r="E163" s="3">
        <v>47922.41</v>
      </c>
      <c r="F163" s="3">
        <v>47922.41</v>
      </c>
      <c r="G163" s="3">
        <v>34157.17</v>
      </c>
      <c r="H163" s="3">
        <v>40585</v>
      </c>
      <c r="I163" s="1">
        <v>41795.409999999996</v>
      </c>
      <c r="J163" s="1">
        <v>29085.840000000004</v>
      </c>
      <c r="K163" s="1">
        <f>HLOOKUP(B162,'FY14-15'!$E$2:$GA$49,39,FALSE)</f>
        <v>29085.840000000004</v>
      </c>
      <c r="L163" s="1">
        <f>HLOOKUP(B162,'FY15-16'!$E$2:$GA$49,39,FALSE)</f>
        <v>25198.17</v>
      </c>
      <c r="M163" s="1">
        <f>HLOOKUP(B162,'FY16-17'!$E$2:$GA$49,39,FALSE)</f>
        <v>21633.07</v>
      </c>
      <c r="N163" s="1">
        <f>HLOOKUP(B162,'FY17-18'!$E$2:$GA$49,39,FALSE)</f>
        <v>29542.22</v>
      </c>
      <c r="O163" s="1">
        <f>HLOOKUP($B162,'FY18-19'!$E$2:$GA$49,39,FALSE)</f>
        <v>31699.43</v>
      </c>
      <c r="P163" s="1">
        <f>HLOOKUP($B162,'FY19-20'!$E$2:$GA$49,39,FALSE)</f>
        <v>31699.43</v>
      </c>
      <c r="Q163" s="1">
        <f>HLOOKUP($B162,'FY20-21'!$E$2:$GA$49,39,FALSE)</f>
        <v>31894.6</v>
      </c>
      <c r="R163" s="1">
        <f>HLOOKUP($B162,'FY21-22'!$E$2:$GA$49,39,FALSE)</f>
        <v>47024.33</v>
      </c>
      <c r="S163" s="1">
        <f>HLOOKUP($B162,'FY22-23'!$E$2:$GA$49,39,FALSE)</f>
        <v>58217.16</v>
      </c>
      <c r="T163" s="1">
        <f>HLOOKUP($B162,'FY23-24'!$E$2:$GA$49,39,FALSE)</f>
        <v>64652.19</v>
      </c>
    </row>
    <row r="164" spans="1:20">
      <c r="B164" t="s">
        <v>49</v>
      </c>
      <c r="D164" t="s">
        <v>16</v>
      </c>
      <c r="E164" s="3">
        <v>28942.57</v>
      </c>
      <c r="F164" s="3">
        <v>28176.53</v>
      </c>
      <c r="G164" s="3">
        <v>19109.510000000002</v>
      </c>
      <c r="H164" s="3">
        <v>25536.44</v>
      </c>
      <c r="I164" s="1">
        <v>25867.17</v>
      </c>
      <c r="J164" s="1">
        <v>25687.29</v>
      </c>
      <c r="K164" s="1">
        <f>HLOOKUP(B163,'FY14-15'!$E$2:$GA$49,48,FALSE)</f>
        <v>17449.370000000003</v>
      </c>
      <c r="L164" s="1">
        <f>HLOOKUP(B163,'FY15-16'!$E$2:$GA$49,48,FALSE)</f>
        <v>15127.45</v>
      </c>
      <c r="M164" s="1">
        <f>HLOOKUP(B163,'FY16-17'!$E$2:$GA$49,48,FALSE)</f>
        <v>12787.009999999998</v>
      </c>
      <c r="N164" s="1">
        <f>HLOOKUP(B163,'FY17-18'!$E$2:$GA$49,48,FALSE)</f>
        <v>17936.060000000001</v>
      </c>
      <c r="O164" s="1">
        <f>HLOOKUP($B163,'FY18-19'!$E$2:$GA$49,48,FALSE)</f>
        <v>17815.21</v>
      </c>
      <c r="P164" s="1">
        <f>HLOOKUP($B163,'FY19-20'!$E$2:$GA$49,48,FALSE)</f>
        <v>18117.13</v>
      </c>
      <c r="Q164" s="1">
        <f>HLOOKUP($B163,'FY20-21'!$E$2:$GA$49,48,FALSE)</f>
        <v>19055.29</v>
      </c>
      <c r="R164" s="1">
        <f>HLOOKUP($B163,'FY21-22'!$E$2:$GA$49,48,FALSE)</f>
        <v>28856.690000000002</v>
      </c>
      <c r="S164" s="1">
        <f>HLOOKUP($B163,'FY22-23'!$E$2:$GA$49,48,FALSE)</f>
        <v>34379.660000000003</v>
      </c>
      <c r="T164" s="1">
        <f>HLOOKUP($B163,'FY23-24'!$E$2:$GA$49,48,FALSE)</f>
        <v>36091.64</v>
      </c>
    </row>
    <row r="165" spans="1:20">
      <c r="B165" t="s">
        <v>49</v>
      </c>
      <c r="D165" t="s">
        <v>17</v>
      </c>
      <c r="E165" s="3">
        <v>1501.43</v>
      </c>
      <c r="F165" s="3">
        <v>1080.01</v>
      </c>
      <c r="G165" s="3">
        <v>989.13</v>
      </c>
      <c r="H165" s="3">
        <v>1036.42</v>
      </c>
      <c r="I165" s="3">
        <v>947.01263888888889</v>
      </c>
      <c r="J165" s="3">
        <v>853.70466666666664</v>
      </c>
      <c r="K165" s="3">
        <f t="shared" ref="K165:R165" si="114">K162/K160</f>
        <v>614.21500000000003</v>
      </c>
      <c r="L165" s="3">
        <f t="shared" si="114"/>
        <v>1071.7046666666668</v>
      </c>
      <c r="M165" s="3">
        <f t="shared" si="114"/>
        <v>664.59590163934422</v>
      </c>
      <c r="N165" s="3">
        <f t="shared" si="114"/>
        <v>892.89513888888882</v>
      </c>
      <c r="O165" s="3">
        <f t="shared" si="114"/>
        <v>848.3714814814814</v>
      </c>
      <c r="P165" s="3">
        <f t="shared" si="114"/>
        <v>453.20761589403975</v>
      </c>
      <c r="Q165" s="3">
        <f t="shared" si="114"/>
        <v>436.1948427672956</v>
      </c>
      <c r="R165" s="3">
        <f t="shared" si="114"/>
        <v>672.56277777777768</v>
      </c>
      <c r="S165" s="3">
        <f t="shared" ref="S165:T165" si="115">S162/S160</f>
        <v>701.82867816091959</v>
      </c>
      <c r="T165" s="3">
        <f t="shared" si="115"/>
        <v>690.6008374384237</v>
      </c>
    </row>
    <row r="166" spans="1:20">
      <c r="B166" t="s">
        <v>49</v>
      </c>
      <c r="D166" t="s">
        <v>18</v>
      </c>
      <c r="E166" s="4">
        <v>1.57</v>
      </c>
      <c r="F166" s="4">
        <v>1.53</v>
      </c>
      <c r="G166" s="4">
        <v>2.2400000000000002</v>
      </c>
      <c r="H166" s="4">
        <v>1.88</v>
      </c>
      <c r="I166" s="5">
        <v>0.91308885169065956</v>
      </c>
      <c r="J166" s="5">
        <v>1.0929518200827892</v>
      </c>
      <c r="K166" s="3">
        <f t="shared" ref="K166:M168" si="116">K162/K161</f>
        <v>0.88526795073375264</v>
      </c>
      <c r="L166" s="3">
        <f t="shared" si="116"/>
        <v>2.2793605255695244</v>
      </c>
      <c r="M166" s="3">
        <f t="shared" si="116"/>
        <v>1.9970615763546797</v>
      </c>
      <c r="N166" s="3">
        <f t="shared" ref="N166:R168" si="117">N162/N161</f>
        <v>2.0726843343972661</v>
      </c>
      <c r="O166" s="3">
        <f t="shared" si="117"/>
        <v>2.0427494054696789</v>
      </c>
      <c r="P166" s="3">
        <f t="shared" si="117"/>
        <v>2.4996110015340789</v>
      </c>
      <c r="Q166" s="3">
        <f t="shared" si="117"/>
        <v>2.0667197091602598</v>
      </c>
      <c r="R166" s="3">
        <f t="shared" si="117"/>
        <v>1.705461051356282</v>
      </c>
      <c r="S166" s="3">
        <f t="shared" ref="S166:T166" si="118">S162/S161</f>
        <v>1.8143730128071791</v>
      </c>
      <c r="T166" s="3">
        <f t="shared" si="118"/>
        <v>2.0448786130202921</v>
      </c>
    </row>
    <row r="167" spans="1:20">
      <c r="B167" t="s">
        <v>49</v>
      </c>
      <c r="D167" t="s">
        <v>19</v>
      </c>
      <c r="E167" s="6">
        <v>0.49869999999999998</v>
      </c>
      <c r="F167" s="6">
        <v>0.70430000000000004</v>
      </c>
      <c r="G167" s="6">
        <v>0.50049999999999994</v>
      </c>
      <c r="H167" s="6">
        <v>0.4718</v>
      </c>
      <c r="I167" s="6">
        <v>0.61297155045009222</v>
      </c>
      <c r="J167" s="6">
        <v>0.56783571523954035</v>
      </c>
      <c r="K167" s="6">
        <f t="shared" si="116"/>
        <v>0.71749232020472553</v>
      </c>
      <c r="L167" s="6">
        <f t="shared" si="116"/>
        <v>0.52249407019471161</v>
      </c>
      <c r="M167" s="6">
        <f t="shared" si="116"/>
        <v>0.53361823467236968</v>
      </c>
      <c r="N167" s="6">
        <f t="shared" si="117"/>
        <v>0.45952608905643244</v>
      </c>
      <c r="O167" s="6">
        <f t="shared" si="117"/>
        <v>0.46129672696083379</v>
      </c>
      <c r="P167" s="6">
        <f t="shared" si="117"/>
        <v>0.4632093385850819</v>
      </c>
      <c r="Q167" s="6">
        <f t="shared" si="117"/>
        <v>0.45987469104597822</v>
      </c>
      <c r="R167" s="6">
        <f t="shared" si="117"/>
        <v>0.48554255158337145</v>
      </c>
      <c r="S167" s="6">
        <f t="shared" ref="S167:T167" si="119">S163/S162</f>
        <v>0.47672799605038368</v>
      </c>
      <c r="T167" s="6">
        <f t="shared" si="119"/>
        <v>0.46116899562792363</v>
      </c>
    </row>
    <row r="168" spans="1:20">
      <c r="B168" t="s">
        <v>49</v>
      </c>
      <c r="D168" t="s">
        <v>20</v>
      </c>
      <c r="E168" s="6">
        <v>0.60389999999999999</v>
      </c>
      <c r="F168" s="6">
        <v>0.58799999999999997</v>
      </c>
      <c r="G168" s="6">
        <v>0.5595</v>
      </c>
      <c r="H168" s="6">
        <v>0.62919999999999998</v>
      </c>
      <c r="I168" s="6">
        <v>0.61889977870775759</v>
      </c>
      <c r="J168" s="6">
        <v>0.88315448341873559</v>
      </c>
      <c r="K168" s="6">
        <f t="shared" si="116"/>
        <v>0.59992663096544574</v>
      </c>
      <c r="L168" s="6">
        <f t="shared" si="116"/>
        <v>0.60033923098383735</v>
      </c>
      <c r="M168" s="6">
        <f t="shared" si="116"/>
        <v>0.59108623972464369</v>
      </c>
      <c r="N168" s="6">
        <f t="shared" si="117"/>
        <v>0.60713311321897945</v>
      </c>
      <c r="O168" s="6">
        <f t="shared" si="117"/>
        <v>0.56200411174585785</v>
      </c>
      <c r="P168" s="6">
        <f t="shared" si="117"/>
        <v>0.57152857322671102</v>
      </c>
      <c r="Q168" s="6">
        <f t="shared" si="117"/>
        <v>0.59744564910674536</v>
      </c>
      <c r="R168" s="6">
        <f t="shared" si="117"/>
        <v>0.6136544635511022</v>
      </c>
      <c r="S168" s="6">
        <f t="shared" ref="S168:T168" si="120">S164/S163</f>
        <v>0.59054168908273785</v>
      </c>
      <c r="T168" s="6">
        <f t="shared" si="120"/>
        <v>0.55824311597178689</v>
      </c>
    </row>
    <row r="169" spans="1:20">
      <c r="B169" t="s">
        <v>49</v>
      </c>
      <c r="D169" t="s">
        <v>21</v>
      </c>
      <c r="E169" s="6">
        <v>0.30120000000000002</v>
      </c>
      <c r="F169" s="6">
        <v>0.41410000000000002</v>
      </c>
      <c r="G169" s="6">
        <v>0.28000000000000003</v>
      </c>
      <c r="H169" s="6">
        <v>0.2969</v>
      </c>
      <c r="I169" s="6">
        <v>0.37936795692771313</v>
      </c>
      <c r="J169" s="6">
        <v>0.50148665775908452</v>
      </c>
      <c r="K169" s="6">
        <f t="shared" ref="K169:R169" si="121">K164/K162</f>
        <v>0.43044275040400182</v>
      </c>
      <c r="L169" s="6">
        <f t="shared" si="121"/>
        <v>0.31367368829430831</v>
      </c>
      <c r="M169" s="6">
        <f t="shared" si="121"/>
        <v>0.31541439578099345</v>
      </c>
      <c r="N169" s="6">
        <f t="shared" si="121"/>
        <v>0.27899350505417386</v>
      </c>
      <c r="O169" s="6">
        <f t="shared" si="121"/>
        <v>0.25925065728689489</v>
      </c>
      <c r="P169" s="6">
        <f t="shared" si="121"/>
        <v>0.26473737238682038</v>
      </c>
      <c r="Q169" s="6">
        <f t="shared" si="121"/>
        <v>0.27475013329972847</v>
      </c>
      <c r="R169" s="6">
        <f t="shared" si="121"/>
        <v>0.29795535402312717</v>
      </c>
      <c r="S169" s="6">
        <f t="shared" ref="S169:T169" si="122">S164/S162</f>
        <v>0.28152775602062236</v>
      </c>
      <c r="T169" s="6">
        <f t="shared" si="122"/>
        <v>0.25744441710891142</v>
      </c>
    </row>
    <row r="170" spans="1:20">
      <c r="B170" t="s">
        <v>49</v>
      </c>
    </row>
    <row r="171" spans="1:20">
      <c r="A171" t="s">
        <v>40</v>
      </c>
      <c r="B171" t="s">
        <v>51</v>
      </c>
      <c r="C171" t="s">
        <v>52</v>
      </c>
    </row>
    <row r="172" spans="1:20">
      <c r="B172" t="s">
        <v>51</v>
      </c>
      <c r="D172" t="s">
        <v>12</v>
      </c>
      <c r="E172" s="1">
        <v>8475</v>
      </c>
      <c r="F172" s="1">
        <v>10179</v>
      </c>
      <c r="G172" s="1">
        <v>8620</v>
      </c>
      <c r="H172" s="1">
        <v>6287</v>
      </c>
      <c r="I172" s="1">
        <v>8984</v>
      </c>
      <c r="J172" s="1">
        <v>10792</v>
      </c>
      <c r="K172" s="1">
        <f>HLOOKUP(B171,'FY14-15'!$E$2:$GA$49,15,FALSE)</f>
        <v>13213</v>
      </c>
      <c r="L172" s="1">
        <f>HLOOKUP(B171,'FY15-16'!$E$2:$GA$49,15,FALSE)</f>
        <v>12324</v>
      </c>
      <c r="M172" s="1">
        <f>HLOOKUP(B171,'FY16-17'!$E$2:$GA$49,15,FALSE)</f>
        <v>10332</v>
      </c>
      <c r="N172" s="1">
        <f>HLOOKUP(B171,'FY17-18'!$E$2:$GA$49,15,FALSE)</f>
        <v>11243</v>
      </c>
      <c r="O172" s="1">
        <f>HLOOKUP($B171,'FY18-19'!$E$2:$GA$49,15,FALSE)</f>
        <v>11687</v>
      </c>
      <c r="P172" s="1">
        <f>HLOOKUP($B171,'FY19-20'!$E$2:$GA$49,15,FALSE)</f>
        <v>11549</v>
      </c>
      <c r="Q172" s="1">
        <f>HLOOKUP($B171,'FY20-21'!$E$2:$GA$49,15,FALSE)</f>
        <v>9636</v>
      </c>
      <c r="R172" s="1">
        <f>HLOOKUP($B171,'FY21-22'!$E$2:$GA$49,15,FALSE)</f>
        <v>10829</v>
      </c>
      <c r="S172" s="1">
        <f>HLOOKUP($B171,'FY22-23'!$E$2:$GA$49,15,FALSE)</f>
        <v>5463</v>
      </c>
      <c r="T172" s="1">
        <f>HLOOKUP($B171,'FY23-24'!$E$2:$GA$49,15,FALSE)</f>
        <v>7425</v>
      </c>
    </row>
    <row r="173" spans="1:20">
      <c r="B173" t="s">
        <v>51</v>
      </c>
      <c r="D173" t="s">
        <v>13</v>
      </c>
      <c r="E173" s="3">
        <v>1139948.8999999999</v>
      </c>
      <c r="F173" s="3">
        <v>1096495.8</v>
      </c>
      <c r="G173" s="3">
        <v>1255530.2</v>
      </c>
      <c r="H173" s="3">
        <v>1131730.8</v>
      </c>
      <c r="I173" s="1">
        <v>1167992.3999999999</v>
      </c>
      <c r="J173" s="1">
        <v>1421682.5</v>
      </c>
      <c r="K173" s="1">
        <f>HLOOKUP(B172,'FY14-15'!$E$2:$GA$49,31,FALSE)</f>
        <v>1267350</v>
      </c>
      <c r="L173" s="1">
        <f>HLOOKUP(B172,'FY15-16'!$E$2:$GA$49,31,FALSE)</f>
        <v>1140005.7</v>
      </c>
      <c r="M173" s="1">
        <f>HLOOKUP(B172,'FY16-17'!$E$2:$GA$49,31,FALSE)</f>
        <v>1171870</v>
      </c>
      <c r="N173" s="1">
        <f>HLOOKUP(B172,'FY17-18'!$E$2:$GA$49,31,FALSE)</f>
        <v>1488375</v>
      </c>
      <c r="O173" s="1">
        <f>HLOOKUP($B172,'FY18-19'!$E$2:$GA$49,31,FALSE)</f>
        <v>1466496</v>
      </c>
      <c r="P173" s="1">
        <f>HLOOKUP($B172,'FY19-20'!$E$2:$GA$49,31,FALSE)</f>
        <v>896779.8</v>
      </c>
      <c r="Q173" s="1">
        <f>HLOOKUP($B172,'FY20-21'!$E$2:$GA$49,31,FALSE)</f>
        <v>328329.59999999998</v>
      </c>
      <c r="R173" s="1">
        <f>HLOOKUP($B172,'FY21-22'!$E$2:$GA$49,31,FALSE)</f>
        <v>982778.3</v>
      </c>
      <c r="S173" s="1">
        <f>HLOOKUP($B172,'FY22-23'!$E$2:$GA$49,31,FALSE)</f>
        <v>629359.5</v>
      </c>
      <c r="T173" s="1">
        <f>HLOOKUP($B172,'FY23-24'!$E$2:$GA$49,31,FALSE)</f>
        <v>601473.6</v>
      </c>
    </row>
    <row r="174" spans="1:20">
      <c r="B174" t="s">
        <v>51</v>
      </c>
      <c r="D174" t="s">
        <v>24</v>
      </c>
      <c r="E174" s="3">
        <v>6225175.3200000003</v>
      </c>
      <c r="F174" s="3">
        <v>6537218.3600000003</v>
      </c>
      <c r="G174" s="3">
        <v>6451541.46</v>
      </c>
      <c r="H174" s="3">
        <v>5581057.9100000001</v>
      </c>
      <c r="I174" s="1">
        <v>5731403.6799999997</v>
      </c>
      <c r="J174" s="1">
        <v>6241379.5700000003</v>
      </c>
      <c r="K174" s="1">
        <f>HLOOKUP(B173,'FY14-15'!$E$2:$GA$49,7,FALSE)</f>
        <v>6344336.9900000002</v>
      </c>
      <c r="L174" s="1">
        <f>HLOOKUP(B173,'FY15-16'!$E$2:$GA$49,7,FALSE)</f>
        <v>6314304.2699999996</v>
      </c>
      <c r="M174" s="1">
        <f>HLOOKUP(B173,'FY16-17'!$E$2:$GA$49,7,FALSE)</f>
        <v>6738359.0499999998</v>
      </c>
      <c r="N174" s="1">
        <f>HLOOKUP(B173,'FY17-18'!$E$2:$GA$49,7,FALSE)</f>
        <v>8083598.7300000004</v>
      </c>
      <c r="O174" s="1">
        <f>HLOOKUP($B173,'FY18-19'!$E$2:$GA$49,7,FALSE)</f>
        <v>8371996.04</v>
      </c>
      <c r="P174" s="1">
        <f>HLOOKUP($B173,'FY19-20'!$E$2:$GA$49,7,FALSE)</f>
        <v>8766445.0899999999</v>
      </c>
      <c r="Q174" s="1">
        <f>HLOOKUP($B173,'FY20-21'!$E$2:$GA$49,7,FALSE)</f>
        <v>9557106.4100000001</v>
      </c>
      <c r="R174" s="1">
        <f>HLOOKUP($B173,'FY21-22'!$E$2:$GA$49,7,FALSE)</f>
        <v>12136018.35</v>
      </c>
      <c r="S174" s="1">
        <f>HLOOKUP($B173,'FY22-23'!$E$2:$GA$49,7,FALSE)</f>
        <v>15119381.800000001</v>
      </c>
      <c r="T174" s="1">
        <f>HLOOKUP($B173,'FY23-24'!$E$2:$GA$49,7,FALSE)</f>
        <v>20316682.469999999</v>
      </c>
    </row>
    <row r="175" spans="1:20">
      <c r="B175" t="s">
        <v>51</v>
      </c>
      <c r="D175" t="s">
        <v>15</v>
      </c>
      <c r="E175" s="3">
        <v>2393949.2000000002</v>
      </c>
      <c r="F175" s="3">
        <v>2488756.0300000003</v>
      </c>
      <c r="G175" s="3">
        <v>2499564.9299999997</v>
      </c>
      <c r="H175" s="3">
        <v>2499564.9299999997</v>
      </c>
      <c r="I175" s="1">
        <v>2233731.7999999998</v>
      </c>
      <c r="J175" s="1">
        <v>2469993.33</v>
      </c>
      <c r="K175" s="1">
        <f>HLOOKUP(B174,'FY14-15'!$E$2:$GA$49,39,FALSE)</f>
        <v>2469993.33</v>
      </c>
      <c r="L175" s="1">
        <f>HLOOKUP(B174,'FY15-16'!$E$2:$GA$49,39,FALSE)</f>
        <v>2466214.86</v>
      </c>
      <c r="M175" s="1">
        <f>HLOOKUP(B174,'FY16-17'!$E$2:$GA$49,39,FALSE)</f>
        <v>2575758.67</v>
      </c>
      <c r="N175" s="1">
        <f>HLOOKUP(B174,'FY17-18'!$E$2:$GA$49,39,FALSE)</f>
        <v>3110655.05</v>
      </c>
      <c r="O175" s="1">
        <f>HLOOKUP($B174,'FY18-19'!$E$2:$GA$49,39,FALSE)</f>
        <v>3202855.98</v>
      </c>
      <c r="P175" s="1">
        <f>HLOOKUP($B174,'FY19-20'!$E$2:$GA$49,39,FALSE)</f>
        <v>3202855.98</v>
      </c>
      <c r="Q175" s="1">
        <f>HLOOKUP($B174,'FY20-21'!$E$2:$GA$49,39,FALSE)</f>
        <v>3319216.94</v>
      </c>
      <c r="R175" s="1">
        <f>HLOOKUP($B174,'FY21-22'!$E$2:$GA$49,39,FALSE)</f>
        <v>4356590.82</v>
      </c>
      <c r="S175" s="1">
        <f>HLOOKUP($B174,'FY22-23'!$E$2:$GA$49,39,FALSE)</f>
        <v>5278547.83</v>
      </c>
      <c r="T175" s="1">
        <f>HLOOKUP($B174,'FY23-24'!$E$2:$GA$49,39,FALSE)</f>
        <v>7031889.9799999995</v>
      </c>
    </row>
    <row r="176" spans="1:20">
      <c r="B176" t="s">
        <v>51</v>
      </c>
      <c r="D176" t="s">
        <v>16</v>
      </c>
      <c r="E176" s="3">
        <v>1396680.27</v>
      </c>
      <c r="F176" s="3">
        <v>1472488.11</v>
      </c>
      <c r="G176" s="3">
        <v>1500146.9</v>
      </c>
      <c r="H176" s="3">
        <v>1531887.52</v>
      </c>
      <c r="I176" s="1">
        <v>1348091.0499999998</v>
      </c>
      <c r="J176" s="1">
        <v>1542536.44</v>
      </c>
      <c r="K176" s="1">
        <f>HLOOKUP(B175,'FY14-15'!$E$2:$GA$49,48,FALSE)</f>
        <v>1602959.0999999999</v>
      </c>
      <c r="L176" s="1">
        <f>HLOOKUP(B175,'FY15-16'!$E$2:$GA$49,48,FALSE)</f>
        <v>1519782.15</v>
      </c>
      <c r="M176" s="1">
        <f>HLOOKUP(B175,'FY16-17'!$E$2:$GA$49,48,FALSE)</f>
        <v>1576951.64</v>
      </c>
      <c r="N176" s="1">
        <f>HLOOKUP(B175,'FY17-18'!$E$2:$GA$49,48,FALSE)</f>
        <v>1860163.31</v>
      </c>
      <c r="O176" s="1">
        <f>HLOOKUP($B175,'FY18-19'!$E$2:$GA$49,48,FALSE)</f>
        <v>1788826.89</v>
      </c>
      <c r="P176" s="1">
        <f>HLOOKUP($B175,'FY19-20'!$E$2:$GA$49,48,FALSE)</f>
        <v>1830523.82</v>
      </c>
      <c r="Q176" s="1">
        <f>HLOOKUP($B175,'FY20-21'!$E$2:$GA$49,48,FALSE)</f>
        <v>1992580.6800000002</v>
      </c>
      <c r="R176" s="1">
        <f>HLOOKUP($B175,'FY21-22'!$E$2:$GA$49,48,FALSE)</f>
        <v>2638569.33</v>
      </c>
      <c r="S176" s="1">
        <f>HLOOKUP($B175,'FY22-23'!$E$2:$GA$49,48,FALSE)</f>
        <v>3108548.51</v>
      </c>
      <c r="T176" s="1">
        <f>HLOOKUP($B175,'FY23-24'!$E$2:$GA$49,48,FALSE)</f>
        <v>4017559.86</v>
      </c>
    </row>
    <row r="177" spans="1:20">
      <c r="B177" t="s">
        <v>51</v>
      </c>
      <c r="D177" t="s">
        <v>17</v>
      </c>
      <c r="E177" s="3">
        <v>734.53</v>
      </c>
      <c r="F177" s="3">
        <v>642.23</v>
      </c>
      <c r="G177" s="3">
        <v>748.44</v>
      </c>
      <c r="H177" s="3">
        <v>887.71</v>
      </c>
      <c r="I177" s="3">
        <v>637.9567764915405</v>
      </c>
      <c r="J177" s="3">
        <v>578.33391123054116</v>
      </c>
      <c r="K177" s="3">
        <f t="shared" ref="K177:R177" si="123">K174/K172</f>
        <v>480.15870657685616</v>
      </c>
      <c r="L177" s="3">
        <f t="shared" si="123"/>
        <v>512.35834712755593</v>
      </c>
      <c r="M177" s="3">
        <f t="shared" si="123"/>
        <v>652.18341560201316</v>
      </c>
      <c r="N177" s="3">
        <f t="shared" si="123"/>
        <v>718.98948056568531</v>
      </c>
      <c r="O177" s="3">
        <f t="shared" si="123"/>
        <v>716.35116283049547</v>
      </c>
      <c r="P177" s="3">
        <f t="shared" si="123"/>
        <v>759.06529483072131</v>
      </c>
      <c r="Q177" s="3">
        <f t="shared" si="123"/>
        <v>991.81262038190118</v>
      </c>
      <c r="R177" s="3">
        <f t="shared" si="123"/>
        <v>1120.6961261427648</v>
      </c>
      <c r="S177" s="3">
        <f t="shared" ref="S177:T177" si="124">S174/S172</f>
        <v>2767.5968881566905</v>
      </c>
      <c r="T177" s="3">
        <f t="shared" si="124"/>
        <v>2736.2535313131311</v>
      </c>
    </row>
    <row r="178" spans="1:20">
      <c r="B178" t="s">
        <v>51</v>
      </c>
      <c r="D178" t="s">
        <v>18</v>
      </c>
      <c r="E178" s="4">
        <v>5.46</v>
      </c>
      <c r="F178" s="4">
        <v>5.96</v>
      </c>
      <c r="G178" s="4">
        <v>5.14</v>
      </c>
      <c r="H178" s="4">
        <v>4.93</v>
      </c>
      <c r="I178" s="5">
        <v>4.9070556281016895</v>
      </c>
      <c r="J178" s="5">
        <v>4.3901360324826397</v>
      </c>
      <c r="K178" s="3">
        <f t="shared" ref="K178:M180" si="125">K174/K173</f>
        <v>5.0059864993884879</v>
      </c>
      <c r="L178" s="3">
        <f t="shared" si="125"/>
        <v>5.5388357005583391</v>
      </c>
      <c r="M178" s="3">
        <f t="shared" si="125"/>
        <v>5.7500909230546045</v>
      </c>
      <c r="N178" s="3">
        <f t="shared" ref="N178:R180" si="126">N174/N173</f>
        <v>5.4311572889896702</v>
      </c>
      <c r="O178" s="3">
        <f t="shared" si="126"/>
        <v>5.7088434199615952</v>
      </c>
      <c r="P178" s="3">
        <f t="shared" si="126"/>
        <v>9.7754711803276564</v>
      </c>
      <c r="Q178" s="3">
        <f t="shared" si="126"/>
        <v>29.108269281843615</v>
      </c>
      <c r="R178" s="3">
        <f t="shared" si="126"/>
        <v>12.348683675657062</v>
      </c>
      <c r="S178" s="3">
        <f t="shared" ref="S178:T178" si="127">S174/S173</f>
        <v>24.023442563431555</v>
      </c>
      <c r="T178" s="3">
        <f t="shared" si="127"/>
        <v>33.778178244232166</v>
      </c>
    </row>
    <row r="179" spans="1:20">
      <c r="B179" t="s">
        <v>51</v>
      </c>
      <c r="D179" t="s">
        <v>19</v>
      </c>
      <c r="E179" s="6">
        <v>0.3846</v>
      </c>
      <c r="F179" s="6">
        <v>0.38069999999999998</v>
      </c>
      <c r="G179" s="6">
        <v>0.38740000000000002</v>
      </c>
      <c r="H179" s="6">
        <v>0.44790000000000002</v>
      </c>
      <c r="I179" s="6">
        <v>0.38973555602002197</v>
      </c>
      <c r="J179" s="6">
        <v>0.39574477121570095</v>
      </c>
      <c r="K179" s="6">
        <f t="shared" si="125"/>
        <v>0.38932253029642422</v>
      </c>
      <c r="L179" s="6">
        <f t="shared" si="125"/>
        <v>0.39057586624662294</v>
      </c>
      <c r="M179" s="6">
        <f t="shared" si="125"/>
        <v>0.38225310507904742</v>
      </c>
      <c r="N179" s="6">
        <f t="shared" si="126"/>
        <v>0.38481067082853576</v>
      </c>
      <c r="O179" s="6">
        <f t="shared" si="126"/>
        <v>0.38256778487439419</v>
      </c>
      <c r="P179" s="6">
        <f t="shared" si="126"/>
        <v>0.36535402288135477</v>
      </c>
      <c r="Q179" s="6">
        <f t="shared" si="126"/>
        <v>0.34730354540438774</v>
      </c>
      <c r="R179" s="6">
        <f t="shared" si="126"/>
        <v>0.35898024330195583</v>
      </c>
      <c r="S179" s="6">
        <f t="shared" ref="S179:T179" si="128">S175/S174</f>
        <v>0.34912458060950613</v>
      </c>
      <c r="T179" s="6">
        <f t="shared" si="128"/>
        <v>0.34611408582003594</v>
      </c>
    </row>
    <row r="180" spans="1:20">
      <c r="B180" t="s">
        <v>51</v>
      </c>
      <c r="D180" t="s">
        <v>20</v>
      </c>
      <c r="E180" s="6">
        <v>0.58340000000000003</v>
      </c>
      <c r="F180" s="6">
        <v>0.5917</v>
      </c>
      <c r="G180" s="6">
        <v>0.60019999999999996</v>
      </c>
      <c r="H180" s="6">
        <v>0.6129</v>
      </c>
      <c r="I180" s="6">
        <v>0.60351518029156404</v>
      </c>
      <c r="J180" s="6">
        <v>0.62451036659277126</v>
      </c>
      <c r="K180" s="6">
        <f t="shared" si="125"/>
        <v>0.64897304803653044</v>
      </c>
      <c r="L180" s="6">
        <f t="shared" si="125"/>
        <v>0.61624077230643237</v>
      </c>
      <c r="M180" s="6">
        <f t="shared" si="125"/>
        <v>0.61222802367583606</v>
      </c>
      <c r="N180" s="6">
        <f t="shared" si="126"/>
        <v>0.59799729642153676</v>
      </c>
      <c r="O180" s="6">
        <f t="shared" si="126"/>
        <v>0.55850993649736314</v>
      </c>
      <c r="P180" s="6">
        <f t="shared" si="126"/>
        <v>0.57152860803937866</v>
      </c>
      <c r="Q180" s="6">
        <f t="shared" si="126"/>
        <v>0.60031649513092689</v>
      </c>
      <c r="R180" s="6">
        <f t="shared" si="126"/>
        <v>0.60565002292319936</v>
      </c>
      <c r="S180" s="6">
        <f t="shared" ref="S180:T180" si="129">S176/S175</f>
        <v>0.58890221517610075</v>
      </c>
      <c r="T180" s="6">
        <f t="shared" si="129"/>
        <v>0.57133428870853864</v>
      </c>
    </row>
    <row r="181" spans="1:20">
      <c r="B181" t="s">
        <v>51</v>
      </c>
      <c r="D181" t="s">
        <v>21</v>
      </c>
      <c r="E181" s="6">
        <v>0.22439999999999999</v>
      </c>
      <c r="F181" s="6">
        <v>0.22520000000000001</v>
      </c>
      <c r="G181" s="6">
        <v>0.23250000000000001</v>
      </c>
      <c r="H181" s="6">
        <v>0.27450000000000002</v>
      </c>
      <c r="I181" s="6">
        <v>0.23521132435745651</v>
      </c>
      <c r="J181" s="6">
        <v>0.24714671214908979</v>
      </c>
      <c r="K181" s="6">
        <f t="shared" ref="K181:R181" si="130">K176/K174</f>
        <v>0.2526598291557649</v>
      </c>
      <c r="L181" s="6">
        <f t="shared" si="130"/>
        <v>0.24068877346007275</v>
      </c>
      <c r="M181" s="6">
        <f t="shared" si="130"/>
        <v>0.23402606306649687</v>
      </c>
      <c r="N181" s="6">
        <f t="shared" si="130"/>
        <v>0.2301157407896223</v>
      </c>
      <c r="O181" s="6">
        <f t="shared" si="130"/>
        <v>0.2136679092361348</v>
      </c>
      <c r="P181" s="6">
        <f t="shared" si="130"/>
        <v>0.20881027613896799</v>
      </c>
      <c r="Q181" s="6">
        <f t="shared" si="130"/>
        <v>0.20849204712370678</v>
      </c>
      <c r="R181" s="6">
        <f t="shared" si="130"/>
        <v>0.21741639258480522</v>
      </c>
      <c r="S181" s="6">
        <f t="shared" ref="S181:T181" si="131">S176/S174</f>
        <v>0.20560023889336532</v>
      </c>
      <c r="T181" s="6">
        <f t="shared" si="131"/>
        <v>0.19774684503399634</v>
      </c>
    </row>
    <row r="182" spans="1:20">
      <c r="B182" t="s">
        <v>51</v>
      </c>
    </row>
    <row r="183" spans="1:20">
      <c r="A183" t="s">
        <v>40</v>
      </c>
      <c r="B183" t="s">
        <v>53</v>
      </c>
      <c r="C183" t="s">
        <v>54</v>
      </c>
    </row>
    <row r="184" spans="1:20">
      <c r="B184" t="s">
        <v>53</v>
      </c>
      <c r="D184" t="s">
        <v>12</v>
      </c>
      <c r="E184" s="1">
        <v>327</v>
      </c>
      <c r="F184" s="1">
        <v>293</v>
      </c>
      <c r="G184" s="1">
        <v>241</v>
      </c>
      <c r="H184" s="1">
        <v>282</v>
      </c>
      <c r="I184" s="1">
        <v>283</v>
      </c>
      <c r="J184" s="1">
        <v>317</v>
      </c>
      <c r="K184" s="1">
        <f>HLOOKUP(B183,'FY14-15'!$E$2:$GA$49,15,FALSE)</f>
        <v>288</v>
      </c>
      <c r="L184" s="1">
        <f>HLOOKUP(B183,'FY15-16'!$E$2:$GA$49,15,FALSE)</f>
        <v>289</v>
      </c>
      <c r="M184" s="1">
        <f>HLOOKUP(B183,'FY16-17'!$E$2:$GA$49,15,FALSE)</f>
        <v>320</v>
      </c>
      <c r="N184" s="1">
        <f>HLOOKUP(B183,'FY17-18'!$E$2:$GA$49,15,FALSE)</f>
        <v>345</v>
      </c>
      <c r="O184" s="1">
        <f>HLOOKUP($B183,'FY18-19'!$E$2:$GA$49,15,FALSE)</f>
        <v>372</v>
      </c>
      <c r="P184" s="1">
        <f>HLOOKUP($B183,'FY19-20'!$E$2:$GA$49,15,FALSE)</f>
        <v>307</v>
      </c>
      <c r="Q184" s="1">
        <f>HLOOKUP($B183,'FY20-21'!$E$2:$GA$49,15,FALSE)</f>
        <v>255</v>
      </c>
      <c r="R184" s="1">
        <f>HLOOKUP($B183,'FY21-22'!$E$2:$GA$49,15,FALSE)</f>
        <v>254</v>
      </c>
      <c r="S184" s="1">
        <f>HLOOKUP($B183,'FY22-23'!$E$2:$GA$49,15,FALSE)</f>
        <v>268</v>
      </c>
      <c r="T184" s="1">
        <f>HLOOKUP($B183,'FY23-24'!$E$2:$GA$49,15,FALSE)</f>
        <v>265</v>
      </c>
    </row>
    <row r="185" spans="1:20">
      <c r="B185" t="s">
        <v>53</v>
      </c>
      <c r="D185" t="s">
        <v>13</v>
      </c>
      <c r="E185" s="3">
        <v>45591</v>
      </c>
      <c r="F185" s="3">
        <v>61152</v>
      </c>
      <c r="G185" s="3">
        <v>49830</v>
      </c>
      <c r="H185" s="3">
        <v>68558</v>
      </c>
      <c r="I185" s="1">
        <v>90856</v>
      </c>
      <c r="J185" s="1">
        <v>60214</v>
      </c>
      <c r="K185" s="1">
        <f>HLOOKUP(B184,'FY14-15'!$E$2:$GA$49,31,FALSE)</f>
        <v>67716</v>
      </c>
      <c r="L185" s="1">
        <f>HLOOKUP(B184,'FY15-16'!$E$2:$GA$49,31,FALSE)</f>
        <v>100464</v>
      </c>
      <c r="M185" s="1">
        <f>HLOOKUP(B184,'FY16-17'!$E$2:$GA$49,31,FALSE)</f>
        <v>102690</v>
      </c>
      <c r="N185" s="1">
        <f>HLOOKUP(B184,'FY17-18'!$E$2:$GA$49,31,FALSE)</f>
        <v>110208</v>
      </c>
      <c r="O185" s="1">
        <f>HLOOKUP($B184,'FY18-19'!$E$2:$GA$49,31,FALSE)</f>
        <v>114880</v>
      </c>
      <c r="P185" s="1">
        <f>HLOOKUP($B184,'FY19-20'!$E$2:$GA$49,31,FALSE)</f>
        <v>64141</v>
      </c>
      <c r="Q185" s="1">
        <f>HLOOKUP($B184,'FY20-21'!$E$2:$GA$49,31,FALSE)</f>
        <v>85800</v>
      </c>
      <c r="R185" s="1">
        <f>HLOOKUP($B184,'FY21-22'!$E$2:$GA$49,31,FALSE)</f>
        <v>99367.6</v>
      </c>
      <c r="S185" s="1">
        <f>HLOOKUP($B184,'FY22-23'!$E$2:$GA$49,31,FALSE)</f>
        <v>134312</v>
      </c>
      <c r="T185" s="1">
        <f>HLOOKUP($B184,'FY23-24'!$E$2:$GA$49,31,FALSE)</f>
        <v>158829</v>
      </c>
    </row>
    <row r="186" spans="1:20">
      <c r="B186" t="s">
        <v>53</v>
      </c>
      <c r="D186" t="s">
        <v>24</v>
      </c>
      <c r="E186" s="3">
        <v>212839.03</v>
      </c>
      <c r="F186" s="3">
        <v>220181.59</v>
      </c>
      <c r="G186" s="3">
        <v>185071</v>
      </c>
      <c r="H186" s="3">
        <v>234987.68</v>
      </c>
      <c r="I186" s="1">
        <v>266249.87</v>
      </c>
      <c r="J186" s="1">
        <v>264708.11</v>
      </c>
      <c r="K186" s="1">
        <f>HLOOKUP(B185,'FY14-15'!$E$2:$GA$49,7,FALSE)</f>
        <v>248073.91</v>
      </c>
      <c r="L186" s="1">
        <f>HLOOKUP(B185,'FY15-16'!$E$2:$GA$49,7,FALSE)</f>
        <v>237325.6</v>
      </c>
      <c r="M186" s="1">
        <f>HLOOKUP(B185,'FY16-17'!$E$2:$GA$49,7,FALSE)</f>
        <v>239756.68</v>
      </c>
      <c r="N186" s="1">
        <f>HLOOKUP(B185,'FY17-18'!$E$2:$GA$49,7,FALSE)</f>
        <v>222370.65</v>
      </c>
      <c r="O186" s="1">
        <f>HLOOKUP($B185,'FY18-19'!$E$2:$GA$49,7,FALSE)</f>
        <v>283508.45</v>
      </c>
      <c r="P186" s="1">
        <f>HLOOKUP($B185,'FY19-20'!$E$2:$GA$49,7,FALSE)</f>
        <v>250585.81</v>
      </c>
      <c r="Q186" s="1">
        <f>HLOOKUP($B185,'FY20-21'!$E$2:$GA$49,7,FALSE)</f>
        <v>247359.72</v>
      </c>
      <c r="R186" s="1">
        <f>HLOOKUP($B185,'FY21-22'!$E$2:$GA$49,7,FALSE)</f>
        <v>276504.56</v>
      </c>
      <c r="S186" s="1">
        <f>HLOOKUP($B185,'FY22-23'!$E$2:$GA$49,7,FALSE)</f>
        <v>328802.90000000002</v>
      </c>
      <c r="T186" s="1">
        <f>HLOOKUP($B185,'FY23-24'!$E$2:$GA$49,7,FALSE)</f>
        <v>353319.55</v>
      </c>
    </row>
    <row r="187" spans="1:20">
      <c r="B187" t="s">
        <v>53</v>
      </c>
      <c r="D187" t="s">
        <v>15</v>
      </c>
      <c r="E187" s="3">
        <v>91404.42</v>
      </c>
      <c r="F187" s="3">
        <v>89890.06</v>
      </c>
      <c r="G187" s="3">
        <v>89890.06</v>
      </c>
      <c r="H187" s="3">
        <v>96759.6</v>
      </c>
      <c r="I187" s="1">
        <v>112932.29</v>
      </c>
      <c r="J187" s="1">
        <v>104736.29000000001</v>
      </c>
      <c r="K187" s="1">
        <f>HLOOKUP(B186,'FY14-15'!$E$2:$GA$49,39,FALSE)</f>
        <v>104736.29000000001</v>
      </c>
      <c r="L187" s="1">
        <f>HLOOKUP(B186,'FY15-16'!$E$2:$GA$49,39,FALSE)</f>
        <v>105541.82</v>
      </c>
      <c r="M187" s="1">
        <f>HLOOKUP(B186,'FY16-17'!$E$2:$GA$49,39,FALSE)</f>
        <v>106922.68</v>
      </c>
      <c r="N187" s="1">
        <f>HLOOKUP(B186,'FY17-18'!$E$2:$GA$49,39,FALSE)</f>
        <v>106922.68</v>
      </c>
      <c r="O187" s="1">
        <f>HLOOKUP($B186,'FY18-19'!$E$2:$GA$49,39,FALSE)</f>
        <v>124794.20999999999</v>
      </c>
      <c r="P187" s="1">
        <f>HLOOKUP($B186,'FY19-20'!$E$2:$GA$49,39,FALSE)</f>
        <v>124794.20999999999</v>
      </c>
      <c r="Q187" s="1">
        <f>HLOOKUP($B186,'FY20-21'!$E$2:$GA$49,39,FALSE)</f>
        <v>105268</v>
      </c>
      <c r="R187" s="1">
        <f>HLOOKUP($B186,'FY21-22'!$E$2:$GA$49,39,FALSE)</f>
        <v>118537.15</v>
      </c>
      <c r="S187" s="1">
        <f>HLOOKUP($B186,'FY22-23'!$E$2:$GA$49,39,FALSE)</f>
        <v>145001.87</v>
      </c>
      <c r="T187" s="1">
        <f>HLOOKUP($B186,'FY23-24'!$E$2:$GA$49,39,FALSE)</f>
        <v>159445.56</v>
      </c>
    </row>
    <row r="188" spans="1:20">
      <c r="B188" t="s">
        <v>53</v>
      </c>
      <c r="D188" t="s">
        <v>16</v>
      </c>
      <c r="E188" s="3">
        <v>53107.460000000006</v>
      </c>
      <c r="F188" s="3">
        <v>52705.020000000004</v>
      </c>
      <c r="G188" s="3">
        <v>53909.86</v>
      </c>
      <c r="H188" s="3">
        <v>60009.29</v>
      </c>
      <c r="I188" s="1">
        <v>71235.239999999991</v>
      </c>
      <c r="J188" s="1">
        <v>69407.739999999991</v>
      </c>
      <c r="K188" s="1">
        <f>HLOOKUP(B187,'FY14-15'!$E$2:$GA$49,48,FALSE)</f>
        <v>67051.08</v>
      </c>
      <c r="L188" s="1">
        <f>HLOOKUP(B187,'FY15-16'!$E$2:$GA$49,48,FALSE)</f>
        <v>65139.86</v>
      </c>
      <c r="M188" s="1">
        <f>HLOOKUP(B187,'FY16-17'!$E$2:$GA$49,48,FALSE)</f>
        <v>65138.18</v>
      </c>
      <c r="N188" s="1">
        <f>HLOOKUP(B187,'FY17-18'!$E$2:$GA$49,48,FALSE)</f>
        <v>62185.48</v>
      </c>
      <c r="O188" s="1">
        <f>HLOOKUP($B187,'FY18-19'!$E$2:$GA$49,48,FALSE)</f>
        <v>70969.45</v>
      </c>
      <c r="P188" s="1">
        <f>HLOOKUP($B187,'FY19-20'!$E$2:$GA$49,48,FALSE)</f>
        <v>71323.460000000006</v>
      </c>
      <c r="Q188" s="1">
        <f>HLOOKUP($B187,'FY20-21'!$E$2:$GA$49,48,FALSE)</f>
        <v>60890.81</v>
      </c>
      <c r="R188" s="1">
        <f>HLOOKUP($B187,'FY21-22'!$E$2:$GA$49,48,FALSE)</f>
        <v>70360.48000000001</v>
      </c>
      <c r="S188" s="1">
        <f>HLOOKUP($B187,'FY22-23'!$E$2:$GA$49,48,FALSE)</f>
        <v>85497.98</v>
      </c>
      <c r="T188" s="1">
        <f>HLOOKUP($B187,'FY23-24'!$E$2:$GA$49,48,FALSE)</f>
        <v>88884.73000000001</v>
      </c>
    </row>
    <row r="189" spans="1:20">
      <c r="B189" t="s">
        <v>53</v>
      </c>
      <c r="D189" t="s">
        <v>17</v>
      </c>
      <c r="E189" s="3">
        <v>650.88</v>
      </c>
      <c r="F189" s="3">
        <v>751.47</v>
      </c>
      <c r="G189" s="3">
        <v>767.93</v>
      </c>
      <c r="H189" s="3">
        <v>833.29</v>
      </c>
      <c r="I189" s="3">
        <v>940.81226148409894</v>
      </c>
      <c r="J189" s="3">
        <v>835.04135646687689</v>
      </c>
      <c r="K189" s="3">
        <f t="shared" ref="K189:R189" si="132">K186/K184</f>
        <v>861.36774305555559</v>
      </c>
      <c r="L189" s="3">
        <f t="shared" si="132"/>
        <v>821.19584775086503</v>
      </c>
      <c r="M189" s="3">
        <f t="shared" si="132"/>
        <v>749.23962499999993</v>
      </c>
      <c r="N189" s="3">
        <f t="shared" si="132"/>
        <v>644.55260869565211</v>
      </c>
      <c r="O189" s="3">
        <f t="shared" si="132"/>
        <v>762.11948924731189</v>
      </c>
      <c r="P189" s="3">
        <f t="shared" si="132"/>
        <v>816.24042345276871</v>
      </c>
      <c r="Q189" s="3">
        <f t="shared" si="132"/>
        <v>970.03811764705881</v>
      </c>
      <c r="R189" s="3">
        <f t="shared" si="132"/>
        <v>1088.6006299212597</v>
      </c>
      <c r="S189" s="3">
        <f t="shared" ref="S189:T189" si="133">S186/S184</f>
        <v>1226.8764925373134</v>
      </c>
      <c r="T189" s="3">
        <f t="shared" si="133"/>
        <v>1333.2813207547169</v>
      </c>
    </row>
    <row r="190" spans="1:20">
      <c r="B190" t="s">
        <v>53</v>
      </c>
      <c r="D190" t="s">
        <v>18</v>
      </c>
      <c r="E190" s="4">
        <v>4.67</v>
      </c>
      <c r="F190" s="4">
        <v>3.6</v>
      </c>
      <c r="G190" s="4">
        <v>3.71</v>
      </c>
      <c r="H190" s="4">
        <v>3.43</v>
      </c>
      <c r="I190" s="5">
        <v>2.9304599586158315</v>
      </c>
      <c r="J190" s="5">
        <v>4.3961223303550669</v>
      </c>
      <c r="K190" s="3">
        <f t="shared" ref="K190:M192" si="134">K186/K185</f>
        <v>3.6634460098056589</v>
      </c>
      <c r="L190" s="3">
        <f t="shared" si="134"/>
        <v>2.3622949514253864</v>
      </c>
      <c r="M190" s="3">
        <f t="shared" si="134"/>
        <v>2.3347617100009739</v>
      </c>
      <c r="N190" s="3">
        <f t="shared" ref="N190:R192" si="135">N186/N185</f>
        <v>2.0177360082752611</v>
      </c>
      <c r="O190" s="3">
        <f t="shared" si="135"/>
        <v>2.4678660341225629</v>
      </c>
      <c r="P190" s="3">
        <f t="shared" si="135"/>
        <v>3.9067961210458209</v>
      </c>
      <c r="Q190" s="3">
        <f t="shared" si="135"/>
        <v>2.8829804195804196</v>
      </c>
      <c r="R190" s="3">
        <f t="shared" si="135"/>
        <v>2.7826430345504973</v>
      </c>
      <c r="S190" s="3">
        <f t="shared" ref="S190:T190" si="136">S186/S185</f>
        <v>2.4480530406813985</v>
      </c>
      <c r="T190" s="3">
        <f t="shared" si="136"/>
        <v>2.2245279514446352</v>
      </c>
    </row>
    <row r="191" spans="1:20">
      <c r="B191" t="s">
        <v>53</v>
      </c>
      <c r="D191" t="s">
        <v>19</v>
      </c>
      <c r="E191" s="6">
        <v>0.42949999999999999</v>
      </c>
      <c r="F191" s="6">
        <v>0.4083</v>
      </c>
      <c r="G191" s="6">
        <v>0.48570000000000002</v>
      </c>
      <c r="H191" s="6">
        <v>0.4118</v>
      </c>
      <c r="I191" s="6">
        <v>0.42415904278188005</v>
      </c>
      <c r="J191" s="6">
        <v>0.39566709913043469</v>
      </c>
      <c r="K191" s="6">
        <f t="shared" si="134"/>
        <v>0.42219792480394253</v>
      </c>
      <c r="L191" s="6">
        <f t="shared" si="134"/>
        <v>0.44471317042914882</v>
      </c>
      <c r="M191" s="6">
        <f t="shared" si="134"/>
        <v>0.44596329912476262</v>
      </c>
      <c r="N191" s="6">
        <f t="shared" si="135"/>
        <v>0.48083090102043591</v>
      </c>
      <c r="O191" s="6">
        <f t="shared" si="135"/>
        <v>0.44017809698441085</v>
      </c>
      <c r="P191" s="6">
        <f t="shared" si="135"/>
        <v>0.49800988332100687</v>
      </c>
      <c r="Q191" s="6">
        <f t="shared" si="135"/>
        <v>0.42556645843551244</v>
      </c>
      <c r="R191" s="6">
        <f t="shared" si="135"/>
        <v>0.42869871657812803</v>
      </c>
      <c r="S191" s="6">
        <f t="shared" ref="S191:T191" si="137">S187/S186</f>
        <v>0.44099936466497097</v>
      </c>
      <c r="T191" s="6">
        <f t="shared" si="137"/>
        <v>0.45127862299156668</v>
      </c>
    </row>
    <row r="192" spans="1:20">
      <c r="B192" t="s">
        <v>53</v>
      </c>
      <c r="D192" t="s">
        <v>20</v>
      </c>
      <c r="E192" s="6">
        <v>0.58099999999999996</v>
      </c>
      <c r="F192" s="6">
        <v>0.58630000000000004</v>
      </c>
      <c r="G192" s="6">
        <v>0.59970000000000001</v>
      </c>
      <c r="H192" s="6">
        <v>0.62019999999999997</v>
      </c>
      <c r="I192" s="6">
        <v>0.63077831858363975</v>
      </c>
      <c r="J192" s="6">
        <v>0.66269045810196237</v>
      </c>
      <c r="K192" s="6">
        <f t="shared" si="134"/>
        <v>0.64018956562238361</v>
      </c>
      <c r="L192" s="6">
        <f t="shared" si="134"/>
        <v>0.61719477644027743</v>
      </c>
      <c r="M192" s="6">
        <f t="shared" si="134"/>
        <v>0.60920826152131624</v>
      </c>
      <c r="N192" s="6">
        <f t="shared" si="135"/>
        <v>0.58159297915091546</v>
      </c>
      <c r="O192" s="6">
        <f t="shared" si="135"/>
        <v>0.56869184876445789</v>
      </c>
      <c r="P192" s="6">
        <f t="shared" si="135"/>
        <v>0.57152859896304498</v>
      </c>
      <c r="Q192" s="6">
        <f t="shared" si="135"/>
        <v>0.5784360869400007</v>
      </c>
      <c r="R192" s="6">
        <f t="shared" si="135"/>
        <v>0.59357323843200227</v>
      </c>
      <c r="S192" s="6">
        <f t="shared" ref="S192:T192" si="138">S188/S187</f>
        <v>0.58963363713861072</v>
      </c>
      <c r="T192" s="6">
        <f t="shared" si="138"/>
        <v>0.55746130528814986</v>
      </c>
    </row>
    <row r="193" spans="1:20">
      <c r="B193" t="s">
        <v>53</v>
      </c>
      <c r="D193" t="s">
        <v>21</v>
      </c>
      <c r="E193" s="6">
        <v>0.2495</v>
      </c>
      <c r="F193" s="6">
        <v>0.2394</v>
      </c>
      <c r="G193" s="6">
        <v>0.2913</v>
      </c>
      <c r="H193" s="6">
        <v>0.25540000000000002</v>
      </c>
      <c r="I193" s="6">
        <v>0.26755032781800042</v>
      </c>
      <c r="J193" s="6">
        <v>0.26220481117862232</v>
      </c>
      <c r="K193" s="6">
        <f t="shared" ref="K193:R193" si="139">K188/K186</f>
        <v>0.27028670608690775</v>
      </c>
      <c r="L193" s="6">
        <f t="shared" si="139"/>
        <v>0.27447464580306546</v>
      </c>
      <c r="M193" s="6">
        <f t="shared" si="139"/>
        <v>0.27168452616210736</v>
      </c>
      <c r="N193" s="6">
        <f t="shared" si="139"/>
        <v>0.27964787619229431</v>
      </c>
      <c r="O193" s="6">
        <f t="shared" si="139"/>
        <v>0.25032569575968544</v>
      </c>
      <c r="P193" s="6">
        <f t="shared" si="139"/>
        <v>0.28462689088420451</v>
      </c>
      <c r="Q193" s="6">
        <f t="shared" si="139"/>
        <v>0.24616299695035229</v>
      </c>
      <c r="R193" s="6">
        <f t="shared" si="139"/>
        <v>0.25446408551092253</v>
      </c>
      <c r="S193" s="6">
        <f t="shared" ref="S193:T193" si="140">S188/S186</f>
        <v>0.26002805936322337</v>
      </c>
      <c r="T193" s="6">
        <f t="shared" si="140"/>
        <v>0.25157037022151763</v>
      </c>
    </row>
    <row r="194" spans="1:20">
      <c r="B194" t="s">
        <v>53</v>
      </c>
    </row>
    <row r="195" spans="1:20">
      <c r="A195" t="s">
        <v>55</v>
      </c>
      <c r="B195" t="s">
        <v>56</v>
      </c>
      <c r="C195" t="s">
        <v>57</v>
      </c>
    </row>
    <row r="196" spans="1:20">
      <c r="B196" t="s">
        <v>56</v>
      </c>
      <c r="D196" t="s">
        <v>12</v>
      </c>
      <c r="E196" s="1">
        <v>1144</v>
      </c>
      <c r="F196" s="1">
        <v>1073</v>
      </c>
      <c r="G196" s="1">
        <v>1174</v>
      </c>
      <c r="H196" s="1">
        <v>968</v>
      </c>
      <c r="I196" s="1">
        <v>1181</v>
      </c>
      <c r="J196" s="1">
        <v>876</v>
      </c>
      <c r="K196" s="1">
        <f>HLOOKUP(B195,'FY14-15'!$E$2:$GA$49,15,FALSE)</f>
        <v>848</v>
      </c>
      <c r="L196" s="1">
        <f>HLOOKUP(B195,'FY15-16'!$E$2:$GA$49,15,FALSE)</f>
        <v>892</v>
      </c>
      <c r="M196" s="1">
        <f>HLOOKUP(B195,'FY16-17'!$E$2:$GA$49,15,FALSE)</f>
        <v>1001</v>
      </c>
      <c r="N196" s="1">
        <f>HLOOKUP(B195,'FY17-18'!$E$2:$GA$49,15,FALSE)</f>
        <v>978</v>
      </c>
      <c r="O196" s="1">
        <f>HLOOKUP($B195,'FY18-19'!$E$2:$GA$49,15,FALSE)</f>
        <v>1321</v>
      </c>
      <c r="P196" s="1">
        <f>HLOOKUP($B195,'FY19-20'!$E$2:$GA$49,15,FALSE)</f>
        <v>1571</v>
      </c>
      <c r="Q196" s="1">
        <f>HLOOKUP($B195,'FY20-21'!$E$2:$GA$49,15,FALSE)</f>
        <v>1512</v>
      </c>
      <c r="R196" s="1">
        <f>HLOOKUP($B195,'FY21-22'!$E$2:$GA$49,15,FALSE)</f>
        <v>1511</v>
      </c>
      <c r="S196" s="1">
        <f>HLOOKUP($B195,'FY22-23'!$E$2:$GA$49,15,FALSE)</f>
        <v>1533</v>
      </c>
      <c r="T196" s="1">
        <f>HLOOKUP($B195,'FY23-24'!$E$2:$GA$49,15,FALSE)</f>
        <v>1582</v>
      </c>
    </row>
    <row r="197" spans="1:20">
      <c r="B197" t="s">
        <v>56</v>
      </c>
      <c r="D197" t="s">
        <v>13</v>
      </c>
      <c r="E197" s="3">
        <v>146125</v>
      </c>
      <c r="F197" s="3">
        <v>120741</v>
      </c>
      <c r="G197" s="3">
        <v>123580</v>
      </c>
      <c r="H197" s="3">
        <v>128318</v>
      </c>
      <c r="I197" s="1">
        <v>122430</v>
      </c>
      <c r="J197" s="1">
        <v>125584</v>
      </c>
      <c r="K197" s="1">
        <f>HLOOKUP(B196,'FY14-15'!$E$2:$GA$49,31,FALSE)</f>
        <v>128924</v>
      </c>
      <c r="L197" s="1">
        <f>HLOOKUP(B196,'FY15-16'!$E$2:$GA$49,31,FALSE)</f>
        <v>136999.79999999999</v>
      </c>
      <c r="M197" s="1">
        <f>HLOOKUP(B196,'FY16-17'!$E$2:$GA$49,31,FALSE)</f>
        <v>136219.6</v>
      </c>
      <c r="N197" s="1">
        <f>HLOOKUP(B196,'FY17-18'!$E$2:$GA$49,31,FALSE)</f>
        <v>165163</v>
      </c>
      <c r="O197" s="1">
        <f>HLOOKUP($B196,'FY18-19'!$E$2:$GA$49,31,FALSE)</f>
        <v>184842</v>
      </c>
      <c r="P197" s="1">
        <f>HLOOKUP($B196,'FY19-20'!$E$2:$GA$49,31,FALSE)</f>
        <v>141449</v>
      </c>
      <c r="Q197" s="1">
        <f>HLOOKUP($B196,'FY20-21'!$E$2:$GA$49,31,FALSE)</f>
        <v>148005.9</v>
      </c>
      <c r="R197" s="1">
        <f>HLOOKUP($B196,'FY21-22'!$E$2:$GA$49,31,FALSE)</f>
        <v>170150</v>
      </c>
      <c r="S197" s="1">
        <f>HLOOKUP($B196,'FY22-23'!$E$2:$GA$49,31,FALSE)</f>
        <v>153755</v>
      </c>
      <c r="T197" s="1">
        <f>HLOOKUP($B196,'FY23-24'!$E$2:$GA$49,31,FALSE)</f>
        <v>101870</v>
      </c>
    </row>
    <row r="198" spans="1:20">
      <c r="B198" t="s">
        <v>56</v>
      </c>
      <c r="D198" t="s">
        <v>24</v>
      </c>
      <c r="E198" s="3">
        <v>616813</v>
      </c>
      <c r="F198" s="3">
        <v>496262.87</v>
      </c>
      <c r="G198" s="3">
        <v>556747.35</v>
      </c>
      <c r="H198" s="3">
        <v>529353.89</v>
      </c>
      <c r="I198" s="1">
        <v>575824.46</v>
      </c>
      <c r="J198" s="1">
        <v>534614.68999999994</v>
      </c>
      <c r="K198" s="1">
        <f>HLOOKUP(B197,'FY14-15'!$E$2:$GA$49,7,FALSE)</f>
        <v>505483.79</v>
      </c>
      <c r="L198" s="1">
        <f>HLOOKUP(B197,'FY15-16'!$E$2:$GA$49,7,FALSE)</f>
        <v>513520.66</v>
      </c>
      <c r="M198" s="1">
        <f>HLOOKUP(B197,'FY16-17'!$E$2:$GA$49,7,FALSE)</f>
        <v>538276.02</v>
      </c>
      <c r="N198" s="1">
        <f>HLOOKUP(B197,'FY17-18'!$E$2:$GA$49,7,FALSE)</f>
        <v>587123.22</v>
      </c>
      <c r="O198" s="1">
        <f>HLOOKUP($B197,'FY18-19'!$E$2:$GA$49,7,FALSE)</f>
        <v>728221.26</v>
      </c>
      <c r="P198" s="1">
        <f>HLOOKUP($B197,'FY19-20'!$E$2:$GA$49,7,FALSE)</f>
        <v>790365.7</v>
      </c>
      <c r="Q198" s="1">
        <f>HLOOKUP($B197,'FY20-21'!$E$2:$GA$49,7,FALSE)</f>
        <v>759573.3</v>
      </c>
      <c r="R198" s="1">
        <f>HLOOKUP($B197,'FY21-22'!$E$2:$GA$49,7,FALSE)</f>
        <v>931178.59</v>
      </c>
      <c r="S198" s="1">
        <f>HLOOKUP($B197,'FY22-23'!$E$2:$GA$49,7,FALSE)</f>
        <v>915617.3</v>
      </c>
      <c r="T198" s="1">
        <f>HLOOKUP($B197,'FY23-24'!$E$2:$GA$49,7,FALSE)</f>
        <v>782993.97</v>
      </c>
    </row>
    <row r="199" spans="1:20">
      <c r="B199" t="s">
        <v>56</v>
      </c>
      <c r="D199" t="s">
        <v>15</v>
      </c>
      <c r="E199" s="3">
        <v>282134.46000000002</v>
      </c>
      <c r="F199" s="3">
        <v>245509.28</v>
      </c>
      <c r="G199" s="3">
        <v>219519</v>
      </c>
      <c r="H199" s="3">
        <v>219519</v>
      </c>
      <c r="I199" s="1">
        <v>225692.41999999998</v>
      </c>
      <c r="J199" s="1">
        <v>212524.54</v>
      </c>
      <c r="K199" s="1">
        <f>HLOOKUP(B198,'FY14-15'!$E$2:$GA$49,39,FALSE)</f>
        <v>212524.54</v>
      </c>
      <c r="L199" s="1">
        <f>HLOOKUP(B198,'FY15-16'!$E$2:$GA$49,39,FALSE)</f>
        <v>208238.9</v>
      </c>
      <c r="M199" s="1">
        <f>HLOOKUP(B198,'FY16-17'!$E$2:$GA$49,39,FALSE)</f>
        <v>216428.15000000002</v>
      </c>
      <c r="N199" s="1">
        <f>HLOOKUP(B198,'FY17-18'!$E$2:$GA$49,39,FALSE)</f>
        <v>240221.12000000002</v>
      </c>
      <c r="O199" s="1">
        <f>HLOOKUP($B198,'FY18-19'!$E$2:$GA$49,39,FALSE)</f>
        <v>292939.32</v>
      </c>
      <c r="P199" s="1">
        <f>HLOOKUP($B198,'FY19-20'!$E$2:$GA$49,39,FALSE)</f>
        <v>303120.55</v>
      </c>
      <c r="Q199" s="1">
        <f>HLOOKUP($B198,'FY20-21'!$E$2:$GA$49,39,FALSE)</f>
        <v>303120.55</v>
      </c>
      <c r="R199" s="1">
        <f>HLOOKUP($B198,'FY21-22'!$E$2:$GA$49,39,FALSE)</f>
        <v>358001.59</v>
      </c>
      <c r="S199" s="1">
        <f>HLOOKUP($B198,'FY22-23'!$E$2:$GA$49,39,FALSE)</f>
        <v>358001.59</v>
      </c>
      <c r="T199" s="1">
        <f>HLOOKUP($B198,'FY23-24'!$E$2:$GA$49,39,FALSE)</f>
        <v>348625.11</v>
      </c>
    </row>
    <row r="200" spans="1:20">
      <c r="B200" t="s">
        <v>56</v>
      </c>
      <c r="D200" t="s">
        <v>16</v>
      </c>
      <c r="E200" s="3">
        <v>162751.94</v>
      </c>
      <c r="F200" s="3">
        <v>140797.72</v>
      </c>
      <c r="G200" s="3">
        <v>129055.08</v>
      </c>
      <c r="H200" s="3">
        <v>134534.78</v>
      </c>
      <c r="I200" s="1">
        <v>139643.28</v>
      </c>
      <c r="J200" s="1">
        <v>138709.67000000001</v>
      </c>
      <c r="K200" s="1">
        <f>HLOOKUP(B199,'FY14-15'!$E$2:$GA$49,48,FALSE)</f>
        <v>136444.70000000001</v>
      </c>
      <c r="L200" s="1">
        <f>HLOOKUP(B199,'FY15-16'!$E$2:$GA$49,48,FALSE)</f>
        <v>127912.38</v>
      </c>
      <c r="M200" s="1">
        <f>HLOOKUP(B199,'FY16-17'!$E$2:$GA$49,48,FALSE)</f>
        <v>132399.85999999999</v>
      </c>
      <c r="N200" s="1">
        <f>HLOOKUP(B199,'FY17-18'!$E$2:$GA$49,48,FALSE)</f>
        <v>141980.72</v>
      </c>
      <c r="O200" s="1">
        <f>HLOOKUP($B199,'FY18-19'!$E$2:$GA$49,48,FALSE)</f>
        <v>167550.34</v>
      </c>
      <c r="P200" s="1">
        <f>HLOOKUP($B199,'FY19-20'!$E$2:$GA$49,48,FALSE)</f>
        <v>174187.72</v>
      </c>
      <c r="Q200" s="1">
        <f>HLOOKUP($B199,'FY20-21'!$E$2:$GA$49,48,FALSE)</f>
        <v>180914.02000000002</v>
      </c>
      <c r="R200" s="1">
        <f>HLOOKUP($B199,'FY21-22'!$E$2:$GA$49,48,FALSE)</f>
        <v>213917.31</v>
      </c>
      <c r="S200" s="1">
        <f>HLOOKUP($B199,'FY22-23'!$E$2:$GA$49,48,FALSE)</f>
        <v>205002.87</v>
      </c>
      <c r="T200" s="1">
        <f>HLOOKUP($B199,'FY23-24'!$E$2:$GA$49,48,FALSE)</f>
        <v>190765.89</v>
      </c>
    </row>
    <row r="201" spans="1:20">
      <c r="B201" t="s">
        <v>56</v>
      </c>
      <c r="D201" t="s">
        <v>17</v>
      </c>
      <c r="E201" s="3">
        <v>539.16999999999996</v>
      </c>
      <c r="F201" s="3">
        <v>462.5</v>
      </c>
      <c r="G201" s="3">
        <v>474.23</v>
      </c>
      <c r="H201" s="3">
        <v>546.85</v>
      </c>
      <c r="I201" s="3">
        <v>487.57363251481792</v>
      </c>
      <c r="J201" s="3">
        <v>610.29074200913237</v>
      </c>
      <c r="K201" s="3">
        <f t="shared" ref="K201:R201" si="141">K198/K196</f>
        <v>596.08937500000002</v>
      </c>
      <c r="L201" s="3">
        <f t="shared" si="141"/>
        <v>575.69580717488782</v>
      </c>
      <c r="M201" s="3">
        <f t="shared" si="141"/>
        <v>537.73828171828177</v>
      </c>
      <c r="N201" s="3">
        <f t="shared" si="141"/>
        <v>600.33049079754596</v>
      </c>
      <c r="O201" s="3">
        <f t="shared" si="141"/>
        <v>551.26514761544286</v>
      </c>
      <c r="P201" s="3">
        <f t="shared" si="141"/>
        <v>503.09719923615529</v>
      </c>
      <c r="Q201" s="3">
        <f t="shared" si="141"/>
        <v>502.36329365079371</v>
      </c>
      <c r="R201" s="3">
        <f t="shared" si="141"/>
        <v>616.2664394440767</v>
      </c>
      <c r="S201" s="3">
        <f t="shared" ref="S201:T201" si="142">S198/S196</f>
        <v>597.27155903457276</v>
      </c>
      <c r="T201" s="3">
        <f t="shared" si="142"/>
        <v>494.93929835651073</v>
      </c>
    </row>
    <row r="202" spans="1:20">
      <c r="B202" t="s">
        <v>56</v>
      </c>
      <c r="D202" t="s">
        <v>18</v>
      </c>
      <c r="E202" s="4">
        <v>4.22</v>
      </c>
      <c r="F202" s="4">
        <v>4.1100000000000003</v>
      </c>
      <c r="G202" s="4">
        <v>4.51</v>
      </c>
      <c r="H202" s="4">
        <v>4.13</v>
      </c>
      <c r="I202" s="5">
        <v>4.7032954341256223</v>
      </c>
      <c r="J202" s="5">
        <v>4.2570286819977063</v>
      </c>
      <c r="K202" s="3">
        <f t="shared" ref="K202:M204" si="143">K198/K197</f>
        <v>3.9207889143991808</v>
      </c>
      <c r="L202" s="3">
        <f t="shared" si="143"/>
        <v>3.7483314574181863</v>
      </c>
      <c r="M202" s="3">
        <f t="shared" si="143"/>
        <v>3.9515313508481893</v>
      </c>
      <c r="N202" s="3">
        <f t="shared" ref="N202:R204" si="144">N198/N197</f>
        <v>3.5548108232473372</v>
      </c>
      <c r="O202" s="3">
        <f t="shared" si="144"/>
        <v>3.939695848346155</v>
      </c>
      <c r="P202" s="3">
        <f t="shared" si="144"/>
        <v>5.5876372402774139</v>
      </c>
      <c r="Q202" s="3">
        <f t="shared" si="144"/>
        <v>5.1320474386494057</v>
      </c>
      <c r="R202" s="3">
        <f t="shared" si="144"/>
        <v>5.4726922715251245</v>
      </c>
      <c r="S202" s="3">
        <f t="shared" ref="S202:T202" si="145">S198/S197</f>
        <v>5.955040811680921</v>
      </c>
      <c r="T202" s="3">
        <f t="shared" si="145"/>
        <v>7.6862076175517817</v>
      </c>
    </row>
    <row r="203" spans="1:20">
      <c r="B203" t="s">
        <v>56</v>
      </c>
      <c r="D203" t="s">
        <v>19</v>
      </c>
      <c r="E203" s="6">
        <v>0.45739999999999997</v>
      </c>
      <c r="F203" s="6">
        <v>0.49469999999999997</v>
      </c>
      <c r="G203" s="6">
        <v>0.39429999999999998</v>
      </c>
      <c r="H203" s="6">
        <v>0.41470000000000001</v>
      </c>
      <c r="I203" s="6">
        <v>0.39194656649354559</v>
      </c>
      <c r="J203" s="6">
        <v>0.39752843304773394</v>
      </c>
      <c r="K203" s="6">
        <f t="shared" si="143"/>
        <v>0.42043789376509982</v>
      </c>
      <c r="L203" s="6">
        <f t="shared" si="143"/>
        <v>0.40551221444527669</v>
      </c>
      <c r="M203" s="6">
        <f t="shared" si="143"/>
        <v>0.40207652200445415</v>
      </c>
      <c r="N203" s="6">
        <f t="shared" si="144"/>
        <v>0.40914941160051554</v>
      </c>
      <c r="O203" s="6">
        <f t="shared" si="144"/>
        <v>0.40226691541524068</v>
      </c>
      <c r="P203" s="6">
        <f t="shared" si="144"/>
        <v>0.38351936325172009</v>
      </c>
      <c r="Q203" s="6">
        <f t="shared" si="144"/>
        <v>0.39906688399921375</v>
      </c>
      <c r="R203" s="6">
        <f t="shared" si="144"/>
        <v>0.38446071875428328</v>
      </c>
      <c r="S203" s="6">
        <f t="shared" ref="S203:T203" si="146">S199/S198</f>
        <v>0.39099478570359036</v>
      </c>
      <c r="T203" s="6">
        <f t="shared" si="146"/>
        <v>0.44524622584258217</v>
      </c>
    </row>
    <row r="204" spans="1:20">
      <c r="B204" t="s">
        <v>56</v>
      </c>
      <c r="D204" t="s">
        <v>20</v>
      </c>
      <c r="E204" s="6">
        <v>0.57689999999999997</v>
      </c>
      <c r="F204" s="6">
        <v>0.57350000000000001</v>
      </c>
      <c r="G204" s="6">
        <v>0.58789999999999998</v>
      </c>
      <c r="H204" s="6">
        <v>0.6129</v>
      </c>
      <c r="I204" s="6">
        <v>0.61873269824480592</v>
      </c>
      <c r="J204" s="6">
        <v>0.65267601567329592</v>
      </c>
      <c r="K204" s="6">
        <f t="shared" si="143"/>
        <v>0.64201856406794244</v>
      </c>
      <c r="L204" s="6">
        <f t="shared" si="143"/>
        <v>0.61425785480042394</v>
      </c>
      <c r="M204" s="6">
        <f t="shared" si="143"/>
        <v>0.61174971924862809</v>
      </c>
      <c r="N204" s="6">
        <f t="shared" si="144"/>
        <v>0.59104178683373043</v>
      </c>
      <c r="O204" s="6">
        <f t="shared" si="144"/>
        <v>0.57196261669481585</v>
      </c>
      <c r="P204" s="6">
        <f t="shared" si="144"/>
        <v>0.57464833710548491</v>
      </c>
      <c r="Q204" s="6">
        <f t="shared" si="144"/>
        <v>0.59683851853660208</v>
      </c>
      <c r="R204" s="6">
        <f t="shared" si="144"/>
        <v>0.59753173163281192</v>
      </c>
      <c r="S204" s="6">
        <f t="shared" ref="S204:T204" si="147">S200/S199</f>
        <v>0.57263117183362222</v>
      </c>
      <c r="T204" s="6">
        <f t="shared" si="147"/>
        <v>0.54719492236230494</v>
      </c>
    </row>
    <row r="205" spans="1:20">
      <c r="B205" t="s">
        <v>56</v>
      </c>
      <c r="D205" t="s">
        <v>21</v>
      </c>
      <c r="E205" s="6">
        <v>0.26390000000000002</v>
      </c>
      <c r="F205" s="6">
        <v>0.28370000000000001</v>
      </c>
      <c r="G205" s="6">
        <v>0.23180000000000001</v>
      </c>
      <c r="H205" s="6">
        <v>0.25409999999999999</v>
      </c>
      <c r="I205" s="6">
        <v>0.24251015665433873</v>
      </c>
      <c r="J205" s="6">
        <v>0.25945727379844358</v>
      </c>
      <c r="K205" s="6">
        <f t="shared" ref="K205:R205" si="148">K200/K198</f>
        <v>0.2699289328348195</v>
      </c>
      <c r="L205" s="6">
        <f t="shared" si="148"/>
        <v>0.24908906294052513</v>
      </c>
      <c r="M205" s="6">
        <f t="shared" si="148"/>
        <v>0.24597019945268969</v>
      </c>
      <c r="N205" s="6">
        <f t="shared" si="148"/>
        <v>0.24182439931433816</v>
      </c>
      <c r="O205" s="6">
        <f t="shared" si="148"/>
        <v>0.23008163755065322</v>
      </c>
      <c r="P205" s="6">
        <f t="shared" si="148"/>
        <v>0.22038876434035537</v>
      </c>
      <c r="Q205" s="6">
        <f t="shared" si="148"/>
        <v>0.23817848784310877</v>
      </c>
      <c r="R205" s="6">
        <f t="shared" si="148"/>
        <v>0.22972747902204238</v>
      </c>
      <c r="S205" s="6">
        <f t="shared" ref="S205:T205" si="149">S200/S198</f>
        <v>0.22389580231828296</v>
      </c>
      <c r="T205" s="6">
        <f t="shared" si="149"/>
        <v>0.24363647398204102</v>
      </c>
    </row>
    <row r="206" spans="1:20">
      <c r="B206" t="s">
        <v>56</v>
      </c>
    </row>
    <row r="207" spans="1:20">
      <c r="A207" t="s">
        <v>58</v>
      </c>
      <c r="B207" t="s">
        <v>59</v>
      </c>
      <c r="C207" t="s">
        <v>60</v>
      </c>
    </row>
    <row r="208" spans="1:20">
      <c r="B208" t="s">
        <v>59</v>
      </c>
      <c r="D208" t="s">
        <v>12</v>
      </c>
      <c r="E208" s="1">
        <v>136</v>
      </c>
      <c r="F208" s="1">
        <v>144</v>
      </c>
      <c r="G208" s="1">
        <v>147</v>
      </c>
      <c r="H208" s="1">
        <v>136</v>
      </c>
      <c r="I208" s="1">
        <v>122</v>
      </c>
      <c r="J208" s="1">
        <v>122</v>
      </c>
      <c r="K208" s="1">
        <f>HLOOKUP(B207,'FY14-15'!$E$2:$GA$49,15,FALSE)</f>
        <v>134</v>
      </c>
      <c r="L208" s="1">
        <f>HLOOKUP(B207,'FY15-16'!$E$2:$GA$49,15,FALSE)</f>
        <v>141</v>
      </c>
      <c r="M208" s="1">
        <f>HLOOKUP(B207,'FY16-17'!$E$2:$GA$49,15,FALSE)</f>
        <v>121</v>
      </c>
      <c r="N208" s="1">
        <f>HLOOKUP(B207,'FY17-18'!$E$2:$GA$49,15,FALSE)</f>
        <v>125</v>
      </c>
      <c r="O208" s="1">
        <f>HLOOKUP($B207,'FY18-19'!$E$2:$GA$49,15,FALSE)</f>
        <v>151</v>
      </c>
      <c r="P208" s="1">
        <f>HLOOKUP($B207,'FY19-20'!$E$2:$GA$49,15,FALSE)</f>
        <v>128</v>
      </c>
      <c r="Q208" s="1">
        <f>HLOOKUP($B207,'FY20-21'!$E$2:$GA$49,15,FALSE)</f>
        <v>52</v>
      </c>
      <c r="R208" s="1">
        <f>HLOOKUP($B207,'FY21-22'!$E$2:$GA$49,15,FALSE)</f>
        <v>68</v>
      </c>
      <c r="S208" s="1">
        <f>HLOOKUP($B207,'FY22-23'!$E$2:$GA$49,15,FALSE)</f>
        <v>65</v>
      </c>
      <c r="T208" s="1">
        <f>HLOOKUP($B207,'FY23-24'!$E$2:$GA$49,15,FALSE)</f>
        <v>71</v>
      </c>
    </row>
    <row r="209" spans="1:20">
      <c r="B209" t="s">
        <v>59</v>
      </c>
      <c r="D209" t="s">
        <v>13</v>
      </c>
      <c r="E209" s="3">
        <v>75818</v>
      </c>
      <c r="F209" s="3">
        <v>76653</v>
      </c>
      <c r="G209" s="3">
        <v>61446</v>
      </c>
      <c r="H209" s="3">
        <v>67802</v>
      </c>
      <c r="I209" s="1">
        <v>71989.5</v>
      </c>
      <c r="J209" s="1">
        <v>67464</v>
      </c>
      <c r="K209" s="1">
        <f>HLOOKUP(B208,'FY14-15'!$E$2:$GA$49,31,FALSE)</f>
        <v>67464</v>
      </c>
      <c r="L209" s="1">
        <f>HLOOKUP(B208,'FY15-16'!$E$2:$GA$49,31,FALSE)</f>
        <v>68497</v>
      </c>
      <c r="M209" s="1">
        <f>HLOOKUP(B208,'FY16-17'!$E$2:$GA$49,31,FALSE)</f>
        <v>71784</v>
      </c>
      <c r="N209" s="1">
        <f>HLOOKUP(B208,'FY17-18'!$E$2:$GA$49,31,FALSE)</f>
        <v>77792.5</v>
      </c>
      <c r="O209" s="1">
        <f>HLOOKUP($B208,'FY18-19'!$E$2:$GA$49,31,FALSE)</f>
        <v>75400</v>
      </c>
      <c r="P209" s="1">
        <f>HLOOKUP($B208,'FY19-20'!$E$2:$GA$49,31,FALSE)</f>
        <v>59125</v>
      </c>
      <c r="Q209" s="1">
        <f>HLOOKUP($B208,'FY20-21'!$E$2:$GA$49,31,FALSE)</f>
        <v>70356</v>
      </c>
      <c r="R209" s="1">
        <f>HLOOKUP($B208,'FY21-22'!$E$2:$GA$49,31,FALSE)</f>
        <v>78256</v>
      </c>
      <c r="S209" s="1">
        <f>HLOOKUP($B208,'FY22-23'!$E$2:$GA$49,31,FALSE)</f>
        <v>44913.599999999999</v>
      </c>
      <c r="T209" s="1">
        <f>HLOOKUP($B208,'FY23-24'!$E$2:$GA$49,31,FALSE)</f>
        <v>41327</v>
      </c>
    </row>
    <row r="210" spans="1:20">
      <c r="B210" t="s">
        <v>59</v>
      </c>
      <c r="D210" t="s">
        <v>24</v>
      </c>
      <c r="E210" s="3">
        <v>93278.58</v>
      </c>
      <c r="F210" s="3">
        <v>80798.289999999994</v>
      </c>
      <c r="G210" s="3">
        <v>85132.800000000003</v>
      </c>
      <c r="H210" s="3">
        <v>78492.399999999994</v>
      </c>
      <c r="I210" s="1">
        <v>90780.72</v>
      </c>
      <c r="J210" s="1">
        <v>88245.83</v>
      </c>
      <c r="K210" s="1">
        <f>HLOOKUP(B209,'FY14-15'!$E$2:$GA$49,7,FALSE)</f>
        <v>97260.83</v>
      </c>
      <c r="L210" s="1">
        <f>HLOOKUP(B209,'FY15-16'!$E$2:$GA$49,7,FALSE)</f>
        <v>87776.48</v>
      </c>
      <c r="M210" s="1">
        <f>HLOOKUP(B209,'FY16-17'!$E$2:$GA$49,7,FALSE)</f>
        <v>107209.19</v>
      </c>
      <c r="N210" s="1">
        <f>HLOOKUP(B209,'FY17-18'!$E$2:$GA$49,7,FALSE)</f>
        <v>86493.79</v>
      </c>
      <c r="O210" s="1">
        <f>HLOOKUP($B209,'FY18-19'!$E$2:$GA$49,7,FALSE)</f>
        <v>85772.42</v>
      </c>
      <c r="P210" s="1">
        <f>HLOOKUP($B209,'FY19-20'!$E$2:$GA$49,7,FALSE)</f>
        <v>102334.11</v>
      </c>
      <c r="Q210" s="1">
        <f>HLOOKUP($B209,'FY20-21'!$E$2:$GA$49,7,FALSE)</f>
        <v>91731.07</v>
      </c>
      <c r="R210" s="1">
        <f>HLOOKUP($B209,'FY21-22'!$E$2:$GA$49,7,FALSE)</f>
        <v>105536.92</v>
      </c>
      <c r="S210" s="1">
        <f>HLOOKUP($B209,'FY22-23'!$E$2:$GA$49,7,FALSE)</f>
        <v>84562.13</v>
      </c>
      <c r="T210" s="1">
        <f>HLOOKUP($B209,'FY23-24'!$E$2:$GA$49,7,FALSE)</f>
        <v>88079.33</v>
      </c>
    </row>
    <row r="211" spans="1:20">
      <c r="B211" t="s">
        <v>59</v>
      </c>
      <c r="D211" t="s">
        <v>15</v>
      </c>
      <c r="E211" s="3">
        <v>62470.8</v>
      </c>
      <c r="F211" s="3">
        <v>50580.89</v>
      </c>
      <c r="G211" s="3">
        <v>46562.92</v>
      </c>
      <c r="H211" s="3">
        <v>44222.67</v>
      </c>
      <c r="I211" s="1">
        <v>48776.07</v>
      </c>
      <c r="J211" s="1">
        <v>46784.17</v>
      </c>
      <c r="K211" s="1">
        <f>HLOOKUP(B210,'FY14-15'!$E$2:$GA$49,39,FALSE)</f>
        <v>49837.55</v>
      </c>
      <c r="L211" s="1">
        <f>HLOOKUP(B210,'FY15-16'!$E$2:$GA$49,39,FALSE)</f>
        <v>49837.55</v>
      </c>
      <c r="M211" s="1">
        <f>HLOOKUP(B210,'FY16-17'!$E$2:$GA$49,39,FALSE)</f>
        <v>54288.93</v>
      </c>
      <c r="N211" s="1">
        <f>HLOOKUP(B210,'FY17-18'!$E$2:$GA$49,39,FALSE)</f>
        <v>54288.93</v>
      </c>
      <c r="O211" s="1">
        <f>HLOOKUP($B210,'FY18-19'!$E$2:$GA$49,39,FALSE)</f>
        <v>48777.36</v>
      </c>
      <c r="P211" s="1">
        <f>HLOOKUP($B210,'FY19-20'!$E$2:$GA$49,39,FALSE)</f>
        <v>49467.49</v>
      </c>
      <c r="Q211" s="1">
        <f>HLOOKUP($B210,'FY20-21'!$E$2:$GA$49,39,FALSE)</f>
        <v>49467.49</v>
      </c>
      <c r="R211" s="1">
        <f>HLOOKUP($B210,'FY21-22'!$E$2:$GA$49,39,FALSE)</f>
        <v>55343.34</v>
      </c>
      <c r="S211" s="1">
        <f>HLOOKUP($B210,'FY22-23'!$E$2:$GA$49,39,FALSE)</f>
        <v>55343.34</v>
      </c>
      <c r="T211" s="1">
        <f>HLOOKUP($B210,'FY23-24'!$E$2:$GA$49,39,FALSE)</f>
        <v>40182.160000000003</v>
      </c>
    </row>
    <row r="212" spans="1:20">
      <c r="B212" t="s">
        <v>59</v>
      </c>
      <c r="D212" t="s">
        <v>16</v>
      </c>
      <c r="E212" s="3">
        <v>36064.339999999997</v>
      </c>
      <c r="F212" s="3">
        <v>28586.41</v>
      </c>
      <c r="G212" s="3">
        <v>27523.699999999997</v>
      </c>
      <c r="H212" s="3">
        <v>26860.83</v>
      </c>
      <c r="I212" s="1">
        <v>30514.059999999998</v>
      </c>
      <c r="J212" s="1">
        <v>29977.579999999998</v>
      </c>
      <c r="K212" s="1">
        <f>HLOOKUP(B211,'FY14-15'!$E$2:$GA$49,48,FALSE)</f>
        <v>32462.370000000003</v>
      </c>
      <c r="L212" s="1">
        <f>HLOOKUP(B211,'FY15-16'!$E$2:$GA$49,48,FALSE)</f>
        <v>30719.879999999997</v>
      </c>
      <c r="M212" s="1">
        <f>HLOOKUP(B211,'FY16-17'!$E$2:$GA$49,48,FALSE)</f>
        <v>33455.69</v>
      </c>
      <c r="N212" s="1">
        <f>HLOOKUP(B211,'FY17-18'!$E$2:$GA$49,48,FALSE)</f>
        <v>31574.06</v>
      </c>
      <c r="O212" s="1">
        <f>HLOOKUP($B211,'FY18-19'!$E$2:$GA$49,48,FALSE)</f>
        <v>26627.229999999996</v>
      </c>
      <c r="P212" s="1">
        <f>HLOOKUP($B211,'FY19-20'!$E$2:$GA$49,48,FALSE)</f>
        <v>28336.19</v>
      </c>
      <c r="Q212" s="1">
        <f>HLOOKUP($B211,'FY20-21'!$E$2:$GA$49,48,FALSE)</f>
        <v>29524.1</v>
      </c>
      <c r="R212" s="1">
        <f>HLOOKUP($B211,'FY21-22'!$E$2:$GA$49,48,FALSE)</f>
        <v>32819.760000000002</v>
      </c>
      <c r="S212" s="1">
        <f>HLOOKUP($B211,'FY22-23'!$E$2:$GA$49,48,FALSE)</f>
        <v>31691.32</v>
      </c>
      <c r="T212" s="1">
        <f>HLOOKUP($B211,'FY23-24'!$E$2:$GA$49,48,FALSE)</f>
        <v>20757.04</v>
      </c>
    </row>
    <row r="213" spans="1:20">
      <c r="B213" t="s">
        <v>59</v>
      </c>
      <c r="D213" t="s">
        <v>17</v>
      </c>
      <c r="E213" s="3">
        <v>685.87</v>
      </c>
      <c r="F213" s="3">
        <v>561.1</v>
      </c>
      <c r="G213" s="3">
        <v>579.13</v>
      </c>
      <c r="H213" s="3">
        <v>577.15</v>
      </c>
      <c r="I213" s="3">
        <v>744.10426229508198</v>
      </c>
      <c r="J213" s="3">
        <v>723.32647540983612</v>
      </c>
      <c r="K213" s="3">
        <f t="shared" ref="K213:R213" si="150">K210/K208</f>
        <v>725.82708955223882</v>
      </c>
      <c r="L213" s="3">
        <f t="shared" si="150"/>
        <v>622.52822695035456</v>
      </c>
      <c r="M213" s="3">
        <f t="shared" si="150"/>
        <v>886.02636363636361</v>
      </c>
      <c r="N213" s="3">
        <f t="shared" si="150"/>
        <v>691.95031999999992</v>
      </c>
      <c r="O213" s="3">
        <f t="shared" si="150"/>
        <v>568.02927152317875</v>
      </c>
      <c r="P213" s="3">
        <f t="shared" si="150"/>
        <v>799.485234375</v>
      </c>
      <c r="Q213" s="3">
        <f t="shared" si="150"/>
        <v>1764.0590384615386</v>
      </c>
      <c r="R213" s="3">
        <f t="shared" si="150"/>
        <v>1552.0135294117647</v>
      </c>
      <c r="S213" s="3">
        <f t="shared" ref="S213:T213" si="151">S210/S208</f>
        <v>1300.9558461538463</v>
      </c>
      <c r="T213" s="3">
        <f t="shared" si="151"/>
        <v>1240.5539436619717</v>
      </c>
    </row>
    <row r="214" spans="1:20">
      <c r="B214" t="s">
        <v>59</v>
      </c>
      <c r="D214" t="s">
        <v>18</v>
      </c>
      <c r="E214" s="4">
        <v>1.23</v>
      </c>
      <c r="F214" s="4">
        <v>1.05</v>
      </c>
      <c r="G214" s="4">
        <v>1.39</v>
      </c>
      <c r="H214" s="4">
        <v>1.1599999999999999</v>
      </c>
      <c r="I214" s="5">
        <v>1.261027233138166</v>
      </c>
      <c r="J214" s="5">
        <v>1.308043252697735</v>
      </c>
      <c r="K214" s="3">
        <f t="shared" ref="K214:M216" si="152">K210/K209</f>
        <v>1.4416700758923278</v>
      </c>
      <c r="L214" s="3">
        <f t="shared" si="152"/>
        <v>1.2814645896900594</v>
      </c>
      <c r="M214" s="3">
        <f t="shared" si="152"/>
        <v>1.4934970188342807</v>
      </c>
      <c r="N214" s="3">
        <f t="shared" ref="N214:R216" si="153">N210/N209</f>
        <v>1.1118525564803805</v>
      </c>
      <c r="O214" s="3">
        <f t="shared" si="153"/>
        <v>1.13756525198939</v>
      </c>
      <c r="P214" s="3">
        <f t="shared" si="153"/>
        <v>1.7308094714587738</v>
      </c>
      <c r="Q214" s="3">
        <f t="shared" si="153"/>
        <v>1.3038130365569391</v>
      </c>
      <c r="R214" s="3">
        <f t="shared" si="153"/>
        <v>1.3486112246984256</v>
      </c>
      <c r="S214" s="3">
        <f t="shared" ref="S214:T214" si="154">S210/S209</f>
        <v>1.8827733693135267</v>
      </c>
      <c r="T214" s="3">
        <f t="shared" si="154"/>
        <v>2.1312780990635662</v>
      </c>
    </row>
    <row r="215" spans="1:20">
      <c r="B215" t="s">
        <v>59</v>
      </c>
      <c r="D215" t="s">
        <v>19</v>
      </c>
      <c r="E215" s="6">
        <v>0.66969999999999996</v>
      </c>
      <c r="F215" s="6">
        <v>0.626</v>
      </c>
      <c r="G215" s="6">
        <v>0.54690000000000005</v>
      </c>
      <c r="H215" s="6">
        <v>0.56340000000000001</v>
      </c>
      <c r="I215" s="6">
        <v>0.53729547419319867</v>
      </c>
      <c r="J215" s="6">
        <v>0.53015728901864256</v>
      </c>
      <c r="K215" s="6">
        <f t="shared" si="152"/>
        <v>0.51241131707389298</v>
      </c>
      <c r="L215" s="6">
        <f t="shared" si="152"/>
        <v>0.56777795145123167</v>
      </c>
      <c r="M215" s="6">
        <f t="shared" si="152"/>
        <v>0.50638317480059314</v>
      </c>
      <c r="N215" s="6">
        <f t="shared" si="153"/>
        <v>0.6276627489672959</v>
      </c>
      <c r="O215" s="6">
        <f t="shared" si="153"/>
        <v>0.56868349989425504</v>
      </c>
      <c r="P215" s="6">
        <f t="shared" si="153"/>
        <v>0.48339199901186414</v>
      </c>
      <c r="Q215" s="6">
        <f t="shared" si="153"/>
        <v>0.53926646663992905</v>
      </c>
      <c r="R215" s="6">
        <f t="shared" si="153"/>
        <v>0.52439790738634406</v>
      </c>
      <c r="S215" s="6">
        <f t="shared" ref="S215:T215" si="155">S211/S210</f>
        <v>0.6544695598372462</v>
      </c>
      <c r="T215" s="6">
        <f t="shared" si="155"/>
        <v>0.45620419683028929</v>
      </c>
    </row>
    <row r="216" spans="1:20">
      <c r="B216" t="s">
        <v>59</v>
      </c>
      <c r="D216" t="s">
        <v>20</v>
      </c>
      <c r="E216" s="6">
        <v>0.57730000000000004</v>
      </c>
      <c r="F216" s="6">
        <v>0.56520000000000004</v>
      </c>
      <c r="G216" s="6">
        <v>0.59109999999999996</v>
      </c>
      <c r="H216" s="6">
        <v>0.60740000000000005</v>
      </c>
      <c r="I216" s="6">
        <v>0.62559488700094124</v>
      </c>
      <c r="J216" s="6">
        <v>0.64076331801974895</v>
      </c>
      <c r="K216" s="6">
        <f t="shared" si="152"/>
        <v>0.65136368059826377</v>
      </c>
      <c r="L216" s="6">
        <f t="shared" si="152"/>
        <v>0.61640028452441975</v>
      </c>
      <c r="M216" s="6">
        <f t="shared" si="152"/>
        <v>0.61625252146247866</v>
      </c>
      <c r="N216" s="6">
        <f t="shared" si="153"/>
        <v>0.58159296932173832</v>
      </c>
      <c r="O216" s="6">
        <f t="shared" si="153"/>
        <v>0.54589321767311716</v>
      </c>
      <c r="P216" s="6">
        <f t="shared" si="153"/>
        <v>0.5728244954413495</v>
      </c>
      <c r="Q216" s="6">
        <f t="shared" si="153"/>
        <v>0.59683844884792014</v>
      </c>
      <c r="R216" s="6">
        <f t="shared" si="153"/>
        <v>0.59302094886213963</v>
      </c>
      <c r="S216" s="6">
        <f t="shared" ref="S216:T216" si="156">S212/S211</f>
        <v>0.57263114224764899</v>
      </c>
      <c r="T216" s="6">
        <f t="shared" si="156"/>
        <v>0.51657352417092561</v>
      </c>
    </row>
    <row r="217" spans="1:20">
      <c r="B217" t="s">
        <v>59</v>
      </c>
      <c r="D217" t="s">
        <v>21</v>
      </c>
      <c r="E217" s="6">
        <v>0.3866</v>
      </c>
      <c r="F217" s="6">
        <v>0.3538</v>
      </c>
      <c r="G217" s="6">
        <v>0.32329999999999998</v>
      </c>
      <c r="H217" s="6">
        <v>0.3422</v>
      </c>
      <c r="I217" s="6">
        <v>0.33612930146401127</v>
      </c>
      <c r="J217" s="6">
        <v>0.33970534358394044</v>
      </c>
      <c r="K217" s="6">
        <f t="shared" ref="K217:R217" si="157">K212/K210</f>
        <v>0.33376612146945489</v>
      </c>
      <c r="L217" s="6">
        <f t="shared" si="157"/>
        <v>0.34997849082123139</v>
      </c>
      <c r="M217" s="6">
        <f t="shared" si="157"/>
        <v>0.31205990829704061</v>
      </c>
      <c r="N217" s="6">
        <f t="shared" si="157"/>
        <v>0.36504424190453444</v>
      </c>
      <c r="O217" s="6">
        <f t="shared" si="157"/>
        <v>0.31044046559488464</v>
      </c>
      <c r="P217" s="6">
        <f t="shared" si="157"/>
        <v>0.27689877793435635</v>
      </c>
      <c r="Q217" s="6">
        <f t="shared" si="157"/>
        <v>0.32185496146507392</v>
      </c>
      <c r="R217" s="6">
        <f t="shared" si="157"/>
        <v>0.3109789446195701</v>
      </c>
      <c r="S217" s="6">
        <f t="shared" ref="S217:T217" si="158">S212/S210</f>
        <v>0.37476965161591835</v>
      </c>
      <c r="T217" s="6">
        <f t="shared" si="158"/>
        <v>0.23566300969818912</v>
      </c>
    </row>
    <row r="218" spans="1:20">
      <c r="B218" t="s">
        <v>59</v>
      </c>
    </row>
    <row r="219" spans="1:20">
      <c r="A219" t="s">
        <v>58</v>
      </c>
      <c r="B219" t="s">
        <v>61</v>
      </c>
      <c r="C219" t="s">
        <v>62</v>
      </c>
    </row>
    <row r="220" spans="1:20">
      <c r="B220" t="s">
        <v>61</v>
      </c>
      <c r="D220" t="s">
        <v>12</v>
      </c>
      <c r="E220" s="1">
        <v>30</v>
      </c>
      <c r="F220" s="1">
        <v>34</v>
      </c>
      <c r="G220" s="1">
        <v>42</v>
      </c>
      <c r="H220" s="1">
        <v>33</v>
      </c>
      <c r="I220" s="1">
        <v>21</v>
      </c>
      <c r="J220" s="1">
        <v>20</v>
      </c>
      <c r="K220" s="1">
        <f>HLOOKUP(B219,'FY14-15'!$E$2:$GA$49,15,FALSE)</f>
        <v>18</v>
      </c>
      <c r="L220" s="1">
        <f>HLOOKUP(B219,'FY15-16'!$E$2:$GA$49,15,FALSE)</f>
        <v>21</v>
      </c>
      <c r="M220" s="1">
        <f>HLOOKUP(B219,'FY16-17'!$E$2:$GA$49,15,FALSE)</f>
        <v>18</v>
      </c>
      <c r="N220" s="1">
        <f>HLOOKUP(B219,'FY17-18'!$E$2:$GA$49,15,FALSE)</f>
        <v>16</v>
      </c>
      <c r="O220" s="1">
        <f>HLOOKUP($B219,'FY18-19'!$E$2:$GA$49,15,FALSE)</f>
        <v>17</v>
      </c>
      <c r="P220" s="1">
        <f>HLOOKUP($B219,'FY19-20'!$E$2:$GA$49,15,FALSE)</f>
        <v>18</v>
      </c>
      <c r="Q220" s="1">
        <f>HLOOKUP($B219,'FY20-21'!$E$2:$GA$49,15,FALSE)</f>
        <v>13</v>
      </c>
      <c r="R220" s="1">
        <f>HLOOKUP($B219,'FY21-22'!$E$2:$GA$49,15,FALSE)</f>
        <v>17</v>
      </c>
      <c r="S220" s="1">
        <f>HLOOKUP($B219,'FY22-23'!$E$2:$GA$49,15,FALSE)</f>
        <v>26</v>
      </c>
      <c r="T220" s="1">
        <f>HLOOKUP($B219,'FY23-24'!$E$2:$GA$49,15,FALSE)</f>
        <v>29</v>
      </c>
    </row>
    <row r="221" spans="1:20">
      <c r="B221" t="s">
        <v>61</v>
      </c>
      <c r="D221" t="s">
        <v>13</v>
      </c>
      <c r="E221" s="3">
        <v>55918</v>
      </c>
      <c r="F221" s="3">
        <v>47376</v>
      </c>
      <c r="G221" s="3">
        <v>47376</v>
      </c>
      <c r="H221" s="3">
        <v>35000</v>
      </c>
      <c r="I221" s="1">
        <v>40896</v>
      </c>
      <c r="J221" s="1">
        <v>40326</v>
      </c>
      <c r="K221" s="1">
        <f>HLOOKUP(B220,'FY14-15'!$E$2:$GA$49,31,FALSE)</f>
        <v>33142</v>
      </c>
      <c r="L221" s="1">
        <f>HLOOKUP(B220,'FY15-16'!$E$2:$GA$49,31,FALSE)</f>
        <v>40898</v>
      </c>
      <c r="M221" s="1">
        <f>HLOOKUP(B220,'FY16-17'!$E$2:$GA$49,31,FALSE)</f>
        <v>45684</v>
      </c>
      <c r="N221" s="1">
        <f>HLOOKUP(B220,'FY17-18'!$E$2:$GA$49,31,FALSE)</f>
        <v>35140</v>
      </c>
      <c r="O221" s="1">
        <f>HLOOKUP($B220,'FY18-19'!$E$2:$GA$49,31,FALSE)</f>
        <v>27313</v>
      </c>
      <c r="P221" s="1">
        <f>HLOOKUP($B220,'FY19-20'!$E$2:$GA$49,31,FALSE)</f>
        <v>23754</v>
      </c>
      <c r="Q221" s="1">
        <f>HLOOKUP($B220,'FY20-21'!$E$2:$GA$49,31,FALSE)</f>
        <v>20592</v>
      </c>
      <c r="R221" s="1">
        <f>HLOOKUP($B220,'FY21-22'!$E$2:$GA$49,31,FALSE)</f>
        <v>19162</v>
      </c>
      <c r="S221" s="1">
        <f>HLOOKUP($B220,'FY22-23'!$E$2:$GA$49,31,FALSE)</f>
        <v>40326</v>
      </c>
      <c r="T221" s="1">
        <f>HLOOKUP($B220,'FY23-24'!$E$2:$GA$49,31,FALSE)</f>
        <v>34075</v>
      </c>
    </row>
    <row r="222" spans="1:20">
      <c r="B222" t="s">
        <v>61</v>
      </c>
      <c r="D222" t="s">
        <v>24</v>
      </c>
      <c r="E222" s="3">
        <v>55727.55</v>
      </c>
      <c r="F222" s="3">
        <v>48877.71</v>
      </c>
      <c r="G222" s="3">
        <v>48239.43</v>
      </c>
      <c r="H222" s="3">
        <v>56825</v>
      </c>
      <c r="I222" s="1">
        <v>39239.43</v>
      </c>
      <c r="J222" s="1">
        <v>32113.19</v>
      </c>
      <c r="K222" s="1">
        <f>HLOOKUP(B221,'FY14-15'!$E$2:$GA$49,7,FALSE)</f>
        <v>39184.269999999997</v>
      </c>
      <c r="L222" s="1">
        <f>HLOOKUP(B221,'FY15-16'!$E$2:$GA$49,7,FALSE)</f>
        <v>44561.74</v>
      </c>
      <c r="M222" s="1">
        <f>HLOOKUP(B221,'FY16-17'!$E$2:$GA$49,7,FALSE)</f>
        <v>34335.980000000003</v>
      </c>
      <c r="N222" s="1">
        <f>HLOOKUP(B221,'FY17-18'!$E$2:$GA$49,7,FALSE)</f>
        <v>33556.269999999997</v>
      </c>
      <c r="O222" s="1">
        <f>HLOOKUP($B221,'FY18-19'!$E$2:$GA$49,7,FALSE)</f>
        <v>33520.39</v>
      </c>
      <c r="P222" s="1">
        <f>HLOOKUP($B221,'FY19-20'!$E$2:$GA$49,7,FALSE)</f>
        <v>26204.75</v>
      </c>
      <c r="Q222" s="1">
        <f>HLOOKUP($B221,'FY20-21'!$E$2:$GA$49,7,FALSE)</f>
        <v>30460.61</v>
      </c>
      <c r="R222" s="1">
        <f>HLOOKUP($B221,'FY21-22'!$E$2:$GA$49,7,FALSE)</f>
        <v>38874.449999999997</v>
      </c>
      <c r="S222" s="1">
        <f>HLOOKUP($B221,'FY22-23'!$E$2:$GA$49,7,FALSE)</f>
        <v>50371.199999999997</v>
      </c>
      <c r="T222" s="1">
        <f>HLOOKUP($B221,'FY23-24'!$E$2:$GA$49,7,FALSE)</f>
        <v>47744.18</v>
      </c>
    </row>
    <row r="223" spans="1:20">
      <c r="B223" t="s">
        <v>61</v>
      </c>
      <c r="D223" t="s">
        <v>15</v>
      </c>
      <c r="E223" s="3">
        <v>34376.26</v>
      </c>
      <c r="F223" s="3">
        <v>32878.71</v>
      </c>
      <c r="G223" s="3">
        <v>28419.46</v>
      </c>
      <c r="H223" s="3">
        <v>28203.27</v>
      </c>
      <c r="I223" s="1">
        <v>23532.16</v>
      </c>
      <c r="J223" s="1">
        <v>20975.75</v>
      </c>
      <c r="K223" s="1">
        <f>HLOOKUP(B222,'FY14-15'!$E$2:$GA$49,39,FALSE)</f>
        <v>21571.61</v>
      </c>
      <c r="L223" s="1">
        <f>HLOOKUP(B222,'FY15-16'!$E$2:$GA$49,39,FALSE)</f>
        <v>25335.32</v>
      </c>
      <c r="M223" s="1">
        <f>HLOOKUP(B222,'FY16-17'!$E$2:$GA$49,39,FALSE)</f>
        <v>25335.32</v>
      </c>
      <c r="N223" s="1">
        <f>HLOOKUP(B222,'FY17-18'!$E$2:$GA$49,39,FALSE)</f>
        <v>23070.44</v>
      </c>
      <c r="O223" s="1">
        <f>HLOOKUP($B222,'FY18-19'!$E$2:$GA$49,39,FALSE)</f>
        <v>20165.77</v>
      </c>
      <c r="P223" s="1">
        <f>HLOOKUP($B222,'FY19-20'!$E$2:$GA$49,39,FALSE)</f>
        <v>18193.47</v>
      </c>
      <c r="Q223" s="1">
        <f>HLOOKUP($B222,'FY20-21'!$E$2:$GA$49,39,FALSE)</f>
        <v>15473.95</v>
      </c>
      <c r="R223" s="1">
        <f>HLOOKUP($B222,'FY21-22'!$E$2:$GA$49,39,FALSE)</f>
        <v>17965.599999999999</v>
      </c>
      <c r="S223" s="1">
        <f>HLOOKUP($B222,'FY22-23'!$E$2:$GA$49,39,FALSE)</f>
        <v>27159.739999999998</v>
      </c>
      <c r="T223" s="1">
        <f>HLOOKUP($B222,'FY23-24'!$E$2:$GA$49,39,FALSE)</f>
        <v>27159.74</v>
      </c>
    </row>
    <row r="224" spans="1:20">
      <c r="B224" t="s">
        <v>61</v>
      </c>
      <c r="D224" t="s">
        <v>16</v>
      </c>
      <c r="E224" s="3">
        <v>19672.3</v>
      </c>
      <c r="F224" s="3">
        <v>19186.169999999998</v>
      </c>
      <c r="G224" s="3">
        <v>16598.41</v>
      </c>
      <c r="H224" s="3">
        <v>17262.39</v>
      </c>
      <c r="I224" s="1">
        <v>17232.27</v>
      </c>
      <c r="J224" s="1">
        <v>13998.460000000001</v>
      </c>
      <c r="K224" s="1">
        <f>HLOOKUP(B223,'FY14-15'!$E$2:$GA$49,48,FALSE)</f>
        <v>13779.33</v>
      </c>
      <c r="L224" s="1">
        <f>HLOOKUP(B223,'FY15-16'!$E$2:$GA$49,48,FALSE)</f>
        <v>16008.5</v>
      </c>
      <c r="M224" s="1">
        <f>HLOOKUP(B223,'FY16-17'!$E$2:$GA$49,48,FALSE)</f>
        <v>15401.119999999999</v>
      </c>
      <c r="N224" s="1">
        <f>HLOOKUP(B223,'FY17-18'!$E$2:$GA$49,48,FALSE)</f>
        <v>13201.54</v>
      </c>
      <c r="O224" s="1">
        <f>HLOOKUP($B223,'FY18-19'!$E$2:$GA$49,48,FALSE)</f>
        <v>10952.64</v>
      </c>
      <c r="P224" s="1">
        <f>HLOOKUP($B223,'FY19-20'!$E$2:$GA$49,48,FALSE)</f>
        <v>10214.89</v>
      </c>
      <c r="Q224" s="1">
        <f>HLOOKUP($B223,'FY20-21'!$E$2:$GA$49,48,FALSE)</f>
        <v>8965.65</v>
      </c>
      <c r="R224" s="1">
        <f>HLOOKUP($B223,'FY21-22'!$E$2:$GA$49,48,FALSE)</f>
        <v>10709.9</v>
      </c>
      <c r="S224" s="1">
        <f>HLOOKUP($B223,'FY22-23'!$E$2:$GA$49,48,FALSE)</f>
        <v>16409.02</v>
      </c>
      <c r="T224" s="1">
        <f>HLOOKUP($B223,'FY23-24'!$E$2:$GA$49,48,FALSE)</f>
        <v>14925.509999999998</v>
      </c>
    </row>
    <row r="225" spans="1:20">
      <c r="B225" t="s">
        <v>61</v>
      </c>
      <c r="D225" t="s">
        <v>17</v>
      </c>
      <c r="E225" s="3">
        <v>1857.59</v>
      </c>
      <c r="F225" s="3">
        <v>1437.58</v>
      </c>
      <c r="G225" s="3">
        <v>1148.56</v>
      </c>
      <c r="H225" s="3">
        <v>1721.97</v>
      </c>
      <c r="I225" s="3">
        <v>1868.5442857142857</v>
      </c>
      <c r="J225" s="3">
        <v>1605.6595</v>
      </c>
      <c r="K225" s="3">
        <f t="shared" ref="K225:R225" si="159">K222/K220</f>
        <v>2176.9038888888886</v>
      </c>
      <c r="L225" s="3">
        <f t="shared" si="159"/>
        <v>2121.9876190476189</v>
      </c>
      <c r="M225" s="3">
        <f t="shared" si="159"/>
        <v>1907.5544444444447</v>
      </c>
      <c r="N225" s="3">
        <f t="shared" si="159"/>
        <v>2097.2668749999998</v>
      </c>
      <c r="O225" s="3">
        <f t="shared" si="159"/>
        <v>1971.7876470588235</v>
      </c>
      <c r="P225" s="3">
        <f t="shared" si="159"/>
        <v>1455.8194444444443</v>
      </c>
      <c r="Q225" s="3">
        <f t="shared" si="159"/>
        <v>2343.123846153846</v>
      </c>
      <c r="R225" s="3">
        <f t="shared" si="159"/>
        <v>2286.7323529411765</v>
      </c>
      <c r="S225" s="3">
        <f t="shared" ref="S225:T225" si="160">S222/S220</f>
        <v>1937.353846153846</v>
      </c>
      <c r="T225" s="3">
        <f t="shared" si="160"/>
        <v>1646.3510344827587</v>
      </c>
    </row>
    <row r="226" spans="1:20">
      <c r="B226" t="s">
        <v>61</v>
      </c>
      <c r="D226" t="s">
        <v>18</v>
      </c>
      <c r="E226" s="4">
        <v>1</v>
      </c>
      <c r="F226" s="4">
        <v>1.03</v>
      </c>
      <c r="G226" s="4">
        <v>1.02</v>
      </c>
      <c r="H226" s="4">
        <v>1.62</v>
      </c>
      <c r="I226" s="5">
        <v>0.95949310446009395</v>
      </c>
      <c r="J226" s="5">
        <v>0.79633958240341218</v>
      </c>
      <c r="K226" s="3">
        <f t="shared" ref="K226:M228" si="161">K222/K221</f>
        <v>1.1823145857220445</v>
      </c>
      <c r="L226" s="3">
        <f t="shared" si="161"/>
        <v>1.0895823756662917</v>
      </c>
      <c r="M226" s="3">
        <f t="shared" si="161"/>
        <v>0.75159749584099478</v>
      </c>
      <c r="N226" s="3">
        <f t="shared" ref="N226:R228" si="162">N222/N221</f>
        <v>0.95493084803642558</v>
      </c>
      <c r="O226" s="3">
        <f t="shared" si="162"/>
        <v>1.227268699886501</v>
      </c>
      <c r="P226" s="3">
        <f t="shared" si="162"/>
        <v>1.1031720973309758</v>
      </c>
      <c r="Q226" s="3">
        <f t="shared" si="162"/>
        <v>1.4792448523698525</v>
      </c>
      <c r="R226" s="3">
        <f t="shared" si="162"/>
        <v>2.028726124621647</v>
      </c>
      <c r="S226" s="3">
        <f t="shared" ref="S226:T226" si="163">S222/S221</f>
        <v>1.2490998363338788</v>
      </c>
      <c r="T226" s="3">
        <f t="shared" si="163"/>
        <v>1.4011498165810712</v>
      </c>
    </row>
    <row r="227" spans="1:20">
      <c r="B227" t="s">
        <v>61</v>
      </c>
      <c r="D227" t="s">
        <v>19</v>
      </c>
      <c r="E227" s="6">
        <v>0.6169</v>
      </c>
      <c r="F227" s="6">
        <v>0.67269999999999996</v>
      </c>
      <c r="G227" s="6">
        <v>0.58909999999999996</v>
      </c>
      <c r="H227" s="6">
        <v>0.49630000000000002</v>
      </c>
      <c r="I227" s="6">
        <v>0.59970697841431442</v>
      </c>
      <c r="J227" s="6">
        <v>0.65318176113927018</v>
      </c>
      <c r="K227" s="6">
        <f t="shared" si="161"/>
        <v>0.55051708249254105</v>
      </c>
      <c r="L227" s="6">
        <f t="shared" si="161"/>
        <v>0.56854422650462033</v>
      </c>
      <c r="M227" s="6">
        <f t="shared" si="161"/>
        <v>0.73786506166417842</v>
      </c>
      <c r="N227" s="6">
        <f t="shared" si="162"/>
        <v>0.68751503072302134</v>
      </c>
      <c r="O227" s="6">
        <f t="shared" si="162"/>
        <v>0.60159711745597233</v>
      </c>
      <c r="P227" s="6">
        <f t="shared" si="162"/>
        <v>0.6942813802841088</v>
      </c>
      <c r="Q227" s="6">
        <f t="shared" si="162"/>
        <v>0.50799869076817572</v>
      </c>
      <c r="R227" s="6">
        <f t="shared" si="162"/>
        <v>0.46214415895273114</v>
      </c>
      <c r="S227" s="6">
        <f t="shared" ref="S227:T227" si="164">S223/S222</f>
        <v>0.53919183978146246</v>
      </c>
      <c r="T227" s="6">
        <f t="shared" si="164"/>
        <v>0.56885970185266566</v>
      </c>
    </row>
    <row r="228" spans="1:20">
      <c r="B228" t="s">
        <v>61</v>
      </c>
      <c r="D228" t="s">
        <v>20</v>
      </c>
      <c r="E228" s="6">
        <v>0.57230000000000003</v>
      </c>
      <c r="F228" s="6">
        <v>0.58350000000000002</v>
      </c>
      <c r="G228" s="6">
        <v>0.58409999999999995</v>
      </c>
      <c r="H228" s="6">
        <v>0.61209999999999998</v>
      </c>
      <c r="I228" s="6">
        <v>0.73228594400174063</v>
      </c>
      <c r="J228" s="6">
        <v>0.66736397983385576</v>
      </c>
      <c r="K228" s="6">
        <f t="shared" si="161"/>
        <v>0.63877151496805284</v>
      </c>
      <c r="L228" s="6">
        <f t="shared" si="161"/>
        <v>0.63186492217189283</v>
      </c>
      <c r="M228" s="6">
        <f t="shared" si="161"/>
        <v>0.60789127589467984</v>
      </c>
      <c r="N228" s="6">
        <f t="shared" si="162"/>
        <v>0.57222749110983584</v>
      </c>
      <c r="O228" s="6">
        <f t="shared" si="162"/>
        <v>0.54313026480020343</v>
      </c>
      <c r="P228" s="6">
        <f t="shared" si="162"/>
        <v>0.56145913891082888</v>
      </c>
      <c r="Q228" s="6">
        <f t="shared" si="162"/>
        <v>0.57940280277498635</v>
      </c>
      <c r="R228" s="6">
        <f t="shared" si="162"/>
        <v>0.59613372222469607</v>
      </c>
      <c r="S228" s="6">
        <f t="shared" ref="S228:T228" si="165">S224/S223</f>
        <v>0.6041670502000388</v>
      </c>
      <c r="T228" s="6">
        <f t="shared" si="165"/>
        <v>0.54954539329168828</v>
      </c>
    </row>
    <row r="229" spans="1:20">
      <c r="B229" t="s">
        <v>61</v>
      </c>
      <c r="D229" t="s">
        <v>21</v>
      </c>
      <c r="E229" s="6">
        <v>0.35299999999999998</v>
      </c>
      <c r="F229" s="6">
        <v>0.39250000000000002</v>
      </c>
      <c r="G229" s="6">
        <v>0.34410000000000002</v>
      </c>
      <c r="H229" s="6">
        <v>0.30380000000000001</v>
      </c>
      <c r="I229" s="6">
        <v>0.43915699081255766</v>
      </c>
      <c r="J229" s="6">
        <v>0.43590997966879036</v>
      </c>
      <c r="K229" s="6">
        <f t="shared" ref="K229:R229" si="166">K224/K222</f>
        <v>0.351654630799553</v>
      </c>
      <c r="L229" s="6">
        <f t="shared" si="166"/>
        <v>0.35924315343162094</v>
      </c>
      <c r="M229" s="6">
        <f t="shared" si="166"/>
        <v>0.44854173377314399</v>
      </c>
      <c r="N229" s="6">
        <f t="shared" si="166"/>
        <v>0.39341500113093625</v>
      </c>
      <c r="O229" s="6">
        <f t="shared" si="166"/>
        <v>0.32674560170690137</v>
      </c>
      <c r="P229" s="6">
        <f t="shared" si="166"/>
        <v>0.38981062593613752</v>
      </c>
      <c r="Q229" s="6">
        <f t="shared" si="166"/>
        <v>0.29433586523710453</v>
      </c>
      <c r="R229" s="6">
        <f t="shared" si="166"/>
        <v>0.27549971768089326</v>
      </c>
      <c r="S229" s="6">
        <f t="shared" ref="S229:T229" si="167">S224/S222</f>
        <v>0.32576194333269809</v>
      </c>
      <c r="T229" s="6">
        <f t="shared" si="167"/>
        <v>0.31261422858241567</v>
      </c>
    </row>
    <row r="230" spans="1:20">
      <c r="B230" t="s">
        <v>61</v>
      </c>
    </row>
    <row r="231" spans="1:20">
      <c r="A231" t="s">
        <v>58</v>
      </c>
      <c r="B231" t="s">
        <v>63</v>
      </c>
      <c r="C231" t="s">
        <v>64</v>
      </c>
    </row>
    <row r="232" spans="1:20">
      <c r="B232" t="s">
        <v>63</v>
      </c>
      <c r="D232" t="s">
        <v>12</v>
      </c>
      <c r="E232" s="1">
        <v>147</v>
      </c>
      <c r="F232" s="1">
        <v>148</v>
      </c>
      <c r="G232" s="1">
        <v>151</v>
      </c>
      <c r="H232" s="1">
        <v>92</v>
      </c>
      <c r="I232" s="1">
        <v>80</v>
      </c>
      <c r="J232" s="1">
        <v>80</v>
      </c>
      <c r="K232" s="1">
        <f>HLOOKUP(B231,'FY14-15'!$E$2:$GA$49,15,FALSE)</f>
        <v>67</v>
      </c>
      <c r="L232" s="1">
        <f>HLOOKUP(B231,'FY15-16'!$E$2:$GA$49,15,FALSE)</f>
        <v>82</v>
      </c>
      <c r="M232" s="1">
        <f>HLOOKUP(B231,'FY16-17'!$E$2:$GA$49,15,FALSE)</f>
        <v>100</v>
      </c>
      <c r="N232" s="1">
        <f>HLOOKUP(B231,'FY17-18'!$E$2:$GA$49,15,FALSE)</f>
        <v>108</v>
      </c>
      <c r="O232" s="1">
        <f>HLOOKUP($B231,'FY18-19'!$E$2:$GA$49,15,FALSE)</f>
        <v>105</v>
      </c>
      <c r="P232" s="1">
        <f>HLOOKUP($B231,'FY19-20'!$E$2:$GA$49,15,FALSE)</f>
        <v>107</v>
      </c>
      <c r="Q232" s="1">
        <f>HLOOKUP($B231,'FY20-21'!$E$2:$GA$49,15,FALSE)</f>
        <v>106</v>
      </c>
      <c r="R232" s="1">
        <f>HLOOKUP($B231,'FY21-22'!$E$2:$GA$49,15,FALSE)</f>
        <v>84</v>
      </c>
      <c r="S232" s="1">
        <f>HLOOKUP($B231,'FY22-23'!$E$2:$GA$49,15,FALSE)</f>
        <v>81</v>
      </c>
      <c r="T232" s="1">
        <f>HLOOKUP($B231,'FY23-24'!$E$2:$GA$49,15,FALSE)</f>
        <v>29</v>
      </c>
    </row>
    <row r="233" spans="1:20">
      <c r="B233" t="s">
        <v>63</v>
      </c>
      <c r="D233" t="s">
        <v>13</v>
      </c>
      <c r="E233" s="3">
        <v>52325</v>
      </c>
      <c r="F233" s="3">
        <v>60426</v>
      </c>
      <c r="G233" s="3">
        <v>57600</v>
      </c>
      <c r="H233" s="3">
        <v>50460</v>
      </c>
      <c r="I233" s="1">
        <v>46037.5</v>
      </c>
      <c r="J233" s="1">
        <v>50760</v>
      </c>
      <c r="K233" s="1">
        <f>HLOOKUP(B232,'FY14-15'!$E$2:$GA$49,31,FALSE)</f>
        <v>49896</v>
      </c>
      <c r="L233" s="1">
        <f>HLOOKUP(B232,'FY15-16'!$E$2:$GA$49,31,FALSE)</f>
        <v>57915</v>
      </c>
      <c r="M233" s="1">
        <f>HLOOKUP(B232,'FY16-17'!$E$2:$GA$49,31,FALSE)</f>
        <v>61200</v>
      </c>
      <c r="N233" s="1">
        <f>HLOOKUP(B232,'FY17-18'!$E$2:$GA$49,31,FALSE)</f>
        <v>55100</v>
      </c>
      <c r="O233" s="1">
        <f>HLOOKUP($B232,'FY18-19'!$E$2:$GA$49,31,FALSE)</f>
        <v>56736</v>
      </c>
      <c r="P233" s="1">
        <f>HLOOKUP($B232,'FY19-20'!$E$2:$GA$49,31,FALSE)</f>
        <v>45360</v>
      </c>
      <c r="Q233" s="1">
        <f>HLOOKUP($B232,'FY20-21'!$E$2:$GA$49,31,FALSE)</f>
        <v>62050</v>
      </c>
      <c r="R233" s="1">
        <f>HLOOKUP($B232,'FY21-22'!$E$2:$GA$49,31,FALSE)</f>
        <v>57200</v>
      </c>
      <c r="S233" s="1">
        <f>HLOOKUP($B232,'FY22-23'!$E$2:$GA$49,31,FALSE)</f>
        <v>59925</v>
      </c>
      <c r="T233" s="1">
        <f>HLOOKUP($B232,'FY23-24'!$E$2:$GA$49,31,FALSE)</f>
        <v>48422</v>
      </c>
    </row>
    <row r="234" spans="1:20">
      <c r="B234" t="s">
        <v>63</v>
      </c>
      <c r="D234" t="s">
        <v>24</v>
      </c>
      <c r="E234" s="3">
        <v>83174.22</v>
      </c>
      <c r="F234" s="3">
        <v>87488.36</v>
      </c>
      <c r="G234" s="3">
        <v>97868</v>
      </c>
      <c r="H234" s="3">
        <v>75617.47</v>
      </c>
      <c r="I234" s="1">
        <v>69879.320000000007</v>
      </c>
      <c r="J234" s="1">
        <v>73300.539999999994</v>
      </c>
      <c r="K234" s="1">
        <f>HLOOKUP(B233,'FY14-15'!$E$2:$GA$49,7,FALSE)</f>
        <v>70946.52</v>
      </c>
      <c r="L234" s="1">
        <f>HLOOKUP(B233,'FY15-16'!$E$2:$GA$49,7,FALSE)</f>
        <v>76751.179999999993</v>
      </c>
      <c r="M234" s="1">
        <f>HLOOKUP(B233,'FY16-17'!$E$2:$GA$49,7,FALSE)</f>
        <v>82739.73</v>
      </c>
      <c r="N234" s="1">
        <f>HLOOKUP(B233,'FY17-18'!$E$2:$GA$49,7,FALSE)</f>
        <v>74217.279999999999</v>
      </c>
      <c r="O234" s="1">
        <f>HLOOKUP($B233,'FY18-19'!$E$2:$GA$49,7,FALSE)</f>
        <v>76224.39</v>
      </c>
      <c r="P234" s="1">
        <f>HLOOKUP($B233,'FY19-20'!$E$2:$GA$49,7,FALSE)</f>
        <v>93345.17</v>
      </c>
      <c r="Q234" s="1">
        <f>HLOOKUP($B233,'FY20-21'!$E$2:$GA$49,7,FALSE)</f>
        <v>117115.94</v>
      </c>
      <c r="R234" s="1">
        <f>HLOOKUP($B233,'FY21-22'!$E$2:$GA$49,7,FALSE)</f>
        <v>95999.01</v>
      </c>
      <c r="S234" s="1">
        <f>HLOOKUP($B233,'FY22-23'!$E$2:$GA$49,7,FALSE)</f>
        <v>96497.12</v>
      </c>
      <c r="T234" s="1">
        <f>HLOOKUP($B233,'FY23-24'!$E$2:$GA$49,7,FALSE)</f>
        <v>95741.9</v>
      </c>
    </row>
    <row r="235" spans="1:20">
      <c r="B235" t="s">
        <v>63</v>
      </c>
      <c r="D235" t="s">
        <v>15</v>
      </c>
      <c r="E235" s="3">
        <v>47149.4</v>
      </c>
      <c r="F235" s="3">
        <v>44765.05</v>
      </c>
      <c r="G235" s="3">
        <v>47572.91</v>
      </c>
      <c r="H235" s="3">
        <v>47572.91</v>
      </c>
      <c r="I235" s="1">
        <v>35197.490000000005</v>
      </c>
      <c r="J235" s="1">
        <v>37538.94</v>
      </c>
      <c r="K235" s="1">
        <f>HLOOKUP(B234,'FY14-15'!$E$2:$GA$49,39,FALSE)</f>
        <v>37538.94</v>
      </c>
      <c r="L235" s="1">
        <f>HLOOKUP(B234,'FY15-16'!$E$2:$GA$49,39,FALSE)</f>
        <v>40499.53</v>
      </c>
      <c r="M235" s="1">
        <f>HLOOKUP(B234,'FY16-17'!$E$2:$GA$49,39,FALSE)</f>
        <v>43350.53</v>
      </c>
      <c r="N235" s="1">
        <f>HLOOKUP(B234,'FY17-18'!$E$2:$GA$49,39,FALSE)</f>
        <v>43350.53</v>
      </c>
      <c r="O235" s="1">
        <f>HLOOKUP($B234,'FY18-19'!$E$2:$GA$49,39,FALSE)</f>
        <v>40025.839999999997</v>
      </c>
      <c r="P235" s="1">
        <f>HLOOKUP($B234,'FY19-20'!$E$2:$GA$49,39,FALSE)</f>
        <v>42975.710000000006</v>
      </c>
      <c r="Q235" s="1">
        <f>HLOOKUP($B234,'FY20-21'!$E$2:$GA$49,39,FALSE)</f>
        <v>55206.619999999995</v>
      </c>
      <c r="R235" s="1">
        <f>HLOOKUP($B234,'FY21-22'!$E$2:$GA$49,39,FALSE)</f>
        <v>55206.619999999995</v>
      </c>
      <c r="S235" s="1">
        <f>HLOOKUP($B234,'FY22-23'!$E$2:$GA$49,39,FALSE)</f>
        <v>47690.85</v>
      </c>
      <c r="T235" s="1">
        <f>HLOOKUP($B234,'FY23-24'!$E$2:$GA$49,39,FALSE)</f>
        <v>47690.85</v>
      </c>
    </row>
    <row r="236" spans="1:20">
      <c r="B236" t="s">
        <v>63</v>
      </c>
      <c r="D236" t="s">
        <v>16</v>
      </c>
      <c r="E236" s="3">
        <v>27394.57</v>
      </c>
      <c r="F236" s="3">
        <v>26088.870000000003</v>
      </c>
      <c r="G236" s="3">
        <v>28811.550000000003</v>
      </c>
      <c r="H236" s="3">
        <v>29155.61</v>
      </c>
      <c r="I236" s="1">
        <v>22587.38</v>
      </c>
      <c r="J236" s="1">
        <v>22997.74</v>
      </c>
      <c r="K236" s="1">
        <f>HLOOKUP(B235,'FY14-15'!$E$2:$GA$49,48,FALSE)</f>
        <v>24361.760000000002</v>
      </c>
      <c r="L236" s="1">
        <f>HLOOKUP(B235,'FY15-16'!$E$2:$GA$49,48,FALSE)</f>
        <v>25272.12</v>
      </c>
      <c r="M236" s="1">
        <f>HLOOKUP(B235,'FY16-17'!$E$2:$GA$49,48,FALSE)</f>
        <v>26643.13</v>
      </c>
      <c r="N236" s="1">
        <f>HLOOKUP(B235,'FY17-18'!$E$2:$GA$49,48,FALSE)</f>
        <v>25212.37</v>
      </c>
      <c r="O236" s="1">
        <f>HLOOKUP($B235,'FY18-19'!$E$2:$GA$49,48,FALSE)</f>
        <v>21956.440000000002</v>
      </c>
      <c r="P236" s="1">
        <f>HLOOKUP($B235,'FY19-20'!$E$2:$GA$49,48,FALSE)</f>
        <v>24835.84</v>
      </c>
      <c r="Q236" s="1">
        <f>HLOOKUP($B235,'FY20-21'!$E$2:$GA$49,48,FALSE)</f>
        <v>34162.86</v>
      </c>
      <c r="R236" s="1">
        <f>HLOOKUP($B235,'FY21-22'!$E$2:$GA$49,48,FALSE)</f>
        <v>32177.66</v>
      </c>
      <c r="S236" s="1">
        <f>HLOOKUP($B235,'FY22-23'!$E$2:$GA$49,48,FALSE)</f>
        <v>26609.120000000003</v>
      </c>
      <c r="T236" s="1">
        <f>HLOOKUP($B235,'FY23-24'!$E$2:$GA$49,48,FALSE)</f>
        <v>26208.28</v>
      </c>
    </row>
    <row r="237" spans="1:20">
      <c r="B237" t="s">
        <v>63</v>
      </c>
      <c r="D237" t="s">
        <v>17</v>
      </c>
      <c r="E237" s="3">
        <v>565.80999999999995</v>
      </c>
      <c r="F237" s="3">
        <v>591.14</v>
      </c>
      <c r="G237" s="3">
        <v>648.13</v>
      </c>
      <c r="H237" s="3">
        <v>821.93</v>
      </c>
      <c r="I237" s="3">
        <v>873.49150000000009</v>
      </c>
      <c r="J237" s="3">
        <v>916.2567499999999</v>
      </c>
      <c r="K237" s="3">
        <f t="shared" ref="K237:R237" si="168">K234/K232</f>
        <v>1058.9032835820897</v>
      </c>
      <c r="L237" s="3">
        <f t="shared" si="168"/>
        <v>935.9899999999999</v>
      </c>
      <c r="M237" s="3">
        <f t="shared" si="168"/>
        <v>827.39729999999997</v>
      </c>
      <c r="N237" s="3">
        <f t="shared" si="168"/>
        <v>687.19703703703703</v>
      </c>
      <c r="O237" s="3">
        <f t="shared" si="168"/>
        <v>725.94657142857147</v>
      </c>
      <c r="P237" s="3">
        <f t="shared" si="168"/>
        <v>872.38476635514019</v>
      </c>
      <c r="Q237" s="3">
        <f t="shared" si="168"/>
        <v>1104.8673584905659</v>
      </c>
      <c r="R237" s="3">
        <f t="shared" si="168"/>
        <v>1142.845357142857</v>
      </c>
      <c r="S237" s="3">
        <f t="shared" ref="S237:T237" si="169">S234/S232</f>
        <v>1191.3224691358025</v>
      </c>
      <c r="T237" s="3">
        <f t="shared" si="169"/>
        <v>3301.4448275862069</v>
      </c>
    </row>
    <row r="238" spans="1:20">
      <c r="B238" t="s">
        <v>63</v>
      </c>
      <c r="D238" t="s">
        <v>18</v>
      </c>
      <c r="E238" s="4">
        <v>1.59</v>
      </c>
      <c r="F238" s="4">
        <v>1.45</v>
      </c>
      <c r="G238" s="4">
        <v>1.7</v>
      </c>
      <c r="H238" s="4">
        <v>1.5</v>
      </c>
      <c r="I238" s="5">
        <v>1.5178782514254685</v>
      </c>
      <c r="J238" s="5">
        <v>1.4440610717100077</v>
      </c>
      <c r="K238" s="3">
        <f t="shared" ref="K238:M240" si="170">K234/K233</f>
        <v>1.421887926887927</v>
      </c>
      <c r="L238" s="3">
        <f t="shared" si="170"/>
        <v>1.3252383665716998</v>
      </c>
      <c r="M238" s="3">
        <f t="shared" si="170"/>
        <v>1.3519563725490196</v>
      </c>
      <c r="N238" s="3">
        <f t="shared" ref="N238:R240" si="171">N234/N233</f>
        <v>1.3469560798548095</v>
      </c>
      <c r="O238" s="3">
        <f t="shared" si="171"/>
        <v>1.343492491539763</v>
      </c>
      <c r="P238" s="3">
        <f t="shared" si="171"/>
        <v>2.0578741181657847</v>
      </c>
      <c r="Q238" s="3">
        <f t="shared" si="171"/>
        <v>1.8874446414182111</v>
      </c>
      <c r="R238" s="3">
        <f t="shared" si="171"/>
        <v>1.6783043706293705</v>
      </c>
      <c r="S238" s="3">
        <f t="shared" ref="S238:T238" si="172">S234/S233</f>
        <v>1.610298206090947</v>
      </c>
      <c r="T238" s="3">
        <f t="shared" si="172"/>
        <v>1.9772396844409565</v>
      </c>
    </row>
    <row r="239" spans="1:20">
      <c r="B239" t="s">
        <v>63</v>
      </c>
      <c r="D239" t="s">
        <v>19</v>
      </c>
      <c r="E239" s="6">
        <v>0.56689999999999996</v>
      </c>
      <c r="F239" s="6">
        <v>0.51170000000000004</v>
      </c>
      <c r="G239" s="6">
        <v>0.48609999999999998</v>
      </c>
      <c r="H239" s="6">
        <v>0.62909999999999999</v>
      </c>
      <c r="I239" s="6">
        <v>0.50368964666513638</v>
      </c>
      <c r="J239" s="6">
        <v>0.51212364874801752</v>
      </c>
      <c r="K239" s="6">
        <f t="shared" si="170"/>
        <v>0.52911601583840895</v>
      </c>
      <c r="L239" s="6">
        <f t="shared" si="170"/>
        <v>0.52767305987999147</v>
      </c>
      <c r="M239" s="6">
        <f t="shared" si="170"/>
        <v>0.52393849967844952</v>
      </c>
      <c r="N239" s="6">
        <f t="shared" si="171"/>
        <v>0.58410292050584445</v>
      </c>
      <c r="O239" s="6">
        <f t="shared" si="171"/>
        <v>0.52510541573373037</v>
      </c>
      <c r="P239" s="6">
        <f t="shared" si="171"/>
        <v>0.46039564768053887</v>
      </c>
      <c r="Q239" s="6">
        <f t="shared" si="171"/>
        <v>0.4713843393136749</v>
      </c>
      <c r="R239" s="6">
        <f t="shared" si="171"/>
        <v>0.57507488879312396</v>
      </c>
      <c r="S239" s="6">
        <f t="shared" ref="S239:T239" si="173">S235/S234</f>
        <v>0.494220449273512</v>
      </c>
      <c r="T239" s="6">
        <f t="shared" si="173"/>
        <v>0.49811890092007782</v>
      </c>
    </row>
    <row r="240" spans="1:20">
      <c r="B240" t="s">
        <v>63</v>
      </c>
      <c r="D240" t="s">
        <v>20</v>
      </c>
      <c r="E240" s="6">
        <v>0.58099999999999996</v>
      </c>
      <c r="F240" s="6">
        <v>0.58279999999999998</v>
      </c>
      <c r="G240" s="6">
        <v>0.60560000000000003</v>
      </c>
      <c r="H240" s="6">
        <v>0.6129</v>
      </c>
      <c r="I240" s="6">
        <v>0.64173269173455261</v>
      </c>
      <c r="J240" s="6">
        <v>0.61263690450502861</v>
      </c>
      <c r="K240" s="6">
        <f t="shared" si="170"/>
        <v>0.64897303972887888</v>
      </c>
      <c r="L240" s="6">
        <f t="shared" si="170"/>
        <v>0.62401020456286771</v>
      </c>
      <c r="M240" s="6">
        <f t="shared" si="170"/>
        <v>0.61459756086027095</v>
      </c>
      <c r="N240" s="6">
        <f t="shared" si="171"/>
        <v>0.58159312008411435</v>
      </c>
      <c r="O240" s="6">
        <f t="shared" si="171"/>
        <v>0.54855663241545971</v>
      </c>
      <c r="P240" s="6">
        <f t="shared" si="171"/>
        <v>0.57790412304997396</v>
      </c>
      <c r="Q240" s="6">
        <f t="shared" si="171"/>
        <v>0.61881817796488903</v>
      </c>
      <c r="R240" s="6">
        <f t="shared" si="171"/>
        <v>0.58285872237785985</v>
      </c>
      <c r="S240" s="6">
        <f t="shared" ref="S240:T240" si="174">S236/S235</f>
        <v>0.55795021476866113</v>
      </c>
      <c r="T240" s="6">
        <f t="shared" si="174"/>
        <v>0.54954524819750539</v>
      </c>
    </row>
    <row r="241" spans="1:20">
      <c r="B241" t="s">
        <v>63</v>
      </c>
      <c r="D241" t="s">
        <v>21</v>
      </c>
      <c r="E241" s="6">
        <v>0.32940000000000003</v>
      </c>
      <c r="F241" s="6">
        <v>0.29820000000000002</v>
      </c>
      <c r="G241" s="6">
        <v>0.2944</v>
      </c>
      <c r="H241" s="6">
        <v>0.3856</v>
      </c>
      <c r="I241" s="6">
        <v>0.32323411275324371</v>
      </c>
      <c r="J241" s="6">
        <v>0.31374584689280605</v>
      </c>
      <c r="K241" s="6">
        <f t="shared" ref="K241:R241" si="175">K236/K234</f>
        <v>0.3433820291678859</v>
      </c>
      <c r="L241" s="6">
        <f t="shared" si="175"/>
        <v>0.32927337403802781</v>
      </c>
      <c r="M241" s="6">
        <f t="shared" si="175"/>
        <v>0.32201132394316495</v>
      </c>
      <c r="N241" s="6">
        <f t="shared" si="175"/>
        <v>0.33971023998723748</v>
      </c>
      <c r="O241" s="6">
        <f t="shared" si="175"/>
        <v>0.28805005851801507</v>
      </c>
      <c r="P241" s="6">
        <f t="shared" si="175"/>
        <v>0.26606454302884658</v>
      </c>
      <c r="Q241" s="6">
        <f t="shared" si="175"/>
        <v>0.29170119797527133</v>
      </c>
      <c r="R241" s="6">
        <f t="shared" si="175"/>
        <v>0.33518741495355003</v>
      </c>
      <c r="S241" s="6">
        <f t="shared" ref="S241:T241" si="176">S236/S234</f>
        <v>0.2757504058152202</v>
      </c>
      <c r="T241" s="6">
        <f t="shared" si="176"/>
        <v>0.27373887503799277</v>
      </c>
    </row>
    <row r="242" spans="1:20">
      <c r="B242" t="s">
        <v>63</v>
      </c>
    </row>
    <row r="243" spans="1:20">
      <c r="A243" t="s">
        <v>58</v>
      </c>
      <c r="B243" t="s">
        <v>65</v>
      </c>
      <c r="C243" t="s">
        <v>66</v>
      </c>
    </row>
    <row r="244" spans="1:20">
      <c r="B244" t="s">
        <v>65</v>
      </c>
      <c r="D244" t="s">
        <v>12</v>
      </c>
      <c r="E244" s="1">
        <v>34</v>
      </c>
      <c r="F244" s="1">
        <v>34</v>
      </c>
      <c r="G244" s="1">
        <v>28</v>
      </c>
      <c r="H244" s="1">
        <v>34</v>
      </c>
      <c r="I244" s="1">
        <v>28</v>
      </c>
      <c r="J244" s="1">
        <v>28</v>
      </c>
      <c r="K244" s="1">
        <f>HLOOKUP(B243,'FY14-15'!$E$2:$GA$49,15,FALSE)</f>
        <v>20</v>
      </c>
      <c r="L244" s="1">
        <f>HLOOKUP(B243,'FY15-16'!$E$2:$GA$49,15,FALSE)</f>
        <v>14</v>
      </c>
      <c r="M244" s="1">
        <f>HLOOKUP(B243,'FY16-17'!$E$2:$GA$49,15,FALSE)</f>
        <v>20</v>
      </c>
      <c r="N244" s="1">
        <f>HLOOKUP(B243,'FY17-18'!$E$2:$GA$49,15,FALSE)</f>
        <v>17</v>
      </c>
      <c r="O244" s="1">
        <f>HLOOKUP($B243,'FY18-19'!$E$2:$GA$49,15,FALSE)</f>
        <v>24</v>
      </c>
      <c r="P244" s="1">
        <f>HLOOKUP($B243,'FY19-20'!$E$2:$GA$49,15,FALSE)</f>
        <v>49</v>
      </c>
      <c r="Q244" s="1">
        <f>HLOOKUP($B243,'FY20-21'!$E$2:$GA$49,15,FALSE)</f>
        <v>33</v>
      </c>
      <c r="R244" s="1">
        <f>HLOOKUP($B243,'FY21-22'!$E$2:$GA$49,15,FALSE)</f>
        <v>62</v>
      </c>
      <c r="S244" s="1">
        <f>HLOOKUP($B243,'FY22-23'!$E$2:$GA$49,15,FALSE)</f>
        <v>45</v>
      </c>
      <c r="T244" s="1">
        <f>HLOOKUP($B243,'FY23-24'!$E$2:$GA$49,15,FALSE)</f>
        <v>40</v>
      </c>
    </row>
    <row r="245" spans="1:20">
      <c r="B245" t="s">
        <v>65</v>
      </c>
      <c r="D245" t="s">
        <v>13</v>
      </c>
      <c r="E245" s="3">
        <v>25551</v>
      </c>
      <c r="F245" s="3">
        <v>25551</v>
      </c>
      <c r="G245" s="3">
        <v>20230</v>
      </c>
      <c r="H245" s="3">
        <v>23153</v>
      </c>
      <c r="I245" s="1">
        <v>32899</v>
      </c>
      <c r="J245" s="1">
        <v>20735</v>
      </c>
      <c r="K245" s="1">
        <f>HLOOKUP(B244,'FY14-15'!$E$2:$GA$49,31,FALSE)</f>
        <v>15158</v>
      </c>
      <c r="L245" s="1">
        <f>HLOOKUP(B244,'FY15-16'!$E$2:$GA$49,31,FALSE)</f>
        <v>19272</v>
      </c>
      <c r="M245" s="1">
        <f>HLOOKUP(B244,'FY16-17'!$E$2:$GA$49,31,FALSE)</f>
        <v>18576</v>
      </c>
      <c r="N245" s="1">
        <f>HLOOKUP(B244,'FY17-18'!$E$2:$GA$49,31,FALSE)</f>
        <v>14355</v>
      </c>
      <c r="O245" s="1">
        <f>HLOOKUP($B244,'FY18-19'!$E$2:$GA$49,31,FALSE)</f>
        <v>10585</v>
      </c>
      <c r="P245" s="1">
        <f>HLOOKUP($B244,'FY19-20'!$E$2:$GA$49,31,FALSE)</f>
        <v>12644</v>
      </c>
      <c r="Q245" s="1">
        <f>HLOOKUP($B244,'FY20-21'!$E$2:$GA$49,31,FALSE)</f>
        <v>13390</v>
      </c>
      <c r="R245" s="1">
        <f>HLOOKUP($B244,'FY21-22'!$E$2:$GA$49,31,FALSE)</f>
        <v>14729</v>
      </c>
      <c r="S245" s="1">
        <f>HLOOKUP($B244,'FY22-23'!$E$2:$GA$49,31,FALSE)</f>
        <v>8723</v>
      </c>
      <c r="T245" s="1">
        <f>HLOOKUP($B244,'FY23-24'!$E$2:$GA$49,31,FALSE)</f>
        <v>38377.9</v>
      </c>
    </row>
    <row r="246" spans="1:20">
      <c r="B246" t="s">
        <v>65</v>
      </c>
      <c r="D246" t="s">
        <v>24</v>
      </c>
      <c r="E246" s="3">
        <v>30225.68</v>
      </c>
      <c r="F246" s="3">
        <v>37645.89</v>
      </c>
      <c r="G246" s="3">
        <v>30388.639999999999</v>
      </c>
      <c r="H246" s="3">
        <v>91826.34</v>
      </c>
      <c r="I246" s="1">
        <v>82840.55</v>
      </c>
      <c r="J246" s="1">
        <v>24726.32</v>
      </c>
      <c r="K246" s="1">
        <f>HLOOKUP(B245,'FY14-15'!$E$2:$GA$49,7,FALSE)</f>
        <v>36274.089999999997</v>
      </c>
      <c r="L246" s="1">
        <f>HLOOKUP(B245,'FY15-16'!$E$2:$GA$49,7,FALSE)</f>
        <v>35990.07</v>
      </c>
      <c r="M246" s="1">
        <f>HLOOKUP(B245,'FY16-17'!$E$2:$GA$49,7,FALSE)</f>
        <v>25515.02</v>
      </c>
      <c r="N246" s="1">
        <f>HLOOKUP(B245,'FY17-18'!$E$2:$GA$49,7,FALSE)</f>
        <v>15727.4</v>
      </c>
      <c r="O246" s="1">
        <f>HLOOKUP($B245,'FY18-19'!$E$2:$GA$49,7,FALSE)</f>
        <v>11928.49</v>
      </c>
      <c r="P246" s="1">
        <f>HLOOKUP($B245,'FY19-20'!$E$2:$GA$49,7,FALSE)</f>
        <v>14171.54</v>
      </c>
      <c r="Q246" s="1">
        <f>HLOOKUP($B245,'FY20-21'!$E$2:$GA$49,7,FALSE)</f>
        <v>25567.91</v>
      </c>
      <c r="R246" s="1">
        <f>HLOOKUP($B245,'FY21-22'!$E$2:$GA$49,7,FALSE)</f>
        <v>24430.91</v>
      </c>
      <c r="S246" s="1">
        <f>HLOOKUP($B245,'FY22-23'!$E$2:$GA$49,7,FALSE)</f>
        <v>41669.89</v>
      </c>
      <c r="T246" s="1">
        <f>HLOOKUP($B245,'FY23-24'!$E$2:$GA$49,7,FALSE)</f>
        <v>76532.47</v>
      </c>
    </row>
    <row r="247" spans="1:20">
      <c r="B247" t="s">
        <v>65</v>
      </c>
      <c r="D247" t="s">
        <v>15</v>
      </c>
      <c r="E247" s="3">
        <v>16636.28</v>
      </c>
      <c r="F247" s="3">
        <v>19149.510000000002</v>
      </c>
      <c r="G247" s="3">
        <v>19149.510000000002</v>
      </c>
      <c r="H247" s="3">
        <v>36899.89</v>
      </c>
      <c r="I247" s="1">
        <v>36297.129999999997</v>
      </c>
      <c r="J247" s="1">
        <v>13567.560000000001</v>
      </c>
      <c r="K247" s="1">
        <f>HLOOKUP(B246,'FY14-15'!$E$2:$GA$49,39,FALSE)</f>
        <v>16082.11</v>
      </c>
      <c r="L247" s="1">
        <f>HLOOKUP(B246,'FY15-16'!$E$2:$GA$49,39,FALSE)</f>
        <v>17016.21</v>
      </c>
      <c r="M247" s="1">
        <f>HLOOKUP(B246,'FY16-17'!$E$2:$GA$49,39,FALSE)</f>
        <v>17016.21</v>
      </c>
      <c r="N247" s="1">
        <f>HLOOKUP(B246,'FY17-18'!$E$2:$GA$49,39,FALSE)</f>
        <v>13294</v>
      </c>
      <c r="O247" s="1">
        <f>HLOOKUP($B246,'FY18-19'!$E$2:$GA$49,39,FALSE)</f>
        <v>8921.86</v>
      </c>
      <c r="P247" s="1">
        <f>HLOOKUP($B246,'FY19-20'!$E$2:$GA$49,39,FALSE)</f>
        <v>7966.3899999999994</v>
      </c>
      <c r="Q247" s="1">
        <f>HLOOKUP($B246,'FY20-21'!$E$2:$GA$49,39,FALSE)</f>
        <v>12013.16</v>
      </c>
      <c r="R247" s="1">
        <f>HLOOKUP($B246,'FY21-22'!$E$2:$GA$49,39,FALSE)</f>
        <v>12013.16</v>
      </c>
      <c r="S247" s="1">
        <f>HLOOKUP($B246,'FY22-23'!$E$2:$GA$49,39,FALSE)</f>
        <v>16298.13</v>
      </c>
      <c r="T247" s="1">
        <f>HLOOKUP($B246,'FY23-24'!$E$2:$GA$49,39,FALSE)</f>
        <v>35532.69</v>
      </c>
    </row>
    <row r="248" spans="1:20">
      <c r="B248" t="s">
        <v>65</v>
      </c>
      <c r="D248" t="s">
        <v>16</v>
      </c>
      <c r="E248" s="3">
        <v>9475.83</v>
      </c>
      <c r="F248" s="3">
        <v>11502.93</v>
      </c>
      <c r="G248" s="3">
        <v>11484.56</v>
      </c>
      <c r="H248" s="3">
        <v>24446.639999999999</v>
      </c>
      <c r="I248" s="1">
        <v>22726.23</v>
      </c>
      <c r="J248" s="1">
        <v>22245.599999999999</v>
      </c>
      <c r="K248" s="1">
        <f>HLOOKUP(B247,'FY14-15'!$E$2:$GA$49,48,FALSE)</f>
        <v>8167.85</v>
      </c>
      <c r="L248" s="1">
        <f>HLOOKUP(B247,'FY15-16'!$E$2:$GA$49,48,FALSE)</f>
        <v>10586.04</v>
      </c>
      <c r="M248" s="1">
        <f>HLOOKUP(B247,'FY16-17'!$E$2:$GA$49,48,FALSE)</f>
        <v>10344</v>
      </c>
      <c r="N248" s="1">
        <f>HLOOKUP(B247,'FY17-18'!$E$2:$GA$49,48,FALSE)</f>
        <v>7376.6100000000006</v>
      </c>
      <c r="O248" s="1">
        <f>HLOOKUP($B247,'FY18-19'!$E$2:$GA$49,48,FALSE)</f>
        <v>4571.03</v>
      </c>
      <c r="P248" s="1">
        <f>HLOOKUP($B247,'FY19-20'!$E$2:$GA$49,48,FALSE)</f>
        <v>4464.28</v>
      </c>
      <c r="Q248" s="1">
        <f>HLOOKUP($B247,'FY20-21'!$E$2:$GA$49,48,FALSE)</f>
        <v>7571.39</v>
      </c>
      <c r="R248" s="1">
        <f>HLOOKUP($B247,'FY21-22'!$E$2:$GA$49,48,FALSE)</f>
        <v>7001.9800000000005</v>
      </c>
      <c r="S248" s="1">
        <f>HLOOKUP($B247,'FY22-23'!$E$2:$GA$49,48,FALSE)</f>
        <v>9732</v>
      </c>
      <c r="T248" s="1">
        <f>HLOOKUP($B247,'FY23-24'!$E$2:$GA$49,48,FALSE)</f>
        <v>21207.66</v>
      </c>
    </row>
    <row r="249" spans="1:20">
      <c r="B249" t="s">
        <v>65</v>
      </c>
      <c r="D249" t="s">
        <v>17</v>
      </c>
      <c r="E249" s="3">
        <v>888.99</v>
      </c>
      <c r="F249" s="3">
        <v>1107.23</v>
      </c>
      <c r="G249" s="3">
        <v>1085.31</v>
      </c>
      <c r="H249" s="3">
        <v>2700.77</v>
      </c>
      <c r="I249" s="3">
        <v>2958.5910714285715</v>
      </c>
      <c r="J249" s="3">
        <v>883.08285714285716</v>
      </c>
      <c r="K249" s="3">
        <f t="shared" ref="K249:R249" si="177">K246/K244</f>
        <v>1813.7044999999998</v>
      </c>
      <c r="L249" s="3">
        <f t="shared" si="177"/>
        <v>2570.7192857142859</v>
      </c>
      <c r="M249" s="3">
        <f t="shared" si="177"/>
        <v>1275.751</v>
      </c>
      <c r="N249" s="3">
        <f t="shared" si="177"/>
        <v>925.14117647058822</v>
      </c>
      <c r="O249" s="3">
        <f t="shared" si="177"/>
        <v>497.02041666666668</v>
      </c>
      <c r="P249" s="3">
        <f t="shared" si="177"/>
        <v>289.21510204081636</v>
      </c>
      <c r="Q249" s="3">
        <f t="shared" si="177"/>
        <v>774.78515151515148</v>
      </c>
      <c r="R249" s="3">
        <f t="shared" si="177"/>
        <v>394.04693548387098</v>
      </c>
      <c r="S249" s="3">
        <f t="shared" ref="S249:T249" si="178">S246/S244</f>
        <v>925.99755555555555</v>
      </c>
      <c r="T249" s="3">
        <f t="shared" si="178"/>
        <v>1913.3117500000001</v>
      </c>
    </row>
    <row r="250" spans="1:20">
      <c r="B250" t="s">
        <v>65</v>
      </c>
      <c r="D250" t="s">
        <v>18</v>
      </c>
      <c r="E250" s="4">
        <v>1.18</v>
      </c>
      <c r="F250" s="4">
        <v>1.47</v>
      </c>
      <c r="G250" s="4">
        <v>1.5</v>
      </c>
      <c r="H250" s="4">
        <v>3.97</v>
      </c>
      <c r="I250" s="5">
        <v>2.5180263837806622</v>
      </c>
      <c r="J250" s="5">
        <v>1.1924919218712322</v>
      </c>
      <c r="K250" s="3">
        <f t="shared" ref="K250:M252" si="179">K246/K245</f>
        <v>2.3930657078770285</v>
      </c>
      <c r="L250" s="3">
        <f t="shared" si="179"/>
        <v>1.8674797633872977</v>
      </c>
      <c r="M250" s="3">
        <f t="shared" si="179"/>
        <v>1.3735475882859605</v>
      </c>
      <c r="N250" s="3">
        <f t="shared" ref="N250:R252" si="180">N246/N245</f>
        <v>1.0956043190525948</v>
      </c>
      <c r="O250" s="3">
        <f t="shared" si="180"/>
        <v>1.1269239489844118</v>
      </c>
      <c r="P250" s="3">
        <f t="shared" si="180"/>
        <v>1.1208114520721291</v>
      </c>
      <c r="Q250" s="3">
        <f t="shared" si="180"/>
        <v>1.9094779686333083</v>
      </c>
      <c r="R250" s="3">
        <f t="shared" si="180"/>
        <v>1.6586944123837328</v>
      </c>
      <c r="S250" s="3">
        <f t="shared" ref="S250:T250" si="181">S246/S245</f>
        <v>4.7770136420956089</v>
      </c>
      <c r="T250" s="3">
        <f t="shared" si="181"/>
        <v>1.9941807654926402</v>
      </c>
    </row>
    <row r="251" spans="1:20">
      <c r="B251" t="s">
        <v>65</v>
      </c>
      <c r="D251" t="s">
        <v>19</v>
      </c>
      <c r="E251" s="6">
        <v>0.5504</v>
      </c>
      <c r="F251" s="6">
        <v>0.50870000000000004</v>
      </c>
      <c r="G251" s="6">
        <v>0.63019999999999998</v>
      </c>
      <c r="H251" s="6">
        <v>0.40179999999999999</v>
      </c>
      <c r="I251" s="6">
        <v>0.43815655497217237</v>
      </c>
      <c r="J251" s="6">
        <v>0.5487092296791436</v>
      </c>
      <c r="K251" s="6">
        <f t="shared" si="179"/>
        <v>0.44334978492913268</v>
      </c>
      <c r="L251" s="6">
        <f t="shared" si="179"/>
        <v>0.47280291480400011</v>
      </c>
      <c r="M251" s="6">
        <f t="shared" si="179"/>
        <v>0.66690953015125987</v>
      </c>
      <c r="N251" s="6">
        <f t="shared" si="180"/>
        <v>0.84527639660719511</v>
      </c>
      <c r="O251" s="6">
        <f t="shared" si="180"/>
        <v>0.74794546501694692</v>
      </c>
      <c r="P251" s="6">
        <f t="shared" si="180"/>
        <v>0.56214003559246195</v>
      </c>
      <c r="Q251" s="6">
        <f t="shared" si="180"/>
        <v>0.4698530306153299</v>
      </c>
      <c r="R251" s="6">
        <f t="shared" si="180"/>
        <v>0.49171971080897109</v>
      </c>
      <c r="S251" s="6">
        <f t="shared" ref="S251:T251" si="182">S247/S246</f>
        <v>0.39112486258063073</v>
      </c>
      <c r="T251" s="6">
        <f t="shared" si="182"/>
        <v>0.46428254569596411</v>
      </c>
    </row>
    <row r="252" spans="1:20">
      <c r="B252" t="s">
        <v>65</v>
      </c>
      <c r="D252" t="s">
        <v>20</v>
      </c>
      <c r="E252" s="6">
        <v>0.5696</v>
      </c>
      <c r="F252" s="6">
        <v>0.60070000000000001</v>
      </c>
      <c r="G252" s="6">
        <v>0.59970000000000001</v>
      </c>
      <c r="H252" s="6">
        <v>0.66249999999999998</v>
      </c>
      <c r="I252" s="6">
        <v>0.62611644501920682</v>
      </c>
      <c r="J252" s="6">
        <v>1.639616850782307</v>
      </c>
      <c r="K252" s="6">
        <f t="shared" si="179"/>
        <v>0.50788422663444044</v>
      </c>
      <c r="L252" s="6">
        <f t="shared" si="179"/>
        <v>0.62211503031521131</v>
      </c>
      <c r="M252" s="6">
        <f t="shared" si="179"/>
        <v>0.60789094633881458</v>
      </c>
      <c r="N252" s="6">
        <f t="shared" si="180"/>
        <v>0.55488265382879498</v>
      </c>
      <c r="O252" s="6">
        <f t="shared" si="180"/>
        <v>0.51234047608906652</v>
      </c>
      <c r="P252" s="6">
        <f t="shared" si="180"/>
        <v>0.56038933569659533</v>
      </c>
      <c r="Q252" s="6">
        <f t="shared" si="180"/>
        <v>0.6302579837444936</v>
      </c>
      <c r="R252" s="6">
        <f t="shared" si="180"/>
        <v>0.58285913115283572</v>
      </c>
      <c r="S252" s="6">
        <f t="shared" ref="S252:T252" si="183">S248/S247</f>
        <v>0.59712371910151663</v>
      </c>
      <c r="T252" s="6">
        <f t="shared" si="183"/>
        <v>0.59684926753364287</v>
      </c>
    </row>
    <row r="253" spans="1:20">
      <c r="B253" t="s">
        <v>65</v>
      </c>
      <c r="D253" t="s">
        <v>21</v>
      </c>
      <c r="E253" s="6">
        <v>0.3135</v>
      </c>
      <c r="F253" s="6">
        <v>0.30559999999999998</v>
      </c>
      <c r="G253" s="6">
        <v>0.37790000000000001</v>
      </c>
      <c r="H253" s="6">
        <v>0.26619999999999999</v>
      </c>
      <c r="I253" s="6">
        <v>0.27433702456103926</v>
      </c>
      <c r="J253" s="6">
        <v>0.8996728991617029</v>
      </c>
      <c r="K253" s="6">
        <f t="shared" ref="K253:R253" si="184">K248/K246</f>
        <v>0.22517036264727802</v>
      </c>
      <c r="L253" s="6">
        <f t="shared" si="184"/>
        <v>0.29413779967641079</v>
      </c>
      <c r="M253" s="6">
        <f t="shared" si="184"/>
        <v>0.40540826540602359</v>
      </c>
      <c r="N253" s="6">
        <f t="shared" si="184"/>
        <v>0.46902921016824145</v>
      </c>
      <c r="O253" s="6">
        <f t="shared" si="184"/>
        <v>0.38320273563544083</v>
      </c>
      <c r="P253" s="6">
        <f t="shared" si="184"/>
        <v>0.31501728111412025</v>
      </c>
      <c r="Q253" s="6">
        <f t="shared" si="184"/>
        <v>0.29612862373185767</v>
      </c>
      <c r="R253" s="6">
        <f t="shared" si="184"/>
        <v>0.28660332341284056</v>
      </c>
      <c r="S253" s="6">
        <f t="shared" ref="S253:T253" si="185">S248/S246</f>
        <v>0.23354993257721582</v>
      </c>
      <c r="T253" s="6">
        <f t="shared" si="185"/>
        <v>0.27710669732729126</v>
      </c>
    </row>
    <row r="254" spans="1:20">
      <c r="B254" t="s">
        <v>65</v>
      </c>
    </row>
    <row r="255" spans="1:20">
      <c r="A255" t="s">
        <v>58</v>
      </c>
      <c r="B255" t="s">
        <v>67</v>
      </c>
      <c r="C255" t="s">
        <v>68</v>
      </c>
    </row>
    <row r="256" spans="1:20">
      <c r="B256" t="s">
        <v>67</v>
      </c>
      <c r="D256" t="s">
        <v>12</v>
      </c>
      <c r="E256" s="1">
        <v>18</v>
      </c>
      <c r="F256" s="1">
        <v>16</v>
      </c>
      <c r="G256" s="1">
        <v>13</v>
      </c>
      <c r="H256" s="1">
        <v>18</v>
      </c>
      <c r="I256" s="1">
        <v>11</v>
      </c>
      <c r="J256" s="1">
        <v>16</v>
      </c>
      <c r="K256" s="1">
        <f>HLOOKUP(B255,'FY14-15'!$E$2:$GA$49,15,FALSE)</f>
        <v>15</v>
      </c>
      <c r="L256" s="1">
        <f>HLOOKUP(B255,'FY15-16'!$E$2:$GA$49,15,FALSE)</f>
        <v>12</v>
      </c>
      <c r="M256" s="1">
        <f>HLOOKUP(B255,'FY16-17'!$E$2:$GA$49,15,FALSE)</f>
        <v>19</v>
      </c>
      <c r="N256" s="1">
        <f>HLOOKUP(B255,'FY17-18'!$E$2:$GA$49,15,FALSE)</f>
        <v>16</v>
      </c>
      <c r="O256" s="1">
        <f>HLOOKUP($B255,'FY18-19'!$E$2:$GA$49,15,FALSE)</f>
        <v>18</v>
      </c>
      <c r="P256" s="1">
        <f>HLOOKUP($B255,'FY19-20'!$E$2:$GA$49,15,FALSE)</f>
        <v>15</v>
      </c>
      <c r="Q256" s="1">
        <f>HLOOKUP($B255,'FY20-21'!$E$2:$GA$49,15,FALSE)</f>
        <v>20</v>
      </c>
      <c r="R256" s="1">
        <f>HLOOKUP($B255,'FY21-22'!$E$2:$GA$49,15,FALSE)</f>
        <v>21</v>
      </c>
      <c r="S256" s="1">
        <f>HLOOKUP($B255,'FY22-23'!$E$2:$GA$49,15,FALSE)</f>
        <v>13</v>
      </c>
      <c r="T256" s="1">
        <f>HLOOKUP($B255,'FY23-24'!$E$2:$GA$49,15,FALSE)</f>
        <v>17</v>
      </c>
    </row>
    <row r="257" spans="1:20">
      <c r="B257" t="s">
        <v>67</v>
      </c>
      <c r="D257" t="s">
        <v>13</v>
      </c>
      <c r="E257" s="3">
        <v>23200</v>
      </c>
      <c r="F257" s="3">
        <v>15408</v>
      </c>
      <c r="G257" s="3">
        <v>22983</v>
      </c>
      <c r="H257" s="3">
        <v>28059</v>
      </c>
      <c r="I257" s="1">
        <v>16159</v>
      </c>
      <c r="J257" s="1">
        <v>12354</v>
      </c>
      <c r="K257" s="1">
        <f>HLOOKUP(B256,'FY14-15'!$E$2:$GA$49,31,FALSE)</f>
        <v>28980</v>
      </c>
      <c r="L257" s="1">
        <f>HLOOKUP(B256,'FY15-16'!$E$2:$GA$49,31,FALSE)</f>
        <v>21560</v>
      </c>
      <c r="M257" s="1">
        <f>HLOOKUP(B256,'FY16-17'!$E$2:$GA$49,31,FALSE)</f>
        <v>24603</v>
      </c>
      <c r="N257" s="1">
        <f>HLOOKUP(B256,'FY17-18'!$E$2:$GA$49,31,FALSE)</f>
        <v>19591</v>
      </c>
      <c r="O257" s="1">
        <f>HLOOKUP($B256,'FY18-19'!$E$2:$GA$49,31,FALSE)</f>
        <v>27985</v>
      </c>
      <c r="P257" s="1">
        <f>HLOOKUP($B256,'FY19-20'!$E$2:$GA$49,31,FALSE)</f>
        <v>15587</v>
      </c>
      <c r="Q257" s="1">
        <f>HLOOKUP($B256,'FY20-21'!$E$2:$GA$49,31,FALSE)</f>
        <v>22680</v>
      </c>
      <c r="R257" s="1">
        <f>HLOOKUP($B256,'FY21-22'!$E$2:$GA$49,31,FALSE)</f>
        <v>24883.200000000001</v>
      </c>
      <c r="S257" s="1">
        <f>HLOOKUP($B256,'FY22-23'!$E$2:$GA$49,31,FALSE)</f>
        <v>21600</v>
      </c>
      <c r="T257" s="1">
        <f>HLOOKUP($B256,'FY23-24'!$E$2:$GA$49,31,FALSE)</f>
        <v>30380</v>
      </c>
    </row>
    <row r="258" spans="1:20">
      <c r="B258" t="s">
        <v>67</v>
      </c>
      <c r="D258" t="s">
        <v>24</v>
      </c>
      <c r="E258" s="3">
        <v>27891.06</v>
      </c>
      <c r="F258" s="3">
        <v>32551.61</v>
      </c>
      <c r="G258" s="3">
        <v>38581.35</v>
      </c>
      <c r="H258" s="3">
        <v>49411.56</v>
      </c>
      <c r="I258" s="1">
        <v>47179.72</v>
      </c>
      <c r="J258" s="1">
        <v>17777.13</v>
      </c>
      <c r="K258" s="1">
        <f>HLOOKUP(B257,'FY14-15'!$E$2:$GA$49,7,FALSE)</f>
        <v>53409</v>
      </c>
      <c r="L258" s="1">
        <f>HLOOKUP(B257,'FY15-16'!$E$2:$GA$49,7,FALSE)</f>
        <v>36994.959999999999</v>
      </c>
      <c r="M258" s="1">
        <f>HLOOKUP(B257,'FY16-17'!$E$2:$GA$49,7,FALSE)</f>
        <v>44928.07</v>
      </c>
      <c r="N258" s="1">
        <f>HLOOKUP(B257,'FY17-18'!$E$2:$GA$49,7,FALSE)</f>
        <v>35458.58</v>
      </c>
      <c r="O258" s="1">
        <f>HLOOKUP($B257,'FY18-19'!$E$2:$GA$49,7,FALSE)</f>
        <v>26593.96</v>
      </c>
      <c r="P258" s="1">
        <f>HLOOKUP($B257,'FY19-20'!$E$2:$GA$49,7,FALSE)</f>
        <v>29754.04</v>
      </c>
      <c r="Q258" s="1">
        <f>HLOOKUP($B257,'FY20-21'!$E$2:$GA$49,7,FALSE)</f>
        <v>35059.449999999997</v>
      </c>
      <c r="R258" s="1">
        <f>HLOOKUP($B257,'FY21-22'!$E$2:$GA$49,7,FALSE)</f>
        <v>43664.57</v>
      </c>
      <c r="S258" s="1">
        <f>HLOOKUP($B257,'FY22-23'!$E$2:$GA$49,7,FALSE)</f>
        <v>34067.269999999997</v>
      </c>
      <c r="T258" s="1">
        <f>HLOOKUP($B257,'FY23-24'!$E$2:$GA$49,7,FALSE)</f>
        <v>46772.37</v>
      </c>
    </row>
    <row r="259" spans="1:20">
      <c r="B259" t="s">
        <v>67</v>
      </c>
      <c r="D259" t="s">
        <v>15</v>
      </c>
      <c r="E259" s="3">
        <v>15256.779999999999</v>
      </c>
      <c r="F259" s="3">
        <v>15256.779999999999</v>
      </c>
      <c r="G259" s="3">
        <v>18823.23</v>
      </c>
      <c r="H259" s="3">
        <v>23762.63</v>
      </c>
      <c r="I259" s="1">
        <v>20026.54</v>
      </c>
      <c r="J259" s="1">
        <v>9114.98</v>
      </c>
      <c r="K259" s="1">
        <f>HLOOKUP(B258,'FY14-15'!$E$2:$GA$49,39,FALSE)</f>
        <v>25347.22</v>
      </c>
      <c r="L259" s="1">
        <f>HLOOKUP(B258,'FY15-16'!$E$2:$GA$49,39,FALSE)</f>
        <v>25347.22</v>
      </c>
      <c r="M259" s="1">
        <f>HLOOKUP(B258,'FY16-17'!$E$2:$GA$49,39,FALSE)</f>
        <v>21378.58</v>
      </c>
      <c r="N259" s="1">
        <f>HLOOKUP(B258,'FY17-18'!$E$2:$GA$49,39,FALSE)</f>
        <v>21378.58</v>
      </c>
      <c r="O259" s="1">
        <f>HLOOKUP($B258,'FY18-19'!$E$2:$GA$49,39,FALSE)</f>
        <v>16916.079999999998</v>
      </c>
      <c r="P259" s="1">
        <f>HLOOKUP($B258,'FY19-20'!$E$2:$GA$49,39,FALSE)</f>
        <v>16017.810000000001</v>
      </c>
      <c r="Q259" s="1">
        <f>HLOOKUP($B258,'FY20-21'!$E$2:$GA$49,39,FALSE)</f>
        <v>17554.489999999998</v>
      </c>
      <c r="R259" s="1">
        <f>HLOOKUP($B258,'FY21-22'!$E$2:$GA$49,39,FALSE)</f>
        <v>21020.800000000003</v>
      </c>
      <c r="S259" s="1">
        <f>HLOOKUP($B258,'FY22-23'!$E$2:$GA$49,39,FALSE)</f>
        <v>21020.799999999999</v>
      </c>
      <c r="T259" s="1">
        <f>HLOOKUP($B258,'FY23-24'!$E$2:$GA$49,39,FALSE)</f>
        <v>23450</v>
      </c>
    </row>
    <row r="260" spans="1:20">
      <c r="B260" t="s">
        <v>67</v>
      </c>
      <c r="D260" t="s">
        <v>16</v>
      </c>
      <c r="E260" s="3">
        <v>8800.14</v>
      </c>
      <c r="F260" s="3">
        <v>8970.4</v>
      </c>
      <c r="G260" s="3">
        <v>11645.28</v>
      </c>
      <c r="H260" s="3">
        <v>15073.029999999999</v>
      </c>
      <c r="I260" s="1">
        <v>14635.14</v>
      </c>
      <c r="J260" s="1">
        <v>11920.99</v>
      </c>
      <c r="K260" s="1">
        <f>HLOOKUP(B259,'FY14-15'!$E$2:$GA$49,48,FALSE)</f>
        <v>17046.87</v>
      </c>
      <c r="L260" s="1">
        <f>HLOOKUP(B259,'FY15-16'!$E$2:$GA$49,48,FALSE)</f>
        <v>15624.029999999999</v>
      </c>
      <c r="M260" s="1">
        <f>HLOOKUP(B259,'FY16-17'!$E$2:$GA$49,48,FALSE)</f>
        <v>12591.16</v>
      </c>
      <c r="N260" s="1">
        <f>HLOOKUP(B259,'FY17-18'!$E$2:$GA$49,48,FALSE)</f>
        <v>12433.630000000001</v>
      </c>
      <c r="O260" s="1">
        <f>HLOOKUP($B259,'FY18-19'!$E$2:$GA$49,48,FALSE)</f>
        <v>9007.36</v>
      </c>
      <c r="P260" s="1">
        <f>HLOOKUP($B259,'FY19-20'!$E$2:$GA$49,48,FALSE)</f>
        <v>9071.2000000000007</v>
      </c>
      <c r="Q260" s="1">
        <f>HLOOKUP($B259,'FY20-21'!$E$2:$GA$49,48,FALSE)</f>
        <v>10629.65</v>
      </c>
      <c r="R260" s="1">
        <f>HLOOKUP($B259,'FY21-22'!$E$2:$GA$49,48,FALSE)</f>
        <v>12583.93</v>
      </c>
      <c r="S260" s="1">
        <f>HLOOKUP($B259,'FY22-23'!$E$2:$GA$49,48,FALSE)</f>
        <v>12037.17</v>
      </c>
      <c r="T260" s="1">
        <f>HLOOKUP($B259,'FY23-24'!$E$2:$GA$49,48,FALSE)</f>
        <v>13099.11</v>
      </c>
    </row>
    <row r="261" spans="1:20">
      <c r="B261" t="s">
        <v>67</v>
      </c>
      <c r="D261" t="s">
        <v>17</v>
      </c>
      <c r="E261" s="3">
        <v>1549.5</v>
      </c>
      <c r="F261" s="3">
        <v>2034.48</v>
      </c>
      <c r="G261" s="3">
        <v>2967.8</v>
      </c>
      <c r="H261" s="3">
        <v>2745.09</v>
      </c>
      <c r="I261" s="3">
        <v>4289.0654545454545</v>
      </c>
      <c r="J261" s="3">
        <v>1111.0706250000001</v>
      </c>
      <c r="K261" s="3">
        <f t="shared" ref="K261:R261" si="186">K258/K256</f>
        <v>3560.6</v>
      </c>
      <c r="L261" s="3">
        <f t="shared" si="186"/>
        <v>3082.9133333333334</v>
      </c>
      <c r="M261" s="3">
        <f t="shared" si="186"/>
        <v>2364.6352631578948</v>
      </c>
      <c r="N261" s="3">
        <f t="shared" si="186"/>
        <v>2216.1612500000001</v>
      </c>
      <c r="O261" s="3">
        <f t="shared" si="186"/>
        <v>1477.4422222222222</v>
      </c>
      <c r="P261" s="3">
        <f t="shared" si="186"/>
        <v>1983.6026666666667</v>
      </c>
      <c r="Q261" s="3">
        <f t="shared" si="186"/>
        <v>1752.9724999999999</v>
      </c>
      <c r="R261" s="3">
        <f t="shared" si="186"/>
        <v>2079.2652380952381</v>
      </c>
      <c r="S261" s="3">
        <f t="shared" ref="S261:T261" si="187">S258/S256</f>
        <v>2620.5592307692305</v>
      </c>
      <c r="T261" s="3">
        <f t="shared" si="187"/>
        <v>2751.3158823529411</v>
      </c>
    </row>
    <row r="262" spans="1:20">
      <c r="B262" t="s">
        <v>67</v>
      </c>
      <c r="D262" t="s">
        <v>18</v>
      </c>
      <c r="E262" s="4">
        <v>1.2</v>
      </c>
      <c r="F262" s="4">
        <v>2.11</v>
      </c>
      <c r="G262" s="4">
        <v>1.68</v>
      </c>
      <c r="H262" s="4">
        <v>1.76</v>
      </c>
      <c r="I262" s="5">
        <v>2.9197178043195744</v>
      </c>
      <c r="J262" s="5">
        <v>1.4389776590577952</v>
      </c>
      <c r="K262" s="3">
        <f t="shared" ref="K262:M264" si="188">K258/K257</f>
        <v>1.8429606625258799</v>
      </c>
      <c r="L262" s="3">
        <f t="shared" si="188"/>
        <v>1.7159072356215213</v>
      </c>
      <c r="M262" s="3">
        <f t="shared" si="188"/>
        <v>1.8261216111856278</v>
      </c>
      <c r="N262" s="3">
        <f t="shared" ref="N262:R264" si="189">N258/N257</f>
        <v>1.8099423204532694</v>
      </c>
      <c r="O262" s="3">
        <f t="shared" si="189"/>
        <v>0.95029337144899051</v>
      </c>
      <c r="P262" s="3">
        <f t="shared" si="189"/>
        <v>1.9089010072496311</v>
      </c>
      <c r="Q262" s="3">
        <f t="shared" si="189"/>
        <v>1.5458311287477953</v>
      </c>
      <c r="R262" s="3">
        <f t="shared" si="189"/>
        <v>1.7547811374742797</v>
      </c>
      <c r="S262" s="3">
        <f t="shared" ref="S262:T262" si="190">S258/S257</f>
        <v>1.5771884259259257</v>
      </c>
      <c r="T262" s="3">
        <f t="shared" si="190"/>
        <v>1.5395776826859777</v>
      </c>
    </row>
    <row r="263" spans="1:20">
      <c r="B263" t="s">
        <v>67</v>
      </c>
      <c r="D263" t="s">
        <v>19</v>
      </c>
      <c r="E263" s="6">
        <v>0.54700000000000004</v>
      </c>
      <c r="F263" s="6">
        <v>0.46870000000000001</v>
      </c>
      <c r="G263" s="6">
        <v>0.4879</v>
      </c>
      <c r="H263" s="6">
        <v>0.48089999999999999</v>
      </c>
      <c r="I263" s="6">
        <v>0.42447348140260266</v>
      </c>
      <c r="J263" s="6">
        <v>0.51273630782921642</v>
      </c>
      <c r="K263" s="6">
        <f t="shared" si="188"/>
        <v>0.47458705461626322</v>
      </c>
      <c r="L263" s="6">
        <f t="shared" si="188"/>
        <v>0.68515332899400361</v>
      </c>
      <c r="M263" s="6">
        <f t="shared" si="188"/>
        <v>0.47584015961513598</v>
      </c>
      <c r="N263" s="6">
        <f t="shared" si="189"/>
        <v>0.60291698088304724</v>
      </c>
      <c r="O263" s="6">
        <f t="shared" si="189"/>
        <v>0.63608729200164238</v>
      </c>
      <c r="P263" s="6">
        <f t="shared" si="189"/>
        <v>0.538340675753612</v>
      </c>
      <c r="Q263" s="6">
        <f t="shared" si="189"/>
        <v>0.50070637160594356</v>
      </c>
      <c r="R263" s="6">
        <f t="shared" si="189"/>
        <v>0.48141548170519033</v>
      </c>
      <c r="S263" s="6">
        <f t="shared" ref="S263:T263" si="191">S259/S258</f>
        <v>0.61703799570672968</v>
      </c>
      <c r="T263" s="6">
        <f t="shared" si="191"/>
        <v>0.50136437388141752</v>
      </c>
    </row>
    <row r="264" spans="1:20">
      <c r="B264" t="s">
        <v>67</v>
      </c>
      <c r="D264" t="s">
        <v>20</v>
      </c>
      <c r="E264" s="6">
        <v>0.57679999999999998</v>
      </c>
      <c r="F264" s="6">
        <v>0.58799999999999997</v>
      </c>
      <c r="G264" s="6">
        <v>0.61870000000000003</v>
      </c>
      <c r="H264" s="6">
        <v>0.63429999999999997</v>
      </c>
      <c r="I264" s="6">
        <v>0.73078724532545303</v>
      </c>
      <c r="J264" s="6">
        <v>1.3078459853998583</v>
      </c>
      <c r="K264" s="6">
        <f t="shared" si="188"/>
        <v>0.67253410827696281</v>
      </c>
      <c r="L264" s="6">
        <f t="shared" si="188"/>
        <v>0.61640014171179314</v>
      </c>
      <c r="M264" s="6">
        <f t="shared" si="188"/>
        <v>0.58896147452262959</v>
      </c>
      <c r="N264" s="6">
        <f t="shared" si="189"/>
        <v>0.58159288409239529</v>
      </c>
      <c r="O264" s="6">
        <f t="shared" si="189"/>
        <v>0.53247324439231791</v>
      </c>
      <c r="P264" s="6">
        <f t="shared" si="189"/>
        <v>0.56631961547802101</v>
      </c>
      <c r="Q264" s="6">
        <f t="shared" si="189"/>
        <v>0.60552314536053176</v>
      </c>
      <c r="R264" s="6">
        <f t="shared" si="189"/>
        <v>0.59864182143400813</v>
      </c>
      <c r="S264" s="6">
        <f t="shared" ref="S264:T264" si="192">S260/S259</f>
        <v>0.57263139366722482</v>
      </c>
      <c r="T264" s="6">
        <f t="shared" si="192"/>
        <v>0.55859744136460554</v>
      </c>
    </row>
    <row r="265" spans="1:20">
      <c r="B265" t="s">
        <v>67</v>
      </c>
      <c r="D265" t="s">
        <v>21</v>
      </c>
      <c r="E265" s="6">
        <v>0.3155</v>
      </c>
      <c r="F265" s="6">
        <v>0.27560000000000001</v>
      </c>
      <c r="G265" s="6">
        <v>0.30180000000000001</v>
      </c>
      <c r="H265" s="6">
        <v>0.30509999999999998</v>
      </c>
      <c r="I265" s="6">
        <v>0.31019980618791293</v>
      </c>
      <c r="J265" s="6">
        <v>0.67058012176318671</v>
      </c>
      <c r="K265" s="6">
        <f t="shared" ref="K265:R265" si="193">K260/K258</f>
        <v>0.31917598157613886</v>
      </c>
      <c r="L265" s="6">
        <f t="shared" si="193"/>
        <v>0.42232860908621062</v>
      </c>
      <c r="M265" s="6">
        <f t="shared" si="193"/>
        <v>0.28025152204401393</v>
      </c>
      <c r="N265" s="6">
        <f t="shared" si="193"/>
        <v>0.35065222578005101</v>
      </c>
      <c r="O265" s="6">
        <f t="shared" si="193"/>
        <v>0.33869946408883828</v>
      </c>
      <c r="P265" s="6">
        <f t="shared" si="193"/>
        <v>0.30487288448896355</v>
      </c>
      <c r="Q265" s="6">
        <f t="shared" si="193"/>
        <v>0.30318929703689024</v>
      </c>
      <c r="R265" s="6">
        <f t="shared" si="193"/>
        <v>0.28819544083452558</v>
      </c>
      <c r="S265" s="6">
        <f t="shared" ref="S265:T265" si="194">S260/S258</f>
        <v>0.35333532742717572</v>
      </c>
      <c r="T265" s="6">
        <f t="shared" si="194"/>
        <v>0.28006085644152734</v>
      </c>
    </row>
    <row r="266" spans="1:20">
      <c r="B266" t="s">
        <v>67</v>
      </c>
    </row>
    <row r="267" spans="1:20">
      <c r="A267" t="s">
        <v>69</v>
      </c>
      <c r="B267" t="s">
        <v>70</v>
      </c>
      <c r="C267" t="s">
        <v>71</v>
      </c>
    </row>
    <row r="268" spans="1:20">
      <c r="B268" t="s">
        <v>70</v>
      </c>
      <c r="D268" t="s">
        <v>12</v>
      </c>
      <c r="E268" s="1">
        <v>242</v>
      </c>
      <c r="F268" s="1">
        <v>242</v>
      </c>
      <c r="G268" s="1">
        <v>223</v>
      </c>
      <c r="H268" s="1">
        <v>155</v>
      </c>
      <c r="I268" s="1">
        <v>174</v>
      </c>
      <c r="J268" s="1">
        <v>139</v>
      </c>
      <c r="K268" s="1">
        <f>HLOOKUP(B267,'FY14-15'!$E$2:$GA$49,15,FALSE)</f>
        <v>142</v>
      </c>
      <c r="L268" s="1">
        <f>HLOOKUP(B267,'FY15-16'!$E$2:$GA$49,15,FALSE)</f>
        <v>180</v>
      </c>
      <c r="M268" s="1">
        <f>HLOOKUP(B267,'FY16-17'!$E$2:$GA$49,15,FALSE)</f>
        <v>131</v>
      </c>
      <c r="N268" s="1">
        <f>HLOOKUP(B267,'FY17-18'!$E$2:$GA$49,15,FALSE)</f>
        <v>108</v>
      </c>
      <c r="O268" s="1">
        <f>HLOOKUP($B267,'FY18-19'!$E$2:$GA$49,15,FALSE)</f>
        <v>154</v>
      </c>
      <c r="P268" s="1">
        <f>HLOOKUP($B267,'FY19-20'!$E$2:$GA$49,15,FALSE)</f>
        <v>150</v>
      </c>
      <c r="Q268" s="1">
        <f>HLOOKUP($B267,'FY20-21'!$E$2:$GA$49,15,FALSE)</f>
        <v>43</v>
      </c>
      <c r="R268" s="1">
        <f>HLOOKUP($B267,'FY21-22'!$E$2:$GA$49,15,FALSE)</f>
        <v>144</v>
      </c>
      <c r="S268" s="1">
        <f>HLOOKUP($B267,'FY22-23'!$E$2:$GA$49,15,FALSE)</f>
        <v>118</v>
      </c>
      <c r="T268" s="1">
        <f>HLOOKUP($B267,'FY23-24'!$E$2:$GA$49,15,FALSE)</f>
        <v>118</v>
      </c>
    </row>
    <row r="269" spans="1:20">
      <c r="B269" t="s">
        <v>70</v>
      </c>
      <c r="D269" t="s">
        <v>13</v>
      </c>
      <c r="E269" s="3">
        <v>34310</v>
      </c>
      <c r="F269" s="3">
        <v>38982</v>
      </c>
      <c r="G269" s="3">
        <v>50736.4</v>
      </c>
      <c r="H269" s="3">
        <v>29029</v>
      </c>
      <c r="I269" s="1">
        <v>46282</v>
      </c>
      <c r="J269" s="1">
        <v>40183</v>
      </c>
      <c r="K269" s="1">
        <f>HLOOKUP(B268,'FY14-15'!$E$2:$GA$49,31,FALSE)</f>
        <v>40464</v>
      </c>
      <c r="L269" s="1">
        <f>HLOOKUP(B268,'FY15-16'!$E$2:$GA$49,31,FALSE)</f>
        <v>55698.5</v>
      </c>
      <c r="M269" s="1">
        <f>HLOOKUP(B268,'FY16-17'!$E$2:$GA$49,31,FALSE)</f>
        <v>54345.599999999999</v>
      </c>
      <c r="N269" s="1">
        <f>HLOOKUP(B268,'FY17-18'!$E$2:$GA$49,31,FALSE)</f>
        <v>32832</v>
      </c>
      <c r="O269" s="1">
        <f>HLOOKUP($B268,'FY18-19'!$E$2:$GA$49,31,FALSE)</f>
        <v>37522</v>
      </c>
      <c r="P269" s="1">
        <f>HLOOKUP($B268,'FY19-20'!$E$2:$GA$49,31,FALSE)</f>
        <v>24525</v>
      </c>
      <c r="Q269" s="1">
        <f>HLOOKUP($B268,'FY20-21'!$E$2:$GA$49,31,FALSE)</f>
        <v>50315</v>
      </c>
      <c r="R269" s="1">
        <f>HLOOKUP($B268,'FY21-22'!$E$2:$GA$49,31,FALSE)</f>
        <v>57009.599999999999</v>
      </c>
      <c r="S269" s="1">
        <f>HLOOKUP($B268,'FY22-23'!$E$2:$GA$49,31,FALSE)</f>
        <v>65156.1</v>
      </c>
      <c r="T269" s="1">
        <f>HLOOKUP($B268,'FY23-24'!$E$2:$GA$49,31,FALSE)</f>
        <v>44668.800000000003</v>
      </c>
    </row>
    <row r="270" spans="1:20">
      <c r="B270" t="s">
        <v>70</v>
      </c>
      <c r="D270" t="s">
        <v>24</v>
      </c>
      <c r="E270" s="3">
        <v>59657</v>
      </c>
      <c r="F270" s="3">
        <v>141691.71</v>
      </c>
      <c r="G270" s="3">
        <v>56720.87</v>
      </c>
      <c r="H270" s="3">
        <v>88195.58</v>
      </c>
      <c r="I270" s="1">
        <v>79921.179999999993</v>
      </c>
      <c r="J270" s="1">
        <v>60662.36</v>
      </c>
      <c r="K270" s="1">
        <f>HLOOKUP(B269,'FY14-15'!$E$2:$GA$49,7,FALSE)</f>
        <v>57037.79</v>
      </c>
      <c r="L270" s="1">
        <f>HLOOKUP(B269,'FY15-16'!$E$2:$GA$49,7,FALSE)</f>
        <v>80355.7</v>
      </c>
      <c r="M270" s="1">
        <f>HLOOKUP(B269,'FY16-17'!$E$2:$GA$49,7,FALSE)</f>
        <v>95062.62</v>
      </c>
      <c r="N270" s="1">
        <f>HLOOKUP(B269,'FY17-18'!$E$2:$GA$49,7,FALSE)</f>
        <v>70701.16</v>
      </c>
      <c r="O270" s="1">
        <f>HLOOKUP($B269,'FY18-19'!$E$2:$GA$49,7,FALSE)</f>
        <v>84043.24</v>
      </c>
      <c r="P270" s="1">
        <f>HLOOKUP($B269,'FY19-20'!$E$2:$GA$49,7,FALSE)</f>
        <v>95930</v>
      </c>
      <c r="Q270" s="1">
        <f>HLOOKUP($B269,'FY20-21'!$E$2:$GA$49,7,FALSE)</f>
        <v>117735.97</v>
      </c>
      <c r="R270" s="1">
        <f>HLOOKUP($B269,'FY21-22'!$E$2:$GA$49,7,FALSE)</f>
        <v>113762.31</v>
      </c>
      <c r="S270" s="1">
        <f>HLOOKUP($B269,'FY22-23'!$E$2:$GA$49,7,FALSE)</f>
        <v>165257.63</v>
      </c>
      <c r="T270" s="1">
        <f>HLOOKUP($B269,'FY23-24'!$E$2:$GA$49,7,FALSE)</f>
        <v>126980.12</v>
      </c>
    </row>
    <row r="271" spans="1:20">
      <c r="B271" t="s">
        <v>70</v>
      </c>
      <c r="D271" t="s">
        <v>15</v>
      </c>
      <c r="E271" s="3">
        <v>42299.44</v>
      </c>
      <c r="F271" s="3">
        <v>57753.41</v>
      </c>
      <c r="G271" s="3">
        <v>57753.41</v>
      </c>
      <c r="H271" s="3">
        <v>37141.699999999997</v>
      </c>
      <c r="I271" s="1">
        <v>38659.9</v>
      </c>
      <c r="J271" s="1">
        <v>30609.54</v>
      </c>
      <c r="K271" s="1">
        <f>HLOOKUP(B270,'FY14-15'!$E$2:$GA$49,39,FALSE)</f>
        <v>30609.54</v>
      </c>
      <c r="L271" s="1">
        <f>HLOOKUP(B270,'FY15-16'!$E$2:$GA$49,39,FALSE)</f>
        <v>41165.29</v>
      </c>
      <c r="M271" s="1">
        <f>HLOOKUP(B270,'FY16-17'!$E$2:$GA$49,39,FALSE)</f>
        <v>45807.71</v>
      </c>
      <c r="N271" s="1">
        <f>HLOOKUP(B270,'FY17-18'!$E$2:$GA$49,39,FALSE)</f>
        <v>45807.71</v>
      </c>
      <c r="O271" s="1">
        <f>HLOOKUP($B270,'FY18-19'!$E$2:$GA$49,39,FALSE)</f>
        <v>37862.239999999998</v>
      </c>
      <c r="P271" s="1">
        <f>HLOOKUP($B270,'FY19-20'!$E$2:$GA$49,39,FALSE)</f>
        <v>38633.39</v>
      </c>
      <c r="Q271" s="1">
        <f>HLOOKUP($B270,'FY20-21'!$E$2:$GA$49,39,FALSE)</f>
        <v>52477.78</v>
      </c>
      <c r="R271" s="1">
        <f>HLOOKUP($B270,'FY21-22'!$E$2:$GA$49,39,FALSE)</f>
        <v>52808.46</v>
      </c>
      <c r="S271" s="1">
        <f>HLOOKUP($B270,'FY22-23'!$E$2:$GA$49,39,FALSE)</f>
        <v>72290.09</v>
      </c>
      <c r="T271" s="1">
        <f>HLOOKUP($B270,'FY23-24'!$E$2:$GA$49,39,FALSE)</f>
        <v>72290.080000000002</v>
      </c>
    </row>
    <row r="272" spans="1:20">
      <c r="B272" t="s">
        <v>70</v>
      </c>
      <c r="D272" t="s">
        <v>16</v>
      </c>
      <c r="E272" s="3">
        <v>24576.67</v>
      </c>
      <c r="F272" s="3">
        <v>35455.67</v>
      </c>
      <c r="G272" s="3">
        <v>34636.51</v>
      </c>
      <c r="H272" s="3">
        <v>20635.28</v>
      </c>
      <c r="I272" s="1">
        <v>23968.05</v>
      </c>
      <c r="J272" s="1">
        <v>23760.22</v>
      </c>
      <c r="K272" s="1">
        <f>HLOOKUP(B271,'FY14-15'!$E$2:$GA$49,48,FALSE)</f>
        <v>18961.169999999998</v>
      </c>
      <c r="L272" s="1">
        <f>HLOOKUP(B271,'FY15-16'!$E$2:$GA$49,48,FALSE)</f>
        <v>26473.15</v>
      </c>
      <c r="M272" s="1">
        <f>HLOOKUP(B271,'FY16-17'!$E$2:$GA$49,48,FALSE)</f>
        <v>28319.5</v>
      </c>
      <c r="N272" s="1">
        <f>HLOOKUP(B271,'FY17-18'!$E$2:$GA$49,48,FALSE)</f>
        <v>26641.440000000002</v>
      </c>
      <c r="O272" s="1">
        <f>HLOOKUP($B271,'FY18-19'!$E$2:$GA$49,48,FALSE)</f>
        <v>20342.41</v>
      </c>
      <c r="P272" s="1">
        <f>HLOOKUP($B271,'FY19-20'!$E$2:$GA$49,48,FALSE)</f>
        <v>22151.71</v>
      </c>
      <c r="Q272" s="1">
        <f>HLOOKUP($B271,'FY20-21'!$E$2:$GA$49,48,FALSE)</f>
        <v>32694.260000000002</v>
      </c>
      <c r="R272" s="1">
        <f>HLOOKUP($B271,'FY21-22'!$E$2:$GA$49,48,FALSE)</f>
        <v>30811.520000000004</v>
      </c>
      <c r="S272" s="1">
        <f>HLOOKUP($B271,'FY22-23'!$E$2:$GA$49,48,FALSE)</f>
        <v>43210.43</v>
      </c>
      <c r="T272" s="1">
        <f>HLOOKUP($B271,'FY23-24'!$E$2:$GA$49,48,FALSE)</f>
        <v>39726.67</v>
      </c>
    </row>
    <row r="273" spans="1:20">
      <c r="B273" t="s">
        <v>70</v>
      </c>
      <c r="D273" t="s">
        <v>17</v>
      </c>
      <c r="E273" s="3">
        <v>246.52</v>
      </c>
      <c r="F273" s="3">
        <v>585.5</v>
      </c>
      <c r="G273" s="3">
        <v>254.35</v>
      </c>
      <c r="H273" s="3">
        <v>569</v>
      </c>
      <c r="I273" s="3">
        <v>459.31712643678156</v>
      </c>
      <c r="J273" s="3">
        <v>436.4198561151079</v>
      </c>
      <c r="K273" s="3">
        <f t="shared" ref="K273:R273" si="195">K270/K268</f>
        <v>401.67457746478874</v>
      </c>
      <c r="L273" s="3">
        <f t="shared" si="195"/>
        <v>446.42055555555555</v>
      </c>
      <c r="M273" s="3">
        <f t="shared" si="195"/>
        <v>725.66885496183204</v>
      </c>
      <c r="N273" s="3">
        <f t="shared" si="195"/>
        <v>654.64037037037042</v>
      </c>
      <c r="O273" s="3">
        <f t="shared" si="195"/>
        <v>545.7353246753247</v>
      </c>
      <c r="P273" s="3">
        <f t="shared" si="195"/>
        <v>639.5333333333333</v>
      </c>
      <c r="Q273" s="3">
        <f t="shared" si="195"/>
        <v>2738.0458139534885</v>
      </c>
      <c r="R273" s="3">
        <f t="shared" si="195"/>
        <v>790.01604166666664</v>
      </c>
      <c r="S273" s="3">
        <f t="shared" ref="S273:T273" si="196">S270/S268</f>
        <v>1400.4883898305086</v>
      </c>
      <c r="T273" s="3">
        <f t="shared" si="196"/>
        <v>1076.1027118644067</v>
      </c>
    </row>
    <row r="274" spans="1:20">
      <c r="B274" t="s">
        <v>70</v>
      </c>
      <c r="D274" t="s">
        <v>18</v>
      </c>
      <c r="E274" s="4">
        <v>1.74</v>
      </c>
      <c r="F274" s="4">
        <v>3.63</v>
      </c>
      <c r="G274" s="4">
        <v>1.1200000000000001</v>
      </c>
      <c r="H274" s="4">
        <v>3.04</v>
      </c>
      <c r="I274" s="5">
        <v>1.7268307333304522</v>
      </c>
      <c r="J274" s="5">
        <v>1.5096523405420204</v>
      </c>
      <c r="K274" s="3">
        <f t="shared" ref="K274:M276" si="197">K270/K269</f>
        <v>1.4095934657967577</v>
      </c>
      <c r="L274" s="3">
        <f t="shared" si="197"/>
        <v>1.4426905571963338</v>
      </c>
      <c r="M274" s="3">
        <f t="shared" si="197"/>
        <v>1.7492238562091502</v>
      </c>
      <c r="N274" s="3">
        <f t="shared" ref="N274:R276" si="198">N270/N269</f>
        <v>2.1534222709551658</v>
      </c>
      <c r="O274" s="3">
        <f t="shared" si="198"/>
        <v>2.2398390277703748</v>
      </c>
      <c r="P274" s="3">
        <f t="shared" si="198"/>
        <v>3.9115188583078493</v>
      </c>
      <c r="Q274" s="3">
        <f t="shared" si="198"/>
        <v>2.3399775414886217</v>
      </c>
      <c r="R274" s="3">
        <f t="shared" si="198"/>
        <v>1.9954939168140102</v>
      </c>
      <c r="S274" s="3">
        <f t="shared" ref="S274:T274" si="199">S270/S269</f>
        <v>2.5363339733348069</v>
      </c>
      <c r="T274" s="3">
        <f t="shared" si="199"/>
        <v>2.8427027365857152</v>
      </c>
    </row>
    <row r="275" spans="1:20">
      <c r="B275" t="s">
        <v>70</v>
      </c>
      <c r="D275" t="s">
        <v>19</v>
      </c>
      <c r="E275" s="6">
        <v>0.70899999999999996</v>
      </c>
      <c r="F275" s="6">
        <v>0.40760000000000002</v>
      </c>
      <c r="G275" s="6">
        <v>1.0182</v>
      </c>
      <c r="H275" s="6">
        <v>0.42109999999999997</v>
      </c>
      <c r="I275" s="6">
        <v>0.48372534039162091</v>
      </c>
      <c r="J275" s="6">
        <v>0.50458867739402158</v>
      </c>
      <c r="K275" s="6">
        <f t="shared" si="197"/>
        <v>0.53665368170821481</v>
      </c>
      <c r="L275" s="6">
        <f t="shared" si="197"/>
        <v>0.5122883628666044</v>
      </c>
      <c r="M275" s="6">
        <f t="shared" si="197"/>
        <v>0.48186879343321276</v>
      </c>
      <c r="N275" s="6">
        <f t="shared" si="198"/>
        <v>0.64790605981570881</v>
      </c>
      <c r="O275" s="6">
        <f t="shared" si="198"/>
        <v>0.4505090474855562</v>
      </c>
      <c r="P275" s="6">
        <f t="shared" si="198"/>
        <v>0.40272479933284688</v>
      </c>
      <c r="Q275" s="6">
        <f t="shared" si="198"/>
        <v>0.44572427610695353</v>
      </c>
      <c r="R275" s="6">
        <f t="shared" si="198"/>
        <v>0.4641999621843122</v>
      </c>
      <c r="S275" s="6">
        <f t="shared" ref="S275:T275" si="200">S271/S270</f>
        <v>0.43743874337299882</v>
      </c>
      <c r="T275" s="6">
        <f t="shared" si="200"/>
        <v>0.56930234433547555</v>
      </c>
    </row>
    <row r="276" spans="1:20">
      <c r="B276" t="s">
        <v>70</v>
      </c>
      <c r="D276" t="s">
        <v>20</v>
      </c>
      <c r="E276" s="6">
        <v>0.58099999999999996</v>
      </c>
      <c r="F276" s="6">
        <v>0.6139</v>
      </c>
      <c r="G276" s="6">
        <v>0.59970000000000001</v>
      </c>
      <c r="H276" s="6">
        <v>0.55559999999999998</v>
      </c>
      <c r="I276" s="6">
        <v>0.61997185714396563</v>
      </c>
      <c r="J276" s="6">
        <v>0.77623577485973327</v>
      </c>
      <c r="K276" s="6">
        <f t="shared" si="197"/>
        <v>0.6194529548630916</v>
      </c>
      <c r="L276" s="6">
        <f t="shared" si="197"/>
        <v>0.64309397553132752</v>
      </c>
      <c r="M276" s="6">
        <f t="shared" si="197"/>
        <v>0.61822562184400842</v>
      </c>
      <c r="N276" s="6">
        <f t="shared" si="198"/>
        <v>0.58159292398594042</v>
      </c>
      <c r="O276" s="6">
        <f t="shared" si="198"/>
        <v>0.53727433981718997</v>
      </c>
      <c r="P276" s="6">
        <f t="shared" si="198"/>
        <v>0.57338250668657342</v>
      </c>
      <c r="Q276" s="6">
        <f t="shared" si="198"/>
        <v>0.623011491720877</v>
      </c>
      <c r="R276" s="6">
        <f t="shared" si="198"/>
        <v>0.5834580292627356</v>
      </c>
      <c r="S276" s="6">
        <f t="shared" ref="S276:T276" si="201">S272/S271</f>
        <v>0.59773656389139929</v>
      </c>
      <c r="T276" s="6">
        <f t="shared" si="201"/>
        <v>0.54954524880868849</v>
      </c>
    </row>
    <row r="277" spans="1:20">
      <c r="B277" t="s">
        <v>70</v>
      </c>
      <c r="D277" t="s">
        <v>21</v>
      </c>
      <c r="E277" s="6">
        <v>0.41199999999999998</v>
      </c>
      <c r="F277" s="6">
        <v>0.25019999999999998</v>
      </c>
      <c r="G277" s="6">
        <v>0.61060000000000003</v>
      </c>
      <c r="H277" s="6">
        <v>0.23400000000000001</v>
      </c>
      <c r="I277" s="6">
        <v>0.29989609763019015</v>
      </c>
      <c r="J277" s="6">
        <v>0.39167978298239636</v>
      </c>
      <c r="K277" s="6">
        <f t="shared" ref="K277:R277" si="202">K272/K270</f>
        <v>0.33243170887231077</v>
      </c>
      <c r="L277" s="6">
        <f t="shared" si="202"/>
        <v>0.3294495598943199</v>
      </c>
      <c r="M277" s="6">
        <f t="shared" si="202"/>
        <v>0.29790363446746998</v>
      </c>
      <c r="N277" s="6">
        <f t="shared" si="202"/>
        <v>0.37681757979642766</v>
      </c>
      <c r="O277" s="6">
        <f t="shared" si="202"/>
        <v>0.24204695106947327</v>
      </c>
      <c r="P277" s="6">
        <f t="shared" si="202"/>
        <v>0.23091535494631502</v>
      </c>
      <c r="Q277" s="6">
        <f t="shared" si="202"/>
        <v>0.27769134615360114</v>
      </c>
      <c r="R277" s="6">
        <f t="shared" si="202"/>
        <v>0.27084119511989518</v>
      </c>
      <c r="S277" s="6">
        <f t="shared" ref="S277:T277" si="203">S272/S270</f>
        <v>0.26147313137674794</v>
      </c>
      <c r="T277" s="6">
        <f t="shared" si="203"/>
        <v>0.31285739846520855</v>
      </c>
    </row>
    <row r="278" spans="1:20">
      <c r="B278" t="s">
        <v>70</v>
      </c>
    </row>
    <row r="279" spans="1:20">
      <c r="A279" t="s">
        <v>69</v>
      </c>
      <c r="B279" t="s">
        <v>72</v>
      </c>
      <c r="C279" t="s">
        <v>73</v>
      </c>
    </row>
    <row r="280" spans="1:20">
      <c r="B280" t="s">
        <v>72</v>
      </c>
      <c r="D280" t="s">
        <v>12</v>
      </c>
      <c r="E280" s="1">
        <v>161</v>
      </c>
      <c r="F280" s="1">
        <v>155</v>
      </c>
      <c r="G280" s="1">
        <v>183</v>
      </c>
      <c r="H280" s="1">
        <v>158</v>
      </c>
      <c r="I280" s="1">
        <v>151</v>
      </c>
      <c r="J280" s="1">
        <v>149</v>
      </c>
      <c r="K280" s="1">
        <f>HLOOKUP(B279,'FY14-15'!$E$2:$GA$49,15,FALSE)</f>
        <v>161</v>
      </c>
      <c r="L280" s="1">
        <f>HLOOKUP(B279,'FY15-16'!$E$2:$GA$49,15,FALSE)</f>
        <v>132</v>
      </c>
      <c r="M280" s="1">
        <f>HLOOKUP(B279,'FY16-17'!$E$2:$GA$49,15,FALSE)</f>
        <v>152</v>
      </c>
      <c r="N280" s="1">
        <f>HLOOKUP(B279,'FY17-18'!$E$2:$GA$49,15,FALSE)</f>
        <v>153</v>
      </c>
      <c r="O280" s="1">
        <f>HLOOKUP($B279,'FY18-19'!$E$2:$GA$49,15,FALSE)</f>
        <v>117</v>
      </c>
      <c r="P280" s="1">
        <f>HLOOKUP($B279,'FY19-20'!$E$2:$GA$49,15,FALSE)</f>
        <v>122</v>
      </c>
      <c r="Q280" s="1">
        <f>HLOOKUP($B279,'FY20-21'!$E$2:$GA$49,15,FALSE)</f>
        <v>115</v>
      </c>
      <c r="R280" s="1">
        <f>HLOOKUP($B279,'FY21-22'!$E$2:$GA$49,15,FALSE)</f>
        <v>139</v>
      </c>
      <c r="S280" s="1">
        <f>HLOOKUP($B279,'FY22-23'!$E$2:$GA$49,15,FALSE)</f>
        <v>135</v>
      </c>
      <c r="T280" s="1">
        <f>HLOOKUP($B279,'FY23-24'!$E$2:$GA$49,15,FALSE)</f>
        <v>150</v>
      </c>
    </row>
    <row r="281" spans="1:20">
      <c r="B281" t="s">
        <v>72</v>
      </c>
      <c r="D281" t="s">
        <v>13</v>
      </c>
      <c r="E281" s="3">
        <v>41902</v>
      </c>
      <c r="F281" s="3">
        <v>43800</v>
      </c>
      <c r="G281" s="3">
        <v>35878.699999999997</v>
      </c>
      <c r="H281" s="3">
        <v>37192.5</v>
      </c>
      <c r="I281" s="1">
        <v>40325.199999999997</v>
      </c>
      <c r="J281" s="1">
        <v>41542.5</v>
      </c>
      <c r="K281" s="1">
        <f>HLOOKUP(B280,'FY14-15'!$E$2:$GA$49,31,FALSE)</f>
        <v>41770.6</v>
      </c>
      <c r="L281" s="1">
        <f>HLOOKUP(B280,'FY15-16'!$E$2:$GA$49,31,FALSE)</f>
        <v>41325</v>
      </c>
      <c r="M281" s="1">
        <f>HLOOKUP(B280,'FY16-17'!$E$2:$GA$49,31,FALSE)</f>
        <v>34800</v>
      </c>
      <c r="N281" s="1">
        <f>HLOOKUP(B280,'FY17-18'!$E$2:$GA$49,31,FALSE)</f>
        <v>42340</v>
      </c>
      <c r="O281" s="1">
        <f>HLOOKUP($B280,'FY18-19'!$E$2:$GA$49,31,FALSE)</f>
        <v>36432</v>
      </c>
      <c r="P281" s="1">
        <f>HLOOKUP($B280,'FY19-20'!$E$2:$GA$49,31,FALSE)</f>
        <v>31414</v>
      </c>
      <c r="Q281" s="1">
        <f>HLOOKUP($B280,'FY20-21'!$E$2:$GA$49,31,FALSE)</f>
        <v>42113.5</v>
      </c>
      <c r="R281" s="1">
        <f>HLOOKUP($B280,'FY21-22'!$E$2:$GA$49,31,FALSE)</f>
        <v>42768</v>
      </c>
      <c r="S281" s="1">
        <f>HLOOKUP($B280,'FY22-23'!$E$2:$GA$49,31,FALSE)</f>
        <v>41454</v>
      </c>
      <c r="T281" s="1">
        <f>HLOOKUP($B280,'FY23-24'!$E$2:$GA$49,31,FALSE)</f>
        <v>40452.9</v>
      </c>
    </row>
    <row r="282" spans="1:20">
      <c r="B282" t="s">
        <v>72</v>
      </c>
      <c r="D282" t="s">
        <v>24</v>
      </c>
      <c r="E282" s="3">
        <v>52895</v>
      </c>
      <c r="F282" s="3">
        <v>88885.54</v>
      </c>
      <c r="G282" s="3">
        <v>70247.48</v>
      </c>
      <c r="H282" s="3">
        <v>58974.44</v>
      </c>
      <c r="I282" s="1">
        <v>114525.09</v>
      </c>
      <c r="J282" s="1">
        <v>112941.33</v>
      </c>
      <c r="K282" s="1">
        <f>HLOOKUP(B281,'FY14-15'!$E$2:$GA$49,7,FALSE)</f>
        <v>111127</v>
      </c>
      <c r="L282" s="1">
        <f>HLOOKUP(B281,'FY15-16'!$E$2:$GA$49,7,FALSE)</f>
        <v>119337</v>
      </c>
      <c r="M282" s="1">
        <f>HLOOKUP(B281,'FY16-17'!$E$2:$GA$49,7,FALSE)</f>
        <v>115184.77</v>
      </c>
      <c r="N282" s="1">
        <f>HLOOKUP(B281,'FY17-18'!$E$2:$GA$49,7,FALSE)</f>
        <v>115960.16</v>
      </c>
      <c r="O282" s="1">
        <f>HLOOKUP($B281,'FY18-19'!$E$2:$GA$49,7,FALSE)</f>
        <v>94101.19</v>
      </c>
      <c r="P282" s="1">
        <f>HLOOKUP($B281,'FY19-20'!$E$2:$GA$49,7,FALSE)</f>
        <v>161986.81</v>
      </c>
      <c r="Q282" s="1">
        <f>HLOOKUP($B281,'FY20-21'!$E$2:$GA$49,7,FALSE)</f>
        <v>103629.07</v>
      </c>
      <c r="R282" s="1">
        <f>HLOOKUP($B281,'FY21-22'!$E$2:$GA$49,7,FALSE)</f>
        <v>102718.97</v>
      </c>
      <c r="S282" s="1">
        <f>HLOOKUP($B281,'FY22-23'!$E$2:$GA$49,7,FALSE)</f>
        <v>97662.69</v>
      </c>
      <c r="T282" s="1">
        <f>HLOOKUP($B281,'FY23-24'!$E$2:$GA$49,7,FALSE)</f>
        <v>102732.33</v>
      </c>
    </row>
    <row r="283" spans="1:20">
      <c r="B283" t="s">
        <v>72</v>
      </c>
      <c r="D283" t="s">
        <v>15</v>
      </c>
      <c r="E283" s="3">
        <v>28409.24</v>
      </c>
      <c r="F283" s="3">
        <v>41074.559999999998</v>
      </c>
      <c r="G283" s="3">
        <v>41074.559999999998</v>
      </c>
      <c r="H283" s="3">
        <v>32778.080000000002</v>
      </c>
      <c r="I283" s="1">
        <v>48888.46</v>
      </c>
      <c r="J283" s="1">
        <v>48656.89</v>
      </c>
      <c r="K283" s="1">
        <f>HLOOKUP(B282,'FY14-15'!$E$2:$GA$49,39,FALSE)</f>
        <v>48656.89</v>
      </c>
      <c r="L283" s="1">
        <f>HLOOKUP(B282,'FY15-16'!$E$2:$GA$49,39,FALSE)</f>
        <v>50768.639999999999</v>
      </c>
      <c r="M283" s="1">
        <f>HLOOKUP(B282,'FY16-17'!$E$2:$GA$49,39,FALSE)</f>
        <v>50768.639999999999</v>
      </c>
      <c r="N283" s="1">
        <f>HLOOKUP(B282,'FY17-18'!$E$2:$GA$49,39,FALSE)</f>
        <v>49879.100000000006</v>
      </c>
      <c r="O283" s="1">
        <f>HLOOKUP($B282,'FY18-19'!$E$2:$GA$49,39,FALSE)</f>
        <v>49879.100000000006</v>
      </c>
      <c r="P283" s="1">
        <f>HLOOKUP($B282,'FY19-20'!$E$2:$GA$49,39,FALSE)</f>
        <v>62732.069999999992</v>
      </c>
      <c r="Q283" s="1">
        <f>HLOOKUP($B282,'FY20-21'!$E$2:$GA$49,39,FALSE)</f>
        <v>62732.069999999992</v>
      </c>
      <c r="R283" s="1">
        <f>HLOOKUP($B282,'FY21-22'!$E$2:$GA$49,39,FALSE)</f>
        <v>45645.83</v>
      </c>
      <c r="S283" s="1">
        <f>HLOOKUP($B282,'FY22-23'!$E$2:$GA$49,39,FALSE)</f>
        <v>45501.49</v>
      </c>
      <c r="T283" s="1">
        <f>HLOOKUP($B282,'FY23-24'!$E$2:$GA$49,39,FALSE)</f>
        <v>44926.23</v>
      </c>
    </row>
    <row r="284" spans="1:20">
      <c r="B284" t="s">
        <v>72</v>
      </c>
      <c r="D284" t="s">
        <v>16</v>
      </c>
      <c r="E284" s="3">
        <v>16768.190000000002</v>
      </c>
      <c r="F284" s="3">
        <v>25378.67</v>
      </c>
      <c r="G284" s="3">
        <v>24633.69</v>
      </c>
      <c r="H284" s="3">
        <v>19232.11</v>
      </c>
      <c r="I284" s="1">
        <v>31784.879999999997</v>
      </c>
      <c r="J284" s="1">
        <v>30046.65</v>
      </c>
      <c r="K284" s="1">
        <f>HLOOKUP(B283,'FY14-15'!$E$2:$GA$49,48,FALSE)</f>
        <v>31551.019999999997</v>
      </c>
      <c r="L284" s="1">
        <f>HLOOKUP(B283,'FY15-16'!$E$2:$GA$49,48,FALSE)</f>
        <v>31513.64</v>
      </c>
      <c r="M284" s="1">
        <f>HLOOKUP(B283,'FY16-17'!$E$2:$GA$49,48,FALSE)</f>
        <v>30861.81</v>
      </c>
      <c r="N284" s="1">
        <f>HLOOKUP(B283,'FY17-18'!$E$2:$GA$49,48,FALSE)</f>
        <v>28924.47</v>
      </c>
      <c r="O284" s="1">
        <f>HLOOKUP($B283,'FY18-19'!$E$2:$GA$49,48,FALSE)</f>
        <v>27730.2</v>
      </c>
      <c r="P284" s="1">
        <f>HLOOKUP($B283,'FY19-20'!$E$2:$GA$49,48,FALSE)</f>
        <v>37046.979999999996</v>
      </c>
      <c r="Q284" s="1">
        <f>HLOOKUP($B283,'FY20-21'!$E$2:$GA$49,48,FALSE)</f>
        <v>37440.910000000003</v>
      </c>
      <c r="R284" s="1">
        <f>HLOOKUP($B283,'FY21-22'!$E$2:$GA$49,48,FALSE)</f>
        <v>24969.68</v>
      </c>
      <c r="S284" s="1">
        <f>HLOOKUP($B283,'FY22-23'!$E$2:$GA$49,48,FALSE)</f>
        <v>26042.13</v>
      </c>
      <c r="T284" s="1">
        <f>HLOOKUP($B283,'FY23-24'!$E$2:$GA$49,48,FALSE)</f>
        <v>24638.73</v>
      </c>
    </row>
    <row r="285" spans="1:20">
      <c r="B285" t="s">
        <v>72</v>
      </c>
      <c r="D285" t="s">
        <v>17</v>
      </c>
      <c r="E285" s="3">
        <v>328.54</v>
      </c>
      <c r="F285" s="3">
        <v>573.46</v>
      </c>
      <c r="G285" s="3">
        <v>383.87</v>
      </c>
      <c r="H285" s="3">
        <v>373.26</v>
      </c>
      <c r="I285" s="3">
        <v>758.44430463576157</v>
      </c>
      <c r="J285" s="3">
        <v>757.99550335570473</v>
      </c>
      <c r="K285" s="3">
        <f t="shared" ref="K285:R285" si="204">K282/K280</f>
        <v>690.22981366459624</v>
      </c>
      <c r="L285" s="3">
        <f t="shared" si="204"/>
        <v>904.06818181818187</v>
      </c>
      <c r="M285" s="3">
        <f t="shared" si="204"/>
        <v>757.79453947368427</v>
      </c>
      <c r="N285" s="3">
        <f t="shared" si="204"/>
        <v>757.90954248366018</v>
      </c>
      <c r="O285" s="3">
        <f t="shared" si="204"/>
        <v>804.28367521367522</v>
      </c>
      <c r="P285" s="3">
        <f t="shared" si="204"/>
        <v>1327.760737704918</v>
      </c>
      <c r="Q285" s="3">
        <f t="shared" si="204"/>
        <v>901.12234782608698</v>
      </c>
      <c r="R285" s="3">
        <f t="shared" si="204"/>
        <v>738.98539568345325</v>
      </c>
      <c r="S285" s="3">
        <f t="shared" ref="S285:T285" si="205">S282/S280</f>
        <v>723.42733333333331</v>
      </c>
      <c r="T285" s="3">
        <f t="shared" si="205"/>
        <v>684.88220000000001</v>
      </c>
    </row>
    <row r="286" spans="1:20">
      <c r="B286" t="s">
        <v>72</v>
      </c>
      <c r="D286" t="s">
        <v>18</v>
      </c>
      <c r="E286" s="4">
        <v>1.26</v>
      </c>
      <c r="F286" s="4">
        <v>2.0299999999999998</v>
      </c>
      <c r="G286" s="4">
        <v>1.96</v>
      </c>
      <c r="H286" s="4">
        <v>1.59</v>
      </c>
      <c r="I286" s="5">
        <v>2.8400377431482053</v>
      </c>
      <c r="J286" s="5">
        <v>2.7186936270084852</v>
      </c>
      <c r="K286" s="3">
        <f t="shared" ref="K286:M288" si="206">K282/K281</f>
        <v>2.6604118686348772</v>
      </c>
      <c r="L286" s="3">
        <f t="shared" si="206"/>
        <v>2.8877676950998183</v>
      </c>
      <c r="M286" s="3">
        <f t="shared" si="206"/>
        <v>3.3099071839080461</v>
      </c>
      <c r="N286" s="3">
        <f t="shared" ref="N286:R288" si="207">N282/N281</f>
        <v>2.7387850732168162</v>
      </c>
      <c r="O286" s="3">
        <f t="shared" si="207"/>
        <v>2.5829268225735618</v>
      </c>
      <c r="P286" s="3">
        <f t="shared" si="207"/>
        <v>5.1565165212962372</v>
      </c>
      <c r="Q286" s="3">
        <f t="shared" si="207"/>
        <v>2.4607090362947752</v>
      </c>
      <c r="R286" s="3">
        <f t="shared" si="207"/>
        <v>2.4017716517022074</v>
      </c>
      <c r="S286" s="3">
        <f t="shared" ref="S286:T286" si="208">S282/S281</f>
        <v>2.3559292227529309</v>
      </c>
      <c r="T286" s="3">
        <f t="shared" si="208"/>
        <v>2.5395541481574866</v>
      </c>
    </row>
    <row r="287" spans="1:20">
      <c r="B287" t="s">
        <v>72</v>
      </c>
      <c r="D287" t="s">
        <v>19</v>
      </c>
      <c r="E287" s="6">
        <v>0.53710000000000002</v>
      </c>
      <c r="F287" s="6">
        <v>0.46210000000000001</v>
      </c>
      <c r="G287" s="6">
        <v>0.5847</v>
      </c>
      <c r="H287" s="6">
        <v>0.55579999999999996</v>
      </c>
      <c r="I287" s="6">
        <v>0.42687990902255568</v>
      </c>
      <c r="J287" s="6">
        <v>0.43081562790167249</v>
      </c>
      <c r="K287" s="6">
        <f t="shared" si="206"/>
        <v>0.43784939753615232</v>
      </c>
      <c r="L287" s="6">
        <f t="shared" si="206"/>
        <v>0.42542245908645265</v>
      </c>
      <c r="M287" s="6">
        <f t="shared" si="206"/>
        <v>0.44075827038591991</v>
      </c>
      <c r="N287" s="6">
        <f t="shared" si="207"/>
        <v>0.43013997221114564</v>
      </c>
      <c r="O287" s="6">
        <f t="shared" si="207"/>
        <v>0.53005812147540332</v>
      </c>
      <c r="P287" s="6">
        <f t="shared" si="207"/>
        <v>0.38726653114534443</v>
      </c>
      <c r="Q287" s="6">
        <f t="shared" si="207"/>
        <v>0.60535205034649053</v>
      </c>
      <c r="R287" s="6">
        <f t="shared" si="207"/>
        <v>0.44437585384666534</v>
      </c>
      <c r="S287" s="6">
        <f t="shared" ref="S287:T287" si="209">S283/S282</f>
        <v>0.46590453324601233</v>
      </c>
      <c r="T287" s="6">
        <f t="shared" si="209"/>
        <v>0.43731345332087768</v>
      </c>
    </row>
    <row r="288" spans="1:20">
      <c r="B288" t="s">
        <v>72</v>
      </c>
      <c r="D288" t="s">
        <v>20</v>
      </c>
      <c r="E288" s="6">
        <v>0.59019999999999995</v>
      </c>
      <c r="F288" s="6">
        <v>0.6179</v>
      </c>
      <c r="G288" s="6">
        <v>0.59970000000000001</v>
      </c>
      <c r="H288" s="6">
        <v>0.5867</v>
      </c>
      <c r="I288" s="6">
        <v>0.65015097632447405</v>
      </c>
      <c r="J288" s="6">
        <v>0.61752097185002996</v>
      </c>
      <c r="K288" s="6">
        <f t="shared" si="206"/>
        <v>0.64843889529314347</v>
      </c>
      <c r="L288" s="6">
        <f t="shared" si="206"/>
        <v>0.62073043516627591</v>
      </c>
      <c r="M288" s="6">
        <f t="shared" si="206"/>
        <v>0.60789121000680735</v>
      </c>
      <c r="N288" s="6">
        <f t="shared" si="207"/>
        <v>0.57989157783520551</v>
      </c>
      <c r="O288" s="6">
        <f t="shared" si="207"/>
        <v>0.55594828294816867</v>
      </c>
      <c r="P288" s="6">
        <f t="shared" si="207"/>
        <v>0.59055886407064206</v>
      </c>
      <c r="Q288" s="6">
        <f t="shared" si="207"/>
        <v>0.5968384272988283</v>
      </c>
      <c r="R288" s="6">
        <f t="shared" si="207"/>
        <v>0.54703091169554807</v>
      </c>
      <c r="S288" s="6">
        <f t="shared" ref="S288:T288" si="210">S284/S283</f>
        <v>0.57233576307061595</v>
      </c>
      <c r="T288" s="6">
        <f t="shared" si="210"/>
        <v>0.54842638699040624</v>
      </c>
    </row>
    <row r="289" spans="1:20">
      <c r="B289" t="s">
        <v>72</v>
      </c>
      <c r="D289" t="s">
        <v>21</v>
      </c>
      <c r="E289" s="6">
        <v>0.317</v>
      </c>
      <c r="F289" s="6">
        <v>0.28549999999999998</v>
      </c>
      <c r="G289" s="6">
        <v>0.35070000000000001</v>
      </c>
      <c r="H289" s="6">
        <v>0.3261</v>
      </c>
      <c r="I289" s="6">
        <v>0.27753638962431726</v>
      </c>
      <c r="J289" s="6">
        <v>0.26603768523002164</v>
      </c>
      <c r="K289" s="6">
        <f t="shared" ref="K289:R289" si="211">K284/K282</f>
        <v>0.28391857964311101</v>
      </c>
      <c r="L289" s="6">
        <f t="shared" si="211"/>
        <v>0.26407266815824093</v>
      </c>
      <c r="M289" s="6">
        <f t="shared" si="211"/>
        <v>0.26793307830540442</v>
      </c>
      <c r="N289" s="6">
        <f t="shared" si="211"/>
        <v>0.24943454717551269</v>
      </c>
      <c r="O289" s="6">
        <f t="shared" si="211"/>
        <v>0.29468490249698226</v>
      </c>
      <c r="P289" s="6">
        <f t="shared" si="211"/>
        <v>0.22870368272577252</v>
      </c>
      <c r="Q289" s="6">
        <f t="shared" si="211"/>
        <v>0.36129736569092052</v>
      </c>
      <c r="R289" s="6">
        <f t="shared" si="211"/>
        <v>0.24308732846522896</v>
      </c>
      <c r="S289" s="6">
        <f t="shared" ref="S289:T289" si="212">S284/S282</f>
        <v>0.26665382655341563</v>
      </c>
      <c r="T289" s="6">
        <f t="shared" si="212"/>
        <v>0.23983423718706662</v>
      </c>
    </row>
    <row r="290" spans="1:20">
      <c r="B290" t="s">
        <v>72</v>
      </c>
    </row>
    <row r="291" spans="1:20">
      <c r="A291" t="s">
        <v>74</v>
      </c>
      <c r="B291" t="s">
        <v>75</v>
      </c>
      <c r="C291" t="s">
        <v>76</v>
      </c>
    </row>
    <row r="292" spans="1:20">
      <c r="B292" t="s">
        <v>75</v>
      </c>
      <c r="D292" t="s">
        <v>12</v>
      </c>
      <c r="E292" s="1">
        <v>10938</v>
      </c>
      <c r="F292" s="1">
        <v>6098</v>
      </c>
      <c r="G292" s="1">
        <v>9797</v>
      </c>
      <c r="H292" s="1">
        <v>10938</v>
      </c>
      <c r="I292" s="1">
        <v>8179</v>
      </c>
      <c r="J292" s="1">
        <v>5757</v>
      </c>
      <c r="K292" s="1">
        <f>HLOOKUP(B291,'FY14-15'!$E$2:$GA$49,15,FALSE)</f>
        <v>15646</v>
      </c>
      <c r="L292" s="1">
        <f>HLOOKUP(B291,'FY15-16'!$E$2:$GA$49,15,FALSE)</f>
        <v>15785</v>
      </c>
      <c r="M292" s="1">
        <f>HLOOKUP(B291,'FY16-17'!$E$2:$GA$49,15,FALSE)</f>
        <v>15470</v>
      </c>
      <c r="N292" s="1">
        <f>HLOOKUP(B291,'FY17-18'!$E$2:$GA$49,15,FALSE)</f>
        <v>14370</v>
      </c>
      <c r="O292" s="1">
        <f>HLOOKUP($B291,'FY18-19'!$E$2:$GA$49,15,FALSE)</f>
        <v>15698</v>
      </c>
      <c r="P292" s="1">
        <f>HLOOKUP($B291,'FY19-20'!$E$2:$GA$49,15,FALSE)</f>
        <v>15066</v>
      </c>
      <c r="Q292" s="1">
        <f>HLOOKUP($B291,'FY20-21'!$E$2:$GA$49,15,FALSE)</f>
        <v>5723</v>
      </c>
      <c r="R292" s="1">
        <f>HLOOKUP($B291,'FY21-22'!$E$2:$GA$49,15,FALSE)</f>
        <v>10282</v>
      </c>
      <c r="S292" s="1">
        <f>HLOOKUP($B291,'FY22-23'!$E$2:$GA$49,15,FALSE)</f>
        <v>6342</v>
      </c>
      <c r="T292" s="1">
        <f>HLOOKUP($B291,'FY23-24'!$E$2:$GA$49,15,FALSE)</f>
        <v>5534</v>
      </c>
    </row>
    <row r="293" spans="1:20">
      <c r="B293" t="s">
        <v>75</v>
      </c>
      <c r="D293" t="s">
        <v>13</v>
      </c>
      <c r="E293" s="3">
        <v>1367572</v>
      </c>
      <c r="F293" s="3">
        <v>1665630.8</v>
      </c>
      <c r="G293" s="3">
        <v>1802560</v>
      </c>
      <c r="H293" s="3">
        <v>1375523</v>
      </c>
      <c r="I293" s="1">
        <v>1587102</v>
      </c>
      <c r="J293" s="1">
        <v>1675297</v>
      </c>
      <c r="K293" s="1">
        <f>HLOOKUP(B292,'FY14-15'!$E$2:$GA$49,31,FALSE)</f>
        <v>1547752.5</v>
      </c>
      <c r="L293" s="1">
        <f>HLOOKUP(B292,'FY15-16'!$E$2:$GA$49,31,FALSE)</f>
        <v>1732572</v>
      </c>
      <c r="M293" s="1">
        <f>HLOOKUP(B292,'FY16-17'!$E$2:$GA$49,31,FALSE)</f>
        <v>1676197</v>
      </c>
      <c r="N293" s="1">
        <f>HLOOKUP(B292,'FY17-18'!$E$2:$GA$49,31,FALSE)</f>
        <v>1765292</v>
      </c>
      <c r="O293" s="1">
        <f>HLOOKUP($B292,'FY18-19'!$E$2:$GA$49,31,FALSE)</f>
        <v>1892115</v>
      </c>
      <c r="P293" s="1">
        <f>HLOOKUP($B292,'FY19-20'!$E$2:$GA$49,31,FALSE)</f>
        <v>1488422</v>
      </c>
      <c r="Q293" s="1">
        <f>HLOOKUP($B292,'FY20-21'!$E$2:$GA$49,31,FALSE)</f>
        <v>1026200</v>
      </c>
      <c r="R293" s="1">
        <f>HLOOKUP($B292,'FY21-22'!$E$2:$GA$49,31,FALSE)</f>
        <v>1830686</v>
      </c>
      <c r="S293" s="1">
        <f>HLOOKUP($B292,'FY22-23'!$E$2:$GA$49,31,FALSE)</f>
        <v>1897852.8</v>
      </c>
      <c r="T293" s="1">
        <f>HLOOKUP($B292,'FY23-24'!$E$2:$GA$49,31,FALSE)</f>
        <v>1928703</v>
      </c>
    </row>
    <row r="294" spans="1:20">
      <c r="B294" t="s">
        <v>75</v>
      </c>
      <c r="D294" t="s">
        <v>24</v>
      </c>
      <c r="E294" s="3">
        <v>4492402.79</v>
      </c>
      <c r="F294" s="3">
        <v>5713027.3099999996</v>
      </c>
      <c r="G294" s="3">
        <v>6159284.9400000004</v>
      </c>
      <c r="H294" s="3">
        <v>6249738.5800000001</v>
      </c>
      <c r="I294" s="1">
        <v>6313404.0899999999</v>
      </c>
      <c r="J294" s="1">
        <v>5945507.25</v>
      </c>
      <c r="K294" s="1">
        <f>HLOOKUP(B293,'FY14-15'!$E$2:$GA$49,7,FALSE)</f>
        <v>6530977.8899999997</v>
      </c>
      <c r="L294" s="1">
        <f>HLOOKUP(B293,'FY15-16'!$E$2:$GA$49,7,FALSE)</f>
        <v>7412046.3600000003</v>
      </c>
      <c r="M294" s="1">
        <f>HLOOKUP(B293,'FY16-17'!$E$2:$GA$49,7,FALSE)</f>
        <v>7809975.04</v>
      </c>
      <c r="N294" s="1">
        <f>HLOOKUP(B293,'FY17-18'!$E$2:$GA$49,7,FALSE)</f>
        <v>8898521.3699999992</v>
      </c>
      <c r="O294" s="1">
        <f>HLOOKUP($B293,'FY18-19'!$E$2:$GA$49,7,FALSE)</f>
        <v>9258017.7100000009</v>
      </c>
      <c r="P294" s="1">
        <f>HLOOKUP($B293,'FY19-20'!$E$2:$GA$49,7,FALSE)</f>
        <v>9249623.4399999995</v>
      </c>
      <c r="Q294" s="1">
        <f>HLOOKUP($B293,'FY20-21'!$E$2:$GA$49,7,FALSE)</f>
        <v>8227504.2199999997</v>
      </c>
      <c r="R294" s="1">
        <f>HLOOKUP($B293,'FY21-22'!$E$2:$GA$49,7,FALSE)</f>
        <v>9958336.2699999996</v>
      </c>
      <c r="S294" s="1">
        <f>HLOOKUP($B293,'FY22-23'!$E$2:$GA$49,7,FALSE)</f>
        <v>11303377.210000001</v>
      </c>
      <c r="T294" s="1">
        <f>HLOOKUP($B293,'FY23-24'!$E$2:$GA$49,7,FALSE)</f>
        <v>13274191.189999999</v>
      </c>
    </row>
    <row r="295" spans="1:20">
      <c r="B295" t="s">
        <v>75</v>
      </c>
      <c r="D295" t="s">
        <v>15</v>
      </c>
      <c r="E295" s="3">
        <v>1938875.71</v>
      </c>
      <c r="F295" s="3">
        <v>2352133.4500000002</v>
      </c>
      <c r="G295" s="3">
        <v>2537572.6799999997</v>
      </c>
      <c r="H295" s="3">
        <v>2528448.23</v>
      </c>
      <c r="I295" s="1">
        <v>2535814.7599999998</v>
      </c>
      <c r="J295" s="1">
        <v>2433295.15</v>
      </c>
      <c r="K295" s="1">
        <f>HLOOKUP(B294,'FY14-15'!$E$2:$GA$49,39,FALSE)</f>
        <v>2599652.54</v>
      </c>
      <c r="L295" s="1">
        <f>HLOOKUP(B294,'FY15-16'!$E$2:$GA$49,39,FALSE)</f>
        <v>2944355.58</v>
      </c>
      <c r="M295" s="1">
        <f>HLOOKUP(B294,'FY16-17'!$E$2:$GA$49,39,FALSE)</f>
        <v>3065015.7800000003</v>
      </c>
      <c r="N295" s="1">
        <f>HLOOKUP(B294,'FY17-18'!$E$2:$GA$49,39,FALSE)</f>
        <v>3456018.87</v>
      </c>
      <c r="O295" s="1">
        <f>HLOOKUP($B294,'FY18-19'!$E$2:$GA$49,39,FALSE)</f>
        <v>3609541.1100000003</v>
      </c>
      <c r="P295" s="1">
        <f>HLOOKUP($B294,'FY19-20'!$E$2:$GA$49,39,FALSE)</f>
        <v>3609541.1100000003</v>
      </c>
      <c r="Q295" s="1">
        <f>HLOOKUP($B294,'FY20-21'!$E$2:$GA$49,39,FALSE)</f>
        <v>3505599.39</v>
      </c>
      <c r="R295" s="1">
        <f>HLOOKUP($B294,'FY21-22'!$E$2:$GA$49,39,FALSE)</f>
        <v>3831355.08</v>
      </c>
      <c r="S295" s="1">
        <f>HLOOKUP($B294,'FY22-23'!$E$2:$GA$49,39,FALSE)</f>
        <v>4303741.32</v>
      </c>
      <c r="T295" s="1">
        <f>HLOOKUP($B294,'FY23-24'!$E$2:$GA$49,39,FALSE)</f>
        <v>4978981.96</v>
      </c>
    </row>
    <row r="296" spans="1:20">
      <c r="B296" t="s">
        <v>75</v>
      </c>
      <c r="D296" t="s">
        <v>16</v>
      </c>
      <c r="E296" s="3">
        <v>1126518.51</v>
      </c>
      <c r="F296" s="3">
        <v>1423045.97</v>
      </c>
      <c r="G296" s="3">
        <v>1540392.6199999999</v>
      </c>
      <c r="H296" s="3">
        <v>1549588.99</v>
      </c>
      <c r="I296" s="1">
        <v>1562545.72</v>
      </c>
      <c r="J296" s="1">
        <v>1558501.75</v>
      </c>
      <c r="K296" s="1">
        <f>HLOOKUP(B295,'FY14-15'!$E$2:$GA$49,48,FALSE)</f>
        <v>1694269.8</v>
      </c>
      <c r="L296" s="1">
        <f>HLOOKUP(B295,'FY15-16'!$E$2:$GA$49,48,FALSE)</f>
        <v>1850785.17</v>
      </c>
      <c r="M296" s="1">
        <f>HLOOKUP(B295,'FY16-17'!$E$2:$GA$49,48,FALSE)</f>
        <v>1875500.33</v>
      </c>
      <c r="N296" s="1">
        <f>HLOOKUP(B295,'FY17-18'!$E$2:$GA$49,48,FALSE)</f>
        <v>2047297.3</v>
      </c>
      <c r="O296" s="1">
        <f>HLOOKUP($B295,'FY18-19'!$E$2:$GA$49,48,FALSE)</f>
        <v>2020379.58</v>
      </c>
      <c r="P296" s="1">
        <f>HLOOKUP($B295,'FY19-20'!$E$2:$GA$49,48,FALSE)</f>
        <v>2062956.01</v>
      </c>
      <c r="Q296" s="1">
        <f>HLOOKUP($B295,'FY20-21'!$E$2:$GA$49,48,FALSE)</f>
        <v>2081964.7599999998</v>
      </c>
      <c r="R296" s="1">
        <f>HLOOKUP($B295,'FY21-22'!$E$2:$GA$49,48,FALSE)</f>
        <v>2264318.7199999997</v>
      </c>
      <c r="S296" s="1">
        <f>HLOOKUP($B295,'FY22-23'!$E$2:$GA$49,48,FALSE)</f>
        <v>2508462.8899999997</v>
      </c>
      <c r="T296" s="1">
        <f>HLOOKUP($B295,'FY23-24'!$E$2:$GA$49,48,FALSE)</f>
        <v>2795182.68</v>
      </c>
    </row>
    <row r="297" spans="1:20">
      <c r="B297" t="s">
        <v>75</v>
      </c>
      <c r="D297" t="s">
        <v>17</v>
      </c>
      <c r="E297" s="3">
        <v>410.72</v>
      </c>
      <c r="F297" s="3">
        <v>936.87</v>
      </c>
      <c r="G297" s="3">
        <v>628.69000000000005</v>
      </c>
      <c r="H297" s="3">
        <v>571.38</v>
      </c>
      <c r="I297" s="3">
        <v>771.90415576476335</v>
      </c>
      <c r="J297" s="3">
        <v>1032.7440072954664</v>
      </c>
      <c r="K297" s="3">
        <f t="shared" ref="K297:R297" si="213">K294/K292</f>
        <v>417.42157036942348</v>
      </c>
      <c r="L297" s="3">
        <f t="shared" si="213"/>
        <v>469.56264554957238</v>
      </c>
      <c r="M297" s="3">
        <f t="shared" si="213"/>
        <v>504.84647963800904</v>
      </c>
      <c r="N297" s="3">
        <f t="shared" si="213"/>
        <v>619.24296242171181</v>
      </c>
      <c r="O297" s="3">
        <f t="shared" si="213"/>
        <v>589.75778506816164</v>
      </c>
      <c r="P297" s="3">
        <f t="shared" si="213"/>
        <v>613.94022567370234</v>
      </c>
      <c r="Q297" s="3">
        <f t="shared" si="213"/>
        <v>1437.6208666783155</v>
      </c>
      <c r="R297" s="3">
        <f t="shared" si="213"/>
        <v>968.52132561758413</v>
      </c>
      <c r="S297" s="3">
        <f t="shared" ref="S297:T297" si="214">S294/S292</f>
        <v>1782.3048265531379</v>
      </c>
      <c r="T297" s="3">
        <f t="shared" si="214"/>
        <v>2398.6612197325621</v>
      </c>
    </row>
    <row r="298" spans="1:20">
      <c r="B298" t="s">
        <v>75</v>
      </c>
      <c r="D298" t="s">
        <v>18</v>
      </c>
      <c r="E298" s="4">
        <v>3.28</v>
      </c>
      <c r="F298" s="4">
        <v>3.43</v>
      </c>
      <c r="G298" s="4">
        <v>3.42</v>
      </c>
      <c r="H298" s="4">
        <v>4.54</v>
      </c>
      <c r="I298" s="5">
        <v>3.9779447634745591</v>
      </c>
      <c r="J298" s="5">
        <v>3.5489272946826742</v>
      </c>
      <c r="K298" s="3">
        <f t="shared" ref="K298:M300" si="215">K294/K293</f>
        <v>4.2196526188780181</v>
      </c>
      <c r="L298" s="3">
        <f t="shared" si="215"/>
        <v>4.2780596477375834</v>
      </c>
      <c r="M298" s="3">
        <f t="shared" si="215"/>
        <v>4.6593419747201557</v>
      </c>
      <c r="N298" s="3">
        <f t="shared" ref="N298:R300" si="216">N294/N293</f>
        <v>5.0408212182460463</v>
      </c>
      <c r="O298" s="3">
        <f t="shared" si="216"/>
        <v>4.8929466285083096</v>
      </c>
      <c r="P298" s="3">
        <f t="shared" si="216"/>
        <v>6.2143823727410634</v>
      </c>
      <c r="Q298" s="3">
        <f t="shared" si="216"/>
        <v>8.0174471058273244</v>
      </c>
      <c r="R298" s="3">
        <f t="shared" si="216"/>
        <v>5.4396746738654249</v>
      </c>
      <c r="S298" s="3">
        <f t="shared" ref="S298:T298" si="217">S294/S293</f>
        <v>5.9558766675687389</v>
      </c>
      <c r="T298" s="3">
        <f t="shared" si="217"/>
        <v>6.8824444147180772</v>
      </c>
    </row>
    <row r="299" spans="1:20">
      <c r="B299" t="s">
        <v>75</v>
      </c>
      <c r="D299" t="s">
        <v>19</v>
      </c>
      <c r="E299" s="6">
        <v>0.43159999999999998</v>
      </c>
      <c r="F299" s="6">
        <v>0.41170000000000001</v>
      </c>
      <c r="G299" s="6">
        <v>0.41199999999999998</v>
      </c>
      <c r="H299" s="6">
        <v>0.40460000000000002</v>
      </c>
      <c r="I299" s="6">
        <v>0.40165570330221012</v>
      </c>
      <c r="J299" s="6">
        <v>0.40926619843916595</v>
      </c>
      <c r="K299" s="6">
        <f t="shared" si="215"/>
        <v>0.39804950863185362</v>
      </c>
      <c r="L299" s="6">
        <f t="shared" si="215"/>
        <v>0.39723922881669615</v>
      </c>
      <c r="M299" s="6">
        <f t="shared" si="215"/>
        <v>0.39244885730134166</v>
      </c>
      <c r="N299" s="6">
        <f t="shared" si="216"/>
        <v>0.38838125192927425</v>
      </c>
      <c r="O299" s="6">
        <f t="shared" si="216"/>
        <v>0.38988271820879894</v>
      </c>
      <c r="P299" s="6">
        <f t="shared" si="216"/>
        <v>0.39023654675395092</v>
      </c>
      <c r="Q299" s="6">
        <f t="shared" si="216"/>
        <v>0.42608296468306162</v>
      </c>
      <c r="R299" s="6">
        <f t="shared" si="216"/>
        <v>0.38473847198172595</v>
      </c>
      <c r="S299" s="6">
        <f t="shared" ref="S299:T299" si="218">S295/S294</f>
        <v>0.38074827018888807</v>
      </c>
      <c r="T299" s="6">
        <f t="shared" si="218"/>
        <v>0.3750874074912281</v>
      </c>
    </row>
    <row r="300" spans="1:20">
      <c r="B300" t="s">
        <v>75</v>
      </c>
      <c r="D300" t="s">
        <v>20</v>
      </c>
      <c r="E300" s="6">
        <v>0.58099999999999996</v>
      </c>
      <c r="F300" s="6">
        <v>0.60499999999999998</v>
      </c>
      <c r="G300" s="6">
        <v>0.60699999999999998</v>
      </c>
      <c r="H300" s="6">
        <v>0.6129</v>
      </c>
      <c r="I300" s="6">
        <v>0.61619079778524521</v>
      </c>
      <c r="J300" s="6">
        <v>0.64049022166505365</v>
      </c>
      <c r="K300" s="6">
        <f t="shared" si="215"/>
        <v>0.65172932687381369</v>
      </c>
      <c r="L300" s="6">
        <f t="shared" si="215"/>
        <v>0.62858751931042234</v>
      </c>
      <c r="M300" s="6">
        <f t="shared" si="215"/>
        <v>0.61190560330491994</v>
      </c>
      <c r="N300" s="6">
        <f t="shared" si="216"/>
        <v>0.59238603057743144</v>
      </c>
      <c r="O300" s="6">
        <f t="shared" si="216"/>
        <v>0.55973308474106831</v>
      </c>
      <c r="P300" s="6">
        <f t="shared" si="216"/>
        <v>0.57152860907573921</v>
      </c>
      <c r="Q300" s="6">
        <f t="shared" si="216"/>
        <v>0.59389694268517079</v>
      </c>
      <c r="R300" s="6">
        <f t="shared" si="216"/>
        <v>0.5909968334232284</v>
      </c>
      <c r="S300" s="6">
        <f t="shared" ref="S300:T300" si="219">S296/S295</f>
        <v>0.58285633440441065</v>
      </c>
      <c r="T300" s="6">
        <f t="shared" si="219"/>
        <v>0.56139642650964738</v>
      </c>
    </row>
    <row r="301" spans="1:20">
      <c r="B301" t="s">
        <v>75</v>
      </c>
      <c r="D301" t="s">
        <v>21</v>
      </c>
      <c r="E301" s="6">
        <v>0.25080000000000002</v>
      </c>
      <c r="F301" s="6">
        <v>0.24909999999999999</v>
      </c>
      <c r="G301" s="6">
        <v>0.25009999999999999</v>
      </c>
      <c r="H301" s="6">
        <v>0.24790000000000001</v>
      </c>
      <c r="I301" s="6">
        <v>0.24749654825278261</v>
      </c>
      <c r="J301" s="6">
        <v>0.26213099815831525</v>
      </c>
      <c r="K301" s="6">
        <f t="shared" ref="K301:R301" si="220">K296/K294</f>
        <v>0.25942053832309026</v>
      </c>
      <c r="L301" s="6">
        <f t="shared" si="220"/>
        <v>0.24969962141467231</v>
      </c>
      <c r="M301" s="6">
        <f t="shared" si="220"/>
        <v>0.24014165479330393</v>
      </c>
      <c r="N301" s="6">
        <f t="shared" si="220"/>
        <v>0.23007162818107613</v>
      </c>
      <c r="O301" s="6">
        <f t="shared" si="220"/>
        <v>0.21823025655024372</v>
      </c>
      <c r="P301" s="6">
        <f t="shared" si="220"/>
        <v>0.22303135077680525</v>
      </c>
      <c r="Q301" s="6">
        <f t="shared" si="220"/>
        <v>0.25304937005550387</v>
      </c>
      <c r="R301" s="6">
        <f t="shared" si="220"/>
        <v>0.22737921863729149</v>
      </c>
      <c r="S301" s="6">
        <f t="shared" ref="S301:T301" si="221">S296/S294</f>
        <v>0.22192154109311543</v>
      </c>
      <c r="T301" s="6">
        <f t="shared" si="221"/>
        <v>0.21057273019434342</v>
      </c>
    </row>
    <row r="302" spans="1:20">
      <c r="B302" t="s">
        <v>75</v>
      </c>
    </row>
    <row r="303" spans="1:20">
      <c r="A303" t="s">
        <v>74</v>
      </c>
      <c r="B303" t="s">
        <v>77</v>
      </c>
      <c r="C303" t="s">
        <v>78</v>
      </c>
    </row>
    <row r="304" spans="1:20">
      <c r="B304" t="s">
        <v>77</v>
      </c>
      <c r="D304" t="s">
        <v>12</v>
      </c>
      <c r="E304" s="1">
        <v>16553</v>
      </c>
      <c r="F304" s="1">
        <v>8453</v>
      </c>
      <c r="G304" s="1">
        <v>9157</v>
      </c>
      <c r="H304" s="1">
        <v>9474</v>
      </c>
      <c r="I304" s="1">
        <v>10077</v>
      </c>
      <c r="J304" s="1">
        <v>10439</v>
      </c>
      <c r="K304" s="1">
        <f>HLOOKUP(B303,'FY14-15'!$E$2:$GA$49,15,FALSE)</f>
        <v>10552</v>
      </c>
      <c r="L304" s="1">
        <f>HLOOKUP(B303,'FY15-16'!$E$2:$GA$49,15,FALSE)</f>
        <v>10543</v>
      </c>
      <c r="M304" s="1">
        <f>HLOOKUP(B303,'FY16-17'!$E$2:$GA$49,15,FALSE)</f>
        <v>12338</v>
      </c>
      <c r="N304" s="1">
        <f>HLOOKUP(B303,'FY17-18'!$E$2:$GA$49,15,FALSE)</f>
        <v>12050</v>
      </c>
      <c r="O304" s="1">
        <f>HLOOKUP($B303,'FY18-19'!$E$2:$GA$49,15,FALSE)</f>
        <v>10831</v>
      </c>
      <c r="P304" s="1">
        <f>HLOOKUP($B303,'FY19-20'!$E$2:$GA$49,15,FALSE)</f>
        <v>11092</v>
      </c>
      <c r="Q304" s="1">
        <f>HLOOKUP($B303,'FY20-21'!$E$2:$GA$49,15,FALSE)</f>
        <v>1534</v>
      </c>
      <c r="R304" s="1">
        <f>HLOOKUP($B303,'FY21-22'!$E$2:$GA$49,15,FALSE)</f>
        <v>7979</v>
      </c>
      <c r="S304" s="1">
        <f>HLOOKUP($B303,'FY22-23'!$E$2:$GA$49,15,FALSE)</f>
        <v>6750</v>
      </c>
      <c r="T304" s="1">
        <f>HLOOKUP($B303,'FY23-24'!$E$2:$GA$49,15,FALSE)</f>
        <v>5509</v>
      </c>
    </row>
    <row r="305" spans="1:20">
      <c r="B305" t="s">
        <v>77</v>
      </c>
      <c r="D305" t="s">
        <v>13</v>
      </c>
      <c r="E305" s="3">
        <v>2175456</v>
      </c>
      <c r="F305" s="3">
        <v>2272220</v>
      </c>
      <c r="G305" s="3">
        <v>2305710</v>
      </c>
      <c r="H305" s="3">
        <v>2412297</v>
      </c>
      <c r="I305" s="1">
        <v>2040714</v>
      </c>
      <c r="J305" s="1">
        <v>2267328</v>
      </c>
      <c r="K305" s="1">
        <f>HLOOKUP(B304,'FY14-15'!$E$2:$GA$49,31,FALSE)</f>
        <v>2165824</v>
      </c>
      <c r="L305" s="1">
        <f>HLOOKUP(B304,'FY15-16'!$E$2:$GA$49,31,FALSE)</f>
        <v>2225640</v>
      </c>
      <c r="M305" s="1">
        <f>HLOOKUP(B304,'FY16-17'!$E$2:$GA$49,31,FALSE)</f>
        <v>2362936</v>
      </c>
      <c r="N305" s="1">
        <f>HLOOKUP(B304,'FY17-18'!$E$2:$GA$49,31,FALSE)</f>
        <v>2061764</v>
      </c>
      <c r="O305" s="1">
        <f>HLOOKUP($B304,'FY18-19'!$E$2:$GA$49,31,FALSE)</f>
        <v>2430188</v>
      </c>
      <c r="P305" s="1">
        <f>HLOOKUP($B304,'FY19-20'!$E$2:$GA$49,31,FALSE)</f>
        <v>1594053</v>
      </c>
      <c r="Q305" s="1">
        <f>HLOOKUP($B304,'FY20-21'!$E$2:$GA$49,31,FALSE)</f>
        <v>1035612</v>
      </c>
      <c r="R305" s="1">
        <f>HLOOKUP($B304,'FY21-22'!$E$2:$GA$49,31,FALSE)</f>
        <v>1695807</v>
      </c>
      <c r="S305" s="1">
        <f>HLOOKUP($B304,'FY22-23'!$E$2:$GA$49,31,FALSE)</f>
        <v>1672722</v>
      </c>
      <c r="T305" s="1">
        <f>HLOOKUP($B304,'FY23-24'!$E$2:$GA$49,31,FALSE)</f>
        <v>1543940</v>
      </c>
    </row>
    <row r="306" spans="1:20">
      <c r="B306" t="s">
        <v>77</v>
      </c>
      <c r="D306" t="s">
        <v>24</v>
      </c>
      <c r="E306" s="3">
        <v>10685311.24</v>
      </c>
      <c r="F306" s="3">
        <v>11289253.949999999</v>
      </c>
      <c r="G306" s="3">
        <v>12167711.09</v>
      </c>
      <c r="H306" s="3">
        <v>12859564</v>
      </c>
      <c r="I306" s="1">
        <v>12519529.869999999</v>
      </c>
      <c r="J306" s="1">
        <v>13568824</v>
      </c>
      <c r="K306" s="1">
        <f>HLOOKUP(B305,'FY14-15'!$E$2:$GA$49,7,FALSE)</f>
        <v>13730332</v>
      </c>
      <c r="L306" s="1">
        <f>HLOOKUP(B305,'FY15-16'!$E$2:$GA$49,7,FALSE)</f>
        <v>14628997</v>
      </c>
      <c r="M306" s="1">
        <f>HLOOKUP(B305,'FY16-17'!$E$2:$GA$49,7,FALSE)</f>
        <v>14932473</v>
      </c>
      <c r="N306" s="1">
        <f>HLOOKUP(B305,'FY17-18'!$E$2:$GA$49,7,FALSE)</f>
        <v>13898237</v>
      </c>
      <c r="O306" s="1">
        <f>HLOOKUP($B305,'FY18-19'!$E$2:$GA$49,7,FALSE)</f>
        <v>15140074</v>
      </c>
      <c r="P306" s="1">
        <f>HLOOKUP($B305,'FY19-20'!$E$2:$GA$49,7,FALSE)</f>
        <v>16071482</v>
      </c>
      <c r="Q306" s="1">
        <f>HLOOKUP($B305,'FY20-21'!$E$2:$GA$49,7,FALSE)</f>
        <v>13162383</v>
      </c>
      <c r="R306" s="1">
        <f>HLOOKUP($B305,'FY21-22'!$E$2:$GA$49,7,FALSE)</f>
        <v>16123216</v>
      </c>
      <c r="S306" s="1">
        <f>HLOOKUP($B305,'FY22-23'!$E$2:$GA$49,7,FALSE)</f>
        <v>16900207</v>
      </c>
      <c r="T306" s="1">
        <f>HLOOKUP($B305,'FY23-24'!$E$2:$GA$49,7,FALSE)</f>
        <v>17597662.199999999</v>
      </c>
    </row>
    <row r="307" spans="1:20">
      <c r="B307" t="s">
        <v>77</v>
      </c>
      <c r="D307" t="s">
        <v>15</v>
      </c>
      <c r="E307" s="3">
        <v>4163923.7399999998</v>
      </c>
      <c r="F307" s="3">
        <v>4392712.16</v>
      </c>
      <c r="G307" s="3">
        <v>4698632.6399999997</v>
      </c>
      <c r="H307" s="3">
        <v>4959656.26</v>
      </c>
      <c r="I307" s="1">
        <v>4751429.57</v>
      </c>
      <c r="J307" s="1">
        <v>5163577.41</v>
      </c>
      <c r="K307" s="1">
        <f>HLOOKUP(B306,'FY14-15'!$E$2:$GA$49,39,FALSE)</f>
        <v>5192860.09</v>
      </c>
      <c r="L307" s="1">
        <f>HLOOKUP(B306,'FY15-16'!$E$2:$GA$49,39,FALSE)</f>
        <v>5512217.9000000004</v>
      </c>
      <c r="M307" s="1">
        <f>HLOOKUP(B306,'FY16-17'!$E$2:$GA$49,39,FALSE)</f>
        <v>5649388.8500000006</v>
      </c>
      <c r="N307" s="1">
        <f>HLOOKUP(B306,'FY17-18'!$E$2:$GA$49,39,FALSE)</f>
        <v>5649388.8500000006</v>
      </c>
      <c r="O307" s="1">
        <f>HLOOKUP($B306,'FY18-19'!$E$2:$GA$49,39,FALSE)</f>
        <v>5736545.5200000005</v>
      </c>
      <c r="P307" s="1">
        <f>HLOOKUP($B306,'FY19-20'!$E$2:$GA$49,39,FALSE)</f>
        <v>5842616.5200000005</v>
      </c>
      <c r="Q307" s="1">
        <f>HLOOKUP($B306,'FY20-21'!$E$2:$GA$49,39,FALSE)</f>
        <v>5842616.5200000005</v>
      </c>
      <c r="R307" s="1">
        <f>HLOOKUP($B306,'FY21-22'!$E$2:$GA$49,39,FALSE)</f>
        <v>5885621.5100000007</v>
      </c>
      <c r="S307" s="1">
        <f>HLOOKUP($B306,'FY22-23'!$E$2:$GA$49,39,FALSE)</f>
        <v>6143007.0899999999</v>
      </c>
      <c r="T307" s="1">
        <f>HLOOKUP($B306,'FY23-24'!$E$2:$GA$49,39,FALSE)</f>
        <v>6346983.7400000002</v>
      </c>
    </row>
    <row r="308" spans="1:20">
      <c r="B308" t="s">
        <v>77</v>
      </c>
      <c r="D308" t="s">
        <v>16</v>
      </c>
      <c r="E308" s="3">
        <v>2444331.6</v>
      </c>
      <c r="F308" s="3">
        <v>2604935.96</v>
      </c>
      <c r="G308" s="3">
        <v>2848487.44</v>
      </c>
      <c r="H308" s="3">
        <v>3066524.85</v>
      </c>
      <c r="I308" s="1">
        <v>3054596.54</v>
      </c>
      <c r="J308" s="1">
        <v>3194650.54</v>
      </c>
      <c r="K308" s="1">
        <f>HLOOKUP(B307,'FY14-15'!$E$2:$GA$49,48,FALSE)</f>
        <v>3373313.03</v>
      </c>
      <c r="L308" s="1">
        <f>HLOOKUP(B307,'FY15-16'!$E$2:$GA$49,48,FALSE)</f>
        <v>3430977.74</v>
      </c>
      <c r="M308" s="1">
        <f>HLOOKUP(B307,'FY16-17'!$E$2:$GA$49,48,FALSE)</f>
        <v>3448201.75</v>
      </c>
      <c r="N308" s="1">
        <f>HLOOKUP(B307,'FY17-18'!$E$2:$GA$49,48,FALSE)</f>
        <v>3285644.87</v>
      </c>
      <c r="O308" s="1">
        <f>HLOOKUP($B307,'FY18-19'!$E$2:$GA$49,48,FALSE)</f>
        <v>3196978.29</v>
      </c>
      <c r="P308" s="1">
        <f>HLOOKUP($B307,'FY19-20'!$E$2:$GA$49,48,FALSE)</f>
        <v>3349074.59</v>
      </c>
      <c r="Q308" s="1">
        <f>HLOOKUP($B307,'FY20-21'!$E$2:$GA$49,48,FALSE)</f>
        <v>3487098.6399999997</v>
      </c>
      <c r="R308" s="1">
        <f>HLOOKUP($B307,'FY21-22'!$E$2:$GA$49,48,FALSE)</f>
        <v>3434602.63</v>
      </c>
      <c r="S308" s="1">
        <f>HLOOKUP($B307,'FY22-23'!$E$2:$GA$49,48,FALSE)</f>
        <v>3541654.82</v>
      </c>
      <c r="T308" s="1">
        <f>HLOOKUP($B307,'FY23-24'!$E$2:$GA$49,48,FALSE)</f>
        <v>3505779.55</v>
      </c>
    </row>
    <row r="309" spans="1:20">
      <c r="B309" t="s">
        <v>77</v>
      </c>
      <c r="D309" t="s">
        <v>17</v>
      </c>
      <c r="E309" s="3">
        <v>645.52</v>
      </c>
      <c r="F309" s="3">
        <v>1335.53</v>
      </c>
      <c r="G309" s="3">
        <v>1328.79</v>
      </c>
      <c r="H309" s="3">
        <v>1357.35</v>
      </c>
      <c r="I309" s="3">
        <v>1242.3866101022129</v>
      </c>
      <c r="J309" s="3">
        <v>1299.8202892997413</v>
      </c>
      <c r="K309" s="3">
        <f t="shared" ref="K309:R309" si="222">K306/K304</f>
        <v>1301.2065959059894</v>
      </c>
      <c r="L309" s="3">
        <f t="shared" si="222"/>
        <v>1387.5554396281893</v>
      </c>
      <c r="M309" s="3">
        <f t="shared" si="222"/>
        <v>1210.2831090938564</v>
      </c>
      <c r="N309" s="3">
        <f t="shared" si="222"/>
        <v>1153.3806639004149</v>
      </c>
      <c r="O309" s="3">
        <f t="shared" si="222"/>
        <v>1397.846366909796</v>
      </c>
      <c r="P309" s="3">
        <f t="shared" si="222"/>
        <v>1448.9255319148936</v>
      </c>
      <c r="Q309" s="3">
        <f t="shared" si="222"/>
        <v>8580.4322033898297</v>
      </c>
      <c r="R309" s="3">
        <f t="shared" si="222"/>
        <v>2020.7063541797218</v>
      </c>
      <c r="S309" s="3">
        <f t="shared" ref="S309:T309" si="223">S306/S304</f>
        <v>2503.7343703703705</v>
      </c>
      <c r="T309" s="3">
        <f t="shared" si="223"/>
        <v>3194.3478308222907</v>
      </c>
    </row>
    <row r="310" spans="1:20">
      <c r="B310" t="s">
        <v>77</v>
      </c>
      <c r="D310" t="s">
        <v>18</v>
      </c>
      <c r="E310" s="4">
        <v>4.91</v>
      </c>
      <c r="F310" s="4">
        <v>4.97</v>
      </c>
      <c r="G310" s="4">
        <v>5.28</v>
      </c>
      <c r="H310" s="4">
        <v>5.33</v>
      </c>
      <c r="I310" s="5">
        <v>6.1348772390447657</v>
      </c>
      <c r="J310" s="5">
        <v>5.9844998165241199</v>
      </c>
      <c r="K310" s="3">
        <f t="shared" ref="K310:M312" si="224">K306/K305</f>
        <v>6.3395419018350525</v>
      </c>
      <c r="L310" s="3">
        <f t="shared" si="224"/>
        <v>6.5729394690965295</v>
      </c>
      <c r="M310" s="3">
        <f t="shared" si="224"/>
        <v>6.3194572345590405</v>
      </c>
      <c r="N310" s="3">
        <f t="shared" ref="N310:R312" si="225">N306/N305</f>
        <v>6.7409446473990231</v>
      </c>
      <c r="O310" s="3">
        <f t="shared" si="225"/>
        <v>6.2300011357146028</v>
      </c>
      <c r="P310" s="3">
        <f t="shared" si="225"/>
        <v>10.082150342554483</v>
      </c>
      <c r="Q310" s="3">
        <f t="shared" si="225"/>
        <v>12.709762922793479</v>
      </c>
      <c r="R310" s="3">
        <f t="shared" si="225"/>
        <v>9.5076951563473902</v>
      </c>
      <c r="S310" s="3">
        <f t="shared" ref="S310:T310" si="226">S306/S305</f>
        <v>10.103416467291039</v>
      </c>
      <c r="T310" s="3">
        <f t="shared" si="226"/>
        <v>11.39789253468399</v>
      </c>
    </row>
    <row r="311" spans="1:20">
      <c r="B311" t="s">
        <v>77</v>
      </c>
      <c r="D311" t="s">
        <v>19</v>
      </c>
      <c r="E311" s="6">
        <v>0.38969999999999999</v>
      </c>
      <c r="F311" s="6">
        <v>0.3891</v>
      </c>
      <c r="G311" s="6">
        <v>0.38619999999999999</v>
      </c>
      <c r="H311" s="6">
        <v>0.38569999999999999</v>
      </c>
      <c r="I311" s="6">
        <v>0.37952140530337669</v>
      </c>
      <c r="J311" s="6">
        <v>0.38054715795561944</v>
      </c>
      <c r="K311" s="6">
        <f t="shared" si="224"/>
        <v>0.37820353433551351</v>
      </c>
      <c r="L311" s="6">
        <f t="shared" si="224"/>
        <v>0.37680080869522364</v>
      </c>
      <c r="M311" s="6">
        <f t="shared" si="224"/>
        <v>0.37832908520912784</v>
      </c>
      <c r="N311" s="6">
        <f t="shared" si="225"/>
        <v>0.4064824085241891</v>
      </c>
      <c r="O311" s="6">
        <f t="shared" si="225"/>
        <v>0.37889811635002579</v>
      </c>
      <c r="P311" s="6">
        <f t="shared" si="225"/>
        <v>0.36353937490021149</v>
      </c>
      <c r="Q311" s="6">
        <f t="shared" si="225"/>
        <v>0.44388744196244712</v>
      </c>
      <c r="R311" s="6">
        <f t="shared" si="225"/>
        <v>0.36504017002563266</v>
      </c>
      <c r="S311" s="6">
        <f t="shared" ref="S311:T311" si="227">S307/S306</f>
        <v>0.36348709160781284</v>
      </c>
      <c r="T311" s="6">
        <f t="shared" si="227"/>
        <v>0.36067198403206085</v>
      </c>
    </row>
    <row r="312" spans="1:20">
      <c r="B312" t="s">
        <v>77</v>
      </c>
      <c r="D312" t="s">
        <v>20</v>
      </c>
      <c r="E312" s="6">
        <v>0.58699999999999997</v>
      </c>
      <c r="F312" s="6">
        <v>0.59299999999999997</v>
      </c>
      <c r="G312" s="6">
        <v>0.60619999999999996</v>
      </c>
      <c r="H312" s="6">
        <v>0.61829999999999996</v>
      </c>
      <c r="I312" s="6">
        <v>0.64287947342971974</v>
      </c>
      <c r="J312" s="6">
        <v>0.61868938651197636</v>
      </c>
      <c r="K312" s="6">
        <f t="shared" si="224"/>
        <v>0.64960599198427471</v>
      </c>
      <c r="L312" s="6">
        <f t="shared" si="224"/>
        <v>0.62243144270475959</v>
      </c>
      <c r="M312" s="6">
        <f t="shared" si="224"/>
        <v>0.61036721697781515</v>
      </c>
      <c r="N312" s="6">
        <f t="shared" si="225"/>
        <v>0.58159297531802923</v>
      </c>
      <c r="O312" s="6">
        <f t="shared" si="225"/>
        <v>0.55730025654882276</v>
      </c>
      <c r="P312" s="6">
        <f t="shared" si="225"/>
        <v>0.57321485648351256</v>
      </c>
      <c r="Q312" s="6">
        <f t="shared" si="225"/>
        <v>0.59683852740689536</v>
      </c>
      <c r="R312" s="6">
        <f t="shared" si="225"/>
        <v>0.58355818908239643</v>
      </c>
      <c r="S312" s="6">
        <f t="shared" ref="S312:T312" si="228">S308/S307</f>
        <v>0.57653438586540851</v>
      </c>
      <c r="T312" s="6">
        <f t="shared" si="228"/>
        <v>0.55235363656375136</v>
      </c>
    </row>
    <row r="313" spans="1:20">
      <c r="B313" t="s">
        <v>77</v>
      </c>
      <c r="D313" t="s">
        <v>21</v>
      </c>
      <c r="E313" s="6">
        <v>0.2288</v>
      </c>
      <c r="F313" s="6">
        <v>0.23069999999999999</v>
      </c>
      <c r="G313" s="6">
        <v>0.2341</v>
      </c>
      <c r="H313" s="6">
        <v>0.23849999999999999</v>
      </c>
      <c r="I313" s="6">
        <v>0.24398652119674205</v>
      </c>
      <c r="J313" s="6">
        <v>0.23544048769443837</v>
      </c>
      <c r="K313" s="6">
        <f t="shared" ref="K313:R313" si="229">K308/K306</f>
        <v>0.24568328209397994</v>
      </c>
      <c r="L313" s="6">
        <f t="shared" si="229"/>
        <v>0.23453267096848815</v>
      </c>
      <c r="M313" s="6">
        <f t="shared" si="229"/>
        <v>0.23091967084085804</v>
      </c>
      <c r="N313" s="6">
        <f t="shared" si="229"/>
        <v>0.23640731338802182</v>
      </c>
      <c r="O313" s="6">
        <f t="shared" si="229"/>
        <v>0.21116001744773508</v>
      </c>
      <c r="P313" s="6">
        <f t="shared" si="229"/>
        <v>0.20838617060953057</v>
      </c>
      <c r="Q313" s="6">
        <f t="shared" si="229"/>
        <v>0.26492912719528067</v>
      </c>
      <c r="R313" s="6">
        <f t="shared" si="229"/>
        <v>0.21302218056248828</v>
      </c>
      <c r="S313" s="6">
        <f t="shared" ref="S313:T313" si="230">S308/S306</f>
        <v>0.20956280713011385</v>
      </c>
      <c r="T313" s="6">
        <f t="shared" si="230"/>
        <v>0.19921848198677208</v>
      </c>
    </row>
    <row r="314" spans="1:20">
      <c r="B314" t="s">
        <v>77</v>
      </c>
    </row>
    <row r="315" spans="1:20">
      <c r="A315" t="s">
        <v>79</v>
      </c>
      <c r="B315" t="s">
        <v>80</v>
      </c>
      <c r="C315" t="s">
        <v>81</v>
      </c>
    </row>
    <row r="316" spans="1:20">
      <c r="B316" t="s">
        <v>80</v>
      </c>
      <c r="D316" t="s">
        <v>12</v>
      </c>
      <c r="E316" s="1">
        <v>519</v>
      </c>
      <c r="F316" s="1">
        <v>493</v>
      </c>
      <c r="G316" s="1">
        <v>490</v>
      </c>
      <c r="H316" s="1">
        <v>507</v>
      </c>
      <c r="I316" s="1">
        <v>472</v>
      </c>
      <c r="J316" s="1">
        <v>534</v>
      </c>
      <c r="K316" s="1">
        <f>HLOOKUP(B315,'FY14-15'!$E$2:$GA$49,15,FALSE)</f>
        <v>446</v>
      </c>
      <c r="L316" s="1">
        <f>HLOOKUP(B315,'FY15-16'!$E$2:$GA$49,15,FALSE)</f>
        <v>451</v>
      </c>
      <c r="M316" s="1">
        <f>HLOOKUP(B315,'FY16-17'!$E$2:$GA$49,15,FALSE)</f>
        <v>439</v>
      </c>
      <c r="N316" s="1">
        <f>HLOOKUP(B315,'FY17-18'!$E$2:$GA$49,15,FALSE)</f>
        <v>359</v>
      </c>
      <c r="O316" s="1">
        <f>HLOOKUP($B315,'FY18-19'!$E$2:$GA$49,15,FALSE)</f>
        <v>511</v>
      </c>
      <c r="P316" s="1">
        <f>HLOOKUP($B315,'FY19-20'!$E$2:$GA$49,15,FALSE)</f>
        <v>649</v>
      </c>
      <c r="Q316" s="1">
        <f>HLOOKUP($B315,'FY20-21'!$E$2:$GA$49,15,FALSE)</f>
        <v>450</v>
      </c>
      <c r="R316" s="1">
        <f>HLOOKUP($B315,'FY21-22'!$E$2:$GA$49,15,FALSE)</f>
        <v>264</v>
      </c>
      <c r="S316" s="1">
        <f>HLOOKUP($B315,'FY22-23'!$E$2:$GA$49,15,FALSE)</f>
        <v>411</v>
      </c>
      <c r="T316" s="1">
        <f>HLOOKUP($B315,'FY23-24'!$E$2:$GA$49,15,FALSE)</f>
        <v>300</v>
      </c>
    </row>
    <row r="317" spans="1:20">
      <c r="B317" t="s">
        <v>80</v>
      </c>
      <c r="D317" t="s">
        <v>13</v>
      </c>
      <c r="E317" s="3">
        <v>99879</v>
      </c>
      <c r="F317" s="3">
        <v>100130</v>
      </c>
      <c r="G317" s="3">
        <v>92480</v>
      </c>
      <c r="H317" s="3">
        <v>88368</v>
      </c>
      <c r="I317" s="1">
        <v>88368</v>
      </c>
      <c r="J317" s="1">
        <v>92400</v>
      </c>
      <c r="K317" s="1">
        <f>HLOOKUP(B316,'FY14-15'!$E$2:$GA$49,31,FALSE)</f>
        <v>88677</v>
      </c>
      <c r="L317" s="1">
        <f>HLOOKUP(B316,'FY15-16'!$E$2:$GA$49,31,FALSE)</f>
        <v>84168</v>
      </c>
      <c r="M317" s="1">
        <f>HLOOKUP(B316,'FY16-17'!$E$2:$GA$49,31,FALSE)</f>
        <v>70641</v>
      </c>
      <c r="N317" s="1">
        <f>HLOOKUP(B316,'FY17-18'!$E$2:$GA$49,31,FALSE)</f>
        <v>84840</v>
      </c>
      <c r="O317" s="1">
        <f>HLOOKUP($B316,'FY18-19'!$E$2:$GA$49,31,FALSE)</f>
        <v>81340</v>
      </c>
      <c r="P317" s="1">
        <f>HLOOKUP($B316,'FY19-20'!$E$2:$GA$49,31,FALSE)</f>
        <v>51414</v>
      </c>
      <c r="Q317" s="1">
        <f>HLOOKUP($B316,'FY20-21'!$E$2:$GA$49,31,FALSE)</f>
        <v>66420</v>
      </c>
      <c r="R317" s="1">
        <f>HLOOKUP($B316,'FY21-22'!$E$2:$GA$49,31,FALSE)</f>
        <v>65928</v>
      </c>
      <c r="S317" s="1">
        <f>HLOOKUP($B316,'FY22-23'!$E$2:$GA$49,31,FALSE)</f>
        <v>54931</v>
      </c>
      <c r="T317" s="1">
        <f>HLOOKUP($B316,'FY23-24'!$E$2:$GA$49,31,FALSE)</f>
        <v>52470</v>
      </c>
    </row>
    <row r="318" spans="1:20">
      <c r="B318" t="s">
        <v>80</v>
      </c>
      <c r="D318" t="s">
        <v>24</v>
      </c>
      <c r="E318" s="3">
        <v>307740.98</v>
      </c>
      <c r="F318" s="3">
        <v>302137.21000000002</v>
      </c>
      <c r="G318" s="3">
        <v>284042.56</v>
      </c>
      <c r="H318" s="3">
        <v>323546.99</v>
      </c>
      <c r="I318" s="1">
        <v>347819.81</v>
      </c>
      <c r="J318" s="1">
        <v>392575.06</v>
      </c>
      <c r="K318" s="1">
        <f>HLOOKUP(B317,'FY14-15'!$E$2:$GA$49,7,FALSE)</f>
        <v>393346.22</v>
      </c>
      <c r="L318" s="1">
        <f>HLOOKUP(B317,'FY15-16'!$E$2:$GA$49,7,FALSE)</f>
        <v>350199.64</v>
      </c>
      <c r="M318" s="1">
        <f>HLOOKUP(B317,'FY16-17'!$E$2:$GA$49,7,FALSE)</f>
        <v>344998</v>
      </c>
      <c r="N318" s="1">
        <f>HLOOKUP(B317,'FY17-18'!$E$2:$GA$49,7,FALSE)</f>
        <v>419791</v>
      </c>
      <c r="O318" s="1">
        <f>HLOOKUP($B317,'FY18-19'!$E$2:$GA$49,7,FALSE)</f>
        <v>371445.83</v>
      </c>
      <c r="P318" s="1">
        <f>HLOOKUP($B317,'FY19-20'!$E$2:$GA$49,7,FALSE)</f>
        <v>343342.93</v>
      </c>
      <c r="Q318" s="1">
        <f>HLOOKUP($B317,'FY20-21'!$E$2:$GA$49,7,FALSE)</f>
        <v>334234.92</v>
      </c>
      <c r="R318" s="1">
        <f>HLOOKUP($B317,'FY21-22'!$E$2:$GA$49,7,FALSE)</f>
        <v>351949.32</v>
      </c>
      <c r="S318" s="1">
        <f>HLOOKUP($B317,'FY22-23'!$E$2:$GA$49,7,FALSE)</f>
        <v>311037.53999999998</v>
      </c>
      <c r="T318" s="1">
        <f>HLOOKUP($B317,'FY23-24'!$E$2:$GA$49,7,FALSE)</f>
        <v>327943.84999999998</v>
      </c>
    </row>
    <row r="319" spans="1:20">
      <c r="B319" t="s">
        <v>80</v>
      </c>
      <c r="D319" t="s">
        <v>15</v>
      </c>
      <c r="E319" s="3">
        <v>135522.29</v>
      </c>
      <c r="F319" s="3">
        <v>129245</v>
      </c>
      <c r="G319" s="3">
        <v>127409.86000000002</v>
      </c>
      <c r="H319" s="3">
        <v>131715.74</v>
      </c>
      <c r="I319" s="1">
        <v>139936.95000000001</v>
      </c>
      <c r="J319" s="1">
        <v>156105.29999999999</v>
      </c>
      <c r="K319" s="1">
        <f>HLOOKUP(B318,'FY14-15'!$E$2:$GA$49,39,FALSE)</f>
        <v>156105.29999999999</v>
      </c>
      <c r="L319" s="1">
        <f>HLOOKUP(B318,'FY15-16'!$E$2:$GA$49,39,FALSE)</f>
        <v>155434.13</v>
      </c>
      <c r="M319" s="1">
        <f>HLOOKUP(B318,'FY16-17'!$E$2:$GA$49,39,FALSE)</f>
        <v>139691.16999999998</v>
      </c>
      <c r="N319" s="1">
        <f>HLOOKUP(B318,'FY17-18'!$E$2:$GA$49,39,FALSE)</f>
        <v>163430.06</v>
      </c>
      <c r="O319" s="1">
        <f>HLOOKUP($B318,'FY18-19'!$E$2:$GA$49,39,FALSE)</f>
        <v>163430.06</v>
      </c>
      <c r="P319" s="1">
        <f>HLOOKUP($B318,'FY19-20'!$E$2:$GA$49,39,FALSE)</f>
        <v>146179.03</v>
      </c>
      <c r="Q319" s="1">
        <f>HLOOKUP($B318,'FY20-21'!$E$2:$GA$49,39,FALSE)</f>
        <v>129839.21</v>
      </c>
      <c r="R319" s="1">
        <f>HLOOKUP($B318,'FY21-22'!$E$2:$GA$49,39,FALSE)</f>
        <v>135715.87</v>
      </c>
      <c r="S319" s="1">
        <f>HLOOKUP($B318,'FY22-23'!$E$2:$GA$49,39,FALSE)</f>
        <v>135715.87</v>
      </c>
      <c r="T319" s="1">
        <f>HLOOKUP($B318,'FY23-24'!$E$2:$GA$49,39,FALSE)</f>
        <v>124214.87</v>
      </c>
    </row>
    <row r="320" spans="1:20">
      <c r="B320" t="s">
        <v>80</v>
      </c>
      <c r="D320" t="s">
        <v>16</v>
      </c>
      <c r="E320" s="3">
        <v>78740.67</v>
      </c>
      <c r="F320" s="3">
        <v>75382.25</v>
      </c>
      <c r="G320" s="3">
        <v>76228.260000000009</v>
      </c>
      <c r="H320" s="3">
        <v>81167.959999999992</v>
      </c>
      <c r="I320" s="1">
        <v>87040.37</v>
      </c>
      <c r="J320" s="1">
        <v>97617.54</v>
      </c>
      <c r="K320" s="1">
        <f>HLOOKUP(B319,'FY14-15'!$E$2:$GA$49,48,FALSE)</f>
        <v>101308.13</v>
      </c>
      <c r="L320" s="1">
        <f>HLOOKUP(B319,'FY15-16'!$E$2:$GA$49,48,FALSE)</f>
        <v>95739.77</v>
      </c>
      <c r="M320" s="1">
        <f>HLOOKUP(B319,'FY16-17'!$E$2:$GA$49,48,FALSE)</f>
        <v>83311.679999999993</v>
      </c>
      <c r="N320" s="1">
        <f>HLOOKUP(B319,'FY17-18'!$E$2:$GA$49,48,FALSE)</f>
        <v>97314.42</v>
      </c>
      <c r="O320" s="1">
        <f>HLOOKUP($B319,'FY18-19'!$E$2:$GA$49,48,FALSE)</f>
        <v>90858.66</v>
      </c>
      <c r="P320" s="1">
        <f>HLOOKUP($B319,'FY19-20'!$E$2:$GA$49,48,FALSE)</f>
        <v>81943.19</v>
      </c>
      <c r="Q320" s="1">
        <f>HLOOKUP($B319,'FY20-21'!$E$2:$GA$49,48,FALSE)</f>
        <v>75871.97</v>
      </c>
      <c r="R320" s="1">
        <f>HLOOKUP($B319,'FY21-22'!$E$2:$GA$49,48,FALSE)</f>
        <v>79665.67</v>
      </c>
      <c r="S320" s="1">
        <f>HLOOKUP($B319,'FY22-23'!$E$2:$GA$49,48,FALSE)</f>
        <v>77715.14</v>
      </c>
      <c r="T320" s="1">
        <f>HLOOKUP($B319,'FY23-24'!$E$2:$GA$49,48,FALSE)</f>
        <v>67256.66</v>
      </c>
    </row>
    <row r="321" spans="1:20">
      <c r="B321" t="s">
        <v>80</v>
      </c>
      <c r="D321" t="s">
        <v>17</v>
      </c>
      <c r="E321" s="3">
        <v>592.95000000000005</v>
      </c>
      <c r="F321" s="3">
        <v>612.85</v>
      </c>
      <c r="G321" s="3">
        <v>579.67999999999995</v>
      </c>
      <c r="H321" s="3">
        <v>638.16</v>
      </c>
      <c r="I321" s="3">
        <v>736.90637711864406</v>
      </c>
      <c r="J321" s="3">
        <v>735.15928838951311</v>
      </c>
      <c r="K321" s="3">
        <f t="shared" ref="K321:R321" si="231">K318/K316</f>
        <v>881.942197309417</v>
      </c>
      <c r="L321" s="3">
        <f t="shared" si="231"/>
        <v>776.49587583148559</v>
      </c>
      <c r="M321" s="3">
        <f t="shared" si="231"/>
        <v>785.87243735763093</v>
      </c>
      <c r="N321" s="3">
        <f t="shared" si="231"/>
        <v>1169.3342618384402</v>
      </c>
      <c r="O321" s="3">
        <f t="shared" si="231"/>
        <v>726.89986301369868</v>
      </c>
      <c r="P321" s="3">
        <f t="shared" si="231"/>
        <v>529.03379044684129</v>
      </c>
      <c r="Q321" s="3">
        <f t="shared" si="231"/>
        <v>742.74426666666659</v>
      </c>
      <c r="R321" s="3">
        <f t="shared" si="231"/>
        <v>1333.1413636363636</v>
      </c>
      <c r="S321" s="3">
        <f t="shared" ref="S321:T321" si="232">S318/S316</f>
        <v>756.78233576642333</v>
      </c>
      <c r="T321" s="3">
        <f t="shared" si="232"/>
        <v>1093.1461666666667</v>
      </c>
    </row>
    <row r="322" spans="1:20">
      <c r="B322" t="s">
        <v>80</v>
      </c>
      <c r="D322" t="s">
        <v>18</v>
      </c>
      <c r="E322" s="4">
        <v>3.08</v>
      </c>
      <c r="F322" s="4">
        <v>3.02</v>
      </c>
      <c r="G322" s="4">
        <v>3.07</v>
      </c>
      <c r="H322" s="4">
        <v>3.66</v>
      </c>
      <c r="I322" s="5">
        <v>3.9360380454463155</v>
      </c>
      <c r="J322" s="5">
        <v>4.2486478354978354</v>
      </c>
      <c r="K322" s="3">
        <f t="shared" ref="K322:M324" si="233">K318/K317</f>
        <v>4.4357186192586573</v>
      </c>
      <c r="L322" s="3">
        <f t="shared" si="233"/>
        <v>4.1607218895542246</v>
      </c>
      <c r="M322" s="3">
        <f t="shared" si="233"/>
        <v>4.8838210104613466</v>
      </c>
      <c r="N322" s="3">
        <f t="shared" ref="N322:R324" si="234">N318/N317</f>
        <v>4.9480315888731727</v>
      </c>
      <c r="O322" s="3">
        <f t="shared" si="234"/>
        <v>4.5665826161790015</v>
      </c>
      <c r="P322" s="3">
        <f t="shared" si="234"/>
        <v>6.6780046290893527</v>
      </c>
      <c r="Q322" s="3">
        <f t="shared" si="234"/>
        <v>5.0321427280939472</v>
      </c>
      <c r="R322" s="3">
        <f t="shared" si="234"/>
        <v>5.3383891518019659</v>
      </c>
      <c r="S322" s="3">
        <f t="shared" ref="S322:T322" si="235">S318/S317</f>
        <v>5.6623316524366931</v>
      </c>
      <c r="T322" s="3">
        <f t="shared" si="235"/>
        <v>6.2501210215361152</v>
      </c>
    </row>
    <row r="323" spans="1:20">
      <c r="B323" t="s">
        <v>80</v>
      </c>
      <c r="D323" t="s">
        <v>19</v>
      </c>
      <c r="E323" s="6">
        <v>0.44040000000000001</v>
      </c>
      <c r="F323" s="6">
        <v>0.42780000000000001</v>
      </c>
      <c r="G323" s="6">
        <v>0.4486</v>
      </c>
      <c r="H323" s="6">
        <v>0.40710000000000002</v>
      </c>
      <c r="I323" s="6">
        <v>0.40232599172542821</v>
      </c>
      <c r="J323" s="6">
        <v>0.39764446574879209</v>
      </c>
      <c r="K323" s="6">
        <f t="shared" si="233"/>
        <v>0.39686487898625289</v>
      </c>
      <c r="L323" s="6">
        <f t="shared" si="233"/>
        <v>0.44384434547105761</v>
      </c>
      <c r="M323" s="6">
        <f t="shared" si="233"/>
        <v>0.40490428930022776</v>
      </c>
      <c r="N323" s="6">
        <f t="shared" si="234"/>
        <v>0.38931292000066697</v>
      </c>
      <c r="O323" s="6">
        <f t="shared" si="234"/>
        <v>0.43998356368679653</v>
      </c>
      <c r="P323" s="6">
        <f t="shared" si="234"/>
        <v>0.42575226465271909</v>
      </c>
      <c r="Q323" s="6">
        <f t="shared" si="234"/>
        <v>0.38846692021288504</v>
      </c>
      <c r="R323" s="6">
        <f t="shared" si="234"/>
        <v>0.38561196822315214</v>
      </c>
      <c r="S323" s="6">
        <f t="shared" ref="S323:T323" si="236">S319/S318</f>
        <v>0.43633276549190814</v>
      </c>
      <c r="T323" s="6">
        <f t="shared" si="236"/>
        <v>0.37876871299766712</v>
      </c>
    </row>
    <row r="324" spans="1:20">
      <c r="B324" t="s">
        <v>80</v>
      </c>
      <c r="D324" t="s">
        <v>20</v>
      </c>
      <c r="E324" s="6">
        <v>0.58099999999999996</v>
      </c>
      <c r="F324" s="6">
        <v>0.58330000000000004</v>
      </c>
      <c r="G324" s="6">
        <v>0.59830000000000005</v>
      </c>
      <c r="H324" s="6">
        <v>0.61619999999999997</v>
      </c>
      <c r="I324" s="6">
        <v>0.6219970493854553</v>
      </c>
      <c r="J324" s="6">
        <v>0.62533136286852531</v>
      </c>
      <c r="K324" s="6">
        <f t="shared" si="233"/>
        <v>0.648973032946351</v>
      </c>
      <c r="L324" s="6">
        <f t="shared" si="233"/>
        <v>0.61595075676107947</v>
      </c>
      <c r="M324" s="6">
        <f t="shared" si="233"/>
        <v>0.59639904225871976</v>
      </c>
      <c r="N324" s="6">
        <f t="shared" si="234"/>
        <v>0.59544994354159819</v>
      </c>
      <c r="O324" s="6">
        <f t="shared" si="234"/>
        <v>0.55594827536623315</v>
      </c>
      <c r="P324" s="6">
        <f t="shared" si="234"/>
        <v>0.5605673399255694</v>
      </c>
      <c r="Q324" s="6">
        <f t="shared" si="234"/>
        <v>0.58435329358519661</v>
      </c>
      <c r="R324" s="6">
        <f t="shared" si="234"/>
        <v>0.58700334750829064</v>
      </c>
      <c r="S324" s="6">
        <f t="shared" ref="S324:T324" si="237">S320/S319</f>
        <v>0.57263118896854137</v>
      </c>
      <c r="T324" s="6">
        <f t="shared" si="237"/>
        <v>0.54145417533343643</v>
      </c>
    </row>
    <row r="325" spans="1:20">
      <c r="B325" t="s">
        <v>80</v>
      </c>
      <c r="D325" t="s">
        <v>21</v>
      </c>
      <c r="E325" s="6">
        <v>0.25590000000000002</v>
      </c>
      <c r="F325" s="6">
        <v>0.2495</v>
      </c>
      <c r="G325" s="6">
        <v>0.26840000000000003</v>
      </c>
      <c r="H325" s="6">
        <v>0.25090000000000001</v>
      </c>
      <c r="I325" s="6">
        <v>0.25024557974429346</v>
      </c>
      <c r="J325" s="6">
        <v>0.24865955570381876</v>
      </c>
      <c r="K325" s="6">
        <f t="shared" ref="K325:R325" si="238">K320/K318</f>
        <v>0.25755460418559512</v>
      </c>
      <c r="L325" s="6">
        <f t="shared" si="238"/>
        <v>0.27338626047702391</v>
      </c>
      <c r="M325" s="6">
        <f t="shared" si="238"/>
        <v>0.24148453034510342</v>
      </c>
      <c r="N325" s="6">
        <f t="shared" si="238"/>
        <v>0.23181635623441188</v>
      </c>
      <c r="O325" s="6">
        <f t="shared" si="238"/>
        <v>0.24460810342116374</v>
      </c>
      <c r="P325" s="6">
        <f t="shared" si="238"/>
        <v>0.23866281446366175</v>
      </c>
      <c r="Q325" s="6">
        <f t="shared" si="238"/>
        <v>0.22700192427529717</v>
      </c>
      <c r="R325" s="6">
        <f t="shared" si="238"/>
        <v>0.22635551618625091</v>
      </c>
      <c r="S325" s="6">
        <f t="shared" ref="S325:T325" si="239">S320/S318</f>
        <v>0.24985775028956314</v>
      </c>
      <c r="T325" s="6">
        <f t="shared" si="239"/>
        <v>0.20508590113825892</v>
      </c>
    </row>
    <row r="326" spans="1:20">
      <c r="B326" t="s">
        <v>80</v>
      </c>
    </row>
    <row r="327" spans="1:20">
      <c r="A327" t="s">
        <v>79</v>
      </c>
      <c r="B327" t="s">
        <v>82</v>
      </c>
      <c r="C327" t="s">
        <v>83</v>
      </c>
    </row>
    <row r="328" spans="1:20">
      <c r="B328" t="s">
        <v>82</v>
      </c>
      <c r="D328" t="s">
        <v>12</v>
      </c>
      <c r="E328" s="1">
        <v>356</v>
      </c>
      <c r="F328" s="1">
        <v>393</v>
      </c>
      <c r="G328" s="1">
        <v>349</v>
      </c>
      <c r="H328" s="1">
        <v>360</v>
      </c>
      <c r="I328" s="1">
        <v>231</v>
      </c>
      <c r="J328" s="1">
        <v>312</v>
      </c>
      <c r="K328" s="1">
        <f>HLOOKUP(B327,'FY14-15'!$E$2:$GA$49,15,FALSE)</f>
        <v>361</v>
      </c>
      <c r="L328" s="1">
        <f>HLOOKUP(B327,'FY15-16'!$E$2:$GA$49,15,FALSE)</f>
        <v>317</v>
      </c>
      <c r="M328" s="1">
        <f>HLOOKUP(B327,'FY16-17'!$E$2:$GA$49,15,FALSE)</f>
        <v>388</v>
      </c>
      <c r="N328" s="1">
        <f>HLOOKUP(B327,'FY17-18'!$E$2:$GA$49,15,FALSE)</f>
        <v>226</v>
      </c>
      <c r="O328" s="1">
        <f>HLOOKUP($B327,'FY18-19'!$E$2:$GA$49,15,FALSE)</f>
        <v>323</v>
      </c>
      <c r="P328" s="1">
        <f>HLOOKUP($B327,'FY19-20'!$E$2:$GA$49,15,FALSE)</f>
        <v>313</v>
      </c>
      <c r="Q328" s="1">
        <f>HLOOKUP($B327,'FY20-21'!$E$2:$GA$49,15,FALSE)</f>
        <v>275</v>
      </c>
      <c r="R328" s="1">
        <f>HLOOKUP($B327,'FY21-22'!$E$2:$GA$49,15,FALSE)</f>
        <v>281</v>
      </c>
      <c r="S328" s="1">
        <f>HLOOKUP($B327,'FY22-23'!$E$2:$GA$49,15,FALSE)</f>
        <v>258</v>
      </c>
      <c r="T328" s="1">
        <f>HLOOKUP($B327,'FY23-24'!$E$2:$GA$49,15,FALSE)</f>
        <v>293</v>
      </c>
    </row>
    <row r="329" spans="1:20">
      <c r="B329" t="s">
        <v>82</v>
      </c>
      <c r="D329" t="s">
        <v>13</v>
      </c>
      <c r="E329" s="3">
        <v>60480</v>
      </c>
      <c r="F329" s="3">
        <v>48960</v>
      </c>
      <c r="G329" s="3">
        <v>52020</v>
      </c>
      <c r="H329" s="3">
        <v>48300</v>
      </c>
      <c r="I329" s="1">
        <v>43800</v>
      </c>
      <c r="J329" s="1">
        <v>45000</v>
      </c>
      <c r="K329" s="1">
        <f>HLOOKUP(B328,'FY14-15'!$E$2:$GA$49,31,FALSE)</f>
        <v>44551</v>
      </c>
      <c r="L329" s="1">
        <f>HLOOKUP(B328,'FY15-16'!$E$2:$GA$49,31,FALSE)</f>
        <v>42600</v>
      </c>
      <c r="M329" s="1">
        <f>HLOOKUP(B328,'FY16-17'!$E$2:$GA$49,31,FALSE)</f>
        <v>43350</v>
      </c>
      <c r="N329" s="1">
        <f>HLOOKUP(B328,'FY17-18'!$E$2:$GA$49,31,FALSE)</f>
        <v>42150</v>
      </c>
      <c r="O329" s="1">
        <f>HLOOKUP($B328,'FY18-19'!$E$2:$GA$49,31,FALSE)</f>
        <v>49200</v>
      </c>
      <c r="P329" s="1">
        <f>HLOOKUP($B328,'FY19-20'!$E$2:$GA$49,31,FALSE)</f>
        <v>35728</v>
      </c>
      <c r="Q329" s="1">
        <f>HLOOKUP($B328,'FY20-21'!$E$2:$GA$49,31,FALSE)</f>
        <v>43216</v>
      </c>
      <c r="R329" s="1">
        <f>HLOOKUP($B328,'FY21-22'!$E$2:$GA$49,31,FALSE)</f>
        <v>46488</v>
      </c>
      <c r="S329" s="1">
        <f>HLOOKUP($B328,'FY22-23'!$E$2:$GA$49,31,FALSE)</f>
        <v>49021</v>
      </c>
      <c r="T329" s="1">
        <f>HLOOKUP($B328,'FY23-24'!$E$2:$GA$49,31,FALSE)</f>
        <v>50958</v>
      </c>
    </row>
    <row r="330" spans="1:20">
      <c r="B330" t="s">
        <v>82</v>
      </c>
      <c r="D330" t="s">
        <v>24</v>
      </c>
      <c r="E330" s="3">
        <v>93759.01</v>
      </c>
      <c r="F330" s="3">
        <v>164667.79</v>
      </c>
      <c r="G330" s="3">
        <v>176380.73</v>
      </c>
      <c r="H330" s="3">
        <v>203413.5</v>
      </c>
      <c r="I330" s="1">
        <v>184927.78</v>
      </c>
      <c r="J330" s="1">
        <v>194280.97</v>
      </c>
      <c r="K330" s="1">
        <f>HLOOKUP(B329,'FY14-15'!$E$2:$GA$49,7,FALSE)</f>
        <v>199577.44</v>
      </c>
      <c r="L330" s="1">
        <f>HLOOKUP(B329,'FY15-16'!$E$2:$GA$49,7,FALSE)</f>
        <v>219043.92</v>
      </c>
      <c r="M330" s="1">
        <f>HLOOKUP(B329,'FY16-17'!$E$2:$GA$49,7,FALSE)</f>
        <v>160225.04</v>
      </c>
      <c r="N330" s="1">
        <f>HLOOKUP(B329,'FY17-18'!$E$2:$GA$49,7,FALSE)</f>
        <v>183800.57</v>
      </c>
      <c r="O330" s="1">
        <f>HLOOKUP($B329,'FY18-19'!$E$2:$GA$49,7,FALSE)</f>
        <v>198439.36</v>
      </c>
      <c r="P330" s="1">
        <f>HLOOKUP($B329,'FY19-20'!$E$2:$GA$49,7,FALSE)</f>
        <v>234758.32</v>
      </c>
      <c r="Q330" s="1">
        <f>HLOOKUP($B329,'FY20-21'!$E$2:$GA$49,7,FALSE)</f>
        <v>269417.09999999998</v>
      </c>
      <c r="R330" s="1">
        <f>HLOOKUP($B329,'FY21-22'!$E$2:$GA$49,7,FALSE)</f>
        <v>257870.98</v>
      </c>
      <c r="S330" s="1">
        <f>HLOOKUP($B329,'FY22-23'!$E$2:$GA$49,7,FALSE)</f>
        <v>316978.34000000003</v>
      </c>
      <c r="T330" s="1">
        <f>HLOOKUP($B329,'FY23-24'!$E$2:$GA$49,7,FALSE)</f>
        <v>305029.40999999997</v>
      </c>
    </row>
    <row r="331" spans="1:20">
      <c r="B331" t="s">
        <v>82</v>
      </c>
      <c r="D331" t="s">
        <v>15</v>
      </c>
      <c r="E331" s="3">
        <v>82357.73</v>
      </c>
      <c r="F331" s="3">
        <v>68034.239999999991</v>
      </c>
      <c r="G331" s="3">
        <v>72767.739999999991</v>
      </c>
      <c r="H331" s="3">
        <v>80992.13</v>
      </c>
      <c r="I331" s="1">
        <v>73604.06</v>
      </c>
      <c r="J331" s="1">
        <v>77072.510000000009</v>
      </c>
      <c r="K331" s="1">
        <f>HLOOKUP(B330,'FY14-15'!$E$2:$GA$49,39,FALSE)</f>
        <v>78753.98</v>
      </c>
      <c r="L331" s="1">
        <f>HLOOKUP(B330,'FY15-16'!$E$2:$GA$49,39,FALSE)</f>
        <v>84858.68</v>
      </c>
      <c r="M331" s="1">
        <f>HLOOKUP(B330,'FY16-17'!$E$2:$GA$49,39,FALSE)</f>
        <v>84858.68</v>
      </c>
      <c r="N331" s="1">
        <f>HLOOKUP(B330,'FY17-18'!$E$2:$GA$49,39,FALSE)</f>
        <v>72809.06</v>
      </c>
      <c r="O331" s="1">
        <f>HLOOKUP($B330,'FY18-19'!$E$2:$GA$49,39,FALSE)</f>
        <v>79532.78</v>
      </c>
      <c r="P331" s="1">
        <f>HLOOKUP($B330,'FY19-20'!$E$2:$GA$49,39,FALSE)</f>
        <v>88460.160000000003</v>
      </c>
      <c r="Q331" s="1">
        <f>HLOOKUP($B330,'FY20-21'!$E$2:$GA$49,39,FALSE)</f>
        <v>102074.34</v>
      </c>
      <c r="R331" s="1">
        <f>HLOOKUP($B330,'FY21-22'!$E$2:$GA$49,39,FALSE)</f>
        <v>102074.34</v>
      </c>
      <c r="S331" s="1">
        <f>HLOOKUP($B330,'FY22-23'!$E$2:$GA$49,39,FALSE)</f>
        <v>119637.1</v>
      </c>
      <c r="T331" s="1">
        <f>HLOOKUP($B330,'FY23-24'!$E$2:$GA$49,39,FALSE)</f>
        <v>119637.1</v>
      </c>
    </row>
    <row r="332" spans="1:20">
      <c r="B332" t="s">
        <v>82</v>
      </c>
      <c r="D332" t="s">
        <v>16</v>
      </c>
      <c r="E332" s="3">
        <v>46882.57</v>
      </c>
      <c r="F332" s="3">
        <v>38612.269999999997</v>
      </c>
      <c r="G332" s="3">
        <v>44114.11</v>
      </c>
      <c r="H332" s="3">
        <v>50485.86</v>
      </c>
      <c r="I332" s="1">
        <v>49882.14</v>
      </c>
      <c r="J332" s="1">
        <v>46962.19</v>
      </c>
      <c r="K332" s="1">
        <f>HLOOKUP(B331,'FY14-15'!$E$2:$GA$49,48,FALSE)</f>
        <v>51297.95</v>
      </c>
      <c r="L332" s="1">
        <f>HLOOKUP(B331,'FY15-16'!$E$2:$GA$49,48,FALSE)</f>
        <v>52942.41</v>
      </c>
      <c r="M332" s="1">
        <f>HLOOKUP(B331,'FY16-17'!$E$2:$GA$49,48,FALSE)</f>
        <v>51584.850000000006</v>
      </c>
      <c r="N332" s="1">
        <f>HLOOKUP(B331,'FY17-18'!$E$2:$GA$49,48,FALSE)</f>
        <v>41195.72</v>
      </c>
      <c r="O332" s="1">
        <f>HLOOKUP($B331,'FY18-19'!$E$2:$GA$49,48,FALSE)</f>
        <v>44814.44</v>
      </c>
      <c r="P332" s="1">
        <f>HLOOKUP($B331,'FY19-20'!$E$2:$GA$49,48,FALSE)</f>
        <v>51386.7</v>
      </c>
      <c r="Q332" s="1">
        <f>HLOOKUP($B331,'FY20-21'!$E$2:$GA$49,48,FALSE)</f>
        <v>62272.56</v>
      </c>
      <c r="R332" s="1">
        <f>HLOOKUP($B331,'FY21-22'!$E$2:$GA$49,48,FALSE)</f>
        <v>59494.929999999993</v>
      </c>
      <c r="S332" s="1">
        <f>HLOOKUP($B331,'FY22-23'!$E$2:$GA$49,48,FALSE)</f>
        <v>70144.040000000008</v>
      </c>
      <c r="T332" s="1">
        <f>HLOOKUP($B331,'FY23-24'!$E$2:$GA$49,48,FALSE)</f>
        <v>65746</v>
      </c>
    </row>
    <row r="333" spans="1:20">
      <c r="B333" t="s">
        <v>82</v>
      </c>
      <c r="D333" t="s">
        <v>17</v>
      </c>
      <c r="E333" s="3">
        <v>263.37</v>
      </c>
      <c r="F333" s="3">
        <v>419</v>
      </c>
      <c r="G333" s="3">
        <v>505.39</v>
      </c>
      <c r="H333" s="3">
        <v>565.04</v>
      </c>
      <c r="I333" s="3">
        <v>800.55316017316022</v>
      </c>
      <c r="J333" s="3">
        <v>622.69541666666669</v>
      </c>
      <c r="K333" s="3">
        <f t="shared" ref="K333:R333" si="240">K330/K328</f>
        <v>552.84609418282548</v>
      </c>
      <c r="L333" s="3">
        <f t="shared" si="240"/>
        <v>690.99028391167201</v>
      </c>
      <c r="M333" s="3">
        <f t="shared" si="240"/>
        <v>412.95113402061855</v>
      </c>
      <c r="N333" s="3">
        <f t="shared" si="240"/>
        <v>813.27685840707966</v>
      </c>
      <c r="O333" s="3">
        <f t="shared" si="240"/>
        <v>614.36334365325069</v>
      </c>
      <c r="P333" s="3">
        <f t="shared" si="240"/>
        <v>750.02658146964859</v>
      </c>
      <c r="Q333" s="3">
        <f t="shared" si="240"/>
        <v>979.69854545454541</v>
      </c>
      <c r="R333" s="3">
        <f t="shared" si="240"/>
        <v>917.69032028469758</v>
      </c>
      <c r="S333" s="3">
        <f t="shared" ref="S333:T333" si="241">S330/S328</f>
        <v>1228.5982170542636</v>
      </c>
      <c r="T333" s="3">
        <f t="shared" si="241"/>
        <v>1041.0560068259385</v>
      </c>
    </row>
    <row r="334" spans="1:20">
      <c r="B334" t="s">
        <v>82</v>
      </c>
      <c r="D334" t="s">
        <v>18</v>
      </c>
      <c r="E334" s="4">
        <v>1.55</v>
      </c>
      <c r="F334" s="4">
        <v>3.36</v>
      </c>
      <c r="G334" s="4">
        <v>3.39</v>
      </c>
      <c r="H334" s="4">
        <v>4.21</v>
      </c>
      <c r="I334" s="5">
        <v>4.2220954337899546</v>
      </c>
      <c r="J334" s="5">
        <v>4.3173548888888886</v>
      </c>
      <c r="K334" s="3">
        <f t="shared" ref="K334:M336" si="242">K330/K329</f>
        <v>4.4797521941146101</v>
      </c>
      <c r="L334" s="3">
        <f t="shared" si="242"/>
        <v>5.1418760563380284</v>
      </c>
      <c r="M334" s="3">
        <f t="shared" si="242"/>
        <v>3.6960793540945791</v>
      </c>
      <c r="N334" s="3">
        <f t="shared" ref="N334:R336" si="243">N330/N329</f>
        <v>4.3606303677342826</v>
      </c>
      <c r="O334" s="3">
        <f t="shared" si="243"/>
        <v>4.0333203252032517</v>
      </c>
      <c r="P334" s="3">
        <f t="shared" si="243"/>
        <v>6.5707098074339454</v>
      </c>
      <c r="Q334" s="3">
        <f t="shared" si="243"/>
        <v>6.2341979822288032</v>
      </c>
      <c r="R334" s="3">
        <f t="shared" si="243"/>
        <v>5.547043968335915</v>
      </c>
      <c r="S334" s="3">
        <f t="shared" ref="S334:T334" si="244">S330/S329</f>
        <v>6.466174496644296</v>
      </c>
      <c r="T334" s="3">
        <f t="shared" si="244"/>
        <v>5.9858983869068636</v>
      </c>
    </row>
    <row r="335" spans="1:20">
      <c r="B335" t="s">
        <v>82</v>
      </c>
      <c r="D335" t="s">
        <v>19</v>
      </c>
      <c r="E335" s="6">
        <v>0.87839999999999996</v>
      </c>
      <c r="F335" s="6">
        <v>0.41320000000000001</v>
      </c>
      <c r="G335" s="6">
        <v>0.41260000000000002</v>
      </c>
      <c r="H335" s="6">
        <v>0.3982</v>
      </c>
      <c r="I335" s="6">
        <v>0.39801516029663037</v>
      </c>
      <c r="J335" s="6">
        <v>0.39670642986804117</v>
      </c>
      <c r="K335" s="6">
        <f t="shared" si="242"/>
        <v>0.39460361852522008</v>
      </c>
      <c r="L335" s="6">
        <f t="shared" si="242"/>
        <v>0.38740486382822215</v>
      </c>
      <c r="M335" s="6">
        <f t="shared" si="242"/>
        <v>0.52962183688641917</v>
      </c>
      <c r="N335" s="6">
        <f t="shared" si="243"/>
        <v>0.39613076281537102</v>
      </c>
      <c r="O335" s="6">
        <f t="shared" si="243"/>
        <v>0.40079135510213298</v>
      </c>
      <c r="P335" s="6">
        <f t="shared" si="243"/>
        <v>0.37681373763451709</v>
      </c>
      <c r="Q335" s="6">
        <f t="shared" si="243"/>
        <v>0.37887105161476392</v>
      </c>
      <c r="R335" s="6">
        <f t="shared" si="243"/>
        <v>0.39583492489150968</v>
      </c>
      <c r="S335" s="6">
        <f t="shared" ref="S335:T335" si="245">S331/S330</f>
        <v>0.37742989000447158</v>
      </c>
      <c r="T335" s="6">
        <f t="shared" si="245"/>
        <v>0.39221496707481424</v>
      </c>
    </row>
    <row r="336" spans="1:20">
      <c r="B336" t="s">
        <v>82</v>
      </c>
      <c r="D336" t="s">
        <v>20</v>
      </c>
      <c r="E336" s="6">
        <v>0.56930000000000003</v>
      </c>
      <c r="F336" s="6">
        <v>0.5675</v>
      </c>
      <c r="G336" s="6">
        <v>0.60619999999999996</v>
      </c>
      <c r="H336" s="6">
        <v>0.62329999999999997</v>
      </c>
      <c r="I336" s="6">
        <v>0.67770908289569898</v>
      </c>
      <c r="J336" s="6">
        <v>0.60932477740766455</v>
      </c>
      <c r="K336" s="6">
        <f t="shared" si="242"/>
        <v>0.65136961966874563</v>
      </c>
      <c r="L336" s="6">
        <f t="shared" si="242"/>
        <v>0.62388915311904458</v>
      </c>
      <c r="M336" s="6">
        <f t="shared" si="242"/>
        <v>0.60789126109432778</v>
      </c>
      <c r="N336" s="6">
        <f t="shared" si="243"/>
        <v>0.56580485999956598</v>
      </c>
      <c r="O336" s="6">
        <f t="shared" si="243"/>
        <v>0.56347131333772071</v>
      </c>
      <c r="P336" s="6">
        <f t="shared" si="243"/>
        <v>0.58090218240618141</v>
      </c>
      <c r="Q336" s="6">
        <f t="shared" si="243"/>
        <v>0.61007066026584156</v>
      </c>
      <c r="R336" s="6">
        <f t="shared" si="243"/>
        <v>0.5828588262241029</v>
      </c>
      <c r="S336" s="6">
        <f t="shared" ref="S336:T336" si="246">S332/S331</f>
        <v>0.58630675601464766</v>
      </c>
      <c r="T336" s="6">
        <f t="shared" si="246"/>
        <v>0.54954524975948094</v>
      </c>
    </row>
    <row r="337" spans="1:20">
      <c r="B337" t="s">
        <v>82</v>
      </c>
      <c r="D337" t="s">
        <v>21</v>
      </c>
      <c r="E337" s="6">
        <v>0.5</v>
      </c>
      <c r="F337" s="6">
        <v>0.23449999999999999</v>
      </c>
      <c r="G337" s="6">
        <v>0.25009999999999999</v>
      </c>
      <c r="H337" s="6">
        <v>0.2482</v>
      </c>
      <c r="I337" s="6">
        <v>0.26973848926321398</v>
      </c>
      <c r="J337" s="6">
        <v>0.24172305707553346</v>
      </c>
      <c r="K337" s="6">
        <f t="shared" ref="K337:R337" si="247">K332/K330</f>
        <v>0.25703280891868335</v>
      </c>
      <c r="L337" s="6">
        <f t="shared" si="247"/>
        <v>0.24169769240798833</v>
      </c>
      <c r="M337" s="6">
        <f t="shared" si="247"/>
        <v>0.32195248632797974</v>
      </c>
      <c r="N337" s="6">
        <f t="shared" si="247"/>
        <v>0.22413271079627228</v>
      </c>
      <c r="O337" s="6">
        <f t="shared" si="247"/>
        <v>0.22583443123380365</v>
      </c>
      <c r="P337" s="6">
        <f t="shared" si="247"/>
        <v>0.21889192255252124</v>
      </c>
      <c r="Q337" s="6">
        <f t="shared" si="247"/>
        <v>0.23113811261423273</v>
      </c>
      <c r="R337" s="6">
        <f t="shared" si="247"/>
        <v>0.23071587970077126</v>
      </c>
      <c r="S337" s="6">
        <f t="shared" ref="S337:T337" si="248">S332/S330</f>
        <v>0.22128969443148702</v>
      </c>
      <c r="T337" s="6">
        <f t="shared" si="248"/>
        <v>0.2155398720405354</v>
      </c>
    </row>
    <row r="338" spans="1:20">
      <c r="B338" t="s">
        <v>82</v>
      </c>
    </row>
    <row r="339" spans="1:20">
      <c r="A339" t="s">
        <v>84</v>
      </c>
      <c r="B339" t="s">
        <v>85</v>
      </c>
      <c r="C339" t="s">
        <v>86</v>
      </c>
    </row>
    <row r="340" spans="1:20">
      <c r="B340" t="s">
        <v>85</v>
      </c>
      <c r="D340" t="s">
        <v>12</v>
      </c>
      <c r="E340" s="1">
        <v>69</v>
      </c>
      <c r="F340" s="1">
        <v>59</v>
      </c>
      <c r="G340" s="1">
        <v>71</v>
      </c>
      <c r="H340" s="1">
        <v>59</v>
      </c>
      <c r="I340" s="1">
        <v>63</v>
      </c>
      <c r="J340" s="1">
        <v>59</v>
      </c>
      <c r="K340" s="1">
        <f>HLOOKUP(B339,'FY14-15'!$E$2:$GA$49,15,FALSE)</f>
        <v>62</v>
      </c>
      <c r="L340" s="1">
        <f>HLOOKUP(B339,'FY15-16'!$E$2:$GA$49,15,FALSE)</f>
        <v>74</v>
      </c>
      <c r="M340" s="1">
        <f>HLOOKUP(B339,'FY16-17'!$E$2:$GA$49,15,FALSE)</f>
        <v>60</v>
      </c>
      <c r="N340" s="1">
        <f>HLOOKUP(B339,'FY17-18'!$E$2:$GA$49,15,FALSE)</f>
        <v>53</v>
      </c>
      <c r="O340" s="1">
        <f>HLOOKUP($B339,'FY18-19'!$E$2:$GA$49,15,FALSE)</f>
        <v>52</v>
      </c>
      <c r="P340" s="1">
        <f>HLOOKUP($B339,'FY19-20'!$E$2:$GA$49,15,FALSE)</f>
        <v>42</v>
      </c>
      <c r="Q340" s="1">
        <f>HLOOKUP($B339,'FY20-21'!$E$2:$GA$49,15,FALSE)</f>
        <v>42</v>
      </c>
      <c r="R340" s="1">
        <f>HLOOKUP($B339,'FY21-22'!$E$2:$GA$49,15,FALSE)</f>
        <v>43</v>
      </c>
      <c r="S340" s="1">
        <f>HLOOKUP($B339,'FY22-23'!$E$2:$GA$49,15,FALSE)</f>
        <v>43</v>
      </c>
      <c r="T340" s="1">
        <f>HLOOKUP($B339,'FY23-24'!$E$2:$GA$49,15,FALSE)</f>
        <v>43</v>
      </c>
    </row>
    <row r="341" spans="1:20">
      <c r="B341" t="s">
        <v>85</v>
      </c>
      <c r="D341" t="s">
        <v>13</v>
      </c>
      <c r="E341" s="3">
        <v>198697</v>
      </c>
      <c r="F341" s="3">
        <v>114752</v>
      </c>
      <c r="G341" s="3">
        <v>97566</v>
      </c>
      <c r="H341" s="3">
        <v>88938</v>
      </c>
      <c r="I341" s="1">
        <v>92565</v>
      </c>
      <c r="J341" s="1">
        <v>83830</v>
      </c>
      <c r="K341" s="1">
        <f>HLOOKUP(B340,'FY14-15'!$E$2:$GA$49,31,FALSE)</f>
        <v>71280</v>
      </c>
      <c r="L341" s="1">
        <f>HLOOKUP(B340,'FY15-16'!$E$2:$GA$49,31,FALSE)</f>
        <v>79182</v>
      </c>
      <c r="M341" s="1">
        <f>HLOOKUP(B340,'FY16-17'!$E$2:$GA$49,31,FALSE)</f>
        <v>81508</v>
      </c>
      <c r="N341" s="1">
        <f>HLOOKUP(B340,'FY17-18'!$E$2:$GA$49,31,FALSE)</f>
        <v>82950</v>
      </c>
      <c r="O341" s="1">
        <f>HLOOKUP($B340,'FY18-19'!$E$2:$GA$49,31,FALSE)</f>
        <v>76950</v>
      </c>
      <c r="P341" s="1">
        <f>HLOOKUP($B340,'FY19-20'!$E$2:$GA$49,31,FALSE)</f>
        <v>58425</v>
      </c>
      <c r="Q341" s="1">
        <f>HLOOKUP($B340,'FY20-21'!$E$2:$GA$49,31,FALSE)</f>
        <v>70720</v>
      </c>
      <c r="R341" s="1">
        <f>HLOOKUP($B340,'FY21-22'!$E$2:$GA$49,31,FALSE)</f>
        <v>73150</v>
      </c>
      <c r="S341" s="1">
        <f>HLOOKUP($B340,'FY22-23'!$E$2:$GA$49,31,FALSE)</f>
        <v>59976</v>
      </c>
      <c r="T341" s="1">
        <f>HLOOKUP($B340,'FY23-24'!$E$2:$GA$49,31,FALSE)</f>
        <v>61104</v>
      </c>
    </row>
    <row r="342" spans="1:20">
      <c r="B342" t="s">
        <v>85</v>
      </c>
      <c r="D342" t="s">
        <v>24</v>
      </c>
      <c r="E342" s="3">
        <v>146109</v>
      </c>
      <c r="F342" s="3">
        <v>124694</v>
      </c>
      <c r="G342" s="3">
        <v>137657</v>
      </c>
      <c r="H342" s="3">
        <v>146899</v>
      </c>
      <c r="I342" s="1">
        <v>157776</v>
      </c>
      <c r="J342" s="1">
        <v>147491</v>
      </c>
      <c r="K342" s="1">
        <f>HLOOKUP(B341,'FY14-15'!$E$2:$GA$49,7,FALSE)</f>
        <v>161331</v>
      </c>
      <c r="L342" s="1">
        <f>HLOOKUP(B341,'FY15-16'!$E$2:$GA$49,7,FALSE)</f>
        <v>145423.47</v>
      </c>
      <c r="M342" s="1">
        <f>HLOOKUP(B341,'FY16-17'!$E$2:$GA$49,7,FALSE)</f>
        <v>166312.29999999999</v>
      </c>
      <c r="N342" s="1">
        <f>HLOOKUP(B341,'FY17-18'!$E$2:$GA$49,7,FALSE)</f>
        <v>154594.26</v>
      </c>
      <c r="O342" s="1">
        <f>HLOOKUP($B341,'FY18-19'!$E$2:$GA$49,7,FALSE)</f>
        <v>172896.58</v>
      </c>
      <c r="P342" s="1">
        <f>HLOOKUP($B341,'FY19-20'!$E$2:$GA$49,7,FALSE)</f>
        <v>159626.32</v>
      </c>
      <c r="Q342" s="1">
        <f>HLOOKUP($B341,'FY20-21'!$E$2:$GA$49,7,FALSE)</f>
        <v>171639.52</v>
      </c>
      <c r="R342" s="1">
        <f>HLOOKUP($B341,'FY21-22'!$E$2:$GA$49,7,FALSE)</f>
        <v>150698.66</v>
      </c>
      <c r="S342" s="1">
        <f>HLOOKUP($B341,'FY22-23'!$E$2:$GA$49,7,FALSE)</f>
        <v>142198.5</v>
      </c>
      <c r="T342" s="1">
        <f>HLOOKUP($B341,'FY23-24'!$E$2:$GA$49,7,FALSE)</f>
        <v>140972.29999999999</v>
      </c>
    </row>
    <row r="343" spans="1:20">
      <c r="B343" t="s">
        <v>85</v>
      </c>
      <c r="D343" t="s">
        <v>15</v>
      </c>
      <c r="E343" s="3">
        <v>99247.66</v>
      </c>
      <c r="F343" s="3">
        <v>99247.66</v>
      </c>
      <c r="G343" s="3">
        <v>71058.299999999988</v>
      </c>
      <c r="H343" s="3">
        <v>72027.820000000007</v>
      </c>
      <c r="I343" s="1">
        <v>76620.19</v>
      </c>
      <c r="J343" s="1">
        <v>70949.11</v>
      </c>
      <c r="K343" s="1">
        <f>HLOOKUP(B342,'FY14-15'!$E$2:$GA$49,39,FALSE)</f>
        <v>72493.77</v>
      </c>
      <c r="L343" s="1">
        <f>HLOOKUP(B342,'FY15-16'!$E$2:$GA$49,39,FALSE)</f>
        <v>72493.77</v>
      </c>
      <c r="M343" s="1">
        <f>HLOOKUP(B342,'FY16-17'!$E$2:$GA$49,39,FALSE)</f>
        <v>76742.38</v>
      </c>
      <c r="N343" s="1">
        <f>HLOOKUP(B342,'FY17-18'!$E$2:$GA$49,39,FALSE)</f>
        <v>76742.38</v>
      </c>
      <c r="O343" s="1">
        <f>HLOOKUP($B342,'FY18-19'!$E$2:$GA$49,39,FALSE)</f>
        <v>77831</v>
      </c>
      <c r="P343" s="1">
        <f>HLOOKUP($B342,'FY19-20'!$E$2:$GA$49,39,FALSE)</f>
        <v>77831</v>
      </c>
      <c r="Q343" s="1">
        <f>HLOOKUP($B342,'FY20-21'!$E$2:$GA$49,39,FALSE)</f>
        <v>75845.02</v>
      </c>
      <c r="R343" s="1">
        <f>HLOOKUP($B342,'FY21-22'!$E$2:$GA$49,39,FALSE)</f>
        <v>75845.02</v>
      </c>
      <c r="S343" s="1">
        <f>HLOOKUP($B342,'FY22-23'!$E$2:$GA$49,39,FALSE)</f>
        <v>69360.91</v>
      </c>
      <c r="T343" s="1">
        <f>HLOOKUP($B342,'FY23-24'!$E$2:$GA$49,39,FALSE)</f>
        <v>63182.68</v>
      </c>
    </row>
    <row r="344" spans="1:20">
      <c r="B344" t="s">
        <v>85</v>
      </c>
      <c r="D344" t="s">
        <v>16</v>
      </c>
      <c r="E344" s="3">
        <v>60298.159999999996</v>
      </c>
      <c r="F344" s="3">
        <v>58353.799999999996</v>
      </c>
      <c r="G344" s="3">
        <v>39798.83</v>
      </c>
      <c r="H344" s="3">
        <v>44243.159999999996</v>
      </c>
      <c r="I344" s="1">
        <v>47667</v>
      </c>
      <c r="J344" s="1">
        <v>47090.47</v>
      </c>
      <c r="K344" s="1">
        <f>HLOOKUP(B343,'FY14-15'!$E$2:$GA$49,48,FALSE)</f>
        <v>46583.33</v>
      </c>
      <c r="L344" s="1">
        <f>HLOOKUP(B343,'FY15-16'!$E$2:$GA$49,48,FALSE)</f>
        <v>44685.18</v>
      </c>
      <c r="M344" s="1">
        <f>HLOOKUP(B343,'FY16-17'!$E$2:$GA$49,48,FALSE)</f>
        <v>47084.270000000004</v>
      </c>
      <c r="N344" s="1">
        <f>HLOOKUP(B343,'FY17-18'!$E$2:$GA$49,48,FALSE)</f>
        <v>44632.83</v>
      </c>
      <c r="O344" s="1">
        <f>HLOOKUP($B343,'FY18-19'!$E$2:$GA$49,48,FALSE)</f>
        <v>43366.880000000005</v>
      </c>
      <c r="P344" s="1">
        <f>HLOOKUP($B343,'FY19-20'!$E$2:$GA$49,48,FALSE)</f>
        <v>44482.64</v>
      </c>
      <c r="Q344" s="1">
        <f>HLOOKUP($B343,'FY20-21'!$E$2:$GA$49,48,FALSE)</f>
        <v>45070.2</v>
      </c>
      <c r="R344" s="1">
        <f>HLOOKUP($B343,'FY21-22'!$E$2:$GA$49,48,FALSE)</f>
        <v>44206.94</v>
      </c>
      <c r="S344" s="1">
        <f>HLOOKUP($B343,'FY22-23'!$E$2:$GA$49,48,FALSE)</f>
        <v>39114.17</v>
      </c>
      <c r="T344" s="1">
        <f>HLOOKUP($B343,'FY23-24'!$E$2:$GA$49,48,FALSE)</f>
        <v>34181.850000000006</v>
      </c>
    </row>
    <row r="345" spans="1:20">
      <c r="B345" t="s">
        <v>85</v>
      </c>
      <c r="D345" t="s">
        <v>17</v>
      </c>
      <c r="E345" s="3">
        <v>2117.52</v>
      </c>
      <c r="F345" s="3">
        <v>2113.46</v>
      </c>
      <c r="G345" s="3">
        <v>1938.83</v>
      </c>
      <c r="H345" s="3">
        <v>2489.81</v>
      </c>
      <c r="I345" s="3">
        <v>2504.3809523809523</v>
      </c>
      <c r="J345" s="3">
        <v>2499.8474576271187</v>
      </c>
      <c r="K345" s="3">
        <f t="shared" ref="K345:R345" si="249">K342/K340</f>
        <v>2602.1129032258063</v>
      </c>
      <c r="L345" s="3">
        <f t="shared" si="249"/>
        <v>1965.1820270270271</v>
      </c>
      <c r="M345" s="3">
        <f t="shared" si="249"/>
        <v>2771.8716666666664</v>
      </c>
      <c r="N345" s="3">
        <f t="shared" si="249"/>
        <v>2916.8728301886795</v>
      </c>
      <c r="O345" s="3">
        <f t="shared" si="249"/>
        <v>3324.9342307692305</v>
      </c>
      <c r="P345" s="3">
        <f t="shared" si="249"/>
        <v>3800.626666666667</v>
      </c>
      <c r="Q345" s="3">
        <f t="shared" si="249"/>
        <v>4086.655238095238</v>
      </c>
      <c r="R345" s="3">
        <f t="shared" si="249"/>
        <v>3504.62</v>
      </c>
      <c r="S345" s="3">
        <f t="shared" ref="S345:T345" si="250">S342/S340</f>
        <v>3306.9418604651164</v>
      </c>
      <c r="T345" s="3">
        <f t="shared" si="250"/>
        <v>3278.4255813953487</v>
      </c>
    </row>
    <row r="346" spans="1:20">
      <c r="B346" t="s">
        <v>85</v>
      </c>
      <c r="D346" t="s">
        <v>18</v>
      </c>
      <c r="E346" s="4">
        <v>0.74</v>
      </c>
      <c r="F346" s="4">
        <v>1.0900000000000001</v>
      </c>
      <c r="G346" s="4">
        <v>1.41</v>
      </c>
      <c r="H346" s="4">
        <v>1.65</v>
      </c>
      <c r="I346" s="5">
        <v>1.7044887376438178</v>
      </c>
      <c r="J346" s="5">
        <v>1.7594059405940594</v>
      </c>
      <c r="K346" s="3">
        <f t="shared" ref="K346:M348" si="251">K342/K341</f>
        <v>2.263341750841751</v>
      </c>
      <c r="L346" s="3">
        <f t="shared" si="251"/>
        <v>1.8365723270440251</v>
      </c>
      <c r="M346" s="3">
        <f t="shared" si="251"/>
        <v>2.0404414290621777</v>
      </c>
      <c r="N346" s="3">
        <f t="shared" ref="N346:R348" si="252">N342/N341</f>
        <v>1.8637041591320074</v>
      </c>
      <c r="O346" s="3">
        <f t="shared" si="252"/>
        <v>2.2468691358024691</v>
      </c>
      <c r="P346" s="3">
        <f t="shared" si="252"/>
        <v>2.7321578091570391</v>
      </c>
      <c r="Q346" s="3">
        <f t="shared" si="252"/>
        <v>2.4270294117647055</v>
      </c>
      <c r="R346" s="3">
        <f t="shared" si="252"/>
        <v>2.060132057416268</v>
      </c>
      <c r="S346" s="3">
        <f t="shared" ref="S346:T346" si="253">S342/S341</f>
        <v>2.370923369347739</v>
      </c>
      <c r="T346" s="3">
        <f t="shared" si="253"/>
        <v>2.3070879156847339</v>
      </c>
    </row>
    <row r="347" spans="1:20">
      <c r="B347" t="s">
        <v>85</v>
      </c>
      <c r="D347" t="s">
        <v>19</v>
      </c>
      <c r="E347" s="6">
        <v>0.67930000000000001</v>
      </c>
      <c r="F347" s="6">
        <v>0.79590000000000005</v>
      </c>
      <c r="G347" s="6">
        <v>0.51619999999999999</v>
      </c>
      <c r="H347" s="6">
        <v>0.49030000000000001</v>
      </c>
      <c r="I347" s="6">
        <v>0.48562639438190852</v>
      </c>
      <c r="J347" s="6">
        <v>0.48104026686374085</v>
      </c>
      <c r="K347" s="6">
        <f t="shared" si="251"/>
        <v>0.44934804842218795</v>
      </c>
      <c r="L347" s="6">
        <f t="shared" si="251"/>
        <v>0.49850117040942571</v>
      </c>
      <c r="M347" s="6">
        <f t="shared" si="251"/>
        <v>0.46143538391327649</v>
      </c>
      <c r="N347" s="6">
        <f t="shared" si="252"/>
        <v>0.49641157440127465</v>
      </c>
      <c r="O347" s="6">
        <f t="shared" si="252"/>
        <v>0.45015928018934792</v>
      </c>
      <c r="P347" s="6">
        <f t="shared" si="252"/>
        <v>0.48758249892624222</v>
      </c>
      <c r="Q347" s="6">
        <f t="shared" si="252"/>
        <v>0.44188552846104445</v>
      </c>
      <c r="R347" s="6">
        <f t="shared" si="252"/>
        <v>0.50328927941363244</v>
      </c>
      <c r="S347" s="6">
        <f t="shared" ref="S347:T347" si="254">S343/S342</f>
        <v>0.48777525782620773</v>
      </c>
      <c r="T347" s="6">
        <f t="shared" si="254"/>
        <v>0.44819216257378225</v>
      </c>
    </row>
    <row r="348" spans="1:20">
      <c r="B348" t="s">
        <v>85</v>
      </c>
      <c r="D348" t="s">
        <v>20</v>
      </c>
      <c r="E348" s="6">
        <v>0.60760000000000003</v>
      </c>
      <c r="F348" s="6">
        <v>0.58799999999999997</v>
      </c>
      <c r="G348" s="6">
        <v>0.56010000000000004</v>
      </c>
      <c r="H348" s="6">
        <v>0.61429999999999996</v>
      </c>
      <c r="I348" s="6">
        <v>0.62212061859935353</v>
      </c>
      <c r="J348" s="6">
        <v>0.6637217859392458</v>
      </c>
      <c r="K348" s="6">
        <f t="shared" si="251"/>
        <v>0.64258390755509054</v>
      </c>
      <c r="L348" s="6">
        <f t="shared" si="251"/>
        <v>0.61640027825839372</v>
      </c>
      <c r="M348" s="6">
        <f t="shared" si="251"/>
        <v>0.61353674462532959</v>
      </c>
      <c r="N348" s="6">
        <f t="shared" si="252"/>
        <v>0.58159298682162319</v>
      </c>
      <c r="O348" s="6">
        <f t="shared" si="252"/>
        <v>0.55719289229227431</v>
      </c>
      <c r="P348" s="6">
        <f t="shared" si="252"/>
        <v>0.5715285683082576</v>
      </c>
      <c r="Q348" s="6">
        <f t="shared" si="252"/>
        <v>0.59424072931881344</v>
      </c>
      <c r="R348" s="6">
        <f t="shared" si="252"/>
        <v>0.58285883502964331</v>
      </c>
      <c r="S348" s="6">
        <f t="shared" ref="S348:T348" si="255">S344/S343</f>
        <v>0.56392238798481731</v>
      </c>
      <c r="T348" s="6">
        <f t="shared" si="255"/>
        <v>0.5410003184416996</v>
      </c>
    </row>
    <row r="349" spans="1:20">
      <c r="B349" t="s">
        <v>85</v>
      </c>
      <c r="D349" t="s">
        <v>21</v>
      </c>
      <c r="E349" s="6">
        <v>0.41270000000000001</v>
      </c>
      <c r="F349" s="6">
        <v>0.46800000000000003</v>
      </c>
      <c r="G349" s="6">
        <v>0.28910000000000002</v>
      </c>
      <c r="H349" s="6">
        <v>0.30120000000000002</v>
      </c>
      <c r="I349" s="6">
        <v>0.30211819288104652</v>
      </c>
      <c r="J349" s="6">
        <v>0.31927690503149347</v>
      </c>
      <c r="K349" s="6">
        <f t="shared" ref="K349:R349" si="256">K344/K342</f>
        <v>0.28874382480738359</v>
      </c>
      <c r="L349" s="6">
        <f t="shared" si="256"/>
        <v>0.30727626015250498</v>
      </c>
      <c r="M349" s="6">
        <f t="shared" si="256"/>
        <v>0.28310756330109083</v>
      </c>
      <c r="N349" s="6">
        <f t="shared" si="256"/>
        <v>0.28870949024886178</v>
      </c>
      <c r="O349" s="6">
        <f t="shared" si="256"/>
        <v>0.25082555132091106</v>
      </c>
      <c r="P349" s="6">
        <f t="shared" si="256"/>
        <v>0.27866732754347778</v>
      </c>
      <c r="Q349" s="6">
        <f t="shared" si="256"/>
        <v>0.26258637870812035</v>
      </c>
      <c r="R349" s="6">
        <f t="shared" si="256"/>
        <v>0.2933466030819385</v>
      </c>
      <c r="S349" s="6">
        <f t="shared" ref="S349:T349" si="257">S344/S342</f>
        <v>0.27506738819326504</v>
      </c>
      <c r="T349" s="6">
        <f t="shared" si="257"/>
        <v>0.24247210267549021</v>
      </c>
    </row>
    <row r="350" spans="1:20">
      <c r="B350" t="s">
        <v>85</v>
      </c>
    </row>
    <row r="351" spans="1:20">
      <c r="A351" t="s">
        <v>84</v>
      </c>
      <c r="B351" t="s">
        <v>87</v>
      </c>
      <c r="C351" t="s">
        <v>88</v>
      </c>
    </row>
    <row r="352" spans="1:20">
      <c r="B352" t="s">
        <v>87</v>
      </c>
      <c r="D352" t="s">
        <v>12</v>
      </c>
      <c r="E352" s="1">
        <v>91</v>
      </c>
      <c r="F352" s="1">
        <v>90</v>
      </c>
      <c r="G352" s="1">
        <v>88</v>
      </c>
      <c r="H352" s="1">
        <v>93</v>
      </c>
      <c r="I352" s="1">
        <v>112</v>
      </c>
      <c r="J352" s="1">
        <v>100</v>
      </c>
      <c r="K352" s="1">
        <f>HLOOKUP(B351,'FY14-15'!$E$2:$GA$49,15,FALSE)</f>
        <v>113</v>
      </c>
      <c r="L352" s="1">
        <f>HLOOKUP(B351,'FY15-16'!$E$2:$GA$49,15,FALSE)</f>
        <v>97</v>
      </c>
      <c r="M352" s="1">
        <f>HLOOKUP(B351,'FY16-17'!$E$2:$GA$49,15,FALSE)</f>
        <v>90</v>
      </c>
      <c r="N352" s="1">
        <f>HLOOKUP(B351,'FY17-18'!$E$2:$GA$49,15,FALSE)</f>
        <v>104</v>
      </c>
      <c r="O352" s="1">
        <f>HLOOKUP($B351,'FY18-19'!$E$2:$GA$49,15,FALSE)</f>
        <v>69</v>
      </c>
      <c r="P352" s="1">
        <f>HLOOKUP($B351,'FY19-20'!$E$2:$GA$49,15,FALSE)</f>
        <v>71</v>
      </c>
      <c r="Q352" s="1">
        <f>HLOOKUP($B351,'FY20-21'!$E$2:$GA$49,15,FALSE)</f>
        <v>65</v>
      </c>
      <c r="R352" s="1">
        <f>HLOOKUP($B351,'FY21-22'!$E$2:$GA$49,15,FALSE)</f>
        <v>24</v>
      </c>
      <c r="S352" s="1">
        <f>HLOOKUP($B351,'FY22-23'!$E$2:$GA$49,15,FALSE)</f>
        <v>26</v>
      </c>
      <c r="T352" s="1">
        <f>HLOOKUP($B351,'FY23-24'!$E$2:$GA$49,15,FALSE)</f>
        <v>28</v>
      </c>
    </row>
    <row r="353" spans="1:20">
      <c r="B353" t="s">
        <v>87</v>
      </c>
      <c r="D353" t="s">
        <v>13</v>
      </c>
      <c r="E353" s="3">
        <v>87285</v>
      </c>
      <c r="F353" s="3">
        <v>80850</v>
      </c>
      <c r="G353" s="3">
        <v>92274</v>
      </c>
      <c r="H353" s="3">
        <v>92747</v>
      </c>
      <c r="I353" s="1">
        <v>89925</v>
      </c>
      <c r="J353" s="1">
        <v>78416</v>
      </c>
      <c r="K353" s="1">
        <f>HLOOKUP(B352,'FY14-15'!$E$2:$GA$49,31,FALSE)</f>
        <v>67769</v>
      </c>
      <c r="L353" s="1">
        <f>HLOOKUP(B352,'FY15-16'!$E$2:$GA$49,31,FALSE)</f>
        <v>56536</v>
      </c>
      <c r="M353" s="1">
        <f>HLOOKUP(B352,'FY16-17'!$E$2:$GA$49,31,FALSE)</f>
        <v>59087</v>
      </c>
      <c r="N353" s="1">
        <f>HLOOKUP(B352,'FY17-18'!$E$2:$GA$49,31,FALSE)</f>
        <v>61090</v>
      </c>
      <c r="O353" s="1">
        <f>HLOOKUP($B352,'FY18-19'!$E$2:$GA$49,31,FALSE)</f>
        <v>53132</v>
      </c>
      <c r="P353" s="1">
        <f>HLOOKUP($B352,'FY19-20'!$E$2:$GA$49,31,FALSE)</f>
        <v>37968</v>
      </c>
      <c r="Q353" s="1">
        <f>HLOOKUP($B352,'FY20-21'!$E$2:$GA$49,31,FALSE)</f>
        <v>64368</v>
      </c>
      <c r="R353" s="1">
        <f>HLOOKUP($B352,'FY21-22'!$E$2:$GA$49,31,FALSE)</f>
        <v>29435</v>
      </c>
      <c r="S353" s="1">
        <f>HLOOKUP($B352,'FY22-23'!$E$2:$GA$49,31,FALSE)</f>
        <v>47390.400000000001</v>
      </c>
      <c r="T353" s="1">
        <f>HLOOKUP($B352,'FY23-24'!$E$2:$GA$49,31,FALSE)</f>
        <v>33370</v>
      </c>
    </row>
    <row r="354" spans="1:20">
      <c r="B354" t="s">
        <v>87</v>
      </c>
      <c r="D354" t="s">
        <v>24</v>
      </c>
      <c r="E354" s="3">
        <v>93718.42</v>
      </c>
      <c r="F354" s="3">
        <v>94745.35</v>
      </c>
      <c r="G354" s="3">
        <v>94523.29</v>
      </c>
      <c r="H354" s="3">
        <v>122908.8</v>
      </c>
      <c r="I354" s="1">
        <v>122298.22</v>
      </c>
      <c r="J354" s="1">
        <v>108262.36</v>
      </c>
      <c r="K354" s="1">
        <f>HLOOKUP(B353,'FY14-15'!$E$2:$GA$49,7,FALSE)</f>
        <v>126761.68</v>
      </c>
      <c r="L354" s="1">
        <f>HLOOKUP(B353,'FY15-16'!$E$2:$GA$49,7,FALSE)</f>
        <v>116821.14</v>
      </c>
      <c r="M354" s="1">
        <f>HLOOKUP(B353,'FY16-17'!$E$2:$GA$49,7,FALSE)</f>
        <v>100634.21</v>
      </c>
      <c r="N354" s="1">
        <f>HLOOKUP(B353,'FY17-18'!$E$2:$GA$49,7,FALSE)</f>
        <v>99292.9</v>
      </c>
      <c r="O354" s="1">
        <f>HLOOKUP($B353,'FY18-19'!$E$2:$GA$49,7,FALSE)</f>
        <v>102174.98</v>
      </c>
      <c r="P354" s="1">
        <f>HLOOKUP($B353,'FY19-20'!$E$2:$GA$49,7,FALSE)</f>
        <v>82597.05</v>
      </c>
      <c r="Q354" s="1">
        <f>HLOOKUP($B353,'FY20-21'!$E$2:$GA$49,7,FALSE)</f>
        <v>81769.75</v>
      </c>
      <c r="R354" s="1">
        <f>HLOOKUP($B353,'FY21-22'!$E$2:$GA$49,7,FALSE)</f>
        <v>86199.55</v>
      </c>
      <c r="S354" s="1">
        <f>HLOOKUP($B353,'FY22-23'!$E$2:$GA$49,7,FALSE)</f>
        <v>91349.01</v>
      </c>
      <c r="T354" s="1">
        <f>HLOOKUP($B353,'FY23-24'!$E$2:$GA$49,7,FALSE)</f>
        <v>76991.94</v>
      </c>
    </row>
    <row r="355" spans="1:20">
      <c r="B355" t="s">
        <v>87</v>
      </c>
      <c r="D355" t="s">
        <v>15</v>
      </c>
      <c r="E355" s="3">
        <v>53601.59</v>
      </c>
      <c r="F355" s="3">
        <v>53601.59</v>
      </c>
      <c r="G355" s="3">
        <v>55123.61</v>
      </c>
      <c r="H355" s="3">
        <v>64856.240000000005</v>
      </c>
      <c r="I355" s="1">
        <v>63942.71</v>
      </c>
      <c r="J355" s="1">
        <v>56306.520000000004</v>
      </c>
      <c r="K355" s="1">
        <f>HLOOKUP(B354,'FY14-15'!$E$2:$GA$49,39,FALSE)</f>
        <v>59905.86</v>
      </c>
      <c r="L355" s="1">
        <f>HLOOKUP(B354,'FY15-16'!$E$2:$GA$49,39,FALSE)</f>
        <v>59905.86</v>
      </c>
      <c r="M355" s="1">
        <f>HLOOKUP(B354,'FY16-17'!$E$2:$GA$49,39,FALSE)</f>
        <v>53725.869999999995</v>
      </c>
      <c r="N355" s="1">
        <f>HLOOKUP(B354,'FY17-18'!$E$2:$GA$49,39,FALSE)</f>
        <v>48929.539999999994</v>
      </c>
      <c r="O355" s="1">
        <f>HLOOKUP($B354,'FY18-19'!$E$2:$GA$49,39,FALSE)</f>
        <v>48929.539999999994</v>
      </c>
      <c r="P355" s="1">
        <f>HLOOKUP($B354,'FY19-20'!$E$2:$GA$49,39,FALSE)</f>
        <v>47912.740000000005</v>
      </c>
      <c r="Q355" s="1">
        <f>HLOOKUP($B354,'FY20-21'!$E$2:$GA$49,39,FALSE)</f>
        <v>43815.369999999995</v>
      </c>
      <c r="R355" s="1">
        <f>HLOOKUP($B354,'FY21-22'!$E$2:$GA$49,39,FALSE)</f>
        <v>43815.369999999995</v>
      </c>
      <c r="S355" s="1">
        <f>HLOOKUP($B354,'FY22-23'!$E$2:$GA$49,39,FALSE)</f>
        <v>42808.09</v>
      </c>
      <c r="T355" s="1">
        <f>HLOOKUP($B354,'FY23-24'!$E$2:$GA$49,39,FALSE)</f>
        <v>42808.09</v>
      </c>
    </row>
    <row r="356" spans="1:20">
      <c r="B356" t="s">
        <v>87</v>
      </c>
      <c r="D356" t="s">
        <v>16</v>
      </c>
      <c r="E356" s="3">
        <v>31317.7</v>
      </c>
      <c r="F356" s="3">
        <v>31515.67</v>
      </c>
      <c r="G356" s="3">
        <v>33211.440000000002</v>
      </c>
      <c r="H356" s="3">
        <v>40752.46</v>
      </c>
      <c r="I356" s="1">
        <v>39944.229999999996</v>
      </c>
      <c r="J356" s="1">
        <v>39204.25</v>
      </c>
      <c r="K356" s="1">
        <f>HLOOKUP(B355,'FY14-15'!$E$2:$GA$49,48,FALSE)</f>
        <v>38424.18</v>
      </c>
      <c r="L356" s="1">
        <f>HLOOKUP(B355,'FY15-16'!$E$2:$GA$49,48,FALSE)</f>
        <v>36925.99</v>
      </c>
      <c r="M356" s="1">
        <f>HLOOKUP(B355,'FY16-17'!$E$2:$GA$49,48,FALSE)</f>
        <v>32029.29</v>
      </c>
      <c r="N356" s="1">
        <f>HLOOKUP(B355,'FY17-18'!$E$2:$GA$49,48,FALSE)</f>
        <v>27999.52</v>
      </c>
      <c r="O356" s="1">
        <f>HLOOKUP($B355,'FY18-19'!$E$2:$GA$49,48,FALSE)</f>
        <v>27202.29</v>
      </c>
      <c r="P356" s="1">
        <f>HLOOKUP($B355,'FY19-20'!$E$2:$GA$49,48,FALSE)</f>
        <v>27289.059999999998</v>
      </c>
      <c r="Q356" s="1">
        <f>HLOOKUP($B355,'FY20-21'!$E$2:$GA$49,48,FALSE)</f>
        <v>25744.2</v>
      </c>
      <c r="R356" s="1">
        <f>HLOOKUP($B355,'FY21-22'!$E$2:$GA$49,48,FALSE)</f>
        <v>25538.17</v>
      </c>
      <c r="S356" s="1">
        <f>HLOOKUP($B355,'FY22-23'!$E$2:$GA$49,48,FALSE)</f>
        <v>24419.410000000003</v>
      </c>
      <c r="T356" s="1">
        <f>HLOOKUP($B355,'FY23-24'!$E$2:$GA$49,48,FALSE)</f>
        <v>23524.980000000003</v>
      </c>
    </row>
    <row r="357" spans="1:20">
      <c r="B357" t="s">
        <v>87</v>
      </c>
      <c r="D357" t="s">
        <v>17</v>
      </c>
      <c r="E357" s="3">
        <v>1029.8699999999999</v>
      </c>
      <c r="F357" s="3">
        <v>1052.73</v>
      </c>
      <c r="G357" s="3">
        <v>1074.1300000000001</v>
      </c>
      <c r="H357" s="3">
        <v>1321.6</v>
      </c>
      <c r="I357" s="3">
        <v>1091.9483928571428</v>
      </c>
      <c r="J357" s="3">
        <v>1082.6235999999999</v>
      </c>
      <c r="K357" s="3">
        <f t="shared" ref="K357:R357" si="258">K354/K352</f>
        <v>1121.7847787610619</v>
      </c>
      <c r="L357" s="3">
        <f t="shared" si="258"/>
        <v>1204.341649484536</v>
      </c>
      <c r="M357" s="3">
        <f t="shared" si="258"/>
        <v>1118.1578888888889</v>
      </c>
      <c r="N357" s="3">
        <f t="shared" si="258"/>
        <v>954.739423076923</v>
      </c>
      <c r="O357" s="3">
        <f t="shared" si="258"/>
        <v>1480.7968115942028</v>
      </c>
      <c r="P357" s="3">
        <f t="shared" si="258"/>
        <v>1163.3387323943662</v>
      </c>
      <c r="Q357" s="3">
        <f t="shared" si="258"/>
        <v>1257.9961538461539</v>
      </c>
      <c r="R357" s="3">
        <f t="shared" si="258"/>
        <v>3591.6479166666668</v>
      </c>
      <c r="S357" s="3">
        <f t="shared" ref="S357:T357" si="259">S354/S352</f>
        <v>3513.4234615384612</v>
      </c>
      <c r="T357" s="3">
        <f t="shared" si="259"/>
        <v>2749.7121428571431</v>
      </c>
    </row>
    <row r="358" spans="1:20">
      <c r="B358" t="s">
        <v>87</v>
      </c>
      <c r="D358" t="s">
        <v>18</v>
      </c>
      <c r="E358" s="4">
        <v>1.07</v>
      </c>
      <c r="F358" s="4">
        <v>1.17</v>
      </c>
      <c r="G358" s="4">
        <v>1.02</v>
      </c>
      <c r="H358" s="4">
        <v>1.33</v>
      </c>
      <c r="I358" s="5">
        <v>1.3600024464831804</v>
      </c>
      <c r="J358" s="5">
        <v>1.3806156906753724</v>
      </c>
      <c r="K358" s="3">
        <f t="shared" ref="K358:M360" si="260">K354/K353</f>
        <v>1.8704965397157991</v>
      </c>
      <c r="L358" s="3">
        <f t="shared" si="260"/>
        <v>2.0663142068770339</v>
      </c>
      <c r="M358" s="3">
        <f t="shared" si="260"/>
        <v>1.7031531470543437</v>
      </c>
      <c r="N358" s="3">
        <f t="shared" ref="N358:R360" si="261">N354/N353</f>
        <v>1.6253543951546896</v>
      </c>
      <c r="O358" s="3">
        <f t="shared" si="261"/>
        <v>1.9230403523300459</v>
      </c>
      <c r="P358" s="3">
        <f t="shared" si="261"/>
        <v>2.1754385271807837</v>
      </c>
      <c r="Q358" s="3">
        <f t="shared" si="261"/>
        <v>1.2703478436490181</v>
      </c>
      <c r="R358" s="3">
        <f t="shared" si="261"/>
        <v>2.928471207745881</v>
      </c>
      <c r="S358" s="3">
        <f t="shared" ref="S358:T358" si="262">S354/S353</f>
        <v>1.9275847006988756</v>
      </c>
      <c r="T358" s="3">
        <f t="shared" si="262"/>
        <v>2.3072202577165117</v>
      </c>
    </row>
    <row r="359" spans="1:20">
      <c r="B359" t="s">
        <v>87</v>
      </c>
      <c r="D359" t="s">
        <v>19</v>
      </c>
      <c r="E359" s="6">
        <v>0.57189999999999996</v>
      </c>
      <c r="F359" s="6">
        <v>0.56569999999999998</v>
      </c>
      <c r="G359" s="6">
        <v>0.58320000000000005</v>
      </c>
      <c r="H359" s="6">
        <v>0.52769999999999995</v>
      </c>
      <c r="I359" s="6">
        <v>0.5228425237914337</v>
      </c>
      <c r="J359" s="6">
        <v>0.52009322538322644</v>
      </c>
      <c r="K359" s="6">
        <f t="shared" si="260"/>
        <v>0.47258651037127314</v>
      </c>
      <c r="L359" s="6">
        <f t="shared" si="260"/>
        <v>0.51279982373053368</v>
      </c>
      <c r="M359" s="6">
        <f t="shared" si="260"/>
        <v>0.53387282515558077</v>
      </c>
      <c r="N359" s="6">
        <f t="shared" si="261"/>
        <v>0.49277984629313876</v>
      </c>
      <c r="O359" s="6">
        <f t="shared" si="261"/>
        <v>0.47887985884606971</v>
      </c>
      <c r="P359" s="6">
        <f t="shared" si="261"/>
        <v>0.58007810206296717</v>
      </c>
      <c r="Q359" s="6">
        <f t="shared" si="261"/>
        <v>0.53583837543834967</v>
      </c>
      <c r="R359" s="6">
        <f t="shared" si="261"/>
        <v>0.50830160946315839</v>
      </c>
      <c r="S359" s="6">
        <f t="shared" ref="S359:T359" si="263">S355/S354</f>
        <v>0.46862128007736481</v>
      </c>
      <c r="T359" s="6">
        <f t="shared" si="263"/>
        <v>0.55600742103653966</v>
      </c>
    </row>
    <row r="360" spans="1:20">
      <c r="B360" t="s">
        <v>87</v>
      </c>
      <c r="D360" t="s">
        <v>20</v>
      </c>
      <c r="E360" s="6">
        <v>0.58430000000000004</v>
      </c>
      <c r="F360" s="6">
        <v>0.58799999999999997</v>
      </c>
      <c r="G360" s="6">
        <v>0.60250000000000004</v>
      </c>
      <c r="H360" s="6">
        <v>0.62839999999999996</v>
      </c>
      <c r="I360" s="6">
        <v>0.62468778692676608</v>
      </c>
      <c r="J360" s="6">
        <v>0.69626483753568857</v>
      </c>
      <c r="K360" s="6">
        <f t="shared" si="260"/>
        <v>0.64140937130357534</v>
      </c>
      <c r="L360" s="6">
        <f t="shared" si="260"/>
        <v>0.61640029873538249</v>
      </c>
      <c r="M360" s="6">
        <f t="shared" si="260"/>
        <v>0.59616140231884573</v>
      </c>
      <c r="N360" s="6">
        <f t="shared" si="261"/>
        <v>0.57224163562543207</v>
      </c>
      <c r="O360" s="6">
        <f t="shared" si="261"/>
        <v>0.55594820633915631</v>
      </c>
      <c r="P360" s="6">
        <f t="shared" si="261"/>
        <v>0.56955749138955514</v>
      </c>
      <c r="Q360" s="6">
        <f t="shared" si="261"/>
        <v>0.58756094037320705</v>
      </c>
      <c r="R360" s="6">
        <f t="shared" si="261"/>
        <v>0.58285870916986438</v>
      </c>
      <c r="S360" s="6">
        <f t="shared" ref="S360:T360" si="264">S356/S355</f>
        <v>0.57043913895714582</v>
      </c>
      <c r="T360" s="6">
        <f t="shared" si="264"/>
        <v>0.54954519110756883</v>
      </c>
    </row>
    <row r="361" spans="1:20">
      <c r="B361" t="s">
        <v>87</v>
      </c>
      <c r="D361" t="s">
        <v>21</v>
      </c>
      <c r="E361" s="6">
        <v>0.3342</v>
      </c>
      <c r="F361" s="6">
        <v>0.33260000000000001</v>
      </c>
      <c r="G361" s="6">
        <v>0.35139999999999999</v>
      </c>
      <c r="H361" s="6">
        <v>0.33160000000000001</v>
      </c>
      <c r="I361" s="6">
        <v>0.32661333909847579</v>
      </c>
      <c r="J361" s="6">
        <v>0.36212262507486442</v>
      </c>
      <c r="K361" s="6">
        <f t="shared" ref="K361:R361" si="265">K356/K354</f>
        <v>0.30312141650378888</v>
      </c>
      <c r="L361" s="6">
        <f t="shared" si="265"/>
        <v>0.31608996453895244</v>
      </c>
      <c r="M361" s="6">
        <f t="shared" si="265"/>
        <v>0.31827437210467491</v>
      </c>
      <c r="N361" s="6">
        <f t="shared" si="265"/>
        <v>0.28198914524603474</v>
      </c>
      <c r="O361" s="6">
        <f t="shared" si="265"/>
        <v>0.26623239857742081</v>
      </c>
      <c r="P361" s="6">
        <f t="shared" si="265"/>
        <v>0.33038782862099791</v>
      </c>
      <c r="Q361" s="6">
        <f t="shared" si="265"/>
        <v>0.31483769976060832</v>
      </c>
      <c r="R361" s="6">
        <f t="shared" si="265"/>
        <v>0.29626801996066104</v>
      </c>
      <c r="S361" s="6">
        <f t="shared" ref="S361:T361" si="266">S356/S354</f>
        <v>0.26731991950432749</v>
      </c>
      <c r="T361" s="6">
        <f t="shared" si="266"/>
        <v>0.30555120445075162</v>
      </c>
    </row>
    <row r="362" spans="1:20">
      <c r="B362" t="s">
        <v>87</v>
      </c>
    </row>
    <row r="363" spans="1:20">
      <c r="A363" t="s">
        <v>89</v>
      </c>
      <c r="B363" t="s">
        <v>90</v>
      </c>
      <c r="C363" t="s">
        <v>91</v>
      </c>
    </row>
    <row r="364" spans="1:20">
      <c r="B364" t="s">
        <v>90</v>
      </c>
      <c r="D364" t="s">
        <v>12</v>
      </c>
      <c r="E364" s="1">
        <v>497</v>
      </c>
      <c r="F364" s="1">
        <v>535</v>
      </c>
      <c r="G364" s="1">
        <v>602</v>
      </c>
      <c r="H364" s="1">
        <v>717</v>
      </c>
      <c r="I364" s="1">
        <v>600</v>
      </c>
      <c r="J364" s="1">
        <v>657</v>
      </c>
      <c r="K364" s="1">
        <f>HLOOKUP(B363,'FY14-15'!$E$2:$GA$49,15,FALSE)</f>
        <v>611</v>
      </c>
      <c r="L364" s="1">
        <f>HLOOKUP(B363,'FY15-16'!$E$2:$GA$49,15,FALSE)</f>
        <v>579</v>
      </c>
      <c r="M364" s="1">
        <f>HLOOKUP(B363,'FY16-17'!$E$2:$GA$49,15,FALSE)</f>
        <v>493</v>
      </c>
      <c r="N364" s="1">
        <f>HLOOKUP(B363,'FY17-18'!$E$2:$GA$49,15,FALSE)</f>
        <v>415</v>
      </c>
      <c r="O364" s="1">
        <f>HLOOKUP($B363,'FY18-19'!$E$2:$GA$49,15,FALSE)</f>
        <v>415</v>
      </c>
      <c r="P364" s="1">
        <f>HLOOKUP($B363,'FY19-20'!$E$2:$GA$49,15,FALSE)</f>
        <v>309</v>
      </c>
      <c r="Q364" s="1">
        <f>HLOOKUP($B363,'FY20-21'!$E$2:$GA$49,15,FALSE)</f>
        <v>253</v>
      </c>
      <c r="R364" s="1">
        <f>HLOOKUP($B363,'FY21-22'!$E$2:$GA$49,15,FALSE)</f>
        <v>248</v>
      </c>
      <c r="S364" s="1">
        <f>HLOOKUP($B363,'FY22-23'!$E$2:$GA$49,15,FALSE)</f>
        <v>182</v>
      </c>
      <c r="T364" s="1">
        <f>HLOOKUP($B363,'FY23-24'!$E$2:$GA$49,15,FALSE)</f>
        <v>201</v>
      </c>
    </row>
    <row r="365" spans="1:20">
      <c r="B365" t="s">
        <v>90</v>
      </c>
      <c r="D365" t="s">
        <v>13</v>
      </c>
      <c r="E365" s="3">
        <v>261918.3</v>
      </c>
      <c r="F365" s="3">
        <v>275839</v>
      </c>
      <c r="G365" s="3">
        <v>266877.2</v>
      </c>
      <c r="H365" s="3">
        <v>305423.40000000002</v>
      </c>
      <c r="I365" s="1">
        <v>253133.4</v>
      </c>
      <c r="J365" s="1">
        <v>271787.40000000002</v>
      </c>
      <c r="K365" s="1">
        <f>HLOOKUP(B364,'FY14-15'!$E$2:$GA$49,31,FALSE)</f>
        <v>276855.5</v>
      </c>
      <c r="L365" s="1">
        <f>HLOOKUP(B364,'FY15-16'!$E$2:$GA$49,31,FALSE)</f>
        <v>303268.8</v>
      </c>
      <c r="M365" s="1">
        <f>HLOOKUP(B364,'FY16-17'!$E$2:$GA$49,31,FALSE)</f>
        <v>322588</v>
      </c>
      <c r="N365" s="1">
        <f>HLOOKUP(B364,'FY17-18'!$E$2:$GA$49,31,FALSE)</f>
        <v>268632</v>
      </c>
      <c r="O365" s="1">
        <f>HLOOKUP($B364,'FY18-19'!$E$2:$GA$49,31,FALSE)</f>
        <v>285930</v>
      </c>
      <c r="P365" s="1">
        <f>HLOOKUP($B364,'FY19-20'!$E$2:$GA$49,31,FALSE)</f>
        <v>155744</v>
      </c>
      <c r="Q365" s="1">
        <f>HLOOKUP($B364,'FY20-21'!$E$2:$GA$49,31,FALSE)</f>
        <v>232175</v>
      </c>
      <c r="R365" s="1">
        <f>HLOOKUP($B364,'FY21-22'!$E$2:$GA$49,31,FALSE)</f>
        <v>178948</v>
      </c>
      <c r="S365" s="1">
        <f>HLOOKUP($B364,'FY22-23'!$E$2:$GA$49,31,FALSE)</f>
        <v>138675</v>
      </c>
      <c r="T365" s="1">
        <f>HLOOKUP($B364,'FY23-24'!$E$2:$GA$49,31,FALSE)</f>
        <v>141120</v>
      </c>
    </row>
    <row r="366" spans="1:20">
      <c r="B366" t="s">
        <v>90</v>
      </c>
      <c r="D366" t="s">
        <v>24</v>
      </c>
      <c r="E366" s="3">
        <v>689205.21</v>
      </c>
      <c r="F366" s="3">
        <v>667735.02</v>
      </c>
      <c r="G366" s="3">
        <v>695501.54</v>
      </c>
      <c r="H366" s="3">
        <v>743923.71</v>
      </c>
      <c r="I366" s="1">
        <v>757220.45</v>
      </c>
      <c r="J366" s="1">
        <v>756051.26</v>
      </c>
      <c r="K366" s="1">
        <f>HLOOKUP(B365,'FY14-15'!$E$2:$GA$49,7,FALSE)</f>
        <v>795886.64</v>
      </c>
      <c r="L366" s="1">
        <f>HLOOKUP(B365,'FY15-16'!$E$2:$GA$49,7,FALSE)</f>
        <v>807851.02</v>
      </c>
      <c r="M366" s="1">
        <f>HLOOKUP(B365,'FY16-17'!$E$2:$GA$49,7,FALSE)</f>
        <v>818652.58</v>
      </c>
      <c r="N366" s="1">
        <f>HLOOKUP(B365,'FY17-18'!$E$2:$GA$49,7,FALSE)</f>
        <v>830025.63</v>
      </c>
      <c r="O366" s="1">
        <f>HLOOKUP($B365,'FY18-19'!$E$2:$GA$49,7,FALSE)</f>
        <v>786470.89</v>
      </c>
      <c r="P366" s="1">
        <f>HLOOKUP($B365,'FY19-20'!$E$2:$GA$49,7,FALSE)</f>
        <v>749151.53</v>
      </c>
      <c r="Q366" s="1">
        <f>HLOOKUP($B365,'FY20-21'!$E$2:$GA$49,7,FALSE)</f>
        <v>725376.39</v>
      </c>
      <c r="R366" s="1">
        <f>HLOOKUP($B365,'FY21-22'!$E$2:$GA$49,7,FALSE)</f>
        <v>731063.75</v>
      </c>
      <c r="S366" s="1">
        <f>HLOOKUP($B365,'FY22-23'!$E$2:$GA$49,7,FALSE)</f>
        <v>748259.26</v>
      </c>
      <c r="T366" s="1">
        <f>HLOOKUP($B365,'FY23-24'!$E$2:$GA$49,7,FALSE)</f>
        <v>782092.25</v>
      </c>
    </row>
    <row r="367" spans="1:20">
      <c r="B367" t="s">
        <v>90</v>
      </c>
      <c r="D367" t="s">
        <v>15</v>
      </c>
      <c r="E367" s="3">
        <v>299027.13</v>
      </c>
      <c r="F367" s="3">
        <v>299027.13</v>
      </c>
      <c r="G367" s="3">
        <v>302401.57999999996</v>
      </c>
      <c r="H367" s="3">
        <v>328455.45999999996</v>
      </c>
      <c r="I367" s="1">
        <v>319863.86</v>
      </c>
      <c r="J367" s="1">
        <v>324139.45</v>
      </c>
      <c r="K367" s="1">
        <f>HLOOKUP(B366,'FY14-15'!$E$2:$GA$49,39,FALSE)</f>
        <v>338900.92</v>
      </c>
      <c r="L367" s="1">
        <f>HLOOKUP(B366,'FY15-16'!$E$2:$GA$49,39,FALSE)</f>
        <v>349568.05</v>
      </c>
      <c r="M367" s="1">
        <f>HLOOKUP(B366,'FY16-17'!$E$2:$GA$49,39,FALSE)</f>
        <v>358064.73</v>
      </c>
      <c r="N367" s="1">
        <f>HLOOKUP(B366,'FY17-18'!$E$2:$GA$49,39,FALSE)</f>
        <v>358064.73</v>
      </c>
      <c r="O367" s="1">
        <f>HLOOKUP($B366,'FY18-19'!$E$2:$GA$49,39,FALSE)</f>
        <v>348404.35</v>
      </c>
      <c r="P367" s="1">
        <f>HLOOKUP($B366,'FY19-20'!$E$2:$GA$49,39,FALSE)</f>
        <v>337984.37</v>
      </c>
      <c r="Q367" s="1">
        <f>HLOOKUP($B366,'FY20-21'!$E$2:$GA$49,39,FALSE)</f>
        <v>303829.57</v>
      </c>
      <c r="R367" s="1">
        <f>HLOOKUP($B366,'FY21-22'!$E$2:$GA$49,39,FALSE)</f>
        <v>303829.57</v>
      </c>
      <c r="S367" s="1">
        <f>HLOOKUP($B366,'FY22-23'!$E$2:$GA$49,39,FALSE)</f>
        <v>292426.01</v>
      </c>
      <c r="T367" s="1">
        <f>HLOOKUP($B366,'FY23-24'!$E$2:$GA$49,39,FALSE)</f>
        <v>300235.93</v>
      </c>
    </row>
    <row r="368" spans="1:20">
      <c r="B368" t="s">
        <v>90</v>
      </c>
      <c r="D368" t="s">
        <v>16</v>
      </c>
      <c r="E368" s="3">
        <v>175639.54</v>
      </c>
      <c r="F368" s="3">
        <v>175816.45</v>
      </c>
      <c r="G368" s="3">
        <v>181696.84</v>
      </c>
      <c r="H368" s="3">
        <v>203986.91999999998</v>
      </c>
      <c r="I368" s="1">
        <v>202292.03</v>
      </c>
      <c r="J368" s="1">
        <v>198767.47999999998</v>
      </c>
      <c r="K368" s="1">
        <f>HLOOKUP(B367,'FY14-15'!$E$2:$GA$49,48,FALSE)</f>
        <v>221594.43</v>
      </c>
      <c r="L368" s="1">
        <f>HLOOKUP(B367,'FY15-16'!$E$2:$GA$49,48,FALSE)</f>
        <v>216584.28999999998</v>
      </c>
      <c r="M368" s="1">
        <f>HLOOKUP(B367,'FY16-17'!$E$2:$GA$49,48,FALSE)</f>
        <v>218530.84999999998</v>
      </c>
      <c r="N368" s="1">
        <f>HLOOKUP(B367,'FY17-18'!$E$2:$GA$49,48,FALSE)</f>
        <v>208247.93</v>
      </c>
      <c r="O368" s="1">
        <f>HLOOKUP($B367,'FY18-19'!$E$2:$GA$49,48,FALSE)</f>
        <v>192835.14</v>
      </c>
      <c r="P368" s="1">
        <f>HLOOKUP($B367,'FY19-20'!$E$2:$GA$49,48,FALSE)</f>
        <v>192199.9</v>
      </c>
      <c r="Q368" s="1">
        <f>HLOOKUP($B367,'FY20-21'!$E$2:$GA$49,48,FALSE)</f>
        <v>177948.71000000002</v>
      </c>
      <c r="R368" s="1">
        <f>HLOOKUP($B367,'FY21-22'!$E$2:$GA$49,48,FALSE)</f>
        <v>177089.74</v>
      </c>
      <c r="S368" s="1">
        <f>HLOOKUP($B367,'FY22-23'!$E$2:$GA$49,48,FALSE)</f>
        <v>166389.91999999998</v>
      </c>
      <c r="T368" s="1">
        <f>HLOOKUP($B367,'FY23-24'!$E$2:$GA$49,48,FALSE)</f>
        <v>165675.71000000002</v>
      </c>
    </row>
    <row r="369" spans="1:20">
      <c r="B369" t="s">
        <v>90</v>
      </c>
      <c r="D369" t="s">
        <v>17</v>
      </c>
      <c r="E369" s="3">
        <v>1386.73</v>
      </c>
      <c r="F369" s="3">
        <v>1248.0999999999999</v>
      </c>
      <c r="G369" s="3">
        <v>1155.32</v>
      </c>
      <c r="H369" s="3">
        <v>1037.55</v>
      </c>
      <c r="I369" s="3">
        <v>1262.0340833333332</v>
      </c>
      <c r="J369" s="3">
        <v>1150.7629528158295</v>
      </c>
      <c r="K369" s="3">
        <f t="shared" ref="K369:R369" si="267">K366/K364</f>
        <v>1302.5967921440263</v>
      </c>
      <c r="L369" s="3">
        <f t="shared" si="267"/>
        <v>1395.2521934369604</v>
      </c>
      <c r="M369" s="3">
        <f t="shared" si="267"/>
        <v>1660.5529006085192</v>
      </c>
      <c r="N369" s="3">
        <f t="shared" si="267"/>
        <v>2000.0617590361446</v>
      </c>
      <c r="O369" s="3">
        <f t="shared" si="267"/>
        <v>1895.110578313253</v>
      </c>
      <c r="P369" s="3">
        <f t="shared" si="267"/>
        <v>2424.4386084142398</v>
      </c>
      <c r="Q369" s="3">
        <f t="shared" si="267"/>
        <v>2867.1003557312251</v>
      </c>
      <c r="R369" s="3">
        <f t="shared" si="267"/>
        <v>2947.8377016129034</v>
      </c>
      <c r="S369" s="3">
        <f t="shared" ref="S369:T369" si="268">S366/S364</f>
        <v>4111.3146153846155</v>
      </c>
      <c r="T369" s="3">
        <f t="shared" si="268"/>
        <v>3891.0062189054725</v>
      </c>
    </row>
    <row r="370" spans="1:20">
      <c r="B370" t="s">
        <v>90</v>
      </c>
      <c r="D370" t="s">
        <v>18</v>
      </c>
      <c r="E370" s="4">
        <v>2.63</v>
      </c>
      <c r="F370" s="4">
        <v>2.42</v>
      </c>
      <c r="G370" s="4">
        <v>2.61</v>
      </c>
      <c r="H370" s="4">
        <v>2.44</v>
      </c>
      <c r="I370" s="5">
        <v>2.9913889277353363</v>
      </c>
      <c r="J370" s="5">
        <v>2.7817745046311932</v>
      </c>
      <c r="K370" s="3">
        <f t="shared" ref="K370:M372" si="269">K366/K365</f>
        <v>2.8747366044741751</v>
      </c>
      <c r="L370" s="3">
        <f t="shared" si="269"/>
        <v>2.6638118395298167</v>
      </c>
      <c r="M370" s="3">
        <f t="shared" si="269"/>
        <v>2.5377651369548775</v>
      </c>
      <c r="N370" s="3">
        <f t="shared" ref="N370:R372" si="270">N366/N365</f>
        <v>3.0898241088180112</v>
      </c>
      <c r="O370" s="3">
        <f t="shared" si="270"/>
        <v>2.7505714335676563</v>
      </c>
      <c r="P370" s="3">
        <f t="shared" si="270"/>
        <v>4.8101469719539756</v>
      </c>
      <c r="Q370" s="3">
        <f t="shared" si="270"/>
        <v>3.1242657047485731</v>
      </c>
      <c r="R370" s="3">
        <f t="shared" si="270"/>
        <v>4.0853418311464784</v>
      </c>
      <c r="S370" s="3">
        <f t="shared" ref="S370:T370" si="271">S366/S365</f>
        <v>5.3957761672976385</v>
      </c>
      <c r="T370" s="3">
        <f t="shared" si="271"/>
        <v>5.5420369189342402</v>
      </c>
    </row>
    <row r="371" spans="1:20">
      <c r="B371" t="s">
        <v>90</v>
      </c>
      <c r="D371" t="s">
        <v>19</v>
      </c>
      <c r="E371" s="6">
        <v>0.43390000000000001</v>
      </c>
      <c r="F371" s="6">
        <v>0.44779999999999998</v>
      </c>
      <c r="G371" s="6">
        <v>0.43480000000000002</v>
      </c>
      <c r="H371" s="6">
        <v>0.4415</v>
      </c>
      <c r="I371" s="6">
        <v>0.42241841196972429</v>
      </c>
      <c r="J371" s="6">
        <v>0.4287268167504939</v>
      </c>
      <c r="K371" s="6">
        <f t="shared" si="269"/>
        <v>0.42581556589516312</v>
      </c>
      <c r="L371" s="6">
        <f t="shared" si="269"/>
        <v>0.43271350947851744</v>
      </c>
      <c r="M371" s="6">
        <f t="shared" si="269"/>
        <v>0.4373830105073388</v>
      </c>
      <c r="N371" s="6">
        <f t="shared" si="270"/>
        <v>0.43138996804231211</v>
      </c>
      <c r="O371" s="6">
        <f t="shared" si="270"/>
        <v>0.44299713368920746</v>
      </c>
      <c r="P371" s="6">
        <f t="shared" si="270"/>
        <v>0.45115621668689643</v>
      </c>
      <c r="Q371" s="6">
        <f t="shared" si="270"/>
        <v>0.41885781531985072</v>
      </c>
      <c r="R371" s="6">
        <f t="shared" si="270"/>
        <v>0.41559928255230821</v>
      </c>
      <c r="S371" s="6">
        <f t="shared" ref="S371:T371" si="272">S367/S366</f>
        <v>0.39080840777032283</v>
      </c>
      <c r="T371" s="6">
        <f t="shared" si="272"/>
        <v>0.38388812828665669</v>
      </c>
    </row>
    <row r="372" spans="1:20">
      <c r="B372" t="s">
        <v>90</v>
      </c>
      <c r="D372" t="s">
        <v>20</v>
      </c>
      <c r="E372" s="6">
        <v>0.58740000000000003</v>
      </c>
      <c r="F372" s="6">
        <v>0.58799999999999997</v>
      </c>
      <c r="G372" s="6">
        <v>0.6008</v>
      </c>
      <c r="H372" s="6">
        <v>0.621</v>
      </c>
      <c r="I372" s="6">
        <v>0.6324316538917526</v>
      </c>
      <c r="J372" s="6">
        <v>0.61321594764228782</v>
      </c>
      <c r="K372" s="6">
        <f t="shared" si="269"/>
        <v>0.65386199010613488</v>
      </c>
      <c r="L372" s="6">
        <f t="shared" si="269"/>
        <v>0.61957690355282746</v>
      </c>
      <c r="M372" s="6">
        <f t="shared" si="269"/>
        <v>0.61031101834576107</v>
      </c>
      <c r="N372" s="6">
        <f t="shared" si="270"/>
        <v>0.58159297063410853</v>
      </c>
      <c r="O372" s="6">
        <f t="shared" si="270"/>
        <v>0.55348086210749103</v>
      </c>
      <c r="P372" s="6">
        <f t="shared" si="270"/>
        <v>0.56866505394909239</v>
      </c>
      <c r="Q372" s="6">
        <f t="shared" si="270"/>
        <v>0.58568594886929548</v>
      </c>
      <c r="R372" s="6">
        <f t="shared" si="270"/>
        <v>0.5828588046910641</v>
      </c>
      <c r="S372" s="6">
        <f t="shared" ref="S372:T372" si="273">S368/S367</f>
        <v>0.56899835961924172</v>
      </c>
      <c r="T372" s="6">
        <f t="shared" si="273"/>
        <v>0.55181839828430934</v>
      </c>
    </row>
    <row r="373" spans="1:20">
      <c r="B373" t="s">
        <v>90</v>
      </c>
      <c r="D373" t="s">
        <v>21</v>
      </c>
      <c r="E373" s="6">
        <v>0.25480000000000003</v>
      </c>
      <c r="F373" s="6">
        <v>0.26329999999999998</v>
      </c>
      <c r="G373" s="6">
        <v>0.26119999999999999</v>
      </c>
      <c r="H373" s="6">
        <v>0.2742</v>
      </c>
      <c r="I373" s="6">
        <v>0.26715077491634043</v>
      </c>
      <c r="J373" s="6">
        <v>0.26290212121331558</v>
      </c>
      <c r="K373" s="6">
        <f t="shared" ref="K373:R373" si="274">K368/K366</f>
        <v>0.2784246133343814</v>
      </c>
      <c r="L373" s="6">
        <f t="shared" si="274"/>
        <v>0.26809929632817692</v>
      </c>
      <c r="M373" s="6">
        <f t="shared" si="274"/>
        <v>0.26693967054986867</v>
      </c>
      <c r="N373" s="6">
        <f t="shared" si="274"/>
        <v>0.25089337301548142</v>
      </c>
      <c r="O373" s="6">
        <f t="shared" si="274"/>
        <v>0.24519043546544997</v>
      </c>
      <c r="P373" s="6">
        <f t="shared" si="274"/>
        <v>0.25655677430172236</v>
      </c>
      <c r="Q373" s="6">
        <f t="shared" si="274"/>
        <v>0.24531913700692687</v>
      </c>
      <c r="R373" s="6">
        <f t="shared" si="274"/>
        <v>0.24223570105890216</v>
      </c>
      <c r="S373" s="6">
        <f t="shared" ref="S373:T373" si="275">S368/S366</f>
        <v>0.22236934294672142</v>
      </c>
      <c r="T373" s="6">
        <f t="shared" si="275"/>
        <v>0.21183653207150438</v>
      </c>
    </row>
    <row r="374" spans="1:20">
      <c r="B374" t="s">
        <v>90</v>
      </c>
    </row>
    <row r="375" spans="1:20">
      <c r="A375" t="s">
        <v>92</v>
      </c>
      <c r="B375" t="s">
        <v>93</v>
      </c>
      <c r="C375" t="s">
        <v>94</v>
      </c>
    </row>
    <row r="376" spans="1:20">
      <c r="B376" t="s">
        <v>93</v>
      </c>
      <c r="D376" t="s">
        <v>12</v>
      </c>
      <c r="E376" s="1">
        <v>925</v>
      </c>
      <c r="F376" s="1">
        <v>918</v>
      </c>
      <c r="G376" s="1">
        <v>891</v>
      </c>
      <c r="H376" s="1">
        <v>786</v>
      </c>
      <c r="I376" s="1">
        <v>922</v>
      </c>
      <c r="J376" s="1">
        <v>1005</v>
      </c>
      <c r="K376" s="1">
        <f>HLOOKUP(B375,'FY14-15'!$E$2:$GA$49,15,FALSE)</f>
        <v>964</v>
      </c>
      <c r="L376" s="1">
        <f>HLOOKUP(B375,'FY15-16'!$E$2:$GA$49,15,FALSE)</f>
        <v>977</v>
      </c>
      <c r="M376" s="1">
        <f>HLOOKUP(B375,'FY16-17'!$E$2:$GA$49,15,FALSE)</f>
        <v>963</v>
      </c>
      <c r="N376" s="1">
        <f>HLOOKUP(B375,'FY17-18'!$E$2:$GA$49,15,FALSE)</f>
        <v>1028</v>
      </c>
      <c r="O376" s="1">
        <f>HLOOKUP($B375,'FY18-19'!$E$2:$GA$49,15,FALSE)</f>
        <v>1025</v>
      </c>
      <c r="P376" s="1">
        <f>HLOOKUP($B375,'FY19-20'!$E$2:$GA$49,15,FALSE)</f>
        <v>1069</v>
      </c>
      <c r="Q376" s="1">
        <f>HLOOKUP($B375,'FY20-21'!$E$2:$GA$49,15,FALSE)</f>
        <v>991</v>
      </c>
      <c r="R376" s="1">
        <f>HLOOKUP($B375,'FY21-22'!$E$2:$GA$49,15,FALSE)</f>
        <v>1005</v>
      </c>
      <c r="S376" s="1">
        <f>HLOOKUP($B375,'FY22-23'!$E$2:$GA$49,15,FALSE)</f>
        <v>863</v>
      </c>
      <c r="T376" s="1">
        <f>HLOOKUP($B375,'FY23-24'!$E$2:$GA$49,15,FALSE)</f>
        <v>988</v>
      </c>
    </row>
    <row r="377" spans="1:20">
      <c r="B377" t="s">
        <v>93</v>
      </c>
      <c r="D377" t="s">
        <v>13</v>
      </c>
      <c r="E377" s="3">
        <v>127100</v>
      </c>
      <c r="F377" s="3">
        <v>109890</v>
      </c>
      <c r="G377" s="3">
        <v>106108</v>
      </c>
      <c r="H377" s="3">
        <v>108735</v>
      </c>
      <c r="I377" s="1">
        <v>104775</v>
      </c>
      <c r="J377" s="1">
        <v>103362</v>
      </c>
      <c r="K377" s="1">
        <f>HLOOKUP(B376,'FY14-15'!$E$2:$GA$49,31,FALSE)</f>
        <v>92960</v>
      </c>
      <c r="L377" s="1">
        <f>HLOOKUP(B376,'FY15-16'!$E$2:$GA$49,31,FALSE)</f>
        <v>103125</v>
      </c>
      <c r="M377" s="1">
        <f>HLOOKUP(B376,'FY16-17'!$E$2:$GA$49,31,FALSE)</f>
        <v>103125</v>
      </c>
      <c r="N377" s="1">
        <f>HLOOKUP(B376,'FY17-18'!$E$2:$GA$49,31,FALSE)</f>
        <v>90000</v>
      </c>
      <c r="O377" s="1">
        <f>HLOOKUP($B376,'FY18-19'!$E$2:$GA$49,31,FALSE)</f>
        <v>82940</v>
      </c>
      <c r="P377" s="1">
        <f>HLOOKUP($B376,'FY19-20'!$E$2:$GA$49,31,FALSE)</f>
        <v>70848</v>
      </c>
      <c r="Q377" s="1">
        <f>HLOOKUP($B376,'FY20-21'!$E$2:$GA$49,31,FALSE)</f>
        <v>79651</v>
      </c>
      <c r="R377" s="1">
        <f>HLOOKUP($B376,'FY21-22'!$E$2:$GA$49,31,FALSE)</f>
        <v>75312</v>
      </c>
      <c r="S377" s="1">
        <f>HLOOKUP($B376,'FY22-23'!$E$2:$GA$49,31,FALSE)</f>
        <v>83283</v>
      </c>
      <c r="T377" s="1">
        <f>HLOOKUP($B376,'FY23-24'!$E$2:$GA$49,31,FALSE)</f>
        <v>58982.400000000001</v>
      </c>
    </row>
    <row r="378" spans="1:20">
      <c r="B378" t="s">
        <v>93</v>
      </c>
      <c r="D378" t="s">
        <v>24</v>
      </c>
      <c r="E378" s="3">
        <v>278545</v>
      </c>
      <c r="F378" s="3">
        <v>283017</v>
      </c>
      <c r="G378" s="3">
        <v>289194</v>
      </c>
      <c r="H378" s="3">
        <v>322853.78000000003</v>
      </c>
      <c r="I378" s="1">
        <v>412777.06</v>
      </c>
      <c r="J378" s="1">
        <v>341153.68</v>
      </c>
      <c r="K378" s="1">
        <f>HLOOKUP(B377,'FY14-15'!$E$2:$GA$49,7,FALSE)</f>
        <v>342384.73</v>
      </c>
      <c r="L378" s="1">
        <f>HLOOKUP(B377,'FY15-16'!$E$2:$GA$49,7,FALSE)</f>
        <v>327571.65999999997</v>
      </c>
      <c r="M378" s="1">
        <f>HLOOKUP(B377,'FY16-17'!$E$2:$GA$49,7,FALSE)</f>
        <v>285120</v>
      </c>
      <c r="N378" s="1">
        <f>HLOOKUP(B377,'FY17-18'!$E$2:$GA$49,7,FALSE)</f>
        <v>341780.55</v>
      </c>
      <c r="O378" s="1">
        <f>HLOOKUP($B377,'FY18-19'!$E$2:$GA$49,7,FALSE)</f>
        <v>329719</v>
      </c>
      <c r="P378" s="1">
        <f>HLOOKUP($B377,'FY19-20'!$E$2:$GA$49,7,FALSE)</f>
        <v>267102.7</v>
      </c>
      <c r="Q378" s="1">
        <f>HLOOKUP($B377,'FY20-21'!$E$2:$GA$49,7,FALSE)</f>
        <v>283523.62</v>
      </c>
      <c r="R378" s="1">
        <f>HLOOKUP($B377,'FY21-22'!$E$2:$GA$49,7,FALSE)</f>
        <v>240291.11</v>
      </c>
      <c r="S378" s="1">
        <f>HLOOKUP($B377,'FY22-23'!$E$2:$GA$49,7,FALSE)</f>
        <v>281690.15999999997</v>
      </c>
      <c r="T378" s="1">
        <f>HLOOKUP($B377,'FY23-24'!$E$2:$GA$49,7,FALSE)</f>
        <v>267396.06</v>
      </c>
    </row>
    <row r="379" spans="1:20">
      <c r="B379" t="s">
        <v>93</v>
      </c>
      <c r="D379" t="s">
        <v>15</v>
      </c>
      <c r="E379" s="3">
        <v>126173.38999999998</v>
      </c>
      <c r="F379" s="3">
        <v>126173.38999999998</v>
      </c>
      <c r="G379" s="3">
        <v>124523.09</v>
      </c>
      <c r="H379" s="3">
        <v>136581.54999999999</v>
      </c>
      <c r="I379" s="1">
        <v>166046.84</v>
      </c>
      <c r="J379" s="1">
        <v>141434.14000000001</v>
      </c>
      <c r="K379" s="1">
        <f>HLOOKUP(B378,'FY14-15'!$E$2:$GA$49,39,FALSE)</f>
        <v>141434.14000000001</v>
      </c>
      <c r="L379" s="1">
        <f>HLOOKUP(B378,'FY15-16'!$E$2:$GA$49,39,FALSE)</f>
        <v>139246.08000000002</v>
      </c>
      <c r="M379" s="1">
        <f>HLOOKUP(B378,'FY16-17'!$E$2:$GA$49,39,FALSE)</f>
        <v>136774.56</v>
      </c>
      <c r="N379" s="1">
        <f>HLOOKUP(B378,'FY17-18'!$E$2:$GA$49,39,FALSE)</f>
        <v>138300.16</v>
      </c>
      <c r="O379" s="1">
        <f>HLOOKUP($B378,'FY18-19'!$E$2:$GA$49,39,FALSE)</f>
        <v>138300.16</v>
      </c>
      <c r="P379" s="1">
        <f>HLOOKUP($B378,'FY19-20'!$E$2:$GA$49,39,FALSE)</f>
        <v>132446.85</v>
      </c>
      <c r="Q379" s="1">
        <f>HLOOKUP($B378,'FY20-21'!$E$2:$GA$49,39,FALSE)</f>
        <v>115976.79000000001</v>
      </c>
      <c r="R379" s="1">
        <f>HLOOKUP($B378,'FY21-22'!$E$2:$GA$49,39,FALSE)</f>
        <v>115976.79000000001</v>
      </c>
      <c r="S379" s="1">
        <f>HLOOKUP($B378,'FY22-23'!$E$2:$GA$49,39,FALSE)</f>
        <v>116265.38</v>
      </c>
      <c r="T379" s="1">
        <f>HLOOKUP($B378,'FY23-24'!$E$2:$GA$49,39,FALSE)</f>
        <v>116265.38</v>
      </c>
    </row>
    <row r="380" spans="1:20">
      <c r="B380" t="s">
        <v>93</v>
      </c>
      <c r="D380" t="s">
        <v>16</v>
      </c>
      <c r="E380" s="3">
        <v>73407.05</v>
      </c>
      <c r="F380" s="3">
        <v>74185.100000000006</v>
      </c>
      <c r="G380" s="3">
        <v>74515.45</v>
      </c>
      <c r="H380" s="3">
        <v>84950.21</v>
      </c>
      <c r="I380" s="1">
        <v>105329.95999999999</v>
      </c>
      <c r="J380" s="1">
        <v>102051.73000000001</v>
      </c>
      <c r="K380" s="1">
        <f>HLOOKUP(B379,'FY14-15'!$E$2:$GA$49,48,FALSE)</f>
        <v>89024.34</v>
      </c>
      <c r="L380" s="1">
        <f>HLOOKUP(B379,'FY15-16'!$E$2:$GA$49,48,FALSE)</f>
        <v>85603.55</v>
      </c>
      <c r="M380" s="1">
        <f>HLOOKUP(B379,'FY16-17'!$E$2:$GA$49,48,FALSE)</f>
        <v>82892.03</v>
      </c>
      <c r="N380" s="1">
        <f>HLOOKUP(B379,'FY17-18'!$E$2:$GA$49,48,FALSE)</f>
        <v>80579.94</v>
      </c>
      <c r="O380" s="1">
        <f>HLOOKUP($B379,'FY18-19'!$E$2:$GA$49,48,FALSE)</f>
        <v>76887.73</v>
      </c>
      <c r="P380" s="1">
        <f>HLOOKUP($B379,'FY19-20'!$E$2:$GA$49,48,FALSE)</f>
        <v>75153.5</v>
      </c>
      <c r="Q380" s="1">
        <f>HLOOKUP($B379,'FY20-21'!$E$2:$GA$49,48,FALSE)</f>
        <v>67585.429999999993</v>
      </c>
      <c r="R380" s="1">
        <f>HLOOKUP($B379,'FY21-22'!$E$2:$GA$49,48,FALSE)</f>
        <v>67598.100000000006</v>
      </c>
      <c r="S380" s="1">
        <f>HLOOKUP($B379,'FY22-23'!$E$2:$GA$49,48,FALSE)</f>
        <v>66604.070000000007</v>
      </c>
      <c r="T380" s="1">
        <f>HLOOKUP($B379,'FY23-24'!$E$2:$GA$49,48,FALSE)</f>
        <v>63893.090000000004</v>
      </c>
    </row>
    <row r="381" spans="1:20">
      <c r="B381" t="s">
        <v>93</v>
      </c>
      <c r="D381" t="s">
        <v>17</v>
      </c>
      <c r="E381" s="3">
        <v>301.13</v>
      </c>
      <c r="F381" s="3">
        <v>308.3</v>
      </c>
      <c r="G381" s="3">
        <v>324.57</v>
      </c>
      <c r="H381" s="3">
        <v>410.76</v>
      </c>
      <c r="I381" s="3">
        <v>447.69746203904555</v>
      </c>
      <c r="J381" s="3">
        <v>339.45639800995025</v>
      </c>
      <c r="K381" s="3">
        <f t="shared" ref="K381:R381" si="276">K378/K376</f>
        <v>355.17088174273857</v>
      </c>
      <c r="L381" s="3">
        <f t="shared" si="276"/>
        <v>335.2831729785056</v>
      </c>
      <c r="M381" s="3">
        <f t="shared" si="276"/>
        <v>296.07476635514018</v>
      </c>
      <c r="N381" s="3">
        <f t="shared" si="276"/>
        <v>332.47135214007778</v>
      </c>
      <c r="O381" s="3">
        <f t="shared" si="276"/>
        <v>321.67707317073172</v>
      </c>
      <c r="P381" s="3">
        <f t="shared" si="276"/>
        <v>249.86220767072032</v>
      </c>
      <c r="Q381" s="3">
        <f t="shared" si="276"/>
        <v>286.09850655903125</v>
      </c>
      <c r="R381" s="3">
        <f t="shared" si="276"/>
        <v>239.09563184079602</v>
      </c>
      <c r="S381" s="3">
        <f t="shared" ref="S381:T381" si="277">S378/S376</f>
        <v>326.40806488991888</v>
      </c>
      <c r="T381" s="3">
        <f t="shared" si="277"/>
        <v>270.64378542510121</v>
      </c>
    </row>
    <row r="382" spans="1:20">
      <c r="B382" t="s">
        <v>93</v>
      </c>
      <c r="D382" t="s">
        <v>18</v>
      </c>
      <c r="E382" s="4">
        <v>2.19</v>
      </c>
      <c r="F382" s="4">
        <v>2.58</v>
      </c>
      <c r="G382" s="4">
        <v>2.73</v>
      </c>
      <c r="H382" s="4">
        <v>2.97</v>
      </c>
      <c r="I382" s="5">
        <v>3.9396522071104747</v>
      </c>
      <c r="J382" s="5">
        <v>3.3005715833671947</v>
      </c>
      <c r="K382" s="3">
        <f t="shared" ref="K382:M384" si="278">K378/K377</f>
        <v>3.683140382960413</v>
      </c>
      <c r="L382" s="3">
        <f t="shared" si="278"/>
        <v>3.1764524606060602</v>
      </c>
      <c r="M382" s="3">
        <f t="shared" si="278"/>
        <v>2.7648000000000001</v>
      </c>
      <c r="N382" s="3">
        <f t="shared" ref="N382:R384" si="279">N378/N377</f>
        <v>3.7975616666666667</v>
      </c>
      <c r="O382" s="3">
        <f t="shared" si="279"/>
        <v>3.9753918495297804</v>
      </c>
      <c r="P382" s="3">
        <f t="shared" si="279"/>
        <v>3.7700810185185185</v>
      </c>
      <c r="Q382" s="3">
        <f t="shared" si="279"/>
        <v>3.5595738910999235</v>
      </c>
      <c r="R382" s="3">
        <f t="shared" si="279"/>
        <v>3.1906085351603992</v>
      </c>
      <c r="S382" s="3">
        <f t="shared" ref="S382:T382" si="280">S378/S377</f>
        <v>3.3823248442059</v>
      </c>
      <c r="T382" s="3">
        <f t="shared" si="280"/>
        <v>4.5334889729817709</v>
      </c>
    </row>
    <row r="383" spans="1:20">
      <c r="B383" t="s">
        <v>93</v>
      </c>
      <c r="D383" t="s">
        <v>19</v>
      </c>
      <c r="E383" s="6">
        <v>0.45300000000000001</v>
      </c>
      <c r="F383" s="6">
        <v>0.44579999999999997</v>
      </c>
      <c r="G383" s="6">
        <v>0.43059999999999998</v>
      </c>
      <c r="H383" s="6">
        <v>0.42299999999999999</v>
      </c>
      <c r="I383" s="6">
        <v>0.40226760663492295</v>
      </c>
      <c r="J383" s="6">
        <v>0.41457603505845231</v>
      </c>
      <c r="K383" s="6">
        <f t="shared" si="278"/>
        <v>0.41308542001858561</v>
      </c>
      <c r="L383" s="6">
        <f t="shared" si="278"/>
        <v>0.42508585754945966</v>
      </c>
      <c r="M383" s="6">
        <f t="shared" si="278"/>
        <v>0.4797087542087542</v>
      </c>
      <c r="N383" s="6">
        <f t="shared" si="279"/>
        <v>0.40464608065028862</v>
      </c>
      <c r="O383" s="6">
        <f t="shared" si="279"/>
        <v>0.41944856074414882</v>
      </c>
      <c r="P383" s="6">
        <f t="shared" si="279"/>
        <v>0.49586488642758009</v>
      </c>
      <c r="Q383" s="6">
        <f t="shared" si="279"/>
        <v>0.40905512563644614</v>
      </c>
      <c r="R383" s="6">
        <f t="shared" si="279"/>
        <v>0.48265118921794492</v>
      </c>
      <c r="S383" s="6">
        <f t="shared" ref="S383:T383" si="281">S379/S378</f>
        <v>0.41274207093353921</v>
      </c>
      <c r="T383" s="6">
        <f t="shared" si="281"/>
        <v>0.43480588307845675</v>
      </c>
    </row>
    <row r="384" spans="1:20">
      <c r="B384" t="s">
        <v>93</v>
      </c>
      <c r="D384" t="s">
        <v>20</v>
      </c>
      <c r="E384" s="6">
        <v>0.58179999999999998</v>
      </c>
      <c r="F384" s="6">
        <v>0.58799999999999997</v>
      </c>
      <c r="G384" s="6">
        <v>0.59840000000000004</v>
      </c>
      <c r="H384" s="6">
        <v>0.622</v>
      </c>
      <c r="I384" s="6">
        <v>0.63433884077528968</v>
      </c>
      <c r="J384" s="6">
        <v>0.72154947878920894</v>
      </c>
      <c r="K384" s="6">
        <f t="shared" si="278"/>
        <v>0.62944024688805678</v>
      </c>
      <c r="L384" s="6">
        <f t="shared" si="278"/>
        <v>0.61476452335318876</v>
      </c>
      <c r="M384" s="6">
        <f t="shared" si="278"/>
        <v>0.60604859558678159</v>
      </c>
      <c r="N384" s="6">
        <f t="shared" si="279"/>
        <v>0.58264531291937771</v>
      </c>
      <c r="O384" s="6">
        <f t="shared" si="279"/>
        <v>0.5559482360685627</v>
      </c>
      <c r="P384" s="6">
        <f t="shared" si="279"/>
        <v>0.56742383831703058</v>
      </c>
      <c r="Q384" s="6">
        <f t="shared" si="279"/>
        <v>0.58274961740189557</v>
      </c>
      <c r="R384" s="6">
        <f t="shared" si="279"/>
        <v>0.58285886339844384</v>
      </c>
      <c r="S384" s="6">
        <f t="shared" ref="S384:T384" si="282">S380/S379</f>
        <v>0.57286244624152094</v>
      </c>
      <c r="T384" s="6">
        <f t="shared" si="282"/>
        <v>0.5495452730640884</v>
      </c>
    </row>
    <row r="385" spans="1:20">
      <c r="B385" t="s">
        <v>93</v>
      </c>
      <c r="D385" t="s">
        <v>21</v>
      </c>
      <c r="E385" s="6">
        <v>0.26350000000000001</v>
      </c>
      <c r="F385" s="6">
        <v>0.2621</v>
      </c>
      <c r="G385" s="6">
        <v>0.25769999999999998</v>
      </c>
      <c r="H385" s="6">
        <v>0.2631</v>
      </c>
      <c r="I385" s="6">
        <v>0.25517396727424724</v>
      </c>
      <c r="J385" s="6">
        <v>0.29913712201492304</v>
      </c>
      <c r="K385" s="6">
        <f t="shared" ref="K385:R385" si="283">K380/K378</f>
        <v>0.26001258876235517</v>
      </c>
      <c r="L385" s="6">
        <f t="shared" si="283"/>
        <v>0.26132770460057508</v>
      </c>
      <c r="M385" s="6">
        <f t="shared" si="283"/>
        <v>0.29072681677890011</v>
      </c>
      <c r="N385" s="6">
        <f t="shared" si="283"/>
        <v>0.23576514228208717</v>
      </c>
      <c r="O385" s="6">
        <f t="shared" si="283"/>
        <v>0.23319168746720692</v>
      </c>
      <c r="P385" s="6">
        <f t="shared" si="283"/>
        <v>0.28136555714337591</v>
      </c>
      <c r="Q385" s="6">
        <f t="shared" si="283"/>
        <v>0.2383767179609233</v>
      </c>
      <c r="R385" s="6">
        <f t="shared" si="283"/>
        <v>0.28131752356547862</v>
      </c>
      <c r="S385" s="6">
        <f t="shared" ref="S385:T385" si="284">S380/S378</f>
        <v>0.23644443242177865</v>
      </c>
      <c r="T385" s="6">
        <f t="shared" si="284"/>
        <v>0.23894551774622261</v>
      </c>
    </row>
    <row r="386" spans="1:20">
      <c r="B386" t="s">
        <v>93</v>
      </c>
    </row>
    <row r="387" spans="1:20">
      <c r="A387" t="s">
        <v>92</v>
      </c>
      <c r="B387" t="s">
        <v>95</v>
      </c>
      <c r="C387" t="s">
        <v>96</v>
      </c>
    </row>
    <row r="388" spans="1:20">
      <c r="B388" t="s">
        <v>95</v>
      </c>
      <c r="D388" t="s">
        <v>12</v>
      </c>
      <c r="E388" s="1">
        <v>172</v>
      </c>
      <c r="F388" s="1">
        <v>142</v>
      </c>
      <c r="G388" s="1">
        <v>114</v>
      </c>
      <c r="H388" s="1">
        <v>174</v>
      </c>
      <c r="I388" s="1">
        <v>144</v>
      </c>
      <c r="J388" s="1">
        <v>309</v>
      </c>
      <c r="K388" s="1">
        <f>HLOOKUP(B387,'FY14-15'!$E$2:$GA$49,15,FALSE)</f>
        <v>328</v>
      </c>
      <c r="L388" s="1">
        <f>HLOOKUP(B387,'FY15-16'!$E$2:$GA$49,15,FALSE)</f>
        <v>274</v>
      </c>
      <c r="M388" s="1">
        <f>HLOOKUP(B387,'FY16-17'!$E$2:$GA$49,15,FALSE)</f>
        <v>293</v>
      </c>
      <c r="N388" s="1">
        <f>HLOOKUP(B387,'FY17-18'!$E$2:$GA$49,15,FALSE)</f>
        <v>289</v>
      </c>
      <c r="O388" s="1">
        <f>HLOOKUP($B387,'FY18-19'!$E$2:$GA$49,15,FALSE)</f>
        <v>283</v>
      </c>
      <c r="P388" s="1">
        <f>HLOOKUP($B387,'FY19-20'!$E$2:$GA$49,15,FALSE)</f>
        <v>278</v>
      </c>
      <c r="Q388" s="1">
        <f>HLOOKUP($B387,'FY20-21'!$E$2:$GA$49,15,FALSE)</f>
        <v>287</v>
      </c>
      <c r="R388" s="1">
        <f>HLOOKUP($B387,'FY21-22'!$E$2:$GA$49,15,FALSE)</f>
        <v>288</v>
      </c>
      <c r="S388" s="1">
        <f>HLOOKUP($B387,'FY22-23'!$E$2:$GA$49,15,FALSE)</f>
        <v>289</v>
      </c>
      <c r="T388" s="1">
        <f>HLOOKUP($B387,'FY23-24'!$E$2:$GA$49,15,FALSE)</f>
        <v>293</v>
      </c>
    </row>
    <row r="389" spans="1:20">
      <c r="B389" t="s">
        <v>95</v>
      </c>
      <c r="D389" t="s">
        <v>13</v>
      </c>
      <c r="E389" s="3">
        <v>22040</v>
      </c>
      <c r="F389" s="3">
        <v>21025</v>
      </c>
      <c r="G389" s="3">
        <v>20445</v>
      </c>
      <c r="H389" s="3">
        <v>35884.800000000003</v>
      </c>
      <c r="I389" s="1">
        <v>35035</v>
      </c>
      <c r="J389" s="1">
        <v>35868</v>
      </c>
      <c r="K389" s="1">
        <f>HLOOKUP(B388,'FY14-15'!$E$2:$GA$49,31,FALSE)</f>
        <v>34580</v>
      </c>
      <c r="L389" s="1">
        <f>HLOOKUP(B388,'FY15-16'!$E$2:$GA$49,31,FALSE)</f>
        <v>37466</v>
      </c>
      <c r="M389" s="1">
        <f>HLOOKUP(B388,'FY16-17'!$E$2:$GA$49,31,FALSE)</f>
        <v>41832</v>
      </c>
      <c r="N389" s="1">
        <f>HLOOKUP(B388,'FY17-18'!$E$2:$GA$49,31,FALSE)</f>
        <v>44688</v>
      </c>
      <c r="O389" s="1">
        <f>HLOOKUP($B388,'FY18-19'!$E$2:$GA$49,31,FALSE)</f>
        <v>36751</v>
      </c>
      <c r="P389" s="1">
        <f>HLOOKUP($B388,'FY19-20'!$E$2:$GA$49,31,FALSE)</f>
        <v>26460</v>
      </c>
      <c r="Q389" s="1">
        <f>HLOOKUP($B388,'FY20-21'!$E$2:$GA$49,31,FALSE)</f>
        <v>16200.9</v>
      </c>
      <c r="R389" s="1">
        <f>HLOOKUP($B388,'FY21-22'!$E$2:$GA$49,31,FALSE)</f>
        <v>37563.199999999997</v>
      </c>
      <c r="S389" s="1">
        <f>HLOOKUP($B388,'FY22-23'!$E$2:$GA$49,31,FALSE)</f>
        <v>25339.599999999999</v>
      </c>
      <c r="T389" s="1">
        <f>HLOOKUP($B388,'FY23-24'!$E$2:$GA$49,31,FALSE)</f>
        <v>28565</v>
      </c>
    </row>
    <row r="390" spans="1:20">
      <c r="B390" t="s">
        <v>95</v>
      </c>
      <c r="D390" t="s">
        <v>24</v>
      </c>
      <c r="E390" s="3">
        <v>64806</v>
      </c>
      <c r="F390" s="3">
        <v>50066</v>
      </c>
      <c r="G390" s="3">
        <v>59870.62</v>
      </c>
      <c r="H390" s="3">
        <v>114483.53</v>
      </c>
      <c r="I390" s="1">
        <v>154465.53</v>
      </c>
      <c r="J390" s="1">
        <v>95698.08</v>
      </c>
      <c r="K390" s="1">
        <f>HLOOKUP(B389,'FY14-15'!$E$2:$GA$49,7,FALSE)</f>
        <v>92691.4</v>
      </c>
      <c r="L390" s="1">
        <f>HLOOKUP(B389,'FY15-16'!$E$2:$GA$49,7,FALSE)</f>
        <v>89957.9</v>
      </c>
      <c r="M390" s="1">
        <f>HLOOKUP(B389,'FY16-17'!$E$2:$GA$49,7,FALSE)</f>
        <v>102260.27</v>
      </c>
      <c r="N390" s="1">
        <f>HLOOKUP(B389,'FY17-18'!$E$2:$GA$49,7,FALSE)</f>
        <v>118954.77</v>
      </c>
      <c r="O390" s="1">
        <f>HLOOKUP($B389,'FY18-19'!$E$2:$GA$49,7,FALSE)</f>
        <v>113391.41</v>
      </c>
      <c r="P390" s="1">
        <f>HLOOKUP($B389,'FY19-20'!$E$2:$GA$49,7,FALSE)</f>
        <v>88170.76</v>
      </c>
      <c r="Q390" s="1">
        <f>HLOOKUP($B389,'FY20-21'!$E$2:$GA$49,7,FALSE)</f>
        <v>108711.45</v>
      </c>
      <c r="R390" s="1">
        <f>HLOOKUP($B389,'FY21-22'!$E$2:$GA$49,7,FALSE)</f>
        <v>102509.43</v>
      </c>
      <c r="S390" s="1">
        <f>HLOOKUP($B389,'FY22-23'!$E$2:$GA$49,7,FALSE)</f>
        <v>97836.05</v>
      </c>
      <c r="T390" s="1">
        <f>HLOOKUP($B389,'FY23-24'!$E$2:$GA$49,7,FALSE)</f>
        <v>101068.27</v>
      </c>
    </row>
    <row r="391" spans="1:20">
      <c r="B391" t="s">
        <v>95</v>
      </c>
      <c r="D391" t="s">
        <v>15</v>
      </c>
      <c r="E391" s="3">
        <v>27469.37</v>
      </c>
      <c r="F391" s="3">
        <v>27469.37</v>
      </c>
      <c r="G391" s="3">
        <v>25398.31</v>
      </c>
      <c r="H391" s="3">
        <v>47762.35</v>
      </c>
      <c r="I391" s="1">
        <v>61091.44</v>
      </c>
      <c r="J391" s="1">
        <v>41395.520000000004</v>
      </c>
      <c r="K391" s="1">
        <f>HLOOKUP(B390,'FY14-15'!$E$2:$GA$49,39,FALSE)</f>
        <v>41395.520000000004</v>
      </c>
      <c r="L391" s="1">
        <f>HLOOKUP(B390,'FY15-16'!$E$2:$GA$49,39,FALSE)</f>
        <v>40054.600000000006</v>
      </c>
      <c r="M391" s="1">
        <f>HLOOKUP(B390,'FY16-17'!$E$2:$GA$49,39,FALSE)</f>
        <v>45111.72</v>
      </c>
      <c r="N391" s="1">
        <f>HLOOKUP(B390,'FY17-18'!$E$2:$GA$49,39,FALSE)</f>
        <v>51481.39</v>
      </c>
      <c r="O391" s="1">
        <f>HLOOKUP($B390,'FY18-19'!$E$2:$GA$49,39,FALSE)</f>
        <v>51481.39</v>
      </c>
      <c r="P391" s="1">
        <f>HLOOKUP($B390,'FY19-20'!$E$2:$GA$49,39,FALSE)</f>
        <v>47609.38</v>
      </c>
      <c r="Q391" s="1">
        <f>HLOOKUP($B390,'FY20-21'!$E$2:$GA$49,39,FALSE)</f>
        <v>40877.83</v>
      </c>
      <c r="R391" s="1">
        <f>HLOOKUP($B390,'FY21-22'!$E$2:$GA$49,39,FALSE)</f>
        <v>44127.06</v>
      </c>
      <c r="S391" s="1">
        <f>HLOOKUP($B390,'FY22-23'!$E$2:$GA$49,39,FALSE)</f>
        <v>44127.06</v>
      </c>
      <c r="T391" s="1">
        <f>HLOOKUP($B390,'FY23-24'!$E$2:$GA$49,39,FALSE)</f>
        <v>41385.479999999996</v>
      </c>
    </row>
    <row r="392" spans="1:20">
      <c r="B392" t="s">
        <v>95</v>
      </c>
      <c r="D392" t="s">
        <v>16</v>
      </c>
      <c r="E392" s="3">
        <v>15956.970000000001</v>
      </c>
      <c r="F392" s="3">
        <v>16150.93</v>
      </c>
      <c r="G392" s="3">
        <v>15025.19</v>
      </c>
      <c r="H392" s="3">
        <v>31580.03</v>
      </c>
      <c r="I392" s="1">
        <v>39011.39</v>
      </c>
      <c r="J392" s="1">
        <v>37546.559999999998</v>
      </c>
      <c r="K392" s="1">
        <f>HLOOKUP(B391,'FY14-15'!$E$2:$GA$49,48,FALSE)</f>
        <v>24653.84</v>
      </c>
      <c r="L392" s="1">
        <f>HLOOKUP(B391,'FY15-16'!$E$2:$GA$49,48,FALSE)</f>
        <v>24550.080000000002</v>
      </c>
      <c r="M392" s="1">
        <f>HLOOKUP(B391,'FY16-17'!$E$2:$GA$49,48,FALSE)</f>
        <v>27938.7</v>
      </c>
      <c r="N392" s="1">
        <f>HLOOKUP(B391,'FY17-18'!$E$2:$GA$49,48,FALSE)</f>
        <v>30548.870000000003</v>
      </c>
      <c r="O392" s="1">
        <f>HLOOKUP($B391,'FY18-19'!$E$2:$GA$49,48,FALSE)</f>
        <v>28620.989999999998</v>
      </c>
      <c r="P392" s="1">
        <f>HLOOKUP($B391,'FY19-20'!$E$2:$GA$49,48,FALSE)</f>
        <v>26850.489999999998</v>
      </c>
      <c r="Q392" s="1">
        <f>HLOOKUP($B391,'FY20-21'!$E$2:$GA$49,48,FALSE)</f>
        <v>23729.629999999997</v>
      </c>
      <c r="R392" s="1">
        <f>HLOOKUP($B391,'FY21-22'!$E$2:$GA$49,48,FALSE)</f>
        <v>26030.84</v>
      </c>
      <c r="S392" s="1">
        <f>HLOOKUP($B391,'FY22-23'!$E$2:$GA$49,48,FALSE)</f>
        <v>25268.53</v>
      </c>
      <c r="T392" s="1">
        <f>HLOOKUP($B391,'FY23-24'!$E$2:$GA$49,48,FALSE)</f>
        <v>22503.620000000003</v>
      </c>
    </row>
    <row r="393" spans="1:20">
      <c r="B393" t="s">
        <v>95</v>
      </c>
      <c r="D393" t="s">
        <v>17</v>
      </c>
      <c r="E393" s="3">
        <v>376.78</v>
      </c>
      <c r="F393" s="3">
        <v>352.58</v>
      </c>
      <c r="G393" s="3">
        <v>525.17999999999995</v>
      </c>
      <c r="H393" s="3">
        <v>657.95</v>
      </c>
      <c r="I393" s="3">
        <v>1072.6772916666666</v>
      </c>
      <c r="J393" s="3">
        <v>309.70252427184465</v>
      </c>
      <c r="K393" s="3">
        <f t="shared" ref="K393:R393" si="285">K390/K388</f>
        <v>282.59573170731704</v>
      </c>
      <c r="L393" s="3">
        <f t="shared" si="285"/>
        <v>328.31350364963504</v>
      </c>
      <c r="M393" s="3">
        <f t="shared" si="285"/>
        <v>349.01116040955634</v>
      </c>
      <c r="N393" s="3">
        <f t="shared" si="285"/>
        <v>411.60820069204152</v>
      </c>
      <c r="O393" s="3">
        <f t="shared" si="285"/>
        <v>400.6763604240283</v>
      </c>
      <c r="P393" s="3">
        <f t="shared" si="285"/>
        <v>317.16100719424458</v>
      </c>
      <c r="Q393" s="3">
        <f t="shared" si="285"/>
        <v>378.78554006968642</v>
      </c>
      <c r="R393" s="3">
        <f t="shared" si="285"/>
        <v>355.93552083333333</v>
      </c>
      <c r="S393" s="3">
        <f t="shared" ref="S393:T393" si="286">S390/S388</f>
        <v>338.53304498269898</v>
      </c>
      <c r="T393" s="3">
        <f t="shared" si="286"/>
        <v>344.94290102389078</v>
      </c>
    </row>
    <row r="394" spans="1:20">
      <c r="B394" t="s">
        <v>95</v>
      </c>
      <c r="D394" t="s">
        <v>18</v>
      </c>
      <c r="E394" s="4">
        <v>2.94</v>
      </c>
      <c r="F394" s="4">
        <v>2.38</v>
      </c>
      <c r="G394" s="4">
        <v>2.93</v>
      </c>
      <c r="H394" s="4">
        <v>3.19</v>
      </c>
      <c r="I394" s="5">
        <v>4.4088919651776797</v>
      </c>
      <c r="J394" s="5">
        <v>2.6680628972900635</v>
      </c>
      <c r="K394" s="3">
        <f t="shared" ref="K394:M396" si="287">K390/K389</f>
        <v>2.6804916136495081</v>
      </c>
      <c r="L394" s="3">
        <f t="shared" si="287"/>
        <v>2.4010542892222282</v>
      </c>
      <c r="M394" s="3">
        <f t="shared" si="287"/>
        <v>2.4445465194109772</v>
      </c>
      <c r="N394" s="3">
        <f t="shared" ref="N394:R396" si="288">N390/N389</f>
        <v>2.6618951396348014</v>
      </c>
      <c r="O394" s="3">
        <f t="shared" si="288"/>
        <v>3.0853965878479497</v>
      </c>
      <c r="P394" s="3">
        <f t="shared" si="288"/>
        <v>3.3322282690854119</v>
      </c>
      <c r="Q394" s="3">
        <f t="shared" si="288"/>
        <v>6.7102105438586745</v>
      </c>
      <c r="R394" s="3">
        <f t="shared" si="288"/>
        <v>2.7289855496869277</v>
      </c>
      <c r="S394" s="3">
        <f t="shared" ref="S394:T394" si="289">S390/S389</f>
        <v>3.8609942540529452</v>
      </c>
      <c r="T394" s="3">
        <f t="shared" si="289"/>
        <v>3.538185541746893</v>
      </c>
    </row>
    <row r="395" spans="1:20">
      <c r="B395" t="s">
        <v>95</v>
      </c>
      <c r="D395" t="s">
        <v>19</v>
      </c>
      <c r="E395" s="6">
        <v>0.4239</v>
      </c>
      <c r="F395" s="6">
        <v>0.54869999999999997</v>
      </c>
      <c r="G395" s="6">
        <v>0.42420000000000002</v>
      </c>
      <c r="H395" s="6">
        <v>0.41720000000000002</v>
      </c>
      <c r="I395" s="6">
        <v>0.39550209033691858</v>
      </c>
      <c r="J395" s="6">
        <v>0.4325637463154956</v>
      </c>
      <c r="K395" s="6">
        <f t="shared" si="287"/>
        <v>0.44659504549505141</v>
      </c>
      <c r="L395" s="6">
        <f t="shared" si="287"/>
        <v>0.44525939356076571</v>
      </c>
      <c r="M395" s="6">
        <f t="shared" si="287"/>
        <v>0.44114610688980188</v>
      </c>
      <c r="N395" s="6">
        <f t="shared" si="288"/>
        <v>0.43278121591929436</v>
      </c>
      <c r="O395" s="6">
        <f t="shared" si="288"/>
        <v>0.45401490289255597</v>
      </c>
      <c r="P395" s="6">
        <f t="shared" si="288"/>
        <v>0.53996789865483752</v>
      </c>
      <c r="Q395" s="6">
        <f t="shared" si="288"/>
        <v>0.37602138505189658</v>
      </c>
      <c r="R395" s="6">
        <f t="shared" si="288"/>
        <v>0.4304682993554837</v>
      </c>
      <c r="S395" s="6">
        <f t="shared" ref="S395:T395" si="290">S391/S390</f>
        <v>0.45103067836446786</v>
      </c>
      <c r="T395" s="6">
        <f t="shared" si="290"/>
        <v>0.40948044326869348</v>
      </c>
    </row>
    <row r="396" spans="1:20">
      <c r="B396" t="s">
        <v>95</v>
      </c>
      <c r="D396" t="s">
        <v>20</v>
      </c>
      <c r="E396" s="6">
        <v>0.58089999999999997</v>
      </c>
      <c r="F396" s="6">
        <v>0.58799999999999997</v>
      </c>
      <c r="G396" s="6">
        <v>0.59160000000000001</v>
      </c>
      <c r="H396" s="6">
        <v>0.66120000000000001</v>
      </c>
      <c r="I396" s="6">
        <v>0.63857375108525838</v>
      </c>
      <c r="J396" s="6">
        <v>0.90701989007506112</v>
      </c>
      <c r="K396" s="6">
        <f t="shared" si="287"/>
        <v>0.59556782956223275</v>
      </c>
      <c r="L396" s="6">
        <f t="shared" si="287"/>
        <v>0.61291537051924116</v>
      </c>
      <c r="M396" s="6">
        <f t="shared" si="287"/>
        <v>0.61932242884997513</v>
      </c>
      <c r="N396" s="6">
        <f t="shared" si="288"/>
        <v>0.59339637099930675</v>
      </c>
      <c r="O396" s="6">
        <f t="shared" si="288"/>
        <v>0.55594827567787108</v>
      </c>
      <c r="P396" s="6">
        <f t="shared" si="288"/>
        <v>0.56397478816149249</v>
      </c>
      <c r="Q396" s="6">
        <f t="shared" si="288"/>
        <v>0.58050121545101574</v>
      </c>
      <c r="R396" s="6">
        <f t="shared" si="288"/>
        <v>0.58990651088017199</v>
      </c>
      <c r="S396" s="6">
        <f t="shared" ref="S396:T396" si="291">S392/S391</f>
        <v>0.57263117008021835</v>
      </c>
      <c r="T396" s="6">
        <f t="shared" si="291"/>
        <v>0.54375640925271385</v>
      </c>
    </row>
    <row r="397" spans="1:20">
      <c r="B397" t="s">
        <v>95</v>
      </c>
      <c r="D397" t="s">
        <v>21</v>
      </c>
      <c r="E397" s="6">
        <v>0.2462</v>
      </c>
      <c r="F397" s="6">
        <v>0.3226</v>
      </c>
      <c r="G397" s="6">
        <v>0.251</v>
      </c>
      <c r="H397" s="6">
        <v>0.27579999999999999</v>
      </c>
      <c r="I397" s="6">
        <v>0.25255725338850682</v>
      </c>
      <c r="J397" s="6">
        <v>0.39234392163353743</v>
      </c>
      <c r="K397" s="6">
        <f t="shared" ref="K397:R397" si="292">K392/K390</f>
        <v>0.26597764193873435</v>
      </c>
      <c r="L397" s="6">
        <f t="shared" si="292"/>
        <v>0.27290632618146937</v>
      </c>
      <c r="M397" s="6">
        <f t="shared" si="292"/>
        <v>0.27321167839670285</v>
      </c>
      <c r="N397" s="6">
        <f t="shared" si="292"/>
        <v>0.25681080296317671</v>
      </c>
      <c r="O397" s="6">
        <f t="shared" si="292"/>
        <v>0.2524088023951726</v>
      </c>
      <c r="P397" s="6">
        <f t="shared" si="292"/>
        <v>0.30452828125786824</v>
      </c>
      <c r="Q397" s="6">
        <f t="shared" si="292"/>
        <v>0.21828087105820038</v>
      </c>
      <c r="R397" s="6">
        <f t="shared" si="292"/>
        <v>0.25393605251731477</v>
      </c>
      <c r="S397" s="6">
        <f t="shared" ref="S397:T397" si="293">S392/S390</f>
        <v>0.25827422509391984</v>
      </c>
      <c r="T397" s="6">
        <f t="shared" si="293"/>
        <v>0.22265761549099436</v>
      </c>
    </row>
    <row r="398" spans="1:20">
      <c r="B398" t="s">
        <v>95</v>
      </c>
    </row>
    <row r="399" spans="1:20">
      <c r="A399" t="s">
        <v>92</v>
      </c>
      <c r="B399" t="s">
        <v>97</v>
      </c>
      <c r="C399" t="s">
        <v>98</v>
      </c>
    </row>
    <row r="400" spans="1:20">
      <c r="B400" t="s">
        <v>97</v>
      </c>
      <c r="D400" t="s">
        <v>12</v>
      </c>
      <c r="E400" s="1">
        <v>188</v>
      </c>
      <c r="F400" s="1">
        <v>235</v>
      </c>
      <c r="G400" s="1">
        <v>235</v>
      </c>
      <c r="H400" s="1">
        <v>172</v>
      </c>
      <c r="I400" s="1">
        <v>133</v>
      </c>
      <c r="J400" s="1">
        <v>122</v>
      </c>
      <c r="K400" s="1">
        <f>HLOOKUP(B399,'FY14-15'!$E$2:$GA$49,15,FALSE)</f>
        <v>126</v>
      </c>
      <c r="L400" s="1">
        <f>HLOOKUP(B399,'FY15-16'!$E$2:$GA$49,15,FALSE)</f>
        <v>142</v>
      </c>
      <c r="M400" s="1">
        <f>HLOOKUP(B399,'FY16-17'!$E$2:$GA$49,15,FALSE)</f>
        <v>142</v>
      </c>
      <c r="N400" s="1">
        <f>HLOOKUP(B399,'FY17-18'!$E$2:$GA$49,15,FALSE)</f>
        <v>132</v>
      </c>
      <c r="O400" s="1">
        <f>HLOOKUP($B399,'FY18-19'!$E$2:$GA$49,15,FALSE)</f>
        <v>156</v>
      </c>
      <c r="P400" s="1">
        <f>HLOOKUP($B399,'FY19-20'!$E$2:$GA$49,15,FALSE)</f>
        <v>150</v>
      </c>
      <c r="Q400" s="1">
        <f>HLOOKUP($B399,'FY20-21'!$E$2:$GA$49,15,FALSE)</f>
        <v>121</v>
      </c>
      <c r="R400" s="1">
        <f>HLOOKUP($B399,'FY21-22'!$E$2:$GA$49,15,FALSE)</f>
        <v>140</v>
      </c>
      <c r="S400" s="1">
        <f>HLOOKUP($B399,'FY22-23'!$E$2:$GA$49,15,FALSE)</f>
        <v>49</v>
      </c>
      <c r="T400" s="1">
        <f>HLOOKUP($B399,'FY23-24'!$E$2:$GA$49,15,FALSE)</f>
        <v>70</v>
      </c>
    </row>
    <row r="401" spans="1:20">
      <c r="B401" t="s">
        <v>97</v>
      </c>
      <c r="D401" t="s">
        <v>13</v>
      </c>
      <c r="E401" s="3">
        <v>52020</v>
      </c>
      <c r="F401" s="3">
        <v>52475.5</v>
      </c>
      <c r="G401" s="3">
        <v>37014.6</v>
      </c>
      <c r="H401" s="3">
        <v>38570</v>
      </c>
      <c r="I401" s="1">
        <v>34510</v>
      </c>
      <c r="J401" s="1">
        <v>37960</v>
      </c>
      <c r="K401" s="1">
        <f>HLOOKUP(B400,'FY14-15'!$E$2:$GA$49,31,FALSE)</f>
        <v>33640</v>
      </c>
      <c r="L401" s="1">
        <f>HLOOKUP(B400,'FY15-16'!$E$2:$GA$49,31,FALSE)</f>
        <v>49248</v>
      </c>
      <c r="M401" s="1">
        <f>HLOOKUP(B400,'FY16-17'!$E$2:$GA$49,31,FALSE)</f>
        <v>46980</v>
      </c>
      <c r="N401" s="1">
        <f>HLOOKUP(B400,'FY17-18'!$E$2:$GA$49,31,FALSE)</f>
        <v>27115</v>
      </c>
      <c r="O401" s="1">
        <f>HLOOKUP($B400,'FY18-19'!$E$2:$GA$49,31,FALSE)</f>
        <v>22152</v>
      </c>
      <c r="P401" s="1">
        <f>HLOOKUP($B400,'FY19-20'!$E$2:$GA$49,31,FALSE)</f>
        <v>20928</v>
      </c>
      <c r="Q401" s="1">
        <f>HLOOKUP($B400,'FY20-21'!$E$2:$GA$49,31,FALSE)</f>
        <v>17666</v>
      </c>
      <c r="R401" s="1">
        <f>HLOOKUP($B400,'FY21-22'!$E$2:$GA$49,31,FALSE)</f>
        <v>14162</v>
      </c>
      <c r="S401" s="1">
        <f>HLOOKUP($B400,'FY22-23'!$E$2:$GA$49,31,FALSE)</f>
        <v>14500</v>
      </c>
      <c r="T401" s="1">
        <f>HLOOKUP($B400,'FY23-24'!$E$2:$GA$49,31,FALSE)</f>
        <v>15228</v>
      </c>
    </row>
    <row r="402" spans="1:20">
      <c r="B402" t="s">
        <v>97</v>
      </c>
      <c r="D402" t="s">
        <v>24</v>
      </c>
      <c r="E402" s="3">
        <v>96948.160000000003</v>
      </c>
      <c r="F402" s="3">
        <v>87069.52</v>
      </c>
      <c r="G402" s="3">
        <v>110017.05</v>
      </c>
      <c r="H402" s="3">
        <v>95502.7</v>
      </c>
      <c r="I402" s="1">
        <v>99880.67</v>
      </c>
      <c r="J402" s="1">
        <v>111949.89</v>
      </c>
      <c r="K402" s="1">
        <f>HLOOKUP(B401,'FY14-15'!$E$2:$GA$49,7,FALSE)</f>
        <v>119707.25</v>
      </c>
      <c r="L402" s="1">
        <f>HLOOKUP(B401,'FY15-16'!$E$2:$GA$49,7,FALSE)</f>
        <v>128226.38</v>
      </c>
      <c r="M402" s="1">
        <f>HLOOKUP(B401,'FY16-17'!$E$2:$GA$49,7,FALSE)</f>
        <v>109775.17</v>
      </c>
      <c r="N402" s="1">
        <f>HLOOKUP(B401,'FY17-18'!$E$2:$GA$49,7,FALSE)</f>
        <v>120730.93</v>
      </c>
      <c r="O402" s="1">
        <f>HLOOKUP($B401,'FY18-19'!$E$2:$GA$49,7,FALSE)</f>
        <v>188658.55</v>
      </c>
      <c r="P402" s="1">
        <f>HLOOKUP($B401,'FY19-20'!$E$2:$GA$49,7,FALSE)</f>
        <v>91735.22</v>
      </c>
      <c r="Q402" s="1">
        <f>HLOOKUP($B401,'FY20-21'!$E$2:$GA$49,7,FALSE)</f>
        <v>101248.61</v>
      </c>
      <c r="R402" s="1">
        <f>HLOOKUP($B401,'FY21-22'!$E$2:$GA$49,7,FALSE)</f>
        <v>77758.86</v>
      </c>
      <c r="S402" s="1">
        <f>HLOOKUP($B401,'FY22-23'!$E$2:$GA$49,7,FALSE)</f>
        <v>83679.19</v>
      </c>
      <c r="T402" s="1">
        <f>HLOOKUP($B401,'FY23-24'!$E$2:$GA$49,7,FALSE)</f>
        <v>116675.03</v>
      </c>
    </row>
    <row r="403" spans="1:20">
      <c r="B403" t="s">
        <v>97</v>
      </c>
      <c r="D403" t="s">
        <v>15</v>
      </c>
      <c r="E403" s="3">
        <v>46351.87</v>
      </c>
      <c r="F403" s="3">
        <v>45863.93</v>
      </c>
      <c r="G403" s="3">
        <v>46532.5</v>
      </c>
      <c r="H403" s="3">
        <v>46532.5</v>
      </c>
      <c r="I403" s="1">
        <v>42472.07</v>
      </c>
      <c r="J403" s="1">
        <v>47423.91</v>
      </c>
      <c r="K403" s="1">
        <f>HLOOKUP(B402,'FY14-15'!$E$2:$GA$49,39,FALSE)</f>
        <v>48969.46</v>
      </c>
      <c r="L403" s="1">
        <f>HLOOKUP(B402,'FY15-16'!$E$2:$GA$49,39,FALSE)</f>
        <v>55763.67</v>
      </c>
      <c r="M403" s="1">
        <f>HLOOKUP(B402,'FY16-17'!$E$2:$GA$49,39,FALSE)</f>
        <v>55763.67</v>
      </c>
      <c r="N403" s="1">
        <f>HLOOKUP(B402,'FY17-18'!$E$2:$GA$49,39,FALSE)</f>
        <v>48946.26</v>
      </c>
      <c r="O403" s="1">
        <f>HLOOKUP($B402,'FY18-19'!$E$2:$GA$49,39,FALSE)</f>
        <v>69446.26999999999</v>
      </c>
      <c r="P403" s="1">
        <f>HLOOKUP($B402,'FY19-20'!$E$2:$GA$49,39,FALSE)</f>
        <v>69446.26999999999</v>
      </c>
      <c r="Q403" s="1">
        <f>HLOOKUP($B402,'FY20-21'!$E$2:$GA$49,39,FALSE)</f>
        <v>38717.07</v>
      </c>
      <c r="R403" s="1">
        <f>HLOOKUP($B402,'FY21-22'!$E$2:$GA$49,39,FALSE)</f>
        <v>38717.07</v>
      </c>
      <c r="S403" s="1">
        <f>HLOOKUP($B402,'FY22-23'!$E$2:$GA$49,39,FALSE)</f>
        <v>31973.440000000002</v>
      </c>
      <c r="T403" s="1">
        <f>HLOOKUP($B402,'FY23-24'!$E$2:$GA$49,39,FALSE)</f>
        <v>43331.44</v>
      </c>
    </row>
    <row r="404" spans="1:20">
      <c r="B404" t="s">
        <v>97</v>
      </c>
      <c r="D404" t="s">
        <v>16</v>
      </c>
      <c r="E404" s="3">
        <v>26931.190000000002</v>
      </c>
      <c r="F404" s="3">
        <v>26918.91</v>
      </c>
      <c r="G404" s="3">
        <v>27973.8</v>
      </c>
      <c r="H404" s="3">
        <v>28517.99</v>
      </c>
      <c r="I404" s="1">
        <v>26102.79</v>
      </c>
      <c r="J404" s="1">
        <v>29659.800000000003</v>
      </c>
      <c r="K404" s="1">
        <f>HLOOKUP(B403,'FY14-15'!$E$2:$GA$49,48,FALSE)</f>
        <v>31953.34</v>
      </c>
      <c r="L404" s="1">
        <f>HLOOKUP(B403,'FY15-16'!$E$2:$GA$49,48,FALSE)</f>
        <v>35080.020000000004</v>
      </c>
      <c r="M404" s="1">
        <f>HLOOKUP(B403,'FY16-17'!$E$2:$GA$49,48,FALSE)</f>
        <v>33898.239999999998</v>
      </c>
      <c r="N404" s="1">
        <f>HLOOKUP(B403,'FY17-18'!$E$2:$GA$49,48,FALSE)</f>
        <v>27816.43</v>
      </c>
      <c r="O404" s="1">
        <f>HLOOKUP($B403,'FY18-19'!$E$2:$GA$49,48,FALSE)</f>
        <v>40432.770000000004</v>
      </c>
      <c r="P404" s="1">
        <f>HLOOKUP($B403,'FY19-20'!$E$2:$GA$49,48,FALSE)</f>
        <v>39690.53</v>
      </c>
      <c r="Q404" s="1">
        <f>HLOOKUP($B403,'FY20-21'!$E$2:$GA$49,48,FALSE)</f>
        <v>20059.2</v>
      </c>
      <c r="R404" s="1">
        <f>HLOOKUP($B403,'FY21-22'!$E$2:$GA$49,48,FALSE)</f>
        <v>22566.58</v>
      </c>
      <c r="S404" s="1">
        <f>HLOOKUP($B403,'FY22-23'!$E$2:$GA$49,48,FALSE)</f>
        <v>17680.77</v>
      </c>
      <c r="T404" s="1">
        <f>HLOOKUP($B403,'FY23-24'!$E$2:$GA$49,48,FALSE)</f>
        <v>24805.13</v>
      </c>
    </row>
    <row r="405" spans="1:20">
      <c r="B405" t="s">
        <v>97</v>
      </c>
      <c r="D405" t="s">
        <v>17</v>
      </c>
      <c r="E405" s="3">
        <v>515.67999999999995</v>
      </c>
      <c r="F405" s="3">
        <v>370.51</v>
      </c>
      <c r="G405" s="3">
        <v>468.16</v>
      </c>
      <c r="H405" s="3">
        <v>555.25</v>
      </c>
      <c r="I405" s="3">
        <v>750.98248120300752</v>
      </c>
      <c r="J405" s="3">
        <v>917.62204918032785</v>
      </c>
      <c r="K405" s="3">
        <f t="shared" ref="K405:R405" si="294">K402/K400</f>
        <v>950.05753968253964</v>
      </c>
      <c r="L405" s="3">
        <f t="shared" si="294"/>
        <v>903.00267605633803</v>
      </c>
      <c r="M405" s="3">
        <f t="shared" si="294"/>
        <v>773.06457746478873</v>
      </c>
      <c r="N405" s="3">
        <f t="shared" si="294"/>
        <v>914.62825757575752</v>
      </c>
      <c r="O405" s="3">
        <f t="shared" si="294"/>
        <v>1209.3496794871794</v>
      </c>
      <c r="P405" s="3">
        <f t="shared" si="294"/>
        <v>611.56813333333332</v>
      </c>
      <c r="Q405" s="3">
        <f t="shared" si="294"/>
        <v>836.76537190082649</v>
      </c>
      <c r="R405" s="3">
        <f t="shared" si="294"/>
        <v>555.4204285714286</v>
      </c>
      <c r="S405" s="3">
        <f t="shared" ref="S405:T405" si="295">S402/S400</f>
        <v>1707.7385714285715</v>
      </c>
      <c r="T405" s="3">
        <f t="shared" si="295"/>
        <v>1666.7861428571427</v>
      </c>
    </row>
    <row r="406" spans="1:20">
      <c r="B406" t="s">
        <v>97</v>
      </c>
      <c r="D406" t="s">
        <v>18</v>
      </c>
      <c r="E406" s="4">
        <v>1.86</v>
      </c>
      <c r="F406" s="4">
        <v>1.66</v>
      </c>
      <c r="G406" s="4">
        <v>2.97</v>
      </c>
      <c r="H406" s="4">
        <v>2.48</v>
      </c>
      <c r="I406" s="5">
        <v>2.8942529701535786</v>
      </c>
      <c r="J406" s="5">
        <v>2.949154109589041</v>
      </c>
      <c r="K406" s="3">
        <f t="shared" ref="K406:M408" si="296">K402/K401</f>
        <v>3.5584794887039237</v>
      </c>
      <c r="L406" s="3">
        <f t="shared" si="296"/>
        <v>2.6036870532813516</v>
      </c>
      <c r="M406" s="3">
        <f t="shared" si="296"/>
        <v>2.3366362281822051</v>
      </c>
      <c r="N406" s="3">
        <f t="shared" ref="N406:R408" si="297">N402/N401</f>
        <v>4.4525513553383735</v>
      </c>
      <c r="O406" s="3">
        <f t="shared" si="297"/>
        <v>8.5165470386421092</v>
      </c>
      <c r="P406" s="3">
        <f t="shared" si="297"/>
        <v>4.3833725152905201</v>
      </c>
      <c r="Q406" s="3">
        <f t="shared" si="297"/>
        <v>5.7312696705536057</v>
      </c>
      <c r="R406" s="3">
        <f t="shared" si="297"/>
        <v>5.490669396977828</v>
      </c>
      <c r="S406" s="3">
        <f t="shared" ref="S406:T406" si="298">S402/S401</f>
        <v>5.7709786206896556</v>
      </c>
      <c r="T406" s="3">
        <f t="shared" si="298"/>
        <v>7.6618748358287361</v>
      </c>
    </row>
    <row r="407" spans="1:20">
      <c r="B407" t="s">
        <v>97</v>
      </c>
      <c r="D407" t="s">
        <v>19</v>
      </c>
      <c r="E407" s="6">
        <v>0.47810000000000002</v>
      </c>
      <c r="F407" s="6">
        <v>0.52680000000000005</v>
      </c>
      <c r="G407" s="6">
        <v>0.42299999999999999</v>
      </c>
      <c r="H407" s="6">
        <v>0.48720000000000002</v>
      </c>
      <c r="I407" s="6">
        <v>0.42522812472122984</v>
      </c>
      <c r="J407" s="6">
        <v>0.42361729877537174</v>
      </c>
      <c r="K407" s="6">
        <f t="shared" si="296"/>
        <v>0.40907681030179877</v>
      </c>
      <c r="L407" s="6">
        <f t="shared" si="296"/>
        <v>0.43488453779947617</v>
      </c>
      <c r="M407" s="6">
        <f t="shared" si="296"/>
        <v>0.50798072095902924</v>
      </c>
      <c r="N407" s="6">
        <f t="shared" si="297"/>
        <v>0.40541607689098397</v>
      </c>
      <c r="O407" s="6">
        <f t="shared" si="297"/>
        <v>0.36810560666346687</v>
      </c>
      <c r="P407" s="6">
        <f t="shared" si="297"/>
        <v>0.75702952475614038</v>
      </c>
      <c r="Q407" s="6">
        <f t="shared" si="297"/>
        <v>0.38239606449905833</v>
      </c>
      <c r="R407" s="6">
        <f t="shared" si="297"/>
        <v>0.49791200642602013</v>
      </c>
      <c r="S407" s="6">
        <f t="shared" ref="S407:T407" si="299">S403/S402</f>
        <v>0.38209547678461037</v>
      </c>
      <c r="T407" s="6">
        <f t="shared" si="299"/>
        <v>0.37138571980654306</v>
      </c>
    </row>
    <row r="408" spans="1:20">
      <c r="B408" t="s">
        <v>97</v>
      </c>
      <c r="D408" t="s">
        <v>20</v>
      </c>
      <c r="E408" s="6">
        <v>0.58099999999999996</v>
      </c>
      <c r="F408" s="6">
        <v>0.58689999999999998</v>
      </c>
      <c r="G408" s="6">
        <v>0.60119999999999996</v>
      </c>
      <c r="H408" s="6">
        <v>0.6129</v>
      </c>
      <c r="I408" s="6">
        <v>0.61458718635564502</v>
      </c>
      <c r="J408" s="6">
        <v>0.62541869702434916</v>
      </c>
      <c r="K408" s="6">
        <f t="shared" si="296"/>
        <v>0.65251566997063071</v>
      </c>
      <c r="L408" s="6">
        <f t="shared" si="296"/>
        <v>0.62908377443593666</v>
      </c>
      <c r="M408" s="6">
        <f t="shared" si="296"/>
        <v>0.60789112337835727</v>
      </c>
      <c r="N408" s="6">
        <f t="shared" si="297"/>
        <v>0.5683055252842607</v>
      </c>
      <c r="O408" s="6">
        <f t="shared" si="297"/>
        <v>0.58221658269047438</v>
      </c>
      <c r="P408" s="6">
        <f t="shared" si="297"/>
        <v>0.57152860765596203</v>
      </c>
      <c r="Q408" s="6">
        <f t="shared" si="297"/>
        <v>0.5180970564146512</v>
      </c>
      <c r="R408" s="6">
        <f t="shared" si="297"/>
        <v>0.58285867189846763</v>
      </c>
      <c r="S408" s="6">
        <f t="shared" ref="S408:T408" si="300">S404/S403</f>
        <v>0.55298303842189012</v>
      </c>
      <c r="T408" s="6">
        <f t="shared" si="300"/>
        <v>0.57245108863218019</v>
      </c>
    </row>
    <row r="409" spans="1:20">
      <c r="B409" t="s">
        <v>97</v>
      </c>
      <c r="D409" t="s">
        <v>21</v>
      </c>
      <c r="E409" s="6">
        <v>0.27779999999999999</v>
      </c>
      <c r="F409" s="6">
        <v>0.30919999999999997</v>
      </c>
      <c r="G409" s="6">
        <v>0.25430000000000003</v>
      </c>
      <c r="H409" s="6">
        <v>0.29859999999999998</v>
      </c>
      <c r="I409" s="6">
        <v>0.26133975673170795</v>
      </c>
      <c r="J409" s="6">
        <v>0.2649381790370674</v>
      </c>
      <c r="K409" s="6">
        <f t="shared" ref="K409:R409" si="301">K404/K402</f>
        <v>0.26692902894352682</v>
      </c>
      <c r="L409" s="6">
        <f t="shared" si="301"/>
        <v>0.2735788064827222</v>
      </c>
      <c r="M409" s="6">
        <f t="shared" si="301"/>
        <v>0.3087969711183321</v>
      </c>
      <c r="N409" s="6">
        <f t="shared" si="301"/>
        <v>0.23040019653621488</v>
      </c>
      <c r="O409" s="6">
        <f t="shared" si="301"/>
        <v>0.21431718838080757</v>
      </c>
      <c r="P409" s="6">
        <f t="shared" si="301"/>
        <v>0.43266403023833155</v>
      </c>
      <c r="Q409" s="6">
        <f t="shared" si="301"/>
        <v>0.19811827540150923</v>
      </c>
      <c r="R409" s="6">
        <f t="shared" si="301"/>
        <v>0.29021233078777137</v>
      </c>
      <c r="S409" s="6">
        <f t="shared" ref="S409:T409" si="302">S404/S402</f>
        <v>0.21129231771961463</v>
      </c>
      <c r="T409" s="6">
        <f t="shared" si="302"/>
        <v>0.21260015960570142</v>
      </c>
    </row>
    <row r="410" spans="1:20">
      <c r="B410" t="s">
        <v>97</v>
      </c>
    </row>
    <row r="411" spans="1:20">
      <c r="A411" t="s">
        <v>99</v>
      </c>
      <c r="B411" t="s">
        <v>100</v>
      </c>
      <c r="C411" t="s">
        <v>101</v>
      </c>
    </row>
    <row r="412" spans="1:20">
      <c r="B412" t="s">
        <v>100</v>
      </c>
      <c r="D412" t="s">
        <v>12</v>
      </c>
      <c r="E412" s="1">
        <v>147</v>
      </c>
      <c r="F412" s="1">
        <v>140</v>
      </c>
      <c r="G412" s="1">
        <v>119</v>
      </c>
      <c r="H412" s="1">
        <v>120</v>
      </c>
      <c r="I412" s="1">
        <v>126</v>
      </c>
      <c r="J412" s="1">
        <v>133</v>
      </c>
      <c r="K412" s="1">
        <f>HLOOKUP(B411,'FY14-15'!$E$2:$GA$49,15,FALSE)</f>
        <v>143</v>
      </c>
      <c r="L412" s="1">
        <f>HLOOKUP(B411,'FY15-16'!$E$2:$GA$49,15,FALSE)</f>
        <v>143</v>
      </c>
      <c r="M412" s="1">
        <f>HLOOKUP(B411,'FY16-17'!$E$2:$GA$49,15,FALSE)</f>
        <v>215</v>
      </c>
      <c r="N412" s="1">
        <f>HLOOKUP(B411,'FY17-18'!$E$2:$GA$49,15,FALSE)</f>
        <v>210</v>
      </c>
      <c r="O412" s="1">
        <f>HLOOKUP($B411,'FY18-19'!$E$2:$GA$49,15,FALSE)</f>
        <v>216</v>
      </c>
      <c r="P412" s="1">
        <f>HLOOKUP($B411,'FY19-20'!$E$2:$GA$49,15,FALSE)</f>
        <v>189</v>
      </c>
      <c r="Q412" s="1">
        <f>HLOOKUP($B411,'FY20-21'!$E$2:$GA$49,15,FALSE)</f>
        <v>191</v>
      </c>
      <c r="R412" s="1">
        <f>HLOOKUP($B411,'FY21-22'!$E$2:$GA$49,15,FALSE)</f>
        <v>189</v>
      </c>
      <c r="S412" s="1">
        <f>HLOOKUP($B411,'FY22-23'!$E$2:$GA$49,15,FALSE)</f>
        <v>161</v>
      </c>
      <c r="T412" s="1">
        <f>HLOOKUP($B411,'FY23-24'!$E$2:$GA$49,15,FALSE)</f>
        <v>193</v>
      </c>
    </row>
    <row r="413" spans="1:20">
      <c r="B413" t="s">
        <v>100</v>
      </c>
      <c r="D413" t="s">
        <v>13</v>
      </c>
      <c r="E413" s="3">
        <v>90228</v>
      </c>
      <c r="F413" s="3">
        <v>74240</v>
      </c>
      <c r="G413" s="3">
        <v>78292</v>
      </c>
      <c r="H413" s="3">
        <v>92710</v>
      </c>
      <c r="I413" s="1">
        <v>68328</v>
      </c>
      <c r="J413" s="1">
        <v>96096</v>
      </c>
      <c r="K413" s="1">
        <f>HLOOKUP(B412,'FY14-15'!$E$2:$GA$49,31,FALSE)</f>
        <v>73008</v>
      </c>
      <c r="L413" s="1">
        <f>HLOOKUP(B412,'FY15-16'!$E$2:$GA$49,31,FALSE)</f>
        <v>68783</v>
      </c>
      <c r="M413" s="1">
        <f>HLOOKUP(B412,'FY16-17'!$E$2:$GA$49,31,FALSE)</f>
        <v>67340</v>
      </c>
      <c r="N413" s="1">
        <f>HLOOKUP(B412,'FY17-18'!$E$2:$GA$49,31,FALSE)</f>
        <v>70226</v>
      </c>
      <c r="O413" s="1">
        <f>HLOOKUP($B412,'FY18-19'!$E$2:$GA$49,31,FALSE)</f>
        <v>60320</v>
      </c>
      <c r="P413" s="1">
        <f>HLOOKUP($B412,'FY19-20'!$E$2:$GA$49,31,FALSE)</f>
        <v>62050</v>
      </c>
      <c r="Q413" s="1">
        <f>HLOOKUP($B412,'FY20-21'!$E$2:$GA$49,31,FALSE)</f>
        <v>64695.199999999997</v>
      </c>
      <c r="R413" s="1">
        <f>HLOOKUP($B412,'FY21-22'!$E$2:$GA$49,31,FALSE)</f>
        <v>28248</v>
      </c>
      <c r="S413" s="1">
        <f>HLOOKUP($B412,'FY22-23'!$E$2:$GA$49,31,FALSE)</f>
        <v>75409</v>
      </c>
      <c r="T413" s="1">
        <f>HLOOKUP($B412,'FY23-24'!$E$2:$GA$49,31,FALSE)</f>
        <v>73859.5</v>
      </c>
    </row>
    <row r="414" spans="1:20">
      <c r="B414" t="s">
        <v>100</v>
      </c>
      <c r="D414" t="s">
        <v>24</v>
      </c>
      <c r="E414" s="3">
        <v>146459</v>
      </c>
      <c r="F414" s="3">
        <v>76222</v>
      </c>
      <c r="G414" s="3">
        <v>77550</v>
      </c>
      <c r="H414" s="3">
        <v>76877</v>
      </c>
      <c r="I414" s="1">
        <v>93637.95</v>
      </c>
      <c r="J414" s="1">
        <v>113507.91</v>
      </c>
      <c r="K414" s="1">
        <f>HLOOKUP(B413,'FY14-15'!$E$2:$GA$49,7,FALSE)</f>
        <v>115033.29</v>
      </c>
      <c r="L414" s="1">
        <f>HLOOKUP(B413,'FY15-16'!$E$2:$GA$49,7,FALSE)</f>
        <v>105746.47</v>
      </c>
      <c r="M414" s="1">
        <f>HLOOKUP(B413,'FY16-17'!$E$2:$GA$49,7,FALSE)</f>
        <v>109510.35</v>
      </c>
      <c r="N414" s="1">
        <f>HLOOKUP(B413,'FY17-18'!$E$2:$GA$49,7,FALSE)</f>
        <v>141304.70000000001</v>
      </c>
      <c r="O414" s="1">
        <f>HLOOKUP($B413,'FY18-19'!$E$2:$GA$49,7,FALSE)</f>
        <v>183179.95</v>
      </c>
      <c r="P414" s="1">
        <f>HLOOKUP($B413,'FY19-20'!$E$2:$GA$49,7,FALSE)</f>
        <v>148642.23999999999</v>
      </c>
      <c r="Q414" s="1">
        <f>HLOOKUP($B413,'FY20-21'!$E$2:$GA$49,7,FALSE)</f>
        <v>117382.04</v>
      </c>
      <c r="R414" s="1">
        <f>HLOOKUP($B413,'FY21-22'!$E$2:$GA$49,7,FALSE)</f>
        <v>137364.9</v>
      </c>
      <c r="S414" s="1">
        <f>HLOOKUP($B413,'FY22-23'!$E$2:$GA$49,7,FALSE)</f>
        <v>165512.82999999999</v>
      </c>
      <c r="T414" s="1">
        <f>HLOOKUP($B413,'FY23-24'!$E$2:$GA$49,7,FALSE)</f>
        <v>129731.19</v>
      </c>
    </row>
    <row r="415" spans="1:20">
      <c r="B415" t="s">
        <v>100</v>
      </c>
      <c r="D415" t="s">
        <v>15</v>
      </c>
      <c r="E415" s="3">
        <v>72201.850000000006</v>
      </c>
      <c r="F415" s="3">
        <v>72201.850000000006</v>
      </c>
      <c r="G415" s="3">
        <v>45873.19</v>
      </c>
      <c r="H415" s="3">
        <v>49256.009999999995</v>
      </c>
      <c r="I415" s="1">
        <v>48826.850000000006</v>
      </c>
      <c r="J415" s="1">
        <v>62510.869999999995</v>
      </c>
      <c r="K415" s="1">
        <f>HLOOKUP(B414,'FY14-15'!$E$2:$GA$49,39,FALSE)</f>
        <v>62510.869999999995</v>
      </c>
      <c r="L415" s="1">
        <f>HLOOKUP(B414,'FY15-16'!$E$2:$GA$49,39,FALSE)</f>
        <v>57245.479999999996</v>
      </c>
      <c r="M415" s="1">
        <f>HLOOKUP(B414,'FY16-17'!$E$2:$GA$49,39,FALSE)</f>
        <v>53955.4</v>
      </c>
      <c r="N415" s="1">
        <f>HLOOKUP(B414,'FY17-18'!$E$2:$GA$49,39,FALSE)</f>
        <v>65446.899999999994</v>
      </c>
      <c r="O415" s="1">
        <f>HLOOKUP($B414,'FY18-19'!$E$2:$GA$49,39,FALSE)</f>
        <v>77149.239999999991</v>
      </c>
      <c r="P415" s="1">
        <f>HLOOKUP($B414,'FY19-20'!$E$2:$GA$49,39,FALSE)</f>
        <v>77149.239999999991</v>
      </c>
      <c r="Q415" s="1">
        <f>HLOOKUP($B414,'FY20-21'!$E$2:$GA$49,39,FALSE)</f>
        <v>65884.58</v>
      </c>
      <c r="R415" s="1">
        <f>HLOOKUP($B414,'FY21-22'!$E$2:$GA$49,39,FALSE)</f>
        <v>55959.19</v>
      </c>
      <c r="S415" s="1">
        <f>HLOOKUP($B414,'FY22-23'!$E$2:$GA$49,39,FALSE)</f>
        <v>74944.2</v>
      </c>
      <c r="T415" s="1">
        <f>HLOOKUP($B414,'FY23-24'!$E$2:$GA$49,39,FALSE)</f>
        <v>74944.2</v>
      </c>
    </row>
    <row r="416" spans="1:20">
      <c r="B416" t="s">
        <v>100</v>
      </c>
      <c r="D416" t="s">
        <v>16</v>
      </c>
      <c r="E416" s="3">
        <v>42491.44</v>
      </c>
      <c r="F416" s="3">
        <v>42451.91</v>
      </c>
      <c r="G416" s="3">
        <v>24880.48</v>
      </c>
      <c r="H416" s="3">
        <v>30536.280000000002</v>
      </c>
      <c r="I416" s="1">
        <v>30336.22</v>
      </c>
      <c r="J416" s="1">
        <v>39792.78</v>
      </c>
      <c r="K416" s="1">
        <f>HLOOKUP(B415,'FY14-15'!$E$2:$GA$49,48,FALSE)</f>
        <v>40567.870000000003</v>
      </c>
      <c r="L416" s="1">
        <f>HLOOKUP(B415,'FY15-16'!$E$2:$GA$49,48,FALSE)</f>
        <v>34738.01</v>
      </c>
      <c r="M416" s="1">
        <f>HLOOKUP(B415,'FY16-17'!$E$2:$GA$49,48,FALSE)</f>
        <v>32463.510000000002</v>
      </c>
      <c r="N416" s="1">
        <f>HLOOKUP(B415,'FY17-18'!$E$2:$GA$49,48,FALSE)</f>
        <v>39159.729999999996</v>
      </c>
      <c r="O416" s="1">
        <f>HLOOKUP($B415,'FY18-19'!$E$2:$GA$49,48,FALSE)</f>
        <v>43932.340000000004</v>
      </c>
      <c r="P416" s="1">
        <f>HLOOKUP($B415,'FY19-20'!$E$2:$GA$49,48,FALSE)</f>
        <v>44093</v>
      </c>
      <c r="Q416" s="1">
        <f>HLOOKUP($B415,'FY20-21'!$E$2:$GA$49,48,FALSE)</f>
        <v>38204.9</v>
      </c>
      <c r="R416" s="1">
        <f>HLOOKUP($B415,'FY21-22'!$E$2:$GA$49,48,FALSE)</f>
        <v>31666.3</v>
      </c>
      <c r="S416" s="1">
        <f>HLOOKUP($B415,'FY22-23'!$E$2:$GA$49,48,FALSE)</f>
        <v>44683.990000000005</v>
      </c>
      <c r="T416" s="1">
        <f>HLOOKUP($B415,'FY23-24'!$E$2:$GA$49,48,FALSE)</f>
        <v>41185.229999999996</v>
      </c>
    </row>
    <row r="417" spans="1:20">
      <c r="B417" t="s">
        <v>100</v>
      </c>
      <c r="D417" t="s">
        <v>17</v>
      </c>
      <c r="E417" s="3">
        <v>996.32</v>
      </c>
      <c r="F417" s="3">
        <v>544.44000000000005</v>
      </c>
      <c r="G417" s="3">
        <v>651.67999999999995</v>
      </c>
      <c r="H417" s="3">
        <v>640.64</v>
      </c>
      <c r="I417" s="3">
        <v>743.1583333333333</v>
      </c>
      <c r="J417" s="3">
        <v>853.44293233082715</v>
      </c>
      <c r="K417" s="3">
        <f t="shared" ref="K417:R417" si="303">K414/K412</f>
        <v>804.42860139860136</v>
      </c>
      <c r="L417" s="3">
        <f t="shared" si="303"/>
        <v>739.48580419580423</v>
      </c>
      <c r="M417" s="3">
        <f t="shared" si="303"/>
        <v>509.35046511627911</v>
      </c>
      <c r="N417" s="3">
        <f t="shared" si="303"/>
        <v>672.8795238095239</v>
      </c>
      <c r="O417" s="3">
        <f t="shared" si="303"/>
        <v>848.05532407407418</v>
      </c>
      <c r="P417" s="3">
        <f t="shared" si="303"/>
        <v>786.46687830687824</v>
      </c>
      <c r="Q417" s="3">
        <f t="shared" si="303"/>
        <v>614.56565445026172</v>
      </c>
      <c r="R417" s="3">
        <f t="shared" si="303"/>
        <v>726.79841269841268</v>
      </c>
      <c r="S417" s="3">
        <f t="shared" ref="S417:T417" si="304">S414/S412</f>
        <v>1028.03</v>
      </c>
      <c r="T417" s="3">
        <f t="shared" si="304"/>
        <v>672.18233160621764</v>
      </c>
    </row>
    <row r="418" spans="1:20">
      <c r="B418" t="s">
        <v>100</v>
      </c>
      <c r="D418" t="s">
        <v>18</v>
      </c>
      <c r="E418" s="4">
        <v>1.62</v>
      </c>
      <c r="F418" s="4">
        <v>1.03</v>
      </c>
      <c r="G418" s="4">
        <v>0.99</v>
      </c>
      <c r="H418" s="4">
        <v>0.83</v>
      </c>
      <c r="I418" s="5">
        <v>1.3704184229012997</v>
      </c>
      <c r="J418" s="5">
        <v>1.1811928696303697</v>
      </c>
      <c r="K418" s="3">
        <f t="shared" ref="K418:M420" si="305">K414/K413</f>
        <v>1.5756258218277448</v>
      </c>
      <c r="L418" s="3">
        <f t="shared" si="305"/>
        <v>1.5373925243156012</v>
      </c>
      <c r="M418" s="3">
        <f t="shared" si="305"/>
        <v>1.6262303237303237</v>
      </c>
      <c r="N418" s="3">
        <f t="shared" ref="N418:R420" si="306">N414/N413</f>
        <v>2.0121422265257882</v>
      </c>
      <c r="O418" s="3">
        <f t="shared" si="306"/>
        <v>3.0368028846153847</v>
      </c>
      <c r="P418" s="3">
        <f t="shared" si="306"/>
        <v>2.3955236099919417</v>
      </c>
      <c r="Q418" s="3">
        <f t="shared" si="306"/>
        <v>1.8143856112972832</v>
      </c>
      <c r="R418" s="3">
        <f t="shared" si="306"/>
        <v>4.8628186066270178</v>
      </c>
      <c r="S418" s="3">
        <f t="shared" ref="S418:T418" si="307">S414/S413</f>
        <v>2.1948683844103489</v>
      </c>
      <c r="T418" s="3">
        <f t="shared" si="307"/>
        <v>1.7564590878627666</v>
      </c>
    </row>
    <row r="419" spans="1:20">
      <c r="B419" t="s">
        <v>100</v>
      </c>
      <c r="D419" t="s">
        <v>19</v>
      </c>
      <c r="E419" s="6">
        <v>0.49299999999999999</v>
      </c>
      <c r="F419" s="6">
        <v>0.94730000000000003</v>
      </c>
      <c r="G419" s="6">
        <v>0.59150000000000003</v>
      </c>
      <c r="H419" s="6">
        <v>0.64070000000000005</v>
      </c>
      <c r="I419" s="6">
        <v>0.52144296196146978</v>
      </c>
      <c r="J419" s="6">
        <v>0.55071818342880241</v>
      </c>
      <c r="K419" s="6">
        <f t="shared" si="305"/>
        <v>0.5434154756418772</v>
      </c>
      <c r="L419" s="6">
        <f t="shared" si="305"/>
        <v>0.54134648655411377</v>
      </c>
      <c r="M419" s="6">
        <f t="shared" si="305"/>
        <v>0.49269680902307406</v>
      </c>
      <c r="N419" s="6">
        <f t="shared" si="306"/>
        <v>0.46316152258205134</v>
      </c>
      <c r="O419" s="6">
        <f t="shared" si="306"/>
        <v>0.42116639948859025</v>
      </c>
      <c r="P419" s="6">
        <f t="shared" si="306"/>
        <v>0.51902635482350101</v>
      </c>
      <c r="Q419" s="6">
        <f t="shared" si="306"/>
        <v>0.56128331046214575</v>
      </c>
      <c r="R419" s="6">
        <f t="shared" si="306"/>
        <v>0.40737619289935062</v>
      </c>
      <c r="S419" s="6">
        <f t="shared" ref="S419:T419" si="308">S415/S414</f>
        <v>0.45279994306181581</v>
      </c>
      <c r="T419" s="6">
        <f t="shared" si="308"/>
        <v>0.57768837239525817</v>
      </c>
    </row>
    <row r="420" spans="1:20">
      <c r="B420" t="s">
        <v>100</v>
      </c>
      <c r="D420" t="s">
        <v>20</v>
      </c>
      <c r="E420" s="6">
        <v>0.58850000000000002</v>
      </c>
      <c r="F420" s="6">
        <v>0.58799999999999997</v>
      </c>
      <c r="G420" s="6">
        <v>0.54239999999999999</v>
      </c>
      <c r="H420" s="6">
        <v>0.62</v>
      </c>
      <c r="I420" s="6">
        <v>0.62130200903805999</v>
      </c>
      <c r="J420" s="6">
        <v>0.63657376709042768</v>
      </c>
      <c r="K420" s="6">
        <f t="shared" si="305"/>
        <v>0.64897305060703847</v>
      </c>
      <c r="L420" s="6">
        <f t="shared" si="305"/>
        <v>0.60682537730489816</v>
      </c>
      <c r="M420" s="6">
        <f t="shared" si="305"/>
        <v>0.60167304848078229</v>
      </c>
      <c r="N420" s="6">
        <f t="shared" si="306"/>
        <v>0.59834354262768752</v>
      </c>
      <c r="O420" s="6">
        <f t="shared" si="306"/>
        <v>0.56944617989755975</v>
      </c>
      <c r="P420" s="6">
        <f t="shared" si="306"/>
        <v>0.57152863722312763</v>
      </c>
      <c r="Q420" s="6">
        <f t="shared" si="306"/>
        <v>0.57987620168482523</v>
      </c>
      <c r="R420" s="6">
        <f t="shared" si="306"/>
        <v>0.56588202938605792</v>
      </c>
      <c r="S420" s="6">
        <f t="shared" ref="S420:T420" si="309">S416/S415</f>
        <v>0.59623012854897384</v>
      </c>
      <c r="T420" s="6">
        <f t="shared" si="309"/>
        <v>0.54954526167468598</v>
      </c>
    </row>
    <row r="421" spans="1:20">
      <c r="B421" t="s">
        <v>100</v>
      </c>
      <c r="D421" t="s">
        <v>21</v>
      </c>
      <c r="E421" s="6">
        <v>0.29010000000000002</v>
      </c>
      <c r="F421" s="6">
        <v>0.55700000000000005</v>
      </c>
      <c r="G421" s="6">
        <v>0.32079999999999997</v>
      </c>
      <c r="H421" s="6">
        <v>0.3972</v>
      </c>
      <c r="I421" s="6">
        <v>0.32397355986541782</v>
      </c>
      <c r="J421" s="6">
        <v>0.35057274863046989</v>
      </c>
      <c r="K421" s="6">
        <f t="shared" ref="K421:R421" si="310">K416/K414</f>
        <v>0.35266199897438388</v>
      </c>
      <c r="L421" s="6">
        <f t="shared" si="310"/>
        <v>0.32850278595588112</v>
      </c>
      <c r="M421" s="6">
        <f t="shared" si="310"/>
        <v>0.29644239106166675</v>
      </c>
      <c r="N421" s="6">
        <f t="shared" si="310"/>
        <v>0.27712970623057825</v>
      </c>
      <c r="O421" s="6">
        <f t="shared" si="310"/>
        <v>0.23983159728998726</v>
      </c>
      <c r="P421" s="6">
        <f t="shared" si="310"/>
        <v>0.29663842525516304</v>
      </c>
      <c r="Q421" s="6">
        <f t="shared" si="310"/>
        <v>0.32547483413987355</v>
      </c>
      <c r="R421" s="6">
        <f t="shared" si="310"/>
        <v>0.2305268667614507</v>
      </c>
      <c r="S421" s="6">
        <f t="shared" ref="S421:T421" si="311">S416/S414</f>
        <v>0.26997296825871447</v>
      </c>
      <c r="T421" s="6">
        <f t="shared" si="311"/>
        <v>0.31746590777437556</v>
      </c>
    </row>
    <row r="422" spans="1:20">
      <c r="B422" t="s">
        <v>100</v>
      </c>
    </row>
    <row r="423" spans="1:20">
      <c r="A423" t="s">
        <v>99</v>
      </c>
      <c r="B423" t="s">
        <v>102</v>
      </c>
      <c r="C423" t="s">
        <v>103</v>
      </c>
    </row>
    <row r="424" spans="1:20">
      <c r="B424" t="s">
        <v>102</v>
      </c>
      <c r="D424" t="s">
        <v>12</v>
      </c>
      <c r="E424" s="1">
        <v>240</v>
      </c>
      <c r="F424" s="1">
        <v>252</v>
      </c>
      <c r="G424" s="1">
        <v>260</v>
      </c>
      <c r="H424" s="1">
        <v>268</v>
      </c>
      <c r="I424" s="1">
        <v>270</v>
      </c>
      <c r="J424" s="1">
        <v>256</v>
      </c>
      <c r="K424" s="1">
        <f>HLOOKUP(B423,'FY14-15'!$E$2:$GA$49,15,FALSE)</f>
        <v>254</v>
      </c>
      <c r="L424" s="1">
        <f>HLOOKUP(B423,'FY15-16'!$E$2:$GA$49,15,FALSE)</f>
        <v>290</v>
      </c>
      <c r="M424" s="1">
        <f>HLOOKUP(B423,'FY16-17'!$E$2:$GA$49,15,FALSE)</f>
        <v>268</v>
      </c>
      <c r="N424" s="1">
        <f>HLOOKUP(B423,'FY17-18'!$E$2:$GA$49,15,FALSE)</f>
        <v>289</v>
      </c>
      <c r="O424" s="1">
        <f>HLOOKUP($B423,'FY18-19'!$E$2:$GA$49,15,FALSE)</f>
        <v>270</v>
      </c>
      <c r="P424" s="1">
        <f>HLOOKUP($B423,'FY19-20'!$E$2:$GA$49,15,FALSE)</f>
        <v>258</v>
      </c>
      <c r="Q424" s="1">
        <f>HLOOKUP($B423,'FY20-21'!$E$2:$GA$49,15,FALSE)</f>
        <v>261</v>
      </c>
      <c r="R424" s="1">
        <f>HLOOKUP($B423,'FY21-22'!$E$2:$GA$49,15,FALSE)</f>
        <v>265</v>
      </c>
      <c r="S424" s="1">
        <f>HLOOKUP($B423,'FY22-23'!$E$2:$GA$49,15,FALSE)</f>
        <v>291</v>
      </c>
      <c r="T424" s="1">
        <f>HLOOKUP($B423,'FY23-24'!$E$2:$GA$49,15,FALSE)</f>
        <v>305</v>
      </c>
    </row>
    <row r="425" spans="1:20">
      <c r="B425" t="s">
        <v>102</v>
      </c>
      <c r="D425" t="s">
        <v>13</v>
      </c>
      <c r="E425" s="3">
        <v>58032</v>
      </c>
      <c r="F425" s="3">
        <v>48816</v>
      </c>
      <c r="G425" s="3">
        <v>37772</v>
      </c>
      <c r="H425" s="3">
        <v>36608</v>
      </c>
      <c r="I425" s="1">
        <v>39600</v>
      </c>
      <c r="J425" s="1">
        <v>35035</v>
      </c>
      <c r="K425" s="1">
        <f>HLOOKUP(B424,'FY14-15'!$E$2:$GA$49,31,FALSE)</f>
        <v>34177</v>
      </c>
      <c r="L425" s="1">
        <f>HLOOKUP(B424,'FY15-16'!$E$2:$GA$49,31,FALSE)</f>
        <v>30530</v>
      </c>
      <c r="M425" s="1">
        <f>HLOOKUP(B424,'FY16-17'!$E$2:$GA$49,31,FALSE)</f>
        <v>25239</v>
      </c>
      <c r="N425" s="1">
        <f>HLOOKUP(B424,'FY17-18'!$E$2:$GA$49,31,FALSE)</f>
        <v>29887</v>
      </c>
      <c r="O425" s="1">
        <f>HLOOKUP($B424,'FY18-19'!$E$2:$GA$49,31,FALSE)</f>
        <v>24220</v>
      </c>
      <c r="P425" s="1">
        <f>HLOOKUP($B424,'FY19-20'!$E$2:$GA$49,31,FALSE)</f>
        <v>42042</v>
      </c>
      <c r="Q425" s="1">
        <f>HLOOKUP($B424,'FY20-21'!$E$2:$GA$49,31,FALSE)</f>
        <v>41122</v>
      </c>
      <c r="R425" s="1">
        <f>HLOOKUP($B424,'FY21-22'!$E$2:$GA$49,31,FALSE)</f>
        <v>24215</v>
      </c>
      <c r="S425" s="1">
        <f>HLOOKUP($B424,'FY22-23'!$E$2:$GA$49,31,FALSE)</f>
        <v>46136</v>
      </c>
      <c r="T425" s="1">
        <f>HLOOKUP($B424,'FY23-24'!$E$2:$GA$49,31,FALSE)</f>
        <v>42174</v>
      </c>
    </row>
    <row r="426" spans="1:20">
      <c r="B426" t="s">
        <v>102</v>
      </c>
      <c r="D426" t="s">
        <v>24</v>
      </c>
      <c r="E426" s="3">
        <v>143775.34</v>
      </c>
      <c r="F426" s="3">
        <v>139586.76</v>
      </c>
      <c r="G426" s="3">
        <v>113056.27</v>
      </c>
      <c r="H426" s="3">
        <v>105103.66</v>
      </c>
      <c r="I426" s="1">
        <v>119997.07</v>
      </c>
      <c r="J426" s="1">
        <v>131665.56</v>
      </c>
      <c r="K426" s="1">
        <f>HLOOKUP(B425,'FY14-15'!$E$2:$GA$49,7,FALSE)</f>
        <v>161141.64000000001</v>
      </c>
      <c r="L426" s="1">
        <f>HLOOKUP(B425,'FY15-16'!$E$2:$GA$49,7,FALSE)</f>
        <v>104987.8</v>
      </c>
      <c r="M426" s="1">
        <f>HLOOKUP(B425,'FY16-17'!$E$2:$GA$49,7,FALSE)</f>
        <v>159126</v>
      </c>
      <c r="N426" s="1">
        <f>HLOOKUP(B425,'FY17-18'!$E$2:$GA$49,7,FALSE)</f>
        <v>103334.84</v>
      </c>
      <c r="O426" s="1">
        <f>HLOOKUP($B425,'FY18-19'!$E$2:$GA$49,7,FALSE)</f>
        <v>170604.03</v>
      </c>
      <c r="P426" s="1">
        <f>HLOOKUP($B425,'FY19-20'!$E$2:$GA$49,7,FALSE)</f>
        <v>179057.36</v>
      </c>
      <c r="Q426" s="1">
        <f>HLOOKUP($B425,'FY20-21'!$E$2:$GA$49,7,FALSE)</f>
        <v>165162.28</v>
      </c>
      <c r="R426" s="1">
        <f>HLOOKUP($B425,'FY21-22'!$E$2:$GA$49,7,FALSE)</f>
        <v>200839.69</v>
      </c>
      <c r="S426" s="1">
        <f>HLOOKUP($B425,'FY22-23'!$E$2:$GA$49,7,FALSE)</f>
        <v>214075.54</v>
      </c>
      <c r="T426" s="1">
        <f>HLOOKUP($B425,'FY23-24'!$E$2:$GA$49,7,FALSE)</f>
        <v>192509.22</v>
      </c>
    </row>
    <row r="427" spans="1:20">
      <c r="B427" t="s">
        <v>102</v>
      </c>
      <c r="D427" t="s">
        <v>15</v>
      </c>
      <c r="E427" s="3">
        <v>67473.45</v>
      </c>
      <c r="F427" s="3">
        <v>63229.91</v>
      </c>
      <c r="G427" s="3">
        <v>59503.240000000005</v>
      </c>
      <c r="H427" s="3">
        <v>47751.57</v>
      </c>
      <c r="I427" s="1">
        <v>50560.210000000006</v>
      </c>
      <c r="J427" s="1">
        <v>53369.09</v>
      </c>
      <c r="K427" s="1">
        <f>HLOOKUP(B426,'FY14-15'!$E$2:$GA$49,39,FALSE)</f>
        <v>63137.770000000004</v>
      </c>
      <c r="L427" s="1">
        <f>HLOOKUP(B426,'FY15-16'!$E$2:$GA$49,39,FALSE)</f>
        <v>63137.770000000004</v>
      </c>
      <c r="M427" s="1">
        <f>HLOOKUP(B426,'FY16-17'!$E$2:$GA$49,39,FALSE)</f>
        <v>60216.69</v>
      </c>
      <c r="N427" s="1">
        <f>HLOOKUP(B426,'FY17-18'!$E$2:$GA$49,39,FALSE)</f>
        <v>60216.69</v>
      </c>
      <c r="O427" s="1">
        <f>HLOOKUP($B426,'FY18-19'!$E$2:$GA$49,39,FALSE)</f>
        <v>63849.1</v>
      </c>
      <c r="P427" s="1">
        <f>HLOOKUP($B426,'FY19-20'!$E$2:$GA$49,39,FALSE)</f>
        <v>71175.490000000005</v>
      </c>
      <c r="Q427" s="1">
        <f>HLOOKUP($B426,'FY20-21'!$E$2:$GA$49,39,FALSE)</f>
        <v>71175.490000000005</v>
      </c>
      <c r="R427" s="1">
        <f>HLOOKUP($B426,'FY21-22'!$E$2:$GA$49,39,FALSE)</f>
        <v>74088.67</v>
      </c>
      <c r="S427" s="1">
        <f>HLOOKUP($B426,'FY22-23'!$E$2:$GA$49,39,FALSE)</f>
        <v>84061.42</v>
      </c>
      <c r="T427" s="1">
        <f>HLOOKUP($B426,'FY23-24'!$E$2:$GA$49,39,FALSE)</f>
        <v>84061.42</v>
      </c>
    </row>
    <row r="428" spans="1:20">
      <c r="B428" t="s">
        <v>102</v>
      </c>
      <c r="D428" t="s">
        <v>16</v>
      </c>
      <c r="E428" s="3">
        <v>37939.79</v>
      </c>
      <c r="F428" s="3">
        <v>36765.17</v>
      </c>
      <c r="G428" s="3">
        <v>35313.53</v>
      </c>
      <c r="H428" s="3">
        <v>28052.15</v>
      </c>
      <c r="I428" s="1">
        <v>31431.49</v>
      </c>
      <c r="J428" s="1">
        <v>33091.57</v>
      </c>
      <c r="K428" s="1">
        <f>HLOOKUP(B427,'FY14-15'!$E$2:$GA$49,48,FALSE)</f>
        <v>42071.17</v>
      </c>
      <c r="L428" s="1">
        <f>HLOOKUP(B427,'FY15-16'!$E$2:$GA$49,48,FALSE)</f>
        <v>38918.14</v>
      </c>
      <c r="M428" s="1">
        <f>HLOOKUP(B427,'FY16-17'!$E$2:$GA$49,48,FALSE)</f>
        <v>36307.33</v>
      </c>
      <c r="N428" s="1">
        <f>HLOOKUP(B427,'FY17-18'!$E$2:$GA$49,48,FALSE)</f>
        <v>35021.599999999999</v>
      </c>
      <c r="O428" s="1">
        <f>HLOOKUP($B427,'FY18-19'!$E$2:$GA$49,48,FALSE)</f>
        <v>35820.03</v>
      </c>
      <c r="P428" s="1">
        <f>HLOOKUP($B427,'FY19-20'!$E$2:$GA$49,48,FALSE)</f>
        <v>41359.32</v>
      </c>
      <c r="Q428" s="1">
        <f>HLOOKUP($B427,'FY20-21'!$E$2:$GA$49,48,FALSE)</f>
        <v>42480.28</v>
      </c>
      <c r="R428" s="1">
        <f>HLOOKUP($B427,'FY21-22'!$E$2:$GA$49,48,FALSE)</f>
        <v>43462.06</v>
      </c>
      <c r="S428" s="1">
        <f>HLOOKUP($B427,'FY22-23'!$E$2:$GA$49,48,FALSE)</f>
        <v>49065.229999999996</v>
      </c>
      <c r="T428" s="1">
        <f>HLOOKUP($B427,'FY23-24'!$E$2:$GA$49,48,FALSE)</f>
        <v>46195.55</v>
      </c>
    </row>
    <row r="429" spans="1:20">
      <c r="B429" t="s">
        <v>102</v>
      </c>
      <c r="D429" t="s">
        <v>17</v>
      </c>
      <c r="E429" s="3">
        <v>599.05999999999995</v>
      </c>
      <c r="F429" s="3">
        <v>553.91999999999996</v>
      </c>
      <c r="G429" s="3">
        <v>434.83</v>
      </c>
      <c r="H429" s="3">
        <v>392.18</v>
      </c>
      <c r="I429" s="3">
        <v>444.43359259259262</v>
      </c>
      <c r="J429" s="3">
        <v>514.31859374999999</v>
      </c>
      <c r="K429" s="3">
        <f t="shared" ref="K429:R429" si="312">K426/K424</f>
        <v>634.41590551181105</v>
      </c>
      <c r="L429" s="3">
        <f t="shared" si="312"/>
        <v>362.02689655172412</v>
      </c>
      <c r="M429" s="3">
        <f t="shared" si="312"/>
        <v>593.75373134328356</v>
      </c>
      <c r="N429" s="3">
        <f t="shared" si="312"/>
        <v>357.56</v>
      </c>
      <c r="O429" s="3">
        <f t="shared" si="312"/>
        <v>631.86677777777777</v>
      </c>
      <c r="P429" s="3">
        <f t="shared" si="312"/>
        <v>694.02077519379839</v>
      </c>
      <c r="Q429" s="3">
        <f t="shared" si="312"/>
        <v>632.80567049808428</v>
      </c>
      <c r="R429" s="3">
        <f t="shared" si="312"/>
        <v>757.88562264150949</v>
      </c>
      <c r="S429" s="3">
        <f t="shared" ref="S429:T429" si="313">S426/S424</f>
        <v>735.6547766323024</v>
      </c>
      <c r="T429" s="3">
        <f t="shared" si="313"/>
        <v>631.17777049180324</v>
      </c>
    </row>
    <row r="430" spans="1:20">
      <c r="B430" t="s">
        <v>102</v>
      </c>
      <c r="D430" t="s">
        <v>18</v>
      </c>
      <c r="E430" s="4">
        <v>2.48</v>
      </c>
      <c r="F430" s="4">
        <v>2.86</v>
      </c>
      <c r="G430" s="4">
        <v>2.99</v>
      </c>
      <c r="H430" s="4">
        <v>2.87</v>
      </c>
      <c r="I430" s="5">
        <v>3.0302290404040404</v>
      </c>
      <c r="J430" s="5">
        <v>3.7581150278293136</v>
      </c>
      <c r="K430" s="3">
        <f t="shared" ref="K430:M432" si="314">K426/K425</f>
        <v>4.7149147087222403</v>
      </c>
      <c r="L430" s="3">
        <f t="shared" si="314"/>
        <v>3.4388404847690799</v>
      </c>
      <c r="M430" s="3">
        <f t="shared" si="314"/>
        <v>6.3047664329014621</v>
      </c>
      <c r="N430" s="3">
        <f t="shared" ref="N430:R432" si="315">N426/N425</f>
        <v>3.4575179844079362</v>
      </c>
      <c r="O430" s="3">
        <f t="shared" si="315"/>
        <v>7.0439318744838975</v>
      </c>
      <c r="P430" s="3">
        <f t="shared" si="315"/>
        <v>4.2590114647257504</v>
      </c>
      <c r="Q430" s="3">
        <f t="shared" si="315"/>
        <v>4.0163970623996885</v>
      </c>
      <c r="R430" s="3">
        <f t="shared" si="315"/>
        <v>8.2940198224241168</v>
      </c>
      <c r="S430" s="3">
        <f t="shared" ref="S430:T430" si="316">S426/S425</f>
        <v>4.640097537714583</v>
      </c>
      <c r="T430" s="3">
        <f t="shared" si="316"/>
        <v>4.5646421966140274</v>
      </c>
    </row>
    <row r="431" spans="1:20">
      <c r="B431" t="s">
        <v>102</v>
      </c>
      <c r="D431" t="s">
        <v>19</v>
      </c>
      <c r="E431" s="6">
        <v>0.46929999999999999</v>
      </c>
      <c r="F431" s="6">
        <v>0.45300000000000001</v>
      </c>
      <c r="G431" s="6">
        <v>0.52629999999999999</v>
      </c>
      <c r="H431" s="6">
        <v>0.45429999999999998</v>
      </c>
      <c r="I431" s="6">
        <v>0.42134537118281307</v>
      </c>
      <c r="J431" s="6">
        <v>0.40533826765328762</v>
      </c>
      <c r="K431" s="6">
        <f t="shared" si="314"/>
        <v>0.39181536193872668</v>
      </c>
      <c r="L431" s="6">
        <f t="shared" si="314"/>
        <v>0.60138197009557304</v>
      </c>
      <c r="M431" s="6">
        <f t="shared" si="314"/>
        <v>0.37842143961389091</v>
      </c>
      <c r="N431" s="6">
        <f t="shared" si="315"/>
        <v>0.58273366465753473</v>
      </c>
      <c r="O431" s="6">
        <f t="shared" si="315"/>
        <v>0.37425317561372962</v>
      </c>
      <c r="P431" s="6">
        <f t="shared" si="315"/>
        <v>0.39750105776160227</v>
      </c>
      <c r="Q431" s="6">
        <f t="shared" si="315"/>
        <v>0.43094276731951148</v>
      </c>
      <c r="R431" s="6">
        <f t="shared" si="315"/>
        <v>0.36889456461519132</v>
      </c>
      <c r="S431" s="6">
        <f t="shared" ref="S431:T431" si="317">S427/S426</f>
        <v>0.39267176436878309</v>
      </c>
      <c r="T431" s="6">
        <f t="shared" si="317"/>
        <v>0.43666178690038843</v>
      </c>
    </row>
    <row r="432" spans="1:20">
      <c r="B432" t="s">
        <v>102</v>
      </c>
      <c r="D432" t="s">
        <v>20</v>
      </c>
      <c r="E432" s="6">
        <v>0.56230000000000002</v>
      </c>
      <c r="F432" s="6">
        <v>0.58150000000000002</v>
      </c>
      <c r="G432" s="6">
        <v>0.59350000000000003</v>
      </c>
      <c r="H432" s="6">
        <v>0.58750000000000002</v>
      </c>
      <c r="I432" s="6">
        <v>0.62166454609266852</v>
      </c>
      <c r="J432" s="6">
        <v>0.62005123190221156</v>
      </c>
      <c r="K432" s="6">
        <f t="shared" si="314"/>
        <v>0.66633918176077478</v>
      </c>
      <c r="L432" s="6">
        <f t="shared" si="314"/>
        <v>0.61640029415039521</v>
      </c>
      <c r="M432" s="6">
        <f t="shared" si="314"/>
        <v>0.6029446321277373</v>
      </c>
      <c r="N432" s="6">
        <f t="shared" si="315"/>
        <v>0.58159291053692919</v>
      </c>
      <c r="O432" s="6">
        <f t="shared" si="315"/>
        <v>0.56101072685441145</v>
      </c>
      <c r="P432" s="6">
        <f t="shared" si="315"/>
        <v>0.58108936095838604</v>
      </c>
      <c r="Q432" s="6">
        <f t="shared" si="315"/>
        <v>0.59683860272686562</v>
      </c>
      <c r="R432" s="6">
        <f t="shared" si="315"/>
        <v>0.58662221902485223</v>
      </c>
      <c r="S432" s="6">
        <f t="shared" ref="S432:T432" si="318">S428/S427</f>
        <v>0.58368309743042646</v>
      </c>
      <c r="T432" s="6">
        <f t="shared" si="318"/>
        <v>0.54954520159188369</v>
      </c>
    </row>
    <row r="433" spans="1:20">
      <c r="B433" t="s">
        <v>102</v>
      </c>
      <c r="D433" t="s">
        <v>21</v>
      </c>
      <c r="E433" s="6">
        <v>0.26390000000000002</v>
      </c>
      <c r="F433" s="6">
        <v>0.26340000000000002</v>
      </c>
      <c r="G433" s="6">
        <v>0.31240000000000001</v>
      </c>
      <c r="H433" s="6">
        <v>0.26690000000000003</v>
      </c>
      <c r="I433" s="6">
        <v>0.26193547892461039</v>
      </c>
      <c r="J433" s="6">
        <v>0.25133049219552933</v>
      </c>
      <c r="K433" s="6">
        <f t="shared" ref="K433:R433" si="319">K428/K426</f>
        <v>0.26108192767555299</v>
      </c>
      <c r="L433" s="6">
        <f t="shared" si="319"/>
        <v>0.37069202326365536</v>
      </c>
      <c r="M433" s="6">
        <f t="shared" si="319"/>
        <v>0.22816717569724621</v>
      </c>
      <c r="N433" s="6">
        <f t="shared" si="319"/>
        <v>0.33891376809602647</v>
      </c>
      <c r="O433" s="6">
        <f t="shared" si="319"/>
        <v>0.20996004607863014</v>
      </c>
      <c r="P433" s="6">
        <f t="shared" si="319"/>
        <v>0.23098363563497196</v>
      </c>
      <c r="Q433" s="6">
        <f t="shared" si="319"/>
        <v>0.25720327910222601</v>
      </c>
      <c r="R433" s="6">
        <f t="shared" si="319"/>
        <v>0.21640174808077028</v>
      </c>
      <c r="S433" s="6">
        <f t="shared" ref="S433:T433" si="320">S428/S426</f>
        <v>0.22919587170024186</v>
      </c>
      <c r="T433" s="6">
        <f t="shared" si="320"/>
        <v>0.23996538970964612</v>
      </c>
    </row>
    <row r="434" spans="1:20">
      <c r="B434" t="s">
        <v>102</v>
      </c>
    </row>
    <row r="435" spans="1:20">
      <c r="A435" t="s">
        <v>104</v>
      </c>
      <c r="B435" t="s">
        <v>105</v>
      </c>
      <c r="C435" t="s">
        <v>106</v>
      </c>
    </row>
    <row r="436" spans="1:20">
      <c r="B436" t="s">
        <v>105</v>
      </c>
      <c r="D436" t="s">
        <v>12</v>
      </c>
      <c r="E436" s="1">
        <v>253</v>
      </c>
      <c r="F436" s="1">
        <v>234</v>
      </c>
      <c r="G436" s="1">
        <v>245</v>
      </c>
      <c r="H436" s="1">
        <v>244</v>
      </c>
      <c r="I436" s="1">
        <v>194</v>
      </c>
      <c r="J436" s="1">
        <v>209</v>
      </c>
      <c r="K436" s="1">
        <f>HLOOKUP(B435,'FY14-15'!$E$2:$GA$49,15,FALSE)</f>
        <v>211</v>
      </c>
      <c r="L436" s="1">
        <f>HLOOKUP(B435,'FY15-16'!$E$2:$GA$49,15,FALSE)</f>
        <v>187</v>
      </c>
      <c r="M436" s="1">
        <f>HLOOKUP(B435,'FY16-17'!$E$2:$GA$49,15,FALSE)</f>
        <v>189</v>
      </c>
      <c r="N436" s="1">
        <f>HLOOKUP(B435,'FY17-18'!$E$2:$GA$49,15,FALSE)</f>
        <v>168</v>
      </c>
      <c r="O436" s="1">
        <f>HLOOKUP($B435,'FY18-19'!$E$2:$GA$49,15,FALSE)</f>
        <v>195</v>
      </c>
      <c r="P436" s="1">
        <f>HLOOKUP($B435,'FY19-20'!$E$2:$GA$49,15,FALSE)</f>
        <v>157</v>
      </c>
      <c r="Q436" s="1">
        <f>HLOOKUP($B435,'FY20-21'!$E$2:$GA$49,15,FALSE)</f>
        <v>148</v>
      </c>
      <c r="R436" s="1">
        <f>HLOOKUP($B435,'FY21-22'!$E$2:$GA$49,15,FALSE)</f>
        <v>161</v>
      </c>
      <c r="S436" s="1">
        <f>HLOOKUP($B435,'FY22-23'!$E$2:$GA$49,15,FALSE)</f>
        <v>164</v>
      </c>
      <c r="T436" s="1">
        <f>HLOOKUP($B435,'FY23-24'!$E$2:$GA$49,15,FALSE)</f>
        <v>157</v>
      </c>
    </row>
    <row r="437" spans="1:20">
      <c r="B437" t="s">
        <v>105</v>
      </c>
      <c r="D437" t="s">
        <v>13</v>
      </c>
      <c r="E437" s="3">
        <v>84312</v>
      </c>
      <c r="F437" s="3">
        <v>74748.800000000003</v>
      </c>
      <c r="G437" s="3">
        <v>60811.199999999997</v>
      </c>
      <c r="H437" s="3">
        <v>52981.5</v>
      </c>
      <c r="I437" s="1">
        <v>62524</v>
      </c>
      <c r="J437" s="1">
        <v>78249.600000000006</v>
      </c>
      <c r="K437" s="1">
        <f>HLOOKUP(B436,'FY14-15'!$E$2:$GA$49,31,FALSE)</f>
        <v>58233</v>
      </c>
      <c r="L437" s="1">
        <f>HLOOKUP(B436,'FY15-16'!$E$2:$GA$49,31,FALSE)</f>
        <v>60776</v>
      </c>
      <c r="M437" s="1">
        <f>HLOOKUP(B436,'FY16-17'!$E$2:$GA$49,31,FALSE)</f>
        <v>59774</v>
      </c>
      <c r="N437" s="1">
        <f>HLOOKUP(B436,'FY17-18'!$E$2:$GA$49,31,FALSE)</f>
        <v>52824</v>
      </c>
      <c r="O437" s="1">
        <f>HLOOKUP($B436,'FY18-19'!$E$2:$GA$49,31,FALSE)</f>
        <v>54812</v>
      </c>
      <c r="P437" s="1">
        <f>HLOOKUP($B436,'FY19-20'!$E$2:$GA$49,31,FALSE)</f>
        <v>38150</v>
      </c>
      <c r="Q437" s="1">
        <f>HLOOKUP($B436,'FY20-21'!$E$2:$GA$49,31,FALSE)</f>
        <v>31302</v>
      </c>
      <c r="R437" s="1">
        <f>HLOOKUP($B436,'FY21-22'!$E$2:$GA$49,31,FALSE)</f>
        <v>50344</v>
      </c>
      <c r="S437" s="1">
        <f>HLOOKUP($B436,'FY22-23'!$E$2:$GA$49,31,FALSE)</f>
        <v>52114</v>
      </c>
      <c r="T437" s="1">
        <f>HLOOKUP($B436,'FY23-24'!$E$2:$GA$49,31,FALSE)</f>
        <v>68926</v>
      </c>
    </row>
    <row r="438" spans="1:20">
      <c r="B438" t="s">
        <v>105</v>
      </c>
      <c r="D438" t="s">
        <v>24</v>
      </c>
      <c r="E438" s="3">
        <v>159163.01999999999</v>
      </c>
      <c r="F438" s="3">
        <v>155028.69</v>
      </c>
      <c r="G438" s="3">
        <v>142692.19</v>
      </c>
      <c r="H438" s="3">
        <v>115950.39</v>
      </c>
      <c r="I438" s="1">
        <v>83541.960000000006</v>
      </c>
      <c r="J438" s="1">
        <v>135988.22</v>
      </c>
      <c r="K438" s="1">
        <f>HLOOKUP(B437,'FY14-15'!$E$2:$GA$49,7,FALSE)</f>
        <v>110046.27</v>
      </c>
      <c r="L438" s="1">
        <f>HLOOKUP(B437,'FY15-16'!$E$2:$GA$49,7,FALSE)</f>
        <v>125773.42</v>
      </c>
      <c r="M438" s="1">
        <f>HLOOKUP(B437,'FY16-17'!$E$2:$GA$49,7,FALSE)</f>
        <v>123123.09</v>
      </c>
      <c r="N438" s="1">
        <f>HLOOKUP(B437,'FY17-18'!$E$2:$GA$49,7,FALSE)</f>
        <v>96410.64</v>
      </c>
      <c r="O438" s="1">
        <f>HLOOKUP($B437,'FY18-19'!$E$2:$GA$49,7,FALSE)</f>
        <v>101673.42</v>
      </c>
      <c r="P438" s="1">
        <f>HLOOKUP($B437,'FY19-20'!$E$2:$GA$49,7,FALSE)</f>
        <v>89559.78</v>
      </c>
      <c r="Q438" s="1">
        <f>HLOOKUP($B437,'FY20-21'!$E$2:$GA$49,7,FALSE)</f>
        <v>98265.84</v>
      </c>
      <c r="R438" s="1">
        <f>HLOOKUP($B437,'FY21-22'!$E$2:$GA$49,7,FALSE)</f>
        <v>134392.46</v>
      </c>
      <c r="S438" s="1">
        <f>HLOOKUP($B437,'FY22-23'!$E$2:$GA$49,7,FALSE)</f>
        <v>174475.72</v>
      </c>
      <c r="T438" s="1">
        <f>HLOOKUP($B437,'FY23-24'!$E$2:$GA$49,7,FALSE)</f>
        <v>164351.96</v>
      </c>
    </row>
    <row r="439" spans="1:20">
      <c r="B439" t="s">
        <v>105</v>
      </c>
      <c r="D439" t="s">
        <v>15</v>
      </c>
      <c r="E439" s="3">
        <v>75023.13</v>
      </c>
      <c r="F439" s="3">
        <v>75023.13</v>
      </c>
      <c r="G439" s="3">
        <v>71227.88</v>
      </c>
      <c r="H439" s="3">
        <v>63559.05</v>
      </c>
      <c r="I439" s="1">
        <v>43953.82</v>
      </c>
      <c r="J439" s="1">
        <v>65655.59</v>
      </c>
      <c r="K439" s="1">
        <f>HLOOKUP(B438,'FY14-15'!$E$2:$GA$49,39,FALSE)</f>
        <v>65655.59</v>
      </c>
      <c r="L439" s="1">
        <f>HLOOKUP(B438,'FY15-16'!$E$2:$GA$49,39,FALSE)</f>
        <v>57819.850000000006</v>
      </c>
      <c r="M439" s="1">
        <f>HLOOKUP(B438,'FY16-17'!$E$2:$GA$49,39,FALSE)</f>
        <v>57819.850000000006</v>
      </c>
      <c r="N439" s="1">
        <f>HLOOKUP(B438,'FY17-18'!$E$2:$GA$49,39,FALSE)</f>
        <v>56671.25</v>
      </c>
      <c r="O439" s="1">
        <f>HLOOKUP($B438,'FY18-19'!$E$2:$GA$49,39,FALSE)</f>
        <v>48163.59</v>
      </c>
      <c r="P439" s="1">
        <f>HLOOKUP($B438,'FY19-20'!$E$2:$GA$49,39,FALSE)</f>
        <v>48163.59</v>
      </c>
      <c r="Q439" s="1">
        <f>HLOOKUP($B438,'FY20-21'!$E$2:$GA$49,39,FALSE)</f>
        <v>41121.74</v>
      </c>
      <c r="R439" s="1">
        <f>HLOOKUP($B438,'FY21-22'!$E$2:$GA$49,39,FALSE)</f>
        <v>58126.59</v>
      </c>
      <c r="S439" s="1">
        <f>HLOOKUP($B438,'FY22-23'!$E$2:$GA$49,39,FALSE)</f>
        <v>72146.06</v>
      </c>
      <c r="T439" s="1">
        <f>HLOOKUP($B438,'FY23-24'!$E$2:$GA$49,39,FALSE)</f>
        <v>72927.45</v>
      </c>
    </row>
    <row r="440" spans="1:20">
      <c r="B440" t="s">
        <v>105</v>
      </c>
      <c r="D440" t="s">
        <v>16</v>
      </c>
      <c r="E440" s="3">
        <v>43749.49</v>
      </c>
      <c r="F440" s="3">
        <v>44110.720000000001</v>
      </c>
      <c r="G440" s="3">
        <v>42338.3</v>
      </c>
      <c r="H440" s="3">
        <v>38161.360000000001</v>
      </c>
      <c r="I440" s="1">
        <v>31213.69</v>
      </c>
      <c r="J440" s="1">
        <v>41711</v>
      </c>
      <c r="K440" s="1">
        <f>HLOOKUP(B439,'FY14-15'!$E$2:$GA$49,48,FALSE)</f>
        <v>42608.71</v>
      </c>
      <c r="L440" s="1">
        <f>HLOOKUP(B439,'FY15-16'!$E$2:$GA$49,48,FALSE)</f>
        <v>34824.47</v>
      </c>
      <c r="M440" s="1">
        <f>HLOOKUP(B439,'FY16-17'!$E$2:$GA$49,48,FALSE)</f>
        <v>35148.18</v>
      </c>
      <c r="N440" s="1">
        <f>HLOOKUP(B439,'FY17-18'!$E$2:$GA$49,48,FALSE)</f>
        <v>32850.03</v>
      </c>
      <c r="O440" s="1">
        <f>HLOOKUP($B439,'FY18-19'!$E$2:$GA$49,48,FALSE)</f>
        <v>26019.39</v>
      </c>
      <c r="P440" s="1">
        <f>HLOOKUP($B439,'FY19-20'!$E$2:$GA$49,48,FALSE)</f>
        <v>27526.870000000003</v>
      </c>
      <c r="Q440" s="1">
        <f>HLOOKUP($B439,'FY20-21'!$E$2:$GA$49,48,FALSE)</f>
        <v>23844.42</v>
      </c>
      <c r="R440" s="1">
        <f>HLOOKUP($B439,'FY21-22'!$E$2:$GA$49,48,FALSE)</f>
        <v>35507.21</v>
      </c>
      <c r="S440" s="1">
        <f>HLOOKUP($B439,'FY22-23'!$E$2:$GA$49,48,FALSE)</f>
        <v>42619.1</v>
      </c>
      <c r="T440" s="1">
        <f>HLOOKUP($B439,'FY23-24'!$E$2:$GA$49,48,FALSE)</f>
        <v>40145.22</v>
      </c>
    </row>
    <row r="441" spans="1:20">
      <c r="B441" t="s">
        <v>105</v>
      </c>
      <c r="D441" t="s">
        <v>17</v>
      </c>
      <c r="E441" s="3">
        <v>629.1</v>
      </c>
      <c r="F441" s="3">
        <v>662.52</v>
      </c>
      <c r="G441" s="3">
        <v>582.41999999999996</v>
      </c>
      <c r="H441" s="3">
        <v>475.21</v>
      </c>
      <c r="I441" s="3">
        <v>430.62865979381445</v>
      </c>
      <c r="J441" s="3">
        <v>650.66133971291868</v>
      </c>
      <c r="K441" s="3">
        <f t="shared" ref="K441:R441" si="321">K438/K436</f>
        <v>521.5463033175356</v>
      </c>
      <c r="L441" s="3">
        <f t="shared" si="321"/>
        <v>672.58513368983961</v>
      </c>
      <c r="M441" s="3">
        <f t="shared" si="321"/>
        <v>651.44492063492066</v>
      </c>
      <c r="N441" s="3">
        <f t="shared" si="321"/>
        <v>573.87285714285713</v>
      </c>
      <c r="O441" s="3">
        <f t="shared" si="321"/>
        <v>521.40215384615385</v>
      </c>
      <c r="P441" s="3">
        <f t="shared" si="321"/>
        <v>570.4444585987261</v>
      </c>
      <c r="Q441" s="3">
        <f t="shared" si="321"/>
        <v>663.95837837837837</v>
      </c>
      <c r="R441" s="3">
        <f t="shared" si="321"/>
        <v>834.73577639751545</v>
      </c>
      <c r="S441" s="3">
        <f t="shared" ref="S441:T441" si="322">S438/S436</f>
        <v>1063.8763414634147</v>
      </c>
      <c r="T441" s="3">
        <f t="shared" si="322"/>
        <v>1046.8277707006368</v>
      </c>
    </row>
    <row r="442" spans="1:20">
      <c r="B442" t="s">
        <v>105</v>
      </c>
      <c r="D442" t="s">
        <v>18</v>
      </c>
      <c r="E442" s="4">
        <v>1.89</v>
      </c>
      <c r="F442" s="4">
        <v>2.0699999999999998</v>
      </c>
      <c r="G442" s="4">
        <v>2.35</v>
      </c>
      <c r="H442" s="4">
        <v>2.19</v>
      </c>
      <c r="I442" s="5">
        <v>1.3361582752223147</v>
      </c>
      <c r="J442" s="5">
        <v>1.7378775099169834</v>
      </c>
      <c r="K442" s="3">
        <f t="shared" ref="K442:M444" si="323">K438/K437</f>
        <v>1.8897578692493948</v>
      </c>
      <c r="L442" s="3">
        <f t="shared" si="323"/>
        <v>2.0694586678952218</v>
      </c>
      <c r="M442" s="3">
        <f t="shared" si="323"/>
        <v>2.0598101181115536</v>
      </c>
      <c r="N442" s="3">
        <f t="shared" ref="N442:R444" si="324">N438/N437</f>
        <v>1.8251294865970014</v>
      </c>
      <c r="O442" s="3">
        <f t="shared" si="324"/>
        <v>1.8549481865284974</v>
      </c>
      <c r="P442" s="3">
        <f t="shared" si="324"/>
        <v>2.3475695937090433</v>
      </c>
      <c r="Q442" s="3">
        <f t="shared" si="324"/>
        <v>3.139283112900134</v>
      </c>
      <c r="R442" s="3">
        <f t="shared" si="324"/>
        <v>2.6694831558874941</v>
      </c>
      <c r="S442" s="3">
        <f t="shared" ref="S442:T442" si="325">S438/S437</f>
        <v>3.3479625436542966</v>
      </c>
      <c r="T442" s="3">
        <f t="shared" si="325"/>
        <v>2.3844697211502188</v>
      </c>
    </row>
    <row r="443" spans="1:20">
      <c r="B443" t="s">
        <v>105</v>
      </c>
      <c r="D443" t="s">
        <v>19</v>
      </c>
      <c r="E443" s="6">
        <v>0.47139999999999999</v>
      </c>
      <c r="F443" s="6">
        <v>0.4839</v>
      </c>
      <c r="G443" s="6">
        <v>0.49919999999999998</v>
      </c>
      <c r="H443" s="6">
        <v>0.54820000000000002</v>
      </c>
      <c r="I443" s="6">
        <v>0.52612866636119138</v>
      </c>
      <c r="J443" s="6">
        <v>0.4828035104805401</v>
      </c>
      <c r="K443" s="6">
        <f t="shared" si="323"/>
        <v>0.59661804075685609</v>
      </c>
      <c r="L443" s="6">
        <f t="shared" si="323"/>
        <v>0.45971438162371675</v>
      </c>
      <c r="M443" s="6">
        <f t="shared" si="323"/>
        <v>0.4696101275560905</v>
      </c>
      <c r="N443" s="6">
        <f t="shared" si="324"/>
        <v>0.58781115860241151</v>
      </c>
      <c r="O443" s="6">
        <f t="shared" si="324"/>
        <v>0.4737087628211975</v>
      </c>
      <c r="P443" s="6">
        <f t="shared" si="324"/>
        <v>0.53778146842254415</v>
      </c>
      <c r="Q443" s="6">
        <f t="shared" si="324"/>
        <v>0.41847441593131446</v>
      </c>
      <c r="R443" s="6">
        <f t="shared" si="324"/>
        <v>0.43251377346616021</v>
      </c>
      <c r="S443" s="6">
        <f t="shared" ref="S443:T443" si="326">S439/S438</f>
        <v>0.41350200474885557</v>
      </c>
      <c r="T443" s="6">
        <f t="shared" si="326"/>
        <v>0.44372729111353465</v>
      </c>
    </row>
    <row r="444" spans="1:20">
      <c r="B444" t="s">
        <v>105</v>
      </c>
      <c r="D444" t="s">
        <v>20</v>
      </c>
      <c r="E444" s="6">
        <v>0.58309999999999995</v>
      </c>
      <c r="F444" s="6">
        <v>0.58799999999999997</v>
      </c>
      <c r="G444" s="6">
        <v>0.59440000000000004</v>
      </c>
      <c r="H444" s="6">
        <v>0.60040000000000004</v>
      </c>
      <c r="I444" s="6">
        <v>0.71014737740655987</v>
      </c>
      <c r="J444" s="6">
        <v>0.63530005594344674</v>
      </c>
      <c r="K444" s="6">
        <f t="shared" si="323"/>
        <v>0.64897307297063356</v>
      </c>
      <c r="L444" s="6">
        <f t="shared" si="323"/>
        <v>0.60229263825485535</v>
      </c>
      <c r="M444" s="6">
        <f t="shared" si="323"/>
        <v>0.60789123458466243</v>
      </c>
      <c r="N444" s="6">
        <f t="shared" si="324"/>
        <v>0.57965952753821381</v>
      </c>
      <c r="O444" s="6">
        <f t="shared" si="324"/>
        <v>0.54022945548701828</v>
      </c>
      <c r="P444" s="6">
        <f t="shared" si="324"/>
        <v>0.57152861736427885</v>
      </c>
      <c r="Q444" s="6">
        <f t="shared" si="324"/>
        <v>0.57984949080462056</v>
      </c>
      <c r="R444" s="6">
        <f t="shared" si="324"/>
        <v>0.61086002120544147</v>
      </c>
      <c r="S444" s="6">
        <f t="shared" ref="S444:T444" si="327">S440/S439</f>
        <v>0.59073357574897367</v>
      </c>
      <c r="T444" s="6">
        <f t="shared" si="327"/>
        <v>0.55048160877694208</v>
      </c>
    </row>
    <row r="445" spans="1:20">
      <c r="B445" t="s">
        <v>105</v>
      </c>
      <c r="D445" t="s">
        <v>21</v>
      </c>
      <c r="E445" s="6">
        <v>0.27489999999999998</v>
      </c>
      <c r="F445" s="6">
        <v>0.28449999999999998</v>
      </c>
      <c r="G445" s="6">
        <v>0.29670000000000002</v>
      </c>
      <c r="H445" s="6">
        <v>0.3291</v>
      </c>
      <c r="I445" s="6">
        <v>0.37362889259481097</v>
      </c>
      <c r="J445" s="6">
        <v>0.30672509721797964</v>
      </c>
      <c r="K445" s="6">
        <f t="shared" ref="K445:R445" si="328">K440/K438</f>
        <v>0.38718904329969567</v>
      </c>
      <c r="L445" s="6">
        <f t="shared" si="328"/>
        <v>0.27688258775184776</v>
      </c>
      <c r="M445" s="6">
        <f t="shared" si="328"/>
        <v>0.28547188021353265</v>
      </c>
      <c r="N445" s="6">
        <f t="shared" si="328"/>
        <v>0.34073033847716394</v>
      </c>
      <c r="O445" s="6">
        <f t="shared" si="328"/>
        <v>0.25591142699832464</v>
      </c>
      <c r="P445" s="6">
        <f t="shared" si="328"/>
        <v>0.30735749909166821</v>
      </c>
      <c r="Q445" s="6">
        <f t="shared" si="328"/>
        <v>0.24265217699253372</v>
      </c>
      <c r="R445" s="6">
        <f t="shared" si="328"/>
        <v>0.26420537283118412</v>
      </c>
      <c r="S445" s="6">
        <f t="shared" ref="S445:T445" si="329">S440/S438</f>
        <v>0.24426951784466056</v>
      </c>
      <c r="T445" s="6">
        <f t="shared" si="329"/>
        <v>0.24426371307041306</v>
      </c>
    </row>
    <row r="446" spans="1:20">
      <c r="B446" t="s">
        <v>105</v>
      </c>
    </row>
    <row r="447" spans="1:20">
      <c r="A447" t="s">
        <v>107</v>
      </c>
      <c r="B447" t="s">
        <v>108</v>
      </c>
      <c r="C447" t="s">
        <v>109</v>
      </c>
    </row>
    <row r="448" spans="1:20">
      <c r="B448" t="s">
        <v>108</v>
      </c>
      <c r="D448" t="s">
        <v>12</v>
      </c>
      <c r="E448" s="1">
        <v>351</v>
      </c>
      <c r="F448" s="1">
        <v>374</v>
      </c>
      <c r="G448" s="1">
        <v>365</v>
      </c>
      <c r="H448" s="1">
        <v>348</v>
      </c>
      <c r="I448" s="1">
        <v>338</v>
      </c>
      <c r="J448" s="1">
        <v>258</v>
      </c>
      <c r="K448" s="1">
        <f>HLOOKUP(B447,'FY14-15'!$E$2:$GA$49,15,FALSE)</f>
        <v>252</v>
      </c>
      <c r="L448" s="1">
        <f>HLOOKUP(B447,'FY15-16'!$E$2:$GA$49,15,FALSE)</f>
        <v>208</v>
      </c>
      <c r="M448" s="1">
        <f>HLOOKUP(B447,'FY16-17'!$E$2:$GA$49,15,FALSE)</f>
        <v>187</v>
      </c>
      <c r="N448" s="1">
        <f>HLOOKUP(B447,'FY17-18'!$E$2:$GA$49,15,FALSE)</f>
        <v>183</v>
      </c>
      <c r="O448" s="1">
        <f>HLOOKUP($B447,'FY18-19'!$E$2:$GA$49,15,FALSE)</f>
        <v>227</v>
      </c>
      <c r="P448" s="1">
        <f>HLOOKUP($B447,'FY19-20'!$E$2:$GA$49,15,FALSE)</f>
        <v>227</v>
      </c>
      <c r="Q448" s="1">
        <f>HLOOKUP($B447,'FY20-21'!$E$2:$GA$49,15,FALSE)</f>
        <v>100</v>
      </c>
      <c r="R448" s="1">
        <f>HLOOKUP($B447,'FY21-22'!$E$2:$GA$49,15,FALSE)</f>
        <v>168</v>
      </c>
      <c r="S448" s="1">
        <f>HLOOKUP($B447,'FY22-23'!$E$2:$GA$49,15,FALSE)</f>
        <v>135</v>
      </c>
      <c r="T448" s="1">
        <f>HLOOKUP($B447,'FY23-24'!$E$2:$GA$49,15,FALSE)</f>
        <v>200</v>
      </c>
    </row>
    <row r="449" spans="1:20">
      <c r="B449" t="s">
        <v>108</v>
      </c>
      <c r="D449" t="s">
        <v>13</v>
      </c>
      <c r="E449" s="3">
        <v>163728</v>
      </c>
      <c r="F449" s="3">
        <v>173382</v>
      </c>
      <c r="G449" s="3">
        <v>137740</v>
      </c>
      <c r="H449" s="3">
        <v>133196</v>
      </c>
      <c r="I449" s="1">
        <v>91728</v>
      </c>
      <c r="J449" s="1">
        <v>49478</v>
      </c>
      <c r="K449" s="1">
        <f>HLOOKUP(B448,'FY14-15'!$E$2:$GA$49,31,FALSE)</f>
        <v>50622</v>
      </c>
      <c r="L449" s="1">
        <f>HLOOKUP(B448,'FY15-16'!$E$2:$GA$49,31,FALSE)</f>
        <v>50337</v>
      </c>
      <c r="M449" s="1">
        <f>HLOOKUP(B448,'FY16-17'!$E$2:$GA$49,31,FALSE)</f>
        <v>50196</v>
      </c>
      <c r="N449" s="1">
        <f>HLOOKUP(B448,'FY17-18'!$E$2:$GA$49,31,FALSE)</f>
        <v>51696</v>
      </c>
      <c r="O449" s="1">
        <f>HLOOKUP($B448,'FY18-19'!$E$2:$GA$49,31,FALSE)</f>
        <v>49068</v>
      </c>
      <c r="P449" s="1">
        <f>HLOOKUP($B448,'FY19-20'!$E$2:$GA$49,31,FALSE)</f>
        <v>35148</v>
      </c>
      <c r="Q449" s="1">
        <f>HLOOKUP($B448,'FY20-21'!$E$2:$GA$49,31,FALSE)</f>
        <v>49420</v>
      </c>
      <c r="R449" s="1">
        <f>HLOOKUP($B448,'FY21-22'!$E$2:$GA$49,31,FALSE)</f>
        <v>36716</v>
      </c>
      <c r="S449" s="1">
        <f>HLOOKUP($B448,'FY22-23'!$E$2:$GA$49,31,FALSE)</f>
        <v>47376</v>
      </c>
      <c r="T449" s="1">
        <f>HLOOKUP($B448,'FY23-24'!$E$2:$GA$49,31,FALSE)</f>
        <v>36400</v>
      </c>
    </row>
    <row r="450" spans="1:20">
      <c r="B450" t="s">
        <v>108</v>
      </c>
      <c r="D450" t="s">
        <v>24</v>
      </c>
      <c r="E450" s="3">
        <v>207302</v>
      </c>
      <c r="F450" s="3">
        <v>226455</v>
      </c>
      <c r="G450" s="3">
        <v>207839</v>
      </c>
      <c r="H450" s="3">
        <v>181207</v>
      </c>
      <c r="I450" s="1">
        <v>162047.04000000001</v>
      </c>
      <c r="J450" s="1">
        <v>154778.71</v>
      </c>
      <c r="K450" s="1">
        <f>HLOOKUP(B449,'FY14-15'!$E$2:$GA$49,7,FALSE)</f>
        <v>129498.15</v>
      </c>
      <c r="L450" s="1">
        <f>HLOOKUP(B449,'FY15-16'!$E$2:$GA$49,7,FALSE)</f>
        <v>136707.07999999999</v>
      </c>
      <c r="M450" s="1">
        <f>HLOOKUP(B449,'FY16-17'!$E$2:$GA$49,7,FALSE)</f>
        <v>136790.99</v>
      </c>
      <c r="N450" s="1">
        <f>HLOOKUP(B449,'FY17-18'!$E$2:$GA$49,7,FALSE)</f>
        <v>150689.74</v>
      </c>
      <c r="O450" s="1">
        <f>HLOOKUP($B449,'FY18-19'!$E$2:$GA$49,7,FALSE)</f>
        <v>177073.78</v>
      </c>
      <c r="P450" s="1">
        <f>HLOOKUP($B449,'FY19-20'!$E$2:$GA$49,7,FALSE)</f>
        <v>135134.73000000001</v>
      </c>
      <c r="Q450" s="1">
        <f>HLOOKUP($B449,'FY20-21'!$E$2:$GA$49,7,FALSE)</f>
        <v>149083.29</v>
      </c>
      <c r="R450" s="1">
        <f>HLOOKUP($B449,'FY21-22'!$E$2:$GA$49,7,FALSE)</f>
        <v>171608.41</v>
      </c>
      <c r="S450" s="1">
        <f>HLOOKUP($B449,'FY22-23'!$E$2:$GA$49,7,FALSE)</f>
        <v>159143.67999999999</v>
      </c>
      <c r="T450" s="1">
        <f>HLOOKUP($B449,'FY23-24'!$E$2:$GA$49,7,FALSE)</f>
        <v>146016.9</v>
      </c>
    </row>
    <row r="451" spans="1:20">
      <c r="B451" t="s">
        <v>108</v>
      </c>
      <c r="D451" t="s">
        <v>15</v>
      </c>
      <c r="E451" s="3">
        <v>114393.91999999998</v>
      </c>
      <c r="F451" s="3">
        <v>120121.10999999999</v>
      </c>
      <c r="G451" s="3">
        <v>120121.10999999999</v>
      </c>
      <c r="H451" s="3">
        <v>104889.89</v>
      </c>
      <c r="I451" s="1">
        <v>77857.17</v>
      </c>
      <c r="J451" s="1">
        <v>64814.54</v>
      </c>
      <c r="K451" s="1">
        <f>HLOOKUP(B450,'FY14-15'!$E$2:$GA$49,39,FALSE)</f>
        <v>64814.54</v>
      </c>
      <c r="L451" s="1">
        <f>HLOOKUP(B450,'FY15-16'!$E$2:$GA$49,39,FALSE)</f>
        <v>58908.800000000003</v>
      </c>
      <c r="M451" s="1">
        <f>HLOOKUP(B450,'FY16-17'!$E$2:$GA$49,39,FALSE)</f>
        <v>58908.800000000003</v>
      </c>
      <c r="N451" s="1">
        <f>HLOOKUP(B450,'FY17-18'!$E$2:$GA$49,39,FALSE)</f>
        <v>63985.07</v>
      </c>
      <c r="O451" s="1">
        <f>HLOOKUP($B450,'FY18-19'!$E$2:$GA$49,39,FALSE)</f>
        <v>72263.199999999997</v>
      </c>
      <c r="P451" s="1">
        <f>HLOOKUP($B450,'FY19-20'!$E$2:$GA$49,39,FALSE)</f>
        <v>72263.199999999997</v>
      </c>
      <c r="Q451" s="1">
        <f>HLOOKUP($B450,'FY20-21'!$E$2:$GA$49,39,FALSE)</f>
        <v>62870.97</v>
      </c>
      <c r="R451" s="1">
        <f>HLOOKUP($B450,'FY21-22'!$E$2:$GA$49,39,FALSE)</f>
        <v>67318.720000000001</v>
      </c>
      <c r="S451" s="1">
        <f>HLOOKUP($B450,'FY22-23'!$E$2:$GA$49,39,FALSE)</f>
        <v>67318.710000000006</v>
      </c>
      <c r="T451" s="1">
        <f>HLOOKUP($B450,'FY23-24'!$E$2:$GA$49,39,FALSE)</f>
        <v>65766.539999999994</v>
      </c>
    </row>
    <row r="452" spans="1:20">
      <c r="B452" t="s">
        <v>108</v>
      </c>
      <c r="D452" t="s">
        <v>16</v>
      </c>
      <c r="E452" s="3">
        <v>66464.739999999991</v>
      </c>
      <c r="F452" s="3">
        <v>71182.070000000007</v>
      </c>
      <c r="G452" s="3">
        <v>72040.36</v>
      </c>
      <c r="H452" s="3">
        <v>62710.899999999994</v>
      </c>
      <c r="I452" s="1">
        <v>57287.990000000005</v>
      </c>
      <c r="J452" s="1">
        <v>46101.68</v>
      </c>
      <c r="K452" s="1">
        <f>HLOOKUP(B451,'FY14-15'!$E$2:$GA$49,48,FALSE)</f>
        <v>40598.949999999997</v>
      </c>
      <c r="L452" s="1">
        <f>HLOOKUP(B451,'FY15-16'!$E$2:$GA$49,48,FALSE)</f>
        <v>35696.61</v>
      </c>
      <c r="M452" s="1">
        <f>HLOOKUP(B451,'FY16-17'!$E$2:$GA$49,48,FALSE)</f>
        <v>35810.14</v>
      </c>
      <c r="N452" s="1">
        <f>HLOOKUP(B451,'FY17-18'!$E$2:$GA$49,48,FALSE)</f>
        <v>37697.53</v>
      </c>
      <c r="O452" s="1">
        <f>HLOOKUP($B451,'FY18-19'!$E$2:$GA$49,48,FALSE)</f>
        <v>40911.25</v>
      </c>
      <c r="P452" s="1">
        <f>HLOOKUP($B451,'FY19-20'!$E$2:$GA$49,48,FALSE)</f>
        <v>41300.49</v>
      </c>
      <c r="Q452" s="1">
        <f>HLOOKUP($B451,'FY20-21'!$E$2:$GA$49,48,FALSE)</f>
        <v>36592.01</v>
      </c>
      <c r="R452" s="1">
        <f>HLOOKUP($B451,'FY21-22'!$E$2:$GA$49,48,FALSE)</f>
        <v>39663.019999999997</v>
      </c>
      <c r="S452" s="1">
        <f>HLOOKUP($B451,'FY22-23'!$E$2:$GA$49,48,FALSE)</f>
        <v>38548.79</v>
      </c>
      <c r="T452" s="1">
        <f>HLOOKUP($B451,'FY23-24'!$E$2:$GA$49,48,FALSE)</f>
        <v>36006.050000000003</v>
      </c>
    </row>
    <row r="453" spans="1:20">
      <c r="B453" t="s">
        <v>108</v>
      </c>
      <c r="D453" t="s">
        <v>17</v>
      </c>
      <c r="E453" s="3">
        <v>590.6</v>
      </c>
      <c r="F453" s="3">
        <v>605.49</v>
      </c>
      <c r="G453" s="3">
        <v>569.41999999999996</v>
      </c>
      <c r="H453" s="3">
        <v>520.71</v>
      </c>
      <c r="I453" s="3">
        <v>479.42911242603554</v>
      </c>
      <c r="J453" s="3">
        <v>599.91748062015506</v>
      </c>
      <c r="K453" s="3">
        <f t="shared" ref="K453:R453" si="330">K450/K448</f>
        <v>513.88154761904764</v>
      </c>
      <c r="L453" s="3">
        <f t="shared" si="330"/>
        <v>657.2455769230769</v>
      </c>
      <c r="M453" s="3">
        <f t="shared" si="330"/>
        <v>731.50262032085561</v>
      </c>
      <c r="N453" s="3">
        <f t="shared" si="330"/>
        <v>823.44120218579235</v>
      </c>
      <c r="O453" s="3">
        <f t="shared" si="330"/>
        <v>780.06070484581494</v>
      </c>
      <c r="P453" s="3">
        <f t="shared" si="330"/>
        <v>595.30718061674008</v>
      </c>
      <c r="Q453" s="3">
        <f t="shared" si="330"/>
        <v>1490.8329000000001</v>
      </c>
      <c r="R453" s="3">
        <f t="shared" si="330"/>
        <v>1021.478630952381</v>
      </c>
      <c r="S453" s="3">
        <f t="shared" ref="S453:T453" si="331">S450/S448</f>
        <v>1178.8420740740739</v>
      </c>
      <c r="T453" s="3">
        <f t="shared" si="331"/>
        <v>730.08449999999993</v>
      </c>
    </row>
    <row r="454" spans="1:20">
      <c r="B454" t="s">
        <v>108</v>
      </c>
      <c r="D454" t="s">
        <v>18</v>
      </c>
      <c r="E454" s="4">
        <v>1.27</v>
      </c>
      <c r="F454" s="4">
        <v>1.31</v>
      </c>
      <c r="G454" s="4">
        <v>1.51</v>
      </c>
      <c r="H454" s="4">
        <v>1.36</v>
      </c>
      <c r="I454" s="5">
        <v>1.7666038723181581</v>
      </c>
      <c r="J454" s="5">
        <v>3.1282329520190788</v>
      </c>
      <c r="K454" s="3">
        <f t="shared" ref="K454:M456" si="332">K450/K449</f>
        <v>2.5581397416143177</v>
      </c>
      <c r="L454" s="3">
        <f t="shared" si="332"/>
        <v>2.7158368595665214</v>
      </c>
      <c r="M454" s="3">
        <f t="shared" si="332"/>
        <v>2.7251372619332215</v>
      </c>
      <c r="N454" s="3">
        <f t="shared" ref="N454:R456" si="333">N450/N449</f>
        <v>2.9149206901887958</v>
      </c>
      <c r="O454" s="3">
        <f t="shared" si="333"/>
        <v>3.6087425613434418</v>
      </c>
      <c r="P454" s="3">
        <f t="shared" si="333"/>
        <v>3.8447345510413111</v>
      </c>
      <c r="Q454" s="3">
        <f t="shared" si="333"/>
        <v>3.0166590449210848</v>
      </c>
      <c r="R454" s="3">
        <f t="shared" si="333"/>
        <v>4.6739407887569451</v>
      </c>
      <c r="S454" s="3">
        <f t="shared" ref="S454:T454" si="334">S450/S449</f>
        <v>3.3591624451198916</v>
      </c>
      <c r="T454" s="3">
        <f t="shared" si="334"/>
        <v>4.011453296703297</v>
      </c>
    </row>
    <row r="455" spans="1:20">
      <c r="B455" t="s">
        <v>108</v>
      </c>
      <c r="D455" t="s">
        <v>19</v>
      </c>
      <c r="E455" s="6">
        <v>0.55179999999999996</v>
      </c>
      <c r="F455" s="6">
        <v>0.53039999999999998</v>
      </c>
      <c r="G455" s="6">
        <v>0.57799999999999996</v>
      </c>
      <c r="H455" s="6">
        <v>0.57879999999999998</v>
      </c>
      <c r="I455" s="6">
        <v>0.48046030337857448</v>
      </c>
      <c r="J455" s="6">
        <v>0.41875617131064086</v>
      </c>
      <c r="K455" s="6">
        <f t="shared" si="332"/>
        <v>0.50050552845735641</v>
      </c>
      <c r="L455" s="6">
        <f t="shared" si="332"/>
        <v>0.43091257599825855</v>
      </c>
      <c r="M455" s="6">
        <f t="shared" si="332"/>
        <v>0.43064824664256035</v>
      </c>
      <c r="N455" s="6">
        <f t="shared" si="333"/>
        <v>0.424614641978943</v>
      </c>
      <c r="O455" s="6">
        <f t="shared" si="333"/>
        <v>0.40809655726556465</v>
      </c>
      <c r="P455" s="6">
        <f t="shared" si="333"/>
        <v>0.53474928317835091</v>
      </c>
      <c r="Q455" s="6">
        <f t="shared" si="333"/>
        <v>0.42171708177355088</v>
      </c>
      <c r="R455" s="6">
        <f t="shared" si="333"/>
        <v>0.39228100767322532</v>
      </c>
      <c r="S455" s="6">
        <f t="shared" ref="S455:T455" si="335">S451/S450</f>
        <v>0.42300586488888536</v>
      </c>
      <c r="T455" s="6">
        <f t="shared" si="335"/>
        <v>0.45040361766343484</v>
      </c>
    </row>
    <row r="456" spans="1:20">
      <c r="B456" t="s">
        <v>108</v>
      </c>
      <c r="D456" t="s">
        <v>20</v>
      </c>
      <c r="E456" s="6">
        <v>0.58099999999999996</v>
      </c>
      <c r="F456" s="6">
        <v>0.59260000000000002</v>
      </c>
      <c r="G456" s="6">
        <v>0.59970000000000001</v>
      </c>
      <c r="H456" s="6">
        <v>0.59789999999999999</v>
      </c>
      <c r="I456" s="6">
        <v>0.73580878935106431</v>
      </c>
      <c r="J456" s="6">
        <v>0.71128607871011662</v>
      </c>
      <c r="K456" s="6">
        <f t="shared" si="332"/>
        <v>0.62638645587857289</v>
      </c>
      <c r="L456" s="6">
        <f t="shared" si="332"/>
        <v>0.60596396463686242</v>
      </c>
      <c r="M456" s="6">
        <f t="shared" si="332"/>
        <v>0.60789118094410344</v>
      </c>
      <c r="N456" s="6">
        <f t="shared" si="333"/>
        <v>0.58916134654537378</v>
      </c>
      <c r="O456" s="6">
        <f t="shared" si="333"/>
        <v>0.56614224114071898</v>
      </c>
      <c r="P456" s="6">
        <f t="shared" si="333"/>
        <v>0.57152866189152984</v>
      </c>
      <c r="Q456" s="6">
        <f t="shared" si="333"/>
        <v>0.58201758299577688</v>
      </c>
      <c r="R456" s="6">
        <f t="shared" si="333"/>
        <v>0.58918262260482668</v>
      </c>
      <c r="S456" s="6">
        <f t="shared" ref="S456:T456" si="336">S452/S451</f>
        <v>0.5726311451897993</v>
      </c>
      <c r="T456" s="6">
        <f t="shared" si="336"/>
        <v>0.54748280812705075</v>
      </c>
    </row>
    <row r="457" spans="1:20">
      <c r="B457" t="s">
        <v>108</v>
      </c>
      <c r="D457" t="s">
        <v>21</v>
      </c>
      <c r="E457" s="6">
        <v>0.3206</v>
      </c>
      <c r="F457" s="6">
        <v>0.31430000000000002</v>
      </c>
      <c r="G457" s="6">
        <v>0.34660000000000002</v>
      </c>
      <c r="H457" s="6">
        <v>0.34610000000000002</v>
      </c>
      <c r="I457" s="6">
        <v>0.35352691416023396</v>
      </c>
      <c r="J457" s="6">
        <v>0.29785543502720757</v>
      </c>
      <c r="K457" s="6">
        <f t="shared" ref="K457:R457" si="337">K452/K450</f>
        <v>0.31350988411803565</v>
      </c>
      <c r="L457" s="6">
        <f t="shared" si="337"/>
        <v>0.261117492963788</v>
      </c>
      <c r="M457" s="6">
        <f t="shared" si="337"/>
        <v>0.26178727122305351</v>
      </c>
      <c r="N457" s="6">
        <f t="shared" si="337"/>
        <v>0.25016653423119584</v>
      </c>
      <c r="O457" s="6">
        <f t="shared" si="337"/>
        <v>0.23104069953213852</v>
      </c>
      <c r="P457" s="6">
        <f t="shared" si="337"/>
        <v>0.30562454226237767</v>
      </c>
      <c r="Q457" s="6">
        <f t="shared" si="337"/>
        <v>0.24544675664187449</v>
      </c>
      <c r="R457" s="6">
        <f t="shared" si="337"/>
        <v>0.23112515289897503</v>
      </c>
      <c r="S457" s="6">
        <f t="shared" ref="S457:T457" si="338">S452/S450</f>
        <v>0.24222633283332395</v>
      </c>
      <c r="T457" s="6">
        <f t="shared" si="338"/>
        <v>0.2465882373889598</v>
      </c>
    </row>
    <row r="458" spans="1:20">
      <c r="B458" t="s">
        <v>108</v>
      </c>
    </row>
    <row r="459" spans="1:20">
      <c r="A459" t="s">
        <v>110</v>
      </c>
      <c r="B459" t="s">
        <v>111</v>
      </c>
      <c r="C459" t="s">
        <v>112</v>
      </c>
    </row>
    <row r="460" spans="1:20">
      <c r="B460" t="s">
        <v>111</v>
      </c>
      <c r="D460" t="s">
        <v>12</v>
      </c>
      <c r="E460" s="1">
        <v>3531</v>
      </c>
      <c r="F460" s="1">
        <v>3366</v>
      </c>
      <c r="G460" s="1">
        <v>3242</v>
      </c>
      <c r="H460" s="1">
        <v>2308</v>
      </c>
      <c r="I460" s="1">
        <v>2688</v>
      </c>
      <c r="J460" s="1">
        <v>2736</v>
      </c>
      <c r="K460" s="1">
        <f>HLOOKUP(B459,'FY14-15'!$E$2:$GA$49,15,FALSE)</f>
        <v>2535</v>
      </c>
      <c r="L460" s="1">
        <f>HLOOKUP(B459,'FY15-16'!$E$2:$GA$49,15,FALSE)</f>
        <v>2704</v>
      </c>
      <c r="M460" s="1">
        <f>HLOOKUP(B459,'FY16-17'!$E$2:$GA$49,15,FALSE)</f>
        <v>2386</v>
      </c>
      <c r="N460" s="1">
        <f>HLOOKUP(B459,'FY17-18'!$E$2:$GA$49,15,FALSE)</f>
        <v>2427</v>
      </c>
      <c r="O460" s="1">
        <f>HLOOKUP($B459,'FY18-19'!$E$2:$GA$49,15,FALSE)</f>
        <v>2410</v>
      </c>
      <c r="P460" s="1">
        <f>HLOOKUP($B459,'FY19-20'!$E$2:$GA$49,15,FALSE)</f>
        <v>4720</v>
      </c>
      <c r="Q460" s="1">
        <f>HLOOKUP($B459,'FY20-21'!$E$2:$GA$49,15,FALSE)</f>
        <v>4552</v>
      </c>
      <c r="R460" s="1">
        <f>HLOOKUP($B459,'FY21-22'!$E$2:$GA$49,15,FALSE)</f>
        <v>4426</v>
      </c>
      <c r="S460" s="1">
        <f>HLOOKUP($B459,'FY22-23'!$E$2:$GA$49,15,FALSE)</f>
        <v>2390</v>
      </c>
      <c r="T460" s="1">
        <f>HLOOKUP($B459,'FY23-24'!$E$2:$GA$49,15,FALSE)</f>
        <v>2991</v>
      </c>
    </row>
    <row r="461" spans="1:20">
      <c r="B461" t="s">
        <v>111</v>
      </c>
      <c r="D461" t="s">
        <v>13</v>
      </c>
      <c r="E461" s="3">
        <v>399840</v>
      </c>
      <c r="F461" s="3">
        <v>406224</v>
      </c>
      <c r="G461" s="3">
        <v>375144</v>
      </c>
      <c r="H461" s="3">
        <v>371616</v>
      </c>
      <c r="I461" s="1">
        <v>381024</v>
      </c>
      <c r="J461" s="1">
        <v>385896</v>
      </c>
      <c r="K461" s="1">
        <f>HLOOKUP(B460,'FY14-15'!$E$2:$GA$49,31,FALSE)</f>
        <v>363392</v>
      </c>
      <c r="L461" s="1">
        <f>HLOOKUP(B460,'FY15-16'!$E$2:$GA$49,31,FALSE)</f>
        <v>388920</v>
      </c>
      <c r="M461" s="1">
        <f>HLOOKUP(B460,'FY16-17'!$E$2:$GA$49,31,FALSE)</f>
        <v>362376</v>
      </c>
      <c r="N461" s="1">
        <f>HLOOKUP(B460,'FY17-18'!$E$2:$GA$49,31,FALSE)</f>
        <v>375480</v>
      </c>
      <c r="O461" s="1">
        <f>HLOOKUP($B460,'FY18-19'!$E$2:$GA$49,31,FALSE)</f>
        <v>348096</v>
      </c>
      <c r="P461" s="1">
        <f>HLOOKUP($B460,'FY19-20'!$E$2:$GA$49,31,FALSE)</f>
        <v>228802</v>
      </c>
      <c r="Q461" s="1">
        <f>HLOOKUP($B460,'FY20-21'!$E$2:$GA$49,31,FALSE)</f>
        <v>317688</v>
      </c>
      <c r="R461" s="1">
        <f>HLOOKUP($B460,'FY21-22'!$E$2:$GA$49,31,FALSE)</f>
        <v>309400</v>
      </c>
      <c r="S461" s="1">
        <f>HLOOKUP($B460,'FY22-23'!$E$2:$GA$49,31,FALSE)</f>
        <v>368251</v>
      </c>
      <c r="T461" s="1">
        <f>HLOOKUP($B460,'FY23-24'!$E$2:$GA$49,31,FALSE)</f>
        <v>366520</v>
      </c>
    </row>
    <row r="462" spans="1:20">
      <c r="B462" t="s">
        <v>111</v>
      </c>
      <c r="D462" t="s">
        <v>24</v>
      </c>
      <c r="E462" s="3">
        <v>1088451</v>
      </c>
      <c r="F462" s="3">
        <v>1094235</v>
      </c>
      <c r="G462" s="3">
        <v>1063997</v>
      </c>
      <c r="H462" s="3">
        <v>1082102</v>
      </c>
      <c r="I462" s="1">
        <v>1111150</v>
      </c>
      <c r="J462" s="1">
        <v>1154891</v>
      </c>
      <c r="K462" s="1">
        <f>HLOOKUP(B461,'FY14-15'!$E$2:$GA$49,7,FALSE)</f>
        <v>1283036.8500000001</v>
      </c>
      <c r="L462" s="1">
        <f>HLOOKUP(B461,'FY15-16'!$E$2:$GA$49,7,FALSE)</f>
        <v>1285567</v>
      </c>
      <c r="M462" s="1">
        <f>HLOOKUP(B461,'FY16-17'!$E$2:$GA$49,7,FALSE)</f>
        <v>1314633</v>
      </c>
      <c r="N462" s="1">
        <f>HLOOKUP(B461,'FY17-18'!$E$2:$GA$49,7,FALSE)</f>
        <v>1184888</v>
      </c>
      <c r="O462" s="1">
        <f>HLOOKUP($B461,'FY18-19'!$E$2:$GA$49,7,FALSE)</f>
        <v>987571.17</v>
      </c>
      <c r="P462" s="1">
        <f>HLOOKUP($B461,'FY19-20'!$E$2:$GA$49,7,FALSE)</f>
        <v>936170.86</v>
      </c>
      <c r="Q462" s="1">
        <f>HLOOKUP($B461,'FY20-21'!$E$2:$GA$49,7,FALSE)</f>
        <v>870290.81</v>
      </c>
      <c r="R462" s="1">
        <f>HLOOKUP($B461,'FY21-22'!$E$2:$GA$49,7,FALSE)</f>
        <v>1598874.39</v>
      </c>
      <c r="S462" s="1">
        <f>HLOOKUP($B461,'FY22-23'!$E$2:$GA$49,7,FALSE)</f>
        <v>1556450.21</v>
      </c>
      <c r="T462" s="1">
        <f>HLOOKUP($B461,'FY23-24'!$E$2:$GA$49,7,FALSE)</f>
        <v>1521493.24</v>
      </c>
    </row>
    <row r="463" spans="1:20">
      <c r="B463" t="s">
        <v>111</v>
      </c>
      <c r="D463" t="s">
        <v>15</v>
      </c>
      <c r="E463" s="3">
        <v>484573.71</v>
      </c>
      <c r="F463" s="3">
        <v>472349.81999999995</v>
      </c>
      <c r="G463" s="3">
        <v>472349.81999999995</v>
      </c>
      <c r="H463" s="3">
        <v>459573.33999999997</v>
      </c>
      <c r="I463" s="1">
        <v>471767.99</v>
      </c>
      <c r="J463" s="1">
        <v>487803.18</v>
      </c>
      <c r="K463" s="1">
        <f>HLOOKUP(B462,'FY14-15'!$E$2:$GA$49,39,FALSE)</f>
        <v>525570.40999999992</v>
      </c>
      <c r="L463" s="1">
        <f>HLOOKUP(B462,'FY15-16'!$E$2:$GA$49,39,FALSE)</f>
        <v>532820.44999999995</v>
      </c>
      <c r="M463" s="1">
        <f>HLOOKUP(B462,'FY16-17'!$E$2:$GA$49,39,FALSE)</f>
        <v>536017.57999999996</v>
      </c>
      <c r="N463" s="1">
        <f>HLOOKUP(B462,'FY17-18'!$E$2:$GA$49,39,FALSE)</f>
        <v>536017.57999999996</v>
      </c>
      <c r="O463" s="1">
        <f>HLOOKUP($B462,'FY18-19'!$E$2:$GA$49,39,FALSE)</f>
        <v>495354.64</v>
      </c>
      <c r="P463" s="1">
        <f>HLOOKUP($B462,'FY19-20'!$E$2:$GA$49,39,FALSE)</f>
        <v>421665.54000000004</v>
      </c>
      <c r="Q463" s="1">
        <f>HLOOKUP($B462,'FY20-21'!$E$2:$GA$49,39,FALSE)</f>
        <v>374364.01</v>
      </c>
      <c r="R463" s="1">
        <f>HLOOKUP($B462,'FY21-22'!$E$2:$GA$49,39,FALSE)</f>
        <v>618137.43000000005</v>
      </c>
      <c r="S463" s="1">
        <f>HLOOKUP($B462,'FY22-23'!$E$2:$GA$49,39,FALSE)</f>
        <v>619392.37</v>
      </c>
      <c r="T463" s="1">
        <f>HLOOKUP($B462,'FY23-24'!$E$2:$GA$49,39,FALSE)</f>
        <v>619392.37</v>
      </c>
    </row>
    <row r="464" spans="1:20">
      <c r="B464" t="s">
        <v>111</v>
      </c>
      <c r="D464" t="s">
        <v>16</v>
      </c>
      <c r="E464" s="3">
        <v>281545.25</v>
      </c>
      <c r="F464" s="3">
        <v>276982.03999999998</v>
      </c>
      <c r="G464" s="3">
        <v>283282.86</v>
      </c>
      <c r="H464" s="3">
        <v>280488.15000000002</v>
      </c>
      <c r="I464" s="1">
        <v>291824.51</v>
      </c>
      <c r="J464" s="1">
        <v>301463.95</v>
      </c>
      <c r="K464" s="1">
        <f>HLOOKUP(B463,'FY14-15'!$E$2:$GA$49,48,FALSE)</f>
        <v>345320.14</v>
      </c>
      <c r="L464" s="1">
        <f>HLOOKUP(B463,'FY15-16'!$E$2:$GA$49,48,FALSE)</f>
        <v>329185.40000000002</v>
      </c>
      <c r="M464" s="1">
        <f>HLOOKUP(B463,'FY16-17'!$E$2:$GA$49,48,FALSE)</f>
        <v>326166.42</v>
      </c>
      <c r="N464" s="1">
        <f>HLOOKUP(B463,'FY17-18'!$E$2:$GA$49,48,FALSE)</f>
        <v>311744.06</v>
      </c>
      <c r="O464" s="1">
        <f>HLOOKUP($B463,'FY18-19'!$E$2:$GA$49,48,FALSE)</f>
        <v>271773.07</v>
      </c>
      <c r="P464" s="1">
        <f>HLOOKUP($B463,'FY19-20'!$E$2:$GA$49,48,FALSE)</f>
        <v>234149.52000000002</v>
      </c>
      <c r="Q464" s="1">
        <f>HLOOKUP($B463,'FY20-21'!$E$2:$GA$49,48,FALSE)</f>
        <v>218742.09000000003</v>
      </c>
      <c r="R464" s="1">
        <f>HLOOKUP($B463,'FY21-22'!$E$2:$GA$49,48,FALSE)</f>
        <v>383619.56</v>
      </c>
      <c r="S464" s="1">
        <f>HLOOKUP($B463,'FY22-23'!$E$2:$GA$49,48,FALSE)</f>
        <v>354800.28</v>
      </c>
      <c r="T464" s="1">
        <f>HLOOKUP($B463,'FY23-24'!$E$2:$GA$49,48,FALSE)</f>
        <v>340384.13</v>
      </c>
    </row>
    <row r="465" spans="1:20">
      <c r="B465" t="s">
        <v>111</v>
      </c>
      <c r="D465" t="s">
        <v>17</v>
      </c>
      <c r="E465" s="3">
        <v>308.26</v>
      </c>
      <c r="F465" s="3">
        <v>325.08</v>
      </c>
      <c r="G465" s="3">
        <v>328.19</v>
      </c>
      <c r="H465" s="3">
        <v>468.85</v>
      </c>
      <c r="I465" s="3">
        <v>413.37425595238096</v>
      </c>
      <c r="J465" s="3">
        <v>422.109283625731</v>
      </c>
      <c r="K465" s="3">
        <f t="shared" ref="K465:R465" si="339">K462/K460</f>
        <v>506.12893491124265</v>
      </c>
      <c r="L465" s="3">
        <f t="shared" si="339"/>
        <v>475.43158284023667</v>
      </c>
      <c r="M465" s="3">
        <f t="shared" si="339"/>
        <v>550.97778709136628</v>
      </c>
      <c r="N465" s="3">
        <f t="shared" si="339"/>
        <v>488.21096003296253</v>
      </c>
      <c r="O465" s="3">
        <f t="shared" si="339"/>
        <v>409.78056846473032</v>
      </c>
      <c r="P465" s="3">
        <f t="shared" si="339"/>
        <v>198.34128389830508</v>
      </c>
      <c r="Q465" s="3">
        <f t="shared" si="339"/>
        <v>191.18866652021092</v>
      </c>
      <c r="R465" s="3">
        <f t="shared" si="339"/>
        <v>361.24590826931762</v>
      </c>
      <c r="S465" s="3">
        <f t="shared" ref="S465:T465" si="340">S462/S460</f>
        <v>651.23439748953979</v>
      </c>
      <c r="T465" s="3">
        <f t="shared" si="340"/>
        <v>508.69048478769639</v>
      </c>
    </row>
    <row r="466" spans="1:20">
      <c r="B466" t="s">
        <v>111</v>
      </c>
      <c r="D466" t="s">
        <v>18</v>
      </c>
      <c r="E466" s="4">
        <v>2.72</v>
      </c>
      <c r="F466" s="4">
        <v>2.69</v>
      </c>
      <c r="G466" s="4">
        <v>2.84</v>
      </c>
      <c r="H466" s="4">
        <v>2.91</v>
      </c>
      <c r="I466" s="5">
        <v>2.9162205005458972</v>
      </c>
      <c r="J466" s="5">
        <v>2.9927519331633392</v>
      </c>
      <c r="K466" s="3">
        <f t="shared" ref="K466:M468" si="341">K462/K461</f>
        <v>3.5307239840172597</v>
      </c>
      <c r="L466" s="3">
        <f t="shared" si="341"/>
        <v>3.3054792759436387</v>
      </c>
      <c r="M466" s="3">
        <f t="shared" si="341"/>
        <v>3.6278147559441023</v>
      </c>
      <c r="N466" s="3">
        <f t="shared" ref="N466:R468" si="342">N462/N461</f>
        <v>3.1556620858634283</v>
      </c>
      <c r="O466" s="3">
        <f t="shared" si="342"/>
        <v>2.8370655508825151</v>
      </c>
      <c r="P466" s="3">
        <f t="shared" si="342"/>
        <v>4.091620090733473</v>
      </c>
      <c r="Q466" s="3">
        <f t="shared" si="342"/>
        <v>2.7394513170154369</v>
      </c>
      <c r="R466" s="3">
        <f t="shared" si="342"/>
        <v>5.1676612475759534</v>
      </c>
      <c r="S466" s="3">
        <f t="shared" ref="S466:T466" si="343">S462/S461</f>
        <v>4.2266014484685712</v>
      </c>
      <c r="T466" s="3">
        <f t="shared" si="343"/>
        <v>4.1511874931790897</v>
      </c>
    </row>
    <row r="467" spans="1:20">
      <c r="B467" t="s">
        <v>111</v>
      </c>
      <c r="D467" t="s">
        <v>19</v>
      </c>
      <c r="E467" s="6">
        <v>0.44519999999999998</v>
      </c>
      <c r="F467" s="6">
        <v>0.43169999999999997</v>
      </c>
      <c r="G467" s="6">
        <v>0.44390000000000002</v>
      </c>
      <c r="H467" s="6">
        <v>0.42470000000000002</v>
      </c>
      <c r="I467" s="6">
        <v>0.424576330828421</v>
      </c>
      <c r="J467" s="6">
        <v>0.42238027658021404</v>
      </c>
      <c r="K467" s="6">
        <f t="shared" si="341"/>
        <v>0.40963001958985035</v>
      </c>
      <c r="L467" s="6">
        <f t="shared" si="341"/>
        <v>0.41446338463884025</v>
      </c>
      <c r="M467" s="6">
        <f t="shared" si="341"/>
        <v>0.40773172436718075</v>
      </c>
      <c r="N467" s="6">
        <f t="shared" si="342"/>
        <v>0.45237826697544403</v>
      </c>
      <c r="O467" s="6">
        <f t="shared" si="342"/>
        <v>0.50158880194933186</v>
      </c>
      <c r="P467" s="6">
        <f t="shared" si="342"/>
        <v>0.45041515178116104</v>
      </c>
      <c r="Q467" s="6">
        <f t="shared" si="342"/>
        <v>0.43015967271905353</v>
      </c>
      <c r="R467" s="6">
        <f t="shared" si="342"/>
        <v>0.38660787480622544</v>
      </c>
      <c r="S467" s="6">
        <f t="shared" ref="S467:T467" si="344">S463/S462</f>
        <v>0.39795193320061295</v>
      </c>
      <c r="T467" s="6">
        <f t="shared" si="344"/>
        <v>0.40709505222645614</v>
      </c>
    </row>
    <row r="468" spans="1:20">
      <c r="B468" t="s">
        <v>111</v>
      </c>
      <c r="D468" t="s">
        <v>20</v>
      </c>
      <c r="E468" s="6">
        <v>0.58099999999999996</v>
      </c>
      <c r="F468" s="6">
        <v>0.58640000000000003</v>
      </c>
      <c r="G468" s="6">
        <v>0.59970000000000001</v>
      </c>
      <c r="H468" s="6">
        <v>0.61029999999999995</v>
      </c>
      <c r="I468" s="6">
        <v>0.61857632604535129</v>
      </c>
      <c r="J468" s="6">
        <v>0.61800324876930901</v>
      </c>
      <c r="K468" s="6">
        <f t="shared" si="341"/>
        <v>0.65703877811538147</v>
      </c>
      <c r="L468" s="6">
        <f t="shared" si="341"/>
        <v>0.61781675234124378</v>
      </c>
      <c r="M468" s="6">
        <f t="shared" si="341"/>
        <v>0.60849948242369212</v>
      </c>
      <c r="N468" s="6">
        <f t="shared" si="342"/>
        <v>0.58159297685721434</v>
      </c>
      <c r="O468" s="6">
        <f t="shared" si="342"/>
        <v>0.54864343251130143</v>
      </c>
      <c r="P468" s="6">
        <f t="shared" si="342"/>
        <v>0.55529678806572624</v>
      </c>
      <c r="Q468" s="6">
        <f t="shared" si="342"/>
        <v>0.58430320265027613</v>
      </c>
      <c r="R468" s="6">
        <f t="shared" si="342"/>
        <v>0.62060561516231105</v>
      </c>
      <c r="S468" s="6">
        <f t="shared" ref="S468:T468" si="345">S464/S463</f>
        <v>0.57281990735533284</v>
      </c>
      <c r="T468" s="6">
        <f t="shared" si="345"/>
        <v>0.54954524221859569</v>
      </c>
    </row>
    <row r="469" spans="1:20">
      <c r="B469" t="s">
        <v>111</v>
      </c>
      <c r="D469" t="s">
        <v>21</v>
      </c>
      <c r="E469" s="6">
        <v>0.25869999999999999</v>
      </c>
      <c r="F469" s="6">
        <v>0.25309999999999999</v>
      </c>
      <c r="G469" s="6">
        <v>0.26619999999999999</v>
      </c>
      <c r="H469" s="6">
        <v>0.25919999999999999</v>
      </c>
      <c r="I469" s="6">
        <v>0.26263286684966025</v>
      </c>
      <c r="J469" s="6">
        <v>0.26103238314265159</v>
      </c>
      <c r="K469" s="6">
        <f t="shared" ref="K469:R469" si="346">K464/K462</f>
        <v>0.26914280755069503</v>
      </c>
      <c r="L469" s="6">
        <f t="shared" si="346"/>
        <v>0.25606242226192805</v>
      </c>
      <c r="M469" s="6">
        <f t="shared" si="346"/>
        <v>0.24810454324514902</v>
      </c>
      <c r="N469" s="6">
        <f t="shared" si="346"/>
        <v>0.26310002295575613</v>
      </c>
      <c r="O469" s="6">
        <f t="shared" si="346"/>
        <v>0.2751934020107128</v>
      </c>
      <c r="P469" s="6">
        <f t="shared" si="346"/>
        <v>0.25011408708021526</v>
      </c>
      <c r="Q469" s="6">
        <f t="shared" si="346"/>
        <v>0.25134367442073763</v>
      </c>
      <c r="R469" s="6">
        <f t="shared" si="346"/>
        <v>0.23993101797071126</v>
      </c>
      <c r="S469" s="6">
        <f t="shared" ref="S469:T469" si="347">S464/S462</f>
        <v>0.22795478950785072</v>
      </c>
      <c r="T469" s="6">
        <f t="shared" si="347"/>
        <v>0.2237171490817797</v>
      </c>
    </row>
    <row r="470" spans="1:20">
      <c r="B470" t="s">
        <v>111</v>
      </c>
    </row>
    <row r="471" spans="1:20">
      <c r="A471" t="s">
        <v>113</v>
      </c>
      <c r="B471" t="s">
        <v>114</v>
      </c>
      <c r="C471" t="s">
        <v>115</v>
      </c>
    </row>
    <row r="472" spans="1:20">
      <c r="B472" t="s">
        <v>114</v>
      </c>
      <c r="D472" t="s">
        <v>12</v>
      </c>
      <c r="E472" s="1">
        <v>20458</v>
      </c>
      <c r="F472" s="1">
        <v>21562</v>
      </c>
      <c r="G472" s="1">
        <v>23508</v>
      </c>
      <c r="H472" s="1">
        <v>34360</v>
      </c>
      <c r="I472" s="1">
        <v>33758</v>
      </c>
      <c r="J472" s="1">
        <v>36100</v>
      </c>
      <c r="K472" s="1">
        <f>HLOOKUP(B471,'FY14-15'!$E$2:$GA$49,15,FALSE)</f>
        <v>39262</v>
      </c>
      <c r="L472" s="1">
        <f>HLOOKUP(B471,'FY15-16'!$E$2:$GA$49,15,FALSE)</f>
        <v>38387</v>
      </c>
      <c r="M472" s="1">
        <f>HLOOKUP(B471,'FY16-17'!$E$2:$GA$49,15,FALSE)</f>
        <v>37314</v>
      </c>
      <c r="N472" s="1">
        <f>HLOOKUP(B471,'FY17-18'!$E$2:$GA$49,15,FALSE)</f>
        <v>33253</v>
      </c>
      <c r="O472" s="1">
        <f>HLOOKUP($B471,'FY18-19'!$E$2:$GA$49,15,FALSE)</f>
        <v>33751</v>
      </c>
      <c r="P472" s="1">
        <f>HLOOKUP($B471,'FY19-20'!$E$2:$GA$49,15,FALSE)</f>
        <v>31762</v>
      </c>
      <c r="Q472" s="1">
        <f>HLOOKUP($B471,'FY20-21'!$E$2:$GA$49,15,FALSE)</f>
        <v>15628</v>
      </c>
      <c r="R472" s="1">
        <f>HLOOKUP($B471,'FY21-22'!$E$2:$GA$49,15,FALSE)</f>
        <v>35502</v>
      </c>
      <c r="S472" s="1">
        <f>HLOOKUP($B471,'FY22-23'!$E$2:$GA$49,15,FALSE)</f>
        <v>34205</v>
      </c>
      <c r="T472" s="1">
        <f>HLOOKUP($B471,'FY23-24'!$E$2:$GA$49,15,FALSE)</f>
        <v>25197</v>
      </c>
    </row>
    <row r="473" spans="1:20">
      <c r="B473" t="s">
        <v>114</v>
      </c>
      <c r="D473" t="s">
        <v>13</v>
      </c>
      <c r="E473" s="3">
        <v>3640586.4</v>
      </c>
      <c r="F473" s="3">
        <v>3724746</v>
      </c>
      <c r="G473" s="3">
        <v>3592802.5</v>
      </c>
      <c r="H473" s="3">
        <v>3531570.1</v>
      </c>
      <c r="I473" s="1">
        <v>3352195</v>
      </c>
      <c r="J473" s="1">
        <v>3113372.5</v>
      </c>
      <c r="K473" s="1">
        <f>HLOOKUP(B472,'FY14-15'!$E$2:$GA$49,31,FALSE)</f>
        <v>2818322.5</v>
      </c>
      <c r="L473" s="1">
        <f>HLOOKUP(B472,'FY15-16'!$E$2:$GA$49,31,FALSE)</f>
        <v>2808094</v>
      </c>
      <c r="M473" s="1">
        <f>HLOOKUP(B472,'FY16-17'!$E$2:$GA$49,31,FALSE)</f>
        <v>2714695.8</v>
      </c>
      <c r="N473" s="1">
        <f>HLOOKUP(B472,'FY17-18'!$E$2:$GA$49,31,FALSE)</f>
        <v>2566506.9</v>
      </c>
      <c r="O473" s="1">
        <f>HLOOKUP($B472,'FY18-19'!$E$2:$GA$49,31,FALSE)</f>
        <v>2446531.2000000002</v>
      </c>
      <c r="P473" s="1">
        <f>HLOOKUP($B472,'FY19-20'!$E$2:$GA$49,31,FALSE)</f>
        <v>1757625</v>
      </c>
      <c r="Q473" s="1">
        <f>HLOOKUP($B472,'FY20-21'!$E$2:$GA$49,31,FALSE)</f>
        <v>1515698.4</v>
      </c>
      <c r="R473" s="1">
        <f>HLOOKUP($B472,'FY21-22'!$E$2:$GA$49,31,FALSE)</f>
        <v>2215407.6</v>
      </c>
      <c r="S473" s="1">
        <f>HLOOKUP($B472,'FY22-23'!$E$2:$GA$49,31,FALSE)</f>
        <v>2691903.2</v>
      </c>
      <c r="T473" s="1">
        <f>HLOOKUP($B472,'FY23-24'!$E$2:$GA$49,31,FALSE)</f>
        <v>1844063.6</v>
      </c>
    </row>
    <row r="474" spans="1:20">
      <c r="B474" t="s">
        <v>114</v>
      </c>
      <c r="D474" t="s">
        <v>24</v>
      </c>
      <c r="E474" s="3">
        <v>19308396.050000001</v>
      </c>
      <c r="F474" s="3">
        <v>18839837.350000001</v>
      </c>
      <c r="G474" s="3">
        <v>18810064.84</v>
      </c>
      <c r="H474" s="3">
        <v>19322646.59</v>
      </c>
      <c r="I474" s="1">
        <v>20354613.23</v>
      </c>
      <c r="J474" s="1">
        <v>21801689.539999999</v>
      </c>
      <c r="K474" s="1">
        <f>HLOOKUP(B473,'FY14-15'!$E$2:$GA$49,7,FALSE)</f>
        <v>20490443.129999999</v>
      </c>
      <c r="L474" s="1">
        <f>HLOOKUP(B473,'FY15-16'!$E$2:$GA$49,7,FALSE)</f>
        <v>25714176.359999999</v>
      </c>
      <c r="M474" s="1">
        <f>HLOOKUP(B473,'FY16-17'!$E$2:$GA$49,7,FALSE)</f>
        <v>25024846.449999999</v>
      </c>
      <c r="N474" s="1">
        <f>HLOOKUP(B473,'FY17-18'!$E$2:$GA$49,7,FALSE)</f>
        <v>26301471.23</v>
      </c>
      <c r="O474" s="1">
        <f>HLOOKUP($B473,'FY18-19'!$E$2:$GA$49,7,FALSE)</f>
        <v>30682254.960000001</v>
      </c>
      <c r="P474" s="1">
        <f>HLOOKUP($B473,'FY19-20'!$E$2:$GA$49,7,FALSE)</f>
        <v>29328877.68</v>
      </c>
      <c r="Q474" s="1">
        <f>HLOOKUP($B473,'FY20-21'!$E$2:$GA$49,7,FALSE)</f>
        <v>24405091.210000001</v>
      </c>
      <c r="R474" s="1">
        <f>HLOOKUP($B473,'FY21-22'!$E$2:$GA$49,7,FALSE)</f>
        <v>29506650.960000001</v>
      </c>
      <c r="S474" s="1">
        <f>HLOOKUP($B473,'FY22-23'!$E$2:$GA$49,7,FALSE)</f>
        <v>32252025.530000001</v>
      </c>
      <c r="T474" s="1">
        <f>HLOOKUP($B473,'FY23-24'!$E$2:$GA$49,7,FALSE)</f>
        <v>32788055.629999999</v>
      </c>
    </row>
    <row r="475" spans="1:20">
      <c r="B475" t="s">
        <v>114</v>
      </c>
      <c r="D475" t="s">
        <v>15</v>
      </c>
      <c r="E475" s="3">
        <v>7451481.4900000002</v>
      </c>
      <c r="F475" s="3">
        <v>7451481.4900000002</v>
      </c>
      <c r="G475" s="3">
        <v>7313857.0999999996</v>
      </c>
      <c r="H475" s="3">
        <v>7429006.7200000007</v>
      </c>
      <c r="I475" s="1">
        <v>7733612.1500000004</v>
      </c>
      <c r="J475" s="1">
        <v>8163927.54</v>
      </c>
      <c r="K475" s="1">
        <f>HLOOKUP(B474,'FY14-15'!$E$2:$GA$49,39,FALSE)</f>
        <v>8163927.54</v>
      </c>
      <c r="L475" s="1">
        <f>HLOOKUP(B474,'FY15-16'!$E$2:$GA$49,39,FALSE)</f>
        <v>9412634.6199999992</v>
      </c>
      <c r="M475" s="1">
        <f>HLOOKUP(B474,'FY16-17'!$E$2:$GA$49,39,FALSE)</f>
        <v>9412634.6199999992</v>
      </c>
      <c r="N475" s="1">
        <f>HLOOKUP(B474,'FY17-18'!$E$2:$GA$49,39,FALSE)</f>
        <v>9551049.6899999995</v>
      </c>
      <c r="O475" s="1">
        <f>HLOOKUP($B474,'FY18-19'!$E$2:$GA$49,39,FALSE)</f>
        <v>11004775.109999999</v>
      </c>
      <c r="P475" s="1">
        <f>HLOOKUP($B474,'FY19-20'!$E$2:$GA$49,39,FALSE)</f>
        <v>11004775.109999999</v>
      </c>
      <c r="Q475" s="1">
        <f>HLOOKUP($B474,'FY20-21'!$E$2:$GA$49,39,FALSE)</f>
        <v>10373860.48</v>
      </c>
      <c r="R475" s="1">
        <f>HLOOKUP($B474,'FY21-22'!$E$2:$GA$49,39,FALSE)</f>
        <v>10548716.76</v>
      </c>
      <c r="S475" s="1">
        <f>HLOOKUP($B474,'FY22-23'!$E$2:$GA$49,39,FALSE)</f>
        <v>11597905.970000001</v>
      </c>
      <c r="T475" s="1">
        <f>HLOOKUP($B474,'FY23-24'!$E$2:$GA$49,39,FALSE)</f>
        <v>11597905.970000001</v>
      </c>
    </row>
    <row r="476" spans="1:20">
      <c r="B476" t="s">
        <v>114</v>
      </c>
      <c r="D476" t="s">
        <v>16</v>
      </c>
      <c r="E476" s="3">
        <v>4341373.76</v>
      </c>
      <c r="F476" s="3">
        <v>4381184.32</v>
      </c>
      <c r="G476" s="3">
        <v>4372594.1099999994</v>
      </c>
      <c r="H476" s="3">
        <v>4564838.63</v>
      </c>
      <c r="I476" s="1">
        <v>4794715.29</v>
      </c>
      <c r="J476" s="1">
        <v>5062119.4400000004</v>
      </c>
      <c r="K476" s="1">
        <f>HLOOKUP(B475,'FY14-15'!$E$2:$GA$49,48,FALSE)</f>
        <v>5298168.9400000004</v>
      </c>
      <c r="L476" s="1">
        <f>HLOOKUP(B475,'FY15-16'!$E$2:$GA$49,48,FALSE)</f>
        <v>5931940.9499999993</v>
      </c>
      <c r="M476" s="1">
        <f>HLOOKUP(B475,'FY16-17'!$E$2:$GA$49,48,FALSE)</f>
        <v>5721858.1999999993</v>
      </c>
      <c r="N476" s="1">
        <f>HLOOKUP(B475,'FY17-18'!$E$2:$GA$49,48,FALSE)</f>
        <v>5568027.9699999997</v>
      </c>
      <c r="O476" s="1">
        <f>HLOOKUP($B475,'FY18-19'!$E$2:$GA$49,48,FALSE)</f>
        <v>6247448.2799999993</v>
      </c>
      <c r="P476" s="1">
        <f>HLOOKUP($B475,'FY19-20'!$E$2:$GA$49,48,FALSE)</f>
        <v>6289543.7999999998</v>
      </c>
      <c r="Q476" s="1">
        <f>HLOOKUP($B475,'FY20-21'!$E$2:$GA$49,48,FALSE)</f>
        <v>6128926.8200000003</v>
      </c>
      <c r="R476" s="1">
        <f>HLOOKUP($B475,'FY21-22'!$E$2:$GA$49,48,FALSE)</f>
        <v>6165148.9399999995</v>
      </c>
      <c r="S476" s="1">
        <f>HLOOKUP($B475,'FY22-23'!$E$2:$GA$49,48,FALSE)</f>
        <v>6739062.6300000008</v>
      </c>
      <c r="T476" s="1">
        <f>HLOOKUP($B475,'FY23-24'!$E$2:$GA$49,48,FALSE)</f>
        <v>6373574.1600000001</v>
      </c>
    </row>
    <row r="477" spans="1:20">
      <c r="B477" t="s">
        <v>114</v>
      </c>
      <c r="D477" t="s">
        <v>17</v>
      </c>
      <c r="E477" s="3">
        <v>943.81</v>
      </c>
      <c r="F477" s="3">
        <v>873.75</v>
      </c>
      <c r="G477" s="3">
        <v>800.16</v>
      </c>
      <c r="H477" s="3">
        <v>562.36</v>
      </c>
      <c r="I477" s="3">
        <v>602.95672818294929</v>
      </c>
      <c r="J477" s="3">
        <v>603.92491800554012</v>
      </c>
      <c r="K477" s="3">
        <f t="shared" ref="K477:R477" si="348">K474/K472</f>
        <v>521.88994778666392</v>
      </c>
      <c r="L477" s="3">
        <f t="shared" si="348"/>
        <v>669.8667871935811</v>
      </c>
      <c r="M477" s="3">
        <f t="shared" si="348"/>
        <v>670.65569089349844</v>
      </c>
      <c r="N477" s="3">
        <f t="shared" si="348"/>
        <v>790.9503271885244</v>
      </c>
      <c r="O477" s="3">
        <f t="shared" si="348"/>
        <v>909.07691505436878</v>
      </c>
      <c r="P477" s="3">
        <f t="shared" si="348"/>
        <v>923.39517914489011</v>
      </c>
      <c r="Q477" s="3">
        <f t="shared" si="348"/>
        <v>1561.6260052469927</v>
      </c>
      <c r="R477" s="3">
        <f t="shared" si="348"/>
        <v>831.12644245394631</v>
      </c>
      <c r="S477" s="3">
        <f t="shared" ref="S477:T477" si="349">S474/S472</f>
        <v>942.90383072650206</v>
      </c>
      <c r="T477" s="3">
        <f t="shared" si="349"/>
        <v>1301.2682315355003</v>
      </c>
    </row>
    <row r="478" spans="1:20">
      <c r="B478" t="s">
        <v>114</v>
      </c>
      <c r="D478" t="s">
        <v>18</v>
      </c>
      <c r="E478" s="4">
        <v>5.3</v>
      </c>
      <c r="F478" s="4">
        <v>5.0599999999999996</v>
      </c>
      <c r="G478" s="4">
        <v>5.24</v>
      </c>
      <c r="H478" s="4">
        <v>5.47</v>
      </c>
      <c r="I478" s="5">
        <v>6.0720254131994116</v>
      </c>
      <c r="J478" s="5">
        <v>7.0025959116681342</v>
      </c>
      <c r="K478" s="3">
        <f t="shared" ref="K478:M480" si="350">K474/K473</f>
        <v>7.2704394653202389</v>
      </c>
      <c r="L478" s="3">
        <f t="shared" si="350"/>
        <v>9.1571636704469288</v>
      </c>
      <c r="M478" s="3">
        <f t="shared" si="350"/>
        <v>9.2182875333582501</v>
      </c>
      <c r="N478" s="3">
        <f t="shared" ref="N478:R480" si="351">N474/N473</f>
        <v>10.247964355755288</v>
      </c>
      <c r="O478" s="3">
        <f t="shared" si="351"/>
        <v>12.541125557687554</v>
      </c>
      <c r="P478" s="3">
        <f t="shared" si="351"/>
        <v>16.68665254533817</v>
      </c>
      <c r="Q478" s="3">
        <f t="shared" si="351"/>
        <v>16.101548441299403</v>
      </c>
      <c r="R478" s="3">
        <f t="shared" si="351"/>
        <v>13.318836208741001</v>
      </c>
      <c r="S478" s="3">
        <f t="shared" ref="S478:T478" si="352">S474/S473</f>
        <v>11.981123812327278</v>
      </c>
      <c r="T478" s="3">
        <f t="shared" si="352"/>
        <v>17.780327983264783</v>
      </c>
    </row>
    <row r="479" spans="1:20">
      <c r="B479" t="s">
        <v>114</v>
      </c>
      <c r="D479" t="s">
        <v>19</v>
      </c>
      <c r="E479" s="6">
        <v>0.38590000000000002</v>
      </c>
      <c r="F479" s="6">
        <v>0.39550000000000002</v>
      </c>
      <c r="G479" s="6">
        <v>0.38879999999999998</v>
      </c>
      <c r="H479" s="6">
        <v>0.38450000000000001</v>
      </c>
      <c r="I479" s="6">
        <v>0.37994394993473429</v>
      </c>
      <c r="J479" s="6">
        <v>0.37446306741601276</v>
      </c>
      <c r="K479" s="6">
        <f t="shared" si="350"/>
        <v>0.39842610958702096</v>
      </c>
      <c r="L479" s="6">
        <f t="shared" si="350"/>
        <v>0.36604845857096702</v>
      </c>
      <c r="M479" s="6">
        <f t="shared" si="350"/>
        <v>0.37613156343662596</v>
      </c>
      <c r="N479" s="6">
        <f t="shared" si="351"/>
        <v>0.36313746886926518</v>
      </c>
      <c r="O479" s="6">
        <f t="shared" si="351"/>
        <v>0.35866904581644216</v>
      </c>
      <c r="P479" s="6">
        <f t="shared" si="351"/>
        <v>0.37521978270257489</v>
      </c>
      <c r="Q479" s="6">
        <f t="shared" si="351"/>
        <v>0.42506952302433126</v>
      </c>
      <c r="R479" s="6">
        <f t="shared" si="351"/>
        <v>0.35750301768574549</v>
      </c>
      <c r="S479" s="6">
        <f t="shared" ref="S479:T479" si="353">S475/S474</f>
        <v>0.3596024057221438</v>
      </c>
      <c r="T479" s="6">
        <f t="shared" si="353"/>
        <v>0.35372350531784191</v>
      </c>
    </row>
    <row r="480" spans="1:20">
      <c r="B480" t="s">
        <v>114</v>
      </c>
      <c r="D480" t="s">
        <v>20</v>
      </c>
      <c r="E480" s="6">
        <v>0.58260000000000001</v>
      </c>
      <c r="F480" s="6">
        <v>0.58799999999999997</v>
      </c>
      <c r="G480" s="6">
        <v>0.59789999999999999</v>
      </c>
      <c r="H480" s="6">
        <v>0.61450000000000005</v>
      </c>
      <c r="I480" s="6">
        <v>0.61998393467404489</v>
      </c>
      <c r="J480" s="6">
        <v>0.62005932992394008</v>
      </c>
      <c r="K480" s="6">
        <f t="shared" si="350"/>
        <v>0.6489730480875876</v>
      </c>
      <c r="L480" s="6">
        <f t="shared" si="350"/>
        <v>0.63021047660723917</v>
      </c>
      <c r="M480" s="6">
        <f t="shared" si="350"/>
        <v>0.60789124734983069</v>
      </c>
      <c r="N480" s="6">
        <f t="shared" si="351"/>
        <v>0.58297550015154409</v>
      </c>
      <c r="O480" s="6">
        <f t="shared" si="351"/>
        <v>0.5677034030729956</v>
      </c>
      <c r="P480" s="6">
        <f t="shared" si="351"/>
        <v>0.57152860800260374</v>
      </c>
      <c r="Q480" s="6">
        <f t="shared" si="351"/>
        <v>0.5908048244735985</v>
      </c>
      <c r="R480" s="6">
        <f t="shared" si="351"/>
        <v>0.5844453956122716</v>
      </c>
      <c r="S480" s="6">
        <f t="shared" ref="S480:T480" si="354">S476/S475</f>
        <v>0.58105856759243935</v>
      </c>
      <c r="T480" s="6">
        <f t="shared" si="354"/>
        <v>0.54954525209002014</v>
      </c>
    </row>
    <row r="481" spans="1:20">
      <c r="B481" t="s">
        <v>114</v>
      </c>
      <c r="D481" t="s">
        <v>21</v>
      </c>
      <c r="E481" s="6">
        <v>0.2248</v>
      </c>
      <c r="F481" s="6">
        <v>0.23250000000000001</v>
      </c>
      <c r="G481" s="6">
        <v>0.23250000000000001</v>
      </c>
      <c r="H481" s="6">
        <v>0.23619999999999999</v>
      </c>
      <c r="I481" s="6">
        <v>0.23555914503613487</v>
      </c>
      <c r="J481" s="6">
        <v>0.23218931866323608</v>
      </c>
      <c r="K481" s="6">
        <f t="shared" ref="K481:R481" si="355">K476/K474</f>
        <v>0.25856780677636815</v>
      </c>
      <c r="L481" s="6">
        <f t="shared" si="355"/>
        <v>0.23068757353735436</v>
      </c>
      <c r="M481" s="6">
        <f t="shared" si="355"/>
        <v>0.22864708526513255</v>
      </c>
      <c r="N481" s="6">
        <f t="shared" si="355"/>
        <v>0.21170024753782565</v>
      </c>
      <c r="O481" s="6">
        <f t="shared" si="355"/>
        <v>0.20361763788693837</v>
      </c>
      <c r="P481" s="6">
        <f t="shared" si="355"/>
        <v>0.21444884010304208</v>
      </c>
      <c r="Q481" s="6">
        <f t="shared" si="355"/>
        <v>0.25113312493946627</v>
      </c>
      <c r="R481" s="6">
        <f t="shared" si="355"/>
        <v>0.20894099260392646</v>
      </c>
      <c r="S481" s="6">
        <f t="shared" ref="S481:T481" si="356">S476/S474</f>
        <v>0.20895005877170408</v>
      </c>
      <c r="T481" s="6">
        <f t="shared" si="356"/>
        <v>0.19438707290005902</v>
      </c>
    </row>
    <row r="482" spans="1:20">
      <c r="B482" t="s">
        <v>114</v>
      </c>
    </row>
    <row r="483" spans="1:20">
      <c r="A483" t="s">
        <v>116</v>
      </c>
      <c r="B483" t="s">
        <v>117</v>
      </c>
      <c r="C483" t="s">
        <v>118</v>
      </c>
    </row>
    <row r="484" spans="1:20">
      <c r="B484" t="s">
        <v>117</v>
      </c>
      <c r="D484" t="s">
        <v>12</v>
      </c>
      <c r="E484" s="1">
        <v>106</v>
      </c>
      <c r="F484" s="1">
        <v>146</v>
      </c>
      <c r="G484" s="1">
        <v>155</v>
      </c>
      <c r="H484" s="1">
        <v>149</v>
      </c>
      <c r="I484" s="1">
        <v>148</v>
      </c>
      <c r="J484" s="1">
        <v>142</v>
      </c>
      <c r="K484" s="1">
        <f>HLOOKUP(B483,'FY14-15'!$E$2:$GA$49,15,FALSE)</f>
        <v>159</v>
      </c>
      <c r="L484" s="1">
        <f>HLOOKUP(B483,'FY15-16'!$E$2:$GA$49,15,FALSE)</f>
        <v>148</v>
      </c>
      <c r="M484" s="1">
        <f>HLOOKUP(B483,'FY16-17'!$E$2:$GA$49,15,FALSE)</f>
        <v>149</v>
      </c>
      <c r="N484" s="1">
        <f>HLOOKUP(B483,'FY17-18'!$E$2:$GA$49,15,FALSE)</f>
        <v>116</v>
      </c>
      <c r="O484" s="1">
        <f>HLOOKUP($B483,'FY18-19'!$E$2:$GA$49,15,FALSE)</f>
        <v>129</v>
      </c>
      <c r="P484" s="1">
        <f>HLOOKUP($B483,'FY19-20'!$E$2:$GA$49,15,FALSE)</f>
        <v>125</v>
      </c>
      <c r="Q484" s="1">
        <f>HLOOKUP($B483,'FY20-21'!$E$2:$GA$49,15,FALSE)</f>
        <v>125</v>
      </c>
      <c r="R484" s="1">
        <f>HLOOKUP($B483,'FY21-22'!$E$2:$GA$49,15,FALSE)</f>
        <v>128</v>
      </c>
      <c r="S484" s="1">
        <f>HLOOKUP($B483,'FY22-23'!$E$2:$GA$49,15,FALSE)</f>
        <v>118</v>
      </c>
      <c r="T484" s="1">
        <f>HLOOKUP($B483,'FY23-24'!$E$2:$GA$49,15,FALSE)</f>
        <v>108</v>
      </c>
    </row>
    <row r="485" spans="1:20">
      <c r="B485" t="s">
        <v>117</v>
      </c>
      <c r="D485" t="s">
        <v>13</v>
      </c>
      <c r="E485" s="3">
        <v>59016.1</v>
      </c>
      <c r="F485" s="3">
        <v>72758.399999999994</v>
      </c>
      <c r="G485" s="3">
        <v>62103.5</v>
      </c>
      <c r="H485" s="3">
        <v>60818.6</v>
      </c>
      <c r="I485" s="1">
        <v>74592.600000000006</v>
      </c>
      <c r="J485" s="1">
        <v>86944.5</v>
      </c>
      <c r="K485" s="1">
        <f>HLOOKUP(B484,'FY14-15'!$E$2:$GA$49,31,FALSE)</f>
        <v>88281.4</v>
      </c>
      <c r="L485" s="1">
        <f>HLOOKUP(B484,'FY15-16'!$E$2:$GA$49,31,FALSE)</f>
        <v>85206.3</v>
      </c>
      <c r="M485" s="1">
        <f>HLOOKUP(B484,'FY16-17'!$E$2:$GA$49,31,FALSE)</f>
        <v>83649.600000000006</v>
      </c>
      <c r="N485" s="1">
        <f>HLOOKUP(B484,'FY17-18'!$E$2:$GA$49,31,FALSE)</f>
        <v>52141.8</v>
      </c>
      <c r="O485" s="1">
        <f>HLOOKUP($B484,'FY18-19'!$E$2:$GA$49,31,FALSE)</f>
        <v>73140</v>
      </c>
      <c r="P485" s="1">
        <f>HLOOKUP($B484,'FY19-20'!$E$2:$GA$49,31,FALSE)</f>
        <v>60585</v>
      </c>
      <c r="Q485" s="1">
        <f>HLOOKUP($B484,'FY20-21'!$E$2:$GA$49,31,FALSE)</f>
        <v>70119.600000000006</v>
      </c>
      <c r="R485" s="1">
        <f>HLOOKUP($B484,'FY21-22'!$E$2:$GA$49,31,FALSE)</f>
        <v>64621.7</v>
      </c>
      <c r="S485" s="1">
        <f>HLOOKUP($B484,'FY22-23'!$E$2:$GA$49,31,FALSE)</f>
        <v>100955.3</v>
      </c>
      <c r="T485" s="1">
        <f>HLOOKUP($B484,'FY23-24'!$E$2:$GA$49,31,FALSE)</f>
        <v>101601.5</v>
      </c>
    </row>
    <row r="486" spans="1:20">
      <c r="B486" t="s">
        <v>117</v>
      </c>
      <c r="D486" t="s">
        <v>24</v>
      </c>
      <c r="E486" s="3">
        <v>119066.05</v>
      </c>
      <c r="F486" s="3">
        <v>127322.4</v>
      </c>
      <c r="G486" s="3">
        <v>140057.20000000001</v>
      </c>
      <c r="H486" s="3">
        <v>134218.04</v>
      </c>
      <c r="I486" s="1">
        <v>138789.06</v>
      </c>
      <c r="J486" s="1">
        <v>165501.37</v>
      </c>
      <c r="K486" s="1">
        <f>HLOOKUP(B485,'FY14-15'!$E$2:$GA$49,7,FALSE)</f>
        <v>176172.68</v>
      </c>
      <c r="L486" s="1">
        <f>HLOOKUP(B485,'FY15-16'!$E$2:$GA$49,7,FALSE)</f>
        <v>176172.68</v>
      </c>
      <c r="M486" s="1">
        <f>HLOOKUP(B485,'FY16-17'!$E$2:$GA$49,7,FALSE)</f>
        <v>163787.12</v>
      </c>
      <c r="N486" s="1">
        <f>HLOOKUP(B485,'FY17-18'!$E$2:$GA$49,7,FALSE)</f>
        <v>165619.17000000001</v>
      </c>
      <c r="O486" s="1">
        <f>HLOOKUP($B485,'FY18-19'!$E$2:$GA$49,7,FALSE)</f>
        <v>130598.6</v>
      </c>
      <c r="P486" s="1">
        <f>HLOOKUP($B485,'FY19-20'!$E$2:$GA$49,7,FALSE)</f>
        <v>126621.34</v>
      </c>
      <c r="Q486" s="1">
        <f>HLOOKUP($B485,'FY20-21'!$E$2:$GA$49,7,FALSE)</f>
        <v>189086.53</v>
      </c>
      <c r="R486" s="1">
        <f>HLOOKUP($B485,'FY21-22'!$E$2:$GA$49,7,FALSE)</f>
        <v>208252.87</v>
      </c>
      <c r="S486" s="1">
        <f>HLOOKUP($B485,'FY22-23'!$E$2:$GA$49,7,FALSE)</f>
        <v>237328.68</v>
      </c>
      <c r="T486" s="1">
        <f>HLOOKUP($B485,'FY23-24'!$E$2:$GA$49,7,FALSE)</f>
        <v>259197.16</v>
      </c>
    </row>
    <row r="487" spans="1:20">
      <c r="B487" t="s">
        <v>117</v>
      </c>
      <c r="D487" t="s">
        <v>15</v>
      </c>
      <c r="E487" s="3">
        <v>55678.85</v>
      </c>
      <c r="F487" s="3">
        <v>61345.3</v>
      </c>
      <c r="G487" s="3">
        <v>62990.22</v>
      </c>
      <c r="H487" s="3">
        <v>62990.22</v>
      </c>
      <c r="I487" s="1">
        <v>65688.399999999994</v>
      </c>
      <c r="J487" s="1">
        <v>77829.2</v>
      </c>
      <c r="K487" s="1">
        <f>HLOOKUP(B486,'FY14-15'!$E$2:$GA$49,39,FALSE)</f>
        <v>81778.38</v>
      </c>
      <c r="L487" s="1">
        <f>HLOOKUP(B486,'FY15-16'!$E$2:$GA$49,39,FALSE)</f>
        <v>81778.38</v>
      </c>
      <c r="M487" s="1">
        <f>HLOOKUP(B486,'FY16-17'!$E$2:$GA$49,39,FALSE)</f>
        <v>81008.27</v>
      </c>
      <c r="N487" s="1">
        <f>HLOOKUP(B486,'FY17-18'!$E$2:$GA$49,39,FALSE)</f>
        <v>76423.429999999993</v>
      </c>
      <c r="O487" s="1">
        <f>HLOOKUP($B486,'FY18-19'!$E$2:$GA$49,39,FALSE)</f>
        <v>69153.31</v>
      </c>
      <c r="P487" s="1">
        <f>HLOOKUP($B486,'FY19-20'!$E$2:$GA$49,39,FALSE)</f>
        <v>62550.509999999995</v>
      </c>
      <c r="Q487" s="1">
        <f>HLOOKUP($B486,'FY20-21'!$E$2:$GA$49,39,FALSE)</f>
        <v>81603.959999999992</v>
      </c>
      <c r="R487" s="1">
        <f>HLOOKUP($B486,'FY21-22'!$E$2:$GA$49,39,FALSE)</f>
        <v>86718.74</v>
      </c>
      <c r="S487" s="1">
        <f>HLOOKUP($B486,'FY22-23'!$E$2:$GA$49,39,FALSE)</f>
        <v>105665.88999999998</v>
      </c>
      <c r="T487" s="1">
        <f>HLOOKUP($B486,'FY23-24'!$E$2:$GA$49,39,FALSE)</f>
        <v>113234.57999999999</v>
      </c>
    </row>
    <row r="488" spans="1:20">
      <c r="B488" t="s">
        <v>117</v>
      </c>
      <c r="D488" t="s">
        <v>16</v>
      </c>
      <c r="E488" s="3">
        <v>32234.73</v>
      </c>
      <c r="F488" s="3">
        <v>36618.269999999997</v>
      </c>
      <c r="G488" s="3">
        <v>37941.57</v>
      </c>
      <c r="H488" s="3">
        <v>38604.29</v>
      </c>
      <c r="I488" s="1">
        <v>40737.279999999999</v>
      </c>
      <c r="J488" s="1">
        <v>49091.899999999994</v>
      </c>
      <c r="K488" s="1">
        <f>HLOOKUP(B487,'FY14-15'!$E$2:$GA$49,48,FALSE)</f>
        <v>53515.24</v>
      </c>
      <c r="L488" s="1">
        <f>HLOOKUP(B487,'FY15-16'!$E$2:$GA$49,48,FALSE)</f>
        <v>50408.22</v>
      </c>
      <c r="M488" s="1">
        <f>HLOOKUP(B487,'FY16-17'!$E$2:$GA$49,48,FALSE)</f>
        <v>49165.68</v>
      </c>
      <c r="N488" s="1">
        <f>HLOOKUP(B487,'FY17-18'!$E$2:$GA$49,48,FALSE)</f>
        <v>44009.95</v>
      </c>
      <c r="O488" s="1">
        <f>HLOOKUP($B487,'FY18-19'!$E$2:$GA$49,48,FALSE)</f>
        <v>37798.71</v>
      </c>
      <c r="P488" s="1">
        <f>HLOOKUP($B487,'FY19-20'!$E$2:$GA$49,48,FALSE)</f>
        <v>35136.120000000003</v>
      </c>
      <c r="Q488" s="1">
        <f>HLOOKUP($B487,'FY20-21'!$E$2:$GA$49,48,FALSE)</f>
        <v>50594.67</v>
      </c>
      <c r="R488" s="1">
        <f>HLOOKUP($B487,'FY21-22'!$E$2:$GA$49,48,FALSE)</f>
        <v>51034.35</v>
      </c>
      <c r="S488" s="1">
        <f>HLOOKUP($B487,'FY22-23'!$E$2:$GA$49,48,FALSE)</f>
        <v>62272.66</v>
      </c>
      <c r="T488" s="1">
        <f>HLOOKUP($B487,'FY23-24'!$E$2:$GA$49,48,FALSE)</f>
        <v>62888.93</v>
      </c>
    </row>
    <row r="489" spans="1:20">
      <c r="B489" t="s">
        <v>117</v>
      </c>
      <c r="D489" t="s">
        <v>17</v>
      </c>
      <c r="E489" s="3">
        <v>1123.26</v>
      </c>
      <c r="F489" s="3">
        <v>872.07</v>
      </c>
      <c r="G489" s="3">
        <v>903.59</v>
      </c>
      <c r="H489" s="3">
        <v>900.79</v>
      </c>
      <c r="I489" s="3">
        <v>937.76391891891888</v>
      </c>
      <c r="J489" s="3">
        <v>1165.5026056338029</v>
      </c>
      <c r="K489" s="3">
        <f t="shared" ref="K489:R489" si="357">K486/K484</f>
        <v>1108.0042767295597</v>
      </c>
      <c r="L489" s="3">
        <f t="shared" si="357"/>
        <v>1190.3559459459459</v>
      </c>
      <c r="M489" s="3">
        <f t="shared" si="357"/>
        <v>1099.2424161073825</v>
      </c>
      <c r="N489" s="3">
        <f t="shared" si="357"/>
        <v>1427.7514655172415</v>
      </c>
      <c r="O489" s="3">
        <f t="shared" si="357"/>
        <v>1012.3922480620156</v>
      </c>
      <c r="P489" s="3">
        <f t="shared" si="357"/>
        <v>1012.97072</v>
      </c>
      <c r="Q489" s="3">
        <f t="shared" si="357"/>
        <v>1512.6922400000001</v>
      </c>
      <c r="R489" s="3">
        <f t="shared" si="357"/>
        <v>1626.975546875</v>
      </c>
      <c r="S489" s="3">
        <f t="shared" ref="S489:T489" si="358">S486/S484</f>
        <v>2011.26</v>
      </c>
      <c r="T489" s="3">
        <f t="shared" si="358"/>
        <v>2399.9737037037039</v>
      </c>
    </row>
    <row r="490" spans="1:20">
      <c r="B490" t="s">
        <v>117</v>
      </c>
      <c r="D490" t="s">
        <v>18</v>
      </c>
      <c r="E490" s="4">
        <v>2.02</v>
      </c>
      <c r="F490" s="4">
        <v>1.75</v>
      </c>
      <c r="G490" s="4">
        <v>2.2599999999999998</v>
      </c>
      <c r="H490" s="4">
        <v>2.21</v>
      </c>
      <c r="I490" s="5">
        <v>1.8606277298284279</v>
      </c>
      <c r="J490" s="5">
        <v>1.9035289178728958</v>
      </c>
      <c r="K490" s="3">
        <f t="shared" ref="K490:M492" si="359">K486/K485</f>
        <v>1.9955809491013963</v>
      </c>
      <c r="L490" s="3">
        <f t="shared" si="359"/>
        <v>2.0676015740620115</v>
      </c>
      <c r="M490" s="3">
        <f t="shared" si="359"/>
        <v>1.9580143838105619</v>
      </c>
      <c r="N490" s="3">
        <f t="shared" ref="N490:R492" si="360">N486/N485</f>
        <v>3.176322451468879</v>
      </c>
      <c r="O490" s="3">
        <f t="shared" si="360"/>
        <v>1.7855974842767297</v>
      </c>
      <c r="P490" s="3">
        <f t="shared" si="360"/>
        <v>2.0899783774861764</v>
      </c>
      <c r="Q490" s="3">
        <f t="shared" si="360"/>
        <v>2.696628760004335</v>
      </c>
      <c r="R490" s="3">
        <f t="shared" si="360"/>
        <v>3.2226461080411068</v>
      </c>
      <c r="S490" s="3">
        <f t="shared" ref="S490:T490" si="361">S486/S485</f>
        <v>2.3508293274350134</v>
      </c>
      <c r="T490" s="3">
        <f t="shared" si="361"/>
        <v>2.551115485499722</v>
      </c>
    </row>
    <row r="491" spans="1:20">
      <c r="B491" t="s">
        <v>117</v>
      </c>
      <c r="D491" t="s">
        <v>19</v>
      </c>
      <c r="E491" s="6">
        <v>0.46760000000000002</v>
      </c>
      <c r="F491" s="6">
        <v>0.48180000000000001</v>
      </c>
      <c r="G491" s="6">
        <v>0.44969999999999999</v>
      </c>
      <c r="H491" s="6">
        <v>0.46929999999999999</v>
      </c>
      <c r="I491" s="6">
        <v>0.47329667050126284</v>
      </c>
      <c r="J491" s="6">
        <v>0.47026317667340156</v>
      </c>
      <c r="K491" s="6">
        <f t="shared" si="359"/>
        <v>0.46419444831060075</v>
      </c>
      <c r="L491" s="6">
        <f t="shared" si="359"/>
        <v>0.46419444831060075</v>
      </c>
      <c r="M491" s="6">
        <f t="shared" si="359"/>
        <v>0.49459487412685443</v>
      </c>
      <c r="N491" s="6">
        <f t="shared" si="360"/>
        <v>0.46144072573241363</v>
      </c>
      <c r="O491" s="6">
        <f t="shared" si="360"/>
        <v>0.52951034697156019</v>
      </c>
      <c r="P491" s="6">
        <f t="shared" si="360"/>
        <v>0.49399658856871992</v>
      </c>
      <c r="Q491" s="6">
        <f t="shared" si="360"/>
        <v>0.43156939841246222</v>
      </c>
      <c r="R491" s="6">
        <f t="shared" si="360"/>
        <v>0.41641077983703179</v>
      </c>
      <c r="S491" s="6">
        <f t="shared" ref="S491:T491" si="362">S487/S486</f>
        <v>0.44523017614221755</v>
      </c>
      <c r="T491" s="6">
        <f t="shared" si="362"/>
        <v>0.43686659221111829</v>
      </c>
    </row>
    <row r="492" spans="1:20">
      <c r="B492" t="s">
        <v>117</v>
      </c>
      <c r="D492" t="s">
        <v>20</v>
      </c>
      <c r="E492" s="6">
        <v>0.57889999999999997</v>
      </c>
      <c r="F492" s="6">
        <v>0.59689999999999999</v>
      </c>
      <c r="G492" s="6">
        <v>0.60229999999999995</v>
      </c>
      <c r="H492" s="6">
        <v>0.6129</v>
      </c>
      <c r="I492" s="6">
        <v>0.62015941931908836</v>
      </c>
      <c r="J492" s="6">
        <v>0.63076454595447462</v>
      </c>
      <c r="K492" s="6">
        <f t="shared" si="359"/>
        <v>0.65439349617832976</v>
      </c>
      <c r="L492" s="6">
        <f t="shared" si="359"/>
        <v>0.6164003248780423</v>
      </c>
      <c r="M492" s="6">
        <f t="shared" si="359"/>
        <v>0.60692173774356617</v>
      </c>
      <c r="N492" s="6">
        <f t="shared" si="360"/>
        <v>0.57586986085288239</v>
      </c>
      <c r="O492" s="6">
        <f t="shared" si="360"/>
        <v>0.54659292519765146</v>
      </c>
      <c r="P492" s="6">
        <f t="shared" si="360"/>
        <v>0.56172395716677614</v>
      </c>
      <c r="Q492" s="6">
        <f t="shared" si="360"/>
        <v>0.62000263222520091</v>
      </c>
      <c r="R492" s="6">
        <f t="shared" si="360"/>
        <v>0.58850428407977329</v>
      </c>
      <c r="S492" s="6">
        <f t="shared" ref="S492:T492" si="363">S488/S487</f>
        <v>0.58933549890130121</v>
      </c>
      <c r="T492" s="6">
        <f t="shared" si="363"/>
        <v>0.55538626098140698</v>
      </c>
    </row>
    <row r="493" spans="1:20">
      <c r="B493" t="s">
        <v>117</v>
      </c>
      <c r="D493" t="s">
        <v>21</v>
      </c>
      <c r="E493" s="6">
        <v>0.2707</v>
      </c>
      <c r="F493" s="6">
        <v>0.28760000000000002</v>
      </c>
      <c r="G493" s="6">
        <v>0.27089999999999997</v>
      </c>
      <c r="H493" s="6">
        <v>0.28760000000000002</v>
      </c>
      <c r="I493" s="6">
        <v>0.29351938834372104</v>
      </c>
      <c r="J493" s="6">
        <v>0.29662533911350702</v>
      </c>
      <c r="K493" s="6">
        <f t="shared" ref="K493:R493" si="364">K488/K486</f>
        <v>0.303765827936545</v>
      </c>
      <c r="L493" s="6">
        <f t="shared" si="364"/>
        <v>0.28612960874523791</v>
      </c>
      <c r="M493" s="6">
        <f t="shared" si="364"/>
        <v>0.30018038048413087</v>
      </c>
      <c r="N493" s="6">
        <f t="shared" si="364"/>
        <v>0.26572980651937811</v>
      </c>
      <c r="O493" s="6">
        <f t="shared" si="364"/>
        <v>0.28942660947360843</v>
      </c>
      <c r="P493" s="6">
        <f t="shared" si="364"/>
        <v>0.27748971855770915</v>
      </c>
      <c r="Q493" s="6">
        <f t="shared" si="364"/>
        <v>0.26757416300357301</v>
      </c>
      <c r="R493" s="6">
        <f t="shared" si="364"/>
        <v>0.24505952787109248</v>
      </c>
      <c r="S493" s="6">
        <f t="shared" ref="S493:T493" si="365">S488/S486</f>
        <v>0.262389947982688</v>
      </c>
      <c r="T493" s="6">
        <f t="shared" si="365"/>
        <v>0.24262970319582206</v>
      </c>
    </row>
    <row r="494" spans="1:20">
      <c r="B494" t="s">
        <v>117</v>
      </c>
    </row>
    <row r="495" spans="1:20">
      <c r="A495" t="s">
        <v>119</v>
      </c>
      <c r="B495" t="s">
        <v>120</v>
      </c>
      <c r="C495" t="s">
        <v>121</v>
      </c>
    </row>
    <row r="496" spans="1:20">
      <c r="B496" t="s">
        <v>120</v>
      </c>
      <c r="D496" t="s">
        <v>12</v>
      </c>
      <c r="E496" s="1">
        <v>31242</v>
      </c>
      <c r="F496" s="1">
        <v>27655</v>
      </c>
      <c r="G496" s="1">
        <v>30008</v>
      </c>
      <c r="H496" s="1">
        <v>31159</v>
      </c>
      <c r="I496" s="1">
        <v>35970</v>
      </c>
      <c r="J496" s="1">
        <v>39771</v>
      </c>
      <c r="K496" s="1">
        <f>HLOOKUP(B495,'FY14-15'!$E$2:$GA$49,15,FALSE)</f>
        <v>37744</v>
      </c>
      <c r="L496" s="1">
        <f>HLOOKUP(B495,'FY15-16'!$E$2:$GA$49,15,FALSE)</f>
        <v>38696</v>
      </c>
      <c r="M496" s="1">
        <f>HLOOKUP(B495,'FY16-17'!$E$2:$GA$49,15,FALSE)</f>
        <v>28211</v>
      </c>
      <c r="N496" s="1">
        <f>HLOOKUP(B495,'FY17-18'!$E$2:$GA$49,15,FALSE)</f>
        <v>26751</v>
      </c>
      <c r="O496" s="1">
        <f>HLOOKUP($B495,'FY18-19'!$E$2:$GA$49,15,FALSE)</f>
        <v>23017</v>
      </c>
      <c r="P496" s="1">
        <f>HLOOKUP($B495,'FY19-20'!$E$2:$GA$49,15,FALSE)</f>
        <v>20981</v>
      </c>
      <c r="Q496" s="1">
        <f>HLOOKUP($B495,'FY20-21'!$E$2:$GA$49,15,FALSE)</f>
        <v>47616</v>
      </c>
      <c r="R496" s="1">
        <f>HLOOKUP($B495,'FY21-22'!$E$2:$GA$49,15,FALSE)</f>
        <v>18889</v>
      </c>
      <c r="S496" s="1">
        <f>HLOOKUP($B495,'FY22-23'!$E$2:$GA$49,15,FALSE)</f>
        <v>16670</v>
      </c>
      <c r="T496" s="1">
        <f>HLOOKUP($B495,'FY23-24'!$E$2:$GA$49,15,FALSE)</f>
        <v>19442</v>
      </c>
    </row>
    <row r="497" spans="1:20">
      <c r="B497" t="s">
        <v>120</v>
      </c>
      <c r="D497" t="s">
        <v>13</v>
      </c>
      <c r="E497" s="3">
        <v>3635595</v>
      </c>
      <c r="F497" s="3">
        <v>2950601.5</v>
      </c>
      <c r="G497" s="3">
        <v>2884792.3</v>
      </c>
      <c r="H497" s="3">
        <v>2962279</v>
      </c>
      <c r="I497" s="1">
        <v>3341272</v>
      </c>
      <c r="J497" s="1">
        <v>3363812</v>
      </c>
      <c r="K497" s="1">
        <f>HLOOKUP(B496,'FY14-15'!$E$2:$GA$49,31,FALSE)</f>
        <v>3061754</v>
      </c>
      <c r="L497" s="1">
        <f>HLOOKUP(B496,'FY15-16'!$E$2:$GA$49,31,FALSE)</f>
        <v>3452020</v>
      </c>
      <c r="M497" s="1">
        <f>HLOOKUP(B496,'FY16-17'!$E$2:$GA$49,31,FALSE)</f>
        <v>3647925.9</v>
      </c>
      <c r="N497" s="1">
        <f>HLOOKUP(B496,'FY17-18'!$E$2:$GA$49,31,FALSE)</f>
        <v>3427581.6</v>
      </c>
      <c r="O497" s="1">
        <f>HLOOKUP($B496,'FY18-19'!$E$2:$GA$49,31,FALSE)</f>
        <v>3705848.9</v>
      </c>
      <c r="P497" s="1">
        <f>HLOOKUP($B496,'FY19-20'!$E$2:$GA$49,31,FALSE)</f>
        <v>2653094.4</v>
      </c>
      <c r="Q497" s="1">
        <f>HLOOKUP($B496,'FY20-21'!$E$2:$GA$49,31,FALSE)</f>
        <v>692400.7</v>
      </c>
      <c r="R497" s="1">
        <f>HLOOKUP($B496,'FY21-22'!$E$2:$GA$49,31,FALSE)</f>
        <v>2587623.2999999998</v>
      </c>
      <c r="S497" s="1">
        <f>HLOOKUP($B496,'FY22-23'!$E$2:$GA$49,31,FALSE)</f>
        <v>2007618.4</v>
      </c>
      <c r="T497" s="1">
        <f>HLOOKUP($B496,'FY23-24'!$E$2:$GA$49,31,FALSE)</f>
        <v>1731705</v>
      </c>
    </row>
    <row r="498" spans="1:20">
      <c r="B498" t="s">
        <v>120</v>
      </c>
      <c r="D498" t="s">
        <v>24</v>
      </c>
      <c r="E498" s="3">
        <v>15850098.789999999</v>
      </c>
      <c r="F498" s="3">
        <v>17491325</v>
      </c>
      <c r="G498" s="3">
        <v>15898662</v>
      </c>
      <c r="H498" s="3">
        <v>18359140</v>
      </c>
      <c r="I498" s="1">
        <v>19052324.149999999</v>
      </c>
      <c r="J498" s="1">
        <v>18970648</v>
      </c>
      <c r="K498" s="1">
        <f>HLOOKUP(B497,'FY14-15'!$E$2:$GA$49,7,FALSE)</f>
        <v>17313653</v>
      </c>
      <c r="L498" s="1">
        <f>HLOOKUP(B497,'FY15-16'!$E$2:$GA$49,7,FALSE)</f>
        <v>18992600</v>
      </c>
      <c r="M498" s="1">
        <f>HLOOKUP(B497,'FY16-17'!$E$2:$GA$49,7,FALSE)</f>
        <v>20409340</v>
      </c>
      <c r="N498" s="1">
        <f>HLOOKUP(B497,'FY17-18'!$E$2:$GA$49,7,FALSE)</f>
        <v>20645012</v>
      </c>
      <c r="O498" s="1">
        <f>HLOOKUP($B497,'FY18-19'!$E$2:$GA$49,7,FALSE)</f>
        <v>23522497.219999999</v>
      </c>
      <c r="P498" s="1">
        <f>HLOOKUP($B497,'FY19-20'!$E$2:$GA$49,7,FALSE)</f>
        <v>22802772.57</v>
      </c>
      <c r="Q498" s="1">
        <f>HLOOKUP($B497,'FY20-21'!$E$2:$GA$49,7,FALSE)</f>
        <v>18662821.870000001</v>
      </c>
      <c r="R498" s="1">
        <f>HLOOKUP($B497,'FY21-22'!$E$2:$GA$49,7,FALSE)</f>
        <v>22558825.98</v>
      </c>
      <c r="S498" s="1">
        <f>HLOOKUP($B497,'FY22-23'!$E$2:$GA$49,7,FALSE)</f>
        <v>24395017.199999999</v>
      </c>
      <c r="T498" s="1">
        <f>HLOOKUP($B497,'FY23-24'!$E$2:$GA$49,7,FALSE)</f>
        <v>27866147.899999999</v>
      </c>
    </row>
    <row r="499" spans="1:20">
      <c r="B499" t="s">
        <v>120</v>
      </c>
      <c r="D499" t="s">
        <v>15</v>
      </c>
      <c r="E499" s="3">
        <v>7063633.5199999996</v>
      </c>
      <c r="F499" s="3">
        <v>6663243.6299999999</v>
      </c>
      <c r="G499" s="3">
        <v>6663243.6299999999</v>
      </c>
      <c r="H499" s="3">
        <v>6960097.0199999996</v>
      </c>
      <c r="I499" s="1">
        <v>7289791.3399999999</v>
      </c>
      <c r="J499" s="1">
        <v>7267772.4100000001</v>
      </c>
      <c r="K499" s="1">
        <f>HLOOKUP(B498,'FY14-15'!$E$2:$GA$49,39,FALSE)</f>
        <v>7267772.4100000001</v>
      </c>
      <c r="L499" s="1">
        <f>HLOOKUP(B498,'FY15-16'!$E$2:$GA$49,39,FALSE)</f>
        <v>7297297.8599999994</v>
      </c>
      <c r="M499" s="1">
        <f>HLOOKUP(B498,'FY16-17'!$E$2:$GA$49,39,FALSE)</f>
        <v>7826209.2599999998</v>
      </c>
      <c r="N499" s="1">
        <f>HLOOKUP(B498,'FY17-18'!$E$2:$GA$49,39,FALSE)</f>
        <v>7850849.5999999996</v>
      </c>
      <c r="O499" s="1">
        <f>HLOOKUP($B498,'FY18-19'!$E$2:$GA$49,39,FALSE)</f>
        <v>8895141.5199999996</v>
      </c>
      <c r="P499" s="1">
        <f>HLOOKUP($B498,'FY19-20'!$E$2:$GA$49,39,FALSE)</f>
        <v>8895141.5199999996</v>
      </c>
      <c r="Q499" s="1">
        <f>HLOOKUP($B498,'FY20-21'!$E$2:$GA$49,39,FALSE)</f>
        <v>8387724.9399999995</v>
      </c>
      <c r="R499" s="1">
        <f>HLOOKUP($B498,'FY21-22'!$E$2:$GA$49,39,FALSE)</f>
        <v>8288704.0099999998</v>
      </c>
      <c r="S499" s="1">
        <f>HLOOKUP($B498,'FY22-23'!$E$2:$GA$49,39,FALSE)</f>
        <v>8765368.8599999994</v>
      </c>
      <c r="T499" s="1">
        <f>HLOOKUP($B498,'FY23-24'!$E$2:$GA$49,39,FALSE)</f>
        <v>9871942.6400000006</v>
      </c>
    </row>
    <row r="500" spans="1:20">
      <c r="B500" t="s">
        <v>120</v>
      </c>
      <c r="D500" t="s">
        <v>16</v>
      </c>
      <c r="E500" s="3">
        <v>4104086.63</v>
      </c>
      <c r="F500" s="3">
        <v>3878896.84</v>
      </c>
      <c r="G500" s="3">
        <v>3996154.19</v>
      </c>
      <c r="H500" s="3">
        <v>4296216.4800000004</v>
      </c>
      <c r="I500" s="1">
        <v>4523979.59</v>
      </c>
      <c r="J500" s="1">
        <v>4480277.01</v>
      </c>
      <c r="K500" s="1">
        <f>HLOOKUP(B499,'FY14-15'!$E$2:$GA$49,48,FALSE)</f>
        <v>4714116.93</v>
      </c>
      <c r="L500" s="1">
        <f>HLOOKUP(B499,'FY15-16'!$E$2:$GA$49,48,FALSE)</f>
        <v>4501129.93</v>
      </c>
      <c r="M500" s="1">
        <f>HLOOKUP(B499,'FY16-17'!$E$2:$GA$49,48,FALSE)</f>
        <v>4811418.7</v>
      </c>
      <c r="N500" s="1">
        <f>HLOOKUP(B499,'FY17-18'!$E$2:$GA$49,48,FALSE)</f>
        <v>4568349.63</v>
      </c>
      <c r="O500" s="1">
        <f>HLOOKUP($B499,'FY18-19'!$E$2:$GA$49,48,FALSE)</f>
        <v>5038166.88</v>
      </c>
      <c r="P500" s="1">
        <f>HLOOKUP($B499,'FY19-20'!$E$2:$GA$49,48,FALSE)</f>
        <v>5083827.8499999996</v>
      </c>
      <c r="Q500" s="1">
        <f>HLOOKUP($B499,'FY20-21'!$E$2:$GA$49,48,FALSE)</f>
        <v>4955776.8</v>
      </c>
      <c r="R500" s="1">
        <f>HLOOKUP($B499,'FY21-22'!$E$2:$GA$49,48,FALSE)</f>
        <v>4821666.5</v>
      </c>
      <c r="S500" s="1">
        <f>HLOOKUP($B499,'FY22-23'!$E$2:$GA$49,48,FALSE)</f>
        <v>5063728.4800000004</v>
      </c>
      <c r="T500" s="1">
        <f>HLOOKUP($B499,'FY23-24'!$E$2:$GA$49,48,FALSE)</f>
        <v>5521778.6100000003</v>
      </c>
    </row>
    <row r="501" spans="1:20">
      <c r="B501" t="s">
        <v>120</v>
      </c>
      <c r="D501" t="s">
        <v>17</v>
      </c>
      <c r="E501" s="3">
        <v>507.33</v>
      </c>
      <c r="F501" s="3">
        <v>632.48</v>
      </c>
      <c r="G501" s="3">
        <v>529.80999999999995</v>
      </c>
      <c r="H501" s="3">
        <v>589.21</v>
      </c>
      <c r="I501" s="3">
        <v>529.67262023908813</v>
      </c>
      <c r="J501" s="3">
        <v>476.99700787005605</v>
      </c>
      <c r="K501" s="3">
        <f t="shared" ref="K501:R501" si="366">K498/K496</f>
        <v>458.71272255192878</v>
      </c>
      <c r="L501" s="3">
        <f t="shared" si="366"/>
        <v>490.81558817448831</v>
      </c>
      <c r="M501" s="3">
        <f t="shared" si="366"/>
        <v>723.45326291163019</v>
      </c>
      <c r="N501" s="3">
        <f t="shared" si="366"/>
        <v>771.74729916638626</v>
      </c>
      <c r="O501" s="3">
        <f t="shared" si="366"/>
        <v>1021.9619072859191</v>
      </c>
      <c r="P501" s="3">
        <f t="shared" si="366"/>
        <v>1086.8296349077737</v>
      </c>
      <c r="Q501" s="3">
        <f t="shared" si="366"/>
        <v>391.94434370799735</v>
      </c>
      <c r="R501" s="3">
        <f t="shared" si="366"/>
        <v>1194.2837619778707</v>
      </c>
      <c r="S501" s="3">
        <f t="shared" ref="S501:T501" si="367">S498/S496</f>
        <v>1463.4083503299339</v>
      </c>
      <c r="T501" s="3">
        <f t="shared" si="367"/>
        <v>1433.2963635428453</v>
      </c>
    </row>
    <row r="502" spans="1:20">
      <c r="B502" t="s">
        <v>120</v>
      </c>
      <c r="D502" t="s">
        <v>18</v>
      </c>
      <c r="E502" s="4">
        <v>4.3600000000000003</v>
      </c>
      <c r="F502" s="4">
        <v>5.93</v>
      </c>
      <c r="G502" s="4">
        <v>5.51</v>
      </c>
      <c r="H502" s="4">
        <v>6.2</v>
      </c>
      <c r="I502" s="5">
        <v>5.7021170829552332</v>
      </c>
      <c r="J502" s="5">
        <v>5.6396278983486594</v>
      </c>
      <c r="K502" s="3">
        <f t="shared" ref="K502:M504" si="368">K498/K497</f>
        <v>5.6548151811020739</v>
      </c>
      <c r="L502" s="3">
        <f t="shared" si="368"/>
        <v>5.5018800586323371</v>
      </c>
      <c r="M502" s="3">
        <f t="shared" si="368"/>
        <v>5.5947792141282253</v>
      </c>
      <c r="N502" s="3">
        <f t="shared" ref="N502:R504" si="369">N498/N497</f>
        <v>6.0232007313844838</v>
      </c>
      <c r="O502" s="3">
        <f t="shared" si="369"/>
        <v>6.3473978175418857</v>
      </c>
      <c r="P502" s="3">
        <f t="shared" si="369"/>
        <v>8.5947837249967431</v>
      </c>
      <c r="Q502" s="3">
        <f t="shared" si="369"/>
        <v>26.95378827606616</v>
      </c>
      <c r="R502" s="3">
        <f t="shared" si="369"/>
        <v>8.7179714218835489</v>
      </c>
      <c r="S502" s="3">
        <f t="shared" ref="S502:T502" si="370">S498/S497</f>
        <v>12.15122216453087</v>
      </c>
      <c r="T502" s="3">
        <f t="shared" si="370"/>
        <v>16.091740741061553</v>
      </c>
    </row>
    <row r="503" spans="1:20">
      <c r="B503" t="s">
        <v>120</v>
      </c>
      <c r="D503" t="s">
        <v>19</v>
      </c>
      <c r="E503" s="6">
        <v>0.44569999999999999</v>
      </c>
      <c r="F503" s="6">
        <v>0.38090000000000002</v>
      </c>
      <c r="G503" s="6">
        <v>0.41909999999999997</v>
      </c>
      <c r="H503" s="6">
        <v>0.37909999999999999</v>
      </c>
      <c r="I503" s="6">
        <v>0.38261953148639877</v>
      </c>
      <c r="J503" s="6">
        <v>0.38310617591976825</v>
      </c>
      <c r="K503" s="6">
        <f t="shared" si="368"/>
        <v>0.4197711719184854</v>
      </c>
      <c r="L503" s="6">
        <f t="shared" si="368"/>
        <v>0.3842179512020471</v>
      </c>
      <c r="M503" s="6">
        <f t="shared" si="368"/>
        <v>0.38346214331281658</v>
      </c>
      <c r="N503" s="6">
        <f t="shared" si="369"/>
        <v>0.38027827738729336</v>
      </c>
      <c r="O503" s="6">
        <f t="shared" si="369"/>
        <v>0.37815464220511874</v>
      </c>
      <c r="P503" s="6">
        <f t="shared" si="369"/>
        <v>0.39009034943859022</v>
      </c>
      <c r="Q503" s="6">
        <f t="shared" si="369"/>
        <v>0.44943497818425027</v>
      </c>
      <c r="R503" s="6">
        <f t="shared" si="369"/>
        <v>0.36742621346290466</v>
      </c>
      <c r="S503" s="6">
        <f t="shared" ref="S503:T503" si="371">S499/S498</f>
        <v>0.3593098044628556</v>
      </c>
      <c r="T503" s="6">
        <f t="shared" si="371"/>
        <v>0.35426290980103503</v>
      </c>
    </row>
    <row r="504" spans="1:20">
      <c r="B504" t="s">
        <v>120</v>
      </c>
      <c r="D504" t="s">
        <v>20</v>
      </c>
      <c r="E504" s="6">
        <v>0.58099999999999996</v>
      </c>
      <c r="F504" s="6">
        <v>0.58209999999999995</v>
      </c>
      <c r="G504" s="6">
        <v>0.59970000000000001</v>
      </c>
      <c r="H504" s="6">
        <v>0.61729999999999996</v>
      </c>
      <c r="I504" s="6">
        <v>0.62059109499833776</v>
      </c>
      <c r="J504" s="6">
        <v>0.6164580778335077</v>
      </c>
      <c r="K504" s="6">
        <f t="shared" si="368"/>
        <v>0.64863298739427633</v>
      </c>
      <c r="L504" s="6">
        <f t="shared" si="368"/>
        <v>0.61682146136213767</v>
      </c>
      <c r="M504" s="6">
        <f t="shared" si="368"/>
        <v>0.61478278182405777</v>
      </c>
      <c r="N504" s="6">
        <f t="shared" si="369"/>
        <v>0.58189238907340679</v>
      </c>
      <c r="O504" s="6">
        <f t="shared" si="369"/>
        <v>0.56639535960974796</v>
      </c>
      <c r="P504" s="6">
        <f t="shared" si="369"/>
        <v>0.57152860790010229</v>
      </c>
      <c r="Q504" s="6">
        <f t="shared" si="369"/>
        <v>0.59083682827586859</v>
      </c>
      <c r="R504" s="6">
        <f t="shared" si="369"/>
        <v>0.58171536758736309</v>
      </c>
      <c r="S504" s="6">
        <f t="shared" ref="S504:T504" si="372">S500/S499</f>
        <v>0.57769713526921684</v>
      </c>
      <c r="T504" s="6">
        <f t="shared" si="372"/>
        <v>0.55934062943461349</v>
      </c>
    </row>
    <row r="505" spans="1:20">
      <c r="B505" t="s">
        <v>120</v>
      </c>
      <c r="D505" t="s">
        <v>21</v>
      </c>
      <c r="E505" s="6">
        <v>0.25890000000000002</v>
      </c>
      <c r="F505" s="6">
        <v>0.2218</v>
      </c>
      <c r="G505" s="6">
        <v>0.25140000000000001</v>
      </c>
      <c r="H505" s="6">
        <v>0.23400000000000001</v>
      </c>
      <c r="I505" s="6">
        <v>0.23745027401289517</v>
      </c>
      <c r="J505" s="6">
        <v>0.236168896813646</v>
      </c>
      <c r="K505" s="6">
        <f t="shared" ref="K505:R505" si="373">K500/K498</f>
        <v>0.27227742926348353</v>
      </c>
      <c r="L505" s="6">
        <f t="shared" si="373"/>
        <v>0.2369938781420132</v>
      </c>
      <c r="M505" s="6">
        <f t="shared" si="373"/>
        <v>0.23574592319006887</v>
      </c>
      <c r="N505" s="6">
        <f t="shared" si="373"/>
        <v>0.22128103534161181</v>
      </c>
      <c r="O505" s="6">
        <f t="shared" si="373"/>
        <v>0.21418503455986379</v>
      </c>
      <c r="P505" s="6">
        <f t="shared" si="373"/>
        <v>0.22294779436990189</v>
      </c>
      <c r="Q505" s="6">
        <f t="shared" si="373"/>
        <v>0.26554273702661663</v>
      </c>
      <c r="R505" s="6">
        <f t="shared" si="373"/>
        <v>0.21373747482580652</v>
      </c>
      <c r="S505" s="6">
        <f t="shared" ref="S505:T505" si="374">S500/S498</f>
        <v>0.20757224471233415</v>
      </c>
      <c r="T505" s="6">
        <f t="shared" si="374"/>
        <v>0.19815363895344862</v>
      </c>
    </row>
    <row r="506" spans="1:20">
      <c r="B506" t="s">
        <v>120</v>
      </c>
    </row>
    <row r="507" spans="1:20">
      <c r="A507" t="s">
        <v>122</v>
      </c>
      <c r="B507" t="s">
        <v>123</v>
      </c>
      <c r="C507" t="s">
        <v>124</v>
      </c>
    </row>
    <row r="508" spans="1:20">
      <c r="B508" t="s">
        <v>123</v>
      </c>
      <c r="D508" t="s">
        <v>12</v>
      </c>
      <c r="E508" s="1">
        <v>5977</v>
      </c>
      <c r="F508" s="1">
        <v>4266</v>
      </c>
      <c r="G508" s="1">
        <v>4108</v>
      </c>
      <c r="H508" s="1">
        <v>3835</v>
      </c>
      <c r="I508" s="1">
        <v>2914</v>
      </c>
      <c r="J508" s="1">
        <v>3410</v>
      </c>
      <c r="K508" s="1">
        <f>HLOOKUP(B507,'FY14-15'!$E$2:$GA$49,15,FALSE)</f>
        <v>3582</v>
      </c>
      <c r="L508" s="1">
        <f>HLOOKUP(B507,'FY15-16'!$E$2:$GA$49,15,FALSE)</f>
        <v>3634</v>
      </c>
      <c r="M508" s="1">
        <f>HLOOKUP(B507,'FY16-17'!$E$2:$GA$49,15,FALSE)</f>
        <v>3772</v>
      </c>
      <c r="N508" s="1">
        <f>HLOOKUP(B507,'FY17-18'!$E$2:$GA$49,15,FALSE)</f>
        <v>3742</v>
      </c>
      <c r="O508" s="1">
        <f>HLOOKUP($B507,'FY18-19'!$E$2:$GA$49,15,FALSE)</f>
        <v>3661</v>
      </c>
      <c r="P508" s="1">
        <f>HLOOKUP($B507,'FY19-20'!$E$2:$GA$49,15,FALSE)</f>
        <v>3550</v>
      </c>
      <c r="Q508" s="1">
        <f>HLOOKUP($B507,'FY20-21'!$E$2:$GA$49,15,FALSE)</f>
        <v>3517</v>
      </c>
      <c r="R508" s="1">
        <f>HLOOKUP($B507,'FY21-22'!$E$2:$GA$49,15,FALSE)</f>
        <v>3395</v>
      </c>
      <c r="S508" s="1">
        <f>HLOOKUP($B507,'FY22-23'!$E$2:$GA$49,15,FALSE)</f>
        <v>3413</v>
      </c>
      <c r="T508" s="1">
        <f>HLOOKUP($B507,'FY23-24'!$E$2:$GA$49,15,FALSE)</f>
        <v>3275</v>
      </c>
    </row>
    <row r="509" spans="1:20">
      <c r="B509" t="s">
        <v>123</v>
      </c>
      <c r="D509" t="s">
        <v>13</v>
      </c>
      <c r="E509" s="3">
        <v>703342</v>
      </c>
      <c r="F509" s="3">
        <v>517454</v>
      </c>
      <c r="G509" s="3">
        <v>603762.6</v>
      </c>
      <c r="H509" s="3">
        <v>540461.4</v>
      </c>
      <c r="I509" s="1">
        <v>442548</v>
      </c>
      <c r="J509" s="1">
        <v>385570.8</v>
      </c>
      <c r="K509" s="1">
        <f>HLOOKUP(B508,'FY14-15'!$E$2:$GA$49,31,FALSE)</f>
        <v>371754</v>
      </c>
      <c r="L509" s="1">
        <f>HLOOKUP(B508,'FY15-16'!$E$2:$GA$49,31,FALSE)</f>
        <v>378081</v>
      </c>
      <c r="M509" s="1">
        <f>HLOOKUP(B508,'FY16-17'!$E$2:$GA$49,31,FALSE)</f>
        <v>415990</v>
      </c>
      <c r="N509" s="1">
        <f>HLOOKUP(B508,'FY17-18'!$E$2:$GA$49,31,FALSE)</f>
        <v>367137</v>
      </c>
      <c r="O509" s="1">
        <f>HLOOKUP($B508,'FY18-19'!$E$2:$GA$49,31,FALSE)</f>
        <v>359720</v>
      </c>
      <c r="P509" s="1">
        <f>HLOOKUP($B508,'FY19-20'!$E$2:$GA$49,31,FALSE)</f>
        <v>310428</v>
      </c>
      <c r="Q509" s="1">
        <f>HLOOKUP($B508,'FY20-21'!$E$2:$GA$49,31,FALSE)</f>
        <v>319044</v>
      </c>
      <c r="R509" s="1">
        <f>HLOOKUP($B508,'FY21-22'!$E$2:$GA$49,31,FALSE)</f>
        <v>350149</v>
      </c>
      <c r="S509" s="1">
        <f>HLOOKUP($B508,'FY22-23'!$E$2:$GA$49,31,FALSE)</f>
        <v>303867</v>
      </c>
      <c r="T509" s="1">
        <f>HLOOKUP($B508,'FY23-24'!$E$2:$GA$49,31,FALSE)</f>
        <v>280894</v>
      </c>
    </row>
    <row r="510" spans="1:20">
      <c r="B510" t="s">
        <v>123</v>
      </c>
      <c r="D510" t="s">
        <v>24</v>
      </c>
      <c r="E510" s="3">
        <v>1951960.05</v>
      </c>
      <c r="F510" s="3">
        <v>1832295.82</v>
      </c>
      <c r="G510" s="3">
        <v>1835100.73</v>
      </c>
      <c r="H510" s="3">
        <v>1734799.45</v>
      </c>
      <c r="I510" s="1">
        <v>1725688.54</v>
      </c>
      <c r="J510" s="1">
        <v>1325752.2</v>
      </c>
      <c r="K510" s="1">
        <f>HLOOKUP(B509,'FY14-15'!$E$2:$GA$49,7,FALSE)</f>
        <v>1707229.47</v>
      </c>
      <c r="L510" s="1">
        <f>HLOOKUP(B509,'FY15-16'!$E$2:$GA$49,7,FALSE)</f>
        <v>1795358.15</v>
      </c>
      <c r="M510" s="1">
        <f>HLOOKUP(B509,'FY16-17'!$E$2:$GA$49,7,FALSE)</f>
        <v>2161417.0099999998</v>
      </c>
      <c r="N510" s="1">
        <f>HLOOKUP(B509,'FY17-18'!$E$2:$GA$49,7,FALSE)</f>
        <v>2264899.89</v>
      </c>
      <c r="O510" s="1">
        <f>HLOOKUP($B509,'FY18-19'!$E$2:$GA$49,7,FALSE)</f>
        <v>3197993</v>
      </c>
      <c r="P510" s="1">
        <f>HLOOKUP($B509,'FY19-20'!$E$2:$GA$49,7,FALSE)</f>
        <v>2498506.2200000002</v>
      </c>
      <c r="Q510" s="1">
        <f>HLOOKUP($B509,'FY20-21'!$E$2:$GA$49,7,FALSE)</f>
        <v>1901061.91</v>
      </c>
      <c r="R510" s="1">
        <f>HLOOKUP($B509,'FY21-22'!$E$2:$GA$49,7,FALSE)</f>
        <v>2113015.4</v>
      </c>
      <c r="S510" s="1">
        <f>HLOOKUP($B509,'FY22-23'!$E$2:$GA$49,7,FALSE)</f>
        <v>2307381.5</v>
      </c>
      <c r="T510" s="1">
        <f>HLOOKUP($B509,'FY23-24'!$E$2:$GA$49,7,FALSE)</f>
        <v>2453621.2599999998</v>
      </c>
    </row>
    <row r="511" spans="1:20">
      <c r="B511" t="s">
        <v>123</v>
      </c>
      <c r="D511" t="s">
        <v>15</v>
      </c>
      <c r="E511" s="3">
        <v>837269.84</v>
      </c>
      <c r="F511" s="3">
        <v>837269.84</v>
      </c>
      <c r="G511" s="3">
        <v>772751.49</v>
      </c>
      <c r="H511" s="3">
        <v>772751.49</v>
      </c>
      <c r="I511" s="1">
        <v>695319.90999999992</v>
      </c>
      <c r="J511" s="1">
        <v>545592.43000000005</v>
      </c>
      <c r="K511" s="1">
        <f>HLOOKUP(B510,'FY14-15'!$E$2:$GA$49,39,FALSE)</f>
        <v>671338.58</v>
      </c>
      <c r="L511" s="1">
        <f>HLOOKUP(B510,'FY15-16'!$E$2:$GA$49,39,FALSE)</f>
        <v>702772.26</v>
      </c>
      <c r="M511" s="1">
        <f>HLOOKUP(B510,'FY16-17'!$E$2:$GA$49,39,FALSE)</f>
        <v>836250.11</v>
      </c>
      <c r="N511" s="1">
        <f>HLOOKUP(B510,'FY17-18'!$E$2:$GA$49,39,FALSE)</f>
        <v>859065.29</v>
      </c>
      <c r="O511" s="1">
        <f>HLOOKUP($B510,'FY18-19'!$E$2:$GA$49,39,FALSE)</f>
        <v>1173246.46</v>
      </c>
      <c r="P511" s="1">
        <f>HLOOKUP($B510,'FY19-20'!$E$2:$GA$49,39,FALSE)</f>
        <v>1173246.46</v>
      </c>
      <c r="Q511" s="1">
        <f>HLOOKUP($B510,'FY20-21'!$E$2:$GA$49,39,FALSE)</f>
        <v>923985.88</v>
      </c>
      <c r="R511" s="1">
        <f>HLOOKUP($B510,'FY21-22'!$E$2:$GA$49,39,FALSE)</f>
        <v>803367.6399999999</v>
      </c>
      <c r="S511" s="1">
        <f>HLOOKUP($B510,'FY22-23'!$E$2:$GA$49,39,FALSE)</f>
        <v>857608.83000000007</v>
      </c>
      <c r="T511" s="1">
        <f>HLOOKUP($B510,'FY23-24'!$E$2:$GA$49,39,FALSE)</f>
        <v>901387.02</v>
      </c>
    </row>
    <row r="512" spans="1:20">
      <c r="B512" t="s">
        <v>123</v>
      </c>
      <c r="D512" t="s">
        <v>16</v>
      </c>
      <c r="E512" s="3">
        <v>494997.30000000005</v>
      </c>
      <c r="F512" s="3">
        <v>492282.43999999994</v>
      </c>
      <c r="G512" s="3">
        <v>456995.58</v>
      </c>
      <c r="H512" s="3">
        <v>473589.76000000001</v>
      </c>
      <c r="I512" s="1">
        <v>440062</v>
      </c>
      <c r="J512" s="1">
        <v>424479.45999999996</v>
      </c>
      <c r="K512" s="1">
        <f>HLOOKUP(B511,'FY14-15'!$E$2:$GA$49,48,FALSE)</f>
        <v>432988.91000000003</v>
      </c>
      <c r="L512" s="1">
        <f>HLOOKUP(B511,'FY15-16'!$E$2:$GA$49,48,FALSE)</f>
        <v>436461.25</v>
      </c>
      <c r="M512" s="1">
        <f>HLOOKUP(B511,'FY16-17'!$E$2:$GA$49,48,FALSE)</f>
        <v>521960.23</v>
      </c>
      <c r="N512" s="1">
        <f>HLOOKUP(B511,'FY17-18'!$E$2:$GA$49,48,FALSE)</f>
        <v>501802.87</v>
      </c>
      <c r="O512" s="1">
        <f>HLOOKUP($B511,'FY18-19'!$E$2:$GA$49,48,FALSE)</f>
        <v>680222.38</v>
      </c>
      <c r="P512" s="1">
        <f>HLOOKUP($B511,'FY19-20'!$E$2:$GA$49,48,FALSE)</f>
        <v>670543.92000000004</v>
      </c>
      <c r="Q512" s="1">
        <f>HLOOKUP($B511,'FY20-21'!$E$2:$GA$49,48,FALSE)</f>
        <v>526741.33000000007</v>
      </c>
      <c r="R512" s="1">
        <f>HLOOKUP($B511,'FY21-22'!$E$2:$GA$49,48,FALSE)</f>
        <v>456704.98</v>
      </c>
      <c r="S512" s="1">
        <f>HLOOKUP($B511,'FY22-23'!$E$2:$GA$49,48,FALSE)</f>
        <v>496146.54000000004</v>
      </c>
      <c r="T512" s="1">
        <f>HLOOKUP($B511,'FY23-24'!$E$2:$GA$49,48,FALSE)</f>
        <v>499178.56999999995</v>
      </c>
    </row>
    <row r="513" spans="1:20">
      <c r="B513" t="s">
        <v>123</v>
      </c>
      <c r="D513" t="s">
        <v>17</v>
      </c>
      <c r="E513" s="3">
        <v>326.58</v>
      </c>
      <c r="F513" s="3">
        <v>429.51</v>
      </c>
      <c r="G513" s="3">
        <v>446.71</v>
      </c>
      <c r="H513" s="3">
        <v>452.36</v>
      </c>
      <c r="I513" s="3">
        <v>592.20608785175023</v>
      </c>
      <c r="J513" s="3">
        <v>388.78363636363633</v>
      </c>
      <c r="K513" s="3">
        <f t="shared" ref="K513:R513" si="375">K510/K508</f>
        <v>476.61347571189282</v>
      </c>
      <c r="L513" s="3">
        <f t="shared" si="375"/>
        <v>494.04462025316451</v>
      </c>
      <c r="M513" s="3">
        <f t="shared" si="375"/>
        <v>573.0161744432661</v>
      </c>
      <c r="N513" s="3">
        <f t="shared" si="375"/>
        <v>605.26453500801711</v>
      </c>
      <c r="O513" s="3">
        <f t="shared" si="375"/>
        <v>873.52990986069381</v>
      </c>
      <c r="P513" s="3">
        <f t="shared" si="375"/>
        <v>703.80456901408456</v>
      </c>
      <c r="Q513" s="3">
        <f t="shared" si="375"/>
        <v>540.53508956497012</v>
      </c>
      <c r="R513" s="3">
        <f t="shared" si="375"/>
        <v>622.39039764359347</v>
      </c>
      <c r="S513" s="3">
        <f t="shared" ref="S513:T513" si="376">S510/S508</f>
        <v>676.0566949897451</v>
      </c>
      <c r="T513" s="3">
        <f t="shared" si="376"/>
        <v>749.19733129770987</v>
      </c>
    </row>
    <row r="514" spans="1:20">
      <c r="B514" t="s">
        <v>123</v>
      </c>
      <c r="D514" t="s">
        <v>18</v>
      </c>
      <c r="E514" s="4">
        <v>2.78</v>
      </c>
      <c r="F514" s="4">
        <v>3.54</v>
      </c>
      <c r="G514" s="4">
        <v>3.04</v>
      </c>
      <c r="H514" s="4">
        <v>3.21</v>
      </c>
      <c r="I514" s="5">
        <v>3.8994381174471471</v>
      </c>
      <c r="J514" s="5">
        <v>3.4384144234988749</v>
      </c>
      <c r="K514" s="3">
        <f t="shared" ref="K514:M516" si="377">K510/K509</f>
        <v>4.592363417743992</v>
      </c>
      <c r="L514" s="3">
        <f t="shared" si="377"/>
        <v>4.7486071767689992</v>
      </c>
      <c r="M514" s="3">
        <f t="shared" si="377"/>
        <v>5.1958388663189012</v>
      </c>
      <c r="N514" s="3">
        <f t="shared" ref="N514:R516" si="378">N510/N509</f>
        <v>6.1690864445697384</v>
      </c>
      <c r="O514" s="3">
        <f t="shared" si="378"/>
        <v>8.8902285110641603</v>
      </c>
      <c r="P514" s="3">
        <f t="shared" si="378"/>
        <v>8.0485852435991614</v>
      </c>
      <c r="Q514" s="3">
        <f t="shared" si="378"/>
        <v>5.9586198455385464</v>
      </c>
      <c r="R514" s="3">
        <f t="shared" si="378"/>
        <v>6.0346178341220451</v>
      </c>
      <c r="S514" s="3">
        <f t="shared" ref="S514:T514" si="379">S510/S509</f>
        <v>7.5933928330486697</v>
      </c>
      <c r="T514" s="3">
        <f t="shared" si="379"/>
        <v>8.7350433259521374</v>
      </c>
    </row>
    <row r="515" spans="1:20">
      <c r="B515" t="s">
        <v>123</v>
      </c>
      <c r="D515" t="s">
        <v>19</v>
      </c>
      <c r="E515" s="6">
        <v>0.4289</v>
      </c>
      <c r="F515" s="6">
        <v>0.45700000000000002</v>
      </c>
      <c r="G515" s="6">
        <v>0.42109999999999997</v>
      </c>
      <c r="H515" s="6">
        <v>0.44540000000000002</v>
      </c>
      <c r="I515" s="6">
        <v>0.40292317755091533</v>
      </c>
      <c r="J515" s="6">
        <v>0.41153424448399939</v>
      </c>
      <c r="K515" s="6">
        <f t="shared" si="377"/>
        <v>0.39323277379929483</v>
      </c>
      <c r="L515" s="6">
        <f t="shared" si="377"/>
        <v>0.39143847705261486</v>
      </c>
      <c r="M515" s="6">
        <f t="shared" si="377"/>
        <v>0.38689901399452764</v>
      </c>
      <c r="N515" s="6">
        <f t="shared" si="378"/>
        <v>0.37929503806898945</v>
      </c>
      <c r="O515" s="6">
        <f t="shared" si="378"/>
        <v>0.36686961478652391</v>
      </c>
      <c r="P515" s="6">
        <f t="shared" si="378"/>
        <v>0.46957916318495291</v>
      </c>
      <c r="Q515" s="6">
        <f t="shared" si="378"/>
        <v>0.48603671197641324</v>
      </c>
      <c r="R515" s="6">
        <f t="shared" si="378"/>
        <v>0.38019961425742566</v>
      </c>
      <c r="S515" s="6">
        <f t="shared" ref="S515:T515" si="380">S511/S510</f>
        <v>0.37168055217570223</v>
      </c>
      <c r="T515" s="6">
        <f t="shared" si="380"/>
        <v>0.36737007242918984</v>
      </c>
    </row>
    <row r="516" spans="1:20">
      <c r="B516" t="s">
        <v>123</v>
      </c>
      <c r="D516" t="s">
        <v>20</v>
      </c>
      <c r="E516" s="6">
        <v>0.59119999999999995</v>
      </c>
      <c r="F516" s="6">
        <v>0.58799999999999997</v>
      </c>
      <c r="G516" s="6">
        <v>0.59140000000000004</v>
      </c>
      <c r="H516" s="6">
        <v>0.6129</v>
      </c>
      <c r="I516" s="6">
        <v>0.63289141252980952</v>
      </c>
      <c r="J516" s="6">
        <v>0.77801567004879435</v>
      </c>
      <c r="K516" s="6">
        <f t="shared" si="377"/>
        <v>0.64496354432661995</v>
      </c>
      <c r="L516" s="6">
        <f t="shared" si="377"/>
        <v>0.62105645718002589</v>
      </c>
      <c r="M516" s="6">
        <f t="shared" si="377"/>
        <v>0.62416760698542684</v>
      </c>
      <c r="N516" s="6">
        <f t="shared" si="378"/>
        <v>0.58412658018111752</v>
      </c>
      <c r="O516" s="6">
        <f t="shared" si="378"/>
        <v>0.57977790957920305</v>
      </c>
      <c r="P516" s="6">
        <f t="shared" si="378"/>
        <v>0.57152861130303356</v>
      </c>
      <c r="Q516" s="6">
        <f t="shared" si="378"/>
        <v>0.57007508599590295</v>
      </c>
      <c r="R516" s="6">
        <f t="shared" si="378"/>
        <v>0.56848814572615847</v>
      </c>
      <c r="S516" s="6">
        <f t="shared" ref="S516:T516" si="381">S512/S511</f>
        <v>0.57852312458116828</v>
      </c>
      <c r="T516" s="6">
        <f t="shared" si="381"/>
        <v>0.55378939226349178</v>
      </c>
    </row>
    <row r="517" spans="1:20">
      <c r="B517" t="s">
        <v>123</v>
      </c>
      <c r="D517" t="s">
        <v>21</v>
      </c>
      <c r="E517" s="6">
        <v>0.25359999999999999</v>
      </c>
      <c r="F517" s="6">
        <v>0.26869999999999999</v>
      </c>
      <c r="G517" s="6">
        <v>0.249</v>
      </c>
      <c r="H517" s="6">
        <v>0.27300000000000002</v>
      </c>
      <c r="I517" s="6">
        <v>0.25500661898119809</v>
      </c>
      <c r="J517" s="6">
        <v>0.32018009097024314</v>
      </c>
      <c r="K517" s="6">
        <f t="shared" ref="K517:R517" si="382">K512/K510</f>
        <v>0.25362080353498118</v>
      </c>
      <c r="L517" s="6">
        <f t="shared" si="382"/>
        <v>0.24310539376224183</v>
      </c>
      <c r="M517" s="6">
        <f t="shared" si="382"/>
        <v>0.2414898317099855</v>
      </c>
      <c r="N517" s="6">
        <f t="shared" si="382"/>
        <v>0.22155631346690557</v>
      </c>
      <c r="O517" s="6">
        <f t="shared" si="382"/>
        <v>0.21270289834905831</v>
      </c>
      <c r="P517" s="6">
        <f t="shared" si="382"/>
        <v>0.26837792703193669</v>
      </c>
      <c r="Q517" s="6">
        <f t="shared" si="382"/>
        <v>0.27707742037711969</v>
      </c>
      <c r="R517" s="6">
        <f t="shared" si="382"/>
        <v>0.21613897371500462</v>
      </c>
      <c r="S517" s="6">
        <f t="shared" ref="S517:T517" si="383">S512/S510</f>
        <v>0.21502579439074121</v>
      </c>
      <c r="T517" s="6">
        <f t="shared" si="383"/>
        <v>0.20344564914635602</v>
      </c>
    </row>
    <row r="518" spans="1:20">
      <c r="B518" t="s">
        <v>123</v>
      </c>
    </row>
    <row r="519" spans="1:20">
      <c r="A519" t="s">
        <v>125</v>
      </c>
      <c r="B519" t="s">
        <v>126</v>
      </c>
      <c r="C519" t="s">
        <v>127</v>
      </c>
    </row>
    <row r="520" spans="1:20">
      <c r="B520" t="s">
        <v>126</v>
      </c>
      <c r="D520" t="s">
        <v>12</v>
      </c>
      <c r="E520" s="1">
        <v>2548</v>
      </c>
      <c r="F520" s="1">
        <v>2398</v>
      </c>
      <c r="G520" s="1">
        <v>2190</v>
      </c>
      <c r="H520" s="1">
        <v>2194</v>
      </c>
      <c r="I520" s="1">
        <v>2251</v>
      </c>
      <c r="J520" s="1">
        <v>2278</v>
      </c>
      <c r="K520" s="1">
        <f>HLOOKUP(B519,'FY14-15'!$E$2:$GA$49,15,FALSE)</f>
        <v>2251</v>
      </c>
      <c r="L520" s="1">
        <f>HLOOKUP(B519,'FY15-16'!$E$2:$GA$49,15,FALSE)</f>
        <v>1867</v>
      </c>
      <c r="M520" s="1">
        <f>HLOOKUP(B519,'FY16-17'!$E$2:$GA$49,15,FALSE)</f>
        <v>1889</v>
      </c>
      <c r="N520" s="1">
        <f>HLOOKUP(B519,'FY17-18'!$E$2:$GA$49,15,FALSE)</f>
        <v>1475</v>
      </c>
      <c r="O520" s="1">
        <f>HLOOKUP($B519,'FY18-19'!$E$2:$GA$49,15,FALSE)</f>
        <v>1353</v>
      </c>
      <c r="P520" s="1">
        <f>HLOOKUP($B519,'FY19-20'!$E$2:$GA$49,15,FALSE)</f>
        <v>1496</v>
      </c>
      <c r="Q520" s="1">
        <f>HLOOKUP($B519,'FY20-21'!$E$2:$GA$49,15,FALSE)</f>
        <v>1491</v>
      </c>
      <c r="R520" s="1">
        <f>HLOOKUP($B519,'FY21-22'!$E$2:$GA$49,15,FALSE)</f>
        <v>1455</v>
      </c>
      <c r="S520" s="1">
        <f>HLOOKUP($B519,'FY22-23'!$E$2:$GA$49,15,FALSE)</f>
        <v>543</v>
      </c>
      <c r="T520" s="1">
        <f>HLOOKUP($B519,'FY23-24'!$E$2:$GA$49,15,FALSE)</f>
        <v>532</v>
      </c>
    </row>
    <row r="521" spans="1:20">
      <c r="B521" t="s">
        <v>126</v>
      </c>
      <c r="D521" t="s">
        <v>13</v>
      </c>
      <c r="E521" s="3">
        <v>306600</v>
      </c>
      <c r="F521" s="3">
        <v>361760</v>
      </c>
      <c r="G521" s="3">
        <v>331464</v>
      </c>
      <c r="H521" s="3">
        <v>359294</v>
      </c>
      <c r="I521" s="1">
        <v>327352</v>
      </c>
      <c r="J521" s="1">
        <v>255303</v>
      </c>
      <c r="K521" s="1">
        <f>HLOOKUP(B520,'FY14-15'!$E$2:$GA$49,31,FALSE)</f>
        <v>249220</v>
      </c>
      <c r="L521" s="1">
        <f>HLOOKUP(B520,'FY15-16'!$E$2:$GA$49,31,FALSE)</f>
        <v>258850</v>
      </c>
      <c r="M521" s="1">
        <f>HLOOKUP(B520,'FY16-17'!$E$2:$GA$49,31,FALSE)</f>
        <v>236130</v>
      </c>
      <c r="N521" s="1">
        <f>HLOOKUP(B520,'FY17-18'!$E$2:$GA$49,31,FALSE)</f>
        <v>238716</v>
      </c>
      <c r="O521" s="1">
        <f>HLOOKUP($B520,'FY18-19'!$E$2:$GA$49,31,FALSE)</f>
        <v>229458</v>
      </c>
      <c r="P521" s="1">
        <f>HLOOKUP($B520,'FY19-20'!$E$2:$GA$49,31,FALSE)</f>
        <v>212667</v>
      </c>
      <c r="Q521" s="1">
        <f>HLOOKUP($B520,'FY20-21'!$E$2:$GA$49,31,FALSE)</f>
        <v>262119</v>
      </c>
      <c r="R521" s="1">
        <f>HLOOKUP($B520,'FY21-22'!$E$2:$GA$49,31,FALSE)</f>
        <v>277117</v>
      </c>
      <c r="S521" s="1">
        <f>HLOOKUP($B520,'FY22-23'!$E$2:$GA$49,31,FALSE)</f>
        <v>277186.59999999998</v>
      </c>
      <c r="T521" s="1">
        <f>HLOOKUP($B520,'FY23-24'!$E$2:$GA$49,31,FALSE)</f>
        <v>277768.40000000002</v>
      </c>
    </row>
    <row r="522" spans="1:20">
      <c r="B522" t="s">
        <v>126</v>
      </c>
      <c r="D522" t="s">
        <v>24</v>
      </c>
      <c r="E522" s="3">
        <v>846946</v>
      </c>
      <c r="F522" s="3">
        <v>899854</v>
      </c>
      <c r="G522" s="3">
        <v>893609</v>
      </c>
      <c r="H522" s="3">
        <v>894556</v>
      </c>
      <c r="I522" s="1">
        <v>862630</v>
      </c>
      <c r="J522" s="1">
        <v>824394</v>
      </c>
      <c r="K522" s="1">
        <f>HLOOKUP(B521,'FY14-15'!$E$2:$GA$49,7,FALSE)</f>
        <v>754884.61</v>
      </c>
      <c r="L522" s="1">
        <f>HLOOKUP(B521,'FY15-16'!$E$2:$GA$49,7,FALSE)</f>
        <v>799999.88</v>
      </c>
      <c r="M522" s="1">
        <f>HLOOKUP(B521,'FY16-17'!$E$2:$GA$49,7,FALSE)</f>
        <v>828729</v>
      </c>
      <c r="N522" s="1">
        <f>HLOOKUP(B521,'FY17-18'!$E$2:$GA$49,7,FALSE)</f>
        <v>833411.38</v>
      </c>
      <c r="O522" s="1">
        <f>HLOOKUP($B521,'FY18-19'!$E$2:$GA$49,7,FALSE)</f>
        <v>931201.17</v>
      </c>
      <c r="P522" s="1">
        <f>HLOOKUP($B521,'FY19-20'!$E$2:$GA$49,7,FALSE)</f>
        <v>978029.71</v>
      </c>
      <c r="Q522" s="1">
        <f>HLOOKUP($B521,'FY20-21'!$E$2:$GA$49,7,FALSE)</f>
        <v>1044022</v>
      </c>
      <c r="R522" s="1">
        <f>HLOOKUP($B521,'FY21-22'!$E$2:$GA$49,7,FALSE)</f>
        <v>926561.91</v>
      </c>
      <c r="S522" s="1">
        <f>HLOOKUP($B521,'FY22-23'!$E$2:$GA$49,7,FALSE)</f>
        <v>1305441.81</v>
      </c>
      <c r="T522" s="1">
        <f>HLOOKUP($B521,'FY23-24'!$E$2:$GA$49,7,FALSE)</f>
        <v>1505897.22</v>
      </c>
    </row>
    <row r="523" spans="1:20">
      <c r="B523" t="s">
        <v>126</v>
      </c>
      <c r="D523" t="s">
        <v>15</v>
      </c>
      <c r="E523" s="3">
        <v>385407.45</v>
      </c>
      <c r="F523" s="3">
        <v>395377.66000000003</v>
      </c>
      <c r="G523" s="3">
        <v>395377.66000000003</v>
      </c>
      <c r="H523" s="3">
        <v>392965.66000000003</v>
      </c>
      <c r="I523" s="1">
        <v>374152.95</v>
      </c>
      <c r="J523" s="1">
        <v>343158.88</v>
      </c>
      <c r="K523" s="1">
        <f>HLOOKUP(B522,'FY14-15'!$E$2:$GA$49,39,FALSE)</f>
        <v>343158.88</v>
      </c>
      <c r="L523" s="1">
        <f>HLOOKUP(B522,'FY15-16'!$E$2:$GA$49,39,FALSE)</f>
        <v>335784.88</v>
      </c>
      <c r="M523" s="1">
        <f>HLOOKUP(B522,'FY16-17'!$E$2:$GA$49,39,FALSE)</f>
        <v>339825.57</v>
      </c>
      <c r="N523" s="1">
        <f>HLOOKUP(B522,'FY17-18'!$E$2:$GA$49,39,FALSE)</f>
        <v>342059.11</v>
      </c>
      <c r="O523" s="1">
        <f>HLOOKUP($B522,'FY18-19'!$E$2:$GA$49,39,FALSE)</f>
        <v>372861.99</v>
      </c>
      <c r="P523" s="1">
        <f>HLOOKUP($B522,'FY19-20'!$E$2:$GA$49,39,FALSE)</f>
        <v>384517.77</v>
      </c>
      <c r="Q523" s="1">
        <f>HLOOKUP($B522,'FY20-21'!$E$2:$GA$49,39,FALSE)</f>
        <v>419253.85</v>
      </c>
      <c r="R523" s="1">
        <f>HLOOKUP($B522,'FY21-22'!$E$2:$GA$49,39,FALSE)</f>
        <v>419253.85</v>
      </c>
      <c r="S523" s="1">
        <f>HLOOKUP($B522,'FY22-23'!$E$2:$GA$49,39,FALSE)</f>
        <v>511570.18</v>
      </c>
      <c r="T523" s="1">
        <f>HLOOKUP($B522,'FY23-24'!$E$2:$GA$49,39,FALSE)</f>
        <v>579610.12</v>
      </c>
    </row>
    <row r="524" spans="1:20">
      <c r="B524" t="s">
        <v>126</v>
      </c>
      <c r="D524" t="s">
        <v>16</v>
      </c>
      <c r="E524" s="3">
        <v>223928.03000000003</v>
      </c>
      <c r="F524" s="3">
        <v>233433.86</v>
      </c>
      <c r="G524" s="3">
        <v>237120.26</v>
      </c>
      <c r="H524" s="3">
        <v>240584.63</v>
      </c>
      <c r="I524" s="1">
        <v>242023.13</v>
      </c>
      <c r="J524" s="1">
        <v>228003.01</v>
      </c>
      <c r="K524" s="1">
        <f>HLOOKUP(B523,'FY14-15'!$E$2:$GA$49,48,FALSE)</f>
        <v>219221.99</v>
      </c>
      <c r="L524" s="1">
        <f>HLOOKUP(B523,'FY15-16'!$E$2:$GA$49,48,FALSE)</f>
        <v>206210.26</v>
      </c>
      <c r="M524" s="1">
        <f>HLOOKUP(B523,'FY16-17'!$E$2:$GA$49,48,FALSE)</f>
        <v>206989.02000000002</v>
      </c>
      <c r="N524" s="1">
        <f>HLOOKUP(B523,'FY17-18'!$E$2:$GA$49,48,FALSE)</f>
        <v>199152.25</v>
      </c>
      <c r="O524" s="1">
        <f>HLOOKUP($B523,'FY18-19'!$E$2:$GA$49,48,FALSE)</f>
        <v>210033.03</v>
      </c>
      <c r="P524" s="1">
        <f>HLOOKUP($B523,'FY19-20'!$E$2:$GA$49,48,FALSE)</f>
        <v>220845.51</v>
      </c>
      <c r="Q524" s="1">
        <f>HLOOKUP($B523,'FY20-21'!$E$2:$GA$49,48,FALSE)</f>
        <v>253673.01</v>
      </c>
      <c r="R524" s="1">
        <f>HLOOKUP($B523,'FY21-22'!$E$2:$GA$49,48,FALSE)</f>
        <v>244365.81</v>
      </c>
      <c r="S524" s="1">
        <f>HLOOKUP($B523,'FY22-23'!$E$2:$GA$49,48,FALSE)</f>
        <v>301541.02</v>
      </c>
      <c r="T524" s="1">
        <f>HLOOKUP($B523,'FY23-24'!$E$2:$GA$49,48,FALSE)</f>
        <v>324467.75</v>
      </c>
    </row>
    <row r="525" spans="1:20">
      <c r="B525" t="s">
        <v>126</v>
      </c>
      <c r="D525" t="s">
        <v>17</v>
      </c>
      <c r="E525" s="3">
        <v>332.4</v>
      </c>
      <c r="F525" s="3">
        <v>375.25</v>
      </c>
      <c r="G525" s="3">
        <v>408.04</v>
      </c>
      <c r="H525" s="3">
        <v>407.73</v>
      </c>
      <c r="I525" s="3">
        <v>383.22079075966235</v>
      </c>
      <c r="J525" s="3">
        <v>361.89376646180858</v>
      </c>
      <c r="K525" s="3">
        <f t="shared" ref="K525:R525" si="384">K522/K520</f>
        <v>335.35522434473569</v>
      </c>
      <c r="L525" s="3">
        <f t="shared" si="384"/>
        <v>428.49484734868776</v>
      </c>
      <c r="M525" s="3">
        <f t="shared" si="384"/>
        <v>438.71307570142932</v>
      </c>
      <c r="N525" s="3">
        <f t="shared" si="384"/>
        <v>565.02466440677972</v>
      </c>
      <c r="O525" s="3">
        <f t="shared" si="384"/>
        <v>688.24920177383592</v>
      </c>
      <c r="P525" s="3">
        <f t="shared" si="384"/>
        <v>653.76317513368986</v>
      </c>
      <c r="Q525" s="3">
        <f t="shared" si="384"/>
        <v>700.21596244131456</v>
      </c>
      <c r="R525" s="3">
        <f t="shared" si="384"/>
        <v>636.81230927835054</v>
      </c>
      <c r="S525" s="3">
        <f t="shared" ref="S525:T525" si="385">S522/S520</f>
        <v>2404.1285635359118</v>
      </c>
      <c r="T525" s="3">
        <f t="shared" si="385"/>
        <v>2830.6338721804509</v>
      </c>
    </row>
    <row r="526" spans="1:20">
      <c r="B526" t="s">
        <v>126</v>
      </c>
      <c r="D526" t="s">
        <v>18</v>
      </c>
      <c r="E526" s="4">
        <v>2.76</v>
      </c>
      <c r="F526" s="4">
        <v>2.4900000000000002</v>
      </c>
      <c r="G526" s="4">
        <v>2.7</v>
      </c>
      <c r="H526" s="4">
        <v>2.4900000000000002</v>
      </c>
      <c r="I526" s="5">
        <v>2.6351755908013392</v>
      </c>
      <c r="J526" s="5">
        <v>3.2290807393567644</v>
      </c>
      <c r="K526" s="3">
        <f t="shared" ref="K526:M528" si="386">K522/K521</f>
        <v>3.0289888853222053</v>
      </c>
      <c r="L526" s="3">
        <f t="shared" si="386"/>
        <v>3.0905925439443696</v>
      </c>
      <c r="M526" s="3">
        <f t="shared" si="386"/>
        <v>3.5096302884004573</v>
      </c>
      <c r="N526" s="3">
        <f t="shared" ref="N526:R528" si="387">N522/N521</f>
        <v>3.4912254729469328</v>
      </c>
      <c r="O526" s="3">
        <f t="shared" si="387"/>
        <v>4.0582641267682975</v>
      </c>
      <c r="P526" s="3">
        <f t="shared" si="387"/>
        <v>4.59887857542543</v>
      </c>
      <c r="Q526" s="3">
        <f t="shared" si="387"/>
        <v>3.9830077178686016</v>
      </c>
      <c r="R526" s="3">
        <f t="shared" si="387"/>
        <v>3.3435765759588909</v>
      </c>
      <c r="S526" s="3">
        <f t="shared" ref="S526:T526" si="388">S522/S521</f>
        <v>4.7096137042699757</v>
      </c>
      <c r="T526" s="3">
        <f t="shared" si="388"/>
        <v>5.4214130189035172</v>
      </c>
    </row>
    <row r="527" spans="1:20">
      <c r="B527" t="s">
        <v>126</v>
      </c>
      <c r="D527" t="s">
        <v>19</v>
      </c>
      <c r="E527" s="6">
        <v>0.4551</v>
      </c>
      <c r="F527" s="6">
        <v>0.43940000000000001</v>
      </c>
      <c r="G527" s="6">
        <v>0.4425</v>
      </c>
      <c r="H527" s="6">
        <v>0.43930000000000002</v>
      </c>
      <c r="I527" s="6">
        <v>0.43373514716622424</v>
      </c>
      <c r="J527" s="6">
        <v>0.41625591646712617</v>
      </c>
      <c r="K527" s="6">
        <f t="shared" si="386"/>
        <v>0.45458454902133982</v>
      </c>
      <c r="L527" s="6">
        <f t="shared" si="386"/>
        <v>0.41973116295967444</v>
      </c>
      <c r="M527" s="6">
        <f t="shared" si="386"/>
        <v>0.41005632721915125</v>
      </c>
      <c r="N527" s="6">
        <f t="shared" si="387"/>
        <v>0.41043249253447917</v>
      </c>
      <c r="O527" s="6">
        <f t="shared" si="387"/>
        <v>0.40040970953676958</v>
      </c>
      <c r="P527" s="6">
        <f t="shared" si="387"/>
        <v>0.39315551058259779</v>
      </c>
      <c r="Q527" s="6">
        <f t="shared" si="387"/>
        <v>0.40157568518671061</v>
      </c>
      <c r="R527" s="6">
        <f t="shared" si="387"/>
        <v>0.4524833640096429</v>
      </c>
      <c r="S527" s="6">
        <f t="shared" ref="S527:T527" si="389">S523/S522</f>
        <v>0.39187513076511621</v>
      </c>
      <c r="T527" s="6">
        <f t="shared" si="389"/>
        <v>0.38489354539083354</v>
      </c>
    </row>
    <row r="528" spans="1:20">
      <c r="B528" t="s">
        <v>126</v>
      </c>
      <c r="D528" t="s">
        <v>20</v>
      </c>
      <c r="E528" s="6">
        <v>0.58099999999999996</v>
      </c>
      <c r="F528" s="6">
        <v>0.59040000000000004</v>
      </c>
      <c r="G528" s="6">
        <v>0.59970000000000001</v>
      </c>
      <c r="H528" s="6">
        <v>0.61219999999999997</v>
      </c>
      <c r="I528" s="6">
        <v>0.6468561319642141</v>
      </c>
      <c r="J528" s="6">
        <v>0.66442404171502134</v>
      </c>
      <c r="K528" s="6">
        <f t="shared" si="386"/>
        <v>0.63883525322148149</v>
      </c>
      <c r="L528" s="6">
        <f t="shared" si="386"/>
        <v>0.6141141912047976</v>
      </c>
      <c r="M528" s="6">
        <f t="shared" si="386"/>
        <v>0.60910372341904706</v>
      </c>
      <c r="N528" s="6">
        <f t="shared" si="387"/>
        <v>0.58221589245203853</v>
      </c>
      <c r="O528" s="6">
        <f t="shared" si="387"/>
        <v>0.56329965411599081</v>
      </c>
      <c r="P528" s="6">
        <f t="shared" si="387"/>
        <v>0.57434409338221226</v>
      </c>
      <c r="Q528" s="6">
        <f t="shared" si="387"/>
        <v>0.60505827197532003</v>
      </c>
      <c r="R528" s="6">
        <f t="shared" si="387"/>
        <v>0.58285883361595847</v>
      </c>
      <c r="S528" s="6">
        <f t="shared" ref="S528:T528" si="390">S524/S523</f>
        <v>0.5894421367562902</v>
      </c>
      <c r="T528" s="6">
        <f t="shared" si="390"/>
        <v>0.55980345891821215</v>
      </c>
    </row>
    <row r="529" spans="1:20">
      <c r="B529" t="s">
        <v>126</v>
      </c>
      <c r="D529" t="s">
        <v>21</v>
      </c>
      <c r="E529" s="6">
        <v>0.26440000000000002</v>
      </c>
      <c r="F529" s="6">
        <v>0.25940000000000002</v>
      </c>
      <c r="G529" s="6">
        <v>0.26540000000000002</v>
      </c>
      <c r="H529" s="6">
        <v>0.26889999999999997</v>
      </c>
      <c r="I529" s="6">
        <v>0.28056423959287297</v>
      </c>
      <c r="J529" s="6">
        <v>0.27657043840687828</v>
      </c>
      <c r="K529" s="6">
        <f t="shared" ref="K529:R529" si="391">K524/K522</f>
        <v>0.29040463548462064</v>
      </c>
      <c r="L529" s="6">
        <f t="shared" si="391"/>
        <v>0.25776286366442958</v>
      </c>
      <c r="M529" s="6">
        <f t="shared" si="391"/>
        <v>0.24976683572072417</v>
      </c>
      <c r="N529" s="6">
        <f t="shared" si="391"/>
        <v>0.23896031993227643</v>
      </c>
      <c r="O529" s="6">
        <f t="shared" si="391"/>
        <v>0.22555065088674661</v>
      </c>
      <c r="P529" s="6">
        <f t="shared" si="391"/>
        <v>0.22580654528378286</v>
      </c>
      <c r="Q529" s="6">
        <f t="shared" si="391"/>
        <v>0.24297669014637624</v>
      </c>
      <c r="R529" s="6">
        <f t="shared" si="391"/>
        <v>0.2637339257772856</v>
      </c>
      <c r="S529" s="6">
        <f t="shared" ref="S529:T529" si="392">S524/S522</f>
        <v>0.23098771441984076</v>
      </c>
      <c r="T529" s="6">
        <f t="shared" si="392"/>
        <v>0.21546473802508248</v>
      </c>
    </row>
    <row r="530" spans="1:20">
      <c r="B530" t="s">
        <v>126</v>
      </c>
    </row>
    <row r="531" spans="1:20">
      <c r="A531" t="s">
        <v>125</v>
      </c>
      <c r="B531" t="s">
        <v>128</v>
      </c>
      <c r="C531" t="s">
        <v>129</v>
      </c>
    </row>
    <row r="532" spans="1:20">
      <c r="B532" t="s">
        <v>128</v>
      </c>
      <c r="D532" t="s">
        <v>12</v>
      </c>
      <c r="E532" s="1">
        <v>194</v>
      </c>
      <c r="F532" s="1">
        <v>188</v>
      </c>
      <c r="G532" s="1">
        <v>165</v>
      </c>
      <c r="H532" s="1">
        <v>164</v>
      </c>
      <c r="I532" s="1">
        <v>111</v>
      </c>
      <c r="J532" s="1">
        <v>102</v>
      </c>
      <c r="K532" s="1">
        <f>HLOOKUP(B531,'FY14-15'!$E$2:$GA$49,15,FALSE)</f>
        <v>127</v>
      </c>
      <c r="L532" s="1">
        <f>HLOOKUP(B531,'FY15-16'!$E$2:$GA$49,15,FALSE)</f>
        <v>90</v>
      </c>
      <c r="M532" s="1">
        <f>HLOOKUP(B531,'FY16-17'!$E$2:$GA$49,15,FALSE)</f>
        <v>171</v>
      </c>
      <c r="N532" s="1">
        <f>HLOOKUP(B531,'FY17-18'!$E$2:$GA$49,15,FALSE)</f>
        <v>125</v>
      </c>
      <c r="O532" s="1">
        <f>HLOOKUP($B531,'FY18-19'!$E$2:$GA$49,15,FALSE)</f>
        <v>116</v>
      </c>
      <c r="P532" s="1">
        <f>HLOOKUP($B531,'FY19-20'!$E$2:$GA$49,15,FALSE)</f>
        <v>121</v>
      </c>
      <c r="Q532" s="1">
        <f>HLOOKUP($B531,'FY20-21'!$E$2:$GA$49,15,FALSE)</f>
        <v>69</v>
      </c>
      <c r="R532" s="1">
        <f>HLOOKUP($B531,'FY21-22'!$E$2:$GA$49,15,FALSE)</f>
        <v>92</v>
      </c>
      <c r="S532" s="1">
        <f>HLOOKUP($B531,'FY22-23'!$E$2:$GA$49,15,FALSE)</f>
        <v>104</v>
      </c>
      <c r="T532" s="1">
        <f>HLOOKUP($B531,'FY23-24'!$E$2:$GA$49,15,FALSE)</f>
        <v>92</v>
      </c>
    </row>
    <row r="533" spans="1:20">
      <c r="B533" t="s">
        <v>128</v>
      </c>
      <c r="D533" t="s">
        <v>13</v>
      </c>
      <c r="E533" s="3">
        <v>353381.6</v>
      </c>
      <c r="F533" s="3">
        <v>306020</v>
      </c>
      <c r="G533" s="3">
        <v>297228</v>
      </c>
      <c r="H533" s="3">
        <v>323706.59999999998</v>
      </c>
      <c r="I533" s="1">
        <v>232022</v>
      </c>
      <c r="J533" s="1">
        <v>195412.5</v>
      </c>
      <c r="K533" s="1">
        <f>HLOOKUP(B532,'FY14-15'!$E$2:$GA$49,31,FALSE)</f>
        <v>139104</v>
      </c>
      <c r="L533" s="1">
        <f>HLOOKUP(B532,'FY15-16'!$E$2:$GA$49,31,FALSE)</f>
        <v>130777.60000000001</v>
      </c>
      <c r="M533" s="1">
        <f>HLOOKUP(B532,'FY16-17'!$E$2:$GA$49,31,FALSE)</f>
        <v>532500</v>
      </c>
      <c r="N533" s="1">
        <f>HLOOKUP(B532,'FY17-18'!$E$2:$GA$49,31,FALSE)</f>
        <v>464835.8</v>
      </c>
      <c r="O533" s="1">
        <f>HLOOKUP($B532,'FY18-19'!$E$2:$GA$49,31,FALSE)</f>
        <v>410589</v>
      </c>
      <c r="P533" s="1">
        <f>HLOOKUP($B532,'FY19-20'!$E$2:$GA$49,31,FALSE)</f>
        <v>294624</v>
      </c>
      <c r="Q533" s="1">
        <f>HLOOKUP($B532,'FY20-21'!$E$2:$GA$49,31,FALSE)</f>
        <v>256583.6</v>
      </c>
      <c r="R533" s="1">
        <f>HLOOKUP($B532,'FY21-22'!$E$2:$GA$49,31,FALSE)</f>
        <v>136592.4</v>
      </c>
      <c r="S533" s="1">
        <f>HLOOKUP($B532,'FY22-23'!$E$2:$GA$49,31,FALSE)</f>
        <v>207552</v>
      </c>
      <c r="T533" s="1">
        <f>HLOOKUP($B532,'FY23-24'!$E$2:$GA$49,31,FALSE)</f>
        <v>219522.7</v>
      </c>
    </row>
    <row r="534" spans="1:20">
      <c r="B534" t="s">
        <v>128</v>
      </c>
      <c r="D534" t="s">
        <v>24</v>
      </c>
      <c r="E534" s="3">
        <v>60824.12</v>
      </c>
      <c r="F534" s="3">
        <v>73884.789999999994</v>
      </c>
      <c r="G534" s="3">
        <v>58631.9</v>
      </c>
      <c r="H534" s="3">
        <v>63252.67</v>
      </c>
      <c r="I534" s="1">
        <v>54438.7</v>
      </c>
      <c r="J534" s="1">
        <v>35407.75</v>
      </c>
      <c r="K534" s="1">
        <f>HLOOKUP(B533,'FY14-15'!$E$2:$GA$49,7,FALSE)</f>
        <v>27648.04</v>
      </c>
      <c r="L534" s="1">
        <f>HLOOKUP(B533,'FY15-16'!$E$2:$GA$49,7,FALSE)</f>
        <v>54076.11</v>
      </c>
      <c r="M534" s="1">
        <f>HLOOKUP(B533,'FY16-17'!$E$2:$GA$49,7,FALSE)</f>
        <v>69620.44</v>
      </c>
      <c r="N534" s="1">
        <f>HLOOKUP(B533,'FY17-18'!$E$2:$GA$49,7,FALSE)</f>
        <v>77585.38</v>
      </c>
      <c r="O534" s="1">
        <f>HLOOKUP($B533,'FY18-19'!$E$2:$GA$49,7,FALSE)</f>
        <v>98384.95</v>
      </c>
      <c r="P534" s="1">
        <f>HLOOKUP($B533,'FY19-20'!$E$2:$GA$49,7,FALSE)</f>
        <v>75966</v>
      </c>
      <c r="Q534" s="1">
        <f>HLOOKUP($B533,'FY20-21'!$E$2:$GA$49,7,FALSE)</f>
        <v>85614</v>
      </c>
      <c r="R534" s="1">
        <f>HLOOKUP($B533,'FY21-22'!$E$2:$GA$49,7,FALSE)</f>
        <v>116532.15</v>
      </c>
      <c r="S534" s="1">
        <f>HLOOKUP($B533,'FY22-23'!$E$2:$GA$49,7,FALSE)</f>
        <v>192343.49</v>
      </c>
      <c r="T534" s="1">
        <f>HLOOKUP($B533,'FY23-24'!$E$2:$GA$49,7,FALSE)</f>
        <v>124122.12</v>
      </c>
    </row>
    <row r="535" spans="1:20">
      <c r="B535" t="s">
        <v>128</v>
      </c>
      <c r="D535" t="s">
        <v>15</v>
      </c>
      <c r="E535" s="3">
        <v>54741.71</v>
      </c>
      <c r="F535" s="3">
        <v>66496.31</v>
      </c>
      <c r="G535" s="3">
        <v>66496.31</v>
      </c>
      <c r="H535" s="3">
        <v>56927.4</v>
      </c>
      <c r="I535" s="1">
        <v>48994.83</v>
      </c>
      <c r="J535" s="1">
        <v>31866.98</v>
      </c>
      <c r="K535" s="1">
        <f>HLOOKUP(B534,'FY14-15'!$E$2:$GA$49,39,FALSE)</f>
        <v>31866.98</v>
      </c>
      <c r="L535" s="1">
        <f>HLOOKUP(B534,'FY15-16'!$E$2:$GA$49,39,FALSE)</f>
        <v>48668.5</v>
      </c>
      <c r="M535" s="1">
        <f>HLOOKUP(B534,'FY16-17'!$E$2:$GA$49,39,FALSE)</f>
        <v>62658.400000000001</v>
      </c>
      <c r="N535" s="1">
        <f>HLOOKUP(B534,'FY17-18'!$E$2:$GA$49,39,FALSE)</f>
        <v>69826.84</v>
      </c>
      <c r="O535" s="1">
        <f>HLOOKUP($B534,'FY18-19'!$E$2:$GA$49,39,FALSE)</f>
        <v>88546.46</v>
      </c>
      <c r="P535" s="1">
        <f>HLOOKUP($B534,'FY19-20'!$E$2:$GA$49,39,FALSE)</f>
        <v>88546.46</v>
      </c>
      <c r="Q535" s="1">
        <f>HLOOKUP($B534,'FY20-21'!$E$2:$GA$49,39,FALSE)</f>
        <v>77052.600000000006</v>
      </c>
      <c r="R535" s="1">
        <f>HLOOKUP($B534,'FY21-22'!$E$2:$GA$49,39,FALSE)</f>
        <v>77052.600000000006</v>
      </c>
      <c r="S535" s="1">
        <f>HLOOKUP($B534,'FY22-23'!$E$2:$GA$49,39,FALSE)</f>
        <v>117124.88</v>
      </c>
      <c r="T535" s="1">
        <f>HLOOKUP($B534,'FY23-24'!$E$2:$GA$49,39,FALSE)</f>
        <v>117124.88</v>
      </c>
    </row>
    <row r="536" spans="1:20">
      <c r="B536" t="s">
        <v>128</v>
      </c>
      <c r="D536" t="s">
        <v>16</v>
      </c>
      <c r="E536" s="3">
        <v>32050.61</v>
      </c>
      <c r="F536" s="3">
        <v>40237.35</v>
      </c>
      <c r="G536" s="3">
        <v>39879.9</v>
      </c>
      <c r="H536" s="3">
        <v>33900.959999999999</v>
      </c>
      <c r="I536" s="1">
        <v>35060.949999999997</v>
      </c>
      <c r="J536" s="1">
        <v>29289.83</v>
      </c>
      <c r="K536" s="1">
        <f>HLOOKUP(B535,'FY14-15'!$E$2:$GA$49,48,FALSE)</f>
        <v>18758.330000000002</v>
      </c>
      <c r="L536" s="1">
        <f>HLOOKUP(B535,'FY15-16'!$E$2:$GA$49,48,FALSE)</f>
        <v>31748.31</v>
      </c>
      <c r="M536" s="1">
        <f>HLOOKUP(B535,'FY16-17'!$E$2:$GA$49,48,FALSE)</f>
        <v>39516.080000000002</v>
      </c>
      <c r="N536" s="1">
        <f>HLOOKUP(B535,'FY17-18'!$E$2:$GA$49,48,FALSE)</f>
        <v>41294.660000000003</v>
      </c>
      <c r="O536" s="1">
        <f>HLOOKUP($B535,'FY18-19'!$E$2:$GA$49,48,FALSE)</f>
        <v>50893.05</v>
      </c>
      <c r="P536" s="1">
        <f>HLOOKUP($B535,'FY19-20'!$E$2:$GA$49,48,FALSE)</f>
        <v>50606.83</v>
      </c>
      <c r="Q536" s="1">
        <f>HLOOKUP($B535,'FY20-21'!$E$2:$GA$49,48,FALSE)</f>
        <v>44847.66</v>
      </c>
      <c r="R536" s="1">
        <f>HLOOKUP($B535,'FY21-22'!$E$2:$GA$49,48,FALSE)</f>
        <v>44910.79</v>
      </c>
      <c r="S536" s="1">
        <f>HLOOKUP($B535,'FY22-23'!$E$2:$GA$49,48,FALSE)</f>
        <v>70802.41</v>
      </c>
      <c r="T536" s="1">
        <f>HLOOKUP($B535,'FY23-24'!$E$2:$GA$49,48,FALSE)</f>
        <v>64365.42</v>
      </c>
    </row>
    <row r="537" spans="1:20">
      <c r="B537" t="s">
        <v>128</v>
      </c>
      <c r="D537" t="s">
        <v>17</v>
      </c>
      <c r="E537" s="3">
        <v>313.52999999999997</v>
      </c>
      <c r="F537" s="3">
        <v>393</v>
      </c>
      <c r="G537" s="3">
        <v>355.34</v>
      </c>
      <c r="H537" s="3">
        <v>385.69</v>
      </c>
      <c r="I537" s="3">
        <v>490.43873873873872</v>
      </c>
      <c r="J537" s="3">
        <v>347.13480392156862</v>
      </c>
      <c r="K537" s="3">
        <f t="shared" ref="K537:R537" si="393">K534/K532</f>
        <v>217.70110236220472</v>
      </c>
      <c r="L537" s="3">
        <f t="shared" si="393"/>
        <v>600.84566666666672</v>
      </c>
      <c r="M537" s="3">
        <f t="shared" si="393"/>
        <v>407.13707602339184</v>
      </c>
      <c r="N537" s="3">
        <f t="shared" si="393"/>
        <v>620.68304000000001</v>
      </c>
      <c r="O537" s="3">
        <f t="shared" si="393"/>
        <v>848.14612068965516</v>
      </c>
      <c r="P537" s="3">
        <f t="shared" si="393"/>
        <v>627.81818181818187</v>
      </c>
      <c r="Q537" s="3">
        <f t="shared" si="393"/>
        <v>1240.7826086956522</v>
      </c>
      <c r="R537" s="3">
        <f t="shared" si="393"/>
        <v>1266.6538043478261</v>
      </c>
      <c r="S537" s="3">
        <f t="shared" ref="S537:T537" si="394">S534/S532</f>
        <v>1849.4566346153845</v>
      </c>
      <c r="T537" s="3">
        <f t="shared" si="394"/>
        <v>1349.1534782608694</v>
      </c>
    </row>
    <row r="538" spans="1:20">
      <c r="B538" t="s">
        <v>128</v>
      </c>
      <c r="D538" t="s">
        <v>18</v>
      </c>
      <c r="E538" s="4">
        <v>0.17</v>
      </c>
      <c r="F538" s="4">
        <v>0.24</v>
      </c>
      <c r="G538" s="4">
        <v>0.2</v>
      </c>
      <c r="H538" s="4">
        <v>0.2</v>
      </c>
      <c r="I538" s="5">
        <v>0.23462731982312021</v>
      </c>
      <c r="J538" s="5">
        <v>0.18119490820699802</v>
      </c>
      <c r="K538" s="3">
        <f t="shared" ref="K538:M540" si="395">K534/K533</f>
        <v>0.19875805152979067</v>
      </c>
      <c r="L538" s="3">
        <f t="shared" si="395"/>
        <v>0.41349673032690615</v>
      </c>
      <c r="M538" s="3">
        <f t="shared" si="395"/>
        <v>0.13074261032863851</v>
      </c>
      <c r="N538" s="3">
        <f t="shared" ref="N538:R540" si="396">N534/N533</f>
        <v>0.16690921826589089</v>
      </c>
      <c r="O538" s="3">
        <f t="shared" si="396"/>
        <v>0.23961905944874315</v>
      </c>
      <c r="P538" s="3">
        <f t="shared" si="396"/>
        <v>0.25784050179211471</v>
      </c>
      <c r="Q538" s="3">
        <f t="shared" si="396"/>
        <v>0.33366902639139834</v>
      </c>
      <c r="R538" s="3">
        <f t="shared" si="396"/>
        <v>0.85313787589939116</v>
      </c>
      <c r="S538" s="3">
        <f t="shared" ref="S538:T538" si="397">S534/S533</f>
        <v>0.92672433896083872</v>
      </c>
      <c r="T538" s="3">
        <f t="shared" si="397"/>
        <v>0.56541815493340775</v>
      </c>
    </row>
    <row r="539" spans="1:20">
      <c r="B539" t="s">
        <v>128</v>
      </c>
      <c r="D539" t="s">
        <v>19</v>
      </c>
      <c r="E539" s="6">
        <v>0.9</v>
      </c>
      <c r="F539" s="6">
        <v>0.9</v>
      </c>
      <c r="G539" s="6">
        <v>1.1341000000000001</v>
      </c>
      <c r="H539" s="6">
        <v>0.9</v>
      </c>
      <c r="I539" s="6">
        <v>0.90000000000000013</v>
      </c>
      <c r="J539" s="6">
        <v>0.90000014121202276</v>
      </c>
      <c r="K539" s="6">
        <f t="shared" si="395"/>
        <v>1.152594541963915</v>
      </c>
      <c r="L539" s="6">
        <f t="shared" si="395"/>
        <v>0.90000001849245437</v>
      </c>
      <c r="M539" s="6">
        <f t="shared" si="395"/>
        <v>0.90000005745439127</v>
      </c>
      <c r="N539" s="6">
        <f t="shared" si="396"/>
        <v>0.89999997422194744</v>
      </c>
      <c r="O539" s="6">
        <f t="shared" si="396"/>
        <v>0.90000005082078116</v>
      </c>
      <c r="P539" s="6">
        <f t="shared" si="396"/>
        <v>1.1656064555195746</v>
      </c>
      <c r="Q539" s="6">
        <f t="shared" si="396"/>
        <v>0.9</v>
      </c>
      <c r="R539" s="6">
        <f t="shared" si="396"/>
        <v>0.66121323600396975</v>
      </c>
      <c r="S539" s="6">
        <f t="shared" ref="S539:T539" si="398">S535/S534</f>
        <v>0.60893602377704603</v>
      </c>
      <c r="T539" s="6">
        <f t="shared" si="398"/>
        <v>0.94362616429690382</v>
      </c>
    </row>
    <row r="540" spans="1:20">
      <c r="B540" t="s">
        <v>128</v>
      </c>
      <c r="D540" t="s">
        <v>20</v>
      </c>
      <c r="E540" s="6">
        <v>0.58550000000000002</v>
      </c>
      <c r="F540" s="6">
        <v>0.60509999999999997</v>
      </c>
      <c r="G540" s="6">
        <v>0.59970000000000001</v>
      </c>
      <c r="H540" s="6">
        <v>0.59550000000000003</v>
      </c>
      <c r="I540" s="6">
        <v>0.71560509547640017</v>
      </c>
      <c r="J540" s="6">
        <v>0.91912788723625527</v>
      </c>
      <c r="K540" s="6">
        <f t="shared" si="395"/>
        <v>0.58864473508314885</v>
      </c>
      <c r="L540" s="6">
        <f t="shared" si="395"/>
        <v>0.65233795987137477</v>
      </c>
      <c r="M540" s="6">
        <f t="shared" si="395"/>
        <v>0.63065893798756434</v>
      </c>
      <c r="N540" s="6">
        <f t="shared" si="396"/>
        <v>0.5913866358552099</v>
      </c>
      <c r="O540" s="6">
        <f t="shared" si="396"/>
        <v>0.5747609785868345</v>
      </c>
      <c r="P540" s="6">
        <f t="shared" si="396"/>
        <v>0.57152855122610202</v>
      </c>
      <c r="Q540" s="6">
        <f t="shared" si="396"/>
        <v>0.58203954181948436</v>
      </c>
      <c r="R540" s="6">
        <f t="shared" si="396"/>
        <v>0.58285885226455691</v>
      </c>
      <c r="S540" s="6">
        <f t="shared" ref="S540:T540" si="399">S536/S535</f>
        <v>0.60450358625767642</v>
      </c>
      <c r="T540" s="6">
        <f t="shared" si="399"/>
        <v>0.54954523752767126</v>
      </c>
    </row>
    <row r="541" spans="1:20">
      <c r="B541" t="s">
        <v>128</v>
      </c>
      <c r="D541" t="s">
        <v>21</v>
      </c>
      <c r="E541" s="6">
        <v>0.52690000000000003</v>
      </c>
      <c r="F541" s="6">
        <v>0.54459999999999997</v>
      </c>
      <c r="G541" s="6">
        <v>0.68020000000000003</v>
      </c>
      <c r="H541" s="6">
        <v>0.53600000000000003</v>
      </c>
      <c r="I541" s="6">
        <v>0.64404458592876024</v>
      </c>
      <c r="J541" s="6">
        <v>0.82721522830453786</v>
      </c>
      <c r="K541" s="6">
        <f t="shared" ref="K541:R541" si="400">K536/K534</f>
        <v>0.67846870881263199</v>
      </c>
      <c r="L541" s="6">
        <f t="shared" si="400"/>
        <v>0.58710417594756725</v>
      </c>
      <c r="M541" s="6">
        <f t="shared" si="400"/>
        <v>0.56759308042293322</v>
      </c>
      <c r="N541" s="6">
        <f t="shared" si="400"/>
        <v>0.53224795702489314</v>
      </c>
      <c r="O541" s="6">
        <f t="shared" si="400"/>
        <v>0.51728490993795295</v>
      </c>
      <c r="P541" s="6">
        <f t="shared" si="400"/>
        <v>0.66617736882289447</v>
      </c>
      <c r="Q541" s="6">
        <f t="shared" si="400"/>
        <v>0.5238355876375359</v>
      </c>
      <c r="R541" s="6">
        <f t="shared" si="400"/>
        <v>0.38539398783940743</v>
      </c>
      <c r="S541" s="6">
        <f t="shared" ref="S541:T541" si="401">S536/S534</f>
        <v>0.36810401017471406</v>
      </c>
      <c r="T541" s="6">
        <f t="shared" si="401"/>
        <v>0.51856526459586738</v>
      </c>
    </row>
    <row r="542" spans="1:20">
      <c r="B542" t="s">
        <v>128</v>
      </c>
    </row>
    <row r="543" spans="1:20">
      <c r="A543" t="s">
        <v>125</v>
      </c>
      <c r="B543" t="s">
        <v>130</v>
      </c>
      <c r="C543" t="s">
        <v>131</v>
      </c>
    </row>
    <row r="544" spans="1:20">
      <c r="B544" t="s">
        <v>130</v>
      </c>
      <c r="D544" t="s">
        <v>12</v>
      </c>
      <c r="E544" s="1">
        <v>173</v>
      </c>
      <c r="F544" s="1">
        <v>162</v>
      </c>
      <c r="G544" s="1">
        <v>165</v>
      </c>
      <c r="H544" s="1">
        <v>171</v>
      </c>
      <c r="I544" s="1">
        <v>155</v>
      </c>
      <c r="J544" s="1">
        <v>150</v>
      </c>
      <c r="K544" s="1">
        <f>HLOOKUP(B543,'FY14-15'!$E$2:$GA$49,15,FALSE)</f>
        <v>142</v>
      </c>
      <c r="L544" s="1">
        <f>HLOOKUP(B543,'FY15-16'!$E$2:$GA$49,15,FALSE)</f>
        <v>160</v>
      </c>
      <c r="M544" s="1">
        <f>HLOOKUP(B543,'FY16-17'!$E$2:$GA$49,15,FALSE)</f>
        <v>161</v>
      </c>
      <c r="N544" s="1">
        <f>HLOOKUP(B543,'FY17-18'!$E$2:$GA$49,15,FALSE)</f>
        <v>167</v>
      </c>
      <c r="O544" s="1">
        <f>HLOOKUP($B543,'FY18-19'!$E$2:$GA$49,15,FALSE)</f>
        <v>164</v>
      </c>
      <c r="P544" s="1">
        <f>HLOOKUP($B543,'FY19-20'!$E$2:$GA$49,15,FALSE)</f>
        <v>175</v>
      </c>
      <c r="Q544" s="1">
        <f>HLOOKUP($B543,'FY20-21'!$E$2:$GA$49,15,FALSE)</f>
        <v>153</v>
      </c>
      <c r="R544" s="1">
        <f>HLOOKUP($B543,'FY21-22'!$E$2:$GA$49,15,FALSE)</f>
        <v>171</v>
      </c>
      <c r="S544" s="1">
        <f>HLOOKUP($B543,'FY22-23'!$E$2:$GA$49,15,FALSE)</f>
        <v>199</v>
      </c>
      <c r="T544" s="1">
        <f>HLOOKUP($B543,'FY23-24'!$E$2:$GA$49,15,FALSE)</f>
        <v>157</v>
      </c>
    </row>
    <row r="545" spans="1:20">
      <c r="B545" t="s">
        <v>130</v>
      </c>
      <c r="D545" t="s">
        <v>13</v>
      </c>
      <c r="E545" s="3">
        <v>111974.39999999999</v>
      </c>
      <c r="F545" s="3">
        <v>94435.199999999997</v>
      </c>
      <c r="G545" s="3">
        <v>91119.6</v>
      </c>
      <c r="H545" s="3">
        <v>92584</v>
      </c>
      <c r="I545" s="1">
        <v>105591.2</v>
      </c>
      <c r="J545" s="1">
        <v>98725.2</v>
      </c>
      <c r="K545" s="1">
        <f>HLOOKUP(B544,'FY14-15'!$E$2:$GA$49,31,FALSE)</f>
        <v>127203.6</v>
      </c>
      <c r="L545" s="1">
        <f>HLOOKUP(B544,'FY15-16'!$E$2:$GA$49,31,FALSE)</f>
        <v>117072.3</v>
      </c>
      <c r="M545" s="1">
        <f>HLOOKUP(B544,'FY16-17'!$E$2:$GA$49,31,FALSE)</f>
        <v>95558.399999999994</v>
      </c>
      <c r="N545" s="1">
        <f>HLOOKUP(B544,'FY17-18'!$E$2:$GA$49,31,FALSE)</f>
        <v>103995.8</v>
      </c>
      <c r="O545" s="1">
        <f>HLOOKUP($B544,'FY18-19'!$E$2:$GA$49,31,FALSE)</f>
        <v>97724.4</v>
      </c>
      <c r="P545" s="1">
        <f>HLOOKUP($B544,'FY19-20'!$E$2:$GA$49,31,FALSE)</f>
        <v>57477</v>
      </c>
      <c r="Q545" s="1">
        <f>HLOOKUP($B544,'FY20-21'!$E$2:$GA$49,31,FALSE)</f>
        <v>80482.8</v>
      </c>
      <c r="R545" s="1">
        <f>HLOOKUP($B544,'FY21-22'!$E$2:$GA$49,31,FALSE)</f>
        <v>72846</v>
      </c>
      <c r="S545" s="1">
        <f>HLOOKUP($B544,'FY22-23'!$E$2:$GA$49,31,FALSE)</f>
        <v>86856</v>
      </c>
      <c r="T545" s="1">
        <f>HLOOKUP($B544,'FY23-24'!$E$2:$GA$49,31,FALSE)</f>
        <v>110073.60000000001</v>
      </c>
    </row>
    <row r="546" spans="1:20">
      <c r="B546" t="s">
        <v>130</v>
      </c>
      <c r="D546" t="s">
        <v>24</v>
      </c>
      <c r="E546" s="3">
        <v>180509</v>
      </c>
      <c r="F546" s="3">
        <v>166517</v>
      </c>
      <c r="G546" s="3">
        <v>200042</v>
      </c>
      <c r="H546" s="3">
        <v>205181.95</v>
      </c>
      <c r="I546" s="1">
        <v>193773.44</v>
      </c>
      <c r="J546" s="1">
        <v>211676.49</v>
      </c>
      <c r="K546" s="1">
        <f>HLOOKUP(B545,'FY14-15'!$E$2:$GA$49,7,FALSE)</f>
        <v>247309.68</v>
      </c>
      <c r="L546" s="1">
        <f>HLOOKUP(B545,'FY15-16'!$E$2:$GA$49,7,FALSE)</f>
        <v>232535.28</v>
      </c>
      <c r="M546" s="1">
        <f>HLOOKUP(B545,'FY16-17'!$E$2:$GA$49,7,FALSE)</f>
        <v>211781.25</v>
      </c>
      <c r="N546" s="1">
        <f>HLOOKUP(B545,'FY17-18'!$E$2:$GA$49,7,FALSE)</f>
        <v>226856.85</v>
      </c>
      <c r="O546" s="1">
        <f>HLOOKUP($B545,'FY18-19'!$E$2:$GA$49,7,FALSE)</f>
        <v>236945.88</v>
      </c>
      <c r="P546" s="1">
        <f>HLOOKUP($B545,'FY19-20'!$E$2:$GA$49,7,FALSE)</f>
        <v>230976.83</v>
      </c>
      <c r="Q546" s="1">
        <f>HLOOKUP($B545,'FY20-21'!$E$2:$GA$49,7,FALSE)</f>
        <v>248934.58</v>
      </c>
      <c r="R546" s="1">
        <f>HLOOKUP($B545,'FY21-22'!$E$2:$GA$49,7,FALSE)</f>
        <v>266431.33</v>
      </c>
      <c r="S546" s="1">
        <f>HLOOKUP($B545,'FY22-23'!$E$2:$GA$49,7,FALSE)</f>
        <v>305838.08000000002</v>
      </c>
      <c r="T546" s="1">
        <f>HLOOKUP($B545,'FY23-24'!$E$2:$GA$49,7,FALSE)</f>
        <v>332399.3</v>
      </c>
    </row>
    <row r="547" spans="1:20">
      <c r="B547" t="s">
        <v>130</v>
      </c>
      <c r="D547" t="s">
        <v>15</v>
      </c>
      <c r="E547" s="3">
        <v>91061.920000000013</v>
      </c>
      <c r="F547" s="3">
        <v>89180.63</v>
      </c>
      <c r="G547" s="3">
        <v>90573.7</v>
      </c>
      <c r="H547" s="3">
        <v>92681.34</v>
      </c>
      <c r="I547" s="1">
        <v>92074.73</v>
      </c>
      <c r="J547" s="1">
        <v>96419</v>
      </c>
      <c r="K547" s="1">
        <f>HLOOKUP(B546,'FY14-15'!$E$2:$GA$49,39,FALSE)</f>
        <v>115619.93</v>
      </c>
      <c r="L547" s="1">
        <f>HLOOKUP(B546,'FY15-16'!$E$2:$GA$49,39,FALSE)</f>
        <v>115619.93</v>
      </c>
      <c r="M547" s="1">
        <f>HLOOKUP(B546,'FY16-17'!$E$2:$GA$49,39,FALSE)</f>
        <v>108078.62</v>
      </c>
      <c r="N547" s="1">
        <f>HLOOKUP(B546,'FY17-18'!$E$2:$GA$49,39,FALSE)</f>
        <v>102880.53</v>
      </c>
      <c r="O547" s="1">
        <f>HLOOKUP($B546,'FY18-19'!$E$2:$GA$49,39,FALSE)</f>
        <v>104727.11000000002</v>
      </c>
      <c r="P547" s="1">
        <f>HLOOKUP($B546,'FY19-20'!$E$2:$GA$49,39,FALSE)</f>
        <v>104727.11000000002</v>
      </c>
      <c r="Q547" s="1">
        <f>HLOOKUP($B546,'FY20-21'!$E$2:$GA$49,39,FALSE)</f>
        <v>104469.8</v>
      </c>
      <c r="R547" s="1">
        <f>HLOOKUP($B546,'FY21-22'!$E$2:$GA$49,39,FALSE)</f>
        <v>108483.43</v>
      </c>
      <c r="S547" s="1">
        <f>HLOOKUP($B546,'FY22-23'!$E$2:$GA$49,39,FALSE)</f>
        <v>125339.08000000002</v>
      </c>
      <c r="T547" s="1">
        <f>HLOOKUP($B546,'FY23-24'!$E$2:$GA$49,39,FALSE)</f>
        <v>140149.85</v>
      </c>
    </row>
    <row r="548" spans="1:20">
      <c r="B548" t="s">
        <v>130</v>
      </c>
      <c r="D548" t="s">
        <v>16</v>
      </c>
      <c r="E548" s="3">
        <v>52908.460000000006</v>
      </c>
      <c r="F548" s="3">
        <v>52252.320000000007</v>
      </c>
      <c r="G548" s="3">
        <v>54459.070000000007</v>
      </c>
      <c r="H548" s="3">
        <v>57018.380000000005</v>
      </c>
      <c r="I548" s="1">
        <v>57081.399999999994</v>
      </c>
      <c r="J548" s="1">
        <v>59646.14</v>
      </c>
      <c r="K548" s="1">
        <f>HLOOKUP(B547,'FY14-15'!$E$2:$GA$49,48,FALSE)</f>
        <v>77189.400000000009</v>
      </c>
      <c r="L548" s="1">
        <f>HLOOKUP(B547,'FY15-16'!$E$2:$GA$49,48,FALSE)</f>
        <v>71268.160000000003</v>
      </c>
      <c r="M548" s="1">
        <f>HLOOKUP(B547,'FY16-17'!$E$2:$GA$49,48,FALSE)</f>
        <v>64931.03</v>
      </c>
      <c r="N548" s="1">
        <f>HLOOKUP(B547,'FY17-18'!$E$2:$GA$49,48,FALSE)</f>
        <v>59338.71</v>
      </c>
      <c r="O548" s="1">
        <f>HLOOKUP($B547,'FY18-19'!$E$2:$GA$49,48,FALSE)</f>
        <v>58387.17</v>
      </c>
      <c r="P548" s="1">
        <f>HLOOKUP($B547,'FY19-20'!$E$2:$GA$49,48,FALSE)</f>
        <v>59854.54</v>
      </c>
      <c r="Q548" s="1">
        <f>HLOOKUP($B547,'FY20-21'!$E$2:$GA$49,48,FALSE)</f>
        <v>62326.080000000002</v>
      </c>
      <c r="R548" s="1">
        <f>HLOOKUP($B547,'FY21-22'!$E$2:$GA$49,48,FALSE)</f>
        <v>63614.69</v>
      </c>
      <c r="S548" s="1">
        <f>HLOOKUP($B547,'FY22-23'!$E$2:$GA$49,48,FALSE)</f>
        <v>73343.3</v>
      </c>
      <c r="T548" s="1">
        <f>HLOOKUP($B547,'FY23-24'!$E$2:$GA$49,48,FALSE)</f>
        <v>78312.94</v>
      </c>
    </row>
    <row r="549" spans="1:20">
      <c r="B549" t="s">
        <v>130</v>
      </c>
      <c r="D549" t="s">
        <v>17</v>
      </c>
      <c r="E549" s="3">
        <v>1043.4000000000001</v>
      </c>
      <c r="F549" s="3">
        <v>1027.8800000000001</v>
      </c>
      <c r="G549" s="3">
        <v>1212.3800000000001</v>
      </c>
      <c r="H549" s="3">
        <v>1199.8900000000001</v>
      </c>
      <c r="I549" s="3">
        <v>1250.1512258064515</v>
      </c>
      <c r="J549" s="3">
        <v>1411.1766</v>
      </c>
      <c r="K549" s="3">
        <f t="shared" ref="K549:R549" si="402">K546/K544</f>
        <v>1741.6174647887324</v>
      </c>
      <c r="L549" s="3">
        <f t="shared" si="402"/>
        <v>1453.3454999999999</v>
      </c>
      <c r="M549" s="3">
        <f t="shared" si="402"/>
        <v>1315.4114906832299</v>
      </c>
      <c r="N549" s="3">
        <f t="shared" si="402"/>
        <v>1358.424251497006</v>
      </c>
      <c r="O549" s="3">
        <f t="shared" si="402"/>
        <v>1444.7919512195122</v>
      </c>
      <c r="P549" s="3">
        <f t="shared" si="402"/>
        <v>1319.8676</v>
      </c>
      <c r="Q549" s="3">
        <f t="shared" si="402"/>
        <v>1627.0233986928104</v>
      </c>
      <c r="R549" s="3">
        <f t="shared" si="402"/>
        <v>1558.0779532163745</v>
      </c>
      <c r="S549" s="3">
        <f t="shared" ref="S549:T549" si="403">S546/S544</f>
        <v>1536.8747738693469</v>
      </c>
      <c r="T549" s="3">
        <f t="shared" si="403"/>
        <v>2117.1929936305733</v>
      </c>
    </row>
    <row r="550" spans="1:20">
      <c r="B550" t="s">
        <v>130</v>
      </c>
      <c r="D550" t="s">
        <v>18</v>
      </c>
      <c r="E550" s="4">
        <v>1.61</v>
      </c>
      <c r="F550" s="4">
        <v>1.76</v>
      </c>
      <c r="G550" s="4">
        <v>2.2000000000000002</v>
      </c>
      <c r="H550" s="4">
        <v>2.2200000000000002</v>
      </c>
      <c r="I550" s="5">
        <v>1.8351286849661714</v>
      </c>
      <c r="J550" s="5">
        <v>2.1440978595130726</v>
      </c>
      <c r="K550" s="3">
        <f t="shared" ref="K550:M552" si="404">K546/K545</f>
        <v>1.944203465939643</v>
      </c>
      <c r="L550" s="3">
        <f t="shared" si="404"/>
        <v>1.9862536227613192</v>
      </c>
      <c r="M550" s="3">
        <f t="shared" si="404"/>
        <v>2.2162494349005426</v>
      </c>
      <c r="N550" s="3">
        <f t="shared" ref="N550:R552" si="405">N546/N545</f>
        <v>2.1814039605445603</v>
      </c>
      <c r="O550" s="3">
        <f t="shared" si="405"/>
        <v>2.4246337659786095</v>
      </c>
      <c r="P550" s="3">
        <f t="shared" si="405"/>
        <v>4.0185957861405432</v>
      </c>
      <c r="Q550" s="3">
        <f t="shared" si="405"/>
        <v>3.0930158990492376</v>
      </c>
      <c r="R550" s="3">
        <f t="shared" si="405"/>
        <v>3.657459984075996</v>
      </c>
      <c r="S550" s="3">
        <f t="shared" ref="S550:T550" si="406">S546/S545</f>
        <v>3.5212084369531178</v>
      </c>
      <c r="T550" s="3">
        <f t="shared" si="406"/>
        <v>3.019791303273446</v>
      </c>
    </row>
    <row r="551" spans="1:20">
      <c r="B551" t="s">
        <v>130</v>
      </c>
      <c r="D551" t="s">
        <v>19</v>
      </c>
      <c r="E551" s="6">
        <v>0.50449999999999995</v>
      </c>
      <c r="F551" s="6">
        <v>0.53559999999999997</v>
      </c>
      <c r="G551" s="6">
        <v>0.45279999999999998</v>
      </c>
      <c r="H551" s="6">
        <v>0.45169999999999999</v>
      </c>
      <c r="I551" s="6">
        <v>0.47516692690184986</v>
      </c>
      <c r="J551" s="6">
        <v>0.45550169506306537</v>
      </c>
      <c r="K551" s="6">
        <f t="shared" si="404"/>
        <v>0.46751073391061765</v>
      </c>
      <c r="L551" s="6">
        <f t="shared" si="404"/>
        <v>0.49721457320368762</v>
      </c>
      <c r="M551" s="6">
        <f t="shared" si="404"/>
        <v>0.51033139147115236</v>
      </c>
      <c r="N551" s="6">
        <f t="shared" si="405"/>
        <v>0.45350418116093916</v>
      </c>
      <c r="O551" s="6">
        <f t="shared" si="405"/>
        <v>0.44198746988130799</v>
      </c>
      <c r="P551" s="6">
        <f t="shared" si="405"/>
        <v>0.4534095909100494</v>
      </c>
      <c r="Q551" s="6">
        <f t="shared" si="405"/>
        <v>0.41966768939855609</v>
      </c>
      <c r="R551" s="6">
        <f t="shared" si="405"/>
        <v>0.40717219705355218</v>
      </c>
      <c r="S551" s="6">
        <f t="shared" ref="S551:T551" si="407">S547/S546</f>
        <v>0.40982169388455492</v>
      </c>
      <c r="T551" s="6">
        <f t="shared" si="407"/>
        <v>0.42163100223135253</v>
      </c>
    </row>
    <row r="552" spans="1:20">
      <c r="B552" t="s">
        <v>130</v>
      </c>
      <c r="D552" t="s">
        <v>20</v>
      </c>
      <c r="E552" s="6">
        <v>0.58099999999999996</v>
      </c>
      <c r="F552" s="6">
        <v>0.58589999999999998</v>
      </c>
      <c r="G552" s="6">
        <v>0.60129999999999995</v>
      </c>
      <c r="H552" s="6">
        <v>0.61519999999999997</v>
      </c>
      <c r="I552" s="6">
        <v>0.61994642829797053</v>
      </c>
      <c r="J552" s="6">
        <v>0.61861396612700814</v>
      </c>
      <c r="K552" s="6">
        <f t="shared" si="404"/>
        <v>0.66761327393988223</v>
      </c>
      <c r="L552" s="6">
        <f t="shared" si="404"/>
        <v>0.61640030399603263</v>
      </c>
      <c r="M552" s="6">
        <f t="shared" si="404"/>
        <v>0.60077589813785559</v>
      </c>
      <c r="N552" s="6">
        <f t="shared" si="405"/>
        <v>0.57677298124338983</v>
      </c>
      <c r="O552" s="6">
        <f t="shared" si="405"/>
        <v>0.55751724648947143</v>
      </c>
      <c r="P552" s="6">
        <f t="shared" si="405"/>
        <v>0.57152861374671748</v>
      </c>
      <c r="Q552" s="6">
        <f t="shared" si="405"/>
        <v>0.5965942310600767</v>
      </c>
      <c r="R552" s="6">
        <f t="shared" si="405"/>
        <v>0.58640006128124822</v>
      </c>
      <c r="S552" s="6">
        <f t="shared" ref="S552:T552" si="408">S548/S547</f>
        <v>0.58515907408926249</v>
      </c>
      <c r="T552" s="6">
        <f t="shared" si="408"/>
        <v>0.55878004864079411</v>
      </c>
    </row>
    <row r="553" spans="1:20">
      <c r="B553" t="s">
        <v>130</v>
      </c>
      <c r="D553" t="s">
        <v>21</v>
      </c>
      <c r="E553" s="6">
        <v>0.29310000000000003</v>
      </c>
      <c r="F553" s="6">
        <v>0.31380000000000002</v>
      </c>
      <c r="G553" s="6">
        <v>0.2722</v>
      </c>
      <c r="H553" s="6">
        <v>0.27789999999999998</v>
      </c>
      <c r="I553" s="6">
        <v>0.2945780391781247</v>
      </c>
      <c r="J553" s="6">
        <v>0.28177971016053793</v>
      </c>
      <c r="K553" s="6">
        <f t="shared" ref="K553:R553" si="409">K548/K546</f>
        <v>0.31211637166810458</v>
      </c>
      <c r="L553" s="6">
        <f t="shared" si="409"/>
        <v>0.30648321407401063</v>
      </c>
      <c r="M553" s="6">
        <f t="shared" si="409"/>
        <v>0.30659480005902318</v>
      </c>
      <c r="N553" s="6">
        <f t="shared" si="409"/>
        <v>0.26156895857453721</v>
      </c>
      <c r="O553" s="6">
        <f t="shared" si="409"/>
        <v>0.24641563719107501</v>
      </c>
      <c r="P553" s="6">
        <f t="shared" si="409"/>
        <v>0.25913655495228677</v>
      </c>
      <c r="Q553" s="6">
        <f t="shared" si="409"/>
        <v>0.25037132245749066</v>
      </c>
      <c r="R553" s="6">
        <f t="shared" si="409"/>
        <v>0.23876580130422348</v>
      </c>
      <c r="S553" s="6">
        <f t="shared" ref="S553:T553" si="410">S548/S546</f>
        <v>0.2398108829351793</v>
      </c>
      <c r="T553" s="6">
        <f t="shared" si="410"/>
        <v>0.23559899193530193</v>
      </c>
    </row>
    <row r="554" spans="1:20">
      <c r="B554" t="s">
        <v>130</v>
      </c>
    </row>
    <row r="555" spans="1:20">
      <c r="A555" t="s">
        <v>125</v>
      </c>
      <c r="B555" t="s">
        <v>132</v>
      </c>
      <c r="C555" t="s">
        <v>133</v>
      </c>
    </row>
    <row r="556" spans="1:20">
      <c r="B556" t="s">
        <v>132</v>
      </c>
      <c r="D556" t="s">
        <v>12</v>
      </c>
      <c r="E556" s="1">
        <v>191</v>
      </c>
      <c r="F556" s="1">
        <v>172</v>
      </c>
      <c r="G556" s="1">
        <v>223</v>
      </c>
      <c r="H556" s="1">
        <v>187</v>
      </c>
      <c r="I556" s="1">
        <v>197</v>
      </c>
      <c r="J556" s="1">
        <v>210</v>
      </c>
      <c r="K556" s="1">
        <f>HLOOKUP(B555,'FY14-15'!$E$2:$GA$49,15,FALSE)</f>
        <v>220</v>
      </c>
      <c r="L556" s="1">
        <f>HLOOKUP(B555,'FY15-16'!$E$2:$GA$49,15,FALSE)</f>
        <v>212</v>
      </c>
      <c r="M556" s="1">
        <f>HLOOKUP(B555,'FY16-17'!$E$2:$GA$49,15,FALSE)</f>
        <v>205</v>
      </c>
      <c r="N556" s="1">
        <f>HLOOKUP(B555,'FY17-18'!$E$2:$GA$49,15,FALSE)</f>
        <v>206</v>
      </c>
      <c r="O556" s="1">
        <f>HLOOKUP($B555,'FY18-19'!$E$2:$GA$49,15,FALSE)</f>
        <v>217</v>
      </c>
      <c r="P556" s="1">
        <f>HLOOKUP($B555,'FY19-20'!$E$2:$GA$49,15,FALSE)</f>
        <v>227</v>
      </c>
      <c r="Q556" s="1">
        <f>HLOOKUP($B555,'FY20-21'!$E$2:$GA$49,15,FALSE)</f>
        <v>255</v>
      </c>
      <c r="R556" s="1">
        <f>HLOOKUP($B555,'FY21-22'!$E$2:$GA$49,15,FALSE)</f>
        <v>259</v>
      </c>
      <c r="S556" s="1">
        <f>HLOOKUP($B555,'FY22-23'!$E$2:$GA$49,15,FALSE)</f>
        <v>281</v>
      </c>
      <c r="T556" s="1">
        <f>HLOOKUP($B555,'FY23-24'!$E$2:$GA$49,15,FALSE)</f>
        <v>179</v>
      </c>
    </row>
    <row r="557" spans="1:20">
      <c r="B557" t="s">
        <v>132</v>
      </c>
      <c r="D557" t="s">
        <v>13</v>
      </c>
      <c r="E557" s="3">
        <v>32571</v>
      </c>
      <c r="F557" s="3">
        <v>30084</v>
      </c>
      <c r="G557" s="3">
        <v>28912</v>
      </c>
      <c r="H557" s="3">
        <v>30498</v>
      </c>
      <c r="I557" s="1">
        <v>30003</v>
      </c>
      <c r="J557" s="1">
        <v>28420</v>
      </c>
      <c r="K557" s="1">
        <f>HLOOKUP(B556,'FY14-15'!$E$2:$GA$49,31,FALSE)</f>
        <v>24112</v>
      </c>
      <c r="L557" s="1">
        <f>HLOOKUP(B556,'FY15-16'!$E$2:$GA$49,31,FALSE)</f>
        <v>23936</v>
      </c>
      <c r="M557" s="1">
        <f>HLOOKUP(B556,'FY16-17'!$E$2:$GA$49,31,FALSE)</f>
        <v>43368</v>
      </c>
      <c r="N557" s="1">
        <f>HLOOKUP(B556,'FY17-18'!$E$2:$GA$49,31,FALSE)</f>
        <v>26980</v>
      </c>
      <c r="O557" s="1">
        <f>HLOOKUP($B556,'FY18-19'!$E$2:$GA$49,31,FALSE)</f>
        <v>26986</v>
      </c>
      <c r="P557" s="1">
        <f>HLOOKUP($B556,'FY19-20'!$E$2:$GA$49,31,FALSE)</f>
        <v>18592</v>
      </c>
      <c r="Q557" s="1">
        <f>HLOOKUP($B556,'FY20-21'!$E$2:$GA$49,31,FALSE)</f>
        <v>21516</v>
      </c>
      <c r="R557" s="1">
        <f>HLOOKUP($B556,'FY21-22'!$E$2:$GA$49,31,FALSE)</f>
        <v>21546</v>
      </c>
      <c r="S557" s="1">
        <f>HLOOKUP($B556,'FY22-23'!$E$2:$GA$49,31,FALSE)</f>
        <v>14688</v>
      </c>
      <c r="T557" s="1">
        <f>HLOOKUP($B556,'FY23-24'!$E$2:$GA$49,31,FALSE)</f>
        <v>14766</v>
      </c>
    </row>
    <row r="558" spans="1:20">
      <c r="B558" t="s">
        <v>132</v>
      </c>
      <c r="D558" t="s">
        <v>24</v>
      </c>
      <c r="E558" s="3">
        <v>126528.82</v>
      </c>
      <c r="F558" s="3">
        <v>95084.22</v>
      </c>
      <c r="G558" s="3">
        <v>96864.81</v>
      </c>
      <c r="H558" s="3">
        <v>96054.18</v>
      </c>
      <c r="I558" s="1">
        <v>99053</v>
      </c>
      <c r="J558" s="1">
        <v>88226</v>
      </c>
      <c r="K558" s="1">
        <f>HLOOKUP(B557,'FY14-15'!$E$2:$GA$49,7,FALSE)</f>
        <v>88111.96</v>
      </c>
      <c r="L558" s="1">
        <f>HLOOKUP(B557,'FY15-16'!$E$2:$GA$49,7,FALSE)</f>
        <v>103150</v>
      </c>
      <c r="M558" s="1">
        <f>HLOOKUP(B557,'FY16-17'!$E$2:$GA$49,7,FALSE)</f>
        <v>111125</v>
      </c>
      <c r="N558" s="1">
        <f>HLOOKUP(B557,'FY17-18'!$E$2:$GA$49,7,FALSE)</f>
        <v>96298.3</v>
      </c>
      <c r="O558" s="1">
        <f>HLOOKUP($B557,'FY18-19'!$E$2:$GA$49,7,FALSE)</f>
        <v>110781.15</v>
      </c>
      <c r="P558" s="1">
        <f>HLOOKUP($B557,'FY19-20'!$E$2:$GA$49,7,FALSE)</f>
        <v>88892.03</v>
      </c>
      <c r="Q558" s="1">
        <f>HLOOKUP($B557,'FY20-21'!$E$2:$GA$49,7,FALSE)</f>
        <v>105633</v>
      </c>
      <c r="R558" s="1">
        <f>HLOOKUP($B557,'FY21-22'!$E$2:$GA$49,7,FALSE)</f>
        <v>106005.06</v>
      </c>
      <c r="S558" s="1">
        <f>HLOOKUP($B557,'FY22-23'!$E$2:$GA$49,7,FALSE)</f>
        <v>100427.75</v>
      </c>
      <c r="T558" s="1">
        <f>HLOOKUP($B557,'FY23-24'!$E$2:$GA$49,7,FALSE)</f>
        <v>90158.17</v>
      </c>
    </row>
    <row r="559" spans="1:20">
      <c r="B559" t="s">
        <v>132</v>
      </c>
      <c r="D559" t="s">
        <v>15</v>
      </c>
      <c r="E559" s="3">
        <v>59192.509999999995</v>
      </c>
      <c r="F559" s="3">
        <v>51012.21</v>
      </c>
      <c r="G559" s="3">
        <v>40048.67</v>
      </c>
      <c r="H559" s="3">
        <v>40171.29</v>
      </c>
      <c r="I559" s="1">
        <v>41063.03</v>
      </c>
      <c r="J559" s="1">
        <v>36999.49</v>
      </c>
      <c r="K559" s="1">
        <f>HLOOKUP(B558,'FY14-15'!$E$2:$GA$49,39,FALSE)</f>
        <v>36999.49</v>
      </c>
      <c r="L559" s="1">
        <f>HLOOKUP(B558,'FY15-16'!$E$2:$GA$49,39,FALSE)</f>
        <v>40931.300000000003</v>
      </c>
      <c r="M559" s="1">
        <f>HLOOKUP(B558,'FY16-17'!$E$2:$GA$49,39,FALSE)</f>
        <v>48498.869999999995</v>
      </c>
      <c r="N559" s="1">
        <f>HLOOKUP(B558,'FY17-18'!$E$2:$GA$49,39,FALSE)</f>
        <v>48498.869999999995</v>
      </c>
      <c r="O559" s="1">
        <f>HLOOKUP($B558,'FY18-19'!$E$2:$GA$49,39,FALSE)</f>
        <v>44212.06</v>
      </c>
      <c r="P559" s="1">
        <f>HLOOKUP($B558,'FY19-20'!$E$2:$GA$49,39,FALSE)</f>
        <v>44212.06</v>
      </c>
      <c r="Q559" s="1">
        <f>HLOOKUP($B558,'FY20-21'!$E$2:$GA$49,39,FALSE)</f>
        <v>41166.239999999998</v>
      </c>
      <c r="R559" s="1">
        <f>HLOOKUP($B558,'FY21-22'!$E$2:$GA$49,39,FALSE)</f>
        <v>41299.770000000004</v>
      </c>
      <c r="S559" s="1">
        <f>HLOOKUP($B558,'FY22-23'!$E$2:$GA$49,39,FALSE)</f>
        <v>41299.769999999997</v>
      </c>
      <c r="T559" s="1">
        <f>HLOOKUP($B558,'FY23-24'!$E$2:$GA$49,39,FALSE)</f>
        <v>37693.26</v>
      </c>
    </row>
    <row r="560" spans="1:20">
      <c r="B560" t="s">
        <v>132</v>
      </c>
      <c r="D560" t="s">
        <v>16</v>
      </c>
      <c r="E560" s="3">
        <v>34391.82</v>
      </c>
      <c r="F560" s="3">
        <v>29199.800000000003</v>
      </c>
      <c r="G560" s="3">
        <v>22922.809999999998</v>
      </c>
      <c r="H560" s="3">
        <v>24632.1</v>
      </c>
      <c r="I560" s="1">
        <v>25382.98</v>
      </c>
      <c r="J560" s="1">
        <v>25237.18</v>
      </c>
      <c r="K560" s="1">
        <f>HLOOKUP(B559,'FY14-15'!$E$2:$GA$49,48,FALSE)</f>
        <v>23555.57</v>
      </c>
      <c r="L560" s="1">
        <f>HLOOKUP(B559,'FY15-16'!$E$2:$GA$49,48,FALSE)</f>
        <v>25639.360000000001</v>
      </c>
      <c r="M560" s="1">
        <f>HLOOKUP(B559,'FY16-17'!$E$2:$GA$49,48,FALSE)</f>
        <v>30253.72</v>
      </c>
      <c r="N560" s="1">
        <f>HLOOKUP(B559,'FY17-18'!$E$2:$GA$49,48,FALSE)</f>
        <v>28206.600000000002</v>
      </c>
      <c r="O560" s="1">
        <f>HLOOKUP($B559,'FY18-19'!$E$2:$GA$49,48,FALSE)</f>
        <v>24198.15</v>
      </c>
      <c r="P560" s="1">
        <f>HLOOKUP($B559,'FY19-20'!$E$2:$GA$49,48,FALSE)</f>
        <v>25268.46</v>
      </c>
      <c r="Q560" s="1">
        <f>HLOOKUP($B559,'FY20-21'!$E$2:$GA$49,48,FALSE)</f>
        <v>24267.43</v>
      </c>
      <c r="R560" s="1">
        <f>HLOOKUP($B559,'FY21-22'!$E$2:$GA$49,48,FALSE)</f>
        <v>24084.71</v>
      </c>
      <c r="S560" s="1">
        <f>HLOOKUP($B559,'FY22-23'!$E$2:$GA$49,48,FALSE)</f>
        <v>23649.53</v>
      </c>
      <c r="T560" s="1">
        <f>HLOOKUP($B559,'FY23-24'!$E$2:$GA$49,48,FALSE)</f>
        <v>20398.989999999998</v>
      </c>
    </row>
    <row r="561" spans="1:20">
      <c r="B561" t="s">
        <v>132</v>
      </c>
      <c r="D561" t="s">
        <v>17</v>
      </c>
      <c r="E561" s="3">
        <v>662.45</v>
      </c>
      <c r="F561" s="3">
        <v>552.82000000000005</v>
      </c>
      <c r="G561" s="3">
        <v>434.37</v>
      </c>
      <c r="H561" s="3">
        <v>513.66</v>
      </c>
      <c r="I561" s="3">
        <v>502.80710659898477</v>
      </c>
      <c r="J561" s="3">
        <v>420.12380952380954</v>
      </c>
      <c r="K561" s="3">
        <f t="shared" ref="K561:R561" si="411">K558/K556</f>
        <v>400.50890909090913</v>
      </c>
      <c r="L561" s="3">
        <f t="shared" si="411"/>
        <v>486.55660377358492</v>
      </c>
      <c r="M561" s="3">
        <f t="shared" si="411"/>
        <v>542.07317073170736</v>
      </c>
      <c r="N561" s="3">
        <f t="shared" si="411"/>
        <v>467.46747572815536</v>
      </c>
      <c r="O561" s="3">
        <f t="shared" si="411"/>
        <v>510.51221198156679</v>
      </c>
      <c r="P561" s="3">
        <f t="shared" si="411"/>
        <v>391.59484581497799</v>
      </c>
      <c r="Q561" s="3">
        <f t="shared" si="411"/>
        <v>414.24705882352941</v>
      </c>
      <c r="R561" s="3">
        <f t="shared" si="411"/>
        <v>409.28594594594591</v>
      </c>
      <c r="S561" s="3">
        <f t="shared" ref="S561:T561" si="412">S558/S556</f>
        <v>357.39412811387899</v>
      </c>
      <c r="T561" s="3">
        <f t="shared" si="412"/>
        <v>503.67692737430167</v>
      </c>
    </row>
    <row r="562" spans="1:20">
      <c r="B562" t="s">
        <v>132</v>
      </c>
      <c r="D562" t="s">
        <v>18</v>
      </c>
      <c r="E562" s="4">
        <v>3.88</v>
      </c>
      <c r="F562" s="4">
        <v>3.16</v>
      </c>
      <c r="G562" s="4">
        <v>3.35</v>
      </c>
      <c r="H562" s="4">
        <v>3.15</v>
      </c>
      <c r="I562" s="5">
        <v>3.3014365230143654</v>
      </c>
      <c r="J562" s="5">
        <v>3.1043631245601691</v>
      </c>
      <c r="K562" s="3">
        <f t="shared" ref="K562:M564" si="413">K558/K557</f>
        <v>3.6542783676177839</v>
      </c>
      <c r="L562" s="3">
        <f t="shared" si="413"/>
        <v>4.3094084224598932</v>
      </c>
      <c r="M562" s="3">
        <f t="shared" si="413"/>
        <v>2.5623731783803727</v>
      </c>
      <c r="N562" s="3">
        <f t="shared" ref="N562:R564" si="414">N558/N557</f>
        <v>3.5692475908080059</v>
      </c>
      <c r="O562" s="3">
        <f t="shared" si="414"/>
        <v>4.1051341436300302</v>
      </c>
      <c r="P562" s="3">
        <f t="shared" si="414"/>
        <v>4.7811978270223747</v>
      </c>
      <c r="Q562" s="3">
        <f t="shared" si="414"/>
        <v>4.9095092024539877</v>
      </c>
      <c r="R562" s="3">
        <f t="shared" si="414"/>
        <v>4.9199415204678365</v>
      </c>
      <c r="S562" s="3">
        <f t="shared" ref="S562:T562" si="415">S558/S557</f>
        <v>6.8374012799564268</v>
      </c>
      <c r="T562" s="3">
        <f t="shared" si="415"/>
        <v>6.1057950697548424</v>
      </c>
    </row>
    <row r="563" spans="1:20">
      <c r="B563" t="s">
        <v>132</v>
      </c>
      <c r="D563" t="s">
        <v>19</v>
      </c>
      <c r="E563" s="6">
        <v>0.46779999999999999</v>
      </c>
      <c r="F563" s="6">
        <v>0.53649999999999998</v>
      </c>
      <c r="G563" s="6">
        <v>0.41339999999999999</v>
      </c>
      <c r="H563" s="6">
        <v>0.41820000000000002</v>
      </c>
      <c r="I563" s="6">
        <v>0.41455614670933744</v>
      </c>
      <c r="J563" s="6">
        <v>0.41937172715526033</v>
      </c>
      <c r="K563" s="6">
        <f t="shared" si="413"/>
        <v>0.41991450422848381</v>
      </c>
      <c r="L563" s="6">
        <f t="shared" si="413"/>
        <v>0.39681337857489096</v>
      </c>
      <c r="M563" s="6">
        <f t="shared" si="413"/>
        <v>0.43643527559055112</v>
      </c>
      <c r="N563" s="6">
        <f t="shared" si="414"/>
        <v>0.50363163212642381</v>
      </c>
      <c r="O563" s="6">
        <f t="shared" si="414"/>
        <v>0.39909370863183852</v>
      </c>
      <c r="P563" s="6">
        <f t="shared" si="414"/>
        <v>0.49736809925479258</v>
      </c>
      <c r="Q563" s="6">
        <f t="shared" si="414"/>
        <v>0.38971003379625685</v>
      </c>
      <c r="R563" s="6">
        <f t="shared" si="414"/>
        <v>0.3896018737218771</v>
      </c>
      <c r="S563" s="6">
        <f t="shared" ref="S563:T563" si="416">S559/S558</f>
        <v>0.41123862677397427</v>
      </c>
      <c r="T563" s="6">
        <f t="shared" si="416"/>
        <v>0.41807924894660131</v>
      </c>
    </row>
    <row r="564" spans="1:20">
      <c r="B564" t="s">
        <v>132</v>
      </c>
      <c r="D564" t="s">
        <v>20</v>
      </c>
      <c r="E564" s="6">
        <v>0.58099999999999996</v>
      </c>
      <c r="F564" s="6">
        <v>0.57240000000000002</v>
      </c>
      <c r="G564" s="6">
        <v>0.57240000000000002</v>
      </c>
      <c r="H564" s="6">
        <v>0.61319999999999997</v>
      </c>
      <c r="I564" s="6">
        <v>0.61814678556355929</v>
      </c>
      <c r="J564" s="6">
        <v>0.68209534780073999</v>
      </c>
      <c r="K564" s="6">
        <f t="shared" si="413"/>
        <v>0.63664580241511437</v>
      </c>
      <c r="L564" s="6">
        <f t="shared" si="413"/>
        <v>0.62639984559493589</v>
      </c>
      <c r="M564" s="6">
        <f t="shared" si="413"/>
        <v>0.62380257519402005</v>
      </c>
      <c r="N564" s="6">
        <f t="shared" si="414"/>
        <v>0.58159293195903339</v>
      </c>
      <c r="O564" s="6">
        <f t="shared" si="414"/>
        <v>0.54732012034725375</v>
      </c>
      <c r="P564" s="6">
        <f t="shared" si="414"/>
        <v>0.57152867339816327</v>
      </c>
      <c r="Q564" s="6">
        <f t="shared" si="414"/>
        <v>0.58949833650097749</v>
      </c>
      <c r="R564" s="6">
        <f t="shared" si="414"/>
        <v>0.58316813870876272</v>
      </c>
      <c r="S564" s="6">
        <f t="shared" ref="S564:T564" si="417">S560/S559</f>
        <v>0.57263103402270765</v>
      </c>
      <c r="T564" s="6">
        <f t="shared" si="417"/>
        <v>0.54118402069759941</v>
      </c>
    </row>
    <row r="565" spans="1:20">
      <c r="B565" t="s">
        <v>132</v>
      </c>
      <c r="D565" t="s">
        <v>21</v>
      </c>
      <c r="E565" s="6">
        <v>0.27179999999999999</v>
      </c>
      <c r="F565" s="6">
        <v>0.30709999999999998</v>
      </c>
      <c r="G565" s="6">
        <v>0.2366</v>
      </c>
      <c r="H565" s="6">
        <v>0.25640000000000002</v>
      </c>
      <c r="I565" s="6">
        <v>0.25625654952399218</v>
      </c>
      <c r="J565" s="6">
        <v>0.28605150409176433</v>
      </c>
      <c r="K565" s="6">
        <f t="shared" ref="K565:R565" si="418">K560/K558</f>
        <v>0.26733680649028801</v>
      </c>
      <c r="L565" s="6">
        <f t="shared" si="418"/>
        <v>0.24856383906931653</v>
      </c>
      <c r="M565" s="6">
        <f t="shared" si="418"/>
        <v>0.27224944881889762</v>
      </c>
      <c r="N565" s="6">
        <f t="shared" si="418"/>
        <v>0.29290859755572013</v>
      </c>
      <c r="O565" s="6">
        <f t="shared" si="418"/>
        <v>0.21843201663820969</v>
      </c>
      <c r="P565" s="6">
        <f t="shared" si="418"/>
        <v>0.28426012995765759</v>
      </c>
      <c r="Q565" s="6">
        <f t="shared" si="418"/>
        <v>0.22973341664063313</v>
      </c>
      <c r="R565" s="6">
        <f t="shared" si="418"/>
        <v>0.22720339953583346</v>
      </c>
      <c r="S565" s="6">
        <f t="shared" ref="S565:T565" si="419">S560/S558</f>
        <v>0.23548800007965925</v>
      </c>
      <c r="T565" s="6">
        <f t="shared" si="419"/>
        <v>0.22625780891515432</v>
      </c>
    </row>
    <row r="566" spans="1:20">
      <c r="B566" t="s">
        <v>132</v>
      </c>
    </row>
    <row r="567" spans="1:20">
      <c r="A567" t="s">
        <v>125</v>
      </c>
      <c r="B567" t="s">
        <v>134</v>
      </c>
      <c r="C567" t="s">
        <v>135</v>
      </c>
    </row>
    <row r="568" spans="1:20">
      <c r="B568" t="s">
        <v>134</v>
      </c>
      <c r="D568" t="s">
        <v>12</v>
      </c>
      <c r="E568" s="1">
        <v>45</v>
      </c>
      <c r="F568" s="1">
        <v>27</v>
      </c>
      <c r="G568" s="1">
        <v>26</v>
      </c>
      <c r="H568" s="1">
        <v>16</v>
      </c>
      <c r="I568" s="1">
        <v>8</v>
      </c>
      <c r="J568" s="1">
        <v>5</v>
      </c>
      <c r="K568" s="1">
        <f>HLOOKUP(B567,'FY14-15'!$E$2:$GA$49,15,FALSE)</f>
        <v>8</v>
      </c>
      <c r="L568" s="1">
        <f>HLOOKUP(B567,'FY15-16'!$E$2:$GA$49,15,FALSE)</f>
        <v>1</v>
      </c>
      <c r="M568" s="1">
        <f>HLOOKUP(B567,'FY16-17'!$E$2:$GA$49,15,FALSE)</f>
        <v>28</v>
      </c>
      <c r="N568" s="1">
        <f>HLOOKUP(B567,'FY17-18'!$E$2:$GA$49,15,FALSE)</f>
        <v>23</v>
      </c>
      <c r="O568" s="1">
        <f>HLOOKUP($B567,'FY18-19'!$E$2:$GA$49,15,FALSE)</f>
        <v>42</v>
      </c>
      <c r="P568" s="1">
        <f>HLOOKUP($B567,'FY19-20'!$E$2:$GA$49,15,FALSE)</f>
        <v>38</v>
      </c>
      <c r="Q568" s="1">
        <f>HLOOKUP($B567,'FY20-21'!$E$2:$GA$49,15,FALSE)</f>
        <v>49</v>
      </c>
      <c r="R568" s="1">
        <f>HLOOKUP($B567,'FY21-22'!$E$2:$GA$49,15,FALSE)</f>
        <v>43</v>
      </c>
      <c r="S568" s="1">
        <f>HLOOKUP($B567,'FY22-23'!$E$2:$GA$49,15,FALSE)</f>
        <v>79</v>
      </c>
      <c r="T568" s="1">
        <f>HLOOKUP($B567,'FY23-24'!$E$2:$GA$49,15,FALSE)</f>
        <v>41</v>
      </c>
    </row>
    <row r="569" spans="1:20">
      <c r="B569" t="s">
        <v>134</v>
      </c>
      <c r="D569" t="s">
        <v>13</v>
      </c>
      <c r="E569" s="3">
        <v>36144</v>
      </c>
      <c r="F569" s="3">
        <v>37240</v>
      </c>
      <c r="G569" s="3">
        <v>35040</v>
      </c>
      <c r="H569" s="3">
        <v>16986</v>
      </c>
      <c r="I569" s="1">
        <v>12927.6</v>
      </c>
      <c r="J569" s="1">
        <v>12741</v>
      </c>
      <c r="K569" s="1">
        <f>HLOOKUP(B568,'FY14-15'!$E$2:$GA$49,31,FALSE)</f>
        <v>12707</v>
      </c>
      <c r="L569" s="1">
        <f>HLOOKUP(B568,'FY15-16'!$E$2:$GA$49,31,FALSE)</f>
        <v>12103</v>
      </c>
      <c r="M569" s="1">
        <f>HLOOKUP(B568,'FY16-17'!$E$2:$GA$49,31,FALSE)</f>
        <v>39204</v>
      </c>
      <c r="N569" s="1">
        <f>HLOOKUP(B568,'FY17-18'!$E$2:$GA$49,31,FALSE)</f>
        <v>56842.400000000001</v>
      </c>
      <c r="O569" s="1">
        <f>HLOOKUP($B568,'FY18-19'!$E$2:$GA$49,31,FALSE)</f>
        <v>13677</v>
      </c>
      <c r="P569" s="1">
        <f>HLOOKUP($B568,'FY19-20'!$E$2:$GA$49,31,FALSE)</f>
        <v>14520</v>
      </c>
      <c r="Q569" s="1">
        <f>HLOOKUP($B568,'FY20-21'!$E$2:$GA$49,31,FALSE)</f>
        <v>17250</v>
      </c>
      <c r="R569" s="1">
        <f>HLOOKUP($B568,'FY21-22'!$E$2:$GA$49,31,FALSE)</f>
        <v>20306</v>
      </c>
      <c r="S569" s="1">
        <f>HLOOKUP($B568,'FY22-23'!$E$2:$GA$49,31,FALSE)</f>
        <v>45379.6</v>
      </c>
      <c r="T569" s="1">
        <f>HLOOKUP($B568,'FY23-24'!$E$2:$GA$49,31,FALSE)</f>
        <v>53992</v>
      </c>
    </row>
    <row r="570" spans="1:20">
      <c r="B570" t="s">
        <v>134</v>
      </c>
      <c r="D570" t="s">
        <v>24</v>
      </c>
      <c r="E570" s="3">
        <v>82088.84</v>
      </c>
      <c r="F570" s="3">
        <v>103178.21</v>
      </c>
      <c r="G570" s="3">
        <v>62975.57</v>
      </c>
      <c r="H570" s="3">
        <v>73798.259999999995</v>
      </c>
      <c r="I570" s="1">
        <v>30523.85</v>
      </c>
      <c r="J570" s="1">
        <v>46487.86</v>
      </c>
      <c r="K570" s="1">
        <f>HLOOKUP(B569,'FY14-15'!$E$2:$GA$49,7,FALSE)</f>
        <v>27639.02</v>
      </c>
      <c r="L570" s="1">
        <f>HLOOKUP(B569,'FY15-16'!$E$2:$GA$49,7,FALSE)</f>
        <v>31585.87</v>
      </c>
      <c r="M570" s="1">
        <f>HLOOKUP(B569,'FY16-17'!$E$2:$GA$49,7,FALSE)</f>
        <v>30321.03</v>
      </c>
      <c r="N570" s="1">
        <f>HLOOKUP(B569,'FY17-18'!$E$2:$GA$49,7,FALSE)</f>
        <v>15488.32</v>
      </c>
      <c r="O570" s="1">
        <f>HLOOKUP($B569,'FY18-19'!$E$2:$GA$49,7,FALSE)</f>
        <v>54758.29</v>
      </c>
      <c r="P570" s="1">
        <f>HLOOKUP($B569,'FY19-20'!$E$2:$GA$49,7,FALSE)</f>
        <v>55595.8</v>
      </c>
      <c r="Q570" s="1">
        <f>HLOOKUP($B569,'FY20-21'!$E$2:$GA$49,7,FALSE)</f>
        <v>59255.69</v>
      </c>
      <c r="R570" s="1">
        <f>HLOOKUP($B569,'FY21-22'!$E$2:$GA$49,7,FALSE)</f>
        <v>89792.08</v>
      </c>
      <c r="S570" s="1">
        <f>HLOOKUP($B569,'FY22-23'!$E$2:$GA$49,7,FALSE)</f>
        <v>116013.49</v>
      </c>
      <c r="T570" s="1">
        <f>HLOOKUP($B569,'FY23-24'!$E$2:$GA$49,7,FALSE)</f>
        <v>103643.2</v>
      </c>
    </row>
    <row r="571" spans="1:20">
      <c r="B571" t="s">
        <v>134</v>
      </c>
      <c r="D571" t="s">
        <v>15</v>
      </c>
      <c r="E571" s="3">
        <v>37427.39</v>
      </c>
      <c r="F571" s="3">
        <v>44272.630000000005</v>
      </c>
      <c r="G571" s="3">
        <v>44272.630000000005</v>
      </c>
      <c r="H571" s="3">
        <v>30105.050000000003</v>
      </c>
      <c r="I571" s="1">
        <v>13575.94</v>
      </c>
      <c r="J571" s="1">
        <v>18936.22</v>
      </c>
      <c r="K571" s="1">
        <f>HLOOKUP(B570,'FY14-15'!$E$2:$GA$49,39,FALSE)</f>
        <v>18936.22</v>
      </c>
      <c r="L571" s="1">
        <f>HLOOKUP(B570,'FY15-16'!$E$2:$GA$49,39,FALSE)</f>
        <v>13729.14</v>
      </c>
      <c r="M571" s="1">
        <f>HLOOKUP(B570,'FY16-17'!$E$2:$GA$49,39,FALSE)</f>
        <v>20087.759999999998</v>
      </c>
      <c r="N571" s="1">
        <f>HLOOKUP(B570,'FY17-18'!$E$2:$GA$49,39,FALSE)</f>
        <v>20087.759999999998</v>
      </c>
      <c r="O571" s="1">
        <f>HLOOKUP($B570,'FY18-19'!$E$2:$GA$49,39,FALSE)</f>
        <v>21971.82</v>
      </c>
      <c r="P571" s="1">
        <f>HLOOKUP($B570,'FY19-20'!$E$2:$GA$49,39,FALSE)</f>
        <v>22466.600000000002</v>
      </c>
      <c r="Q571" s="1">
        <f>HLOOKUP($B570,'FY20-21'!$E$2:$GA$49,39,FALSE)</f>
        <v>24389.9</v>
      </c>
      <c r="R571" s="1">
        <f>HLOOKUP($B570,'FY21-22'!$E$2:$GA$49,39,FALSE)</f>
        <v>35497.9</v>
      </c>
      <c r="S571" s="1">
        <f>HLOOKUP($B570,'FY22-23'!$E$2:$GA$49,39,FALSE)</f>
        <v>50658.37</v>
      </c>
      <c r="T571" s="1">
        <f>HLOOKUP($B570,'FY23-24'!$E$2:$GA$49,39,FALSE)</f>
        <v>50658.38</v>
      </c>
    </row>
    <row r="572" spans="1:20">
      <c r="B572" t="s">
        <v>134</v>
      </c>
      <c r="D572" t="s">
        <v>16</v>
      </c>
      <c r="E572" s="3">
        <v>21745.93</v>
      </c>
      <c r="F572" s="3">
        <v>26694.53</v>
      </c>
      <c r="G572" s="3">
        <v>26551.67</v>
      </c>
      <c r="H572" s="3">
        <v>16987.919999999998</v>
      </c>
      <c r="I572" s="1">
        <v>17925.38</v>
      </c>
      <c r="J572" s="1">
        <v>10569.18</v>
      </c>
      <c r="K572" s="1">
        <f>HLOOKUP(B571,'FY14-15'!$E$2:$GA$49,48,FALSE)</f>
        <v>12289.09</v>
      </c>
      <c r="L572" s="1">
        <f>HLOOKUP(B571,'FY15-16'!$E$2:$GA$49,48,FALSE)</f>
        <v>7920.59</v>
      </c>
      <c r="M572" s="1">
        <f>HLOOKUP(B571,'FY16-17'!$E$2:$GA$49,48,FALSE)</f>
        <v>12859.580000000002</v>
      </c>
      <c r="N572" s="1">
        <f>HLOOKUP(B571,'FY17-18'!$E$2:$GA$49,48,FALSE)</f>
        <v>11682.900000000001</v>
      </c>
      <c r="O572" s="1">
        <f>HLOOKUP($B571,'FY18-19'!$E$2:$GA$49,48,FALSE)</f>
        <v>12382.849999999999</v>
      </c>
      <c r="P572" s="1">
        <f>HLOOKUP($B571,'FY19-20'!$E$2:$GA$49,48,FALSE)</f>
        <v>12886.26</v>
      </c>
      <c r="Q572" s="1">
        <f>HLOOKUP($B571,'FY20-21'!$E$2:$GA$49,48,FALSE)</f>
        <v>14747.64</v>
      </c>
      <c r="R572" s="1">
        <f>HLOOKUP($B571,'FY21-22'!$E$2:$GA$49,48,FALSE)</f>
        <v>21753.46</v>
      </c>
      <c r="S572" s="1">
        <f>HLOOKUP($B571,'FY22-23'!$E$2:$GA$49,48,FALSE)</f>
        <v>30420.870000000003</v>
      </c>
      <c r="T572" s="1">
        <f>HLOOKUP($B571,'FY23-24'!$E$2:$GA$49,48,FALSE)</f>
        <v>27839.07</v>
      </c>
    </row>
    <row r="573" spans="1:20">
      <c r="B573" t="s">
        <v>134</v>
      </c>
      <c r="D573" t="s">
        <v>17</v>
      </c>
      <c r="E573" s="3">
        <v>1824.2</v>
      </c>
      <c r="F573" s="3">
        <v>3821.42</v>
      </c>
      <c r="G573" s="3">
        <v>2422.14</v>
      </c>
      <c r="H573" s="3">
        <v>4612.3900000000003</v>
      </c>
      <c r="I573" s="3">
        <v>3815.4812499999998</v>
      </c>
      <c r="J573" s="3">
        <v>9297.5720000000001</v>
      </c>
      <c r="K573" s="3">
        <f t="shared" ref="K573:R573" si="420">K570/K568</f>
        <v>3454.8775000000001</v>
      </c>
      <c r="L573" s="3">
        <f t="shared" si="420"/>
        <v>31585.87</v>
      </c>
      <c r="M573" s="3">
        <f t="shared" si="420"/>
        <v>1082.8939285714284</v>
      </c>
      <c r="N573" s="3">
        <f t="shared" si="420"/>
        <v>673.40521739130429</v>
      </c>
      <c r="O573" s="3">
        <f t="shared" si="420"/>
        <v>1303.7688095238095</v>
      </c>
      <c r="P573" s="3">
        <f t="shared" si="420"/>
        <v>1463.0473684210526</v>
      </c>
      <c r="Q573" s="3">
        <f t="shared" si="420"/>
        <v>1209.2997959183674</v>
      </c>
      <c r="R573" s="3">
        <f t="shared" si="420"/>
        <v>2088.1879069767442</v>
      </c>
      <c r="S573" s="3">
        <f t="shared" ref="S573:T573" si="421">S570/S568</f>
        <v>1468.5251898734177</v>
      </c>
      <c r="T573" s="3">
        <f t="shared" si="421"/>
        <v>2527.8829268292684</v>
      </c>
    </row>
    <row r="574" spans="1:20">
      <c r="B574" t="s">
        <v>134</v>
      </c>
      <c r="D574" t="s">
        <v>18</v>
      </c>
      <c r="E574" s="4">
        <v>2.27</v>
      </c>
      <c r="F574" s="4">
        <v>2.77</v>
      </c>
      <c r="G574" s="4">
        <v>1.8</v>
      </c>
      <c r="H574" s="4">
        <v>4.34</v>
      </c>
      <c r="I574" s="5">
        <v>2.3611381849685942</v>
      </c>
      <c r="J574" s="5">
        <v>3.6486822070481124</v>
      </c>
      <c r="K574" s="3">
        <f t="shared" ref="K574:M576" si="422">K570/K569</f>
        <v>2.1751019123317858</v>
      </c>
      <c r="L574" s="3">
        <f t="shared" si="422"/>
        <v>2.6097554325373875</v>
      </c>
      <c r="M574" s="3">
        <f t="shared" si="422"/>
        <v>0.7734167431894704</v>
      </c>
      <c r="N574" s="3">
        <f t="shared" ref="N574:R576" si="423">N570/N569</f>
        <v>0.27247829085330666</v>
      </c>
      <c r="O574" s="3">
        <f t="shared" si="423"/>
        <v>4.0036769759450168</v>
      </c>
      <c r="P574" s="3">
        <f t="shared" si="423"/>
        <v>3.828911845730028</v>
      </c>
      <c r="Q574" s="3">
        <f t="shared" si="423"/>
        <v>3.4351124637681161</v>
      </c>
      <c r="R574" s="3">
        <f t="shared" si="423"/>
        <v>4.421948192652418</v>
      </c>
      <c r="S574" s="3">
        <f t="shared" ref="S574:T574" si="424">S570/S569</f>
        <v>2.5565119569145609</v>
      </c>
      <c r="T574" s="3">
        <f t="shared" si="424"/>
        <v>1.9196029041339457</v>
      </c>
    </row>
    <row r="575" spans="1:20">
      <c r="B575" t="s">
        <v>134</v>
      </c>
      <c r="D575" t="s">
        <v>19</v>
      </c>
      <c r="E575" s="6">
        <v>0.45590000000000003</v>
      </c>
      <c r="F575" s="6">
        <v>0.42909999999999998</v>
      </c>
      <c r="G575" s="6">
        <v>0.70299999999999996</v>
      </c>
      <c r="H575" s="6">
        <v>0.40789999999999998</v>
      </c>
      <c r="I575" s="6">
        <v>0.44476499524142599</v>
      </c>
      <c r="J575" s="6">
        <v>0.40733688322069461</v>
      </c>
      <c r="K575" s="6">
        <f t="shared" si="422"/>
        <v>0.6851263177927438</v>
      </c>
      <c r="L575" s="6">
        <f t="shared" si="422"/>
        <v>0.43466081510498206</v>
      </c>
      <c r="M575" s="6">
        <f t="shared" si="422"/>
        <v>0.66250256010432362</v>
      </c>
      <c r="N575" s="6">
        <f t="shared" si="423"/>
        <v>1.2969618396314124</v>
      </c>
      <c r="O575" s="6">
        <f t="shared" si="423"/>
        <v>0.40125102518723649</v>
      </c>
      <c r="P575" s="6">
        <f t="shared" si="423"/>
        <v>0.40410606556610396</v>
      </c>
      <c r="Q575" s="6">
        <f t="shared" si="423"/>
        <v>0.41160435394474354</v>
      </c>
      <c r="R575" s="6">
        <f t="shared" si="423"/>
        <v>0.39533442147681624</v>
      </c>
      <c r="S575" s="6">
        <f t="shared" ref="S575:T575" si="425">S571/S570</f>
        <v>0.43665930574108236</v>
      </c>
      <c r="T575" s="6">
        <f t="shared" si="425"/>
        <v>0.48877668771323152</v>
      </c>
    </row>
    <row r="576" spans="1:20">
      <c r="B576" t="s">
        <v>134</v>
      </c>
      <c r="D576" t="s">
        <v>20</v>
      </c>
      <c r="E576" s="6">
        <v>0.58099999999999996</v>
      </c>
      <c r="F576" s="6">
        <v>0.60299999999999998</v>
      </c>
      <c r="G576" s="6">
        <v>0.59970000000000001</v>
      </c>
      <c r="H576" s="6">
        <v>0.56430000000000002</v>
      </c>
      <c r="I576" s="6">
        <v>1.320378552056064</v>
      </c>
      <c r="J576" s="6">
        <v>0.55814624037954774</v>
      </c>
      <c r="K576" s="6">
        <f t="shared" si="422"/>
        <v>0.64897270944253915</v>
      </c>
      <c r="L576" s="6">
        <f t="shared" si="422"/>
        <v>0.57691814636605065</v>
      </c>
      <c r="M576" s="6">
        <f t="shared" si="422"/>
        <v>0.64016993432816816</v>
      </c>
      <c r="N576" s="6">
        <f t="shared" si="423"/>
        <v>0.58159297004743193</v>
      </c>
      <c r="O576" s="6">
        <f t="shared" si="423"/>
        <v>0.56357871127653503</v>
      </c>
      <c r="P576" s="6">
        <f t="shared" si="423"/>
        <v>0.57357410556114408</v>
      </c>
      <c r="Q576" s="6">
        <f t="shared" si="423"/>
        <v>0.60466176573089669</v>
      </c>
      <c r="R576" s="6">
        <f t="shared" si="423"/>
        <v>0.61280977184565844</v>
      </c>
      <c r="S576" s="6">
        <f t="shared" ref="S576:T576" si="426">S572/S571</f>
        <v>0.60051024144677378</v>
      </c>
      <c r="T576" s="6">
        <f t="shared" si="426"/>
        <v>0.54954520851239219</v>
      </c>
    </row>
    <row r="577" spans="1:20">
      <c r="B577" t="s">
        <v>134</v>
      </c>
      <c r="D577" t="s">
        <v>21</v>
      </c>
      <c r="E577" s="6">
        <v>0.26490000000000002</v>
      </c>
      <c r="F577" s="6">
        <v>0.25869999999999999</v>
      </c>
      <c r="G577" s="6">
        <v>0.42159999999999997</v>
      </c>
      <c r="H577" s="6">
        <v>0.23019999999999999</v>
      </c>
      <c r="I577" s="6">
        <v>0.58725816042209622</v>
      </c>
      <c r="J577" s="6">
        <v>0.22735354993755361</v>
      </c>
      <c r="K577" s="6">
        <f t="shared" ref="K577:R577" si="427">K572/K570</f>
        <v>0.44462828276834709</v>
      </c>
      <c r="L577" s="6">
        <f t="shared" si="427"/>
        <v>0.2507637117483229</v>
      </c>
      <c r="M577" s="6">
        <f t="shared" si="427"/>
        <v>0.42411422039422808</v>
      </c>
      <c r="N577" s="6">
        <f t="shared" si="427"/>
        <v>0.75430388834941442</v>
      </c>
      <c r="O577" s="6">
        <f t="shared" si="427"/>
        <v>0.22613653567341124</v>
      </c>
      <c r="P577" s="6">
        <f t="shared" si="427"/>
        <v>0.2317847751089111</v>
      </c>
      <c r="Q577" s="6">
        <f t="shared" si="427"/>
        <v>0.24888141543875364</v>
      </c>
      <c r="R577" s="6">
        <f t="shared" si="427"/>
        <v>0.24226479662794312</v>
      </c>
      <c r="S577" s="6">
        <f t="shared" ref="S577:T577" si="428">S572/S570</f>
        <v>0.26221838512055795</v>
      </c>
      <c r="T577" s="6">
        <f t="shared" si="428"/>
        <v>0.26860488676536426</v>
      </c>
    </row>
    <row r="578" spans="1:20">
      <c r="B578" t="s">
        <v>134</v>
      </c>
    </row>
    <row r="579" spans="1:20">
      <c r="A579" t="s">
        <v>136</v>
      </c>
      <c r="B579" t="s">
        <v>137</v>
      </c>
      <c r="C579" t="s">
        <v>138</v>
      </c>
    </row>
    <row r="580" spans="1:20">
      <c r="B580" t="s">
        <v>137</v>
      </c>
      <c r="D580" t="s">
        <v>12</v>
      </c>
      <c r="E580" s="1">
        <v>426</v>
      </c>
      <c r="F580" s="1">
        <v>436</v>
      </c>
      <c r="G580" s="1">
        <v>475</v>
      </c>
      <c r="H580" s="1">
        <v>425</v>
      </c>
      <c r="I580" s="1">
        <v>374</v>
      </c>
      <c r="J580" s="1">
        <v>327</v>
      </c>
      <c r="K580" s="1">
        <f>HLOOKUP(B579,'FY14-15'!$E$2:$GA$49,15,FALSE)</f>
        <v>340</v>
      </c>
      <c r="L580" s="1">
        <f>HLOOKUP(B579,'FY15-16'!$E$2:$GA$49,15,FALSE)</f>
        <v>321</v>
      </c>
      <c r="M580" s="1">
        <f>HLOOKUP(B579,'FY16-17'!$E$2:$GA$49,15,FALSE)</f>
        <v>304</v>
      </c>
      <c r="N580" s="1">
        <f>HLOOKUP(B579,'FY17-18'!$E$2:$GA$49,15,FALSE)</f>
        <v>288</v>
      </c>
      <c r="O580" s="1">
        <f>HLOOKUP($B579,'FY18-19'!$E$2:$GA$49,15,FALSE)</f>
        <v>766</v>
      </c>
      <c r="P580" s="1">
        <f>HLOOKUP($B579,'FY19-20'!$E$2:$GA$49,15,FALSE)</f>
        <v>424</v>
      </c>
      <c r="Q580" s="1">
        <f>HLOOKUP($B579,'FY20-21'!$E$2:$GA$49,15,FALSE)</f>
        <v>284</v>
      </c>
      <c r="R580" s="1">
        <f>HLOOKUP($B579,'FY21-22'!$E$2:$GA$49,15,FALSE)</f>
        <v>281</v>
      </c>
      <c r="S580" s="1">
        <f>HLOOKUP($B579,'FY22-23'!$E$2:$GA$49,15,FALSE)</f>
        <v>260</v>
      </c>
      <c r="T580" s="1">
        <f>HLOOKUP($B579,'FY23-24'!$E$2:$GA$49,15,FALSE)</f>
        <v>275</v>
      </c>
    </row>
    <row r="581" spans="1:20">
      <c r="B581" t="s">
        <v>137</v>
      </c>
      <c r="D581" t="s">
        <v>13</v>
      </c>
      <c r="E581" s="3">
        <v>91500</v>
      </c>
      <c r="F581" s="3">
        <v>114968.4</v>
      </c>
      <c r="G581" s="3">
        <v>111000</v>
      </c>
      <c r="H581" s="3">
        <v>92610</v>
      </c>
      <c r="I581" s="1">
        <v>92610</v>
      </c>
      <c r="J581" s="1">
        <v>133891.4</v>
      </c>
      <c r="K581" s="1">
        <f>HLOOKUP(B580,'FY14-15'!$E$2:$GA$49,31,FALSE)</f>
        <v>130433.8</v>
      </c>
      <c r="L581" s="1">
        <f>HLOOKUP(B580,'FY15-16'!$E$2:$GA$49,31,FALSE)</f>
        <v>125685</v>
      </c>
      <c r="M581" s="1">
        <f>HLOOKUP(B580,'FY16-17'!$E$2:$GA$49,31,FALSE)</f>
        <v>126180</v>
      </c>
      <c r="N581" s="1">
        <f>HLOOKUP(B580,'FY17-18'!$E$2:$GA$49,31,FALSE)</f>
        <v>143290.4</v>
      </c>
      <c r="O581" s="1">
        <f>HLOOKUP($B580,'FY18-19'!$E$2:$GA$49,31,FALSE)</f>
        <v>95956</v>
      </c>
      <c r="P581" s="1">
        <f>HLOOKUP($B580,'FY19-20'!$E$2:$GA$49,31,FALSE)</f>
        <v>94615.6</v>
      </c>
      <c r="Q581" s="1">
        <f>HLOOKUP($B580,'FY20-21'!$E$2:$GA$49,31,FALSE)</f>
        <v>83469.5</v>
      </c>
      <c r="R581" s="1">
        <f>HLOOKUP($B580,'FY21-22'!$E$2:$GA$49,31,FALSE)</f>
        <v>100744.5</v>
      </c>
      <c r="S581" s="1">
        <f>HLOOKUP($B580,'FY22-23'!$E$2:$GA$49,31,FALSE)</f>
        <v>106835.7</v>
      </c>
      <c r="T581" s="1">
        <f>HLOOKUP($B580,'FY23-24'!$E$2:$GA$49,31,FALSE)</f>
        <v>123186</v>
      </c>
    </row>
    <row r="582" spans="1:20">
      <c r="B582" t="s">
        <v>137</v>
      </c>
      <c r="D582" t="s">
        <v>24</v>
      </c>
      <c r="E582" s="3">
        <v>259913.87</v>
      </c>
      <c r="F582" s="3">
        <v>230121.09</v>
      </c>
      <c r="G582" s="3">
        <v>246824.08</v>
      </c>
      <c r="H582" s="3">
        <v>236457.21</v>
      </c>
      <c r="I582" s="1">
        <v>236457.21</v>
      </c>
      <c r="J582" s="1">
        <v>293496.42</v>
      </c>
      <c r="K582" s="1">
        <f>HLOOKUP(B581,'FY14-15'!$E$2:$GA$49,7,FALSE)</f>
        <v>311609.95</v>
      </c>
      <c r="L582" s="1">
        <f>HLOOKUP(B581,'FY15-16'!$E$2:$GA$49,7,FALSE)</f>
        <v>299425.69</v>
      </c>
      <c r="M582" s="1">
        <f>HLOOKUP(B581,'FY16-17'!$E$2:$GA$49,7,FALSE)</f>
        <v>284933.09000000003</v>
      </c>
      <c r="N582" s="1">
        <f>HLOOKUP(B581,'FY17-18'!$E$2:$GA$49,7,FALSE)</f>
        <v>333300.24</v>
      </c>
      <c r="O582" s="1">
        <f>HLOOKUP($B581,'FY18-19'!$E$2:$GA$49,7,FALSE)</f>
        <v>362352.56</v>
      </c>
      <c r="P582" s="1">
        <f>HLOOKUP($B581,'FY19-20'!$E$2:$GA$49,7,FALSE)</f>
        <v>397584.3</v>
      </c>
      <c r="Q582" s="1">
        <f>HLOOKUP($B581,'FY20-21'!$E$2:$GA$49,7,FALSE)</f>
        <v>342930.3</v>
      </c>
      <c r="R582" s="1">
        <f>HLOOKUP($B581,'FY21-22'!$E$2:$GA$49,7,FALSE)</f>
        <v>376207.7</v>
      </c>
      <c r="S582" s="1">
        <f>HLOOKUP($B581,'FY22-23'!$E$2:$GA$49,7,FALSE)</f>
        <v>451256.82</v>
      </c>
      <c r="T582" s="1">
        <f>HLOOKUP($B581,'FY23-24'!$E$2:$GA$49,7,FALSE)</f>
        <v>407579.15</v>
      </c>
    </row>
    <row r="583" spans="1:20">
      <c r="B583" t="s">
        <v>137</v>
      </c>
      <c r="D583" t="s">
        <v>15</v>
      </c>
      <c r="E583" s="3">
        <v>133854.60999999999</v>
      </c>
      <c r="F583" s="3">
        <v>110947.57</v>
      </c>
      <c r="G583" s="3">
        <v>111397.52</v>
      </c>
      <c r="H583" s="3">
        <v>111397.52</v>
      </c>
      <c r="I583" s="1">
        <v>103280.78</v>
      </c>
      <c r="J583" s="1">
        <v>132938.23999999999</v>
      </c>
      <c r="K583" s="1">
        <f>HLOOKUP(B582,'FY14-15'!$E$2:$GA$49,39,FALSE)</f>
        <v>138207.39000000001</v>
      </c>
      <c r="L583" s="1">
        <f>HLOOKUP(B582,'FY15-16'!$E$2:$GA$49,39,FALSE)</f>
        <v>138207.39000000001</v>
      </c>
      <c r="M583" s="1">
        <f>HLOOKUP(B582,'FY16-17'!$E$2:$GA$49,39,FALSE)</f>
        <v>132891.32</v>
      </c>
      <c r="N583" s="1">
        <f>HLOOKUP(B582,'FY17-18'!$E$2:$GA$49,39,FALSE)</f>
        <v>148773.62</v>
      </c>
      <c r="O583" s="1">
        <f>HLOOKUP($B582,'FY18-19'!$E$2:$GA$49,39,FALSE)</f>
        <v>148773.62</v>
      </c>
      <c r="P583" s="1">
        <f>HLOOKUP($B582,'FY19-20'!$E$2:$GA$49,39,FALSE)</f>
        <v>158356.79999999999</v>
      </c>
      <c r="Q583" s="1">
        <f>HLOOKUP($B582,'FY20-21'!$E$2:$GA$49,39,FALSE)</f>
        <v>158356.79999999999</v>
      </c>
      <c r="R583" s="1">
        <f>HLOOKUP($B582,'FY21-22'!$E$2:$GA$49,39,FALSE)</f>
        <v>152103.41</v>
      </c>
      <c r="S583" s="1">
        <f>HLOOKUP($B582,'FY22-23'!$E$2:$GA$49,39,FALSE)</f>
        <v>179596.00999999998</v>
      </c>
      <c r="T583" s="1">
        <f>HLOOKUP($B582,'FY23-24'!$E$2:$GA$49,39,FALSE)</f>
        <v>179596.01</v>
      </c>
    </row>
    <row r="584" spans="1:20">
      <c r="B584" t="s">
        <v>137</v>
      </c>
      <c r="D584" t="s">
        <v>16</v>
      </c>
      <c r="E584" s="3">
        <v>77692.209999999992</v>
      </c>
      <c r="F584" s="3">
        <v>63011.14</v>
      </c>
      <c r="G584" s="3">
        <v>66853.51999999999</v>
      </c>
      <c r="H584" s="3">
        <v>68271.26999999999</v>
      </c>
      <c r="I584" s="1">
        <v>62765.56</v>
      </c>
      <c r="J584" s="1">
        <v>84777.279999999999</v>
      </c>
      <c r="K584" s="1">
        <f>HLOOKUP(B583,'FY14-15'!$E$2:$GA$49,48,FALSE)</f>
        <v>90284.3</v>
      </c>
      <c r="L584" s="1">
        <f>HLOOKUP(B583,'FY15-16'!$E$2:$GA$49,48,FALSE)</f>
        <v>85191.069999999992</v>
      </c>
      <c r="M584" s="1">
        <f>HLOOKUP(B583,'FY16-17'!$E$2:$GA$49,48,FALSE)</f>
        <v>80241.37</v>
      </c>
      <c r="N584" s="1">
        <f>HLOOKUP(B583,'FY17-18'!$E$2:$GA$49,48,FALSE)</f>
        <v>88040.83</v>
      </c>
      <c r="O584" s="1">
        <f>HLOOKUP($B583,'FY18-19'!$E$2:$GA$49,48,FALSE)</f>
        <v>82710.429999999993</v>
      </c>
      <c r="P584" s="1">
        <f>HLOOKUP($B583,'FY19-20'!$E$2:$GA$49,48,FALSE)</f>
        <v>91395.55</v>
      </c>
      <c r="Q584" s="1">
        <f>HLOOKUP($B583,'FY20-21'!$E$2:$GA$49,48,FALSE)</f>
        <v>94513.44</v>
      </c>
      <c r="R584" s="1">
        <f>HLOOKUP($B583,'FY21-22'!$E$2:$GA$49,48,FALSE)</f>
        <v>88056.26999999999</v>
      </c>
      <c r="S584" s="1">
        <f>HLOOKUP($B583,'FY22-23'!$E$2:$GA$49,48,FALSE)</f>
        <v>105403.42</v>
      </c>
      <c r="T584" s="1">
        <f>HLOOKUP($B583,'FY23-24'!$E$2:$GA$49,48,FALSE)</f>
        <v>98696.13</v>
      </c>
    </row>
    <row r="585" spans="1:20">
      <c r="B585" t="s">
        <v>137</v>
      </c>
      <c r="D585" t="s">
        <v>17</v>
      </c>
      <c r="E585" s="3">
        <v>610.13</v>
      </c>
      <c r="F585" s="3">
        <v>527.79999999999995</v>
      </c>
      <c r="G585" s="3">
        <v>519.63</v>
      </c>
      <c r="H585" s="3">
        <v>556.37</v>
      </c>
      <c r="I585" s="3">
        <v>632.23852941176472</v>
      </c>
      <c r="J585" s="3">
        <v>897.54256880733942</v>
      </c>
      <c r="K585" s="3">
        <f t="shared" ref="K585:R585" si="429">K582/K580</f>
        <v>916.49985294117653</v>
      </c>
      <c r="L585" s="3">
        <f t="shared" si="429"/>
        <v>932.79031152647974</v>
      </c>
      <c r="M585" s="3">
        <f t="shared" si="429"/>
        <v>937.27990131578952</v>
      </c>
      <c r="N585" s="3">
        <f t="shared" si="429"/>
        <v>1157.2925</v>
      </c>
      <c r="O585" s="3">
        <f t="shared" si="429"/>
        <v>473.04511749347256</v>
      </c>
      <c r="P585" s="3">
        <f t="shared" si="429"/>
        <v>937.69882075471696</v>
      </c>
      <c r="Q585" s="3">
        <f t="shared" si="429"/>
        <v>1207.5010563380281</v>
      </c>
      <c r="R585" s="3">
        <f t="shared" si="429"/>
        <v>1338.81743772242</v>
      </c>
      <c r="S585" s="3">
        <f t="shared" ref="S585:T585" si="430">S582/S580</f>
        <v>1735.6031538461539</v>
      </c>
      <c r="T585" s="3">
        <f t="shared" si="430"/>
        <v>1482.106</v>
      </c>
    </row>
    <row r="586" spans="1:20">
      <c r="B586" t="s">
        <v>137</v>
      </c>
      <c r="D586" t="s">
        <v>18</v>
      </c>
      <c r="E586" s="4">
        <v>2.84</v>
      </c>
      <c r="F586" s="4">
        <v>2</v>
      </c>
      <c r="G586" s="4">
        <v>2.2200000000000002</v>
      </c>
      <c r="H586" s="4">
        <v>2.5499999999999998</v>
      </c>
      <c r="I586" s="5">
        <v>2.5532578555231615</v>
      </c>
      <c r="J586" s="5">
        <v>2.1920483317076376</v>
      </c>
      <c r="K586" s="3">
        <f t="shared" ref="K586:M588" si="431">K582/K581</f>
        <v>2.3890276140080258</v>
      </c>
      <c r="L586" s="3">
        <f t="shared" si="431"/>
        <v>2.3823502406810677</v>
      </c>
      <c r="M586" s="3">
        <f t="shared" si="431"/>
        <v>2.2581478047234111</v>
      </c>
      <c r="N586" s="3">
        <f t="shared" ref="N586:R588" si="432">N582/N581</f>
        <v>2.3260472439186435</v>
      </c>
      <c r="O586" s="3">
        <f t="shared" si="432"/>
        <v>3.7762366084455374</v>
      </c>
      <c r="P586" s="3">
        <f t="shared" si="432"/>
        <v>4.2021009220466814</v>
      </c>
      <c r="Q586" s="3">
        <f t="shared" si="432"/>
        <v>4.1084503920593747</v>
      </c>
      <c r="R586" s="3">
        <f t="shared" si="432"/>
        <v>3.7342753202408074</v>
      </c>
      <c r="S586" s="3">
        <f t="shared" ref="S586:T586" si="433">S582/S581</f>
        <v>4.2238392222824395</v>
      </c>
      <c r="T586" s="3">
        <f t="shared" si="433"/>
        <v>3.3086483041904113</v>
      </c>
    </row>
    <row r="587" spans="1:20">
      <c r="B587" t="s">
        <v>137</v>
      </c>
      <c r="D587" t="s">
        <v>19</v>
      </c>
      <c r="E587" s="6">
        <v>0.51500000000000001</v>
      </c>
      <c r="F587" s="6">
        <v>0.48209999999999997</v>
      </c>
      <c r="G587" s="6">
        <v>0.45129999999999998</v>
      </c>
      <c r="H587" s="6">
        <v>0.47110000000000002</v>
      </c>
      <c r="I587" s="6">
        <v>0.43678422831767322</v>
      </c>
      <c r="J587" s="6">
        <v>0.45294671737392911</v>
      </c>
      <c r="K587" s="6">
        <f t="shared" si="431"/>
        <v>0.44352688352859082</v>
      </c>
      <c r="L587" s="6">
        <f t="shared" si="431"/>
        <v>0.46157492364800101</v>
      </c>
      <c r="M587" s="6">
        <f t="shared" si="431"/>
        <v>0.46639482974757335</v>
      </c>
      <c r="N587" s="6">
        <f t="shared" si="432"/>
        <v>0.44636517513458734</v>
      </c>
      <c r="O587" s="6">
        <f t="shared" si="432"/>
        <v>0.41057698060695363</v>
      </c>
      <c r="P587" s="6">
        <f t="shared" si="432"/>
        <v>0.39829741767972227</v>
      </c>
      <c r="Q587" s="6">
        <f t="shared" si="432"/>
        <v>0.4617754686593748</v>
      </c>
      <c r="R587" s="6">
        <f t="shared" si="432"/>
        <v>0.40430700913351852</v>
      </c>
      <c r="S587" s="6">
        <f t="shared" ref="S587:T587" si="434">S583/S582</f>
        <v>0.39799068299953888</v>
      </c>
      <c r="T587" s="6">
        <f t="shared" si="434"/>
        <v>0.44064081786322973</v>
      </c>
    </row>
    <row r="588" spans="1:20">
      <c r="B588" t="s">
        <v>137</v>
      </c>
      <c r="D588" t="s">
        <v>20</v>
      </c>
      <c r="E588" s="6">
        <v>0.58040000000000003</v>
      </c>
      <c r="F588" s="6">
        <v>0.56789999999999996</v>
      </c>
      <c r="G588" s="6">
        <v>0.60009999999999997</v>
      </c>
      <c r="H588" s="6">
        <v>0.6129</v>
      </c>
      <c r="I588" s="6">
        <v>0.60771771863070745</v>
      </c>
      <c r="J588" s="6">
        <v>0.63771928979953396</v>
      </c>
      <c r="K588" s="6">
        <f t="shared" si="431"/>
        <v>0.65325233332313126</v>
      </c>
      <c r="L588" s="6">
        <f t="shared" si="431"/>
        <v>0.61640025182445013</v>
      </c>
      <c r="M588" s="6">
        <f t="shared" si="431"/>
        <v>0.6038119720686046</v>
      </c>
      <c r="N588" s="6">
        <f t="shared" si="432"/>
        <v>0.59177715780526152</v>
      </c>
      <c r="O588" s="6">
        <f t="shared" si="432"/>
        <v>0.55594822522971477</v>
      </c>
      <c r="P588" s="6">
        <f t="shared" si="432"/>
        <v>0.5771495129984946</v>
      </c>
      <c r="Q588" s="6">
        <f t="shared" si="432"/>
        <v>0.59683853172077239</v>
      </c>
      <c r="R588" s="6">
        <f t="shared" si="432"/>
        <v>0.57892370723312503</v>
      </c>
      <c r="S588" s="6">
        <f t="shared" ref="S588:T588" si="435">S584/S583</f>
        <v>0.58689176892070161</v>
      </c>
      <c r="T588" s="6">
        <f t="shared" si="435"/>
        <v>0.54954522653370752</v>
      </c>
    </row>
    <row r="589" spans="1:20">
      <c r="B589" t="s">
        <v>137</v>
      </c>
      <c r="D589" t="s">
        <v>21</v>
      </c>
      <c r="E589" s="6">
        <v>0.2989</v>
      </c>
      <c r="F589" s="6">
        <v>0.27379999999999999</v>
      </c>
      <c r="G589" s="6">
        <v>0.27089999999999997</v>
      </c>
      <c r="H589" s="6">
        <v>0.28870000000000001</v>
      </c>
      <c r="I589" s="6">
        <v>0.26544151476709044</v>
      </c>
      <c r="J589" s="6">
        <v>0.28885285892073231</v>
      </c>
      <c r="K589" s="6">
        <f t="shared" ref="K589:R589" si="436">K584/K582</f>
        <v>0.28973497155658862</v>
      </c>
      <c r="L589" s="6">
        <f t="shared" si="436"/>
        <v>0.28451489917247913</v>
      </c>
      <c r="M589" s="6">
        <f t="shared" si="436"/>
        <v>0.28161478191248335</v>
      </c>
      <c r="N589" s="6">
        <f t="shared" si="436"/>
        <v>0.26414871468439388</v>
      </c>
      <c r="O589" s="6">
        <f t="shared" si="436"/>
        <v>0.22825954368861087</v>
      </c>
      <c r="P589" s="6">
        <f t="shared" si="436"/>
        <v>0.22987716064240968</v>
      </c>
      <c r="Q589" s="6">
        <f t="shared" si="436"/>
        <v>0.27560539269933282</v>
      </c>
      <c r="R589" s="6">
        <f t="shared" si="436"/>
        <v>0.23406291258791351</v>
      </c>
      <c r="S589" s="6">
        <f t="shared" ref="S589:T589" si="437">S584/S582</f>
        <v>0.23357745595955756</v>
      </c>
      <c r="T589" s="6">
        <f t="shared" si="437"/>
        <v>0.24215205807264675</v>
      </c>
    </row>
    <row r="590" spans="1:20">
      <c r="B590" t="s">
        <v>137</v>
      </c>
    </row>
    <row r="591" spans="1:20">
      <c r="A591" t="s">
        <v>136</v>
      </c>
      <c r="B591" t="s">
        <v>139</v>
      </c>
      <c r="C591" t="s">
        <v>140</v>
      </c>
    </row>
    <row r="592" spans="1:20">
      <c r="B592" t="s">
        <v>139</v>
      </c>
      <c r="D592" t="s">
        <v>12</v>
      </c>
      <c r="E592" s="1">
        <v>2047</v>
      </c>
      <c r="F592" s="1">
        <v>2072</v>
      </c>
      <c r="G592" s="1">
        <v>2063</v>
      </c>
      <c r="H592" s="1">
        <v>2158</v>
      </c>
      <c r="I592" s="1">
        <v>2205</v>
      </c>
      <c r="J592" s="1">
        <v>2365</v>
      </c>
      <c r="K592" s="1">
        <f>HLOOKUP(B591,'FY14-15'!$E$2:$GA$49,15,FALSE)</f>
        <v>2572</v>
      </c>
      <c r="L592" s="1">
        <f>HLOOKUP(B591,'FY15-16'!$E$2:$GA$49,15,FALSE)</f>
        <v>2763</v>
      </c>
      <c r="M592" s="1">
        <f>HLOOKUP(B591,'FY16-17'!$E$2:$GA$49,15,FALSE)</f>
        <v>2672</v>
      </c>
      <c r="N592" s="1">
        <f>HLOOKUP(B591,'FY17-18'!$E$2:$GA$49,15,FALSE)</f>
        <v>2434</v>
      </c>
      <c r="O592" s="1">
        <f>HLOOKUP($B591,'FY18-19'!$E$2:$GA$49,15,FALSE)</f>
        <v>2457</v>
      </c>
      <c r="P592" s="1">
        <f>HLOOKUP($B591,'FY19-20'!$E$2:$GA$49,15,FALSE)</f>
        <v>11805</v>
      </c>
      <c r="Q592" s="1">
        <f>HLOOKUP($B591,'FY20-21'!$E$2:$GA$49,15,FALSE)</f>
        <v>9501</v>
      </c>
      <c r="R592" s="1">
        <f>HLOOKUP($B591,'FY21-22'!$E$2:$GA$49,15,FALSE)</f>
        <v>9954</v>
      </c>
      <c r="S592" s="1">
        <f>HLOOKUP($B591,'FY22-23'!$E$2:$GA$49,15,FALSE)</f>
        <v>3404</v>
      </c>
      <c r="T592" s="1">
        <f>HLOOKUP($B591,'FY23-24'!$E$2:$GA$49,15,FALSE)</f>
        <v>3413</v>
      </c>
    </row>
    <row r="593" spans="1:20">
      <c r="B593" t="s">
        <v>139</v>
      </c>
      <c r="D593" t="s">
        <v>13</v>
      </c>
      <c r="E593" s="3">
        <v>369576</v>
      </c>
      <c r="F593" s="3">
        <v>375232</v>
      </c>
      <c r="G593" s="3">
        <v>362582.5</v>
      </c>
      <c r="H593" s="3">
        <v>367452</v>
      </c>
      <c r="I593" s="1">
        <v>883351</v>
      </c>
      <c r="J593" s="1">
        <v>441496</v>
      </c>
      <c r="K593" s="1">
        <f>HLOOKUP(B592,'FY14-15'!$E$2:$GA$49,31,FALSE)</f>
        <v>459540</v>
      </c>
      <c r="L593" s="1">
        <f>HLOOKUP(B592,'FY15-16'!$E$2:$GA$49,31,FALSE)</f>
        <v>458796</v>
      </c>
      <c r="M593" s="1">
        <f>HLOOKUP(B592,'FY16-17'!$E$2:$GA$49,31,FALSE)</f>
        <v>459712</v>
      </c>
      <c r="N593" s="1">
        <f>HLOOKUP(B592,'FY17-18'!$E$2:$GA$49,31,FALSE)</f>
        <v>449328</v>
      </c>
      <c r="O593" s="1">
        <f>HLOOKUP($B592,'FY18-19'!$E$2:$GA$49,31,FALSE)</f>
        <v>421771.5</v>
      </c>
      <c r="P593" s="1">
        <f>HLOOKUP($B592,'FY19-20'!$E$2:$GA$49,31,FALSE)</f>
        <v>307396</v>
      </c>
      <c r="Q593" s="1">
        <f>HLOOKUP($B592,'FY20-21'!$E$2:$GA$49,31,FALSE)</f>
        <v>239353.4</v>
      </c>
      <c r="R593" s="1">
        <f>HLOOKUP($B592,'FY21-22'!$E$2:$GA$49,31,FALSE)</f>
        <v>330810.3</v>
      </c>
      <c r="S593" s="1">
        <f>HLOOKUP($B592,'FY22-23'!$E$2:$GA$49,31,FALSE)</f>
        <v>326688</v>
      </c>
      <c r="T593" s="1">
        <f>HLOOKUP($B592,'FY23-24'!$E$2:$GA$49,31,FALSE)</f>
        <v>357864.4</v>
      </c>
    </row>
    <row r="594" spans="1:20">
      <c r="B594" t="s">
        <v>139</v>
      </c>
      <c r="D594" t="s">
        <v>24</v>
      </c>
      <c r="E594" s="3">
        <v>1689012</v>
      </c>
      <c r="F594" s="3">
        <v>1816074.19</v>
      </c>
      <c r="G594" s="3">
        <v>1930032.22</v>
      </c>
      <c r="H594" s="3">
        <v>1931191.61</v>
      </c>
      <c r="I594" s="1">
        <v>2134565.39</v>
      </c>
      <c r="J594" s="1">
        <v>2421356.36</v>
      </c>
      <c r="K594" s="1">
        <f>HLOOKUP(B593,'FY14-15'!$E$2:$GA$49,7,FALSE)</f>
        <v>2684191.87</v>
      </c>
      <c r="L594" s="1">
        <f>HLOOKUP(B593,'FY15-16'!$E$2:$GA$49,7,FALSE)</f>
        <v>2711120.31</v>
      </c>
      <c r="M594" s="1">
        <f>HLOOKUP(B593,'FY16-17'!$E$2:$GA$49,7,FALSE)</f>
        <v>2782320.5</v>
      </c>
      <c r="N594" s="1">
        <f>HLOOKUP(B593,'FY17-18'!$E$2:$GA$49,7,FALSE)</f>
        <v>3220950</v>
      </c>
      <c r="O594" s="1">
        <f>HLOOKUP($B593,'FY18-19'!$E$2:$GA$49,7,FALSE)</f>
        <v>3345584</v>
      </c>
      <c r="P594" s="1">
        <f>HLOOKUP($B593,'FY19-20'!$E$2:$GA$49,7,FALSE)</f>
        <v>3153220.98</v>
      </c>
      <c r="Q594" s="1">
        <f>HLOOKUP($B593,'FY20-21'!$E$2:$GA$49,7,FALSE)</f>
        <v>3204350.57</v>
      </c>
      <c r="R594" s="1">
        <f>HLOOKUP($B593,'FY21-22'!$E$2:$GA$49,7,FALSE)</f>
        <v>3131882.05</v>
      </c>
      <c r="S594" s="1">
        <f>HLOOKUP($B593,'FY22-23'!$E$2:$GA$49,7,FALSE)</f>
        <v>3199456.65</v>
      </c>
      <c r="T594" s="1">
        <f>HLOOKUP($B593,'FY23-24'!$E$2:$GA$49,7,FALSE)</f>
        <v>4392699.0599999996</v>
      </c>
    </row>
    <row r="595" spans="1:20">
      <c r="B595" t="s">
        <v>139</v>
      </c>
      <c r="D595" t="s">
        <v>15</v>
      </c>
      <c r="E595" s="3">
        <v>664622.86999999988</v>
      </c>
      <c r="F595" s="3">
        <v>709075.29999999993</v>
      </c>
      <c r="G595" s="3">
        <v>744505.01</v>
      </c>
      <c r="H595" s="3">
        <v>746117.17999999993</v>
      </c>
      <c r="I595" s="1">
        <v>944198.69000000006</v>
      </c>
      <c r="J595" s="1">
        <v>930679.15</v>
      </c>
      <c r="K595" s="1">
        <f>HLOOKUP(B594,'FY14-15'!$E$2:$GA$49,39,FALSE)</f>
        <v>1024220.3699999999</v>
      </c>
      <c r="L595" s="1">
        <f>HLOOKUP(B594,'FY15-16'!$E$2:$GA$49,39,FALSE)</f>
        <v>1033154.71</v>
      </c>
      <c r="M595" s="1">
        <f>HLOOKUP(B594,'FY16-17'!$E$2:$GA$49,39,FALSE)</f>
        <v>1041292.1399999999</v>
      </c>
      <c r="N595" s="1">
        <f>HLOOKUP(B594,'FY17-18'!$E$2:$GA$49,39,FALSE)</f>
        <v>1197511.27</v>
      </c>
      <c r="O595" s="1">
        <f>HLOOKUP($B594,'FY18-19'!$E$2:$GA$49,39,FALSE)</f>
        <v>1230955.1099999999</v>
      </c>
      <c r="P595" s="1">
        <f>HLOOKUP($B594,'FY19-20'!$E$2:$GA$49,39,FALSE)</f>
        <v>1230955.1099999999</v>
      </c>
      <c r="Q595" s="1">
        <f>HLOOKUP($B594,'FY20-21'!$E$2:$GA$49,39,FALSE)</f>
        <v>1139432.23</v>
      </c>
      <c r="R595" s="1">
        <f>HLOOKUP($B594,'FY21-22'!$E$2:$GA$49,39,FALSE)</f>
        <v>1139893.06</v>
      </c>
      <c r="S595" s="1">
        <f>HLOOKUP($B594,'FY22-23'!$E$2:$GA$49,39,FALSE)</f>
        <v>1165469.8500000001</v>
      </c>
      <c r="T595" s="1">
        <f>HLOOKUP($B594,'FY23-24'!$E$2:$GA$49,39,FALSE)</f>
        <v>1577428.7</v>
      </c>
    </row>
    <row r="596" spans="1:20">
      <c r="B596" t="s">
        <v>139</v>
      </c>
      <c r="D596" t="s">
        <v>16</v>
      </c>
      <c r="E596" s="3">
        <v>387178.51</v>
      </c>
      <c r="F596" s="3">
        <v>421220.45</v>
      </c>
      <c r="G596" s="3">
        <v>450043.37</v>
      </c>
      <c r="H596" s="3">
        <v>457433.02</v>
      </c>
      <c r="I596" s="1">
        <v>602116.33000000007</v>
      </c>
      <c r="J596" s="1">
        <v>580300.79</v>
      </c>
      <c r="K596" s="1">
        <f>HLOOKUP(B595,'FY14-15'!$E$2:$GA$49,48,FALSE)</f>
        <v>673673.3</v>
      </c>
      <c r="L596" s="1">
        <f>HLOOKUP(B595,'FY15-16'!$E$2:$GA$49,48,FALSE)</f>
        <v>637766.9</v>
      </c>
      <c r="M596" s="1">
        <f>HLOOKUP(B595,'FY16-17'!$E$2:$GA$49,48,FALSE)</f>
        <v>633822.17999999993</v>
      </c>
      <c r="N596" s="1">
        <f>HLOOKUP(B595,'FY17-18'!$E$2:$GA$49,48,FALSE)</f>
        <v>711367.16999999993</v>
      </c>
      <c r="O596" s="1">
        <f>HLOOKUP($B595,'FY18-19'!$E$2:$GA$49,48,FALSE)</f>
        <v>687323.42</v>
      </c>
      <c r="P596" s="1">
        <f>HLOOKUP($B595,'FY19-20'!$E$2:$GA$49,48,FALSE)</f>
        <v>703526.05999999994</v>
      </c>
      <c r="Q596" s="1">
        <f>HLOOKUP($B595,'FY20-21'!$E$2:$GA$49,48,FALSE)</f>
        <v>670977.11</v>
      </c>
      <c r="R596" s="1">
        <f>HLOOKUP($B595,'FY21-22'!$E$2:$GA$49,48,FALSE)</f>
        <v>664440.82999999996</v>
      </c>
      <c r="S596" s="1">
        <f>HLOOKUP($B595,'FY22-23'!$E$2:$GA$49,48,FALSE)</f>
        <v>669767.04</v>
      </c>
      <c r="T596" s="1">
        <f>HLOOKUP($B595,'FY23-24'!$E$2:$GA$49,48,FALSE)</f>
        <v>902868.02</v>
      </c>
    </row>
    <row r="597" spans="1:20">
      <c r="B597" t="s">
        <v>139</v>
      </c>
      <c r="D597" t="s">
        <v>17</v>
      </c>
      <c r="E597" s="3">
        <v>825.12</v>
      </c>
      <c r="F597" s="3">
        <v>876.48</v>
      </c>
      <c r="G597" s="3">
        <v>935.55</v>
      </c>
      <c r="H597" s="3">
        <v>894.9</v>
      </c>
      <c r="I597" s="3">
        <v>968.05686621315203</v>
      </c>
      <c r="J597" s="3">
        <v>1023.8293276955602</v>
      </c>
      <c r="K597" s="3">
        <f t="shared" ref="K597:R597" si="438">K594/K592</f>
        <v>1043.6204782270606</v>
      </c>
      <c r="L597" s="3">
        <f t="shared" si="438"/>
        <v>981.22342019543976</v>
      </c>
      <c r="M597" s="3">
        <f t="shared" si="438"/>
        <v>1041.2876122754492</v>
      </c>
      <c r="N597" s="3">
        <f t="shared" si="438"/>
        <v>1323.315529991783</v>
      </c>
      <c r="O597" s="3">
        <f t="shared" si="438"/>
        <v>1361.6540496540497</v>
      </c>
      <c r="P597" s="3">
        <f t="shared" si="438"/>
        <v>267.10893519695043</v>
      </c>
      <c r="Q597" s="3">
        <f t="shared" si="438"/>
        <v>337.2645584675297</v>
      </c>
      <c r="R597" s="3">
        <f t="shared" si="438"/>
        <v>314.63552843078156</v>
      </c>
      <c r="S597" s="3">
        <f t="shared" ref="S597:T597" si="439">S594/S592</f>
        <v>939.91088425381906</v>
      </c>
      <c r="T597" s="3">
        <f t="shared" si="439"/>
        <v>1287.0492411368296</v>
      </c>
    </row>
    <row r="598" spans="1:20">
      <c r="B598" t="s">
        <v>139</v>
      </c>
      <c r="D598" t="s">
        <v>18</v>
      </c>
      <c r="E598" s="4">
        <v>4.57</v>
      </c>
      <c r="F598" s="4">
        <v>4.84</v>
      </c>
      <c r="G598" s="4">
        <v>5.32</v>
      </c>
      <c r="H598" s="4">
        <v>5.26</v>
      </c>
      <c r="I598" s="5">
        <v>2.4164407919388782</v>
      </c>
      <c r="J598" s="5">
        <v>5.484435555475021</v>
      </c>
      <c r="K598" s="3">
        <f t="shared" ref="K598:M600" si="440">K594/K593</f>
        <v>5.8410407581494539</v>
      </c>
      <c r="L598" s="3">
        <f t="shared" si="440"/>
        <v>5.909206510082913</v>
      </c>
      <c r="M598" s="3">
        <f t="shared" si="440"/>
        <v>6.0523120997494084</v>
      </c>
      <c r="N598" s="3">
        <f t="shared" ref="N598:R600" si="441">N594/N593</f>
        <v>7.1683714346757821</v>
      </c>
      <c r="O598" s="3">
        <f t="shared" si="441"/>
        <v>7.9322192229678867</v>
      </c>
      <c r="P598" s="3">
        <f t="shared" si="441"/>
        <v>10.257846491170998</v>
      </c>
      <c r="Q598" s="3">
        <f t="shared" si="441"/>
        <v>13.387528942559412</v>
      </c>
      <c r="R598" s="3">
        <f t="shared" si="441"/>
        <v>9.4673051292538357</v>
      </c>
      <c r="S598" s="3">
        <f t="shared" ref="S598:T598" si="442">S594/S593</f>
        <v>9.7936154679694383</v>
      </c>
      <c r="T598" s="3">
        <f t="shared" si="442"/>
        <v>12.274758428052635</v>
      </c>
    </row>
    <row r="599" spans="1:20">
      <c r="B599" t="s">
        <v>139</v>
      </c>
      <c r="D599" t="s">
        <v>19</v>
      </c>
      <c r="E599" s="6">
        <v>0.39350000000000002</v>
      </c>
      <c r="F599" s="6">
        <v>0.39040000000000002</v>
      </c>
      <c r="G599" s="6">
        <v>0.38569999999999999</v>
      </c>
      <c r="H599" s="6">
        <v>0.38640000000000002</v>
      </c>
      <c r="I599" s="6">
        <v>0.44233767418106595</v>
      </c>
      <c r="J599" s="6">
        <v>0.38436273378611652</v>
      </c>
      <c r="K599" s="6">
        <f t="shared" si="440"/>
        <v>0.38157494680139981</v>
      </c>
      <c r="L599" s="6">
        <f t="shared" si="440"/>
        <v>0.3810803623097051</v>
      </c>
      <c r="M599" s="6">
        <f t="shared" si="440"/>
        <v>0.37425312432554048</v>
      </c>
      <c r="N599" s="6">
        <f t="shared" si="441"/>
        <v>0.37178822086651453</v>
      </c>
      <c r="O599" s="6">
        <f t="shared" si="441"/>
        <v>0.36793430085748852</v>
      </c>
      <c r="P599" s="6">
        <f t="shared" si="441"/>
        <v>0.39038022320909455</v>
      </c>
      <c r="Q599" s="6">
        <f t="shared" si="441"/>
        <v>0.35558912956268701</v>
      </c>
      <c r="R599" s="6">
        <f t="shared" si="441"/>
        <v>0.36396423677577516</v>
      </c>
      <c r="S599" s="6">
        <f t="shared" ref="S599:T599" si="443">S595/S594</f>
        <v>0.36427118023305616</v>
      </c>
      <c r="T599" s="6">
        <f t="shared" si="443"/>
        <v>0.35910238294357461</v>
      </c>
    </row>
    <row r="600" spans="1:20">
      <c r="B600" t="s">
        <v>139</v>
      </c>
      <c r="D600" t="s">
        <v>20</v>
      </c>
      <c r="E600" s="6">
        <v>0.58260000000000001</v>
      </c>
      <c r="F600" s="6">
        <v>0.59399999999999997</v>
      </c>
      <c r="G600" s="6">
        <v>0.60450000000000004</v>
      </c>
      <c r="H600" s="6">
        <v>0.61309999999999998</v>
      </c>
      <c r="I600" s="6">
        <v>0.63770087416664389</v>
      </c>
      <c r="J600" s="6">
        <v>0.62352400394915908</v>
      </c>
      <c r="K600" s="6">
        <f t="shared" si="440"/>
        <v>0.65774253249815773</v>
      </c>
      <c r="L600" s="6">
        <f t="shared" si="440"/>
        <v>0.61730048155130612</v>
      </c>
      <c r="M600" s="6">
        <f t="shared" si="440"/>
        <v>0.60868814394392723</v>
      </c>
      <c r="N600" s="6">
        <f t="shared" si="441"/>
        <v>0.59403797510815903</v>
      </c>
      <c r="O600" s="6">
        <f t="shared" si="441"/>
        <v>0.55836595048539184</v>
      </c>
      <c r="P600" s="6">
        <f t="shared" si="441"/>
        <v>0.57152860757042556</v>
      </c>
      <c r="Q600" s="6">
        <f t="shared" si="441"/>
        <v>0.58886969521653776</v>
      </c>
      <c r="R600" s="6">
        <f t="shared" si="441"/>
        <v>0.58289751321058125</v>
      </c>
      <c r="S600" s="6">
        <f t="shared" ref="S600:T600" si="444">S596/S595</f>
        <v>0.57467556110524864</v>
      </c>
      <c r="T600" s="6">
        <f t="shared" si="444"/>
        <v>0.57236692853375881</v>
      </c>
    </row>
    <row r="601" spans="1:20">
      <c r="B601" t="s">
        <v>139</v>
      </c>
      <c r="D601" t="s">
        <v>21</v>
      </c>
      <c r="E601" s="6">
        <v>0.22919999999999999</v>
      </c>
      <c r="F601" s="6">
        <v>0.2319</v>
      </c>
      <c r="G601" s="6">
        <v>0.23319999999999999</v>
      </c>
      <c r="H601" s="6">
        <v>0.2369</v>
      </c>
      <c r="I601" s="6">
        <v>0.2820791215021059</v>
      </c>
      <c r="J601" s="6">
        <v>0.23965939073916409</v>
      </c>
      <c r="K601" s="6">
        <f t="shared" ref="K601:R601" si="445">K596/K594</f>
        <v>0.25097807184700249</v>
      </c>
      <c r="L601" s="6">
        <f t="shared" si="445"/>
        <v>0.23524109116352715</v>
      </c>
      <c r="M601" s="6">
        <f t="shared" si="445"/>
        <v>0.22780343961092905</v>
      </c>
      <c r="N601" s="6">
        <f t="shared" si="445"/>
        <v>0.22085632189260929</v>
      </c>
      <c r="O601" s="6">
        <f t="shared" si="445"/>
        <v>0.20544198561446972</v>
      </c>
      <c r="P601" s="6">
        <f t="shared" si="445"/>
        <v>0.22311346539372573</v>
      </c>
      <c r="Q601" s="6">
        <f t="shared" si="445"/>
        <v>0.20939566234789347</v>
      </c>
      <c r="R601" s="6">
        <f t="shared" si="445"/>
        <v>0.21215384851418653</v>
      </c>
      <c r="S601" s="6">
        <f t="shared" ref="S601:T601" si="446">S596/S594</f>
        <v>0.20933774489490273</v>
      </c>
      <c r="T601" s="6">
        <f t="shared" si="446"/>
        <v>0.20553832795456745</v>
      </c>
    </row>
    <row r="602" spans="1:20">
      <c r="B602" t="s">
        <v>139</v>
      </c>
    </row>
    <row r="603" spans="1:20">
      <c r="A603" t="s">
        <v>136</v>
      </c>
      <c r="B603" t="s">
        <v>141</v>
      </c>
      <c r="C603" t="s">
        <v>142</v>
      </c>
    </row>
    <row r="604" spans="1:20">
      <c r="B604" t="s">
        <v>141</v>
      </c>
      <c r="D604" t="s">
        <v>12</v>
      </c>
      <c r="E604" s="1">
        <v>5168</v>
      </c>
      <c r="F604" s="1">
        <v>5729</v>
      </c>
      <c r="G604" s="1">
        <v>6023</v>
      </c>
      <c r="H604" s="1">
        <v>7017</v>
      </c>
      <c r="I604" s="1">
        <v>7163</v>
      </c>
      <c r="J604" s="1">
        <v>6939</v>
      </c>
      <c r="K604" s="1">
        <f>HLOOKUP(B603,'FY14-15'!$E$2:$GA$49,15,FALSE)</f>
        <v>8258</v>
      </c>
      <c r="L604" s="1">
        <f>HLOOKUP(B603,'FY15-16'!$E$2:$GA$49,15,FALSE)</f>
        <v>7225</v>
      </c>
      <c r="M604" s="1">
        <f>HLOOKUP(B603,'FY16-17'!$E$2:$GA$49,15,FALSE)</f>
        <v>7833</v>
      </c>
      <c r="N604" s="1">
        <f>HLOOKUP(B603,'FY17-18'!$E$2:$GA$49,15,FALSE)</f>
        <v>4841</v>
      </c>
      <c r="O604" s="1">
        <f>HLOOKUP($B603,'FY18-19'!$E$2:$GA$49,15,FALSE)</f>
        <v>3978</v>
      </c>
      <c r="P604" s="1">
        <f>HLOOKUP($B603,'FY19-20'!$E$2:$GA$49,15,FALSE)</f>
        <v>4131</v>
      </c>
      <c r="Q604" s="1">
        <f>HLOOKUP($B603,'FY20-21'!$E$2:$GA$49,15,FALSE)</f>
        <v>2903</v>
      </c>
      <c r="R604" s="1">
        <f>HLOOKUP($B603,'FY21-22'!$E$2:$GA$49,15,FALSE)</f>
        <v>3524</v>
      </c>
      <c r="S604" s="1">
        <f>HLOOKUP($B603,'FY22-23'!$E$2:$GA$49,15,FALSE)</f>
        <v>4230</v>
      </c>
      <c r="T604" s="1">
        <f>HLOOKUP($B603,'FY23-24'!$E$2:$GA$49,15,FALSE)</f>
        <v>4222</v>
      </c>
    </row>
    <row r="605" spans="1:20">
      <c r="B605" t="s">
        <v>141</v>
      </c>
      <c r="D605" t="s">
        <v>13</v>
      </c>
      <c r="E605" s="3">
        <v>518481</v>
      </c>
      <c r="F605" s="3">
        <v>575571</v>
      </c>
      <c r="G605" s="3">
        <v>521892</v>
      </c>
      <c r="H605" s="3">
        <v>566912</v>
      </c>
      <c r="I605" s="1">
        <v>553356</v>
      </c>
      <c r="J605" s="1">
        <v>544656</v>
      </c>
      <c r="K605" s="1">
        <f>HLOOKUP(B604,'FY14-15'!$E$2:$GA$49,31,FALSE)</f>
        <v>582768</v>
      </c>
      <c r="L605" s="1">
        <f>HLOOKUP(B604,'FY15-16'!$E$2:$GA$49,31,FALSE)</f>
        <v>548955</v>
      </c>
      <c r="M605" s="1">
        <f>HLOOKUP(B604,'FY16-17'!$E$2:$GA$49,31,FALSE)</f>
        <v>647566</v>
      </c>
      <c r="N605" s="1">
        <f>HLOOKUP(B604,'FY17-18'!$E$2:$GA$49,31,FALSE)</f>
        <v>626976</v>
      </c>
      <c r="O605" s="1">
        <f>HLOOKUP($B604,'FY18-19'!$E$2:$GA$49,31,FALSE)</f>
        <v>641685</v>
      </c>
      <c r="P605" s="1">
        <f>HLOOKUP($B604,'FY19-20'!$E$2:$GA$49,31,FALSE)</f>
        <v>486299</v>
      </c>
      <c r="Q605" s="1">
        <f>HLOOKUP($B604,'FY20-21'!$E$2:$GA$49,31,FALSE)</f>
        <v>561184.19999999995</v>
      </c>
      <c r="R605" s="1">
        <f>HLOOKUP($B604,'FY21-22'!$E$2:$GA$49,31,FALSE)</f>
        <v>526845</v>
      </c>
      <c r="S605" s="1">
        <f>HLOOKUP($B604,'FY22-23'!$E$2:$GA$49,31,FALSE)</f>
        <v>508448.2</v>
      </c>
      <c r="T605" s="1">
        <f>HLOOKUP($B604,'FY23-24'!$E$2:$GA$49,31,FALSE)</f>
        <v>542082</v>
      </c>
    </row>
    <row r="606" spans="1:20">
      <c r="B606" t="s">
        <v>141</v>
      </c>
      <c r="D606" t="s">
        <v>24</v>
      </c>
      <c r="E606" s="3">
        <v>2054182.22</v>
      </c>
      <c r="F606" s="3">
        <v>2027000.33</v>
      </c>
      <c r="G606" s="3">
        <v>2121834.7999999998</v>
      </c>
      <c r="H606" s="3">
        <v>2051411.22</v>
      </c>
      <c r="I606" s="1">
        <v>2306727.85</v>
      </c>
      <c r="J606" s="1">
        <v>2760812.53</v>
      </c>
      <c r="K606" s="1">
        <f>HLOOKUP(B605,'FY14-15'!$E$2:$GA$49,7,FALSE)</f>
        <v>2909098.16</v>
      </c>
      <c r="L606" s="1">
        <f>HLOOKUP(B605,'FY15-16'!$E$2:$GA$49,7,FALSE)</f>
        <v>2677155.08</v>
      </c>
      <c r="M606" s="1">
        <f>HLOOKUP(B605,'FY16-17'!$E$2:$GA$49,7,FALSE)</f>
        <v>2845360.33</v>
      </c>
      <c r="N606" s="1">
        <f>HLOOKUP(B605,'FY17-18'!$E$2:$GA$49,7,FALSE)</f>
        <v>3276054.71</v>
      </c>
      <c r="O606" s="1">
        <f>HLOOKUP($B605,'FY18-19'!$E$2:$GA$49,7,FALSE)</f>
        <v>3327275.37</v>
      </c>
      <c r="P606" s="1">
        <f>HLOOKUP($B605,'FY19-20'!$E$2:$GA$49,7,FALSE)</f>
        <v>3887472.59</v>
      </c>
      <c r="Q606" s="1">
        <f>HLOOKUP($B605,'FY20-21'!$E$2:$GA$49,7,FALSE)</f>
        <v>3610872</v>
      </c>
      <c r="R606" s="1">
        <f>HLOOKUP($B605,'FY21-22'!$E$2:$GA$49,7,FALSE)</f>
        <v>3974535.91</v>
      </c>
      <c r="S606" s="1">
        <f>HLOOKUP($B605,'FY22-23'!$E$2:$GA$49,7,FALSE)</f>
        <v>4376016.47</v>
      </c>
      <c r="T606" s="1">
        <f>HLOOKUP($B605,'FY23-24'!$E$2:$GA$49,7,FALSE)</f>
        <v>4626929.51</v>
      </c>
    </row>
    <row r="607" spans="1:20">
      <c r="B607" t="s">
        <v>141</v>
      </c>
      <c r="D607" t="s">
        <v>15</v>
      </c>
      <c r="E607" s="3">
        <v>825596.95</v>
      </c>
      <c r="F607" s="3">
        <v>830687.74</v>
      </c>
      <c r="G607" s="3">
        <v>849365.11</v>
      </c>
      <c r="H607" s="3">
        <v>836787.19</v>
      </c>
      <c r="I607" s="1">
        <v>919868.05</v>
      </c>
      <c r="J607" s="1">
        <v>1071487.76</v>
      </c>
      <c r="K607" s="1">
        <f>HLOOKUP(B606,'FY14-15'!$E$2:$GA$49,39,FALSE)</f>
        <v>1131256.6499999999</v>
      </c>
      <c r="L607" s="1">
        <f>HLOOKUP(B606,'FY15-16'!$E$2:$GA$49,39,FALSE)</f>
        <v>1131256.6499999999</v>
      </c>
      <c r="M607" s="1">
        <f>HLOOKUP(B606,'FY16-17'!$E$2:$GA$49,39,FALSE)</f>
        <v>1125896.29</v>
      </c>
      <c r="N607" s="1">
        <f>HLOOKUP(B606,'FY17-18'!$E$2:$GA$49,39,FALSE)</f>
        <v>1266616.03</v>
      </c>
      <c r="O607" s="1">
        <f>HLOOKUP($B606,'FY18-19'!$E$2:$GA$49,39,FALSE)</f>
        <v>1287648.1099999999</v>
      </c>
      <c r="P607" s="1">
        <f>HLOOKUP($B606,'FY19-20'!$E$2:$GA$49,39,FALSE)</f>
        <v>1438472.92</v>
      </c>
      <c r="Q607" s="1">
        <f>HLOOKUP($B606,'FY20-21'!$E$2:$GA$49,39,FALSE)</f>
        <v>1438472.92</v>
      </c>
      <c r="R607" s="1">
        <f>HLOOKUP($B606,'FY21-22'!$E$2:$GA$49,39,FALSE)</f>
        <v>1478115.38</v>
      </c>
      <c r="S607" s="1">
        <f>HLOOKUP($B606,'FY22-23'!$E$2:$GA$49,39,FALSE)</f>
        <v>1609489.6500000001</v>
      </c>
      <c r="T607" s="1">
        <f>HLOOKUP($B606,'FY23-24'!$E$2:$GA$49,39,FALSE)</f>
        <v>1702896.95</v>
      </c>
    </row>
    <row r="608" spans="1:20">
      <c r="B608" t="s">
        <v>141</v>
      </c>
      <c r="D608" t="s">
        <v>16</v>
      </c>
      <c r="E608" s="3">
        <v>491187.41000000003</v>
      </c>
      <c r="F608" s="3">
        <v>488906.18</v>
      </c>
      <c r="G608" s="3">
        <v>511257.12</v>
      </c>
      <c r="H608" s="3">
        <v>515274.27</v>
      </c>
      <c r="I608" s="1">
        <v>575174.49</v>
      </c>
      <c r="J608" s="1">
        <v>674247.38</v>
      </c>
      <c r="K608" s="1">
        <f>HLOOKUP(B607,'FY14-15'!$E$2:$GA$49,48,FALSE)</f>
        <v>740863.73</v>
      </c>
      <c r="L608" s="1">
        <f>HLOOKUP(B607,'FY15-16'!$E$2:$GA$49,48,FALSE)</f>
        <v>697306.9</v>
      </c>
      <c r="M608" s="1">
        <f>HLOOKUP(B607,'FY16-17'!$E$2:$GA$49,48,FALSE)</f>
        <v>683875.89</v>
      </c>
      <c r="N608" s="1">
        <f>HLOOKUP(B607,'FY17-18'!$E$2:$GA$49,48,FALSE)</f>
        <v>750079.41</v>
      </c>
      <c r="O608" s="1">
        <f>HLOOKUP($B607,'FY18-19'!$E$2:$GA$49,48,FALSE)</f>
        <v>717737.3</v>
      </c>
      <c r="P608" s="1">
        <f>HLOOKUP($B607,'FY19-20'!$E$2:$GA$49,48,FALSE)</f>
        <v>836137.3600000001</v>
      </c>
      <c r="Q608" s="1">
        <f>HLOOKUP($B607,'FY20-21'!$E$2:$GA$49,48,FALSE)</f>
        <v>858536.06</v>
      </c>
      <c r="R608" s="1">
        <f>HLOOKUP($B607,'FY21-22'!$E$2:$GA$49,48,FALSE)</f>
        <v>865326.96</v>
      </c>
      <c r="S608" s="1">
        <f>HLOOKUP($B607,'FY22-23'!$E$2:$GA$49,48,FALSE)</f>
        <v>933882.48</v>
      </c>
      <c r="T608" s="1">
        <f>HLOOKUP($B607,'FY23-24'!$E$2:$GA$49,48,FALSE)</f>
        <v>943981.46</v>
      </c>
    </row>
    <row r="609" spans="1:20">
      <c r="B609" t="s">
        <v>141</v>
      </c>
      <c r="D609" t="s">
        <v>17</v>
      </c>
      <c r="E609" s="3">
        <v>397.48</v>
      </c>
      <c r="F609" s="3">
        <v>353.81</v>
      </c>
      <c r="G609" s="3">
        <v>352.29</v>
      </c>
      <c r="H609" s="3">
        <v>292.35000000000002</v>
      </c>
      <c r="I609" s="3">
        <v>322.03376378612313</v>
      </c>
      <c r="J609" s="3">
        <v>397.86893356391408</v>
      </c>
      <c r="K609" s="3">
        <f t="shared" ref="K609:R609" si="447">K606/K604</f>
        <v>352.27635747154278</v>
      </c>
      <c r="L609" s="3">
        <f t="shared" si="447"/>
        <v>370.54049550173011</v>
      </c>
      <c r="M609" s="3">
        <f t="shared" si="447"/>
        <v>363.25294650836207</v>
      </c>
      <c r="N609" s="3">
        <f t="shared" si="447"/>
        <v>676.73098739929765</v>
      </c>
      <c r="O609" s="3">
        <f t="shared" si="447"/>
        <v>836.41914781297135</v>
      </c>
      <c r="P609" s="3">
        <f t="shared" si="447"/>
        <v>941.04879932219797</v>
      </c>
      <c r="Q609" s="3">
        <f t="shared" si="447"/>
        <v>1243.8415432311401</v>
      </c>
      <c r="R609" s="3">
        <f t="shared" si="447"/>
        <v>1127.8478745743473</v>
      </c>
      <c r="S609" s="3">
        <f t="shared" ref="S609:T609" si="448">S606/S604</f>
        <v>1034.5192600472813</v>
      </c>
      <c r="T609" s="3">
        <f t="shared" si="448"/>
        <v>1095.909405495026</v>
      </c>
    </row>
    <row r="610" spans="1:20">
      <c r="B610" t="s">
        <v>141</v>
      </c>
      <c r="D610" t="s">
        <v>18</v>
      </c>
      <c r="E610" s="4">
        <v>3.96</v>
      </c>
      <c r="F610" s="4">
        <v>3.52</v>
      </c>
      <c r="G610" s="4">
        <v>4.07</v>
      </c>
      <c r="H610" s="4">
        <v>3.62</v>
      </c>
      <c r="I610" s="5">
        <v>4.1686145085622996</v>
      </c>
      <c r="J610" s="5">
        <v>5.0689105233395022</v>
      </c>
      <c r="K610" s="3">
        <f t="shared" ref="K610:M612" si="449">K606/K605</f>
        <v>4.9918632457513112</v>
      </c>
      <c r="L610" s="3">
        <f t="shared" si="449"/>
        <v>4.8768206501443654</v>
      </c>
      <c r="M610" s="3">
        <f t="shared" si="449"/>
        <v>4.3939310124373421</v>
      </c>
      <c r="N610" s="3">
        <f t="shared" ref="N610:R612" si="450">N606/N605</f>
        <v>5.2251676459704992</v>
      </c>
      <c r="O610" s="3">
        <f t="shared" si="450"/>
        <v>5.1852160639566147</v>
      </c>
      <c r="P610" s="3">
        <f t="shared" si="450"/>
        <v>7.9939966769415518</v>
      </c>
      <c r="Q610" s="3">
        <f t="shared" si="450"/>
        <v>6.4343793000586977</v>
      </c>
      <c r="R610" s="3">
        <f t="shared" si="450"/>
        <v>7.5440327041160113</v>
      </c>
      <c r="S610" s="3">
        <f t="shared" ref="S610:T610" si="451">S606/S605</f>
        <v>8.6066121779957125</v>
      </c>
      <c r="T610" s="3">
        <f t="shared" si="451"/>
        <v>8.5354789681265935</v>
      </c>
    </row>
    <row r="611" spans="1:20">
      <c r="B611" t="s">
        <v>141</v>
      </c>
      <c r="D611" t="s">
        <v>19</v>
      </c>
      <c r="E611" s="6">
        <v>0.40189999999999998</v>
      </c>
      <c r="F611" s="6">
        <v>0.4098</v>
      </c>
      <c r="G611" s="6">
        <v>0.40029999999999999</v>
      </c>
      <c r="H611" s="6">
        <v>0.40789999999999998</v>
      </c>
      <c r="I611" s="6">
        <v>0.39877614951412671</v>
      </c>
      <c r="J611" s="6">
        <v>0.38810594647656144</v>
      </c>
      <c r="K611" s="6">
        <f t="shared" si="449"/>
        <v>0.38886850418275326</v>
      </c>
      <c r="L611" s="6">
        <f t="shared" si="449"/>
        <v>0.42255925271239791</v>
      </c>
      <c r="M611" s="6">
        <f t="shared" si="449"/>
        <v>0.39569550405589582</v>
      </c>
      <c r="N611" s="6">
        <f t="shared" si="450"/>
        <v>0.3866284730025159</v>
      </c>
      <c r="O611" s="6">
        <f t="shared" si="450"/>
        <v>0.38699775846926665</v>
      </c>
      <c r="P611" s="6">
        <f t="shared" si="450"/>
        <v>0.37002779741785907</v>
      </c>
      <c r="Q611" s="6">
        <f t="shared" si="450"/>
        <v>0.39837272548016101</v>
      </c>
      <c r="R611" s="6">
        <f t="shared" si="450"/>
        <v>0.37189634550314071</v>
      </c>
      <c r="S611" s="6">
        <f t="shared" ref="S611:T611" si="452">S607/S606</f>
        <v>0.36779789587949158</v>
      </c>
      <c r="T611" s="6">
        <f t="shared" si="452"/>
        <v>0.3680403918667004</v>
      </c>
    </row>
    <row r="612" spans="1:20">
      <c r="B612" t="s">
        <v>141</v>
      </c>
      <c r="D612" t="s">
        <v>20</v>
      </c>
      <c r="E612" s="6">
        <v>0.59489999999999998</v>
      </c>
      <c r="F612" s="6">
        <v>0.58860000000000001</v>
      </c>
      <c r="G612" s="6">
        <v>0.60189999999999999</v>
      </c>
      <c r="H612" s="6">
        <v>0.61580000000000001</v>
      </c>
      <c r="I612" s="6">
        <v>0.62527934305360422</v>
      </c>
      <c r="J612" s="6">
        <v>0.62926279251197414</v>
      </c>
      <c r="K612" s="6">
        <f t="shared" si="449"/>
        <v>0.65490331482250297</v>
      </c>
      <c r="L612" s="6">
        <f t="shared" si="449"/>
        <v>0.61640026602274567</v>
      </c>
      <c r="M612" s="6">
        <f t="shared" si="449"/>
        <v>0.60740575848242651</v>
      </c>
      <c r="N612" s="6">
        <f t="shared" si="450"/>
        <v>0.59219162890272281</v>
      </c>
      <c r="O612" s="6">
        <f t="shared" si="450"/>
        <v>0.55740174231296791</v>
      </c>
      <c r="P612" s="6">
        <f t="shared" si="450"/>
        <v>0.58126736233588616</v>
      </c>
      <c r="Q612" s="6">
        <f t="shared" si="450"/>
        <v>0.59683852790221459</v>
      </c>
      <c r="R612" s="6">
        <f t="shared" si="450"/>
        <v>0.5854258549153315</v>
      </c>
      <c r="S612" s="6">
        <f t="shared" ref="S612:T612" si="453">S608/S607</f>
        <v>0.58023515715059115</v>
      </c>
      <c r="T612" s="6">
        <f t="shared" si="453"/>
        <v>0.55433856992931951</v>
      </c>
    </row>
    <row r="613" spans="1:20">
      <c r="B613" t="s">
        <v>141</v>
      </c>
      <c r="D613" t="s">
        <v>21</v>
      </c>
      <c r="E613" s="6">
        <v>0.23910000000000001</v>
      </c>
      <c r="F613" s="6">
        <v>0.2412</v>
      </c>
      <c r="G613" s="6">
        <v>0.24099999999999999</v>
      </c>
      <c r="H613" s="6">
        <v>0.25119999999999998</v>
      </c>
      <c r="I613" s="6">
        <v>0.24934648879363899</v>
      </c>
      <c r="J613" s="6">
        <v>0.24422063167034383</v>
      </c>
      <c r="K613" s="6">
        <f t="shared" ref="K613:R613" si="454">K608/K606</f>
        <v>0.2546712724193535</v>
      </c>
      <c r="L613" s="6">
        <f t="shared" si="454"/>
        <v>0.2604656357822947</v>
      </c>
      <c r="M613" s="6">
        <f t="shared" si="454"/>
        <v>0.24034772776915744</v>
      </c>
      <c r="N613" s="6">
        <f t="shared" si="454"/>
        <v>0.22895814520753227</v>
      </c>
      <c r="O613" s="6">
        <f t="shared" si="454"/>
        <v>0.21571322484198235</v>
      </c>
      <c r="P613" s="6">
        <f t="shared" si="454"/>
        <v>0.21508508179603658</v>
      </c>
      <c r="Q613" s="6">
        <f t="shared" si="454"/>
        <v>0.23776419103197236</v>
      </c>
      <c r="R613" s="6">
        <f t="shared" si="454"/>
        <v>0.21771773600606364</v>
      </c>
      <c r="S613" s="6">
        <f t="shared" ref="S613:T613" si="455">S608/S606</f>
        <v>0.21340926991529355</v>
      </c>
      <c r="T613" s="6">
        <f t="shared" si="455"/>
        <v>0.20401898450361308</v>
      </c>
    </row>
    <row r="614" spans="1:20">
      <c r="B614" t="s">
        <v>141</v>
      </c>
    </row>
    <row r="615" spans="1:20">
      <c r="A615" t="s">
        <v>136</v>
      </c>
      <c r="B615" t="s">
        <v>143</v>
      </c>
      <c r="C615" t="s">
        <v>144</v>
      </c>
    </row>
    <row r="616" spans="1:20">
      <c r="B616" t="s">
        <v>143</v>
      </c>
      <c r="D616" t="s">
        <v>12</v>
      </c>
      <c r="E616" s="1">
        <v>3100</v>
      </c>
      <c r="F616" s="1">
        <v>3225</v>
      </c>
      <c r="G616" s="1">
        <v>3302</v>
      </c>
      <c r="H616" s="1">
        <v>3338</v>
      </c>
      <c r="I616" s="1">
        <v>3038</v>
      </c>
      <c r="J616" s="1">
        <v>3127</v>
      </c>
      <c r="K616" s="1">
        <f>HLOOKUP(B615,'FY14-15'!$E$2:$GA$49,15,FALSE)</f>
        <v>3058</v>
      </c>
      <c r="L616" s="1">
        <f>HLOOKUP(B615,'FY15-16'!$E$2:$GA$49,15,FALSE)</f>
        <v>3351</v>
      </c>
      <c r="M616" s="1">
        <f>HLOOKUP(B615,'FY16-17'!$E$2:$GA$49,15,FALSE)</f>
        <v>3196</v>
      </c>
      <c r="N616" s="1">
        <f>HLOOKUP(B615,'FY17-18'!$E$2:$GA$49,15,FALSE)</f>
        <v>3496</v>
      </c>
      <c r="O616" s="1">
        <f>HLOOKUP($B615,'FY18-19'!$E$2:$GA$49,15,FALSE)</f>
        <v>3757</v>
      </c>
      <c r="P616" s="1">
        <f>HLOOKUP($B615,'FY19-20'!$E$2:$GA$49,15,FALSE)</f>
        <v>3316</v>
      </c>
      <c r="Q616" s="1">
        <f>HLOOKUP($B615,'FY20-21'!$E$2:$GA$49,15,FALSE)</f>
        <v>2854</v>
      </c>
      <c r="R616" s="1">
        <f>HLOOKUP($B615,'FY21-22'!$E$2:$GA$49,15,FALSE)</f>
        <v>2937</v>
      </c>
      <c r="S616" s="1">
        <f>HLOOKUP($B615,'FY22-23'!$E$2:$GA$49,15,FALSE)</f>
        <v>3493</v>
      </c>
      <c r="T616" s="1">
        <f>HLOOKUP($B615,'FY23-24'!$E$2:$GA$49,15,FALSE)</f>
        <v>3493</v>
      </c>
    </row>
    <row r="617" spans="1:20">
      <c r="B617" t="s">
        <v>143</v>
      </c>
      <c r="D617" t="s">
        <v>13</v>
      </c>
      <c r="E617" s="3">
        <v>570155.30000000005</v>
      </c>
      <c r="F617" s="3">
        <v>632469.6</v>
      </c>
      <c r="G617" s="3">
        <v>594580</v>
      </c>
      <c r="H617" s="3">
        <v>542797.6</v>
      </c>
      <c r="I617" s="1">
        <v>530060</v>
      </c>
      <c r="J617" s="1">
        <v>580121.59999999998</v>
      </c>
      <c r="K617" s="1">
        <f>HLOOKUP(B616,'FY14-15'!$E$2:$GA$49,31,FALSE)</f>
        <v>595541.69999999995</v>
      </c>
      <c r="L617" s="1">
        <f>HLOOKUP(B616,'FY15-16'!$E$2:$GA$49,31,FALSE)</f>
        <v>548269.80000000005</v>
      </c>
      <c r="M617" s="1">
        <f>HLOOKUP(B616,'FY16-17'!$E$2:$GA$49,31,FALSE)</f>
        <v>625460.80000000005</v>
      </c>
      <c r="N617" s="1">
        <f>HLOOKUP(B616,'FY17-18'!$E$2:$GA$49,31,FALSE)</f>
        <v>618604.80000000005</v>
      </c>
      <c r="O617" s="1">
        <f>HLOOKUP($B616,'FY18-19'!$E$2:$GA$49,31,FALSE)</f>
        <v>565958.40000000002</v>
      </c>
      <c r="P617" s="1">
        <f>HLOOKUP($B616,'FY19-20'!$E$2:$GA$49,31,FALSE)</f>
        <v>361140.3</v>
      </c>
      <c r="Q617" s="1">
        <f>HLOOKUP($B616,'FY20-21'!$E$2:$GA$49,31,FALSE)</f>
        <v>458764.79999999999</v>
      </c>
      <c r="R617" s="1">
        <f>HLOOKUP($B616,'FY21-22'!$E$2:$GA$49,31,FALSE)</f>
        <v>536010</v>
      </c>
      <c r="S617" s="1">
        <f>HLOOKUP($B616,'FY22-23'!$E$2:$GA$49,31,FALSE)</f>
        <v>523521.6</v>
      </c>
      <c r="T617" s="1">
        <f>HLOOKUP($B616,'FY23-24'!$E$2:$GA$49,31,FALSE)</f>
        <v>674536.8</v>
      </c>
    </row>
    <row r="618" spans="1:20">
      <c r="B618" t="s">
        <v>143</v>
      </c>
      <c r="D618" t="s">
        <v>24</v>
      </c>
      <c r="E618" s="3">
        <v>2090653</v>
      </c>
      <c r="F618" s="3">
        <v>2192812</v>
      </c>
      <c r="G618" s="3">
        <v>2082392</v>
      </c>
      <c r="H618" s="3">
        <v>2044938</v>
      </c>
      <c r="I618" s="1">
        <v>2203807</v>
      </c>
      <c r="J618" s="1">
        <v>2239858</v>
      </c>
      <c r="K618" s="1">
        <f>HLOOKUP(B617,'FY14-15'!$E$2:$GA$49,7,FALSE)</f>
        <v>2480964</v>
      </c>
      <c r="L618" s="1">
        <f>HLOOKUP(B617,'FY15-16'!$E$2:$GA$49,7,FALSE)</f>
        <v>2902275</v>
      </c>
      <c r="M618" s="1">
        <f>HLOOKUP(B617,'FY16-17'!$E$2:$GA$49,7,FALSE)</f>
        <v>3046976</v>
      </c>
      <c r="N618" s="1">
        <f>HLOOKUP(B617,'FY17-18'!$E$2:$GA$49,7,FALSE)</f>
        <v>3161523</v>
      </c>
      <c r="O618" s="1">
        <f>HLOOKUP($B617,'FY18-19'!$E$2:$GA$49,7,FALSE)</f>
        <v>3275675</v>
      </c>
      <c r="P618" s="1">
        <f>HLOOKUP($B617,'FY19-20'!$E$2:$GA$49,7,FALSE)</f>
        <v>3494022</v>
      </c>
      <c r="Q618" s="1">
        <f>HLOOKUP($B617,'FY20-21'!$E$2:$GA$49,7,FALSE)</f>
        <v>3847135.02</v>
      </c>
      <c r="R618" s="1">
        <f>HLOOKUP($B617,'FY21-22'!$E$2:$GA$49,7,FALSE)</f>
        <v>4481010.55</v>
      </c>
      <c r="S618" s="1">
        <f>HLOOKUP($B617,'FY22-23'!$E$2:$GA$49,7,FALSE)</f>
        <v>4712520.22</v>
      </c>
      <c r="T618" s="1">
        <f>HLOOKUP($B617,'FY23-24'!$E$2:$GA$49,7,FALSE)</f>
        <v>4458566.8600000003</v>
      </c>
    </row>
    <row r="619" spans="1:20">
      <c r="B619" t="s">
        <v>143</v>
      </c>
      <c r="D619" t="s">
        <v>15</v>
      </c>
      <c r="E619" s="3">
        <v>850890.62000000011</v>
      </c>
      <c r="F619" s="3">
        <v>901097.51</v>
      </c>
      <c r="G619" s="3">
        <v>901097.51</v>
      </c>
      <c r="H619" s="3">
        <v>854209.40999999992</v>
      </c>
      <c r="I619" s="1">
        <v>879174.64</v>
      </c>
      <c r="J619" s="1">
        <v>903922.26</v>
      </c>
      <c r="K619" s="1">
        <f>HLOOKUP(B618,'FY14-15'!$E$2:$GA$49,39,FALSE)</f>
        <v>989446.58</v>
      </c>
      <c r="L619" s="1">
        <f>HLOOKUP(B618,'FY15-16'!$E$2:$GA$49,39,FALSE)</f>
        <v>1120306.1099999999</v>
      </c>
      <c r="M619" s="1">
        <f>HLOOKUP(B618,'FY16-17'!$E$2:$GA$49,39,FALSE)</f>
        <v>1188647.6099999999</v>
      </c>
      <c r="N619" s="1">
        <f>HLOOKUP(B618,'FY17-18'!$E$2:$GA$49,39,FALSE)</f>
        <v>1225727.71</v>
      </c>
      <c r="O619" s="1">
        <f>HLOOKUP($B618,'FY18-19'!$E$2:$GA$49,39,FALSE)</f>
        <v>1251206.53</v>
      </c>
      <c r="P619" s="1">
        <f>HLOOKUP($B618,'FY19-20'!$E$2:$GA$49,39,FALSE)</f>
        <v>1273867.1700000002</v>
      </c>
      <c r="Q619" s="1">
        <f>HLOOKUP($B618,'FY20-21'!$E$2:$GA$49,39,FALSE)</f>
        <v>1417915.08</v>
      </c>
      <c r="R619" s="1">
        <f>HLOOKUP($B618,'FY21-22'!$E$2:$GA$49,39,FALSE)</f>
        <v>1651953.57</v>
      </c>
      <c r="S619" s="1">
        <f>HLOOKUP($B618,'FY22-23'!$E$2:$GA$49,39,FALSE)</f>
        <v>1727238.37</v>
      </c>
      <c r="T619" s="1">
        <f>HLOOKUP($B618,'FY23-24'!$E$2:$GA$49,39,FALSE)</f>
        <v>1727238.37</v>
      </c>
    </row>
    <row r="620" spans="1:20">
      <c r="B620" t="s">
        <v>143</v>
      </c>
      <c r="D620" t="s">
        <v>16</v>
      </c>
      <c r="E620" s="3">
        <v>502896.96</v>
      </c>
      <c r="F620" s="3">
        <v>534680.24</v>
      </c>
      <c r="G620" s="3">
        <v>540416.16999999993</v>
      </c>
      <c r="H620" s="3">
        <v>518672.62</v>
      </c>
      <c r="I620" s="1">
        <v>544069.47</v>
      </c>
      <c r="J620" s="1">
        <v>558112.12</v>
      </c>
      <c r="K620" s="1">
        <f>HLOOKUP(B619,'FY14-15'!$E$2:$GA$49,48,FALSE)</f>
        <v>651723.69999999995</v>
      </c>
      <c r="L620" s="1">
        <f>HLOOKUP(B619,'FY15-16'!$E$2:$GA$49,48,FALSE)</f>
        <v>704179.46</v>
      </c>
      <c r="M620" s="1">
        <f>HLOOKUP(B619,'FY16-17'!$E$2:$GA$49,48,FALSE)</f>
        <v>729537.45</v>
      </c>
      <c r="N620" s="1">
        <f>HLOOKUP(B619,'FY17-18'!$E$2:$GA$49,48,FALSE)</f>
        <v>716412</v>
      </c>
      <c r="O620" s="1">
        <f>HLOOKUP($B619,'FY18-19'!$E$2:$GA$49,48,FALSE)</f>
        <v>697873.38</v>
      </c>
      <c r="P620" s="1">
        <f>HLOOKUP($B619,'FY19-20'!$E$2:$GA$49,48,FALSE)</f>
        <v>730156.29</v>
      </c>
      <c r="Q620" s="1">
        <f>HLOOKUP($B619,'FY20-21'!$E$2:$GA$49,48,FALSE)</f>
        <v>860557.3</v>
      </c>
      <c r="R620" s="1">
        <f>HLOOKUP($B619,'FY21-22'!$E$2:$GA$49,48,FALSE)</f>
        <v>985256.63000000012</v>
      </c>
      <c r="S620" s="1">
        <f>HLOOKUP($B619,'FY22-23'!$E$2:$GA$49,48,FALSE)</f>
        <v>996083.8899999999</v>
      </c>
      <c r="T620" s="1">
        <f>HLOOKUP($B619,'FY23-24'!$E$2:$GA$49,48,FALSE)</f>
        <v>949195.6399999999</v>
      </c>
    </row>
    <row r="621" spans="1:20">
      <c r="B621" t="s">
        <v>143</v>
      </c>
      <c r="D621" t="s">
        <v>17</v>
      </c>
      <c r="E621" s="3">
        <v>674.4</v>
      </c>
      <c r="F621" s="3">
        <v>679.94</v>
      </c>
      <c r="G621" s="3">
        <v>630.65</v>
      </c>
      <c r="H621" s="3">
        <v>612.62</v>
      </c>
      <c r="I621" s="3">
        <v>725.41375905200789</v>
      </c>
      <c r="J621" s="3">
        <v>716.29613047649502</v>
      </c>
      <c r="K621" s="3">
        <f t="shared" ref="K621:R621" si="456">K618/K616</f>
        <v>811.30281229561808</v>
      </c>
      <c r="L621" s="3">
        <f t="shared" si="456"/>
        <v>866.09221128021488</v>
      </c>
      <c r="M621" s="3">
        <f t="shared" si="456"/>
        <v>953.37171464330413</v>
      </c>
      <c r="N621" s="3">
        <f t="shared" si="456"/>
        <v>904.3258009153318</v>
      </c>
      <c r="O621" s="3">
        <f t="shared" si="456"/>
        <v>871.88581314878888</v>
      </c>
      <c r="P621" s="3">
        <f t="shared" si="456"/>
        <v>1053.6857659831121</v>
      </c>
      <c r="Q621" s="3">
        <f t="shared" si="456"/>
        <v>1347.9800350385424</v>
      </c>
      <c r="R621" s="3">
        <f t="shared" si="456"/>
        <v>1525.7100953353761</v>
      </c>
      <c r="S621" s="3">
        <f t="shared" ref="S621:T621" si="457">S618/S616</f>
        <v>1349.1326137990266</v>
      </c>
      <c r="T621" s="3">
        <f t="shared" si="457"/>
        <v>1276.42910392213</v>
      </c>
    </row>
    <row r="622" spans="1:20">
      <c r="B622" t="s">
        <v>143</v>
      </c>
      <c r="D622" t="s">
        <v>18</v>
      </c>
      <c r="E622" s="4">
        <v>3.67</v>
      </c>
      <c r="F622" s="4">
        <v>3.47</v>
      </c>
      <c r="G622" s="4">
        <v>3.5</v>
      </c>
      <c r="H622" s="4">
        <v>3.77</v>
      </c>
      <c r="I622" s="5">
        <v>4.1576557370863672</v>
      </c>
      <c r="J622" s="5">
        <v>3.8610146562375891</v>
      </c>
      <c r="K622" s="3">
        <f t="shared" ref="K622:M624" si="458">K618/K617</f>
        <v>4.1658946804228822</v>
      </c>
      <c r="L622" s="3">
        <f t="shared" si="458"/>
        <v>5.2935160754796264</v>
      </c>
      <c r="M622" s="3">
        <f t="shared" si="458"/>
        <v>4.8715698889522727</v>
      </c>
      <c r="N622" s="3">
        <f t="shared" ref="N622:R624" si="459">N618/N617</f>
        <v>5.1107314395232626</v>
      </c>
      <c r="O622" s="3">
        <f t="shared" si="459"/>
        <v>5.7878370565751824</v>
      </c>
      <c r="P622" s="3">
        <f t="shared" si="459"/>
        <v>9.6749711954052202</v>
      </c>
      <c r="Q622" s="3">
        <f t="shared" si="459"/>
        <v>8.3858548432660918</v>
      </c>
      <c r="R622" s="3">
        <f t="shared" si="459"/>
        <v>8.3599383407025982</v>
      </c>
      <c r="S622" s="3">
        <f t="shared" ref="S622:T622" si="460">S618/S617</f>
        <v>9.0015774325261848</v>
      </c>
      <c r="T622" s="3">
        <f t="shared" si="460"/>
        <v>6.6098200424350457</v>
      </c>
    </row>
    <row r="623" spans="1:20">
      <c r="B623" t="s">
        <v>143</v>
      </c>
      <c r="D623" t="s">
        <v>19</v>
      </c>
      <c r="E623" s="6">
        <v>0.40699999999999997</v>
      </c>
      <c r="F623" s="6">
        <v>0.41089999999999999</v>
      </c>
      <c r="G623" s="6">
        <v>0.43269999999999997</v>
      </c>
      <c r="H623" s="6">
        <v>0.41770000000000002</v>
      </c>
      <c r="I623" s="6">
        <v>0.39893449834763206</v>
      </c>
      <c r="J623" s="6">
        <v>0.40356230618190975</v>
      </c>
      <c r="K623" s="6">
        <f t="shared" si="458"/>
        <v>0.39881537176678095</v>
      </c>
      <c r="L623" s="6">
        <f t="shared" si="458"/>
        <v>0.38600963382174325</v>
      </c>
      <c r="M623" s="6">
        <f t="shared" si="458"/>
        <v>0.39010730967359109</v>
      </c>
      <c r="N623" s="6">
        <f t="shared" si="459"/>
        <v>0.38770165834630965</v>
      </c>
      <c r="O623" s="6">
        <f t="shared" si="459"/>
        <v>0.38196906897051752</v>
      </c>
      <c r="P623" s="6">
        <f t="shared" si="459"/>
        <v>0.36458475934038198</v>
      </c>
      <c r="Q623" s="6">
        <f t="shared" si="459"/>
        <v>0.36856389823302849</v>
      </c>
      <c r="R623" s="6">
        <f t="shared" si="459"/>
        <v>0.36865647861507495</v>
      </c>
      <c r="S623" s="6">
        <f t="shared" ref="S623:T623" si="461">S619/S618</f>
        <v>0.36652115839621802</v>
      </c>
      <c r="T623" s="6">
        <f t="shared" si="461"/>
        <v>0.38739766033249529</v>
      </c>
    </row>
    <row r="624" spans="1:20">
      <c r="B624" t="s">
        <v>143</v>
      </c>
      <c r="D624" t="s">
        <v>20</v>
      </c>
      <c r="E624" s="6">
        <v>0.59099999999999997</v>
      </c>
      <c r="F624" s="6">
        <v>0.59340000000000004</v>
      </c>
      <c r="G624" s="6">
        <v>0.59970000000000001</v>
      </c>
      <c r="H624" s="6">
        <v>0.60719999999999996</v>
      </c>
      <c r="I624" s="6">
        <v>0.61884117813043371</v>
      </c>
      <c r="J624" s="6">
        <v>0.61743376028819119</v>
      </c>
      <c r="K624" s="6">
        <f t="shared" si="458"/>
        <v>0.65867497364031513</v>
      </c>
      <c r="L624" s="6">
        <f t="shared" si="458"/>
        <v>0.62855986744551451</v>
      </c>
      <c r="M624" s="6">
        <f t="shared" si="458"/>
        <v>0.61375418909898793</v>
      </c>
      <c r="N624" s="6">
        <f t="shared" si="459"/>
        <v>0.58447891334691293</v>
      </c>
      <c r="O624" s="6">
        <f t="shared" si="459"/>
        <v>0.55776034033326216</v>
      </c>
      <c r="P624" s="6">
        <f t="shared" si="459"/>
        <v>0.57318086782941424</v>
      </c>
      <c r="Q624" s="6">
        <f t="shared" si="459"/>
        <v>0.60691737618024344</v>
      </c>
      <c r="R624" s="6">
        <f t="shared" si="459"/>
        <v>0.59641908095516272</v>
      </c>
      <c r="S624" s="6">
        <f t="shared" ref="S624:T624" si="462">S620/S619</f>
        <v>0.57669161784542788</v>
      </c>
      <c r="T624" s="6">
        <f t="shared" si="462"/>
        <v>0.54954524892820666</v>
      </c>
    </row>
    <row r="625" spans="1:20">
      <c r="B625" t="s">
        <v>143</v>
      </c>
      <c r="D625" t="s">
        <v>21</v>
      </c>
      <c r="E625" s="6">
        <v>0.24049999999999999</v>
      </c>
      <c r="F625" s="6">
        <v>0.24379999999999999</v>
      </c>
      <c r="G625" s="6">
        <v>0.25950000000000001</v>
      </c>
      <c r="H625" s="6">
        <v>0.25359999999999999</v>
      </c>
      <c r="I625" s="6">
        <v>0.24687709495432222</v>
      </c>
      <c r="J625" s="6">
        <v>0.24917299221647085</v>
      </c>
      <c r="K625" s="6">
        <f t="shared" ref="K625:R625" si="463">K620/K618</f>
        <v>0.26268970448583695</v>
      </c>
      <c r="L625" s="6">
        <f t="shared" si="463"/>
        <v>0.24263016426768655</v>
      </c>
      <c r="M625" s="6">
        <f t="shared" si="463"/>
        <v>0.23942999551030267</v>
      </c>
      <c r="N625" s="6">
        <f t="shared" si="463"/>
        <v>0.22660344397304716</v>
      </c>
      <c r="O625" s="6">
        <f t="shared" si="463"/>
        <v>0.21304719790577514</v>
      </c>
      <c r="P625" s="6">
        <f t="shared" si="463"/>
        <v>0.20897300875609828</v>
      </c>
      <c r="Q625" s="6">
        <f t="shared" si="463"/>
        <v>0.22368783407035192</v>
      </c>
      <c r="R625" s="6">
        <f t="shared" si="463"/>
        <v>0.21987375816376958</v>
      </c>
      <c r="S625" s="6">
        <f t="shared" ref="S625:T625" si="464">S620/S618</f>
        <v>0.21136967981009533</v>
      </c>
      <c r="T625" s="6">
        <f t="shared" si="464"/>
        <v>0.21289254368162594</v>
      </c>
    </row>
    <row r="626" spans="1:20">
      <c r="B626" t="s">
        <v>143</v>
      </c>
    </row>
    <row r="627" spans="1:20">
      <c r="A627" t="s">
        <v>136</v>
      </c>
      <c r="B627" t="s">
        <v>145</v>
      </c>
      <c r="C627" t="s">
        <v>146</v>
      </c>
    </row>
    <row r="628" spans="1:20">
      <c r="B628" t="s">
        <v>145</v>
      </c>
      <c r="D628" t="s">
        <v>12</v>
      </c>
      <c r="E628" s="1">
        <v>6948</v>
      </c>
      <c r="F628" s="1">
        <v>7834</v>
      </c>
      <c r="G628" s="1">
        <v>7352</v>
      </c>
      <c r="H628" s="1">
        <v>7450</v>
      </c>
      <c r="I628" s="1">
        <v>7002</v>
      </c>
      <c r="J628" s="1">
        <v>7185</v>
      </c>
      <c r="K628" s="1">
        <f>HLOOKUP(B627,'FY14-15'!$E$2:$GA$49,15,FALSE)</f>
        <v>7520</v>
      </c>
      <c r="L628" s="1">
        <f>HLOOKUP(B627,'FY15-16'!$E$2:$GA$49,15,FALSE)</f>
        <v>9322</v>
      </c>
      <c r="M628" s="1">
        <f>HLOOKUP(B627,'FY16-17'!$E$2:$GA$49,15,FALSE)</f>
        <v>8245</v>
      </c>
      <c r="N628" s="1">
        <f>HLOOKUP(B627,'FY17-18'!$E$2:$GA$49,15,FALSE)</f>
        <v>9472</v>
      </c>
      <c r="O628" s="1">
        <f>HLOOKUP($B627,'FY18-19'!$E$2:$GA$49,15,FALSE)</f>
        <v>8998</v>
      </c>
      <c r="P628" s="1">
        <f>HLOOKUP($B627,'FY19-20'!$E$2:$GA$49,15,FALSE)</f>
        <v>8305</v>
      </c>
      <c r="Q628" s="1">
        <f>HLOOKUP($B627,'FY20-21'!$E$2:$GA$49,15,FALSE)</f>
        <v>7520</v>
      </c>
      <c r="R628" s="1">
        <f>HLOOKUP($B627,'FY21-22'!$E$2:$GA$49,15,FALSE)</f>
        <v>7595</v>
      </c>
      <c r="S628" s="1">
        <f>HLOOKUP($B627,'FY22-23'!$E$2:$GA$49,15,FALSE)</f>
        <v>7283</v>
      </c>
      <c r="T628" s="1">
        <f>HLOOKUP($B627,'FY23-24'!$E$2:$GA$49,15,FALSE)</f>
        <v>7015</v>
      </c>
    </row>
    <row r="629" spans="1:20">
      <c r="B629" t="s">
        <v>145</v>
      </c>
      <c r="D629" t="s">
        <v>13</v>
      </c>
      <c r="E629" s="3">
        <v>1184704</v>
      </c>
      <c r="F629" s="3">
        <v>1195810.6000000001</v>
      </c>
      <c r="G629" s="3">
        <v>1040364</v>
      </c>
      <c r="H629" s="3">
        <v>1045699.2</v>
      </c>
      <c r="I629" s="1">
        <v>1004989.3</v>
      </c>
      <c r="J629" s="1">
        <v>1019502</v>
      </c>
      <c r="K629" s="1">
        <f>HLOOKUP(B628,'FY14-15'!$E$2:$GA$49,31,FALSE)</f>
        <v>1088867</v>
      </c>
      <c r="L629" s="1">
        <f>HLOOKUP(B628,'FY15-16'!$E$2:$GA$49,31,FALSE)</f>
        <v>1134000</v>
      </c>
      <c r="M629" s="1">
        <f>HLOOKUP(B628,'FY16-17'!$E$2:$GA$49,31,FALSE)</f>
        <v>1254549</v>
      </c>
      <c r="N629" s="1">
        <f>HLOOKUP(B628,'FY17-18'!$E$2:$GA$49,31,FALSE)</f>
        <v>1105942.8</v>
      </c>
      <c r="O629" s="1">
        <f>HLOOKUP($B628,'FY18-19'!$E$2:$GA$49,31,FALSE)</f>
        <v>1192296</v>
      </c>
      <c r="P629" s="1">
        <f>HLOOKUP($B628,'FY19-20'!$E$2:$GA$49,31,FALSE)</f>
        <v>791536</v>
      </c>
      <c r="Q629" s="1">
        <f>HLOOKUP($B628,'FY20-21'!$E$2:$GA$49,31,FALSE)</f>
        <v>955472</v>
      </c>
      <c r="R629" s="1">
        <f>HLOOKUP($B628,'FY21-22'!$E$2:$GA$49,31,FALSE)</f>
        <v>1044701</v>
      </c>
      <c r="S629" s="1">
        <f>HLOOKUP($B628,'FY22-23'!$E$2:$GA$49,31,FALSE)</f>
        <v>846974</v>
      </c>
      <c r="T629" s="1">
        <f>HLOOKUP($B628,'FY23-24'!$E$2:$GA$49,31,FALSE)</f>
        <v>899519.4</v>
      </c>
    </row>
    <row r="630" spans="1:20">
      <c r="B630" t="s">
        <v>145</v>
      </c>
      <c r="D630" t="s">
        <v>24</v>
      </c>
      <c r="E630" s="3">
        <v>4384347.8</v>
      </c>
      <c r="F630" s="3">
        <v>2834597.61</v>
      </c>
      <c r="G630" s="3">
        <v>3891055.86</v>
      </c>
      <c r="H630" s="3">
        <v>3978518.84</v>
      </c>
      <c r="I630" s="1">
        <v>3788787.95</v>
      </c>
      <c r="J630" s="1">
        <v>3739839.59</v>
      </c>
      <c r="K630" s="1">
        <f>HLOOKUP(B629,'FY14-15'!$E$2:$GA$49,7,FALSE)</f>
        <v>3876559.76</v>
      </c>
      <c r="L630" s="1">
        <f>HLOOKUP(B629,'FY15-16'!$E$2:$GA$49,7,FALSE)</f>
        <v>4071704.09</v>
      </c>
      <c r="M630" s="1">
        <f>HLOOKUP(B629,'FY16-17'!$E$2:$GA$49,7,FALSE)</f>
        <v>4405148.8499999996</v>
      </c>
      <c r="N630" s="1">
        <f>HLOOKUP(B629,'FY17-18'!$E$2:$GA$49,7,FALSE)</f>
        <v>4556183.28</v>
      </c>
      <c r="O630" s="1">
        <f>HLOOKUP($B629,'FY18-19'!$E$2:$GA$49,7,FALSE)</f>
        <v>5347940.8099999996</v>
      </c>
      <c r="P630" s="1">
        <f>HLOOKUP($B629,'FY19-20'!$E$2:$GA$49,7,FALSE)</f>
        <v>4701176.5599999996</v>
      </c>
      <c r="Q630" s="1">
        <f>HLOOKUP($B629,'FY20-21'!$E$2:$GA$49,7,FALSE)</f>
        <v>4545202.82</v>
      </c>
      <c r="R630" s="1">
        <f>HLOOKUP($B629,'FY21-22'!$E$2:$GA$49,7,FALSE)</f>
        <v>5130762.25</v>
      </c>
      <c r="S630" s="1">
        <f>HLOOKUP($B629,'FY22-23'!$E$2:$GA$49,7,FALSE)</f>
        <v>5372841.7300000004</v>
      </c>
      <c r="T630" s="1">
        <f>HLOOKUP($B629,'FY23-24'!$E$2:$GA$49,7,FALSE)</f>
        <v>6395043.6699999999</v>
      </c>
    </row>
    <row r="631" spans="1:20">
      <c r="B631" t="s">
        <v>145</v>
      </c>
      <c r="D631" t="s">
        <v>15</v>
      </c>
      <c r="E631" s="3">
        <v>1797253.63</v>
      </c>
      <c r="F631" s="3">
        <v>1781669.13</v>
      </c>
      <c r="G631" s="3">
        <v>1578443.46</v>
      </c>
      <c r="H631" s="3">
        <v>1609403.29</v>
      </c>
      <c r="I631" s="1">
        <v>1534946.28</v>
      </c>
      <c r="J631" s="1">
        <v>1522001.95</v>
      </c>
      <c r="K631" s="1">
        <f>HLOOKUP(B630,'FY14-15'!$E$2:$GA$49,39,FALSE)</f>
        <v>1585680.44</v>
      </c>
      <c r="L631" s="1">
        <f>HLOOKUP(B630,'FY15-16'!$E$2:$GA$49,39,FALSE)</f>
        <v>1663078.68</v>
      </c>
      <c r="M631" s="1">
        <f>HLOOKUP(B630,'FY16-17'!$E$2:$GA$49,39,FALSE)</f>
        <v>1806206.03</v>
      </c>
      <c r="N631" s="1">
        <f>HLOOKUP(B630,'FY17-18'!$E$2:$GA$49,39,FALSE)</f>
        <v>1820145.3</v>
      </c>
      <c r="O631" s="1">
        <f>HLOOKUP($B630,'FY18-19'!$E$2:$GA$49,39,FALSE)</f>
        <v>2109939.38</v>
      </c>
      <c r="P631" s="1">
        <f>HLOOKUP($B630,'FY19-20'!$E$2:$GA$49,39,FALSE)</f>
        <v>2109939.38</v>
      </c>
      <c r="Q631" s="1">
        <f>HLOOKUP($B630,'FY20-21'!$E$2:$GA$49,39,FALSE)</f>
        <v>1790516.27</v>
      </c>
      <c r="R631" s="1">
        <f>HLOOKUP($B630,'FY21-22'!$E$2:$GA$49,39,FALSE)</f>
        <v>1999418.15</v>
      </c>
      <c r="S631" s="1">
        <f>HLOOKUP($B630,'FY22-23'!$E$2:$GA$49,39,FALSE)</f>
        <v>2031892.84</v>
      </c>
      <c r="T631" s="1">
        <f>HLOOKUP($B630,'FY23-24'!$E$2:$GA$49,39,FALSE)</f>
        <v>2391271.81</v>
      </c>
    </row>
    <row r="632" spans="1:20">
      <c r="B632" t="s">
        <v>145</v>
      </c>
      <c r="D632" t="s">
        <v>16</v>
      </c>
      <c r="E632" s="3">
        <v>1044233.76</v>
      </c>
      <c r="F632" s="3">
        <v>1046041.3300000001</v>
      </c>
      <c r="G632" s="3">
        <v>926332.66999999993</v>
      </c>
      <c r="H632" s="3">
        <v>989537.10999999987</v>
      </c>
      <c r="I632" s="1">
        <v>991213.39999999991</v>
      </c>
      <c r="J632" s="1">
        <v>935654.54</v>
      </c>
      <c r="K632" s="1">
        <f>HLOOKUP(B631,'FY14-15'!$E$2:$GA$49,48,FALSE)</f>
        <v>1034758.44</v>
      </c>
      <c r="L632" s="1">
        <f>HLOOKUP(B631,'FY15-16'!$E$2:$GA$49,48,FALSE)</f>
        <v>1033179.3</v>
      </c>
      <c r="M632" s="1">
        <f>HLOOKUP(B631,'FY16-17'!$E$2:$GA$49,48,FALSE)</f>
        <v>1112571.94</v>
      </c>
      <c r="N632" s="1">
        <f>HLOOKUP(B631,'FY17-18'!$E$2:$GA$49,48,FALSE)</f>
        <v>1059913.5</v>
      </c>
      <c r="O632" s="1">
        <f>HLOOKUP($B631,'FY18-19'!$E$2:$GA$49,48,FALSE)</f>
        <v>1198805.05</v>
      </c>
      <c r="P632" s="1">
        <f>HLOOKUP($B631,'FY19-20'!$E$2:$GA$49,48,FALSE)</f>
        <v>1205890.72</v>
      </c>
      <c r="Q632" s="1">
        <f>HLOOKUP($B631,'FY20-21'!$E$2:$GA$49,48,FALSE)</f>
        <v>1036959.24</v>
      </c>
      <c r="R632" s="1">
        <f>HLOOKUP($B631,'FY21-22'!$E$2:$GA$49,48,FALSE)</f>
        <v>1185373.49</v>
      </c>
      <c r="S632" s="1">
        <f>HLOOKUP($B631,'FY22-23'!$E$2:$GA$49,48,FALSE)</f>
        <v>1166550.45</v>
      </c>
      <c r="T632" s="1">
        <f>HLOOKUP($B631,'FY23-24'!$E$2:$GA$49,48,FALSE)</f>
        <v>1345516.87</v>
      </c>
    </row>
    <row r="633" spans="1:20">
      <c r="B633" t="s">
        <v>145</v>
      </c>
      <c r="D633" t="s">
        <v>17</v>
      </c>
      <c r="E633" s="3">
        <v>631.02</v>
      </c>
      <c r="F633" s="3">
        <v>361.83</v>
      </c>
      <c r="G633" s="3">
        <v>529.25</v>
      </c>
      <c r="H633" s="3">
        <v>534.03</v>
      </c>
      <c r="I633" s="3">
        <v>541.10082119394463</v>
      </c>
      <c r="J633" s="3">
        <v>520.50655393180239</v>
      </c>
      <c r="K633" s="3">
        <f t="shared" ref="K633:R633" si="465">K630/K628</f>
        <v>515.49996808510639</v>
      </c>
      <c r="L633" s="3">
        <f t="shared" si="465"/>
        <v>436.78439068869341</v>
      </c>
      <c r="M633" s="3">
        <f t="shared" si="465"/>
        <v>534.28124317768345</v>
      </c>
      <c r="N633" s="3">
        <f t="shared" si="465"/>
        <v>481.01597128378381</v>
      </c>
      <c r="O633" s="3">
        <f t="shared" si="465"/>
        <v>594.34772282729489</v>
      </c>
      <c r="P633" s="3">
        <f t="shared" si="465"/>
        <v>566.0658109572546</v>
      </c>
      <c r="Q633" s="3">
        <f t="shared" si="465"/>
        <v>604.4152686170213</v>
      </c>
      <c r="R633" s="3">
        <f t="shared" si="465"/>
        <v>675.54473337722186</v>
      </c>
      <c r="S633" s="3">
        <f t="shared" ref="S633:T633" si="466">S630/S628</f>
        <v>737.72370314430873</v>
      </c>
      <c r="T633" s="3">
        <f t="shared" si="466"/>
        <v>911.62418674269418</v>
      </c>
    </row>
    <row r="634" spans="1:20">
      <c r="B634" t="s">
        <v>145</v>
      </c>
      <c r="D634" t="s">
        <v>18</v>
      </c>
      <c r="E634" s="4">
        <v>3.7</v>
      </c>
      <c r="F634" s="4">
        <v>2.37</v>
      </c>
      <c r="G634" s="4">
        <v>3.74</v>
      </c>
      <c r="H634" s="4">
        <v>3.8</v>
      </c>
      <c r="I634" s="5">
        <v>3.769978396784921</v>
      </c>
      <c r="J634" s="5">
        <v>3.6683003956833824</v>
      </c>
      <c r="K634" s="3">
        <f t="shared" ref="K634:M636" si="467">K630/K629</f>
        <v>3.5601774688736088</v>
      </c>
      <c r="L634" s="3">
        <f t="shared" si="467"/>
        <v>3.5905679805996473</v>
      </c>
      <c r="M634" s="3">
        <f t="shared" si="467"/>
        <v>3.5113406092547996</v>
      </c>
      <c r="N634" s="3">
        <f t="shared" ref="N634:R636" si="468">N630/N629</f>
        <v>4.119727783389882</v>
      </c>
      <c r="O634" s="3">
        <f t="shared" si="468"/>
        <v>4.4854136976052921</v>
      </c>
      <c r="P634" s="3">
        <f t="shared" si="468"/>
        <v>5.939308584827474</v>
      </c>
      <c r="Q634" s="3">
        <f t="shared" si="468"/>
        <v>4.757023565316409</v>
      </c>
      <c r="R634" s="3">
        <f t="shared" si="468"/>
        <v>4.9112255564032194</v>
      </c>
      <c r="S634" s="3">
        <f t="shared" ref="S634:T634" si="469">S630/S629</f>
        <v>6.3435733918632691</v>
      </c>
      <c r="T634" s="3">
        <f t="shared" si="469"/>
        <v>7.1094004976435192</v>
      </c>
    </row>
    <row r="635" spans="1:20">
      <c r="B635" t="s">
        <v>145</v>
      </c>
      <c r="D635" t="s">
        <v>19</v>
      </c>
      <c r="E635" s="6">
        <v>0.40989999999999999</v>
      </c>
      <c r="F635" s="6">
        <v>0.62849999999999995</v>
      </c>
      <c r="G635" s="6">
        <v>0.40570000000000001</v>
      </c>
      <c r="H635" s="6">
        <v>0.40450000000000003</v>
      </c>
      <c r="I635" s="6">
        <v>0.40512857944451602</v>
      </c>
      <c r="J635" s="6">
        <v>0.40696984813725662</v>
      </c>
      <c r="K635" s="6">
        <f t="shared" si="467"/>
        <v>0.4090432079396088</v>
      </c>
      <c r="L635" s="6">
        <f t="shared" si="467"/>
        <v>0.40844782509723099</v>
      </c>
      <c r="M635" s="6">
        <f t="shared" si="467"/>
        <v>0.41002156601359796</v>
      </c>
      <c r="N635" s="6">
        <f t="shared" si="468"/>
        <v>0.39948904338194224</v>
      </c>
      <c r="O635" s="6">
        <f t="shared" si="468"/>
        <v>0.39453304644933046</v>
      </c>
      <c r="P635" s="6">
        <f t="shared" si="468"/>
        <v>0.44881092064323574</v>
      </c>
      <c r="Q635" s="6">
        <f t="shared" si="468"/>
        <v>0.39393539538462224</v>
      </c>
      <c r="R635" s="6">
        <f t="shared" si="468"/>
        <v>0.389692223606736</v>
      </c>
      <c r="S635" s="6">
        <f t="shared" ref="S635:T635" si="470">S631/S630</f>
        <v>0.37817842812205821</v>
      </c>
      <c r="T635" s="6">
        <f t="shared" si="470"/>
        <v>0.37392579838317197</v>
      </c>
    </row>
    <row r="636" spans="1:20">
      <c r="B636" t="s">
        <v>145</v>
      </c>
      <c r="D636" t="s">
        <v>20</v>
      </c>
      <c r="E636" s="6">
        <v>0.58099999999999996</v>
      </c>
      <c r="F636" s="6">
        <v>0.58709999999999996</v>
      </c>
      <c r="G636" s="6">
        <v>0.58689999999999998</v>
      </c>
      <c r="H636" s="6">
        <v>0.61480000000000001</v>
      </c>
      <c r="I636" s="6">
        <v>0.64576422830901936</v>
      </c>
      <c r="J636" s="6">
        <v>0.61475252380589929</v>
      </c>
      <c r="K636" s="6">
        <f t="shared" si="467"/>
        <v>0.65256429599396459</v>
      </c>
      <c r="L636" s="6">
        <f t="shared" si="467"/>
        <v>0.62124499124719712</v>
      </c>
      <c r="M636" s="6">
        <f t="shared" si="467"/>
        <v>0.6159717781475903</v>
      </c>
      <c r="N636" s="6">
        <f t="shared" si="468"/>
        <v>0.58232356504725202</v>
      </c>
      <c r="O636" s="6">
        <f t="shared" si="468"/>
        <v>0.56817037558680961</v>
      </c>
      <c r="P636" s="6">
        <f t="shared" si="468"/>
        <v>0.57152860950915096</v>
      </c>
      <c r="Q636" s="6">
        <f t="shared" si="468"/>
        <v>0.57913980306920076</v>
      </c>
      <c r="R636" s="6">
        <f t="shared" si="468"/>
        <v>0.59285922256932599</v>
      </c>
      <c r="S636" s="6">
        <f t="shared" ref="S636:T636" si="471">S632/S631</f>
        <v>0.5741200653081685</v>
      </c>
      <c r="T636" s="6">
        <f t="shared" si="471"/>
        <v>0.56267834730172317</v>
      </c>
    </row>
    <row r="637" spans="1:20">
      <c r="B637" t="s">
        <v>145</v>
      </c>
      <c r="D637" t="s">
        <v>21</v>
      </c>
      <c r="E637" s="6">
        <v>0.2382</v>
      </c>
      <c r="F637" s="6">
        <v>0.36899999999999999</v>
      </c>
      <c r="G637" s="6">
        <v>0.23810000000000001</v>
      </c>
      <c r="H637" s="6">
        <v>0.2487</v>
      </c>
      <c r="I637" s="6">
        <v>0.26161754447091712</v>
      </c>
      <c r="J637" s="6">
        <v>0.25018574125528203</v>
      </c>
      <c r="K637" s="6">
        <f t="shared" ref="K637:R637" si="472">K632/K630</f>
        <v>0.26692699302022366</v>
      </c>
      <c r="L637" s="6">
        <f t="shared" si="472"/>
        <v>0.25374616552746593</v>
      </c>
      <c r="M637" s="6">
        <f t="shared" si="472"/>
        <v>0.25256171309625552</v>
      </c>
      <c r="N637" s="6">
        <f t="shared" si="472"/>
        <v>0.23263188393948891</v>
      </c>
      <c r="O637" s="6">
        <f t="shared" si="472"/>
        <v>0.22416198918252428</v>
      </c>
      <c r="P637" s="6">
        <f t="shared" si="472"/>
        <v>0.25650828140775039</v>
      </c>
      <c r="Q637" s="6">
        <f t="shared" si="472"/>
        <v>0.22814366730503788</v>
      </c>
      <c r="R637" s="6">
        <f t="shared" si="472"/>
        <v>0.23103262872880145</v>
      </c>
      <c r="S637" s="6">
        <f t="shared" ref="S637:T637" si="473">S632/S630</f>
        <v>0.21711982385157655</v>
      </c>
      <c r="T637" s="6">
        <f t="shared" si="473"/>
        <v>0.21039995024772054</v>
      </c>
    </row>
    <row r="638" spans="1:20">
      <c r="B638" t="s">
        <v>145</v>
      </c>
    </row>
    <row r="639" spans="1:20">
      <c r="A639" t="s">
        <v>136</v>
      </c>
      <c r="B639" t="s">
        <v>147</v>
      </c>
      <c r="C639" t="s">
        <v>148</v>
      </c>
    </row>
    <row r="640" spans="1:20">
      <c r="B640" t="s">
        <v>147</v>
      </c>
      <c r="D640" t="s">
        <v>12</v>
      </c>
      <c r="E640" s="1">
        <v>39</v>
      </c>
      <c r="F640" s="1">
        <v>33</v>
      </c>
      <c r="G640" s="1">
        <v>44</v>
      </c>
      <c r="H640" s="1">
        <v>40</v>
      </c>
      <c r="I640" s="1">
        <v>34</v>
      </c>
      <c r="J640" s="1">
        <v>36</v>
      </c>
      <c r="K640" s="1">
        <f>HLOOKUP(B639,'FY14-15'!$E$2:$GA$49,15,FALSE)</f>
        <v>42</v>
      </c>
      <c r="L640" s="1">
        <f>HLOOKUP(B639,'FY15-16'!$E$2:$GA$49,15,FALSE)</f>
        <v>52</v>
      </c>
      <c r="M640" s="1">
        <f>HLOOKUP(B639,'FY16-17'!$E$2:$GA$49,15,FALSE)</f>
        <v>43</v>
      </c>
      <c r="N640" s="1">
        <f>HLOOKUP(B639,'FY17-18'!$E$2:$GA$49,15,FALSE)</f>
        <v>54</v>
      </c>
      <c r="O640" s="1">
        <f>HLOOKUP($B639,'FY18-19'!$E$2:$GA$49,15,FALSE)</f>
        <v>48</v>
      </c>
      <c r="P640" s="1">
        <f>HLOOKUP($B639,'FY19-20'!$E$2:$GA$49,15,FALSE)</f>
        <v>48</v>
      </c>
      <c r="Q640" s="1">
        <f>HLOOKUP($B639,'FY20-21'!$E$2:$GA$49,15,FALSE)</f>
        <v>29</v>
      </c>
      <c r="R640" s="1">
        <f>HLOOKUP($B639,'FY21-22'!$E$2:$GA$49,15,FALSE)</f>
        <v>26</v>
      </c>
      <c r="S640" s="1">
        <f>HLOOKUP($B639,'FY22-23'!$E$2:$GA$49,15,FALSE)</f>
        <v>29</v>
      </c>
      <c r="T640" s="1">
        <f>HLOOKUP($B639,'FY23-24'!$E$2:$GA$49,15,FALSE)</f>
        <v>29</v>
      </c>
    </row>
    <row r="641" spans="1:20">
      <c r="B641" t="s">
        <v>147</v>
      </c>
      <c r="D641" t="s">
        <v>13</v>
      </c>
      <c r="E641" s="3">
        <v>38060</v>
      </c>
      <c r="F641" s="3">
        <v>28724</v>
      </c>
      <c r="G641" s="3">
        <v>29410</v>
      </c>
      <c r="H641" s="3">
        <v>29756</v>
      </c>
      <c r="I641" s="1">
        <v>69597</v>
      </c>
      <c r="J641" s="1">
        <v>54910</v>
      </c>
      <c r="K641" s="1">
        <f>HLOOKUP(B640,'FY14-15'!$E$2:$GA$49,31,FALSE)</f>
        <v>52530</v>
      </c>
      <c r="L641" s="1">
        <f>HLOOKUP(B640,'FY15-16'!$E$2:$GA$49,31,FALSE)</f>
        <v>79809.3</v>
      </c>
      <c r="M641" s="1">
        <f>HLOOKUP(B640,'FY16-17'!$E$2:$GA$49,31,FALSE)</f>
        <v>74088</v>
      </c>
      <c r="N641" s="1">
        <f>HLOOKUP(B640,'FY17-18'!$E$2:$GA$49,31,FALSE)</f>
        <v>78831</v>
      </c>
      <c r="O641" s="1">
        <f>HLOOKUP($B640,'FY18-19'!$E$2:$GA$49,31,FALSE)</f>
        <v>72162</v>
      </c>
      <c r="P641" s="1">
        <f>HLOOKUP($B640,'FY19-20'!$E$2:$GA$49,31,FALSE)</f>
        <v>53924</v>
      </c>
      <c r="Q641" s="1">
        <f>HLOOKUP($B640,'FY20-21'!$E$2:$GA$49,31,FALSE)</f>
        <v>68157.600000000006</v>
      </c>
      <c r="R641" s="1">
        <f>HLOOKUP($B640,'FY21-22'!$E$2:$GA$49,31,FALSE)</f>
        <v>54638</v>
      </c>
      <c r="S641" s="1">
        <f>HLOOKUP($B640,'FY22-23'!$E$2:$GA$49,31,FALSE)</f>
        <v>48350.9</v>
      </c>
      <c r="T641" s="1">
        <f>HLOOKUP($B640,'FY23-24'!$E$2:$GA$49,31,FALSE)</f>
        <v>57792</v>
      </c>
    </row>
    <row r="642" spans="1:20">
      <c r="B642" t="s">
        <v>147</v>
      </c>
      <c r="D642" t="s">
        <v>24</v>
      </c>
      <c r="E642" s="3">
        <v>100326.8</v>
      </c>
      <c r="F642" s="3">
        <v>106369.41</v>
      </c>
      <c r="G642" s="3">
        <v>103580.24</v>
      </c>
      <c r="H642" s="3">
        <v>115022</v>
      </c>
      <c r="I642" s="1">
        <v>129264.77</v>
      </c>
      <c r="J642" s="1">
        <v>184302.53</v>
      </c>
      <c r="K642" s="1">
        <f>HLOOKUP(B641,'FY14-15'!$E$2:$GA$49,7,FALSE)</f>
        <v>197940.68</v>
      </c>
      <c r="L642" s="1">
        <f>HLOOKUP(B641,'FY15-16'!$E$2:$GA$49,7,FALSE)</f>
        <v>227900.99</v>
      </c>
      <c r="M642" s="1">
        <f>HLOOKUP(B641,'FY16-17'!$E$2:$GA$49,7,FALSE)</f>
        <v>194263.99</v>
      </c>
      <c r="N642" s="1">
        <f>HLOOKUP(B641,'FY17-18'!$E$2:$GA$49,7,FALSE)</f>
        <v>254640.62</v>
      </c>
      <c r="O642" s="1">
        <f>HLOOKUP($B641,'FY18-19'!$E$2:$GA$49,7,FALSE)</f>
        <v>259036.98</v>
      </c>
      <c r="P642" s="1">
        <f>HLOOKUP($B641,'FY19-20'!$E$2:$GA$49,7,FALSE)</f>
        <v>263987.36</v>
      </c>
      <c r="Q642" s="1">
        <f>HLOOKUP($B641,'FY20-21'!$E$2:$GA$49,7,FALSE)</f>
        <v>326390.06</v>
      </c>
      <c r="R642" s="1">
        <f>HLOOKUP($B641,'FY21-22'!$E$2:$GA$49,7,FALSE)</f>
        <v>198022.09</v>
      </c>
      <c r="S642" s="1">
        <f>HLOOKUP($B641,'FY22-23'!$E$2:$GA$49,7,FALSE)</f>
        <v>265881.09999999998</v>
      </c>
      <c r="T642" s="1">
        <f>HLOOKUP($B641,'FY23-24'!$E$2:$GA$49,7,FALSE)</f>
        <v>312982.52</v>
      </c>
    </row>
    <row r="643" spans="1:20">
      <c r="B643" t="s">
        <v>147</v>
      </c>
      <c r="D643" t="s">
        <v>15</v>
      </c>
      <c r="E643" s="3">
        <v>43512.22</v>
      </c>
      <c r="F643" s="3">
        <v>43512.22</v>
      </c>
      <c r="G643" s="3">
        <v>43220.800000000003</v>
      </c>
      <c r="H643" s="3">
        <v>46409.88</v>
      </c>
      <c r="I643" s="1">
        <v>61211.45</v>
      </c>
      <c r="J643" s="1">
        <v>76174.62</v>
      </c>
      <c r="K643" s="1">
        <f>HLOOKUP(B642,'FY14-15'!$E$2:$GA$49,39,FALSE)</f>
        <v>80197.820000000007</v>
      </c>
      <c r="L643" s="1">
        <f>HLOOKUP(B642,'FY15-16'!$E$2:$GA$49,39,FALSE)</f>
        <v>97177.05</v>
      </c>
      <c r="M643" s="1">
        <f>HLOOKUP(B642,'FY16-17'!$E$2:$GA$49,39,FALSE)</f>
        <v>97177.05</v>
      </c>
      <c r="N643" s="1">
        <f>HLOOKUP(B642,'FY17-18'!$E$2:$GA$49,39,FALSE)</f>
        <v>105988.77</v>
      </c>
      <c r="O643" s="1">
        <f>HLOOKUP($B642,'FY18-19'!$E$2:$GA$49,39,FALSE)</f>
        <v>105988.77</v>
      </c>
      <c r="P643" s="1">
        <f>HLOOKUP($B642,'FY19-20'!$E$2:$GA$49,39,FALSE)</f>
        <v>105807.67</v>
      </c>
      <c r="Q643" s="1">
        <f>HLOOKUP($B642,'FY20-21'!$E$2:$GA$49,39,FALSE)</f>
        <v>127617.31</v>
      </c>
      <c r="R643" s="1">
        <f>HLOOKUP($B642,'FY21-22'!$E$2:$GA$49,39,FALSE)</f>
        <v>127617.31</v>
      </c>
      <c r="S643" s="1">
        <f>HLOOKUP($B642,'FY22-23'!$E$2:$GA$49,39,FALSE)</f>
        <v>102162.66</v>
      </c>
      <c r="T643" s="1">
        <f>HLOOKUP($B642,'FY23-24'!$E$2:$GA$49,39,FALSE)</f>
        <v>120480.28</v>
      </c>
    </row>
    <row r="644" spans="1:20">
      <c r="B644" t="s">
        <v>147</v>
      </c>
      <c r="D644" t="s">
        <v>16</v>
      </c>
      <c r="E644" s="3">
        <v>25400.480000000003</v>
      </c>
      <c r="F644" s="3">
        <v>25583.510000000002</v>
      </c>
      <c r="G644" s="3">
        <v>25891.74</v>
      </c>
      <c r="H644" s="3">
        <v>28772</v>
      </c>
      <c r="I644" s="1">
        <v>39238.39</v>
      </c>
      <c r="J644" s="1">
        <v>48367.53</v>
      </c>
      <c r="K644" s="1">
        <f>HLOOKUP(B643,'FY14-15'!$E$2:$GA$49,48,FALSE)</f>
        <v>52497.799999999996</v>
      </c>
      <c r="L644" s="1">
        <f>HLOOKUP(B643,'FY15-16'!$E$2:$GA$49,48,FALSE)</f>
        <v>61667.5</v>
      </c>
      <c r="M644" s="1">
        <f>HLOOKUP(B643,'FY16-17'!$E$2:$GA$49,48,FALSE)</f>
        <v>59073.08</v>
      </c>
      <c r="N644" s="1">
        <f>HLOOKUP(B643,'FY17-18'!$E$2:$GA$49,48,FALSE)</f>
        <v>62482.94</v>
      </c>
      <c r="O644" s="1">
        <f>HLOOKUP($B643,'FY18-19'!$E$2:$GA$49,48,FALSE)</f>
        <v>58924.27</v>
      </c>
      <c r="P644" s="1">
        <f>HLOOKUP($B643,'FY19-20'!$E$2:$GA$49,48,FALSE)</f>
        <v>60455.29</v>
      </c>
      <c r="Q644" s="1">
        <f>HLOOKUP($B643,'FY20-21'!$E$2:$GA$49,48,FALSE)</f>
        <v>78330.649999999994</v>
      </c>
      <c r="R644" s="1">
        <f>HLOOKUP($B643,'FY21-22'!$E$2:$GA$49,48,FALSE)</f>
        <v>74382.87</v>
      </c>
      <c r="S644" s="1">
        <f>HLOOKUP($B643,'FY22-23'!$E$2:$GA$49,48,FALSE)</f>
        <v>56130.22</v>
      </c>
      <c r="T644" s="1">
        <f>HLOOKUP($B643,'FY23-24'!$E$2:$GA$49,48,FALSE)</f>
        <v>67810.080000000002</v>
      </c>
    </row>
    <row r="645" spans="1:20">
      <c r="B645" t="s">
        <v>147</v>
      </c>
      <c r="D645" t="s">
        <v>17</v>
      </c>
      <c r="E645" s="3">
        <v>2572.48</v>
      </c>
      <c r="F645" s="3">
        <v>3223.32</v>
      </c>
      <c r="G645" s="3">
        <v>2354.1</v>
      </c>
      <c r="H645" s="3">
        <v>2875.55</v>
      </c>
      <c r="I645" s="3">
        <v>3801.9050000000002</v>
      </c>
      <c r="J645" s="3">
        <v>5119.5147222222222</v>
      </c>
      <c r="K645" s="3">
        <f t="shared" ref="K645:R645" si="474">K642/K640</f>
        <v>4712.873333333333</v>
      </c>
      <c r="L645" s="3">
        <f t="shared" si="474"/>
        <v>4382.7113461538456</v>
      </c>
      <c r="M645" s="3">
        <f t="shared" si="474"/>
        <v>4517.7672093023257</v>
      </c>
      <c r="N645" s="3">
        <f t="shared" si="474"/>
        <v>4715.5670370370372</v>
      </c>
      <c r="O645" s="3">
        <f t="shared" si="474"/>
        <v>5396.6037500000002</v>
      </c>
      <c r="P645" s="3">
        <f t="shared" si="474"/>
        <v>5499.7366666666667</v>
      </c>
      <c r="Q645" s="3">
        <f t="shared" si="474"/>
        <v>11254.829655172414</v>
      </c>
      <c r="R645" s="3">
        <f t="shared" si="474"/>
        <v>7616.2342307692306</v>
      </c>
      <c r="S645" s="3">
        <f t="shared" ref="S645:T645" si="475">S642/S640</f>
        <v>9168.3137931034471</v>
      </c>
      <c r="T645" s="3">
        <f t="shared" si="475"/>
        <v>10792.500689655173</v>
      </c>
    </row>
    <row r="646" spans="1:20">
      <c r="B646" t="s">
        <v>147</v>
      </c>
      <c r="D646" t="s">
        <v>18</v>
      </c>
      <c r="E646" s="4">
        <v>2.64</v>
      </c>
      <c r="F646" s="4">
        <v>3.7</v>
      </c>
      <c r="G646" s="4">
        <v>3.52</v>
      </c>
      <c r="H646" s="4">
        <v>3.87</v>
      </c>
      <c r="I646" s="5">
        <v>1.857332499964079</v>
      </c>
      <c r="J646" s="5">
        <v>3.3564474594791478</v>
      </c>
      <c r="K646" s="3">
        <f t="shared" ref="K646:M648" si="476">K642/K641</f>
        <v>3.7681454407005521</v>
      </c>
      <c r="L646" s="3">
        <f t="shared" si="476"/>
        <v>2.8555693384104357</v>
      </c>
      <c r="M646" s="3">
        <f t="shared" si="476"/>
        <v>2.6220709156678543</v>
      </c>
      <c r="N646" s="3">
        <f t="shared" ref="N646:R648" si="477">N642/N641</f>
        <v>3.2302091816671106</v>
      </c>
      <c r="O646" s="3">
        <f t="shared" si="477"/>
        <v>3.5896591003575291</v>
      </c>
      <c r="P646" s="3">
        <f t="shared" si="477"/>
        <v>4.8955448408871742</v>
      </c>
      <c r="Q646" s="3">
        <f t="shared" si="477"/>
        <v>4.7887551791729752</v>
      </c>
      <c r="R646" s="3">
        <f t="shared" si="477"/>
        <v>3.6242558292763278</v>
      </c>
      <c r="S646" s="3">
        <f t="shared" ref="S646:T646" si="478">S642/S641</f>
        <v>5.4989896775447811</v>
      </c>
      <c r="T646" s="3">
        <f t="shared" si="478"/>
        <v>5.4156720653377635</v>
      </c>
    </row>
    <row r="647" spans="1:20">
      <c r="B647" t="s">
        <v>147</v>
      </c>
      <c r="D647" t="s">
        <v>19</v>
      </c>
      <c r="E647" s="6">
        <v>0.43369999999999997</v>
      </c>
      <c r="F647" s="6">
        <v>0.40910000000000002</v>
      </c>
      <c r="G647" s="6">
        <v>0.4173</v>
      </c>
      <c r="H647" s="6">
        <v>0.40350000000000003</v>
      </c>
      <c r="I647" s="6">
        <v>0.47353544202337572</v>
      </c>
      <c r="J647" s="6">
        <v>0.41331293715826906</v>
      </c>
      <c r="K647" s="6">
        <f t="shared" si="476"/>
        <v>0.40516087951198315</v>
      </c>
      <c r="L647" s="6">
        <f t="shared" si="476"/>
        <v>0.42640029777843441</v>
      </c>
      <c r="M647" s="6">
        <f t="shared" si="476"/>
        <v>0.5002319266684474</v>
      </c>
      <c r="N647" s="6">
        <f t="shared" si="477"/>
        <v>0.41622884047329134</v>
      </c>
      <c r="O647" s="6">
        <f t="shared" si="477"/>
        <v>0.40916462969881751</v>
      </c>
      <c r="P647" s="6">
        <f t="shared" si="477"/>
        <v>0.40080581888466177</v>
      </c>
      <c r="Q647" s="6">
        <f t="shared" si="477"/>
        <v>0.39099631281663416</v>
      </c>
      <c r="R647" s="6">
        <f t="shared" si="477"/>
        <v>0.6444599690872872</v>
      </c>
      <c r="S647" s="6">
        <f t="shared" ref="S647:T647" si="479">S643/S642</f>
        <v>0.38424190361782018</v>
      </c>
      <c r="T647" s="6">
        <f t="shared" si="479"/>
        <v>0.38494252011262481</v>
      </c>
    </row>
    <row r="648" spans="1:20">
      <c r="B648" t="s">
        <v>147</v>
      </c>
      <c r="D648" t="s">
        <v>20</v>
      </c>
      <c r="E648" s="6">
        <v>0.58379999999999999</v>
      </c>
      <c r="F648" s="6">
        <v>0.58799999999999997</v>
      </c>
      <c r="G648" s="6">
        <v>0.59909999999999997</v>
      </c>
      <c r="H648" s="6">
        <v>0.62</v>
      </c>
      <c r="I648" s="6">
        <v>0.64103023208893106</v>
      </c>
      <c r="J648" s="6">
        <v>0.6349559735250403</v>
      </c>
      <c r="K648" s="6">
        <f t="shared" si="476"/>
        <v>0.65460382838336495</v>
      </c>
      <c r="L648" s="6">
        <f t="shared" si="476"/>
        <v>0.6345891339570402</v>
      </c>
      <c r="M648" s="6">
        <f t="shared" si="476"/>
        <v>0.60789126650788428</v>
      </c>
      <c r="N648" s="6">
        <f t="shared" si="477"/>
        <v>0.58952415430427207</v>
      </c>
      <c r="O648" s="6">
        <f t="shared" si="477"/>
        <v>0.55594823866717191</v>
      </c>
      <c r="P648" s="6">
        <f t="shared" si="477"/>
        <v>0.57136963700268617</v>
      </c>
      <c r="Q648" s="6">
        <f t="shared" si="477"/>
        <v>0.61379330123789633</v>
      </c>
      <c r="R648" s="6">
        <f t="shared" si="477"/>
        <v>0.58285878302872862</v>
      </c>
      <c r="S648" s="6">
        <f t="shared" ref="S648:T648" si="480">S644/S643</f>
        <v>0.54942011102686639</v>
      </c>
      <c r="T648" s="6">
        <f t="shared" si="480"/>
        <v>0.56283136128169686</v>
      </c>
    </row>
    <row r="649" spans="1:20">
      <c r="B649" t="s">
        <v>147</v>
      </c>
      <c r="D649" t="s">
        <v>21</v>
      </c>
      <c r="E649" s="6">
        <v>0.25319999999999998</v>
      </c>
      <c r="F649" s="6">
        <v>0.24049999999999999</v>
      </c>
      <c r="G649" s="6">
        <v>0.25</v>
      </c>
      <c r="H649" s="6">
        <v>0.25009999999999999</v>
      </c>
      <c r="I649" s="6">
        <v>0.30355053430257911</v>
      </c>
      <c r="J649" s="6">
        <v>0.26243551838382251</v>
      </c>
      <c r="K649" s="6">
        <f t="shared" ref="K649:R649" si="481">K644/K642</f>
        <v>0.26521986283971538</v>
      </c>
      <c r="L649" s="6">
        <f t="shared" si="481"/>
        <v>0.27058899568624079</v>
      </c>
      <c r="M649" s="6">
        <f t="shared" si="481"/>
        <v>0.30408661945016163</v>
      </c>
      <c r="N649" s="6">
        <f t="shared" si="481"/>
        <v>0.24537695517706484</v>
      </c>
      <c r="O649" s="6">
        <f t="shared" si="481"/>
        <v>0.22747435520596324</v>
      </c>
      <c r="P649" s="6">
        <f t="shared" si="481"/>
        <v>0.22900827524469355</v>
      </c>
      <c r="Q649" s="6">
        <f t="shared" si="481"/>
        <v>0.23999091761556707</v>
      </c>
      <c r="R649" s="6">
        <f t="shared" si="481"/>
        <v>0.37562915329294827</v>
      </c>
      <c r="S649" s="6">
        <f t="shared" ref="S649:T649" si="482">S644/S642</f>
        <v>0.21111022934687726</v>
      </c>
      <c r="T649" s="6">
        <f t="shared" si="482"/>
        <v>0.21665772261019561</v>
      </c>
    </row>
    <row r="650" spans="1:20">
      <c r="B650" t="s">
        <v>147</v>
      </c>
    </row>
    <row r="651" spans="1:20">
      <c r="A651" t="s">
        <v>136</v>
      </c>
      <c r="B651" t="s">
        <v>149</v>
      </c>
      <c r="C651" t="s">
        <v>150</v>
      </c>
    </row>
    <row r="652" spans="1:20">
      <c r="B652" t="s">
        <v>149</v>
      </c>
      <c r="D652" t="s">
        <v>12</v>
      </c>
      <c r="E652" s="1">
        <v>468</v>
      </c>
      <c r="F652" s="1">
        <v>468</v>
      </c>
      <c r="G652" s="1">
        <v>450</v>
      </c>
      <c r="H652" s="1">
        <v>669</v>
      </c>
      <c r="I652" s="1">
        <v>712</v>
      </c>
      <c r="J652" s="1">
        <v>739</v>
      </c>
      <c r="K652" s="1">
        <f>HLOOKUP(B651,'FY14-15'!$E$2:$GA$49,15,FALSE)</f>
        <v>739</v>
      </c>
      <c r="L652" s="1">
        <f>HLOOKUP(B651,'FY15-16'!$E$2:$GA$49,15,FALSE)</f>
        <v>741</v>
      </c>
      <c r="M652" s="1">
        <f>HLOOKUP(B651,'FY16-17'!$E$2:$GA$49,15,FALSE)</f>
        <v>438</v>
      </c>
      <c r="N652" s="1">
        <f>HLOOKUP(B651,'FY17-18'!$E$2:$GA$49,15,FALSE)</f>
        <v>450</v>
      </c>
      <c r="O652" s="1">
        <f>HLOOKUP($B651,'FY18-19'!$E$2:$GA$49,15,FALSE)</f>
        <v>437</v>
      </c>
      <c r="P652" s="1">
        <f>HLOOKUP($B651,'FY19-20'!$E$2:$GA$49,15,FALSE)</f>
        <v>406</v>
      </c>
      <c r="Q652" s="1">
        <f>HLOOKUP($B651,'FY20-21'!$E$2:$GA$49,15,FALSE)</f>
        <v>271</v>
      </c>
      <c r="R652" s="1">
        <f>HLOOKUP($B651,'FY21-22'!$E$2:$GA$49,15,FALSE)</f>
        <v>402</v>
      </c>
      <c r="S652" s="1">
        <f>HLOOKUP($B651,'FY22-23'!$E$2:$GA$49,15,FALSE)</f>
        <v>356</v>
      </c>
      <c r="T652" s="1">
        <f>HLOOKUP($B651,'FY23-24'!$E$2:$GA$49,15,FALSE)</f>
        <v>537</v>
      </c>
    </row>
    <row r="653" spans="1:20">
      <c r="B653" t="s">
        <v>149</v>
      </c>
      <c r="D653" t="s">
        <v>13</v>
      </c>
      <c r="E653" s="3">
        <v>81727.8</v>
      </c>
      <c r="F653" s="3">
        <v>88143.5</v>
      </c>
      <c r="G653" s="3">
        <v>81965.100000000006</v>
      </c>
      <c r="H653" s="3">
        <v>122714.2</v>
      </c>
      <c r="I653" s="1">
        <v>182138.4</v>
      </c>
      <c r="J653" s="1">
        <v>70146</v>
      </c>
      <c r="K653" s="1">
        <f>HLOOKUP(B652,'FY14-15'!$E$2:$GA$49,31,FALSE)</f>
        <v>107745</v>
      </c>
      <c r="L653" s="1">
        <f>HLOOKUP(B652,'FY15-16'!$E$2:$GA$49,31,FALSE)</f>
        <v>99165</v>
      </c>
      <c r="M653" s="1">
        <f>HLOOKUP(B652,'FY16-17'!$E$2:$GA$49,31,FALSE)</f>
        <v>120159</v>
      </c>
      <c r="N653" s="1">
        <f>HLOOKUP(B652,'FY17-18'!$E$2:$GA$49,31,FALSE)</f>
        <v>98600</v>
      </c>
      <c r="O653" s="1">
        <f>HLOOKUP($B652,'FY18-19'!$E$2:$GA$49,31,FALSE)</f>
        <v>86652</v>
      </c>
      <c r="P653" s="1">
        <f>HLOOKUP($B652,'FY19-20'!$E$2:$GA$49,31,FALSE)</f>
        <v>80948</v>
      </c>
      <c r="Q653" s="1">
        <f>HLOOKUP($B652,'FY20-21'!$E$2:$GA$49,31,FALSE)</f>
        <v>98835</v>
      </c>
      <c r="R653" s="1">
        <f>HLOOKUP($B652,'FY21-22'!$E$2:$GA$49,31,FALSE)</f>
        <v>92462</v>
      </c>
      <c r="S653" s="1">
        <f>HLOOKUP($B652,'FY22-23'!$E$2:$GA$49,31,FALSE)</f>
        <v>86553</v>
      </c>
      <c r="T653" s="1">
        <f>HLOOKUP($B652,'FY23-24'!$E$2:$GA$49,31,FALSE)</f>
        <v>105232.8</v>
      </c>
    </row>
    <row r="654" spans="1:20">
      <c r="B654" t="s">
        <v>149</v>
      </c>
      <c r="D654" t="s">
        <v>24</v>
      </c>
      <c r="E654" s="3">
        <v>317435.78000000003</v>
      </c>
      <c r="F654" s="3">
        <v>337978.62</v>
      </c>
      <c r="G654" s="3">
        <v>364930.1</v>
      </c>
      <c r="H654" s="3">
        <v>386017.9</v>
      </c>
      <c r="I654" s="1">
        <v>349052.01</v>
      </c>
      <c r="J654" s="1">
        <v>360234.57</v>
      </c>
      <c r="K654" s="1">
        <f>HLOOKUP(B653,'FY14-15'!$E$2:$GA$49,7,FALSE)</f>
        <v>491059.3</v>
      </c>
      <c r="L654" s="1">
        <f>HLOOKUP(B653,'FY15-16'!$E$2:$GA$49,7,FALSE)</f>
        <v>542998.06999999995</v>
      </c>
      <c r="M654" s="1">
        <f>HLOOKUP(B653,'FY16-17'!$E$2:$GA$49,7,FALSE)</f>
        <v>497821.38</v>
      </c>
      <c r="N654" s="1">
        <f>HLOOKUP(B653,'FY17-18'!$E$2:$GA$49,7,FALSE)</f>
        <v>504657.57</v>
      </c>
      <c r="O654" s="1">
        <f>HLOOKUP($B653,'FY18-19'!$E$2:$GA$49,7,FALSE)</f>
        <v>533076.47</v>
      </c>
      <c r="P654" s="1">
        <f>HLOOKUP($B653,'FY19-20'!$E$2:$GA$49,7,FALSE)</f>
        <v>556416.06999999995</v>
      </c>
      <c r="Q654" s="1">
        <f>HLOOKUP($B653,'FY20-21'!$E$2:$GA$49,7,FALSE)</f>
        <v>501412.97</v>
      </c>
      <c r="R654" s="1">
        <f>HLOOKUP($B653,'FY21-22'!$E$2:$GA$49,7,FALSE)</f>
        <v>624111.51</v>
      </c>
      <c r="S654" s="1">
        <f>HLOOKUP($B653,'FY22-23'!$E$2:$GA$49,7,FALSE)</f>
        <v>632409.80000000005</v>
      </c>
      <c r="T654" s="1">
        <f>HLOOKUP($B653,'FY23-24'!$E$2:$GA$49,7,FALSE)</f>
        <v>654923.06999999995</v>
      </c>
    </row>
    <row r="655" spans="1:20">
      <c r="B655" t="s">
        <v>149</v>
      </c>
      <c r="D655" t="s">
        <v>15</v>
      </c>
      <c r="E655" s="3">
        <v>149472.83000000002</v>
      </c>
      <c r="F655" s="3">
        <v>136547.51</v>
      </c>
      <c r="G655" s="3">
        <v>144128.70000000001</v>
      </c>
      <c r="H655" s="3">
        <v>161476.11000000002</v>
      </c>
      <c r="I655" s="1">
        <v>163837.62</v>
      </c>
      <c r="J655" s="1">
        <v>139578.41</v>
      </c>
      <c r="K655" s="1">
        <f>HLOOKUP(B654,'FY14-15'!$E$2:$GA$49,39,FALSE)</f>
        <v>193304.83</v>
      </c>
      <c r="L655" s="1">
        <f>HLOOKUP(B654,'FY15-16'!$E$2:$GA$49,39,FALSE)</f>
        <v>208747.77000000002</v>
      </c>
      <c r="M655" s="1">
        <f>HLOOKUP(B654,'FY16-17'!$E$2:$GA$49,39,FALSE)</f>
        <v>208747.77000000002</v>
      </c>
      <c r="N655" s="1">
        <f>HLOOKUP(B654,'FY17-18'!$E$2:$GA$49,39,FALSE)</f>
        <v>198704.03999999998</v>
      </c>
      <c r="O655" s="1">
        <f>HLOOKUP($B654,'FY18-19'!$E$2:$GA$49,39,FALSE)</f>
        <v>202253.63</v>
      </c>
      <c r="P655" s="1">
        <f>HLOOKUP($B654,'FY19-20'!$E$2:$GA$49,39,FALSE)</f>
        <v>208730.28</v>
      </c>
      <c r="Q655" s="1">
        <f>HLOOKUP($B654,'FY20-21'!$E$2:$GA$49,39,FALSE)</f>
        <v>208730.28</v>
      </c>
      <c r="R655" s="1">
        <f>HLOOKUP($B654,'FY21-22'!$E$2:$GA$49,39,FALSE)</f>
        <v>234542.22999999998</v>
      </c>
      <c r="S655" s="1">
        <f>HLOOKUP($B654,'FY22-23'!$E$2:$GA$49,39,FALSE)</f>
        <v>235873.04</v>
      </c>
      <c r="T655" s="1">
        <f>HLOOKUP($B654,'FY23-24'!$E$2:$GA$49,39,FALSE)</f>
        <v>248176.35</v>
      </c>
    </row>
    <row r="656" spans="1:20">
      <c r="B656" t="s">
        <v>149</v>
      </c>
      <c r="D656" t="s">
        <v>16</v>
      </c>
      <c r="E656" s="3">
        <v>86846.16</v>
      </c>
      <c r="F656" s="3">
        <v>79031.040000000008</v>
      </c>
      <c r="G656" s="3">
        <v>87196.07</v>
      </c>
      <c r="H656" s="3">
        <v>100753.04000000001</v>
      </c>
      <c r="I656" s="1">
        <v>101151.28</v>
      </c>
      <c r="J656" s="1">
        <v>100693.95</v>
      </c>
      <c r="K656" s="1">
        <f>HLOOKUP(B655,'FY14-15'!$E$2:$GA$49,48,FALSE)</f>
        <v>128757.13</v>
      </c>
      <c r="L656" s="1">
        <f>HLOOKUP(B655,'FY15-16'!$E$2:$GA$49,48,FALSE)</f>
        <v>130279.79000000001</v>
      </c>
      <c r="M656" s="1">
        <f>HLOOKUP(B655,'FY16-17'!$E$2:$GA$49,48,FALSE)</f>
        <v>126895.94</v>
      </c>
      <c r="N656" s="1">
        <f>HLOOKUP(B655,'FY17-18'!$E$2:$GA$49,48,FALSE)</f>
        <v>114606.72</v>
      </c>
      <c r="O656" s="1">
        <f>HLOOKUP($B655,'FY18-19'!$E$2:$GA$49,48,FALSE)</f>
        <v>112758.42000000001</v>
      </c>
      <c r="P656" s="1">
        <f>HLOOKUP($B655,'FY19-20'!$E$2:$GA$49,48,FALSE)</f>
        <v>119896.89</v>
      </c>
      <c r="Q656" s="1">
        <f>HLOOKUP($B655,'FY20-21'!$E$2:$GA$49,48,FALSE)</f>
        <v>124578.28</v>
      </c>
      <c r="R656" s="1">
        <f>HLOOKUP($B655,'FY21-22'!$E$2:$GA$49,48,FALSE)</f>
        <v>139175.59</v>
      </c>
      <c r="S656" s="1">
        <f>HLOOKUP($B655,'FY22-23'!$E$2:$GA$49,48,FALSE)</f>
        <v>135192.22999999998</v>
      </c>
      <c r="T656" s="1">
        <f>HLOOKUP($B655,'FY23-24'!$E$2:$GA$49,48,FALSE)</f>
        <v>137459.26999999999</v>
      </c>
    </row>
    <row r="657" spans="1:20">
      <c r="B657" t="s">
        <v>149</v>
      </c>
      <c r="D657" t="s">
        <v>17</v>
      </c>
      <c r="E657" s="3">
        <v>678.28</v>
      </c>
      <c r="F657" s="3">
        <v>722.18</v>
      </c>
      <c r="G657" s="3">
        <v>810.96</v>
      </c>
      <c r="H657" s="3">
        <v>577.01</v>
      </c>
      <c r="I657" s="3">
        <v>490.24158707865172</v>
      </c>
      <c r="J657" s="3">
        <v>487.46220568335588</v>
      </c>
      <c r="K657" s="3">
        <f t="shared" ref="K657:R657" si="483">K654/K652</f>
        <v>664.49161028416779</v>
      </c>
      <c r="L657" s="3">
        <f t="shared" si="483"/>
        <v>732.79091767881232</v>
      </c>
      <c r="M657" s="3">
        <f t="shared" si="483"/>
        <v>1136.5784931506848</v>
      </c>
      <c r="N657" s="3">
        <f t="shared" si="483"/>
        <v>1121.4612666666667</v>
      </c>
      <c r="O657" s="3">
        <f t="shared" si="483"/>
        <v>1219.8546224256293</v>
      </c>
      <c r="P657" s="3">
        <f t="shared" si="483"/>
        <v>1370.4829310344826</v>
      </c>
      <c r="Q657" s="3">
        <f t="shared" si="483"/>
        <v>1850.232361623616</v>
      </c>
      <c r="R657" s="3">
        <f t="shared" si="483"/>
        <v>1552.5161940298508</v>
      </c>
      <c r="S657" s="3">
        <f t="shared" ref="S657:T657" si="484">S654/S652</f>
        <v>1776.4320224719102</v>
      </c>
      <c r="T657" s="3">
        <f t="shared" si="484"/>
        <v>1219.596033519553</v>
      </c>
    </row>
    <row r="658" spans="1:20">
      <c r="B658" t="s">
        <v>149</v>
      </c>
      <c r="D658" t="s">
        <v>18</v>
      </c>
      <c r="E658" s="4">
        <v>3.88</v>
      </c>
      <c r="F658" s="4">
        <v>3.83</v>
      </c>
      <c r="G658" s="4">
        <v>4.45</v>
      </c>
      <c r="H658" s="4">
        <v>3.15</v>
      </c>
      <c r="I658" s="5">
        <v>1.9164108721719308</v>
      </c>
      <c r="J658" s="5">
        <v>5.1354969634761787</v>
      </c>
      <c r="K658" s="3">
        <f t="shared" ref="K658:M660" si="485">K654/K653</f>
        <v>4.5576063854471203</v>
      </c>
      <c r="L658" s="3">
        <f t="shared" si="485"/>
        <v>5.4757028185347645</v>
      </c>
      <c r="M658" s="3">
        <f t="shared" si="485"/>
        <v>4.1430219958554915</v>
      </c>
      <c r="N658" s="3">
        <f t="shared" ref="N658:R660" si="486">N654/N653</f>
        <v>5.1182309330628808</v>
      </c>
      <c r="O658" s="3">
        <f t="shared" si="486"/>
        <v>6.1519234408899965</v>
      </c>
      <c r="P658" s="3">
        <f t="shared" si="486"/>
        <v>6.8737469733656171</v>
      </c>
      <c r="Q658" s="3">
        <f t="shared" si="486"/>
        <v>5.0732328628522279</v>
      </c>
      <c r="R658" s="3">
        <f t="shared" si="486"/>
        <v>6.7499244013757007</v>
      </c>
      <c r="S658" s="3">
        <f t="shared" ref="S658:T658" si="487">S654/S653</f>
        <v>7.3066190657747283</v>
      </c>
      <c r="T658" s="3">
        <f t="shared" si="487"/>
        <v>6.2235640408693857</v>
      </c>
    </row>
    <row r="659" spans="1:20">
      <c r="B659" t="s">
        <v>149</v>
      </c>
      <c r="D659" t="s">
        <v>19</v>
      </c>
      <c r="E659" s="6">
        <v>0.47089999999999999</v>
      </c>
      <c r="F659" s="6">
        <v>0.40400000000000003</v>
      </c>
      <c r="G659" s="6">
        <v>0.39489999999999997</v>
      </c>
      <c r="H659" s="6">
        <v>0.41830000000000001</v>
      </c>
      <c r="I659" s="6">
        <v>0.46937881836004897</v>
      </c>
      <c r="J659" s="6">
        <v>0.38746533959802915</v>
      </c>
      <c r="K659" s="6">
        <f t="shared" si="485"/>
        <v>0.39364864895135881</v>
      </c>
      <c r="L659" s="6">
        <f t="shared" si="485"/>
        <v>0.38443556530504802</v>
      </c>
      <c r="M659" s="6">
        <f t="shared" si="485"/>
        <v>0.41932262933343684</v>
      </c>
      <c r="N659" s="6">
        <f t="shared" si="486"/>
        <v>0.39374033366823363</v>
      </c>
      <c r="O659" s="6">
        <f t="shared" si="486"/>
        <v>0.37940828639463303</v>
      </c>
      <c r="P659" s="6">
        <f t="shared" si="486"/>
        <v>0.37513345004575444</v>
      </c>
      <c r="Q659" s="6">
        <f t="shared" si="486"/>
        <v>0.41628416592414835</v>
      </c>
      <c r="R659" s="6">
        <f t="shared" si="486"/>
        <v>0.37580180182865075</v>
      </c>
      <c r="S659" s="6">
        <f t="shared" ref="S659:T659" si="488">S655/S654</f>
        <v>0.37297499184863991</v>
      </c>
      <c r="T659" s="6">
        <f t="shared" si="488"/>
        <v>0.3789396974517939</v>
      </c>
    </row>
    <row r="660" spans="1:20">
      <c r="B660" t="s">
        <v>149</v>
      </c>
      <c r="D660" t="s">
        <v>20</v>
      </c>
      <c r="E660" s="6">
        <v>0.58099999999999996</v>
      </c>
      <c r="F660" s="6">
        <v>0.57879999999999998</v>
      </c>
      <c r="G660" s="6">
        <v>0.60499999999999998</v>
      </c>
      <c r="H660" s="6">
        <v>0.624</v>
      </c>
      <c r="I660" s="6">
        <v>0.61738738636462132</v>
      </c>
      <c r="J660" s="6">
        <v>0.72141493802659018</v>
      </c>
      <c r="K660" s="6">
        <f t="shared" si="485"/>
        <v>0.66608335653071893</v>
      </c>
      <c r="L660" s="6">
        <f t="shared" si="485"/>
        <v>0.62410146944324241</v>
      </c>
      <c r="M660" s="6">
        <f t="shared" si="485"/>
        <v>0.60789123639500431</v>
      </c>
      <c r="N660" s="6">
        <f t="shared" si="486"/>
        <v>0.57677096046965126</v>
      </c>
      <c r="O660" s="6">
        <f t="shared" si="486"/>
        <v>0.55750999376377086</v>
      </c>
      <c r="P660" s="6">
        <f t="shared" si="486"/>
        <v>0.57441062216751682</v>
      </c>
      <c r="Q660" s="6">
        <f t="shared" si="486"/>
        <v>0.59683856122839485</v>
      </c>
      <c r="R660" s="6">
        <f t="shared" si="486"/>
        <v>0.59339245644590322</v>
      </c>
      <c r="S660" s="6">
        <f t="shared" ref="S660:T660" si="489">S656/S655</f>
        <v>0.57315677111720775</v>
      </c>
      <c r="T660" s="6">
        <f t="shared" si="489"/>
        <v>0.55387739403855363</v>
      </c>
    </row>
    <row r="661" spans="1:20">
      <c r="B661" t="s">
        <v>149</v>
      </c>
      <c r="D661" t="s">
        <v>21</v>
      </c>
      <c r="E661" s="6">
        <v>0.27360000000000001</v>
      </c>
      <c r="F661" s="6">
        <v>0.23380000000000001</v>
      </c>
      <c r="G661" s="6">
        <v>0.2389</v>
      </c>
      <c r="H661" s="6">
        <v>0.26100000000000001</v>
      </c>
      <c r="I661" s="6">
        <v>0.28978856188222496</v>
      </c>
      <c r="J661" s="6">
        <v>0.27952328395356391</v>
      </c>
      <c r="K661" s="6">
        <f t="shared" ref="K661:R661" si="490">K656/K654</f>
        <v>0.26220281338730372</v>
      </c>
      <c r="L661" s="6">
        <f t="shared" si="490"/>
        <v>0.23992680121312404</v>
      </c>
      <c r="M661" s="6">
        <f t="shared" si="490"/>
        <v>0.25490255159390701</v>
      </c>
      <c r="N661" s="6">
        <f t="shared" si="490"/>
        <v>0.2270979904254681</v>
      </c>
      <c r="O661" s="6">
        <f t="shared" si="490"/>
        <v>0.21152391138179485</v>
      </c>
      <c r="P661" s="6">
        <f t="shared" si="490"/>
        <v>0.21548063843662893</v>
      </c>
      <c r="Q661" s="6">
        <f t="shared" si="490"/>
        <v>0.24845444265233108</v>
      </c>
      <c r="R661" s="6">
        <f t="shared" si="490"/>
        <v>0.22299795432389957</v>
      </c>
      <c r="S661" s="6">
        <f t="shared" ref="S661:T661" si="491">S656/S654</f>
        <v>0.21377314203543329</v>
      </c>
      <c r="T661" s="6">
        <f t="shared" si="491"/>
        <v>0.20988613212235752</v>
      </c>
    </row>
    <row r="662" spans="1:20">
      <c r="B662" t="s">
        <v>149</v>
      </c>
    </row>
    <row r="663" spans="1:20">
      <c r="A663" t="s">
        <v>136</v>
      </c>
      <c r="B663" t="s">
        <v>151</v>
      </c>
      <c r="C663" t="s">
        <v>152</v>
      </c>
    </row>
    <row r="664" spans="1:20">
      <c r="B664" t="s">
        <v>151</v>
      </c>
      <c r="D664" t="s">
        <v>12</v>
      </c>
      <c r="E664" s="1">
        <v>10813</v>
      </c>
      <c r="F664" s="1">
        <v>10755</v>
      </c>
      <c r="G664" s="1">
        <v>11655</v>
      </c>
      <c r="H664" s="1">
        <v>10559</v>
      </c>
      <c r="I664" s="1">
        <v>11335</v>
      </c>
      <c r="J664" s="1">
        <v>10832</v>
      </c>
      <c r="K664" s="1">
        <f>HLOOKUP(B663,'FY14-15'!$E$2:$GA$49,15,FALSE)</f>
        <v>11002</v>
      </c>
      <c r="L664" s="1">
        <f>HLOOKUP(B663,'FY15-16'!$E$2:$GA$49,15,FALSE)</f>
        <v>11268</v>
      </c>
      <c r="M664" s="1">
        <f>HLOOKUP(B663,'FY16-17'!$E$2:$GA$49,15,FALSE)</f>
        <v>11237</v>
      </c>
      <c r="N664" s="1">
        <f>HLOOKUP(B663,'FY17-18'!$E$2:$GA$49,15,FALSE)</f>
        <v>12156</v>
      </c>
      <c r="O664" s="1">
        <f>HLOOKUP($B663,'FY18-19'!$E$2:$GA$49,15,FALSE)</f>
        <v>11911</v>
      </c>
      <c r="P664" s="1">
        <f>HLOOKUP($B663,'FY19-20'!$E$2:$GA$49,15,FALSE)</f>
        <v>12460</v>
      </c>
      <c r="Q664" s="1">
        <f>HLOOKUP($B663,'FY20-21'!$E$2:$GA$49,15,FALSE)</f>
        <v>11465</v>
      </c>
      <c r="R664" s="1">
        <f>HLOOKUP($B663,'FY21-22'!$E$2:$GA$49,15,FALSE)</f>
        <v>11167</v>
      </c>
      <c r="S664" s="1">
        <f>HLOOKUP($B663,'FY22-23'!$E$2:$GA$49,15,FALSE)</f>
        <v>9407</v>
      </c>
      <c r="T664" s="1">
        <f>HLOOKUP($B663,'FY23-24'!$E$2:$GA$49,15,FALSE)</f>
        <v>8706</v>
      </c>
    </row>
    <row r="665" spans="1:20">
      <c r="B665" t="s">
        <v>151</v>
      </c>
      <c r="D665" t="s">
        <v>13</v>
      </c>
      <c r="E665" s="3">
        <v>1917936</v>
      </c>
      <c r="F665" s="3">
        <v>2017971</v>
      </c>
      <c r="G665" s="3">
        <v>2026008</v>
      </c>
      <c r="H665" s="3">
        <v>1640061</v>
      </c>
      <c r="I665" s="1">
        <v>1588248</v>
      </c>
      <c r="J665" s="1">
        <v>1673577</v>
      </c>
      <c r="K665" s="1">
        <f>HLOOKUP(B664,'FY14-15'!$E$2:$GA$49,31,FALSE)</f>
        <v>1699911</v>
      </c>
      <c r="L665" s="1">
        <f>HLOOKUP(B664,'FY15-16'!$E$2:$GA$49,31,FALSE)</f>
        <v>1693224.9</v>
      </c>
      <c r="M665" s="1">
        <f>HLOOKUP(B664,'FY16-17'!$E$2:$GA$49,31,FALSE)</f>
        <v>1691446.5</v>
      </c>
      <c r="N665" s="1">
        <f>HLOOKUP(B664,'FY17-18'!$E$2:$GA$49,31,FALSE)</f>
        <v>1766139.3</v>
      </c>
      <c r="O665" s="1">
        <f>HLOOKUP($B664,'FY18-19'!$E$2:$GA$49,31,FALSE)</f>
        <v>1696719</v>
      </c>
      <c r="P665" s="1">
        <f>HLOOKUP($B664,'FY19-20'!$E$2:$GA$49,31,FALSE)</f>
        <v>1201788</v>
      </c>
      <c r="Q665" s="1">
        <f>HLOOKUP($B664,'FY20-21'!$E$2:$GA$49,31,FALSE)</f>
        <v>1290854</v>
      </c>
      <c r="R665" s="1">
        <f>HLOOKUP($B664,'FY21-22'!$E$2:$GA$49,31,FALSE)</f>
        <v>1386126</v>
      </c>
      <c r="S665" s="1">
        <f>HLOOKUP($B664,'FY22-23'!$E$2:$GA$49,31,FALSE)</f>
        <v>1288314</v>
      </c>
      <c r="T665" s="1">
        <f>HLOOKUP($B664,'FY23-24'!$E$2:$GA$49,31,FALSE)</f>
        <v>1205232</v>
      </c>
    </row>
    <row r="666" spans="1:20">
      <c r="B666" t="s">
        <v>151</v>
      </c>
      <c r="D666" t="s">
        <v>24</v>
      </c>
      <c r="E666" s="3">
        <v>6543849.3899999997</v>
      </c>
      <c r="F666" s="3">
        <v>6678095.3499999996</v>
      </c>
      <c r="G666" s="3">
        <v>6327947.8300000001</v>
      </c>
      <c r="H666" s="3">
        <v>5929672.3300000001</v>
      </c>
      <c r="I666" s="1">
        <v>6218684.0300000003</v>
      </c>
      <c r="J666" s="1">
        <v>5865137.8600000003</v>
      </c>
      <c r="K666" s="1">
        <f>HLOOKUP(B665,'FY14-15'!$E$2:$GA$49,7,FALSE)</f>
        <v>6559370.4199999999</v>
      </c>
      <c r="L666" s="1">
        <f>HLOOKUP(B665,'FY15-16'!$E$2:$GA$49,7,FALSE)</f>
        <v>6822415.54</v>
      </c>
      <c r="M666" s="1">
        <f>HLOOKUP(B665,'FY16-17'!$E$2:$GA$49,7,FALSE)</f>
        <v>6927960.7199999997</v>
      </c>
      <c r="N666" s="1">
        <f>HLOOKUP(B665,'FY17-18'!$E$2:$GA$49,7,FALSE)</f>
        <v>7261055.5</v>
      </c>
      <c r="O666" s="1">
        <f>HLOOKUP($B665,'FY18-19'!$E$2:$GA$49,7,FALSE)</f>
        <v>7692699.7400000002</v>
      </c>
      <c r="P666" s="1">
        <f>HLOOKUP($B665,'FY19-20'!$E$2:$GA$49,7,FALSE)</f>
        <v>7972018.1399999997</v>
      </c>
      <c r="Q666" s="1">
        <f>HLOOKUP($B665,'FY20-21'!$E$2:$GA$49,7,FALSE)</f>
        <v>7484389.8099999996</v>
      </c>
      <c r="R666" s="1">
        <f>HLOOKUP($B665,'FY21-22'!$E$2:$GA$49,7,FALSE)</f>
        <v>8043078.9800000004</v>
      </c>
      <c r="S666" s="1">
        <f>HLOOKUP($B665,'FY22-23'!$E$2:$GA$49,7,FALSE)</f>
        <v>8209800.79</v>
      </c>
      <c r="T666" s="1">
        <f>HLOOKUP($B665,'FY23-24'!$E$2:$GA$49,7,FALSE)</f>
        <v>8991583.2599999998</v>
      </c>
    </row>
    <row r="667" spans="1:20">
      <c r="B667" t="s">
        <v>151</v>
      </c>
      <c r="D667" t="s">
        <v>15</v>
      </c>
      <c r="E667" s="3">
        <v>2696718.77</v>
      </c>
      <c r="F667" s="3">
        <v>2767240.07</v>
      </c>
      <c r="G667" s="3">
        <v>2767240.07</v>
      </c>
      <c r="H667" s="3">
        <v>2650657.85</v>
      </c>
      <c r="I667" s="1">
        <v>2504020.0700000003</v>
      </c>
      <c r="J667" s="1">
        <v>2405643.29</v>
      </c>
      <c r="K667" s="1">
        <f>HLOOKUP(B666,'FY14-15'!$E$2:$GA$49,39,FALSE)</f>
        <v>2647374.7999999998</v>
      </c>
      <c r="L667" s="1">
        <f>HLOOKUP(B666,'FY15-16'!$E$2:$GA$49,39,FALSE)</f>
        <v>2734793.75</v>
      </c>
      <c r="M667" s="1">
        <f>HLOOKUP(B666,'FY16-17'!$E$2:$GA$49,39,FALSE)</f>
        <v>2770096.5300000003</v>
      </c>
      <c r="N667" s="1">
        <f>HLOOKUP(B666,'FY17-18'!$E$2:$GA$49,39,FALSE)</f>
        <v>2901621.37</v>
      </c>
      <c r="O667" s="1">
        <f>HLOOKUP($B666,'FY18-19'!$E$2:$GA$49,39,FALSE)</f>
        <v>3030434.0599999996</v>
      </c>
      <c r="P667" s="1">
        <f>HLOOKUP($B666,'FY19-20'!$E$2:$GA$49,39,FALSE)</f>
        <v>3030434.0599999996</v>
      </c>
      <c r="Q667" s="1">
        <f>HLOOKUP($B666,'FY20-21'!$E$2:$GA$49,39,FALSE)</f>
        <v>3001091.5</v>
      </c>
      <c r="R667" s="1">
        <f>HLOOKUP($B666,'FY21-22'!$E$2:$GA$49,39,FALSE)</f>
        <v>3071324.36</v>
      </c>
      <c r="S667" s="1">
        <f>HLOOKUP($B666,'FY22-23'!$E$2:$GA$49,39,FALSE)</f>
        <v>3103297.55</v>
      </c>
      <c r="T667" s="1">
        <f>HLOOKUP($B666,'FY23-24'!$E$2:$GA$49,39,FALSE)</f>
        <v>3347280.6999999997</v>
      </c>
    </row>
    <row r="668" spans="1:20">
      <c r="B668" t="s">
        <v>151</v>
      </c>
      <c r="D668" t="s">
        <v>16</v>
      </c>
      <c r="E668" s="3">
        <v>1572276.4</v>
      </c>
      <c r="F668" s="3">
        <v>1633870.54</v>
      </c>
      <c r="G668" s="3">
        <v>1659599.83</v>
      </c>
      <c r="H668" s="3">
        <v>1612453.5</v>
      </c>
      <c r="I668" s="1">
        <v>1526951.56</v>
      </c>
      <c r="J668" s="1">
        <v>1538960.8599999999</v>
      </c>
      <c r="K668" s="1">
        <f>HLOOKUP(B667,'FY14-15'!$E$2:$GA$49,48,FALSE)</f>
        <v>1734165.5</v>
      </c>
      <c r="L668" s="1">
        <f>HLOOKUP(B667,'FY15-16'!$E$2:$GA$49,48,FALSE)</f>
        <v>1694827.91</v>
      </c>
      <c r="M668" s="1">
        <f>HLOOKUP(B667,'FY16-17'!$E$2:$GA$49,48,FALSE)</f>
        <v>1687517.36</v>
      </c>
      <c r="N668" s="1">
        <f>HLOOKUP(B667,'FY17-18'!$E$2:$GA$49,48,FALSE)</f>
        <v>1700109.84</v>
      </c>
      <c r="O668" s="1">
        <f>HLOOKUP($B667,'FY18-19'!$E$2:$GA$49,48,FALSE)</f>
        <v>1696227.19</v>
      </c>
      <c r="P668" s="1">
        <f>HLOOKUP($B667,'FY19-20'!$E$2:$GA$49,48,FALSE)</f>
        <v>1731979.76</v>
      </c>
      <c r="Q668" s="1">
        <f>HLOOKUP($B667,'FY20-21'!$E$2:$GA$49,48,FALSE)</f>
        <v>1788255.97</v>
      </c>
      <c r="R668" s="1">
        <f>HLOOKUP($B667,'FY21-22'!$E$2:$GA$49,48,FALSE)</f>
        <v>1796870.8199999998</v>
      </c>
      <c r="S668" s="1">
        <f>HLOOKUP($B667,'FY22-23'!$E$2:$GA$49,48,FALSE)</f>
        <v>1780023.46</v>
      </c>
      <c r="T668" s="1">
        <f>HLOOKUP($B667,'FY23-24'!$E$2:$GA$49,48,FALSE)</f>
        <v>1860803</v>
      </c>
    </row>
    <row r="669" spans="1:20">
      <c r="B669" t="s">
        <v>151</v>
      </c>
      <c r="D669" t="s">
        <v>17</v>
      </c>
      <c r="E669" s="3">
        <v>605.17999999999995</v>
      </c>
      <c r="F669" s="3">
        <v>620.92999999999995</v>
      </c>
      <c r="G669" s="3">
        <v>542.94000000000005</v>
      </c>
      <c r="H669" s="3">
        <v>561.58000000000004</v>
      </c>
      <c r="I669" s="3">
        <v>548.62673400970448</v>
      </c>
      <c r="J669" s="3">
        <v>541.46398264401773</v>
      </c>
      <c r="K669" s="3">
        <f t="shared" ref="K669:R669" si="492">K666/K664</f>
        <v>596.19800218142154</v>
      </c>
      <c r="L669" s="3">
        <f t="shared" si="492"/>
        <v>605.46818778842737</v>
      </c>
      <c r="M669" s="3">
        <f t="shared" si="492"/>
        <v>616.53116668149858</v>
      </c>
      <c r="N669" s="3">
        <f t="shared" si="492"/>
        <v>597.32276242184935</v>
      </c>
      <c r="O669" s="3">
        <f t="shared" si="492"/>
        <v>645.84835362270178</v>
      </c>
      <c r="P669" s="3">
        <f t="shared" si="492"/>
        <v>639.80883948635631</v>
      </c>
      <c r="Q669" s="3">
        <f t="shared" si="492"/>
        <v>652.8032978630614</v>
      </c>
      <c r="R669" s="3">
        <f t="shared" si="492"/>
        <v>720.25422942598732</v>
      </c>
      <c r="S669" s="3">
        <f t="shared" ref="S669:T669" si="493">S666/S664</f>
        <v>872.73315509726797</v>
      </c>
      <c r="T669" s="3">
        <f t="shared" si="493"/>
        <v>1032.8030392832529</v>
      </c>
    </row>
    <row r="670" spans="1:20">
      <c r="B670" t="s">
        <v>151</v>
      </c>
      <c r="D670" t="s">
        <v>18</v>
      </c>
      <c r="E670" s="4">
        <v>3.41</v>
      </c>
      <c r="F670" s="4">
        <v>3.31</v>
      </c>
      <c r="G670" s="4">
        <v>3.12</v>
      </c>
      <c r="H670" s="4">
        <v>3.62</v>
      </c>
      <c r="I670" s="5">
        <v>3.9154363991014001</v>
      </c>
      <c r="J670" s="5">
        <v>3.5045521419092163</v>
      </c>
      <c r="K670" s="3">
        <f t="shared" ref="K670:M672" si="494">K666/K665</f>
        <v>3.8586552001840095</v>
      </c>
      <c r="L670" s="3">
        <f t="shared" si="494"/>
        <v>4.0292435694750299</v>
      </c>
      <c r="M670" s="3">
        <f t="shared" si="494"/>
        <v>4.0958793080360509</v>
      </c>
      <c r="N670" s="3">
        <f t="shared" ref="N670:R672" si="495">N666/N665</f>
        <v>4.1112586645911788</v>
      </c>
      <c r="O670" s="3">
        <f t="shared" si="495"/>
        <v>4.5338678590856825</v>
      </c>
      <c r="P670" s="3">
        <f t="shared" si="495"/>
        <v>6.6334645877642311</v>
      </c>
      <c r="Q670" s="3">
        <f t="shared" si="495"/>
        <v>5.7980141906055991</v>
      </c>
      <c r="R670" s="3">
        <f t="shared" si="495"/>
        <v>5.8025597817225858</v>
      </c>
      <c r="S670" s="3">
        <f t="shared" ref="S670:T670" si="496">S666/S665</f>
        <v>6.3725153883292425</v>
      </c>
      <c r="T670" s="3">
        <f t="shared" si="496"/>
        <v>7.4604584511529728</v>
      </c>
    </row>
    <row r="671" spans="1:20">
      <c r="B671" t="s">
        <v>151</v>
      </c>
      <c r="D671" t="s">
        <v>19</v>
      </c>
      <c r="E671" s="6">
        <v>0.41210000000000002</v>
      </c>
      <c r="F671" s="6">
        <v>0.41439999999999999</v>
      </c>
      <c r="G671" s="6">
        <v>0.43730000000000002</v>
      </c>
      <c r="H671" s="6">
        <v>0.44700000000000001</v>
      </c>
      <c r="I671" s="6">
        <v>0.40266076519086308</v>
      </c>
      <c r="J671" s="6">
        <v>0.41015971788257333</v>
      </c>
      <c r="K671" s="6">
        <f t="shared" si="494"/>
        <v>0.40360196642164931</v>
      </c>
      <c r="L671" s="6">
        <f t="shared" si="494"/>
        <v>0.40085417459048528</v>
      </c>
      <c r="M671" s="6">
        <f t="shared" si="494"/>
        <v>0.39984299016060248</v>
      </c>
      <c r="N671" s="6">
        <f t="shared" si="495"/>
        <v>0.39961426682387985</v>
      </c>
      <c r="O671" s="6">
        <f t="shared" si="495"/>
        <v>0.39393635036118013</v>
      </c>
      <c r="P671" s="6">
        <f t="shared" si="495"/>
        <v>0.38013386407071065</v>
      </c>
      <c r="Q671" s="6">
        <f t="shared" si="495"/>
        <v>0.40098011677454304</v>
      </c>
      <c r="R671" s="6">
        <f t="shared" si="495"/>
        <v>0.38185928145641557</v>
      </c>
      <c r="S671" s="6">
        <f t="shared" ref="S671:T671" si="497">S667/S666</f>
        <v>0.37799912925780016</v>
      </c>
      <c r="T671" s="6">
        <f t="shared" si="497"/>
        <v>0.37226822053583475</v>
      </c>
    </row>
    <row r="672" spans="1:20">
      <c r="B672" t="s">
        <v>151</v>
      </c>
      <c r="D672" t="s">
        <v>20</v>
      </c>
      <c r="E672" s="6">
        <v>0.58299999999999996</v>
      </c>
      <c r="F672" s="6">
        <v>0.59040000000000004</v>
      </c>
      <c r="G672" s="6">
        <v>0.59970000000000001</v>
      </c>
      <c r="H672" s="6">
        <v>0.60829999999999995</v>
      </c>
      <c r="I672" s="6">
        <v>0.60980004844769475</v>
      </c>
      <c r="J672" s="6">
        <v>0.63972945049554697</v>
      </c>
      <c r="K672" s="6">
        <f t="shared" si="494"/>
        <v>0.6550509961793094</v>
      </c>
      <c r="L672" s="6">
        <f t="shared" si="494"/>
        <v>0.61972787161737519</v>
      </c>
      <c r="M672" s="6">
        <f t="shared" si="494"/>
        <v>0.60919081401109154</v>
      </c>
      <c r="N672" s="6">
        <f t="shared" si="495"/>
        <v>0.58591719015358645</v>
      </c>
      <c r="O672" s="6">
        <f t="shared" si="495"/>
        <v>0.55973077005344907</v>
      </c>
      <c r="P672" s="6">
        <f t="shared" si="495"/>
        <v>0.5715286080172951</v>
      </c>
      <c r="Q672" s="6">
        <f t="shared" si="495"/>
        <v>0.595868526501108</v>
      </c>
      <c r="R672" s="6">
        <f t="shared" si="495"/>
        <v>0.58504755909271655</v>
      </c>
      <c r="S672" s="6">
        <f t="shared" ref="S672:T672" si="498">S668/S667</f>
        <v>0.57359097260912029</v>
      </c>
      <c r="T672" s="6">
        <f t="shared" si="498"/>
        <v>0.55591483558579358</v>
      </c>
    </row>
    <row r="673" spans="1:20">
      <c r="B673" t="s">
        <v>151</v>
      </c>
      <c r="D673" t="s">
        <v>21</v>
      </c>
      <c r="E673" s="6">
        <v>0.24030000000000001</v>
      </c>
      <c r="F673" s="6">
        <v>0.2447</v>
      </c>
      <c r="G673" s="6">
        <v>0.26229999999999998</v>
      </c>
      <c r="H673" s="6">
        <v>0.27189999999999998</v>
      </c>
      <c r="I673" s="6">
        <v>0.24554255412137413</v>
      </c>
      <c r="J673" s="6">
        <v>0.26239125093642723</v>
      </c>
      <c r="K673" s="6">
        <f t="shared" ref="K673:R673" si="499">K668/K666</f>
        <v>0.2643798701644296</v>
      </c>
      <c r="L673" s="6">
        <f t="shared" si="499"/>
        <v>0.24842050444790115</v>
      </c>
      <c r="M673" s="6">
        <f t="shared" si="499"/>
        <v>0.24358067665256627</v>
      </c>
      <c r="N673" s="6">
        <f t="shared" si="499"/>
        <v>0.23414086836273323</v>
      </c>
      <c r="O673" s="6">
        <f t="shared" si="499"/>
        <v>0.22049829673970869</v>
      </c>
      <c r="P673" s="6">
        <f t="shared" si="499"/>
        <v>0.21725737819256896</v>
      </c>
      <c r="Q673" s="6">
        <f t="shared" si="499"/>
        <v>0.23893143133868919</v>
      </c>
      <c r="R673" s="6">
        <f t="shared" si="499"/>
        <v>0.22340584053297458</v>
      </c>
      <c r="S673" s="6">
        <f t="shared" ref="S673:T673" si="500">S668/S666</f>
        <v>0.21681688819638217</v>
      </c>
      <c r="T673" s="6">
        <f t="shared" si="500"/>
        <v>0.20694942661299454</v>
      </c>
    </row>
    <row r="674" spans="1:20">
      <c r="B674" t="s">
        <v>151</v>
      </c>
    </row>
    <row r="675" spans="1:20">
      <c r="A675" t="s">
        <v>136</v>
      </c>
      <c r="B675" t="s">
        <v>153</v>
      </c>
      <c r="C675" t="s">
        <v>154</v>
      </c>
    </row>
    <row r="676" spans="1:20">
      <c r="B676" t="s">
        <v>153</v>
      </c>
      <c r="D676" t="s">
        <v>12</v>
      </c>
      <c r="E676" s="1">
        <v>873</v>
      </c>
      <c r="F676" s="1">
        <v>899</v>
      </c>
      <c r="G676" s="1">
        <v>968</v>
      </c>
      <c r="H676" s="1">
        <v>1003</v>
      </c>
      <c r="I676" s="1">
        <v>1035</v>
      </c>
      <c r="J676" s="1">
        <v>995</v>
      </c>
      <c r="K676" s="1">
        <f>HLOOKUP(B675,'FY14-15'!$E$2:$GA$49,15,FALSE)</f>
        <v>1005</v>
      </c>
      <c r="L676" s="1">
        <f>HLOOKUP(B675,'FY15-16'!$E$2:$GA$49,15,FALSE)</f>
        <v>1050</v>
      </c>
      <c r="M676" s="1">
        <f>HLOOKUP(B675,'FY16-17'!$E$2:$GA$49,15,FALSE)</f>
        <v>955</v>
      </c>
      <c r="N676" s="1">
        <f>HLOOKUP(B675,'FY17-18'!$E$2:$GA$49,15,FALSE)</f>
        <v>1055</v>
      </c>
      <c r="O676" s="1">
        <f>HLOOKUP($B675,'FY18-19'!$E$2:$GA$49,15,FALSE)</f>
        <v>1116</v>
      </c>
      <c r="P676" s="1">
        <f>HLOOKUP($B675,'FY19-20'!$E$2:$GA$49,15,FALSE)</f>
        <v>1087</v>
      </c>
      <c r="Q676" s="1">
        <f>HLOOKUP($B675,'FY20-21'!$E$2:$GA$49,15,FALSE)</f>
        <v>942</v>
      </c>
      <c r="R676" s="1">
        <f>HLOOKUP($B675,'FY21-22'!$E$2:$GA$49,15,FALSE)</f>
        <v>1044</v>
      </c>
      <c r="S676" s="1">
        <f>HLOOKUP($B675,'FY22-23'!$E$2:$GA$49,15,FALSE)</f>
        <v>982</v>
      </c>
      <c r="T676" s="1">
        <f>HLOOKUP($B675,'FY23-24'!$E$2:$GA$49,15,FALSE)</f>
        <v>1101</v>
      </c>
    </row>
    <row r="677" spans="1:20">
      <c r="B677" t="s">
        <v>153</v>
      </c>
      <c r="D677" t="s">
        <v>13</v>
      </c>
      <c r="E677" s="3">
        <v>168424</v>
      </c>
      <c r="F677" s="3">
        <v>195289.5</v>
      </c>
      <c r="G677" s="3">
        <v>187902</v>
      </c>
      <c r="H677" s="3">
        <v>166054</v>
      </c>
      <c r="I677" s="1">
        <v>181902.5</v>
      </c>
      <c r="J677" s="1">
        <v>200407.2</v>
      </c>
      <c r="K677" s="1">
        <f>HLOOKUP(B676,'FY14-15'!$E$2:$GA$49,31,FALSE)</f>
        <v>205631.8</v>
      </c>
      <c r="L677" s="1">
        <f>HLOOKUP(B676,'FY15-16'!$E$2:$GA$49,31,FALSE)</f>
        <v>180141</v>
      </c>
      <c r="M677" s="1">
        <f>HLOOKUP(B676,'FY16-17'!$E$2:$GA$49,31,FALSE)</f>
        <v>162750</v>
      </c>
      <c r="N677" s="1">
        <f>HLOOKUP(B676,'FY17-18'!$E$2:$GA$49,31,FALSE)</f>
        <v>225896</v>
      </c>
      <c r="O677" s="1">
        <f>HLOOKUP($B676,'FY18-19'!$E$2:$GA$49,31,FALSE)</f>
        <v>258720.7</v>
      </c>
      <c r="P677" s="1">
        <f>HLOOKUP($B676,'FY19-20'!$E$2:$GA$49,31,FALSE)</f>
        <v>122590</v>
      </c>
      <c r="Q677" s="1">
        <f>HLOOKUP($B676,'FY20-21'!$E$2:$GA$49,31,FALSE)</f>
        <v>201308</v>
      </c>
      <c r="R677" s="1">
        <f>HLOOKUP($B676,'FY21-22'!$E$2:$GA$49,31,FALSE)</f>
        <v>283406.40000000002</v>
      </c>
      <c r="S677" s="1">
        <f>HLOOKUP($B676,'FY22-23'!$E$2:$GA$49,31,FALSE)</f>
        <v>256046.4</v>
      </c>
      <c r="T677" s="1">
        <f>HLOOKUP($B676,'FY23-24'!$E$2:$GA$49,31,FALSE)</f>
        <v>234619.2</v>
      </c>
    </row>
    <row r="678" spans="1:20">
      <c r="B678" t="s">
        <v>153</v>
      </c>
      <c r="D678" t="s">
        <v>24</v>
      </c>
      <c r="E678" s="3">
        <v>403205</v>
      </c>
      <c r="F678" s="3">
        <v>436051.62</v>
      </c>
      <c r="G678" s="3">
        <v>489116.09</v>
      </c>
      <c r="H678" s="3">
        <v>570408.18999999994</v>
      </c>
      <c r="I678" s="1">
        <v>504139.46</v>
      </c>
      <c r="J678" s="1">
        <v>608903.41</v>
      </c>
      <c r="K678" s="1">
        <f>HLOOKUP(B677,'FY14-15'!$E$2:$GA$49,7,FALSE)</f>
        <v>665827.26</v>
      </c>
      <c r="L678" s="1">
        <f>HLOOKUP(B677,'FY15-16'!$E$2:$GA$49,7,FALSE)</f>
        <v>569201.01</v>
      </c>
      <c r="M678" s="1">
        <f>HLOOKUP(B677,'FY16-17'!$E$2:$GA$49,7,FALSE)</f>
        <v>878465.98</v>
      </c>
      <c r="N678" s="1">
        <f>HLOOKUP(B677,'FY17-18'!$E$2:$GA$49,7,FALSE)</f>
        <v>566243.67000000004</v>
      </c>
      <c r="O678" s="1">
        <f>HLOOKUP($B677,'FY18-19'!$E$2:$GA$49,7,FALSE)</f>
        <v>705739.15</v>
      </c>
      <c r="P678" s="1">
        <f>HLOOKUP($B677,'FY19-20'!$E$2:$GA$49,7,FALSE)</f>
        <v>603138.80000000005</v>
      </c>
      <c r="Q678" s="1">
        <f>HLOOKUP($B677,'FY20-21'!$E$2:$GA$49,7,FALSE)</f>
        <v>607283.26</v>
      </c>
      <c r="R678" s="1">
        <f>HLOOKUP($B677,'FY21-22'!$E$2:$GA$49,7,FALSE)</f>
        <v>564049.80000000005</v>
      </c>
      <c r="S678" s="1">
        <f>HLOOKUP($B677,'FY22-23'!$E$2:$GA$49,7,FALSE)</f>
        <v>485791.3</v>
      </c>
      <c r="T678" s="1">
        <f>HLOOKUP($B677,'FY23-24'!$E$2:$GA$49,7,FALSE)</f>
        <v>787482.89</v>
      </c>
    </row>
    <row r="679" spans="1:20">
      <c r="B679" t="s">
        <v>153</v>
      </c>
      <c r="D679" t="s">
        <v>15</v>
      </c>
      <c r="E679" s="3">
        <v>178744.68</v>
      </c>
      <c r="F679" s="3">
        <v>196597.87</v>
      </c>
      <c r="G679" s="3">
        <v>212720.72999999998</v>
      </c>
      <c r="H679" s="3">
        <v>234782.87</v>
      </c>
      <c r="I679" s="1">
        <v>216306.65999999997</v>
      </c>
      <c r="J679" s="1">
        <v>256424.43</v>
      </c>
      <c r="K679" s="1">
        <f>HLOOKUP(B678,'FY14-15'!$E$2:$GA$49,39,FALSE)</f>
        <v>277012.95</v>
      </c>
      <c r="L679" s="1">
        <f>HLOOKUP(B678,'FY15-16'!$E$2:$GA$49,39,FALSE)</f>
        <v>277012.95</v>
      </c>
      <c r="M679" s="1">
        <f>HLOOKUP(B678,'FY16-17'!$E$2:$GA$49,39,FALSE)</f>
        <v>338294.61</v>
      </c>
      <c r="N679" s="1">
        <f>HLOOKUP(B678,'FY17-18'!$E$2:$GA$49,39,FALSE)</f>
        <v>338294.61</v>
      </c>
      <c r="O679" s="1">
        <f>HLOOKUP($B678,'FY18-19'!$E$2:$GA$49,39,FALSE)</f>
        <v>303826.39</v>
      </c>
      <c r="P679" s="1">
        <f>HLOOKUP($B678,'FY19-20'!$E$2:$GA$49,39,FALSE)</f>
        <v>303826.39</v>
      </c>
      <c r="Q679" s="1">
        <f>HLOOKUP($B678,'FY20-21'!$E$2:$GA$49,39,FALSE)</f>
        <v>256093.82</v>
      </c>
      <c r="R679" s="1">
        <f>HLOOKUP($B678,'FY21-22'!$E$2:$GA$49,39,FALSE)</f>
        <v>262010.9</v>
      </c>
      <c r="S679" s="1">
        <f>HLOOKUP($B678,'FY22-23'!$E$2:$GA$49,39,FALSE)</f>
        <v>262010.9</v>
      </c>
      <c r="T679" s="1">
        <f>HLOOKUP($B678,'FY23-24'!$E$2:$GA$49,39,FALSE)</f>
        <v>325477.14999999997</v>
      </c>
    </row>
    <row r="680" spans="1:20">
      <c r="B680" t="s">
        <v>153</v>
      </c>
      <c r="D680" t="s">
        <v>16</v>
      </c>
      <c r="E680" s="3">
        <v>104366.73</v>
      </c>
      <c r="F680" s="3">
        <v>117323.56</v>
      </c>
      <c r="G680" s="3">
        <v>129186.44</v>
      </c>
      <c r="H680" s="3">
        <v>146166.57</v>
      </c>
      <c r="I680" s="1">
        <v>144600.13</v>
      </c>
      <c r="J680" s="1">
        <v>159840.58000000002</v>
      </c>
      <c r="K680" s="1">
        <f>HLOOKUP(B679,'FY14-15'!$E$2:$GA$49,48,FALSE)</f>
        <v>182084.86</v>
      </c>
      <c r="L680" s="1">
        <f>HLOOKUP(B679,'FY15-16'!$E$2:$GA$49,48,FALSE)</f>
        <v>170750.86</v>
      </c>
      <c r="M680" s="1">
        <f>HLOOKUP(B679,'FY16-17'!$E$2:$GA$49,48,FALSE)</f>
        <v>211895.39</v>
      </c>
      <c r="N680" s="1">
        <f>HLOOKUP(B679,'FY17-18'!$E$2:$GA$49,48,FALSE)</f>
        <v>196749.77000000002</v>
      </c>
      <c r="O680" s="1">
        <f>HLOOKUP($B679,'FY18-19'!$E$2:$GA$49,48,FALSE)</f>
        <v>165844.53</v>
      </c>
      <c r="P680" s="1">
        <f>HLOOKUP($B679,'FY19-20'!$E$2:$GA$49,48,FALSE)</f>
        <v>173645.47</v>
      </c>
      <c r="Q680" s="1">
        <f>HLOOKUP($B679,'FY20-21'!$E$2:$GA$49,48,FALSE)</f>
        <v>148111.12</v>
      </c>
      <c r="R680" s="1">
        <f>HLOOKUP($B679,'FY21-22'!$E$2:$GA$49,48,FALSE)</f>
        <v>153281.72</v>
      </c>
      <c r="S680" s="1">
        <f>HLOOKUP($B679,'FY22-23'!$E$2:$GA$49,48,FALSE)</f>
        <v>150035.60999999999</v>
      </c>
      <c r="T680" s="1">
        <f>HLOOKUP($B679,'FY23-24'!$E$2:$GA$49,48,FALSE)</f>
        <v>184410.5</v>
      </c>
    </row>
    <row r="681" spans="1:20">
      <c r="B681" t="s">
        <v>153</v>
      </c>
      <c r="D681" t="s">
        <v>17</v>
      </c>
      <c r="E681" s="3">
        <v>461.86</v>
      </c>
      <c r="F681" s="3">
        <v>485.04</v>
      </c>
      <c r="G681" s="3">
        <v>505.29</v>
      </c>
      <c r="H681" s="3">
        <v>568.70000000000005</v>
      </c>
      <c r="I681" s="3">
        <v>487.09126570048312</v>
      </c>
      <c r="J681" s="3">
        <v>611.96322613065331</v>
      </c>
      <c r="K681" s="3">
        <f t="shared" ref="K681:R681" si="501">K678/K676</f>
        <v>662.51468656716418</v>
      </c>
      <c r="L681" s="3">
        <f t="shared" si="501"/>
        <v>542.09619999999995</v>
      </c>
      <c r="M681" s="3">
        <f t="shared" si="501"/>
        <v>919.85966492146599</v>
      </c>
      <c r="N681" s="3">
        <f t="shared" si="501"/>
        <v>536.72385781990522</v>
      </c>
      <c r="O681" s="3">
        <f t="shared" si="501"/>
        <v>632.38275089605736</v>
      </c>
      <c r="P681" s="3">
        <f t="shared" si="501"/>
        <v>554.86550137994482</v>
      </c>
      <c r="Q681" s="3">
        <f t="shared" si="501"/>
        <v>644.67437367303614</v>
      </c>
      <c r="R681" s="3">
        <f t="shared" si="501"/>
        <v>540.27758620689656</v>
      </c>
      <c r="S681" s="3">
        <f t="shared" ref="S681:T681" si="502">S678/S676</f>
        <v>494.69582484725049</v>
      </c>
      <c r="T681" s="3">
        <f t="shared" si="502"/>
        <v>715.24331516802908</v>
      </c>
    </row>
    <row r="682" spans="1:20">
      <c r="B682" t="s">
        <v>153</v>
      </c>
      <c r="D682" t="s">
        <v>18</v>
      </c>
      <c r="E682" s="4">
        <v>2.39</v>
      </c>
      <c r="F682" s="4">
        <v>2.23</v>
      </c>
      <c r="G682" s="4">
        <v>2.6</v>
      </c>
      <c r="H682" s="4">
        <v>3.44</v>
      </c>
      <c r="I682" s="5">
        <v>2.7714817553359632</v>
      </c>
      <c r="J682" s="5">
        <v>3.0383310080675745</v>
      </c>
      <c r="K682" s="3">
        <f t="shared" ref="K682:M684" si="503">K678/K677</f>
        <v>3.2379586231312474</v>
      </c>
      <c r="L682" s="3">
        <f t="shared" si="503"/>
        <v>3.1597526937232501</v>
      </c>
      <c r="M682" s="3">
        <f t="shared" si="503"/>
        <v>5.3976404301075265</v>
      </c>
      <c r="N682" s="3">
        <f t="shared" ref="N682:R684" si="504">N678/N677</f>
        <v>2.5066564702340903</v>
      </c>
      <c r="O682" s="3">
        <f t="shared" si="504"/>
        <v>2.7278031869889032</v>
      </c>
      <c r="P682" s="3">
        <f t="shared" si="504"/>
        <v>4.9199673709111673</v>
      </c>
      <c r="Q682" s="3">
        <f t="shared" si="504"/>
        <v>3.0166871659347865</v>
      </c>
      <c r="R682" s="3">
        <f t="shared" si="504"/>
        <v>1.990250749453788</v>
      </c>
      <c r="S682" s="3">
        <f t="shared" ref="S682:T682" si="505">S678/S677</f>
        <v>1.8972783839179148</v>
      </c>
      <c r="T682" s="3">
        <f t="shared" si="505"/>
        <v>3.3564298659274261</v>
      </c>
    </row>
    <row r="683" spans="1:20">
      <c r="B683" t="s">
        <v>153</v>
      </c>
      <c r="D683" t="s">
        <v>19</v>
      </c>
      <c r="E683" s="6">
        <v>0.44330000000000003</v>
      </c>
      <c r="F683" s="6">
        <v>0.45090000000000002</v>
      </c>
      <c r="G683" s="6">
        <v>0.43490000000000001</v>
      </c>
      <c r="H683" s="6">
        <v>0.41160000000000002</v>
      </c>
      <c r="I683" s="6">
        <v>0.42906115700603947</v>
      </c>
      <c r="J683" s="6">
        <v>0.42112496955797962</v>
      </c>
      <c r="K683" s="6">
        <f t="shared" si="503"/>
        <v>0.4160432692407337</v>
      </c>
      <c r="L683" s="6">
        <f t="shared" si="503"/>
        <v>0.48666981458799591</v>
      </c>
      <c r="M683" s="6">
        <f t="shared" si="503"/>
        <v>0.38509699601571368</v>
      </c>
      <c r="N683" s="6">
        <f t="shared" si="504"/>
        <v>0.59743645346181085</v>
      </c>
      <c r="O683" s="6">
        <f t="shared" si="504"/>
        <v>0.43050805669488507</v>
      </c>
      <c r="P683" s="6">
        <f t="shared" si="504"/>
        <v>0.50374207396373771</v>
      </c>
      <c r="Q683" s="6">
        <f t="shared" si="504"/>
        <v>0.42170406607288996</v>
      </c>
      <c r="R683" s="6">
        <f t="shared" si="504"/>
        <v>0.46451731744253782</v>
      </c>
      <c r="S683" s="6">
        <f t="shared" ref="S683:T683" si="506">S679/S678</f>
        <v>0.53934868738900843</v>
      </c>
      <c r="T683" s="6">
        <f t="shared" si="506"/>
        <v>0.41331329751177193</v>
      </c>
    </row>
    <row r="684" spans="1:20">
      <c r="B684" t="s">
        <v>153</v>
      </c>
      <c r="D684" t="s">
        <v>20</v>
      </c>
      <c r="E684" s="6">
        <v>0.58389999999999997</v>
      </c>
      <c r="F684" s="6">
        <v>0.5968</v>
      </c>
      <c r="G684" s="6">
        <v>0.60729999999999995</v>
      </c>
      <c r="H684" s="6">
        <v>0.62260000000000004</v>
      </c>
      <c r="I684" s="6">
        <v>0.66849596771546482</v>
      </c>
      <c r="J684" s="6">
        <v>0.62334380542446766</v>
      </c>
      <c r="K684" s="6">
        <f t="shared" si="503"/>
        <v>0.65731533489679805</v>
      </c>
      <c r="L684" s="6">
        <f t="shared" si="503"/>
        <v>0.61640028020350668</v>
      </c>
      <c r="M684" s="6">
        <f t="shared" si="503"/>
        <v>0.62636348240960749</v>
      </c>
      <c r="N684" s="6">
        <f t="shared" si="504"/>
        <v>0.58159297897179041</v>
      </c>
      <c r="O684" s="6">
        <f t="shared" si="504"/>
        <v>0.54585294582211896</v>
      </c>
      <c r="P684" s="6">
        <f t="shared" si="504"/>
        <v>0.57152859565622327</v>
      </c>
      <c r="Q684" s="6">
        <f t="shared" si="504"/>
        <v>0.57834710732184003</v>
      </c>
      <c r="R684" s="6">
        <f t="shared" si="504"/>
        <v>0.58502039418970742</v>
      </c>
      <c r="S684" s="6">
        <f t="shared" ref="S684:T684" si="507">S680/S679</f>
        <v>0.57263117679455311</v>
      </c>
      <c r="T684" s="6">
        <f t="shared" si="507"/>
        <v>0.56658508899933535</v>
      </c>
    </row>
    <row r="685" spans="1:20">
      <c r="B685" t="s">
        <v>153</v>
      </c>
      <c r="D685" t="s">
        <v>21</v>
      </c>
      <c r="E685" s="6">
        <v>0.25879999999999997</v>
      </c>
      <c r="F685" s="6">
        <v>0.26910000000000001</v>
      </c>
      <c r="G685" s="6">
        <v>0.2641</v>
      </c>
      <c r="H685" s="6">
        <v>0.25619999999999998</v>
      </c>
      <c r="I685" s="6">
        <v>0.28682565336186933</v>
      </c>
      <c r="J685" s="6">
        <v>0.26250564108353408</v>
      </c>
      <c r="K685" s="6">
        <f t="shared" ref="K685:R685" si="508">K680/K678</f>
        <v>0.27347162085253163</v>
      </c>
      <c r="L685" s="6">
        <f t="shared" si="508"/>
        <v>0.29998341007862933</v>
      </c>
      <c r="M685" s="6">
        <f t="shared" si="508"/>
        <v>0.24121069548988114</v>
      </c>
      <c r="N685" s="6">
        <f t="shared" si="508"/>
        <v>0.34746484671519595</v>
      </c>
      <c r="O685" s="6">
        <f t="shared" si="508"/>
        <v>0.23499409094705884</v>
      </c>
      <c r="P685" s="6">
        <f t="shared" si="508"/>
        <v>0.28790300010544834</v>
      </c>
      <c r="Q685" s="6">
        <f t="shared" si="508"/>
        <v>0.24389132675911401</v>
      </c>
      <c r="R685" s="6">
        <f t="shared" si="508"/>
        <v>0.27175210415817891</v>
      </c>
      <c r="S685" s="6">
        <f t="shared" ref="S685:T685" si="509">S680/S678</f>
        <v>0.30884787356216548</v>
      </c>
      <c r="T685" s="6">
        <f t="shared" si="509"/>
        <v>0.23417715145531606</v>
      </c>
    </row>
    <row r="686" spans="1:20">
      <c r="B686" t="s">
        <v>153</v>
      </c>
    </row>
    <row r="687" spans="1:20">
      <c r="A687" t="s">
        <v>136</v>
      </c>
      <c r="B687" t="s">
        <v>155</v>
      </c>
      <c r="C687" t="s">
        <v>156</v>
      </c>
    </row>
    <row r="688" spans="1:20">
      <c r="B688" t="s">
        <v>155</v>
      </c>
      <c r="D688" t="s">
        <v>12</v>
      </c>
      <c r="E688" s="1">
        <v>572</v>
      </c>
      <c r="F688" s="1">
        <v>1210</v>
      </c>
      <c r="G688" s="1">
        <v>1260</v>
      </c>
      <c r="H688" s="1">
        <v>626</v>
      </c>
      <c r="I688" s="1">
        <v>647</v>
      </c>
      <c r="J688" s="1">
        <v>1146</v>
      </c>
      <c r="K688" s="1">
        <f>HLOOKUP(B687,'FY14-15'!$E$2:$GA$49,15,FALSE)</f>
        <v>1146</v>
      </c>
      <c r="L688" s="1">
        <f>HLOOKUP(B687,'FY15-16'!$E$2:$GA$49,15,FALSE)</f>
        <v>1146</v>
      </c>
      <c r="M688" s="1">
        <f>HLOOKUP(B687,'FY16-17'!$E$2:$GA$49,15,FALSE)</f>
        <v>1249</v>
      </c>
      <c r="N688" s="1">
        <f>HLOOKUP(B687,'FY17-18'!$E$2:$GA$49,15,FALSE)</f>
        <v>1057</v>
      </c>
      <c r="O688" s="1">
        <f>HLOOKUP($B687,'FY18-19'!$E$2:$GA$49,15,FALSE)</f>
        <v>1050</v>
      </c>
      <c r="P688" s="1">
        <f>HLOOKUP($B687,'FY19-20'!$E$2:$GA$49,15,FALSE)</f>
        <v>1194</v>
      </c>
      <c r="Q688" s="1">
        <f>HLOOKUP($B687,'FY20-21'!$E$2:$GA$49,15,FALSE)</f>
        <v>1162</v>
      </c>
      <c r="R688" s="1">
        <f>HLOOKUP($B687,'FY21-22'!$E$2:$GA$49,15,FALSE)</f>
        <v>1300</v>
      </c>
      <c r="S688" s="1">
        <f>HLOOKUP($B687,'FY22-23'!$E$2:$GA$49,15,FALSE)</f>
        <v>1281</v>
      </c>
      <c r="T688" s="1">
        <f>HLOOKUP($B687,'FY23-24'!$E$2:$GA$49,15,FALSE)</f>
        <v>1210</v>
      </c>
    </row>
    <row r="689" spans="1:20">
      <c r="B689" t="s">
        <v>155</v>
      </c>
      <c r="D689" t="s">
        <v>13</v>
      </c>
      <c r="E689" s="3">
        <v>105546</v>
      </c>
      <c r="F689" s="3">
        <v>88800</v>
      </c>
      <c r="G689" s="3">
        <v>104636</v>
      </c>
      <c r="H689" s="3">
        <v>86718</v>
      </c>
      <c r="I689" s="1">
        <v>103488</v>
      </c>
      <c r="J689" s="1">
        <v>85824</v>
      </c>
      <c r="K689" s="1">
        <f>HLOOKUP(B688,'FY14-15'!$E$2:$GA$49,31,FALSE)</f>
        <v>82993</v>
      </c>
      <c r="L689" s="1">
        <f>HLOOKUP(B688,'FY15-16'!$E$2:$GA$49,31,FALSE)</f>
        <v>87046</v>
      </c>
      <c r="M689" s="1">
        <f>HLOOKUP(B688,'FY16-17'!$E$2:$GA$49,31,FALSE)</f>
        <v>92610</v>
      </c>
      <c r="N689" s="1">
        <f>HLOOKUP(B688,'FY17-18'!$E$2:$GA$49,31,FALSE)</f>
        <v>103600</v>
      </c>
      <c r="O689" s="1">
        <f>HLOOKUP($B688,'FY18-19'!$E$2:$GA$49,31,FALSE)</f>
        <v>86574</v>
      </c>
      <c r="P689" s="1">
        <f>HLOOKUP($B688,'FY19-20'!$E$2:$GA$49,31,FALSE)</f>
        <v>71048</v>
      </c>
      <c r="Q689" s="1">
        <f>HLOOKUP($B688,'FY20-21'!$E$2:$GA$49,31,FALSE)</f>
        <v>84184</v>
      </c>
      <c r="R689" s="1">
        <f>HLOOKUP($B688,'FY21-22'!$E$2:$GA$49,31,FALSE)</f>
        <v>82225</v>
      </c>
      <c r="S689" s="1">
        <f>HLOOKUP($B688,'FY22-23'!$E$2:$GA$49,31,FALSE)</f>
        <v>76986</v>
      </c>
      <c r="T689" s="1">
        <f>HLOOKUP($B688,'FY23-24'!$E$2:$GA$49,31,FALSE)</f>
        <v>79937</v>
      </c>
    </row>
    <row r="690" spans="1:20">
      <c r="B690" t="s">
        <v>155</v>
      </c>
      <c r="D690" t="s">
        <v>24</v>
      </c>
      <c r="E690" s="3">
        <v>358526.22</v>
      </c>
      <c r="F690" s="3">
        <v>365444.81</v>
      </c>
      <c r="G690" s="3">
        <v>377900.84</v>
      </c>
      <c r="H690" s="3">
        <v>374580.83</v>
      </c>
      <c r="I690" s="1">
        <v>366745.16</v>
      </c>
      <c r="J690" s="1">
        <v>367516.35</v>
      </c>
      <c r="K690" s="1">
        <f>HLOOKUP(B689,'FY14-15'!$E$2:$GA$49,7,FALSE)</f>
        <v>374208.08</v>
      </c>
      <c r="L690" s="1">
        <f>HLOOKUP(B689,'FY15-16'!$E$2:$GA$49,7,FALSE)</f>
        <v>365806.46</v>
      </c>
      <c r="M690" s="1">
        <f>HLOOKUP(B689,'FY16-17'!$E$2:$GA$49,7,FALSE)</f>
        <v>380823.03999999998</v>
      </c>
      <c r="N690" s="1">
        <f>HLOOKUP(B689,'FY17-18'!$E$2:$GA$49,7,FALSE)</f>
        <v>372320.06</v>
      </c>
      <c r="O690" s="1">
        <f>HLOOKUP($B689,'FY18-19'!$E$2:$GA$49,7,FALSE)</f>
        <v>367555.42</v>
      </c>
      <c r="P690" s="1">
        <f>HLOOKUP($B689,'FY19-20'!$E$2:$GA$49,7,FALSE)</f>
        <v>397127.11</v>
      </c>
      <c r="Q690" s="1">
        <f>HLOOKUP($B689,'FY20-21'!$E$2:$GA$49,7,FALSE)</f>
        <v>380785.52</v>
      </c>
      <c r="R690" s="1">
        <f>HLOOKUP($B689,'FY21-22'!$E$2:$GA$49,7,FALSE)</f>
        <v>370636.07</v>
      </c>
      <c r="S690" s="1">
        <f>HLOOKUP($B689,'FY22-23'!$E$2:$GA$49,7,FALSE)</f>
        <v>388558.85</v>
      </c>
      <c r="T690" s="1">
        <f>HLOOKUP($B689,'FY23-24'!$E$2:$GA$49,7,FALSE)</f>
        <v>524996.93000000005</v>
      </c>
    </row>
    <row r="691" spans="1:20">
      <c r="B691" t="s">
        <v>155</v>
      </c>
      <c r="D691" t="s">
        <v>15</v>
      </c>
      <c r="E691" s="3">
        <v>155406.84</v>
      </c>
      <c r="F691" s="3">
        <v>147865.16999999998</v>
      </c>
      <c r="G691" s="3">
        <v>154199.46</v>
      </c>
      <c r="H691" s="3">
        <v>154199.46</v>
      </c>
      <c r="I691" s="1">
        <v>150133.53</v>
      </c>
      <c r="J691" s="1">
        <v>145971.06</v>
      </c>
      <c r="K691" s="1">
        <f>HLOOKUP(B690,'FY14-15'!$E$2:$GA$49,39,FALSE)</f>
        <v>147528.57</v>
      </c>
      <c r="L691" s="1">
        <f>HLOOKUP(B690,'FY15-16'!$E$2:$GA$49,39,FALSE)</f>
        <v>147528.57</v>
      </c>
      <c r="M691" s="1">
        <f>HLOOKUP(B690,'FY16-17'!$E$2:$GA$49,39,FALSE)</f>
        <v>152177.49</v>
      </c>
      <c r="N691" s="1">
        <f>HLOOKUP(B690,'FY17-18'!$E$2:$GA$49,39,FALSE)</f>
        <v>152177.49</v>
      </c>
      <c r="O691" s="1">
        <f>HLOOKUP($B690,'FY18-19'!$E$2:$GA$49,39,FALSE)</f>
        <v>152049.79999999999</v>
      </c>
      <c r="P691" s="1">
        <f>HLOOKUP($B690,'FY19-20'!$E$2:$GA$49,39,FALSE)</f>
        <v>152299.81</v>
      </c>
      <c r="Q691" s="1">
        <f>HLOOKUP($B690,'FY20-21'!$E$2:$GA$49,39,FALSE)</f>
        <v>152299.81</v>
      </c>
      <c r="R691" s="1">
        <f>HLOOKUP($B690,'FY21-22'!$E$2:$GA$49,39,FALSE)</f>
        <v>150054.62</v>
      </c>
      <c r="S691" s="1">
        <f>HLOOKUP($B690,'FY22-23'!$E$2:$GA$49,39,FALSE)</f>
        <v>150884.82</v>
      </c>
      <c r="T691" s="1">
        <f>HLOOKUP($B690,'FY23-24'!$E$2:$GA$49,39,FALSE)</f>
        <v>197835.43</v>
      </c>
    </row>
    <row r="692" spans="1:20">
      <c r="B692" t="s">
        <v>155</v>
      </c>
      <c r="D692" t="s">
        <v>16</v>
      </c>
      <c r="E692" s="3">
        <v>90293.92</v>
      </c>
      <c r="F692" s="3">
        <v>86207.549999999988</v>
      </c>
      <c r="G692" s="3">
        <v>93111.209999999992</v>
      </c>
      <c r="H692" s="3">
        <v>94502.94</v>
      </c>
      <c r="I692" s="1">
        <v>92042.82</v>
      </c>
      <c r="J692" s="1">
        <v>92271.48</v>
      </c>
      <c r="K692" s="1">
        <f>HLOOKUP(B691,'FY14-15'!$E$2:$GA$49,48,FALSE)</f>
        <v>95449.670000000013</v>
      </c>
      <c r="L692" s="1">
        <f>HLOOKUP(B691,'FY15-16'!$E$2:$GA$49,48,FALSE)</f>
        <v>90936.65</v>
      </c>
      <c r="M692" s="1">
        <f>HLOOKUP(B691,'FY16-17'!$E$2:$GA$49,48,FALSE)</f>
        <v>92981.43</v>
      </c>
      <c r="N692" s="1">
        <f>HLOOKUP(B691,'FY17-18'!$E$2:$GA$49,48,FALSE)</f>
        <v>88505.36</v>
      </c>
      <c r="O692" s="1">
        <f>HLOOKUP($B691,'FY18-19'!$E$2:$GA$49,48,FALSE)</f>
        <v>84520.459999999992</v>
      </c>
      <c r="P692" s="1">
        <f>HLOOKUP($B691,'FY19-20'!$E$2:$GA$49,48,FALSE)</f>
        <v>87066.92</v>
      </c>
      <c r="Q692" s="1">
        <f>HLOOKUP($B691,'FY20-21'!$E$2:$GA$49,48,FALSE)</f>
        <v>90898.39</v>
      </c>
      <c r="R692" s="1">
        <f>HLOOKUP($B691,'FY21-22'!$E$2:$GA$49,48,FALSE)</f>
        <v>87245.759999999995</v>
      </c>
      <c r="S692" s="1">
        <f>HLOOKUP($B691,'FY22-23'!$E$2:$GA$49,48,FALSE)</f>
        <v>86478.69</v>
      </c>
      <c r="T692" s="1">
        <f>HLOOKUP($B691,'FY23-24'!$E$2:$GA$49,48,FALSE)</f>
        <v>112822.37</v>
      </c>
    </row>
    <row r="693" spans="1:20">
      <c r="B693" t="s">
        <v>155</v>
      </c>
      <c r="D693" t="s">
        <v>17</v>
      </c>
      <c r="E693" s="3">
        <v>626.79</v>
      </c>
      <c r="F693" s="3">
        <v>302.02</v>
      </c>
      <c r="G693" s="3">
        <v>299.92</v>
      </c>
      <c r="H693" s="3">
        <v>598.37</v>
      </c>
      <c r="I693" s="3">
        <v>566.83950540958267</v>
      </c>
      <c r="J693" s="3">
        <v>320.6948952879581</v>
      </c>
      <c r="K693" s="3">
        <f t="shared" ref="K693:R693" si="510">K690/K688</f>
        <v>326.53410122164053</v>
      </c>
      <c r="L693" s="3">
        <f t="shared" si="510"/>
        <v>319.20284467713788</v>
      </c>
      <c r="M693" s="3">
        <f t="shared" si="510"/>
        <v>304.90235388310646</v>
      </c>
      <c r="N693" s="3">
        <f t="shared" si="510"/>
        <v>352.24225165562916</v>
      </c>
      <c r="O693" s="3">
        <f t="shared" si="510"/>
        <v>350.05278095238094</v>
      </c>
      <c r="P693" s="3">
        <f t="shared" si="510"/>
        <v>332.60226968174203</v>
      </c>
      <c r="Q693" s="3">
        <f t="shared" si="510"/>
        <v>327.69838209982788</v>
      </c>
      <c r="R693" s="3">
        <f t="shared" si="510"/>
        <v>285.10466923076922</v>
      </c>
      <c r="S693" s="3">
        <f t="shared" ref="S693:T693" si="511">S690/S688</f>
        <v>303.32462919594064</v>
      </c>
      <c r="T693" s="3">
        <f t="shared" si="511"/>
        <v>433.88176033057857</v>
      </c>
    </row>
    <row r="694" spans="1:20">
      <c r="B694" t="s">
        <v>155</v>
      </c>
      <c r="D694" t="s">
        <v>18</v>
      </c>
      <c r="E694" s="4">
        <v>3.4</v>
      </c>
      <c r="F694" s="4">
        <v>4.12</v>
      </c>
      <c r="G694" s="4">
        <v>3.61</v>
      </c>
      <c r="H694" s="4">
        <v>4.32</v>
      </c>
      <c r="I694" s="5">
        <v>3.5438423778602348</v>
      </c>
      <c r="J694" s="5">
        <v>4.2822095218120806</v>
      </c>
      <c r="K694" s="3">
        <f t="shared" ref="K694:M696" si="512">K690/K689</f>
        <v>4.5089113539696122</v>
      </c>
      <c r="L694" s="3">
        <f t="shared" si="512"/>
        <v>4.2024499689819175</v>
      </c>
      <c r="M694" s="3">
        <f t="shared" si="512"/>
        <v>4.1121157542382027</v>
      </c>
      <c r="N694" s="3">
        <f t="shared" ref="N694:R696" si="513">N690/N689</f>
        <v>3.5938229729729732</v>
      </c>
      <c r="O694" s="3">
        <f t="shared" si="513"/>
        <v>4.245563564118557</v>
      </c>
      <c r="P694" s="3">
        <f t="shared" si="513"/>
        <v>5.5895607195135684</v>
      </c>
      <c r="Q694" s="3">
        <f t="shared" si="513"/>
        <v>4.5232528746555163</v>
      </c>
      <c r="R694" s="3">
        <f t="shared" si="513"/>
        <v>4.5075837032532684</v>
      </c>
      <c r="S694" s="3">
        <f t="shared" ref="S694:T694" si="514">S690/S689</f>
        <v>5.0471364923492583</v>
      </c>
      <c r="T694" s="3">
        <f t="shared" si="514"/>
        <v>6.5676336364887353</v>
      </c>
    </row>
    <row r="695" spans="1:20">
      <c r="B695" t="s">
        <v>155</v>
      </c>
      <c r="D695" t="s">
        <v>19</v>
      </c>
      <c r="E695" s="6">
        <v>0.4335</v>
      </c>
      <c r="F695" s="6">
        <v>0.40460000000000002</v>
      </c>
      <c r="G695" s="6">
        <v>0.40799999999999997</v>
      </c>
      <c r="H695" s="6">
        <v>0.41170000000000001</v>
      </c>
      <c r="I695" s="6">
        <v>0.40936744741225761</v>
      </c>
      <c r="J695" s="6">
        <v>0.39718249269726369</v>
      </c>
      <c r="K695" s="6">
        <f t="shared" si="512"/>
        <v>0.39424207515775717</v>
      </c>
      <c r="L695" s="6">
        <f t="shared" si="512"/>
        <v>0.40329678704963273</v>
      </c>
      <c r="M695" s="6">
        <f t="shared" si="512"/>
        <v>0.39960158397979284</v>
      </c>
      <c r="N695" s="6">
        <f t="shared" si="513"/>
        <v>0.40872761462275226</v>
      </c>
      <c r="O695" s="6">
        <f t="shared" si="513"/>
        <v>0.4136785685271625</v>
      </c>
      <c r="P695" s="6">
        <f t="shared" si="513"/>
        <v>0.38350393656076515</v>
      </c>
      <c r="Q695" s="6">
        <f t="shared" si="513"/>
        <v>0.39996218868826733</v>
      </c>
      <c r="R695" s="6">
        <f t="shared" si="513"/>
        <v>0.40485703401722339</v>
      </c>
      <c r="S695" s="6">
        <f t="shared" ref="S695:T695" si="515">S691/S690</f>
        <v>0.3883190924617983</v>
      </c>
      <c r="T695" s="6">
        <f t="shared" si="515"/>
        <v>0.37683159404379751</v>
      </c>
    </row>
    <row r="696" spans="1:20">
      <c r="B696" t="s">
        <v>155</v>
      </c>
      <c r="D696" t="s">
        <v>20</v>
      </c>
      <c r="E696" s="6">
        <v>0.58099999999999996</v>
      </c>
      <c r="F696" s="6">
        <v>0.58299999999999996</v>
      </c>
      <c r="G696" s="6">
        <v>0.6038</v>
      </c>
      <c r="H696" s="6">
        <v>0.6129</v>
      </c>
      <c r="I696" s="6">
        <v>0.61307304237767546</v>
      </c>
      <c r="J696" s="6">
        <v>0.63212173700732188</v>
      </c>
      <c r="K696" s="6">
        <f t="shared" si="512"/>
        <v>0.64699108789572091</v>
      </c>
      <c r="L696" s="6">
        <f t="shared" si="512"/>
        <v>0.61640026741938858</v>
      </c>
      <c r="M696" s="6">
        <f t="shared" si="512"/>
        <v>0.61100646357092625</v>
      </c>
      <c r="N696" s="6">
        <f t="shared" si="513"/>
        <v>0.58159298067013721</v>
      </c>
      <c r="O696" s="6">
        <f t="shared" si="513"/>
        <v>0.55587353617038626</v>
      </c>
      <c r="P696" s="6">
        <f t="shared" si="513"/>
        <v>0.5716810808890701</v>
      </c>
      <c r="Q696" s="6">
        <f t="shared" si="513"/>
        <v>0.59683849901060282</v>
      </c>
      <c r="R696" s="6">
        <f t="shared" si="513"/>
        <v>0.58142668316377066</v>
      </c>
      <c r="S696" s="6">
        <f t="shared" ref="S696:T696" si="516">S692/S691</f>
        <v>0.5731437397082092</v>
      </c>
      <c r="T696" s="6">
        <f t="shared" si="516"/>
        <v>0.57028394762252643</v>
      </c>
    </row>
    <row r="697" spans="1:20">
      <c r="B697" t="s">
        <v>155</v>
      </c>
      <c r="D697" t="s">
        <v>21</v>
      </c>
      <c r="E697" s="6">
        <v>0.25180000000000002</v>
      </c>
      <c r="F697" s="6">
        <v>0.2359</v>
      </c>
      <c r="G697" s="6">
        <v>0.24640000000000001</v>
      </c>
      <c r="H697" s="6">
        <v>0.25230000000000002</v>
      </c>
      <c r="I697" s="6">
        <v>0.25097214643541582</v>
      </c>
      <c r="J697" s="6">
        <v>0.25106768719269223</v>
      </c>
      <c r="K697" s="6">
        <f t="shared" ref="K697:R697" si="517">K692/K690</f>
        <v>0.25507110910058384</v>
      </c>
      <c r="L697" s="6">
        <f t="shared" si="517"/>
        <v>0.24859224738677385</v>
      </c>
      <c r="M697" s="6">
        <f t="shared" si="517"/>
        <v>0.24415915066483371</v>
      </c>
      <c r="N697" s="6">
        <f t="shared" si="517"/>
        <v>0.23771311167064166</v>
      </c>
      <c r="O697" s="6">
        <f t="shared" si="517"/>
        <v>0.22995296872509727</v>
      </c>
      <c r="P697" s="6">
        <f t="shared" si="517"/>
        <v>0.21924194497827157</v>
      </c>
      <c r="Q697" s="6">
        <f t="shared" si="517"/>
        <v>0.23871283235770099</v>
      </c>
      <c r="R697" s="6">
        <f t="shared" si="517"/>
        <v>0.23539468244415604</v>
      </c>
      <c r="S697" s="6">
        <f t="shared" ref="S697:T697" si="518">S692/S690</f>
        <v>0.22256265685365295</v>
      </c>
      <c r="T697" s="6">
        <f t="shared" si="518"/>
        <v>0.21490100904018616</v>
      </c>
    </row>
    <row r="698" spans="1:20">
      <c r="B698" t="s">
        <v>155</v>
      </c>
    </row>
    <row r="699" spans="1:20">
      <c r="A699" t="s">
        <v>136</v>
      </c>
      <c r="B699" t="s">
        <v>157</v>
      </c>
      <c r="C699" t="s">
        <v>158</v>
      </c>
    </row>
    <row r="700" spans="1:20">
      <c r="B700" t="s">
        <v>157</v>
      </c>
      <c r="D700" t="s">
        <v>12</v>
      </c>
      <c r="E700" s="1">
        <v>159</v>
      </c>
      <c r="F700" s="1">
        <v>248</v>
      </c>
      <c r="G700" s="1">
        <v>223</v>
      </c>
      <c r="H700" s="1">
        <v>208</v>
      </c>
      <c r="I700" s="1">
        <v>227</v>
      </c>
      <c r="J700" s="1">
        <v>251</v>
      </c>
      <c r="K700" s="1">
        <f>HLOOKUP(B699,'FY14-15'!$E$2:$GA$49,15,FALSE)</f>
        <v>260</v>
      </c>
      <c r="L700" s="1">
        <f>HLOOKUP(B699,'FY15-16'!$E$2:$GA$49,15,FALSE)</f>
        <v>233</v>
      </c>
      <c r="M700" s="1">
        <f>HLOOKUP(B699,'FY16-17'!$E$2:$GA$49,15,FALSE)</f>
        <v>241</v>
      </c>
      <c r="N700" s="1">
        <f>HLOOKUP(B699,'FY17-18'!$E$2:$GA$49,15,FALSE)</f>
        <v>264</v>
      </c>
      <c r="O700" s="1">
        <f>HLOOKUP($B699,'FY18-19'!$E$2:$GA$49,15,FALSE)</f>
        <v>206</v>
      </c>
      <c r="P700" s="1">
        <f>HLOOKUP($B699,'FY19-20'!$E$2:$GA$49,15,FALSE)</f>
        <v>132</v>
      </c>
      <c r="Q700" s="1">
        <f>HLOOKUP($B699,'FY20-21'!$E$2:$GA$49,15,FALSE)</f>
        <v>180</v>
      </c>
      <c r="R700" s="1">
        <f>HLOOKUP($B699,'FY21-22'!$E$2:$GA$49,15,FALSE)</f>
        <v>173</v>
      </c>
      <c r="S700" s="1">
        <f>HLOOKUP($B699,'FY22-23'!$E$2:$GA$49,15,FALSE)</f>
        <v>220</v>
      </c>
      <c r="T700" s="1">
        <f>HLOOKUP($B699,'FY23-24'!$E$2:$GA$49,15,FALSE)</f>
        <v>149</v>
      </c>
    </row>
    <row r="701" spans="1:20">
      <c r="B701" t="s">
        <v>157</v>
      </c>
      <c r="D701" t="s">
        <v>13</v>
      </c>
      <c r="E701" s="3">
        <v>112346</v>
      </c>
      <c r="F701" s="3">
        <v>102240</v>
      </c>
      <c r="G701" s="3">
        <v>79674</v>
      </c>
      <c r="H701" s="3">
        <v>86728</v>
      </c>
      <c r="I701" s="1">
        <v>87468</v>
      </c>
      <c r="J701" s="1">
        <v>108460</v>
      </c>
      <c r="K701" s="1">
        <f>HLOOKUP(B700,'FY14-15'!$E$2:$GA$49,31,FALSE)</f>
        <v>88305</v>
      </c>
      <c r="L701" s="1">
        <f>HLOOKUP(B700,'FY15-16'!$E$2:$GA$49,31,FALSE)</f>
        <v>91980</v>
      </c>
      <c r="M701" s="1">
        <f>HLOOKUP(B700,'FY16-17'!$E$2:$GA$49,31,FALSE)</f>
        <v>150234</v>
      </c>
      <c r="N701" s="1">
        <f>HLOOKUP(B700,'FY17-18'!$E$2:$GA$49,31,FALSE)</f>
        <v>164645</v>
      </c>
      <c r="O701" s="1">
        <f>HLOOKUP($B700,'FY18-19'!$E$2:$GA$49,31,FALSE)</f>
        <v>119991</v>
      </c>
      <c r="P701" s="1">
        <f>HLOOKUP($B700,'FY19-20'!$E$2:$GA$49,31,FALSE)</f>
        <v>98112</v>
      </c>
      <c r="Q701" s="1">
        <f>HLOOKUP($B700,'FY20-21'!$E$2:$GA$49,31,FALSE)</f>
        <v>193779</v>
      </c>
      <c r="R701" s="1">
        <f>HLOOKUP($B700,'FY21-22'!$E$2:$GA$49,31,FALSE)</f>
        <v>140970</v>
      </c>
      <c r="S701" s="1">
        <f>HLOOKUP($B700,'FY22-23'!$E$2:$GA$49,31,FALSE)</f>
        <v>118429.6</v>
      </c>
      <c r="T701" s="1">
        <f>HLOOKUP($B700,'FY23-24'!$E$2:$GA$49,31,FALSE)</f>
        <v>107057.8</v>
      </c>
    </row>
    <row r="702" spans="1:20">
      <c r="B702" t="s">
        <v>157</v>
      </c>
      <c r="D702" t="s">
        <v>24</v>
      </c>
      <c r="E702" s="3">
        <v>324455.90000000002</v>
      </c>
      <c r="F702" s="3">
        <v>189531.95</v>
      </c>
      <c r="G702" s="3">
        <v>241412.18</v>
      </c>
      <c r="H702" s="3">
        <v>221766.03</v>
      </c>
      <c r="I702" s="1">
        <v>290915.31</v>
      </c>
      <c r="J702" s="1">
        <v>296251.38</v>
      </c>
      <c r="K702" s="1">
        <f>HLOOKUP(B701,'FY14-15'!$E$2:$GA$49,7,FALSE)</f>
        <v>294916.15999999997</v>
      </c>
      <c r="L702" s="1">
        <f>HLOOKUP(B701,'FY15-16'!$E$2:$GA$49,7,FALSE)</f>
        <v>264092.06</v>
      </c>
      <c r="M702" s="1">
        <f>HLOOKUP(B701,'FY16-17'!$E$2:$GA$49,7,FALSE)</f>
        <v>251861.29</v>
      </c>
      <c r="N702" s="1">
        <f>HLOOKUP(B701,'FY17-18'!$E$2:$GA$49,7,FALSE)</f>
        <v>260376.89</v>
      </c>
      <c r="O702" s="1">
        <f>HLOOKUP($B701,'FY18-19'!$E$2:$GA$49,7,FALSE)</f>
        <v>335210.71999999997</v>
      </c>
      <c r="P702" s="1">
        <f>HLOOKUP($B701,'FY19-20'!$E$2:$GA$49,7,FALSE)</f>
        <v>433794.11</v>
      </c>
      <c r="Q702" s="1">
        <f>HLOOKUP($B701,'FY20-21'!$E$2:$GA$49,7,FALSE)</f>
        <v>312524.40000000002</v>
      </c>
      <c r="R702" s="1">
        <f>HLOOKUP($B701,'FY21-22'!$E$2:$GA$49,7,FALSE)</f>
        <v>377737.02</v>
      </c>
      <c r="S702" s="1">
        <f>HLOOKUP($B701,'FY22-23'!$E$2:$GA$49,7,FALSE)</f>
        <v>394086.46</v>
      </c>
      <c r="T702" s="1">
        <f>HLOOKUP($B701,'FY23-24'!$E$2:$GA$49,7,FALSE)</f>
        <v>438763.81</v>
      </c>
    </row>
    <row r="703" spans="1:20">
      <c r="B703" t="s">
        <v>157</v>
      </c>
      <c r="D703" t="s">
        <v>15</v>
      </c>
      <c r="E703" s="3">
        <v>138028.51</v>
      </c>
      <c r="F703" s="3">
        <v>138028.51</v>
      </c>
      <c r="G703" s="3">
        <v>101719.41</v>
      </c>
      <c r="H703" s="3">
        <v>101719.41</v>
      </c>
      <c r="I703" s="1">
        <v>120438</v>
      </c>
      <c r="J703" s="1">
        <v>127502.45</v>
      </c>
      <c r="K703" s="1">
        <f>HLOOKUP(B702,'FY14-15'!$E$2:$GA$49,39,FALSE)</f>
        <v>127502.45</v>
      </c>
      <c r="L703" s="1">
        <f>HLOOKUP(B702,'FY15-16'!$E$2:$GA$49,39,FALSE)</f>
        <v>122002.70000000001</v>
      </c>
      <c r="M703" s="1">
        <f>HLOOKUP(B702,'FY16-17'!$E$2:$GA$49,39,FALSE)</f>
        <v>122929.17000000001</v>
      </c>
      <c r="N703" s="1">
        <f>HLOOKUP(B702,'FY17-18'!$E$2:$GA$49,39,FALSE)</f>
        <v>129422.41</v>
      </c>
      <c r="O703" s="1">
        <f>HLOOKUP($B702,'FY18-19'!$E$2:$GA$49,39,FALSE)</f>
        <v>143585.72999999998</v>
      </c>
      <c r="P703" s="1">
        <f>HLOOKUP($B702,'FY19-20'!$E$2:$GA$49,39,FALSE)</f>
        <v>171496.67</v>
      </c>
      <c r="Q703" s="1">
        <f>HLOOKUP($B702,'FY20-21'!$E$2:$GA$49,39,FALSE)</f>
        <v>171496.67</v>
      </c>
      <c r="R703" s="1">
        <f>HLOOKUP($B702,'FY21-22'!$E$2:$GA$49,39,FALSE)</f>
        <v>163243.25</v>
      </c>
      <c r="S703" s="1">
        <f>HLOOKUP($B702,'FY22-23'!$E$2:$GA$49,39,FALSE)</f>
        <v>163243.25</v>
      </c>
      <c r="T703" s="1">
        <f>HLOOKUP($B702,'FY23-24'!$E$2:$GA$49,39,FALSE)</f>
        <v>175420.25</v>
      </c>
    </row>
    <row r="704" spans="1:20">
      <c r="B704" t="s">
        <v>157</v>
      </c>
      <c r="D704" t="s">
        <v>16</v>
      </c>
      <c r="E704" s="3">
        <v>80247.430000000008</v>
      </c>
      <c r="F704" s="3">
        <v>81155.45</v>
      </c>
      <c r="G704" s="3">
        <v>57375.820000000007</v>
      </c>
      <c r="H704" s="3">
        <v>62339.930000000008</v>
      </c>
      <c r="I704" s="1">
        <v>76122.62</v>
      </c>
      <c r="J704" s="1">
        <v>79094.73</v>
      </c>
      <c r="K704" s="1">
        <f>HLOOKUP(B703,'FY14-15'!$E$2:$GA$49,48,FALSE)</f>
        <v>82745.650000000009</v>
      </c>
      <c r="L704" s="1">
        <f>HLOOKUP(B703,'FY15-16'!$E$2:$GA$49,48,FALSE)</f>
        <v>74629.97</v>
      </c>
      <c r="M704" s="1">
        <f>HLOOKUP(B703,'FY16-17'!$E$2:$GA$49,48,FALSE)</f>
        <v>74822.040000000008</v>
      </c>
      <c r="N704" s="1">
        <f>HLOOKUP(B703,'FY17-18'!$E$2:$GA$49,48,FALSE)</f>
        <v>75890.61</v>
      </c>
      <c r="O704" s="1">
        <f>HLOOKUP($B703,'FY18-19'!$E$2:$GA$49,48,FALSE)</f>
        <v>81086.59</v>
      </c>
      <c r="P704" s="1">
        <f>HLOOKUP($B703,'FY19-20'!$E$2:$GA$49,48,FALSE)</f>
        <v>100607.68000000001</v>
      </c>
      <c r="Q704" s="1">
        <f>HLOOKUP($B703,'FY20-21'!$E$2:$GA$49,48,FALSE)</f>
        <v>102355.82</v>
      </c>
      <c r="R704" s="1">
        <f>HLOOKUP($B703,'FY21-22'!$E$2:$GA$49,48,FALSE)</f>
        <v>94357.8</v>
      </c>
      <c r="S704" s="1">
        <f>HLOOKUP($B703,'FY22-23'!$E$2:$GA$49,48,FALSE)</f>
        <v>93478.17</v>
      </c>
      <c r="T704" s="1">
        <f>HLOOKUP($B703,'FY23-24'!$E$2:$GA$49,48,FALSE)</f>
        <v>97465.47</v>
      </c>
    </row>
    <row r="705" spans="1:20">
      <c r="B705" t="s">
        <v>157</v>
      </c>
      <c r="D705" t="s">
        <v>17</v>
      </c>
      <c r="E705" s="3">
        <v>2040.6</v>
      </c>
      <c r="F705" s="3">
        <v>764.24</v>
      </c>
      <c r="G705" s="3">
        <v>1082.57</v>
      </c>
      <c r="H705" s="3">
        <v>1066.18</v>
      </c>
      <c r="I705" s="3">
        <v>1281.565242290749</v>
      </c>
      <c r="J705" s="3">
        <v>1180.2843824701195</v>
      </c>
      <c r="K705" s="3">
        <f t="shared" ref="K705:R705" si="519">K702/K700</f>
        <v>1134.292923076923</v>
      </c>
      <c r="L705" s="3">
        <f t="shared" si="519"/>
        <v>1133.4423175965665</v>
      </c>
      <c r="M705" s="3">
        <f t="shared" si="519"/>
        <v>1045.0675933609959</v>
      </c>
      <c r="N705" s="3">
        <f t="shared" si="519"/>
        <v>986.27609848484849</v>
      </c>
      <c r="O705" s="3">
        <f t="shared" si="519"/>
        <v>1627.2365048543688</v>
      </c>
      <c r="P705" s="3">
        <f t="shared" si="519"/>
        <v>3286.319015151515</v>
      </c>
      <c r="Q705" s="3">
        <f t="shared" si="519"/>
        <v>1736.2466666666669</v>
      </c>
      <c r="R705" s="3">
        <f t="shared" si="519"/>
        <v>2183.4509826589597</v>
      </c>
      <c r="S705" s="3">
        <f t="shared" ref="S705:T705" si="520">S702/S700</f>
        <v>1791.302090909091</v>
      </c>
      <c r="T705" s="3">
        <f t="shared" si="520"/>
        <v>2944.7235570469797</v>
      </c>
    </row>
    <row r="706" spans="1:20">
      <c r="B706" t="s">
        <v>157</v>
      </c>
      <c r="D706" t="s">
        <v>18</v>
      </c>
      <c r="E706" s="4">
        <v>2.89</v>
      </c>
      <c r="F706" s="4">
        <v>1.85</v>
      </c>
      <c r="G706" s="4">
        <v>3.03</v>
      </c>
      <c r="H706" s="4">
        <v>2.56</v>
      </c>
      <c r="I706" s="5">
        <v>3.3259627520921935</v>
      </c>
      <c r="J706" s="5">
        <v>2.7314344458786648</v>
      </c>
      <c r="K706" s="3">
        <f t="shared" ref="K706:M708" si="521">K702/K701</f>
        <v>3.3397447483154972</v>
      </c>
      <c r="L706" s="3">
        <f t="shared" si="521"/>
        <v>2.8711900413133291</v>
      </c>
      <c r="M706" s="3">
        <f t="shared" si="521"/>
        <v>1.6764599890836962</v>
      </c>
      <c r="N706" s="3">
        <f t="shared" ref="N706:R708" si="522">N702/N701</f>
        <v>1.5814442588599715</v>
      </c>
      <c r="O706" s="3">
        <f t="shared" si="522"/>
        <v>2.7936321890808475</v>
      </c>
      <c r="P706" s="3">
        <f t="shared" si="522"/>
        <v>4.4214174616764517</v>
      </c>
      <c r="Q706" s="3">
        <f t="shared" si="522"/>
        <v>1.612787763379933</v>
      </c>
      <c r="R706" s="3">
        <f t="shared" si="522"/>
        <v>2.6795560757608001</v>
      </c>
      <c r="S706" s="3">
        <f t="shared" ref="S706:T706" si="523">S702/S701</f>
        <v>3.327601038929457</v>
      </c>
      <c r="T706" s="3">
        <f t="shared" si="523"/>
        <v>4.0983824625576091</v>
      </c>
    </row>
    <row r="707" spans="1:20">
      <c r="B707" t="s">
        <v>157</v>
      </c>
      <c r="D707" t="s">
        <v>19</v>
      </c>
      <c r="E707" s="6">
        <v>0.4254</v>
      </c>
      <c r="F707" s="6">
        <v>0.72829999999999995</v>
      </c>
      <c r="G707" s="6">
        <v>0.4214</v>
      </c>
      <c r="H707" s="6">
        <v>0.4587</v>
      </c>
      <c r="I707" s="6">
        <v>0.41399677452520461</v>
      </c>
      <c r="J707" s="6">
        <v>0.43038601204153037</v>
      </c>
      <c r="K707" s="6">
        <f t="shared" si="521"/>
        <v>0.43233456586441382</v>
      </c>
      <c r="L707" s="6">
        <f t="shared" si="521"/>
        <v>0.4619703447350898</v>
      </c>
      <c r="M707" s="6">
        <f t="shared" si="521"/>
        <v>0.48808282527259356</v>
      </c>
      <c r="N707" s="6">
        <f t="shared" si="522"/>
        <v>0.49705797622822823</v>
      </c>
      <c r="O707" s="6">
        <f t="shared" si="522"/>
        <v>0.42834468420341687</v>
      </c>
      <c r="P707" s="6">
        <f t="shared" si="522"/>
        <v>0.39534116772585964</v>
      </c>
      <c r="Q707" s="6">
        <f t="shared" si="522"/>
        <v>0.54874649787344609</v>
      </c>
      <c r="R707" s="6">
        <f t="shared" si="522"/>
        <v>0.43216111039368077</v>
      </c>
      <c r="S707" s="6">
        <f t="shared" ref="S707:T707" si="524">S703/S702</f>
        <v>0.4142320697848893</v>
      </c>
      <c r="T707" s="6">
        <f t="shared" si="524"/>
        <v>0.39980564942218</v>
      </c>
    </row>
    <row r="708" spans="1:20">
      <c r="B708" t="s">
        <v>157</v>
      </c>
      <c r="D708" t="s">
        <v>20</v>
      </c>
      <c r="E708" s="6">
        <v>0.58140000000000003</v>
      </c>
      <c r="F708" s="6">
        <v>0.58799999999999997</v>
      </c>
      <c r="G708" s="6">
        <v>0.56410000000000005</v>
      </c>
      <c r="H708" s="6">
        <v>0.6129</v>
      </c>
      <c r="I708" s="6">
        <v>0.63204819077035479</v>
      </c>
      <c r="J708" s="6">
        <v>0.62033890329166219</v>
      </c>
      <c r="K708" s="6">
        <f t="shared" si="521"/>
        <v>0.64897301973413068</v>
      </c>
      <c r="L708" s="6">
        <f t="shared" si="521"/>
        <v>0.61170752778422111</v>
      </c>
      <c r="M708" s="6">
        <f t="shared" si="521"/>
        <v>0.60865976724645587</v>
      </c>
      <c r="N708" s="6">
        <f t="shared" si="522"/>
        <v>0.58637920588868653</v>
      </c>
      <c r="O708" s="6">
        <f t="shared" si="522"/>
        <v>0.56472596545631659</v>
      </c>
      <c r="P708" s="6">
        <f t="shared" si="522"/>
        <v>0.586645093458666</v>
      </c>
      <c r="Q708" s="6">
        <f t="shared" si="522"/>
        <v>0.59683852753525768</v>
      </c>
      <c r="R708" s="6">
        <f t="shared" si="522"/>
        <v>0.57801961183693662</v>
      </c>
      <c r="S708" s="6">
        <f t="shared" ref="S708:T708" si="525">S704/S703</f>
        <v>0.5726311501394391</v>
      </c>
      <c r="T708" s="6">
        <f t="shared" si="525"/>
        <v>0.55561128204982035</v>
      </c>
    </row>
    <row r="709" spans="1:20">
      <c r="B709" t="s">
        <v>157</v>
      </c>
      <c r="D709" t="s">
        <v>21</v>
      </c>
      <c r="E709" s="6">
        <v>0.24729999999999999</v>
      </c>
      <c r="F709" s="6">
        <v>0.42820000000000003</v>
      </c>
      <c r="G709" s="6">
        <v>0.23769999999999999</v>
      </c>
      <c r="H709" s="6">
        <v>0.28110000000000002</v>
      </c>
      <c r="I709" s="6">
        <v>0.26166591232341807</v>
      </c>
      <c r="J709" s="6">
        <v>0.26698518670191507</v>
      </c>
      <c r="K709" s="6">
        <f t="shared" ref="K709:R709" si="526">K704/K702</f>
        <v>0.28057346874447309</v>
      </c>
      <c r="L709" s="6">
        <f t="shared" si="526"/>
        <v>0.28259073748752611</v>
      </c>
      <c r="M709" s="6">
        <f t="shared" si="526"/>
        <v>0.29707637882740934</v>
      </c>
      <c r="N709" s="6">
        <f t="shared" si="526"/>
        <v>0.29146446138134607</v>
      </c>
      <c r="O709" s="6">
        <f t="shared" si="526"/>
        <v>0.24189736533485565</v>
      </c>
      <c r="P709" s="6">
        <f t="shared" si="526"/>
        <v>0.23192495628859508</v>
      </c>
      <c r="Q709" s="6">
        <f t="shared" si="526"/>
        <v>0.32751305178091694</v>
      </c>
      <c r="R709" s="6">
        <f t="shared" si="526"/>
        <v>0.24979759728077486</v>
      </c>
      <c r="S709" s="6">
        <f t="shared" ref="S709:T709" si="527">S704/S702</f>
        <v>0.23720218654556158</v>
      </c>
      <c r="T709" s="6">
        <f t="shared" si="527"/>
        <v>0.22213652944621845</v>
      </c>
    </row>
    <row r="710" spans="1:20">
      <c r="B710" t="s">
        <v>157</v>
      </c>
    </row>
    <row r="711" spans="1:20">
      <c r="A711" t="s">
        <v>136</v>
      </c>
      <c r="B711" t="s">
        <v>159</v>
      </c>
      <c r="C711" t="s">
        <v>160</v>
      </c>
    </row>
    <row r="712" spans="1:20">
      <c r="B712" t="s">
        <v>159</v>
      </c>
      <c r="D712" t="s">
        <v>12</v>
      </c>
      <c r="E712" s="1">
        <v>4849</v>
      </c>
      <c r="F712" s="1">
        <v>4571</v>
      </c>
      <c r="G712" s="1">
        <v>4449</v>
      </c>
      <c r="H712" s="1">
        <v>4030</v>
      </c>
      <c r="I712" s="1">
        <v>2762</v>
      </c>
      <c r="J712" s="1">
        <v>2922</v>
      </c>
      <c r="K712" s="1">
        <f>HLOOKUP(B711,'FY14-15'!$E$2:$GA$49,15,FALSE)</f>
        <v>2922</v>
      </c>
      <c r="L712" s="1">
        <f>HLOOKUP(B711,'FY15-16'!$E$2:$GA$49,15,FALSE)</f>
        <v>3103</v>
      </c>
      <c r="M712" s="1">
        <f>HLOOKUP(B711,'FY16-17'!$E$2:$GA$49,15,FALSE)</f>
        <v>3230</v>
      </c>
      <c r="N712" s="1">
        <f>HLOOKUP(B711,'FY17-18'!$E$2:$GA$49,15,FALSE)</f>
        <v>3648</v>
      </c>
      <c r="O712" s="1">
        <f>HLOOKUP($B711,'FY18-19'!$E$2:$GA$49,15,FALSE)</f>
        <v>3607</v>
      </c>
      <c r="P712" s="1">
        <f>HLOOKUP($B711,'FY19-20'!$E$2:$GA$49,15,FALSE)</f>
        <v>2649</v>
      </c>
      <c r="Q712" s="1">
        <f>HLOOKUP($B711,'FY20-21'!$E$2:$GA$49,15,FALSE)</f>
        <v>1684</v>
      </c>
      <c r="R712" s="1">
        <f>HLOOKUP($B711,'FY21-22'!$E$2:$GA$49,15,FALSE)</f>
        <v>1899</v>
      </c>
      <c r="S712" s="1">
        <f>HLOOKUP($B711,'FY22-23'!$E$2:$GA$49,15,FALSE)</f>
        <v>1882</v>
      </c>
      <c r="T712" s="1">
        <f>HLOOKUP($B711,'FY23-24'!$E$2:$GA$49,15,FALSE)</f>
        <v>2235</v>
      </c>
    </row>
    <row r="713" spans="1:20">
      <c r="B713" t="s">
        <v>159</v>
      </c>
      <c r="D713" t="s">
        <v>13</v>
      </c>
      <c r="E713" s="3">
        <v>575137.5</v>
      </c>
      <c r="F713" s="3">
        <v>550317.6</v>
      </c>
      <c r="G713" s="3">
        <v>509476.8</v>
      </c>
      <c r="H713" s="3">
        <v>483521.2</v>
      </c>
      <c r="I713" s="1">
        <v>415095.8</v>
      </c>
      <c r="J713" s="1">
        <v>421783.2</v>
      </c>
      <c r="K713" s="1">
        <f>HLOOKUP(B712,'FY14-15'!$E$2:$GA$49,31,FALSE)</f>
        <v>440265.2</v>
      </c>
      <c r="L713" s="1">
        <f>HLOOKUP(B712,'FY15-16'!$E$2:$GA$49,31,FALSE)</f>
        <v>442072.3</v>
      </c>
      <c r="M713" s="1">
        <f>HLOOKUP(B712,'FY16-17'!$E$2:$GA$49,31,FALSE)</f>
        <v>457512</v>
      </c>
      <c r="N713" s="1">
        <f>HLOOKUP(B712,'FY17-18'!$E$2:$GA$49,31,FALSE)</f>
        <v>476223</v>
      </c>
      <c r="O713" s="1">
        <f>HLOOKUP($B712,'FY18-19'!$E$2:$GA$49,31,FALSE)</f>
        <v>463552</v>
      </c>
      <c r="P713" s="1">
        <f>HLOOKUP($B712,'FY19-20'!$E$2:$GA$49,31,FALSE)</f>
        <v>343970</v>
      </c>
      <c r="Q713" s="1">
        <f>HLOOKUP($B712,'FY20-21'!$E$2:$GA$49,31,FALSE)</f>
        <v>404535</v>
      </c>
      <c r="R713" s="1">
        <f>HLOOKUP($B712,'FY21-22'!$E$2:$GA$49,31,FALSE)</f>
        <v>460002.9</v>
      </c>
      <c r="S713" s="1">
        <f>HLOOKUP($B712,'FY22-23'!$E$2:$GA$49,31,FALSE)</f>
        <v>411031.5</v>
      </c>
      <c r="T713" s="1">
        <f>HLOOKUP($B712,'FY23-24'!$E$2:$GA$49,31,FALSE)</f>
        <v>361714</v>
      </c>
    </row>
    <row r="714" spans="1:20">
      <c r="B714" t="s">
        <v>159</v>
      </c>
      <c r="D714" t="s">
        <v>24</v>
      </c>
      <c r="E714" s="3">
        <v>2409863.15</v>
      </c>
      <c r="F714" s="3">
        <v>2285461.36</v>
      </c>
      <c r="G714" s="3">
        <v>2123360.2599999998</v>
      </c>
      <c r="H714" s="3">
        <v>1977901.86</v>
      </c>
      <c r="I714" s="1">
        <v>1877668.69</v>
      </c>
      <c r="J714" s="1">
        <v>1814086.54</v>
      </c>
      <c r="K714" s="1">
        <f>HLOOKUP(B713,'FY14-15'!$E$2:$GA$49,7,FALSE)</f>
        <v>1950942.24</v>
      </c>
      <c r="L714" s="1">
        <f>HLOOKUP(B713,'FY15-16'!$E$2:$GA$49,7,FALSE)</f>
        <v>1960542.38</v>
      </c>
      <c r="M714" s="1">
        <f>HLOOKUP(B713,'FY16-17'!$E$2:$GA$49,7,FALSE)</f>
        <v>2159905.81</v>
      </c>
      <c r="N714" s="1">
        <f>HLOOKUP(B713,'FY17-18'!$E$2:$GA$49,7,FALSE)</f>
        <v>2296371</v>
      </c>
      <c r="O714" s="1">
        <f>HLOOKUP($B713,'FY18-19'!$E$2:$GA$49,7,FALSE)</f>
        <v>2522996.58</v>
      </c>
      <c r="P714" s="1">
        <f>HLOOKUP($B713,'FY19-20'!$E$2:$GA$49,7,FALSE)</f>
        <v>2356732.2200000002</v>
      </c>
      <c r="Q714" s="1">
        <f>HLOOKUP($B713,'FY20-21'!$E$2:$GA$49,7,FALSE)</f>
        <v>2305892.4900000002</v>
      </c>
      <c r="R714" s="1">
        <f>HLOOKUP($B713,'FY21-22'!$E$2:$GA$49,7,FALSE)</f>
        <v>2313998.6800000002</v>
      </c>
      <c r="S714" s="1">
        <f>HLOOKUP($B713,'FY22-23'!$E$2:$GA$49,7,FALSE)</f>
        <v>2497389.63</v>
      </c>
      <c r="T714" s="1">
        <f>HLOOKUP($B713,'FY23-24'!$E$2:$GA$49,7,FALSE)</f>
        <v>2588497.06</v>
      </c>
    </row>
    <row r="715" spans="1:20">
      <c r="B715" t="s">
        <v>159</v>
      </c>
      <c r="D715" t="s">
        <v>15</v>
      </c>
      <c r="E715" s="3">
        <v>1000499.45</v>
      </c>
      <c r="F715" s="3">
        <v>960254.81</v>
      </c>
      <c r="G715" s="3">
        <v>911904.17</v>
      </c>
      <c r="H715" s="3">
        <v>846772.59</v>
      </c>
      <c r="I715" s="1">
        <v>739920.62</v>
      </c>
      <c r="J715" s="1">
        <v>720060.10000000009</v>
      </c>
      <c r="K715" s="1">
        <f>HLOOKUP(B714,'FY14-15'!$E$2:$GA$49,39,FALSE)</f>
        <v>771041.64999999991</v>
      </c>
      <c r="L715" s="1">
        <f>HLOOKUP(B714,'FY15-16'!$E$2:$GA$49,39,FALSE)</f>
        <v>774745.78</v>
      </c>
      <c r="M715" s="1">
        <f>HLOOKUP(B714,'FY16-17'!$E$2:$GA$49,39,FALSE)</f>
        <v>846136.8</v>
      </c>
      <c r="N715" s="1">
        <f>HLOOKUP(B714,'FY17-18'!$E$2:$GA$49,39,FALSE)</f>
        <v>897043.44000000006</v>
      </c>
      <c r="O715" s="1">
        <f>HLOOKUP($B714,'FY18-19'!$E$2:$GA$49,39,FALSE)</f>
        <v>970628.27</v>
      </c>
      <c r="P715" s="1">
        <f>HLOOKUP($B714,'FY19-20'!$E$2:$GA$49,39,FALSE)</f>
        <v>970628.27</v>
      </c>
      <c r="Q715" s="1">
        <f>HLOOKUP($B714,'FY20-21'!$E$2:$GA$49,39,FALSE)</f>
        <v>884367.09000000008</v>
      </c>
      <c r="R715" s="1">
        <f>HLOOKUP($B714,'FY21-22'!$E$2:$GA$49,39,FALSE)</f>
        <v>898951.86</v>
      </c>
      <c r="S715" s="1">
        <f>HLOOKUP($B714,'FY22-23'!$E$2:$GA$49,39,FALSE)</f>
        <v>948802.26</v>
      </c>
      <c r="T715" s="1">
        <f>HLOOKUP($B714,'FY23-24'!$E$2:$GA$49,39,FALSE)</f>
        <v>967309.54999999993</v>
      </c>
    </row>
    <row r="716" spans="1:20">
      <c r="B716" t="s">
        <v>159</v>
      </c>
      <c r="D716" t="s">
        <v>16</v>
      </c>
      <c r="E716" s="3">
        <v>581306.55000000005</v>
      </c>
      <c r="F716" s="3">
        <v>560689.53</v>
      </c>
      <c r="G716" s="3">
        <v>542065.43999999994</v>
      </c>
      <c r="H716" s="3">
        <v>512231.88</v>
      </c>
      <c r="I716" s="1">
        <v>481373.28</v>
      </c>
      <c r="J716" s="1">
        <v>449457.38</v>
      </c>
      <c r="K716" s="1">
        <f>HLOOKUP(B715,'FY14-15'!$E$2:$GA$49,48,FALSE)</f>
        <v>503878.38</v>
      </c>
      <c r="L716" s="1">
        <f>HLOOKUP(B715,'FY15-16'!$E$2:$GA$49,48,FALSE)</f>
        <v>477939.11</v>
      </c>
      <c r="M716" s="1">
        <f>HLOOKUP(B715,'FY16-17'!$E$2:$GA$49,48,FALSE)</f>
        <v>521639.1</v>
      </c>
      <c r="N716" s="1">
        <f>HLOOKUP(B715,'FY17-18'!$E$2:$GA$49,48,FALSE)</f>
        <v>526570.57000000007</v>
      </c>
      <c r="O716" s="1">
        <f>HLOOKUP($B715,'FY18-19'!$E$2:$GA$49,48,FALSE)</f>
        <v>546167.18999999994</v>
      </c>
      <c r="P716" s="1">
        <f>HLOOKUP($B715,'FY19-20'!$E$2:$GA$49,48,FALSE)</f>
        <v>554741.81999999995</v>
      </c>
      <c r="Q716" s="1">
        <f>HLOOKUP($B715,'FY20-21'!$E$2:$GA$49,48,FALSE)</f>
        <v>519266.42000000004</v>
      </c>
      <c r="R716" s="1">
        <f>HLOOKUP($B715,'FY21-22'!$E$2:$GA$49,48,FALSE)</f>
        <v>525358</v>
      </c>
      <c r="S716" s="1">
        <f>HLOOKUP($B715,'FY22-23'!$E$2:$GA$49,48,FALSE)</f>
        <v>547957.69999999995</v>
      </c>
      <c r="T716" s="1">
        <f>HLOOKUP($B715,'FY23-24'!$E$2:$GA$49,48,FALSE)</f>
        <v>533197.66</v>
      </c>
    </row>
    <row r="717" spans="1:20">
      <c r="B717" t="s">
        <v>159</v>
      </c>
      <c r="D717" t="s">
        <v>17</v>
      </c>
      <c r="E717" s="3">
        <v>496.98</v>
      </c>
      <c r="F717" s="3">
        <v>499.99</v>
      </c>
      <c r="G717" s="3">
        <v>477.27</v>
      </c>
      <c r="H717" s="3">
        <v>490.79</v>
      </c>
      <c r="I717" s="3">
        <v>679.82211803041275</v>
      </c>
      <c r="J717" s="3">
        <v>620.8372826830938</v>
      </c>
      <c r="K717" s="3">
        <f t="shared" ref="K717:R717" si="528">K714/K712</f>
        <v>667.67359342915813</v>
      </c>
      <c r="L717" s="3">
        <f t="shared" si="528"/>
        <v>631.82158556235902</v>
      </c>
      <c r="M717" s="3">
        <f t="shared" si="528"/>
        <v>668.70148916408675</v>
      </c>
      <c r="N717" s="3">
        <f t="shared" si="528"/>
        <v>629.48766447368416</v>
      </c>
      <c r="O717" s="3">
        <f t="shared" si="528"/>
        <v>699.47229830884396</v>
      </c>
      <c r="P717" s="3">
        <f t="shared" si="528"/>
        <v>889.66863722159314</v>
      </c>
      <c r="Q717" s="3">
        <f t="shared" si="528"/>
        <v>1369.2948277909741</v>
      </c>
      <c r="R717" s="3">
        <f t="shared" si="528"/>
        <v>1218.5353765139548</v>
      </c>
      <c r="S717" s="3">
        <f t="shared" ref="S717:T717" si="529">S714/S712</f>
        <v>1326.9870510095643</v>
      </c>
      <c r="T717" s="3">
        <f t="shared" si="529"/>
        <v>1158.1642326621925</v>
      </c>
    </row>
    <row r="718" spans="1:20">
      <c r="B718" t="s">
        <v>159</v>
      </c>
      <c r="D718" t="s">
        <v>18</v>
      </c>
      <c r="E718" s="4">
        <v>4.1900000000000004</v>
      </c>
      <c r="F718" s="4">
        <v>4.1500000000000004</v>
      </c>
      <c r="G718" s="4">
        <v>4.17</v>
      </c>
      <c r="H718" s="4">
        <v>4.09</v>
      </c>
      <c r="I718" s="5">
        <v>4.5234586570136344</v>
      </c>
      <c r="J718" s="5">
        <v>4.3009928797543386</v>
      </c>
      <c r="K718" s="3">
        <f t="shared" ref="K718:M720" si="530">K714/K713</f>
        <v>4.4312887777639478</v>
      </c>
      <c r="L718" s="3">
        <f t="shared" si="530"/>
        <v>4.4348908085849308</v>
      </c>
      <c r="M718" s="3">
        <f t="shared" si="530"/>
        <v>4.7209817665984719</v>
      </c>
      <c r="N718" s="3">
        <f t="shared" ref="N718:R720" si="531">N714/N713</f>
        <v>4.8220497540018012</v>
      </c>
      <c r="O718" s="3">
        <f t="shared" si="531"/>
        <v>5.4427476960513603</v>
      </c>
      <c r="P718" s="3">
        <f t="shared" si="531"/>
        <v>6.8515632758670817</v>
      </c>
      <c r="Q718" s="3">
        <f t="shared" si="531"/>
        <v>5.7001062701620384</v>
      </c>
      <c r="R718" s="3">
        <f t="shared" si="531"/>
        <v>5.0304001996509156</v>
      </c>
      <c r="S718" s="3">
        <f t="shared" ref="S718:T718" si="532">S714/S713</f>
        <v>6.0759081238299251</v>
      </c>
      <c r="T718" s="3">
        <f t="shared" si="532"/>
        <v>7.156198156554626</v>
      </c>
    </row>
    <row r="719" spans="1:20">
      <c r="B719" t="s">
        <v>159</v>
      </c>
      <c r="D719" t="s">
        <v>19</v>
      </c>
      <c r="E719" s="6">
        <v>0.41520000000000001</v>
      </c>
      <c r="F719" s="6">
        <v>0.42020000000000002</v>
      </c>
      <c r="G719" s="6">
        <v>0.42949999999999999</v>
      </c>
      <c r="H719" s="6">
        <v>0.42809999999999998</v>
      </c>
      <c r="I719" s="6">
        <v>0.39406345961917277</v>
      </c>
      <c r="J719" s="6">
        <v>0.39692709477906168</v>
      </c>
      <c r="K719" s="6">
        <f t="shared" si="530"/>
        <v>0.39521500646784907</v>
      </c>
      <c r="L719" s="6">
        <f t="shared" si="530"/>
        <v>0.39516910621437323</v>
      </c>
      <c r="M719" s="6">
        <f t="shared" si="530"/>
        <v>0.39174708271190772</v>
      </c>
      <c r="N719" s="6">
        <f t="shared" si="531"/>
        <v>0.39063524143093603</v>
      </c>
      <c r="O719" s="6">
        <f t="shared" si="531"/>
        <v>0.38471247947549736</v>
      </c>
      <c r="P719" s="6">
        <f t="shared" si="531"/>
        <v>0.41185343916586331</v>
      </c>
      <c r="Q719" s="6">
        <f t="shared" si="531"/>
        <v>0.38352485809084708</v>
      </c>
      <c r="R719" s="6">
        <f t="shared" si="531"/>
        <v>0.38848417147757403</v>
      </c>
      <c r="S719" s="6">
        <f t="shared" ref="S719:T719" si="533">S715/S714</f>
        <v>0.37991759419614474</v>
      </c>
      <c r="T719" s="6">
        <f t="shared" si="533"/>
        <v>0.37369544085941514</v>
      </c>
    </row>
    <row r="720" spans="1:20">
      <c r="B720" t="s">
        <v>159</v>
      </c>
      <c r="D720" t="s">
        <v>20</v>
      </c>
      <c r="E720" s="6">
        <v>0.58099999999999996</v>
      </c>
      <c r="F720" s="6">
        <v>0.58389999999999997</v>
      </c>
      <c r="G720" s="6">
        <v>0.59440000000000004</v>
      </c>
      <c r="H720" s="6">
        <v>0.60489999999999999</v>
      </c>
      <c r="I720" s="6">
        <v>0.65057421970481111</v>
      </c>
      <c r="J720" s="6">
        <v>0.62419425822927832</v>
      </c>
      <c r="K720" s="6">
        <f t="shared" si="530"/>
        <v>0.65350345211571914</v>
      </c>
      <c r="L720" s="6">
        <f t="shared" si="530"/>
        <v>0.61689798426523856</v>
      </c>
      <c r="M720" s="6">
        <f t="shared" si="530"/>
        <v>0.61649499229911753</v>
      </c>
      <c r="N720" s="6">
        <f t="shared" si="531"/>
        <v>0.58700676747605451</v>
      </c>
      <c r="O720" s="6">
        <f t="shared" si="531"/>
        <v>0.56269450095452089</v>
      </c>
      <c r="P720" s="6">
        <f t="shared" si="531"/>
        <v>0.5715286038392432</v>
      </c>
      <c r="Q720" s="6">
        <f t="shared" si="531"/>
        <v>0.5871616276449183</v>
      </c>
      <c r="R720" s="6">
        <f t="shared" si="531"/>
        <v>0.58441171699672556</v>
      </c>
      <c r="S720" s="6">
        <f t="shared" ref="S720:T720" si="534">S716/S715</f>
        <v>0.57752571120562035</v>
      </c>
      <c r="T720" s="6">
        <f t="shared" si="534"/>
        <v>0.5512171982588201</v>
      </c>
    </row>
    <row r="721" spans="1:20">
      <c r="B721" t="s">
        <v>159</v>
      </c>
      <c r="D721" t="s">
        <v>21</v>
      </c>
      <c r="E721" s="6">
        <v>0.2412</v>
      </c>
      <c r="F721" s="6">
        <v>0.24529999999999999</v>
      </c>
      <c r="G721" s="6">
        <v>0.25530000000000003</v>
      </c>
      <c r="H721" s="6">
        <v>0.25900000000000001</v>
      </c>
      <c r="I721" s="6">
        <v>0.25636752775592164</v>
      </c>
      <c r="J721" s="6">
        <v>0.24775961349671885</v>
      </c>
      <c r="K721" s="6">
        <f t="shared" ref="K721:R721" si="535">K716/K714</f>
        <v>0.2582743710546756</v>
      </c>
      <c r="L721" s="6">
        <f t="shared" si="535"/>
        <v>0.24377902506754279</v>
      </c>
      <c r="M721" s="6">
        <f t="shared" si="535"/>
        <v>0.24151011473967932</v>
      </c>
      <c r="N721" s="6">
        <f t="shared" si="535"/>
        <v>0.22930553033460188</v>
      </c>
      <c r="O721" s="6">
        <f t="shared" si="535"/>
        <v>0.21647559664944133</v>
      </c>
      <c r="P721" s="6">
        <f t="shared" si="535"/>
        <v>0.2353860210728565</v>
      </c>
      <c r="Q721" s="6">
        <f t="shared" si="535"/>
        <v>0.2251910799189081</v>
      </c>
      <c r="R721" s="6">
        <f t="shared" si="535"/>
        <v>0.22703470167925938</v>
      </c>
      <c r="S721" s="6">
        <f t="shared" ref="S721:T721" si="536">S716/S714</f>
        <v>0.21941217878765676</v>
      </c>
      <c r="T721" s="6">
        <f t="shared" si="536"/>
        <v>0.20598735391262141</v>
      </c>
    </row>
    <row r="722" spans="1:20">
      <c r="B722" t="s">
        <v>159</v>
      </c>
    </row>
    <row r="723" spans="1:20">
      <c r="A723" t="s">
        <v>136</v>
      </c>
      <c r="B723" t="s">
        <v>161</v>
      </c>
      <c r="C723" t="s">
        <v>162</v>
      </c>
    </row>
    <row r="724" spans="1:20">
      <c r="B724" t="s">
        <v>161</v>
      </c>
      <c r="D724" t="s">
        <v>12</v>
      </c>
      <c r="E724" s="1">
        <v>6208</v>
      </c>
      <c r="F724" s="1">
        <v>4823</v>
      </c>
      <c r="G724" s="1">
        <v>4841</v>
      </c>
      <c r="H724" s="1">
        <v>2890</v>
      </c>
      <c r="I724" s="1">
        <v>3271</v>
      </c>
      <c r="J724" s="1">
        <v>6474</v>
      </c>
      <c r="K724" s="1">
        <f>HLOOKUP(B723,'FY14-15'!$E$2:$GA$49,15,FALSE)</f>
        <v>6270</v>
      </c>
      <c r="L724" s="1">
        <f>HLOOKUP(B723,'FY15-16'!$E$2:$GA$49,15,FALSE)</f>
        <v>5053</v>
      </c>
      <c r="M724" s="1">
        <f>HLOOKUP(B723,'FY16-17'!$E$2:$GA$49,15,FALSE)</f>
        <v>5955</v>
      </c>
      <c r="N724" s="1">
        <f>HLOOKUP(B723,'FY17-18'!$E$2:$GA$49,15,FALSE)</f>
        <v>3658</v>
      </c>
      <c r="O724" s="1">
        <f>HLOOKUP($B723,'FY18-19'!$E$2:$GA$49,15,FALSE)</f>
        <v>4997</v>
      </c>
      <c r="P724" s="1">
        <f>HLOOKUP($B723,'FY19-20'!$E$2:$GA$49,15,FALSE)</f>
        <v>2873</v>
      </c>
      <c r="Q724" s="1">
        <f>HLOOKUP($B723,'FY20-21'!$E$2:$GA$49,15,FALSE)</f>
        <v>631</v>
      </c>
      <c r="R724" s="1">
        <f>HLOOKUP($B723,'FY21-22'!$E$2:$GA$49,15,FALSE)</f>
        <v>1977</v>
      </c>
      <c r="S724" s="1">
        <f>HLOOKUP($B723,'FY22-23'!$E$2:$GA$49,15,FALSE)</f>
        <v>2205</v>
      </c>
      <c r="T724" s="1">
        <f>HLOOKUP($B723,'FY23-24'!$E$2:$GA$49,15,FALSE)</f>
        <v>2219</v>
      </c>
    </row>
    <row r="725" spans="1:20">
      <c r="B725" t="s">
        <v>161</v>
      </c>
      <c r="D725" t="s">
        <v>13</v>
      </c>
      <c r="E725" s="3">
        <v>975975</v>
      </c>
      <c r="F725" s="3">
        <v>849863</v>
      </c>
      <c r="G725" s="3">
        <v>914770</v>
      </c>
      <c r="H725" s="3">
        <v>624150</v>
      </c>
      <c r="I725" s="1">
        <v>687820</v>
      </c>
      <c r="J725" s="1">
        <v>722228</v>
      </c>
      <c r="K725" s="1">
        <f>HLOOKUP(B724,'FY14-15'!$E$2:$GA$49,31,FALSE)</f>
        <v>752472</v>
      </c>
      <c r="L725" s="1">
        <f>HLOOKUP(B724,'FY15-16'!$E$2:$GA$49,31,FALSE)</f>
        <v>817052</v>
      </c>
      <c r="M725" s="1">
        <f>HLOOKUP(B724,'FY16-17'!$E$2:$GA$49,31,FALSE)</f>
        <v>771750.6</v>
      </c>
      <c r="N725" s="1">
        <f>HLOOKUP(B724,'FY17-18'!$E$2:$GA$49,31,FALSE)</f>
        <v>914323.2</v>
      </c>
      <c r="O725" s="1">
        <f>HLOOKUP($B724,'FY18-19'!$E$2:$GA$49,31,FALSE)</f>
        <v>885728.7</v>
      </c>
      <c r="P725" s="1">
        <f>HLOOKUP($B724,'FY19-20'!$E$2:$GA$49,31,FALSE)</f>
        <v>721240</v>
      </c>
      <c r="Q725" s="1">
        <f>HLOOKUP($B724,'FY20-21'!$E$2:$GA$49,31,FALSE)</f>
        <v>492714</v>
      </c>
      <c r="R725" s="1">
        <f>HLOOKUP($B724,'FY21-22'!$E$2:$GA$49,31,FALSE)</f>
        <v>767061.7</v>
      </c>
      <c r="S725" s="1">
        <f>HLOOKUP($B724,'FY22-23'!$E$2:$GA$49,31,FALSE)</f>
        <v>693206.4</v>
      </c>
      <c r="T725" s="1">
        <f>HLOOKUP($B724,'FY23-24'!$E$2:$GA$49,31,FALSE)</f>
        <v>704812</v>
      </c>
    </row>
    <row r="726" spans="1:20">
      <c r="B726" t="s">
        <v>161</v>
      </c>
      <c r="D726" t="s">
        <v>24</v>
      </c>
      <c r="E726" s="3">
        <v>3150485</v>
      </c>
      <c r="F726" s="3">
        <v>3252265.56</v>
      </c>
      <c r="G726" s="3">
        <v>3024467.18</v>
      </c>
      <c r="H726" s="3">
        <v>3255944.75</v>
      </c>
      <c r="I726" s="1">
        <v>3276205.08</v>
      </c>
      <c r="J726" s="1">
        <v>3046795.61</v>
      </c>
      <c r="K726" s="1">
        <f>HLOOKUP(B725,'FY14-15'!$E$2:$GA$49,7,FALSE)</f>
        <v>3608759.36</v>
      </c>
      <c r="L726" s="1">
        <f>HLOOKUP(B725,'FY15-16'!$E$2:$GA$49,7,FALSE)</f>
        <v>3562029.18</v>
      </c>
      <c r="M726" s="1">
        <f>HLOOKUP(B725,'FY16-17'!$E$2:$GA$49,7,FALSE)</f>
        <v>4106743.46</v>
      </c>
      <c r="N726" s="1">
        <f>HLOOKUP(B725,'FY17-18'!$E$2:$GA$49,7,FALSE)</f>
        <v>4161608.27</v>
      </c>
      <c r="O726" s="1">
        <f>HLOOKUP($B725,'FY18-19'!$E$2:$GA$49,7,FALSE)</f>
        <v>4397900.3899999997</v>
      </c>
      <c r="P726" s="1">
        <f>HLOOKUP($B725,'FY19-20'!$E$2:$GA$49,7,FALSE)</f>
        <v>4350391</v>
      </c>
      <c r="Q726" s="1">
        <f>HLOOKUP($B725,'FY20-21'!$E$2:$GA$49,7,FALSE)</f>
        <v>4004003</v>
      </c>
      <c r="R726" s="1">
        <f>HLOOKUP($B725,'FY21-22'!$E$2:$GA$49,7,FALSE)</f>
        <v>4588037.5999999996</v>
      </c>
      <c r="S726" s="1">
        <f>HLOOKUP($B725,'FY22-23'!$E$2:$GA$49,7,FALSE)</f>
        <v>5199018.5999999996</v>
      </c>
      <c r="T726" s="1">
        <f>HLOOKUP($B725,'FY23-24'!$E$2:$GA$49,7,FALSE)</f>
        <v>5095279.2300000004</v>
      </c>
    </row>
    <row r="727" spans="1:20">
      <c r="B727" t="s">
        <v>161</v>
      </c>
      <c r="D727" t="s">
        <v>15</v>
      </c>
      <c r="E727" s="3">
        <v>1311486.8900000001</v>
      </c>
      <c r="F727" s="3">
        <v>1314377.2</v>
      </c>
      <c r="G727" s="3">
        <v>1314377.2</v>
      </c>
      <c r="H727" s="3">
        <v>1259097.06</v>
      </c>
      <c r="I727" s="1">
        <v>1281904.3899999999</v>
      </c>
      <c r="J727" s="1">
        <v>1212820.3399999999</v>
      </c>
      <c r="K727" s="1">
        <f>HLOOKUP(B726,'FY14-15'!$E$2:$GA$49,39,FALSE)</f>
        <v>1410731.6</v>
      </c>
      <c r="L727" s="1">
        <f>HLOOKUP(B726,'FY15-16'!$E$2:$GA$49,39,FALSE)</f>
        <v>1411077.1400000001</v>
      </c>
      <c r="M727" s="1">
        <f>HLOOKUP(B726,'FY16-17'!$E$2:$GA$49,39,FALSE)</f>
        <v>1584226.8399999999</v>
      </c>
      <c r="N727" s="1">
        <f>HLOOKUP(B726,'FY17-18'!$E$2:$GA$49,39,FALSE)</f>
        <v>1638514.6199999999</v>
      </c>
      <c r="O727" s="1">
        <f>HLOOKUP($B726,'FY18-19'!$E$2:$GA$49,39,FALSE)</f>
        <v>1711385.72</v>
      </c>
      <c r="P727" s="1">
        <f>HLOOKUP($B726,'FY19-20'!$E$2:$GA$49,39,FALSE)</f>
        <v>1711385.72</v>
      </c>
      <c r="Q727" s="1">
        <f>HLOOKUP($B726,'FY20-21'!$E$2:$GA$49,39,FALSE)</f>
        <v>1654100.6700000002</v>
      </c>
      <c r="R727" s="1">
        <f>HLOOKUP($B726,'FY21-22'!$E$2:$GA$49,39,FALSE)</f>
        <v>1746066.91</v>
      </c>
      <c r="S727" s="1">
        <f>HLOOKUP($B726,'FY22-23'!$E$2:$GA$49,39,FALSE)</f>
        <v>1934510.26</v>
      </c>
      <c r="T727" s="1">
        <f>HLOOKUP($B726,'FY23-24'!$E$2:$GA$49,39,FALSE)</f>
        <v>1934510.27</v>
      </c>
    </row>
    <row r="728" spans="1:20">
      <c r="B728" t="s">
        <v>161</v>
      </c>
      <c r="D728" t="s">
        <v>16</v>
      </c>
      <c r="E728" s="3">
        <v>767517.6</v>
      </c>
      <c r="F728" s="3">
        <v>773083.54</v>
      </c>
      <c r="G728" s="3">
        <v>788272.84000000008</v>
      </c>
      <c r="H728" s="3">
        <v>765946.55</v>
      </c>
      <c r="I728" s="1">
        <v>791881.84</v>
      </c>
      <c r="J728" s="1">
        <v>787853.38</v>
      </c>
      <c r="K728" s="1">
        <f>HLOOKUP(B727,'FY14-15'!$E$2:$GA$49,48,FALSE)</f>
        <v>929986.77</v>
      </c>
      <c r="L728" s="1">
        <f>HLOOKUP(B727,'FY15-16'!$E$2:$GA$49,48,FALSE)</f>
        <v>869824.29</v>
      </c>
      <c r="M728" s="1">
        <f>HLOOKUP(B727,'FY16-17'!$E$2:$GA$49,48,FALSE)</f>
        <v>980694.19</v>
      </c>
      <c r="N728" s="1">
        <f>HLOOKUP(B727,'FY17-18'!$E$2:$GA$49,48,FALSE)</f>
        <v>958127.55</v>
      </c>
      <c r="O728" s="1">
        <f>HLOOKUP($B727,'FY18-19'!$E$2:$GA$49,48,FALSE)</f>
        <v>957926.49</v>
      </c>
      <c r="P728" s="1">
        <f>HLOOKUP($B727,'FY19-20'!$E$2:$GA$49,48,FALSE)</f>
        <v>978105.9</v>
      </c>
      <c r="Q728" s="1">
        <f>HLOOKUP($B727,'FY20-21'!$E$2:$GA$49,48,FALSE)</f>
        <v>981547.78</v>
      </c>
      <c r="R728" s="1">
        <f>HLOOKUP($B727,'FY21-22'!$E$2:$GA$49,48,FALSE)</f>
        <v>1026513.02</v>
      </c>
      <c r="S728" s="1">
        <f>HLOOKUP($B727,'FY22-23'!$E$2:$GA$49,48,FALSE)</f>
        <v>1125315.8400000001</v>
      </c>
      <c r="T728" s="1">
        <f>HLOOKUP($B727,'FY23-24'!$E$2:$GA$49,48,FALSE)</f>
        <v>1063100.93</v>
      </c>
    </row>
    <row r="729" spans="1:20">
      <c r="B729" t="s">
        <v>161</v>
      </c>
      <c r="D729" t="s">
        <v>17</v>
      </c>
      <c r="E729" s="3">
        <v>507.49</v>
      </c>
      <c r="F729" s="3">
        <v>674.32</v>
      </c>
      <c r="G729" s="3">
        <v>624.76</v>
      </c>
      <c r="H729" s="3">
        <v>1126.6199999999999</v>
      </c>
      <c r="I729" s="3">
        <v>1001.5912809538368</v>
      </c>
      <c r="J729" s="3">
        <v>470.62026722273708</v>
      </c>
      <c r="K729" s="3">
        <f t="shared" ref="K729:R729" si="537">K726/K724</f>
        <v>575.55970653907491</v>
      </c>
      <c r="L729" s="3">
        <f t="shared" si="537"/>
        <v>704.9335404710074</v>
      </c>
      <c r="M729" s="3">
        <f t="shared" si="537"/>
        <v>689.62946431570106</v>
      </c>
      <c r="N729" s="3">
        <f t="shared" si="537"/>
        <v>1137.6731191908148</v>
      </c>
      <c r="O729" s="3">
        <f t="shared" si="537"/>
        <v>880.10814288573135</v>
      </c>
      <c r="P729" s="3">
        <f t="shared" si="537"/>
        <v>1514.2328576400976</v>
      </c>
      <c r="Q729" s="3">
        <f t="shared" si="537"/>
        <v>6345.4881141045962</v>
      </c>
      <c r="R729" s="3">
        <f t="shared" si="537"/>
        <v>2320.7069296914515</v>
      </c>
      <c r="S729" s="3">
        <f t="shared" ref="S729:T729" si="538">S726/S724</f>
        <v>2357.8315646258502</v>
      </c>
      <c r="T729" s="3">
        <f t="shared" si="538"/>
        <v>2296.2051509689049</v>
      </c>
    </row>
    <row r="730" spans="1:20">
      <c r="B730" t="s">
        <v>161</v>
      </c>
      <c r="D730" t="s">
        <v>18</v>
      </c>
      <c r="E730" s="4">
        <v>3.23</v>
      </c>
      <c r="F730" s="4">
        <v>3.83</v>
      </c>
      <c r="G730" s="4">
        <v>3.31</v>
      </c>
      <c r="H730" s="4">
        <v>5.22</v>
      </c>
      <c r="I730" s="5">
        <v>4.7631721671367506</v>
      </c>
      <c r="J730" s="5">
        <v>4.2186063265340028</v>
      </c>
      <c r="K730" s="3">
        <f t="shared" ref="K730:M732" si="539">K726/K725</f>
        <v>4.7958719527105327</v>
      </c>
      <c r="L730" s="3">
        <f t="shared" si="539"/>
        <v>4.3596113588853589</v>
      </c>
      <c r="M730" s="3">
        <f t="shared" si="539"/>
        <v>5.3213349753145645</v>
      </c>
      <c r="N730" s="3">
        <f t="shared" ref="N730:R732" si="540">N726/N725</f>
        <v>4.5515724308428354</v>
      </c>
      <c r="O730" s="3">
        <f t="shared" si="540"/>
        <v>4.9652906019642353</v>
      </c>
      <c r="P730" s="3">
        <f t="shared" si="540"/>
        <v>6.0318215850479726</v>
      </c>
      <c r="Q730" s="3">
        <f t="shared" si="540"/>
        <v>8.1264242542326794</v>
      </c>
      <c r="R730" s="3">
        <f t="shared" si="540"/>
        <v>5.9813149320321948</v>
      </c>
      <c r="S730" s="3">
        <f t="shared" ref="S730:T730" si="541">S726/S725</f>
        <v>7.4999575883892584</v>
      </c>
      <c r="T730" s="3">
        <f t="shared" si="541"/>
        <v>7.2292742319937808</v>
      </c>
    </row>
    <row r="731" spans="1:20">
      <c r="B731" t="s">
        <v>161</v>
      </c>
      <c r="D731" t="s">
        <v>19</v>
      </c>
      <c r="E731" s="6">
        <v>0.4163</v>
      </c>
      <c r="F731" s="6">
        <v>0.40410000000000001</v>
      </c>
      <c r="G731" s="6">
        <v>0.43459999999999999</v>
      </c>
      <c r="H731" s="6">
        <v>0.38669999999999999</v>
      </c>
      <c r="I731" s="6">
        <v>0.39127721210907829</v>
      </c>
      <c r="J731" s="6">
        <v>0.39806422722264584</v>
      </c>
      <c r="K731" s="6">
        <f t="shared" si="539"/>
        <v>0.3909187228266725</v>
      </c>
      <c r="L731" s="6">
        <f t="shared" si="539"/>
        <v>0.39614418318717987</v>
      </c>
      <c r="M731" s="6">
        <f t="shared" si="539"/>
        <v>0.38576230909734005</v>
      </c>
      <c r="N731" s="6">
        <f t="shared" si="540"/>
        <v>0.39372149267667617</v>
      </c>
      <c r="O731" s="6">
        <f t="shared" si="540"/>
        <v>0.38913698998080309</v>
      </c>
      <c r="P731" s="6">
        <f t="shared" si="540"/>
        <v>0.39338664501650539</v>
      </c>
      <c r="Q731" s="6">
        <f t="shared" si="540"/>
        <v>0.41311174592027033</v>
      </c>
      <c r="R731" s="6">
        <f t="shared" si="540"/>
        <v>0.38056944215104077</v>
      </c>
      <c r="S731" s="6">
        <f t="shared" ref="S731:T731" si="542">S727/S726</f>
        <v>0.37209142894776337</v>
      </c>
      <c r="T731" s="6">
        <f t="shared" si="542"/>
        <v>0.37966717478602247</v>
      </c>
    </row>
    <row r="732" spans="1:20">
      <c r="B732" t="s">
        <v>161</v>
      </c>
      <c r="D732" t="s">
        <v>20</v>
      </c>
      <c r="E732" s="6">
        <v>0.58520000000000005</v>
      </c>
      <c r="F732" s="6">
        <v>0.58819999999999995</v>
      </c>
      <c r="G732" s="6">
        <v>0.59970000000000001</v>
      </c>
      <c r="H732" s="6">
        <v>0.60829999999999995</v>
      </c>
      <c r="I732" s="6">
        <v>0.61773861309578637</v>
      </c>
      <c r="J732" s="6">
        <v>0.64960435937279881</v>
      </c>
      <c r="K732" s="6">
        <f t="shared" si="539"/>
        <v>0.65922303718155884</v>
      </c>
      <c r="L732" s="6">
        <f t="shared" si="539"/>
        <v>0.61642575401653799</v>
      </c>
      <c r="M732" s="6">
        <f t="shared" si="539"/>
        <v>0.61903646955002989</v>
      </c>
      <c r="N732" s="6">
        <f t="shared" si="540"/>
        <v>0.58475373872465053</v>
      </c>
      <c r="O732" s="6">
        <f t="shared" si="540"/>
        <v>0.55973733963375594</v>
      </c>
      <c r="P732" s="6">
        <f t="shared" si="540"/>
        <v>0.57152860899178237</v>
      </c>
      <c r="Q732" s="6">
        <f t="shared" si="540"/>
        <v>0.5934026857023158</v>
      </c>
      <c r="R732" s="6">
        <f t="shared" si="540"/>
        <v>0.58790016242848342</v>
      </c>
      <c r="S732" s="6">
        <f t="shared" ref="S732:T732" si="543">S728/S727</f>
        <v>0.58170580082630319</v>
      </c>
      <c r="T732" s="6">
        <f t="shared" si="543"/>
        <v>0.54954525002340771</v>
      </c>
    </row>
    <row r="733" spans="1:20">
      <c r="B733" t="s">
        <v>161</v>
      </c>
      <c r="D733" t="s">
        <v>21</v>
      </c>
      <c r="E733" s="6">
        <v>0.24360000000000001</v>
      </c>
      <c r="F733" s="6">
        <v>0.23769999999999999</v>
      </c>
      <c r="G733" s="6">
        <v>0.2606</v>
      </c>
      <c r="H733" s="6">
        <v>0.23519999999999999</v>
      </c>
      <c r="I733" s="6">
        <v>0.24170704234424786</v>
      </c>
      <c r="J733" s="6">
        <v>0.2585842573141951</v>
      </c>
      <c r="K733" s="6">
        <f t="shared" ref="K733:R733" si="544">K728/K726</f>
        <v>0.25770262775293501</v>
      </c>
      <c r="L733" s="6">
        <f t="shared" si="544"/>
        <v>0.24419347682042289</v>
      </c>
      <c r="M733" s="6">
        <f t="shared" si="544"/>
        <v>0.23880093790908477</v>
      </c>
      <c r="N733" s="6">
        <f t="shared" si="544"/>
        <v>0.23023011485893652</v>
      </c>
      <c r="O733" s="6">
        <f t="shared" si="544"/>
        <v>0.21781450352494228</v>
      </c>
      <c r="P733" s="6">
        <f t="shared" si="544"/>
        <v>0.22483172202222743</v>
      </c>
      <c r="Q733" s="6">
        <f t="shared" si="544"/>
        <v>0.24514161952426111</v>
      </c>
      <c r="R733" s="6">
        <f t="shared" si="544"/>
        <v>0.2237368368559142</v>
      </c>
      <c r="S733" s="6">
        <f t="shared" ref="S733:T733" si="545">S728/S726</f>
        <v>0.2164477426566622</v>
      </c>
      <c r="T733" s="6">
        <f t="shared" si="545"/>
        <v>0.20864429249346553</v>
      </c>
    </row>
    <row r="734" spans="1:20">
      <c r="B734" t="s">
        <v>161</v>
      </c>
    </row>
    <row r="735" spans="1:20">
      <c r="A735" t="s">
        <v>136</v>
      </c>
      <c r="B735" t="s">
        <v>163</v>
      </c>
      <c r="C735" t="s">
        <v>164</v>
      </c>
    </row>
    <row r="736" spans="1:20">
      <c r="B736" t="s">
        <v>163</v>
      </c>
      <c r="D736" t="s">
        <v>12</v>
      </c>
      <c r="E736" s="1">
        <v>118</v>
      </c>
      <c r="F736" s="1">
        <v>117</v>
      </c>
      <c r="G736" s="1">
        <v>119</v>
      </c>
      <c r="H736" s="1">
        <v>111</v>
      </c>
      <c r="I736" s="1">
        <v>108</v>
      </c>
      <c r="J736" s="1">
        <v>86</v>
      </c>
      <c r="K736" s="1">
        <f>HLOOKUP(B735,'FY14-15'!$E$2:$GA$49,15,FALSE)</f>
        <v>119</v>
      </c>
      <c r="L736" s="1">
        <f>HLOOKUP(B735,'FY15-16'!$E$2:$GA$49,15,FALSE)</f>
        <v>139</v>
      </c>
      <c r="M736" s="1">
        <f>HLOOKUP(B735,'FY16-17'!$E$2:$GA$49,15,FALSE)</f>
        <v>128</v>
      </c>
      <c r="N736" s="1">
        <f>HLOOKUP(B735,'FY17-18'!$E$2:$GA$49,15,FALSE)</f>
        <v>127</v>
      </c>
      <c r="O736" s="1">
        <f>HLOOKUP($B735,'FY18-19'!$E$2:$GA$49,15,FALSE)</f>
        <v>132</v>
      </c>
      <c r="P736" s="1">
        <f>HLOOKUP($B735,'FY19-20'!$E$2:$GA$49,15,FALSE)</f>
        <v>127</v>
      </c>
      <c r="Q736" s="1">
        <f>HLOOKUP($B735,'FY20-21'!$E$2:$GA$49,15,FALSE)</f>
        <v>88</v>
      </c>
      <c r="R736" s="1">
        <f>HLOOKUP($B735,'FY21-22'!$E$2:$GA$49,15,FALSE)</f>
        <v>72</v>
      </c>
      <c r="S736" s="1">
        <f>HLOOKUP($B735,'FY22-23'!$E$2:$GA$49,15,FALSE)</f>
        <v>63</v>
      </c>
      <c r="T736" s="1">
        <f>HLOOKUP($B735,'FY23-24'!$E$2:$GA$49,15,FALSE)</f>
        <v>19</v>
      </c>
    </row>
    <row r="737" spans="1:20">
      <c r="B737" t="s">
        <v>163</v>
      </c>
      <c r="D737" t="s">
        <v>13</v>
      </c>
      <c r="E737" s="3">
        <v>62729</v>
      </c>
      <c r="F737" s="3">
        <v>69136</v>
      </c>
      <c r="G737" s="3">
        <v>68242</v>
      </c>
      <c r="H737" s="3">
        <v>61608</v>
      </c>
      <c r="I737" s="1">
        <v>64232</v>
      </c>
      <c r="J737" s="1">
        <v>60750</v>
      </c>
      <c r="K737" s="1">
        <f>HLOOKUP(B736,'FY14-15'!$E$2:$GA$49,31,FALSE)</f>
        <v>63466.5</v>
      </c>
      <c r="L737" s="1">
        <f>HLOOKUP(B736,'FY15-16'!$E$2:$GA$49,31,FALSE)</f>
        <v>57424.6</v>
      </c>
      <c r="M737" s="1">
        <f>HLOOKUP(B736,'FY16-17'!$E$2:$GA$49,31,FALSE)</f>
        <v>52286.400000000001</v>
      </c>
      <c r="N737" s="1">
        <f>HLOOKUP(B736,'FY17-18'!$E$2:$GA$49,31,FALSE)</f>
        <v>48267.6</v>
      </c>
      <c r="O737" s="1">
        <f>HLOOKUP($B736,'FY18-19'!$E$2:$GA$49,31,FALSE)</f>
        <v>41760</v>
      </c>
      <c r="P737" s="1">
        <f>HLOOKUP($B736,'FY19-20'!$E$2:$GA$49,31,FALSE)</f>
        <v>38227</v>
      </c>
      <c r="Q737" s="1">
        <f>HLOOKUP($B736,'FY20-21'!$E$2:$GA$49,31,FALSE)</f>
        <v>32802</v>
      </c>
      <c r="R737" s="1">
        <f>HLOOKUP($B736,'FY21-22'!$E$2:$GA$49,31,FALSE)</f>
        <v>52848</v>
      </c>
      <c r="S737" s="1">
        <f>HLOOKUP($B736,'FY22-23'!$E$2:$GA$49,31,FALSE)</f>
        <v>13630</v>
      </c>
      <c r="T737" s="1">
        <f>HLOOKUP($B736,'FY23-24'!$E$2:$GA$49,31,FALSE)</f>
        <v>38027.699999999997</v>
      </c>
    </row>
    <row r="738" spans="1:20">
      <c r="B738" t="s">
        <v>163</v>
      </c>
      <c r="D738" t="s">
        <v>24</v>
      </c>
      <c r="E738" s="3">
        <v>107713.4</v>
      </c>
      <c r="F738" s="3">
        <v>106156.83</v>
      </c>
      <c r="G738" s="3">
        <v>87986.76</v>
      </c>
      <c r="H738" s="3">
        <v>114719.38</v>
      </c>
      <c r="I738" s="1">
        <v>122212.71</v>
      </c>
      <c r="J738" s="1">
        <v>122484.71</v>
      </c>
      <c r="K738" s="1">
        <f>HLOOKUP(B737,'FY14-15'!$E$2:$GA$49,7,FALSE)</f>
        <v>108222.04</v>
      </c>
      <c r="L738" s="1">
        <f>HLOOKUP(B737,'FY15-16'!$E$2:$GA$49,7,FALSE)</f>
        <v>106581.22</v>
      </c>
      <c r="M738" s="1">
        <f>HLOOKUP(B737,'FY16-17'!$E$2:$GA$49,7,FALSE)</f>
        <v>79901.009999999995</v>
      </c>
      <c r="N738" s="1">
        <f>HLOOKUP(B737,'FY17-18'!$E$2:$GA$49,7,FALSE)</f>
        <v>96944.58</v>
      </c>
      <c r="O738" s="1">
        <f>HLOOKUP($B737,'FY18-19'!$E$2:$GA$49,7,FALSE)</f>
        <v>114184.84</v>
      </c>
      <c r="P738" s="1">
        <f>HLOOKUP($B737,'FY19-20'!$E$2:$GA$49,7,FALSE)</f>
        <v>91125.48</v>
      </c>
      <c r="Q738" s="1">
        <f>HLOOKUP($B737,'FY20-21'!$E$2:$GA$49,7,FALSE)</f>
        <v>121835.76</v>
      </c>
      <c r="R738" s="1">
        <f>HLOOKUP($B737,'FY21-22'!$E$2:$GA$49,7,FALSE)</f>
        <v>143099.07999999999</v>
      </c>
      <c r="S738" s="1">
        <f>HLOOKUP($B737,'FY22-23'!$E$2:$GA$49,7,FALSE)</f>
        <v>197903.16</v>
      </c>
      <c r="T738" s="1">
        <f>HLOOKUP($B737,'FY23-24'!$E$2:$GA$49,7,FALSE)</f>
        <v>102066.99</v>
      </c>
    </row>
    <row r="739" spans="1:20">
      <c r="B739" t="s">
        <v>163</v>
      </c>
      <c r="D739" t="s">
        <v>15</v>
      </c>
      <c r="E739" s="3">
        <v>52192.020000000004</v>
      </c>
      <c r="F739" s="3">
        <v>53269.34</v>
      </c>
      <c r="G739" s="3">
        <v>53269.34</v>
      </c>
      <c r="H739" s="3">
        <v>54284.21</v>
      </c>
      <c r="I739" s="1">
        <v>57479.34</v>
      </c>
      <c r="J739" s="1">
        <v>56699.46</v>
      </c>
      <c r="K739" s="1">
        <f>HLOOKUP(B738,'FY14-15'!$E$2:$GA$49,39,FALSE)</f>
        <v>56699.46</v>
      </c>
      <c r="L739" s="1">
        <f>HLOOKUP(B738,'FY15-16'!$E$2:$GA$49,39,FALSE)</f>
        <v>52548.99</v>
      </c>
      <c r="M739" s="1">
        <f>HLOOKUP(B738,'FY16-17'!$E$2:$GA$49,39,FALSE)</f>
        <v>50480.15</v>
      </c>
      <c r="N739" s="1">
        <f>HLOOKUP(B738,'FY17-18'!$E$2:$GA$49,39,FALSE)</f>
        <v>44922.99</v>
      </c>
      <c r="O739" s="1">
        <f>HLOOKUP($B738,'FY18-19'!$E$2:$GA$49,39,FALSE)</f>
        <v>49132.54</v>
      </c>
      <c r="P739" s="1">
        <f>HLOOKUP($B738,'FY19-20'!$E$2:$GA$49,39,FALSE)</f>
        <v>49132.54</v>
      </c>
      <c r="Q739" s="1">
        <f>HLOOKUP($B738,'FY20-21'!$E$2:$GA$49,39,FALSE)</f>
        <v>49480.520000000004</v>
      </c>
      <c r="R739" s="1">
        <f>HLOOKUP($B738,'FY21-22'!$E$2:$GA$49,39,FALSE)</f>
        <v>61702.61</v>
      </c>
      <c r="S739" s="1">
        <f>HLOOKUP($B738,'FY22-23'!$E$2:$GA$49,39,FALSE)</f>
        <v>70443.22</v>
      </c>
      <c r="T739" s="1">
        <f>HLOOKUP($B738,'FY23-24'!$E$2:$GA$49,39,FALSE)</f>
        <v>70443.22</v>
      </c>
    </row>
    <row r="740" spans="1:20">
      <c r="B740" t="s">
        <v>163</v>
      </c>
      <c r="D740" t="s">
        <v>16</v>
      </c>
      <c r="E740" s="3">
        <v>30413.599999999999</v>
      </c>
      <c r="F740" s="3">
        <v>31424.82</v>
      </c>
      <c r="G740" s="3">
        <v>31947.279999999999</v>
      </c>
      <c r="H740" s="3">
        <v>33373.46</v>
      </c>
      <c r="I740" s="1">
        <v>35733.090000000004</v>
      </c>
      <c r="J740" s="1">
        <v>35326.58</v>
      </c>
      <c r="K740" s="1">
        <f>HLOOKUP(B739,'FY14-15'!$E$2:$GA$49,48,FALSE)</f>
        <v>36708.880000000005</v>
      </c>
      <c r="L740" s="1">
        <f>HLOOKUP(B739,'FY15-16'!$E$2:$GA$49,48,FALSE)</f>
        <v>31959.149999999998</v>
      </c>
      <c r="M740" s="1">
        <f>HLOOKUP(B739,'FY16-17'!$E$2:$GA$49,48,FALSE)</f>
        <v>30475.47</v>
      </c>
      <c r="N740" s="1">
        <f>HLOOKUP(B739,'FY17-18'!$E$2:$GA$49,48,FALSE)</f>
        <v>25596.75</v>
      </c>
      <c r="O740" s="1">
        <f>HLOOKUP($B739,'FY18-19'!$E$2:$GA$49,48,FALSE)</f>
        <v>27689.75</v>
      </c>
      <c r="P740" s="1">
        <f>HLOOKUP($B739,'FY19-20'!$E$2:$GA$49,48,FALSE)</f>
        <v>28080.65</v>
      </c>
      <c r="Q740" s="1">
        <f>HLOOKUP($B739,'FY20-21'!$E$2:$GA$49,48,FALSE)</f>
        <v>29566.400000000001</v>
      </c>
      <c r="R740" s="1">
        <f>HLOOKUP($B739,'FY21-22'!$E$2:$GA$49,48,FALSE)</f>
        <v>37133.740000000005</v>
      </c>
      <c r="S740" s="1">
        <f>HLOOKUP($B739,'FY22-23'!$E$2:$GA$49,48,FALSE)</f>
        <v>41152.239999999998</v>
      </c>
      <c r="T740" s="1">
        <f>HLOOKUP($B739,'FY23-24'!$E$2:$GA$49,48,FALSE)</f>
        <v>38711.729999999996</v>
      </c>
    </row>
    <row r="741" spans="1:20">
      <c r="B741" t="s">
        <v>163</v>
      </c>
      <c r="D741" t="s">
        <v>17</v>
      </c>
      <c r="E741" s="3">
        <v>912.83</v>
      </c>
      <c r="F741" s="3">
        <v>907.32</v>
      </c>
      <c r="G741" s="3">
        <v>739.38</v>
      </c>
      <c r="H741" s="3">
        <v>1033.51</v>
      </c>
      <c r="I741" s="3">
        <v>1131.5991666666666</v>
      </c>
      <c r="J741" s="3">
        <v>1424.2408139534884</v>
      </c>
      <c r="K741" s="3">
        <f t="shared" ref="K741:R741" si="546">K738/K736</f>
        <v>909.42890756302518</v>
      </c>
      <c r="L741" s="3">
        <f t="shared" si="546"/>
        <v>766.77136690647478</v>
      </c>
      <c r="M741" s="3">
        <f t="shared" si="546"/>
        <v>624.22664062499996</v>
      </c>
      <c r="N741" s="3">
        <f t="shared" si="546"/>
        <v>763.34314960629922</v>
      </c>
      <c r="O741" s="3">
        <f t="shared" si="546"/>
        <v>865.03666666666663</v>
      </c>
      <c r="P741" s="3">
        <f t="shared" si="546"/>
        <v>717.52346456692908</v>
      </c>
      <c r="Q741" s="3">
        <f t="shared" si="546"/>
        <v>1384.4972727272727</v>
      </c>
      <c r="R741" s="3">
        <f t="shared" si="546"/>
        <v>1987.487222222222</v>
      </c>
      <c r="S741" s="3">
        <f t="shared" ref="S741:T741" si="547">S738/S736</f>
        <v>3141.32</v>
      </c>
      <c r="T741" s="3">
        <f t="shared" si="547"/>
        <v>5371.9468421052634</v>
      </c>
    </row>
    <row r="742" spans="1:20">
      <c r="B742" t="s">
        <v>163</v>
      </c>
      <c r="D742" t="s">
        <v>18</v>
      </c>
      <c r="E742" s="4">
        <v>1.72</v>
      </c>
      <c r="F742" s="4">
        <v>1.54</v>
      </c>
      <c r="G742" s="4">
        <v>1.29</v>
      </c>
      <c r="H742" s="4">
        <v>1.86</v>
      </c>
      <c r="I742" s="5">
        <v>1.9026763918296177</v>
      </c>
      <c r="J742" s="5">
        <v>2.0162092181069959</v>
      </c>
      <c r="K742" s="3">
        <f t="shared" ref="K742:M744" si="548">K738/K737</f>
        <v>1.7051836795789903</v>
      </c>
      <c r="L742" s="3">
        <f t="shared" si="548"/>
        <v>1.8560202421958534</v>
      </c>
      <c r="M742" s="3">
        <f t="shared" si="548"/>
        <v>1.5281413522445606</v>
      </c>
      <c r="N742" s="3">
        <f t="shared" ref="N742:R744" si="549">N738/N737</f>
        <v>2.0084814658280088</v>
      </c>
      <c r="O742" s="3">
        <f t="shared" si="549"/>
        <v>2.7343113026819923</v>
      </c>
      <c r="P742" s="3">
        <f t="shared" si="549"/>
        <v>2.3837988856044157</v>
      </c>
      <c r="Q742" s="3">
        <f t="shared" si="549"/>
        <v>3.7142783976586791</v>
      </c>
      <c r="R742" s="3">
        <f t="shared" si="549"/>
        <v>2.7077482591583406</v>
      </c>
      <c r="S742" s="3">
        <f t="shared" ref="S742:T742" si="550">S738/S737</f>
        <v>14.519674247982392</v>
      </c>
      <c r="T742" s="3">
        <f t="shared" si="550"/>
        <v>2.6840169139863841</v>
      </c>
    </row>
    <row r="743" spans="1:20">
      <c r="B743" t="s">
        <v>163</v>
      </c>
      <c r="D743" t="s">
        <v>19</v>
      </c>
      <c r="E743" s="6">
        <v>0.48449999999999999</v>
      </c>
      <c r="F743" s="6">
        <v>0.50180000000000002</v>
      </c>
      <c r="G743" s="6">
        <v>0.60540000000000005</v>
      </c>
      <c r="H743" s="6">
        <v>0.47320000000000001</v>
      </c>
      <c r="I743" s="6">
        <v>0.47032211297826548</v>
      </c>
      <c r="J743" s="6">
        <v>0.46291051348368295</v>
      </c>
      <c r="K743" s="6">
        <f t="shared" si="548"/>
        <v>0.52391786368100257</v>
      </c>
      <c r="L743" s="6">
        <f t="shared" si="548"/>
        <v>0.49304173849764527</v>
      </c>
      <c r="M743" s="6">
        <f t="shared" si="548"/>
        <v>0.63178362826702694</v>
      </c>
      <c r="N743" s="6">
        <f t="shared" si="549"/>
        <v>0.46338836064893979</v>
      </c>
      <c r="O743" s="6">
        <f t="shared" si="549"/>
        <v>0.43028952004486765</v>
      </c>
      <c r="P743" s="6">
        <f t="shared" si="549"/>
        <v>0.53917455359357236</v>
      </c>
      <c r="Q743" s="6">
        <f t="shared" si="549"/>
        <v>0.40612476993618302</v>
      </c>
      <c r="R743" s="6">
        <f t="shared" si="549"/>
        <v>0.43118802720464733</v>
      </c>
      <c r="S743" s="6">
        <f t="shared" ref="S743:T743" si="551">S739/S738</f>
        <v>0.35594792928015906</v>
      </c>
      <c r="T743" s="6">
        <f t="shared" si="551"/>
        <v>0.69016652690551561</v>
      </c>
    </row>
    <row r="744" spans="1:20">
      <c r="B744" t="s">
        <v>163</v>
      </c>
      <c r="D744" t="s">
        <v>20</v>
      </c>
      <c r="E744" s="6">
        <v>0.5827</v>
      </c>
      <c r="F744" s="6">
        <v>0.58989999999999998</v>
      </c>
      <c r="G744" s="6">
        <v>0.59970000000000001</v>
      </c>
      <c r="H744" s="6">
        <v>0.61480000000000001</v>
      </c>
      <c r="I744" s="6">
        <v>0.62166841164146991</v>
      </c>
      <c r="J744" s="6">
        <v>0.62304967278347978</v>
      </c>
      <c r="K744" s="6">
        <f t="shared" si="548"/>
        <v>0.6474290936809628</v>
      </c>
      <c r="L744" s="6">
        <f t="shared" si="548"/>
        <v>0.60817819714517818</v>
      </c>
      <c r="M744" s="6">
        <f t="shared" si="548"/>
        <v>0.60371195410473222</v>
      </c>
      <c r="N744" s="6">
        <f t="shared" si="549"/>
        <v>0.56979177031626793</v>
      </c>
      <c r="O744" s="6">
        <f t="shared" si="549"/>
        <v>0.56357253258227646</v>
      </c>
      <c r="P744" s="6">
        <f t="shared" si="549"/>
        <v>0.57152856335129432</v>
      </c>
      <c r="Q744" s="6">
        <f t="shared" si="549"/>
        <v>0.59753616170565704</v>
      </c>
      <c r="R744" s="6">
        <f t="shared" si="549"/>
        <v>0.60181797820221872</v>
      </c>
      <c r="S744" s="6">
        <f t="shared" ref="S744:T744" si="552">S740/S739</f>
        <v>0.58419021731261001</v>
      </c>
      <c r="T744" s="6">
        <f t="shared" si="552"/>
        <v>0.54954515139995008</v>
      </c>
    </row>
    <row r="745" spans="1:20">
      <c r="B745" t="s">
        <v>163</v>
      </c>
      <c r="D745" t="s">
        <v>21</v>
      </c>
      <c r="E745" s="6">
        <v>0.28239999999999998</v>
      </c>
      <c r="F745" s="6">
        <v>0.29599999999999999</v>
      </c>
      <c r="G745" s="6">
        <v>0.36309999999999998</v>
      </c>
      <c r="H745" s="6">
        <v>0.29089999999999999</v>
      </c>
      <c r="I745" s="6">
        <v>0.29238440093505824</v>
      </c>
      <c r="J745" s="6">
        <v>0.28841624395404131</v>
      </c>
      <c r="K745" s="6">
        <f t="shared" ref="K745:R745" si="553">K740/K738</f>
        <v>0.3391996676462577</v>
      </c>
      <c r="L745" s="6">
        <f t="shared" si="553"/>
        <v>0.29985723563682232</v>
      </c>
      <c r="M745" s="6">
        <f t="shared" si="553"/>
        <v>0.38141532879246459</v>
      </c>
      <c r="N745" s="6">
        <f t="shared" si="553"/>
        <v>0.26403487435811263</v>
      </c>
      <c r="O745" s="6">
        <f t="shared" si="553"/>
        <v>0.24249935455529825</v>
      </c>
      <c r="P745" s="6">
        <f t="shared" si="553"/>
        <v>0.30815365801090983</v>
      </c>
      <c r="Q745" s="6">
        <f t="shared" si="553"/>
        <v>0.24267423620125983</v>
      </c>
      <c r="R745" s="6">
        <f t="shared" si="553"/>
        <v>0.25949670675730419</v>
      </c>
      <c r="S745" s="6">
        <f t="shared" ref="S745:T745" si="554">S740/S738</f>
        <v>0.20794129815814966</v>
      </c>
      <c r="T745" s="6">
        <f t="shared" si="554"/>
        <v>0.37927766851946937</v>
      </c>
    </row>
    <row r="746" spans="1:20">
      <c r="B746" t="s">
        <v>163</v>
      </c>
    </row>
    <row r="747" spans="1:20">
      <c r="A747" t="s">
        <v>136</v>
      </c>
      <c r="B747" t="s">
        <v>165</v>
      </c>
      <c r="C747" t="s">
        <v>166</v>
      </c>
    </row>
    <row r="748" spans="1:20">
      <c r="B748" t="s">
        <v>165</v>
      </c>
      <c r="D748" t="s">
        <v>12</v>
      </c>
      <c r="E748" s="1">
        <v>335</v>
      </c>
      <c r="F748" s="1">
        <v>335</v>
      </c>
      <c r="G748" s="1">
        <v>320</v>
      </c>
      <c r="H748" s="1">
        <v>316</v>
      </c>
      <c r="I748" s="1">
        <v>268</v>
      </c>
      <c r="J748" s="1">
        <v>307</v>
      </c>
      <c r="K748" s="1">
        <f>HLOOKUP(B747,'FY14-15'!$E$2:$GA$49,15,FALSE)</f>
        <v>278</v>
      </c>
      <c r="L748" s="1">
        <f>HLOOKUP(B747,'FY15-16'!$E$2:$GA$49,15,FALSE)</f>
        <v>291</v>
      </c>
      <c r="M748" s="1">
        <f>HLOOKUP(B747,'FY16-17'!$E$2:$GA$49,15,FALSE)</f>
        <v>300</v>
      </c>
      <c r="N748" s="1">
        <f>HLOOKUP(B747,'FY17-18'!$E$2:$GA$49,15,FALSE)</f>
        <v>303</v>
      </c>
      <c r="O748" s="1">
        <f>HLOOKUP($B747,'FY18-19'!$E$2:$GA$49,15,FALSE)</f>
        <v>305</v>
      </c>
      <c r="P748" s="1">
        <f>HLOOKUP($B747,'FY19-20'!$E$2:$GA$49,15,FALSE)</f>
        <v>290</v>
      </c>
      <c r="Q748" s="1">
        <f>HLOOKUP($B747,'FY20-21'!$E$2:$GA$49,15,FALSE)</f>
        <v>252</v>
      </c>
      <c r="R748" s="1">
        <f>HLOOKUP($B747,'FY21-22'!$E$2:$GA$49,15,FALSE)</f>
        <v>318</v>
      </c>
      <c r="S748" s="1">
        <f>HLOOKUP($B747,'FY22-23'!$E$2:$GA$49,15,FALSE)</f>
        <v>344</v>
      </c>
      <c r="T748" s="1">
        <f>HLOOKUP($B747,'FY23-24'!$E$2:$GA$49,15,FALSE)</f>
        <v>409</v>
      </c>
    </row>
    <row r="749" spans="1:20">
      <c r="B749" t="s">
        <v>165</v>
      </c>
      <c r="D749" t="s">
        <v>13</v>
      </c>
      <c r="E749" s="3">
        <v>153476</v>
      </c>
      <c r="F749" s="3">
        <v>173709.9</v>
      </c>
      <c r="G749" s="3">
        <v>184427.2</v>
      </c>
      <c r="H749" s="3">
        <v>129731.5</v>
      </c>
      <c r="I749" s="1">
        <v>117160</v>
      </c>
      <c r="J749" s="1">
        <v>94163</v>
      </c>
      <c r="K749" s="1">
        <f>HLOOKUP(B748,'FY14-15'!$E$2:$GA$49,31,FALSE)</f>
        <v>102679.5</v>
      </c>
      <c r="L749" s="1">
        <f>HLOOKUP(B748,'FY15-16'!$E$2:$GA$49,31,FALSE)</f>
        <v>101520</v>
      </c>
      <c r="M749" s="1">
        <f>HLOOKUP(B748,'FY16-17'!$E$2:$GA$49,31,FALSE)</f>
        <v>107910</v>
      </c>
      <c r="N749" s="1">
        <f>HLOOKUP(B748,'FY17-18'!$E$2:$GA$49,31,FALSE)</f>
        <v>136455</v>
      </c>
      <c r="O749" s="1">
        <f>HLOOKUP($B748,'FY18-19'!$E$2:$GA$49,31,FALSE)</f>
        <v>119876.9</v>
      </c>
      <c r="P749" s="1">
        <f>HLOOKUP($B748,'FY19-20'!$E$2:$GA$49,31,FALSE)</f>
        <v>88966.8</v>
      </c>
      <c r="Q749" s="1">
        <f>HLOOKUP($B748,'FY20-21'!$E$2:$GA$49,31,FALSE)</f>
        <v>139503</v>
      </c>
      <c r="R749" s="1">
        <f>HLOOKUP($B748,'FY21-22'!$E$2:$GA$49,31,FALSE)</f>
        <v>149486.39999999999</v>
      </c>
      <c r="S749" s="1">
        <f>HLOOKUP($B748,'FY22-23'!$E$2:$GA$49,31,FALSE)</f>
        <v>183926.6</v>
      </c>
      <c r="T749" s="1">
        <f>HLOOKUP($B748,'FY23-24'!$E$2:$GA$49,31,FALSE)</f>
        <v>219730</v>
      </c>
    </row>
    <row r="750" spans="1:20">
      <c r="B750" t="s">
        <v>165</v>
      </c>
      <c r="D750" t="s">
        <v>24</v>
      </c>
      <c r="E750" s="3">
        <v>222850.31</v>
      </c>
      <c r="F750" s="3">
        <v>246603.84</v>
      </c>
      <c r="G750" s="3">
        <v>238834</v>
      </c>
      <c r="H750" s="3">
        <v>199981.74</v>
      </c>
      <c r="I750" s="1">
        <v>201719.09</v>
      </c>
      <c r="J750" s="1">
        <v>201719</v>
      </c>
      <c r="K750" s="1">
        <f>HLOOKUP(B749,'FY14-15'!$E$2:$GA$49,7,FALSE)</f>
        <v>186295.64</v>
      </c>
      <c r="L750" s="1">
        <f>HLOOKUP(B749,'FY15-16'!$E$2:$GA$49,7,FALSE)</f>
        <v>180249.14</v>
      </c>
      <c r="M750" s="1">
        <f>HLOOKUP(B749,'FY16-17'!$E$2:$GA$49,7,FALSE)</f>
        <v>251112.7</v>
      </c>
      <c r="N750" s="1">
        <f>HLOOKUP(B749,'FY17-18'!$E$2:$GA$49,7,FALSE)</f>
        <v>198526.77</v>
      </c>
      <c r="O750" s="1">
        <f>HLOOKUP($B749,'FY18-19'!$E$2:$GA$49,7,FALSE)</f>
        <v>210694.82</v>
      </c>
      <c r="P750" s="1">
        <f>HLOOKUP($B749,'FY19-20'!$E$2:$GA$49,7,FALSE)</f>
        <v>231297.48</v>
      </c>
      <c r="Q750" s="1">
        <f>HLOOKUP($B749,'FY20-21'!$E$2:$GA$49,7,FALSE)</f>
        <v>243397.76000000001</v>
      </c>
      <c r="R750" s="1">
        <f>HLOOKUP($B749,'FY21-22'!$E$2:$GA$49,7,FALSE)</f>
        <v>328467.71000000002</v>
      </c>
      <c r="S750" s="1">
        <f>HLOOKUP($B749,'FY22-23'!$E$2:$GA$49,7,FALSE)</f>
        <v>332109.90999999997</v>
      </c>
      <c r="T750" s="1">
        <f>HLOOKUP($B749,'FY23-24'!$E$2:$GA$49,7,FALSE)</f>
        <v>317537.78999999998</v>
      </c>
    </row>
    <row r="751" spans="1:20">
      <c r="B751" t="s">
        <v>165</v>
      </c>
      <c r="D751" t="s">
        <v>15</v>
      </c>
      <c r="E751" s="3">
        <v>125177.43000000001</v>
      </c>
      <c r="F751" s="3">
        <v>127027.64</v>
      </c>
      <c r="G751" s="3">
        <v>127079.97</v>
      </c>
      <c r="H751" s="3">
        <v>127079.97</v>
      </c>
      <c r="I751" s="1">
        <v>97663.14</v>
      </c>
      <c r="J751" s="1">
        <v>91903.87</v>
      </c>
      <c r="K751" s="1">
        <f>HLOOKUP(B750,'FY14-15'!$E$2:$GA$49,39,FALSE)</f>
        <v>91903.87</v>
      </c>
      <c r="L751" s="1">
        <f>HLOOKUP(B750,'FY15-16'!$E$2:$GA$49,39,FALSE)</f>
        <v>88812.81</v>
      </c>
      <c r="M751" s="1">
        <f>HLOOKUP(B750,'FY16-17'!$E$2:$GA$49,39,FALSE)</f>
        <v>112076.23999999999</v>
      </c>
      <c r="N751" s="1">
        <f>HLOOKUP(B750,'FY17-18'!$E$2:$GA$49,39,FALSE)</f>
        <v>112076.23999999999</v>
      </c>
      <c r="O751" s="1">
        <f>HLOOKUP($B750,'FY18-19'!$E$2:$GA$49,39,FALSE)</f>
        <v>101414.03</v>
      </c>
      <c r="P751" s="1">
        <f>HLOOKUP($B750,'FY19-20'!$E$2:$GA$49,39,FALSE)</f>
        <v>101383.62</v>
      </c>
      <c r="Q751" s="1">
        <f>HLOOKUP($B750,'FY20-21'!$E$2:$GA$49,39,FALSE)</f>
        <v>117375.16</v>
      </c>
      <c r="R751" s="1">
        <f>HLOOKUP($B750,'FY21-22'!$E$2:$GA$49,39,FALSE)</f>
        <v>148688.53999999998</v>
      </c>
      <c r="S751" s="1">
        <f>HLOOKUP($B750,'FY22-23'!$E$2:$GA$49,39,FALSE)</f>
        <v>158547.16</v>
      </c>
      <c r="T751" s="1">
        <f>HLOOKUP($B750,'FY23-24'!$E$2:$GA$49,39,FALSE)</f>
        <v>162577.97999999998</v>
      </c>
    </row>
    <row r="752" spans="1:20">
      <c r="B752" t="s">
        <v>165</v>
      </c>
      <c r="D752" t="s">
        <v>16</v>
      </c>
      <c r="E752" s="3">
        <v>72730.14</v>
      </c>
      <c r="F752" s="3">
        <v>74866.820000000007</v>
      </c>
      <c r="G752" s="3">
        <v>76219.03</v>
      </c>
      <c r="H752" s="3">
        <v>77882.44</v>
      </c>
      <c r="I752" s="1">
        <v>58933.87</v>
      </c>
      <c r="J752" s="1">
        <v>59758.05</v>
      </c>
      <c r="K752" s="1">
        <f>HLOOKUP(B751,'FY14-15'!$E$2:$GA$49,48,FALSE)</f>
        <v>58996.69</v>
      </c>
      <c r="L752" s="1">
        <f>HLOOKUP(B751,'FY15-16'!$E$2:$GA$49,48,FALSE)</f>
        <v>54422.460000000006</v>
      </c>
      <c r="M752" s="1">
        <f>HLOOKUP(B751,'FY16-17'!$E$2:$GA$49,48,FALSE)</f>
        <v>70502.41</v>
      </c>
      <c r="N752" s="1">
        <f>HLOOKUP(B751,'FY17-18'!$E$2:$GA$49,48,FALSE)</f>
        <v>65182.76</v>
      </c>
      <c r="O752" s="1">
        <f>HLOOKUP($B751,'FY18-19'!$E$2:$GA$49,48,FALSE)</f>
        <v>55432.160000000003</v>
      </c>
      <c r="P752" s="1">
        <f>HLOOKUP($B751,'FY19-20'!$E$2:$GA$49,48,FALSE)</f>
        <v>57940.81</v>
      </c>
      <c r="Q752" s="1">
        <f>HLOOKUP($B751,'FY20-21'!$E$2:$GA$49,48,FALSE)</f>
        <v>71640.53</v>
      </c>
      <c r="R752" s="1">
        <f>HLOOKUP($B751,'FY21-22'!$E$2:$GA$49,48,FALSE)</f>
        <v>89661.58</v>
      </c>
      <c r="S752" s="1">
        <f>HLOOKUP($B751,'FY22-23'!$E$2:$GA$49,48,FALSE)</f>
        <v>91707.45</v>
      </c>
      <c r="T752" s="1">
        <f>HLOOKUP($B751,'FY23-24'!$E$2:$GA$49,48,FALSE)</f>
        <v>89696.2</v>
      </c>
    </row>
    <row r="753" spans="1:20">
      <c r="B753" t="s">
        <v>165</v>
      </c>
      <c r="D753" t="s">
        <v>17</v>
      </c>
      <c r="E753" s="3">
        <v>665.22</v>
      </c>
      <c r="F753" s="3">
        <v>736.13</v>
      </c>
      <c r="G753" s="3">
        <v>746.36</v>
      </c>
      <c r="H753" s="3">
        <v>632.85</v>
      </c>
      <c r="I753" s="3">
        <v>752.68317164179098</v>
      </c>
      <c r="J753" s="3">
        <v>657.0651465798046</v>
      </c>
      <c r="K753" s="3">
        <f t="shared" ref="K753:R753" si="555">K750/K748</f>
        <v>670.12820143884892</v>
      </c>
      <c r="L753" s="3">
        <f t="shared" si="555"/>
        <v>619.41285223367697</v>
      </c>
      <c r="M753" s="3">
        <f t="shared" si="555"/>
        <v>837.04233333333332</v>
      </c>
      <c r="N753" s="3">
        <f t="shared" si="555"/>
        <v>655.20386138613856</v>
      </c>
      <c r="O753" s="3">
        <f t="shared" si="555"/>
        <v>690.80268852459017</v>
      </c>
      <c r="P753" s="3">
        <f t="shared" si="555"/>
        <v>797.57751724137938</v>
      </c>
      <c r="Q753" s="3">
        <f t="shared" si="555"/>
        <v>965.86412698412698</v>
      </c>
      <c r="R753" s="3">
        <f t="shared" si="555"/>
        <v>1032.9173270440251</v>
      </c>
      <c r="S753" s="3">
        <f t="shared" ref="S753:T753" si="556">S750/S748</f>
        <v>965.43578488372088</v>
      </c>
      <c r="T753" s="3">
        <f t="shared" si="556"/>
        <v>776.37601466992658</v>
      </c>
    </row>
    <row r="754" spans="1:20">
      <c r="B754" t="s">
        <v>165</v>
      </c>
      <c r="D754" t="s">
        <v>18</v>
      </c>
      <c r="E754" s="4">
        <v>1.45</v>
      </c>
      <c r="F754" s="4">
        <v>1.42</v>
      </c>
      <c r="G754" s="4">
        <v>1.3</v>
      </c>
      <c r="H754" s="4">
        <v>1.54</v>
      </c>
      <c r="I754" s="5">
        <v>1.7217402697166269</v>
      </c>
      <c r="J754" s="5">
        <v>2.1422320869131188</v>
      </c>
      <c r="K754" s="3">
        <f t="shared" ref="K754:M756" si="557">K750/K749</f>
        <v>1.8143411294367426</v>
      </c>
      <c r="L754" s="3">
        <f t="shared" si="557"/>
        <v>1.7755037431048071</v>
      </c>
      <c r="M754" s="3">
        <f t="shared" si="557"/>
        <v>2.3270568065980912</v>
      </c>
      <c r="N754" s="3">
        <f t="shared" ref="N754:R756" si="558">N750/N749</f>
        <v>1.4548882049027152</v>
      </c>
      <c r="O754" s="3">
        <f t="shared" si="558"/>
        <v>1.7575931643210663</v>
      </c>
      <c r="P754" s="3">
        <f t="shared" si="558"/>
        <v>2.5998179096022338</v>
      </c>
      <c r="Q754" s="3">
        <f t="shared" si="558"/>
        <v>1.7447492885457661</v>
      </c>
      <c r="R754" s="3">
        <f t="shared" si="558"/>
        <v>2.1973083170107786</v>
      </c>
      <c r="S754" s="3">
        <f t="shared" ref="S754:T754" si="559">S750/S749</f>
        <v>1.8056654665502432</v>
      </c>
      <c r="T754" s="3">
        <f t="shared" si="559"/>
        <v>1.4451271560551584</v>
      </c>
    </row>
    <row r="755" spans="1:20">
      <c r="B755" t="s">
        <v>165</v>
      </c>
      <c r="D755" t="s">
        <v>19</v>
      </c>
      <c r="E755" s="6">
        <v>0.56169999999999998</v>
      </c>
      <c r="F755" s="6">
        <v>0.5151</v>
      </c>
      <c r="G755" s="6">
        <v>0.53210000000000002</v>
      </c>
      <c r="H755" s="6">
        <v>0.63549999999999995</v>
      </c>
      <c r="I755" s="6">
        <v>0.48415417697948171</v>
      </c>
      <c r="J755" s="6">
        <v>0.45560343844655188</v>
      </c>
      <c r="K755" s="6">
        <f t="shared" si="557"/>
        <v>0.49332271007523304</v>
      </c>
      <c r="L755" s="6">
        <f t="shared" si="557"/>
        <v>0.49272251728912542</v>
      </c>
      <c r="M755" s="6">
        <f t="shared" si="557"/>
        <v>0.44631848568391796</v>
      </c>
      <c r="N755" s="6">
        <f t="shared" si="558"/>
        <v>0.56453968399324683</v>
      </c>
      <c r="O755" s="6">
        <f t="shared" si="558"/>
        <v>0.48133138726429059</v>
      </c>
      <c r="P755" s="6">
        <f t="shared" si="558"/>
        <v>0.43832565750392088</v>
      </c>
      <c r="Q755" s="6">
        <f t="shared" si="558"/>
        <v>0.48223599099679471</v>
      </c>
      <c r="R755" s="6">
        <f t="shared" si="558"/>
        <v>0.45267323232472367</v>
      </c>
      <c r="S755" s="6">
        <f t="shared" ref="S755:T755" si="560">S751/S750</f>
        <v>0.47739364356817904</v>
      </c>
      <c r="T755" s="6">
        <f t="shared" si="560"/>
        <v>0.51199569033972303</v>
      </c>
    </row>
    <row r="756" spans="1:20">
      <c r="B756" t="s">
        <v>165</v>
      </c>
      <c r="D756" t="s">
        <v>20</v>
      </c>
      <c r="E756" s="6">
        <v>0.58099999999999996</v>
      </c>
      <c r="F756" s="6">
        <v>0.58940000000000003</v>
      </c>
      <c r="G756" s="6">
        <v>0.5998</v>
      </c>
      <c r="H756" s="6">
        <v>0.6129</v>
      </c>
      <c r="I756" s="6">
        <v>0.60344025391770117</v>
      </c>
      <c r="J756" s="6">
        <v>0.65022343455177678</v>
      </c>
      <c r="K756" s="6">
        <f t="shared" si="557"/>
        <v>0.64193912617607951</v>
      </c>
      <c r="L756" s="6">
        <f t="shared" si="557"/>
        <v>0.61277714329723387</v>
      </c>
      <c r="M756" s="6">
        <f t="shared" si="557"/>
        <v>0.62905759507992065</v>
      </c>
      <c r="N756" s="6">
        <f t="shared" si="558"/>
        <v>0.58159302988751238</v>
      </c>
      <c r="O756" s="6">
        <f t="shared" si="558"/>
        <v>0.54659261642595214</v>
      </c>
      <c r="P756" s="6">
        <f t="shared" si="558"/>
        <v>0.57150070198716518</v>
      </c>
      <c r="Q756" s="6">
        <f t="shared" si="558"/>
        <v>0.61035512113465917</v>
      </c>
      <c r="R756" s="6">
        <f t="shared" si="558"/>
        <v>0.60301607642391275</v>
      </c>
      <c r="S756" s="6">
        <f t="shared" ref="S756:T756" si="561">S752/S751</f>
        <v>0.57842379516605658</v>
      </c>
      <c r="T756" s="6">
        <f t="shared" si="561"/>
        <v>0.55171186159404861</v>
      </c>
    </row>
    <row r="757" spans="1:20">
      <c r="B757" t="s">
        <v>165</v>
      </c>
      <c r="D757" t="s">
        <v>21</v>
      </c>
      <c r="E757" s="6">
        <v>0.32640000000000002</v>
      </c>
      <c r="F757" s="6">
        <v>0.30359999999999998</v>
      </c>
      <c r="G757" s="6">
        <v>0.31909999999999999</v>
      </c>
      <c r="H757" s="6">
        <v>0.38940000000000002</v>
      </c>
      <c r="I757" s="6">
        <v>0.29215811949181408</v>
      </c>
      <c r="J757" s="6">
        <v>0.296244032540316</v>
      </c>
      <c r="K757" s="6">
        <f t="shared" ref="K757:R757" si="562">K752/K750</f>
        <v>0.3166831494285105</v>
      </c>
      <c r="L757" s="6">
        <f t="shared" si="562"/>
        <v>0.30192909658265221</v>
      </c>
      <c r="M757" s="6">
        <f t="shared" si="562"/>
        <v>0.28076003324403742</v>
      </c>
      <c r="N757" s="6">
        <f t="shared" si="562"/>
        <v>0.3283323453053712</v>
      </c>
      <c r="O757" s="6">
        <f t="shared" si="562"/>
        <v>0.2630921823327218</v>
      </c>
      <c r="P757" s="6">
        <f t="shared" si="562"/>
        <v>0.25050342096247652</v>
      </c>
      <c r="Q757" s="6">
        <f t="shared" si="562"/>
        <v>0.29433520670034102</v>
      </c>
      <c r="R757" s="6">
        <f t="shared" si="562"/>
        <v>0.27296923645858523</v>
      </c>
      <c r="S757" s="6">
        <f t="shared" ref="S757:T757" si="563">S752/S750</f>
        <v>0.27613584310085781</v>
      </c>
      <c r="T757" s="6">
        <f t="shared" si="563"/>
        <v>0.28247409544545865</v>
      </c>
    </row>
    <row r="758" spans="1:20">
      <c r="B758" t="s">
        <v>165</v>
      </c>
    </row>
    <row r="759" spans="1:20">
      <c r="A759" t="s">
        <v>167</v>
      </c>
      <c r="B759" t="s">
        <v>168</v>
      </c>
      <c r="C759" t="s">
        <v>169</v>
      </c>
    </row>
    <row r="760" spans="1:20">
      <c r="B760" t="s">
        <v>168</v>
      </c>
      <c r="D760" t="s">
        <v>12</v>
      </c>
      <c r="E760" s="1">
        <v>937</v>
      </c>
      <c r="F760" s="1">
        <v>928</v>
      </c>
      <c r="G760" s="1">
        <v>898</v>
      </c>
      <c r="H760" s="1">
        <v>717</v>
      </c>
      <c r="I760" s="1">
        <v>623</v>
      </c>
      <c r="J760" s="1">
        <v>617</v>
      </c>
      <c r="K760" s="1">
        <f>HLOOKUP(B759,'FY14-15'!$E$2:$GA$49,15,FALSE)</f>
        <v>623</v>
      </c>
      <c r="L760" s="1">
        <f>HLOOKUP(B759,'FY15-16'!$E$2:$GA$49,15,FALSE)</f>
        <v>662</v>
      </c>
      <c r="M760" s="1">
        <f>HLOOKUP(B759,'FY16-17'!$E$2:$GA$49,15,FALSE)</f>
        <v>676</v>
      </c>
      <c r="N760" s="1">
        <f>HLOOKUP(B759,'FY17-18'!$E$2:$GA$49,15,FALSE)</f>
        <v>637</v>
      </c>
      <c r="O760" s="1">
        <f>HLOOKUP($B759,'FY18-19'!$E$2:$GA$49,15,FALSE)</f>
        <v>445</v>
      </c>
      <c r="P760" s="1">
        <f>HLOOKUP($B759,'FY19-20'!$E$2:$GA$49,15,FALSE)</f>
        <v>446</v>
      </c>
      <c r="Q760" s="1">
        <f>HLOOKUP($B759,'FY20-21'!$E$2:$GA$49,15,FALSE)</f>
        <v>284</v>
      </c>
      <c r="R760" s="1">
        <f>HLOOKUP($B759,'FY21-22'!$E$2:$GA$49,15,FALSE)</f>
        <v>458</v>
      </c>
      <c r="S760" s="1">
        <f>HLOOKUP($B759,'FY22-23'!$E$2:$GA$49,15,FALSE)</f>
        <v>593</v>
      </c>
      <c r="T760" s="1">
        <f>HLOOKUP($B759,'FY23-24'!$E$2:$GA$49,15,FALSE)</f>
        <v>521</v>
      </c>
    </row>
    <row r="761" spans="1:20">
      <c r="B761" t="s">
        <v>168</v>
      </c>
      <c r="D761" t="s">
        <v>13</v>
      </c>
      <c r="E761" s="3">
        <v>125904</v>
      </c>
      <c r="F761" s="3">
        <v>123152</v>
      </c>
      <c r="G761" s="3">
        <v>136052</v>
      </c>
      <c r="H761" s="3">
        <v>99932</v>
      </c>
      <c r="I761" s="1">
        <v>114724</v>
      </c>
      <c r="J761" s="1">
        <v>100448</v>
      </c>
      <c r="K761" s="1">
        <f>HLOOKUP(B760,'FY14-15'!$E$2:$GA$49,31,FALSE)</f>
        <v>113390</v>
      </c>
      <c r="L761" s="1">
        <f>HLOOKUP(B760,'FY15-16'!$E$2:$GA$49,31,FALSE)</f>
        <v>148086</v>
      </c>
      <c r="M761" s="1">
        <f>HLOOKUP(B760,'FY16-17'!$E$2:$GA$49,31,FALSE)</f>
        <v>172026</v>
      </c>
      <c r="N761" s="1">
        <f>HLOOKUP(B760,'FY17-18'!$E$2:$GA$49,31,FALSE)</f>
        <v>180936</v>
      </c>
      <c r="O761" s="1">
        <f>HLOOKUP($B760,'FY18-19'!$E$2:$GA$49,31,FALSE)</f>
        <v>170340</v>
      </c>
      <c r="P761" s="1">
        <f>HLOOKUP($B760,'FY19-20'!$E$2:$GA$49,31,FALSE)</f>
        <v>135837</v>
      </c>
      <c r="Q761" s="1">
        <f>HLOOKUP($B760,'FY20-21'!$E$2:$GA$49,31,FALSE)</f>
        <v>179988</v>
      </c>
      <c r="R761" s="1">
        <f>HLOOKUP($B760,'FY21-22'!$E$2:$GA$49,31,FALSE)</f>
        <v>128960</v>
      </c>
      <c r="S761" s="1">
        <f>HLOOKUP($B760,'FY22-23'!$E$2:$GA$49,31,FALSE)</f>
        <v>165839.1</v>
      </c>
      <c r="T761" s="1">
        <f>HLOOKUP($B760,'FY23-24'!$E$2:$GA$49,31,FALSE)</f>
        <v>138480</v>
      </c>
    </row>
    <row r="762" spans="1:20">
      <c r="B762" t="s">
        <v>168</v>
      </c>
      <c r="D762" t="s">
        <v>24</v>
      </c>
      <c r="E762" s="3">
        <v>358504.46</v>
      </c>
      <c r="F762" s="3">
        <v>336351.72</v>
      </c>
      <c r="G762" s="3">
        <v>449757.88</v>
      </c>
      <c r="H762" s="3">
        <v>301784.55</v>
      </c>
      <c r="I762" s="1">
        <v>297274.59999999998</v>
      </c>
      <c r="J762" s="1">
        <v>372132.56</v>
      </c>
      <c r="K762" s="1">
        <f>HLOOKUP(B761,'FY14-15'!$E$2:$GA$49,7,FALSE)</f>
        <v>479467.23</v>
      </c>
      <c r="L762" s="1">
        <f>HLOOKUP(B761,'FY15-16'!$E$2:$GA$49,7,FALSE)</f>
        <v>509825.26</v>
      </c>
      <c r="M762" s="1">
        <f>HLOOKUP(B761,'FY16-17'!$E$2:$GA$49,7,FALSE)</f>
        <v>535915.57999999996</v>
      </c>
      <c r="N762" s="1">
        <f>HLOOKUP(B761,'FY17-18'!$E$2:$GA$49,7,FALSE)</f>
        <v>573531.72</v>
      </c>
      <c r="O762" s="1">
        <f>HLOOKUP($B761,'FY18-19'!$E$2:$GA$49,7,FALSE)</f>
        <v>650404.6</v>
      </c>
      <c r="P762" s="1">
        <f>HLOOKUP($B761,'FY19-20'!$E$2:$GA$49,7,FALSE)</f>
        <v>691168.84</v>
      </c>
      <c r="Q762" s="1">
        <f>HLOOKUP($B761,'FY20-21'!$E$2:$GA$49,7,FALSE)</f>
        <v>630680.93000000005</v>
      </c>
      <c r="R762" s="1">
        <f>HLOOKUP($B761,'FY21-22'!$E$2:$GA$49,7,FALSE)</f>
        <v>682744.94</v>
      </c>
      <c r="S762" s="1">
        <f>HLOOKUP($B761,'FY22-23'!$E$2:$GA$49,7,FALSE)</f>
        <v>655344.18999999994</v>
      </c>
      <c r="T762" s="1">
        <f>HLOOKUP($B761,'FY23-24'!$E$2:$GA$49,7,FALSE)</f>
        <v>705981.19</v>
      </c>
    </row>
    <row r="763" spans="1:20">
      <c r="B763" t="s">
        <v>168</v>
      </c>
      <c r="D763" t="s">
        <v>15</v>
      </c>
      <c r="E763" s="3">
        <v>169044.37</v>
      </c>
      <c r="F763" s="3">
        <v>152956.14000000001</v>
      </c>
      <c r="G763" s="3">
        <v>186405.08000000002</v>
      </c>
      <c r="H763" s="3">
        <v>186405.08000000002</v>
      </c>
      <c r="I763" s="1">
        <v>129417.73000000001</v>
      </c>
      <c r="J763" s="1">
        <v>151196.93</v>
      </c>
      <c r="K763" s="1">
        <f>HLOOKUP(B762,'FY14-15'!$E$2:$GA$49,39,FALSE)</f>
        <v>190792.30000000002</v>
      </c>
      <c r="L763" s="1">
        <f>HLOOKUP(B762,'FY15-16'!$E$2:$GA$49,39,FALSE)</f>
        <v>209763.63</v>
      </c>
      <c r="M763" s="1">
        <f>HLOOKUP(B762,'FY16-17'!$E$2:$GA$49,39,FALSE)</f>
        <v>224595.82</v>
      </c>
      <c r="N763" s="1">
        <f>HLOOKUP(B762,'FY17-18'!$E$2:$GA$49,39,FALSE)</f>
        <v>239567.77000000002</v>
      </c>
      <c r="O763" s="1">
        <f>HLOOKUP($B762,'FY18-19'!$E$2:$GA$49,39,FALSE)</f>
        <v>262951.02</v>
      </c>
      <c r="P763" s="1">
        <f>HLOOKUP($B762,'FY19-20'!$E$2:$GA$49,39,FALSE)</f>
        <v>268117.13</v>
      </c>
      <c r="Q763" s="1">
        <f>HLOOKUP($B762,'FY20-21'!$E$2:$GA$49,39,FALSE)</f>
        <v>268117.13</v>
      </c>
      <c r="R763" s="1">
        <f>HLOOKUP($B762,'FY21-22'!$E$2:$GA$49,39,FALSE)</f>
        <v>263541.72000000003</v>
      </c>
      <c r="S763" s="1">
        <f>HLOOKUP($B762,'FY22-23'!$E$2:$GA$49,39,FALSE)</f>
        <v>263541.71999999997</v>
      </c>
      <c r="T763" s="1">
        <f>HLOOKUP($B762,'FY23-24'!$E$2:$GA$49,39,FALSE)</f>
        <v>273795.96999999997</v>
      </c>
    </row>
    <row r="764" spans="1:20">
      <c r="B764" t="s">
        <v>168</v>
      </c>
      <c r="D764" t="s">
        <v>16</v>
      </c>
      <c r="E764" s="3">
        <v>97204.18</v>
      </c>
      <c r="F764" s="3">
        <v>88371.92</v>
      </c>
      <c r="G764" s="3">
        <v>115135.57</v>
      </c>
      <c r="H764" s="3">
        <v>114240.53</v>
      </c>
      <c r="I764" s="1">
        <v>74042.7</v>
      </c>
      <c r="J764" s="1">
        <v>95182.43</v>
      </c>
      <c r="K764" s="1">
        <f>HLOOKUP(B763,'FY14-15'!$E$2:$GA$49,48,FALSE)</f>
        <v>128263.37</v>
      </c>
      <c r="L764" s="1">
        <f>HLOOKUP(B763,'FY15-16'!$E$2:$GA$49,48,FALSE)</f>
        <v>131273.28</v>
      </c>
      <c r="M764" s="1">
        <f>HLOOKUP(B763,'FY16-17'!$E$2:$GA$49,48,FALSE)</f>
        <v>138042.31</v>
      </c>
      <c r="N764" s="1">
        <f>HLOOKUP(B763,'FY17-18'!$E$2:$GA$49,48,FALSE)</f>
        <v>140759.22999999998</v>
      </c>
      <c r="O764" s="1">
        <f>HLOOKUP($B763,'FY18-19'!$E$2:$GA$49,48,FALSE)</f>
        <v>148267.97</v>
      </c>
      <c r="P764" s="1">
        <f>HLOOKUP($B763,'FY19-20'!$E$2:$GA$49,48,FALSE)</f>
        <v>153716.46</v>
      </c>
      <c r="Q764" s="1">
        <f>HLOOKUP($B763,'FY20-21'!$E$2:$GA$49,48,FALSE)</f>
        <v>160022.64000000001</v>
      </c>
      <c r="R764" s="1">
        <f>HLOOKUP($B763,'FY21-22'!$E$2:$GA$49,48,FALSE)</f>
        <v>153169.68</v>
      </c>
      <c r="S764" s="1">
        <f>HLOOKUP($B763,'FY22-23'!$E$2:$GA$49,48,FALSE)</f>
        <v>150912.20000000001</v>
      </c>
      <c r="T764" s="1">
        <f>HLOOKUP($B763,'FY23-24'!$E$2:$GA$49,48,FALSE)</f>
        <v>151359.35</v>
      </c>
    </row>
    <row r="765" spans="1:20">
      <c r="B765" t="s">
        <v>168</v>
      </c>
      <c r="D765" t="s">
        <v>17</v>
      </c>
      <c r="E765" s="3">
        <v>382.61</v>
      </c>
      <c r="F765" s="3">
        <v>362.45</v>
      </c>
      <c r="G765" s="3">
        <v>500.84</v>
      </c>
      <c r="H765" s="3">
        <v>420.9</v>
      </c>
      <c r="I765" s="3">
        <v>477.16629213483145</v>
      </c>
      <c r="J765" s="3">
        <v>603.13218800648303</v>
      </c>
      <c r="K765" s="3">
        <f t="shared" ref="K765:R765" si="564">K762/K760</f>
        <v>769.61032102728734</v>
      </c>
      <c r="L765" s="3">
        <f t="shared" si="564"/>
        <v>770.12879154078553</v>
      </c>
      <c r="M765" s="3">
        <f t="shared" si="564"/>
        <v>792.77452662721885</v>
      </c>
      <c r="N765" s="3">
        <f t="shared" si="564"/>
        <v>900.36376766091053</v>
      </c>
      <c r="O765" s="3">
        <f t="shared" si="564"/>
        <v>1461.5833707865168</v>
      </c>
      <c r="P765" s="3">
        <f t="shared" si="564"/>
        <v>1549.7059192825111</v>
      </c>
      <c r="Q765" s="3">
        <f t="shared" si="564"/>
        <v>2220.7075</v>
      </c>
      <c r="R765" s="3">
        <f t="shared" si="564"/>
        <v>1490.7094759825327</v>
      </c>
      <c r="S765" s="3">
        <f t="shared" ref="S765:T765" si="565">S762/S760</f>
        <v>1105.1335413153456</v>
      </c>
      <c r="T765" s="3">
        <f t="shared" si="565"/>
        <v>1355.0502687140115</v>
      </c>
    </row>
    <row r="766" spans="1:20">
      <c r="B766" t="s">
        <v>168</v>
      </c>
      <c r="D766" t="s">
        <v>18</v>
      </c>
      <c r="E766" s="4">
        <v>2.85</v>
      </c>
      <c r="F766" s="4">
        <v>2.73</v>
      </c>
      <c r="G766" s="4">
        <v>3.31</v>
      </c>
      <c r="H766" s="4">
        <v>3.02</v>
      </c>
      <c r="I766" s="5">
        <v>2.5912154387922315</v>
      </c>
      <c r="J766" s="5">
        <v>3.7047284166932144</v>
      </c>
      <c r="K766" s="3">
        <f t="shared" ref="K766:M768" si="566">K762/K761</f>
        <v>4.2284789663991535</v>
      </c>
      <c r="L766" s="3">
        <f t="shared" si="566"/>
        <v>3.4427647448104479</v>
      </c>
      <c r="M766" s="3">
        <f t="shared" si="566"/>
        <v>3.115317335751572</v>
      </c>
      <c r="N766" s="3">
        <f t="shared" ref="N766:R768" si="567">N762/N761</f>
        <v>3.1698043507096432</v>
      </c>
      <c r="O766" s="3">
        <f t="shared" si="567"/>
        <v>3.8182728660326406</v>
      </c>
      <c r="P766" s="3">
        <f t="shared" si="567"/>
        <v>5.0882222074986929</v>
      </c>
      <c r="Q766" s="3">
        <f t="shared" si="567"/>
        <v>3.5040165455474814</v>
      </c>
      <c r="R766" s="3">
        <f t="shared" si="567"/>
        <v>5.2942380583126543</v>
      </c>
      <c r="S766" s="3">
        <f t="shared" ref="S766:T766" si="568">S762/S761</f>
        <v>3.951686845864455</v>
      </c>
      <c r="T766" s="3">
        <f t="shared" si="568"/>
        <v>5.0980732957827843</v>
      </c>
    </row>
    <row r="767" spans="1:20">
      <c r="B767" t="s">
        <v>168</v>
      </c>
      <c r="D767" t="s">
        <v>19</v>
      </c>
      <c r="E767" s="6">
        <v>0.47149999999999997</v>
      </c>
      <c r="F767" s="6">
        <v>0.45479999999999998</v>
      </c>
      <c r="G767" s="6">
        <v>0.41449999999999998</v>
      </c>
      <c r="H767" s="6">
        <v>0.61770000000000003</v>
      </c>
      <c r="I767" s="6">
        <v>0.43534741952390155</v>
      </c>
      <c r="J767" s="6">
        <v>0.40629857811958187</v>
      </c>
      <c r="K767" s="6">
        <f t="shared" si="566"/>
        <v>0.39792563091329519</v>
      </c>
      <c r="L767" s="6">
        <f t="shared" si="566"/>
        <v>0.41144220668862114</v>
      </c>
      <c r="M767" s="6">
        <f t="shared" si="566"/>
        <v>0.41908805860803677</v>
      </c>
      <c r="N767" s="6">
        <f t="shared" si="567"/>
        <v>0.41770622555976511</v>
      </c>
      <c r="O767" s="6">
        <f t="shared" si="567"/>
        <v>0.40428837680422314</v>
      </c>
      <c r="P767" s="6">
        <f t="shared" si="567"/>
        <v>0.38791842815136168</v>
      </c>
      <c r="Q767" s="6">
        <f t="shared" si="567"/>
        <v>0.42512325527267802</v>
      </c>
      <c r="R767" s="6">
        <f t="shared" si="567"/>
        <v>0.38600318297488967</v>
      </c>
      <c r="S767" s="6">
        <f t="shared" ref="S767:T767" si="569">S763/S762</f>
        <v>0.40214245280789013</v>
      </c>
      <c r="T767" s="6">
        <f t="shared" si="569"/>
        <v>0.38782332146838078</v>
      </c>
    </row>
    <row r="768" spans="1:20">
      <c r="B768" t="s">
        <v>168</v>
      </c>
      <c r="D768" t="s">
        <v>20</v>
      </c>
      <c r="E768" s="6">
        <v>0.57499999999999996</v>
      </c>
      <c r="F768" s="6">
        <v>0.57779999999999998</v>
      </c>
      <c r="G768" s="6">
        <v>0.61770000000000003</v>
      </c>
      <c r="H768" s="6">
        <v>0.6129</v>
      </c>
      <c r="I768" s="6">
        <v>0.57212176415086247</v>
      </c>
      <c r="J768" s="6">
        <v>0.62952620797260894</v>
      </c>
      <c r="K768" s="6">
        <f t="shared" si="566"/>
        <v>0.67226701496863339</v>
      </c>
      <c r="L768" s="6">
        <f t="shared" si="566"/>
        <v>0.62581525691560547</v>
      </c>
      <c r="M768" s="6">
        <f t="shared" si="566"/>
        <v>0.61462546364398052</v>
      </c>
      <c r="N768" s="6">
        <f t="shared" si="567"/>
        <v>0.58755495365674593</v>
      </c>
      <c r="O768" s="6">
        <f t="shared" si="567"/>
        <v>0.56386155109799529</v>
      </c>
      <c r="P768" s="6">
        <f t="shared" si="567"/>
        <v>0.57331831054584237</v>
      </c>
      <c r="Q768" s="6">
        <f t="shared" si="567"/>
        <v>0.59683855335912339</v>
      </c>
      <c r="R768" s="6">
        <f t="shared" si="567"/>
        <v>0.58119708712533247</v>
      </c>
      <c r="S768" s="6">
        <f t="shared" ref="S768:T768" si="570">S764/S763</f>
        <v>0.5726311568430229</v>
      </c>
      <c r="T768" s="6">
        <f t="shared" si="570"/>
        <v>0.55281803453863843</v>
      </c>
    </row>
    <row r="769" spans="1:20">
      <c r="B769" t="s">
        <v>168</v>
      </c>
      <c r="D769" t="s">
        <v>21</v>
      </c>
      <c r="E769" s="6">
        <v>0.27110000000000001</v>
      </c>
      <c r="F769" s="6">
        <v>0.26269999999999999</v>
      </c>
      <c r="G769" s="6">
        <v>0.25600000000000001</v>
      </c>
      <c r="H769" s="6">
        <v>0.3785</v>
      </c>
      <c r="I769" s="6">
        <v>0.24907173367654015</v>
      </c>
      <c r="J769" s="6">
        <v>0.25577560318828318</v>
      </c>
      <c r="K769" s="6">
        <f t="shared" ref="K769:R769" si="571">K764/K762</f>
        <v>0.26751227607359113</v>
      </c>
      <c r="L769" s="6">
        <f t="shared" si="571"/>
        <v>0.25748681028476306</v>
      </c>
      <c r="M769" s="6">
        <f t="shared" si="571"/>
        <v>0.25758219232962026</v>
      </c>
      <c r="N769" s="6">
        <f t="shared" si="571"/>
        <v>0.24542536200090204</v>
      </c>
      <c r="O769" s="6">
        <f t="shared" si="571"/>
        <v>0.22796267123572006</v>
      </c>
      <c r="P769" s="6">
        <f t="shared" si="571"/>
        <v>0.22240073785733744</v>
      </c>
      <c r="Q769" s="6">
        <f t="shared" si="571"/>
        <v>0.25372994867626647</v>
      </c>
      <c r="R769" s="6">
        <f t="shared" si="571"/>
        <v>0.2243439255661126</v>
      </c>
      <c r="S769" s="6">
        <f t="shared" ref="S769:T769" si="572">S764/S762</f>
        <v>0.23027929796707289</v>
      </c>
      <c r="T769" s="6">
        <f t="shared" si="572"/>
        <v>0.21439572632239681</v>
      </c>
    </row>
    <row r="770" spans="1:20">
      <c r="B770" t="s">
        <v>168</v>
      </c>
    </row>
    <row r="771" spans="1:20">
      <c r="A771" t="s">
        <v>167</v>
      </c>
      <c r="B771" t="s">
        <v>170</v>
      </c>
      <c r="C771" t="s">
        <v>171</v>
      </c>
    </row>
    <row r="772" spans="1:20">
      <c r="B772" t="s">
        <v>170</v>
      </c>
      <c r="D772" t="s">
        <v>12</v>
      </c>
      <c r="E772" s="1">
        <v>1380</v>
      </c>
      <c r="F772" s="1">
        <v>1402</v>
      </c>
      <c r="G772" s="1">
        <v>1386</v>
      </c>
      <c r="H772" s="1">
        <v>1392</v>
      </c>
      <c r="I772" s="1">
        <v>1357</v>
      </c>
      <c r="J772" s="1">
        <v>1252</v>
      </c>
      <c r="K772" s="1">
        <f>HLOOKUP(B771,'FY14-15'!$E$2:$GA$49,15,FALSE)</f>
        <v>1129</v>
      </c>
      <c r="L772" s="1">
        <f>HLOOKUP(B771,'FY15-16'!$E$2:$GA$49,15,FALSE)</f>
        <v>1319</v>
      </c>
      <c r="M772" s="1">
        <f>HLOOKUP(B771,'FY16-17'!$E$2:$GA$49,15,FALSE)</f>
        <v>783</v>
      </c>
      <c r="N772" s="1">
        <f>HLOOKUP(B771,'FY17-18'!$E$2:$GA$49,15,FALSE)</f>
        <v>809</v>
      </c>
      <c r="O772" s="1">
        <f>HLOOKUP($B771,'FY18-19'!$E$2:$GA$49,15,FALSE)</f>
        <v>908</v>
      </c>
      <c r="P772" s="1">
        <f>HLOOKUP($B771,'FY19-20'!$E$2:$GA$49,15,FALSE)</f>
        <v>1009</v>
      </c>
      <c r="Q772" s="1">
        <f>HLOOKUP($B771,'FY20-21'!$E$2:$GA$49,15,FALSE)</f>
        <v>1103</v>
      </c>
      <c r="R772" s="1">
        <f>HLOOKUP($B771,'FY21-22'!$E$2:$GA$49,15,FALSE)</f>
        <v>1105</v>
      </c>
      <c r="S772" s="1">
        <f>HLOOKUP($B771,'FY22-23'!$E$2:$GA$49,15,FALSE)</f>
        <v>1058</v>
      </c>
      <c r="T772" s="1">
        <f>HLOOKUP($B771,'FY23-24'!$E$2:$GA$49,15,FALSE)</f>
        <v>1268</v>
      </c>
    </row>
    <row r="773" spans="1:20">
      <c r="B773" t="s">
        <v>170</v>
      </c>
      <c r="D773" t="s">
        <v>13</v>
      </c>
      <c r="E773" s="3">
        <v>238121</v>
      </c>
      <c r="F773" s="3">
        <v>244872</v>
      </c>
      <c r="G773" s="3">
        <v>226632</v>
      </c>
      <c r="H773" s="3">
        <v>247585</v>
      </c>
      <c r="I773" s="1">
        <v>207740</v>
      </c>
      <c r="J773" s="1">
        <v>212520</v>
      </c>
      <c r="K773" s="1">
        <f>HLOOKUP(B772,'FY14-15'!$E$2:$GA$49,31,FALSE)</f>
        <v>211926</v>
      </c>
      <c r="L773" s="1">
        <f>HLOOKUP(B772,'FY15-16'!$E$2:$GA$49,31,FALSE)</f>
        <v>219024</v>
      </c>
      <c r="M773" s="1">
        <f>HLOOKUP(B772,'FY16-17'!$E$2:$GA$49,31,FALSE)</f>
        <v>185325.6</v>
      </c>
      <c r="N773" s="1">
        <f>HLOOKUP(B772,'FY17-18'!$E$2:$GA$49,31,FALSE)</f>
        <v>195216</v>
      </c>
      <c r="O773" s="1">
        <f>HLOOKUP($B772,'FY18-19'!$E$2:$GA$49,31,FALSE)</f>
        <v>209376</v>
      </c>
      <c r="P773" s="1">
        <f>HLOOKUP($B772,'FY19-20'!$E$2:$GA$49,31,FALSE)</f>
        <v>133348</v>
      </c>
      <c r="Q773" s="1">
        <f>HLOOKUP($B772,'FY20-21'!$E$2:$GA$49,31,FALSE)</f>
        <v>190482.6</v>
      </c>
      <c r="R773" s="1">
        <f>HLOOKUP($B772,'FY21-22'!$E$2:$GA$49,31,FALSE)</f>
        <v>168797.2</v>
      </c>
      <c r="S773" s="1">
        <f>HLOOKUP($B772,'FY22-23'!$E$2:$GA$49,31,FALSE)</f>
        <v>169795</v>
      </c>
      <c r="T773" s="1">
        <f>HLOOKUP($B772,'FY23-24'!$E$2:$GA$49,31,FALSE)</f>
        <v>158659</v>
      </c>
    </row>
    <row r="774" spans="1:20">
      <c r="B774" t="s">
        <v>170</v>
      </c>
      <c r="D774" t="s">
        <v>24</v>
      </c>
      <c r="E774" s="3">
        <v>586029.94999999995</v>
      </c>
      <c r="F774" s="3">
        <v>577577.16</v>
      </c>
      <c r="G774" s="3">
        <v>580998.93000000005</v>
      </c>
      <c r="H774" s="3">
        <v>643017.87</v>
      </c>
      <c r="I774" s="1">
        <v>629132.18000000005</v>
      </c>
      <c r="J774" s="1">
        <v>738662.73</v>
      </c>
      <c r="K774" s="1">
        <f>HLOOKUP(B773,'FY14-15'!$E$2:$GA$49,7,FALSE)</f>
        <v>708810.14</v>
      </c>
      <c r="L774" s="1">
        <f>HLOOKUP(B773,'FY15-16'!$E$2:$GA$49,7,FALSE)</f>
        <v>727381.7</v>
      </c>
      <c r="M774" s="1">
        <f>HLOOKUP(B773,'FY16-17'!$E$2:$GA$49,7,FALSE)</f>
        <v>640949.17000000004</v>
      </c>
      <c r="N774" s="1">
        <f>HLOOKUP(B773,'FY17-18'!$E$2:$GA$49,7,FALSE)</f>
        <v>713865.94</v>
      </c>
      <c r="O774" s="1">
        <f>HLOOKUP($B773,'FY18-19'!$E$2:$GA$49,7,FALSE)</f>
        <v>756555.04</v>
      </c>
      <c r="P774" s="1">
        <f>HLOOKUP($B773,'FY19-20'!$E$2:$GA$49,7,FALSE)</f>
        <v>642020.28</v>
      </c>
      <c r="Q774" s="1">
        <f>HLOOKUP($B773,'FY20-21'!$E$2:$GA$49,7,FALSE)</f>
        <v>660606.17000000004</v>
      </c>
      <c r="R774" s="1">
        <f>HLOOKUP($B773,'FY21-22'!$E$2:$GA$49,7,FALSE)</f>
        <v>585000.23</v>
      </c>
      <c r="S774" s="1">
        <f>HLOOKUP($B773,'FY22-23'!$E$2:$GA$49,7,FALSE)</f>
        <v>661971.77</v>
      </c>
      <c r="T774" s="1">
        <f>HLOOKUP($B773,'FY23-24'!$E$2:$GA$49,7,FALSE)</f>
        <v>681714.13</v>
      </c>
    </row>
    <row r="775" spans="1:20">
      <c r="B775" t="s">
        <v>170</v>
      </c>
      <c r="D775" t="s">
        <v>15</v>
      </c>
      <c r="E775" s="3">
        <v>282760.45</v>
      </c>
      <c r="F775" s="3">
        <v>258122.01</v>
      </c>
      <c r="G775" s="3">
        <v>256949.74</v>
      </c>
      <c r="H775" s="3">
        <v>279793.93</v>
      </c>
      <c r="I775" s="1">
        <v>265112.28999999998</v>
      </c>
      <c r="J775" s="1">
        <v>303407.35999999999</v>
      </c>
      <c r="K775" s="1">
        <f>HLOOKUP(B774,'FY14-15'!$E$2:$GA$49,39,FALSE)</f>
        <v>303407.35999999999</v>
      </c>
      <c r="L775" s="1">
        <f>HLOOKUP(B774,'FY15-16'!$E$2:$GA$49,39,FALSE)</f>
        <v>301215.31</v>
      </c>
      <c r="M775" s="1">
        <f>HLOOKUP(B774,'FY16-17'!$E$2:$GA$49,39,FALSE)</f>
        <v>301215.31</v>
      </c>
      <c r="N775" s="1">
        <f>HLOOKUP(B774,'FY17-18'!$E$2:$GA$49,39,FALSE)</f>
        <v>290675.18</v>
      </c>
      <c r="O775" s="1">
        <f>HLOOKUP($B774,'FY18-19'!$E$2:$GA$49,39,FALSE)</f>
        <v>308680.13</v>
      </c>
      <c r="P775" s="1">
        <f>HLOOKUP($B774,'FY19-20'!$E$2:$GA$49,39,FALSE)</f>
        <v>308680.13</v>
      </c>
      <c r="Q775" s="1">
        <f>HLOOKUP($B774,'FY20-21'!$E$2:$GA$49,39,FALSE)</f>
        <v>271450.69</v>
      </c>
      <c r="R775" s="1">
        <f>HLOOKUP($B774,'FY21-22'!$E$2:$GA$49,39,FALSE)</f>
        <v>271450.69</v>
      </c>
      <c r="S775" s="1">
        <f>HLOOKUP($B774,'FY22-23'!$E$2:$GA$49,39,FALSE)</f>
        <v>266732.33</v>
      </c>
      <c r="T775" s="1">
        <f>HLOOKUP($B774,'FY23-24'!$E$2:$GA$49,39,FALSE)</f>
        <v>270630.23</v>
      </c>
    </row>
    <row r="776" spans="1:20">
      <c r="B776" t="s">
        <v>170</v>
      </c>
      <c r="D776" t="s">
        <v>16</v>
      </c>
      <c r="E776" s="3">
        <v>164288.45000000001</v>
      </c>
      <c r="F776" s="3">
        <v>149376.11000000002</v>
      </c>
      <c r="G776" s="3">
        <v>153983.59999999998</v>
      </c>
      <c r="H776" s="3">
        <v>173832.85</v>
      </c>
      <c r="I776" s="1">
        <v>172321.94</v>
      </c>
      <c r="J776" s="1">
        <v>188920.47</v>
      </c>
      <c r="K776" s="1">
        <f>HLOOKUP(B775,'FY14-15'!$E$2:$GA$49,48,FALSE)</f>
        <v>196903.2</v>
      </c>
      <c r="L776" s="1">
        <f>HLOOKUP(B775,'FY15-16'!$E$2:$GA$49,48,FALSE)</f>
        <v>185441</v>
      </c>
      <c r="M776" s="1">
        <f>HLOOKUP(B775,'FY16-17'!$E$2:$GA$49,48,FALSE)</f>
        <v>183106.15</v>
      </c>
      <c r="N776" s="1">
        <f>HLOOKUP(B775,'FY17-18'!$E$2:$GA$49,48,FALSE)</f>
        <v>168049.14</v>
      </c>
      <c r="O776" s="1">
        <f>HLOOKUP($B775,'FY18-19'!$E$2:$GA$49,48,FALSE)</f>
        <v>173212.39</v>
      </c>
      <c r="P776" s="1">
        <f>HLOOKUP($B775,'FY19-20'!$E$2:$GA$49,48,FALSE)</f>
        <v>176419.53</v>
      </c>
      <c r="Q776" s="1">
        <f>HLOOKUP($B775,'FY20-21'!$E$2:$GA$49,48,FALSE)</f>
        <v>158318.71000000002</v>
      </c>
      <c r="R776" s="1">
        <f>HLOOKUP($B775,'FY21-22'!$E$2:$GA$49,48,FALSE)</f>
        <v>158217.43</v>
      </c>
      <c r="S776" s="1">
        <f>HLOOKUP($B775,'FY22-23'!$E$2:$GA$49,48,FALSE)</f>
        <v>152299.70000000001</v>
      </c>
      <c r="T776" s="1">
        <f>HLOOKUP($B775,'FY23-24'!$E$2:$GA$49,48,FALSE)</f>
        <v>149064.18</v>
      </c>
    </row>
    <row r="777" spans="1:20">
      <c r="B777" t="s">
        <v>170</v>
      </c>
      <c r="D777" t="s">
        <v>17</v>
      </c>
      <c r="E777" s="3">
        <v>424.66</v>
      </c>
      <c r="F777" s="3">
        <v>411.97</v>
      </c>
      <c r="G777" s="3">
        <v>419.19</v>
      </c>
      <c r="H777" s="3">
        <v>461.94</v>
      </c>
      <c r="I777" s="3">
        <v>463.61988209285192</v>
      </c>
      <c r="J777" s="3">
        <v>589.98620607028749</v>
      </c>
      <c r="K777" s="3">
        <f t="shared" ref="K777:R777" si="573">K774/K772</f>
        <v>627.82120460584588</v>
      </c>
      <c r="L777" s="3">
        <f t="shared" si="573"/>
        <v>551.46451857467775</v>
      </c>
      <c r="M777" s="3">
        <f t="shared" si="573"/>
        <v>818.58131545338449</v>
      </c>
      <c r="N777" s="3">
        <f t="shared" si="573"/>
        <v>882.40536464771321</v>
      </c>
      <c r="O777" s="3">
        <f t="shared" si="573"/>
        <v>833.21039647577095</v>
      </c>
      <c r="P777" s="3">
        <f t="shared" si="573"/>
        <v>636.2936372646185</v>
      </c>
      <c r="Q777" s="3">
        <f t="shared" si="573"/>
        <v>598.91765185856764</v>
      </c>
      <c r="R777" s="3">
        <f t="shared" si="573"/>
        <v>529.41197285067869</v>
      </c>
      <c r="S777" s="3">
        <f t="shared" ref="S777:T777" si="574">S774/S772</f>
        <v>625.68220226843107</v>
      </c>
      <c r="T777" s="3">
        <f t="shared" si="574"/>
        <v>537.62944006309147</v>
      </c>
    </row>
    <row r="778" spans="1:20">
      <c r="B778" t="s">
        <v>170</v>
      </c>
      <c r="D778" t="s">
        <v>18</v>
      </c>
      <c r="E778" s="4">
        <v>2.46</v>
      </c>
      <c r="F778" s="4">
        <v>2.36</v>
      </c>
      <c r="G778" s="4">
        <v>2.56</v>
      </c>
      <c r="H778" s="4">
        <v>2.6</v>
      </c>
      <c r="I778" s="5">
        <v>3.0284595167035722</v>
      </c>
      <c r="J778" s="5">
        <v>3.4757327780914737</v>
      </c>
      <c r="K778" s="3">
        <f t="shared" ref="K778:M780" si="575">K774/K773</f>
        <v>3.3446115153402602</v>
      </c>
      <c r="L778" s="3">
        <f t="shared" si="575"/>
        <v>3.3210136788662425</v>
      </c>
      <c r="M778" s="3">
        <f t="shared" si="575"/>
        <v>3.4585031425771726</v>
      </c>
      <c r="N778" s="3">
        <f t="shared" ref="N778:R780" si="576">N774/N773</f>
        <v>3.6568003647242024</v>
      </c>
      <c r="O778" s="3">
        <f t="shared" si="576"/>
        <v>3.6133799480360693</v>
      </c>
      <c r="P778" s="3">
        <f t="shared" si="576"/>
        <v>4.8146224915259319</v>
      </c>
      <c r="Q778" s="3">
        <f t="shared" si="576"/>
        <v>3.4680656920894615</v>
      </c>
      <c r="R778" s="3">
        <f t="shared" si="576"/>
        <v>3.4656986608782607</v>
      </c>
      <c r="S778" s="3">
        <f t="shared" ref="S778:T778" si="577">S774/S773</f>
        <v>3.8986529049736447</v>
      </c>
      <c r="T778" s="3">
        <f t="shared" si="577"/>
        <v>4.2967252409255066</v>
      </c>
    </row>
    <row r="779" spans="1:20">
      <c r="B779" t="s">
        <v>170</v>
      </c>
      <c r="D779" t="s">
        <v>19</v>
      </c>
      <c r="E779" s="6">
        <v>0.48249999999999998</v>
      </c>
      <c r="F779" s="6">
        <v>0.44690000000000002</v>
      </c>
      <c r="G779" s="6">
        <v>0.44230000000000003</v>
      </c>
      <c r="H779" s="6">
        <v>0.43509999999999999</v>
      </c>
      <c r="I779" s="6">
        <v>0.42139362510434603</v>
      </c>
      <c r="J779" s="6">
        <v>0.4107522251731856</v>
      </c>
      <c r="K779" s="6">
        <f t="shared" si="575"/>
        <v>0.42805166415931911</v>
      </c>
      <c r="L779" s="6">
        <f t="shared" si="575"/>
        <v>0.414109002192384</v>
      </c>
      <c r="M779" s="6">
        <f t="shared" si="575"/>
        <v>0.46995194642345817</v>
      </c>
      <c r="N779" s="6">
        <f t="shared" si="576"/>
        <v>0.40718454784381508</v>
      </c>
      <c r="O779" s="6">
        <f t="shared" si="576"/>
        <v>0.40800749936184416</v>
      </c>
      <c r="P779" s="6">
        <f t="shared" si="576"/>
        <v>0.48079498361017503</v>
      </c>
      <c r="Q779" s="6">
        <f t="shared" si="576"/>
        <v>0.41091152690868749</v>
      </c>
      <c r="R779" s="6">
        <f t="shared" si="576"/>
        <v>0.46401809106981035</v>
      </c>
      <c r="S779" s="6">
        <f t="shared" ref="S779:T779" si="578">S775/S774</f>
        <v>0.40293611010028418</v>
      </c>
      <c r="T779" s="6">
        <f t="shared" si="578"/>
        <v>0.39698492093746096</v>
      </c>
    </row>
    <row r="780" spans="1:20">
      <c r="B780" t="s">
        <v>170</v>
      </c>
      <c r="D780" t="s">
        <v>20</v>
      </c>
      <c r="E780" s="6">
        <v>0.58099999999999996</v>
      </c>
      <c r="F780" s="6">
        <v>0.57869999999999999</v>
      </c>
      <c r="G780" s="6">
        <v>0.59930000000000005</v>
      </c>
      <c r="H780" s="6">
        <v>0.62129999999999996</v>
      </c>
      <c r="I780" s="6">
        <v>0.6499960450720712</v>
      </c>
      <c r="J780" s="6">
        <v>0.62266277917582491</v>
      </c>
      <c r="K780" s="6">
        <f t="shared" si="575"/>
        <v>0.64897305062078925</v>
      </c>
      <c r="L780" s="6">
        <f t="shared" si="575"/>
        <v>0.61564267765805136</v>
      </c>
      <c r="M780" s="6">
        <f t="shared" si="575"/>
        <v>0.60789124563422758</v>
      </c>
      <c r="N780" s="6">
        <f t="shared" si="576"/>
        <v>0.57813377805425292</v>
      </c>
      <c r="O780" s="6">
        <f t="shared" si="576"/>
        <v>0.56113877495127407</v>
      </c>
      <c r="P780" s="6">
        <f t="shared" si="576"/>
        <v>0.57152862414564876</v>
      </c>
      <c r="Q780" s="6">
        <f t="shared" si="576"/>
        <v>0.58323193063167389</v>
      </c>
      <c r="R780" s="6">
        <f t="shared" si="576"/>
        <v>0.58285882419381585</v>
      </c>
      <c r="S780" s="6">
        <f t="shared" ref="S780:T780" si="579">S776/S775</f>
        <v>0.57098327750520528</v>
      </c>
      <c r="T780" s="6">
        <f t="shared" si="579"/>
        <v>0.55080387730520719</v>
      </c>
    </row>
    <row r="781" spans="1:20">
      <c r="B781" t="s">
        <v>170</v>
      </c>
      <c r="D781" t="s">
        <v>21</v>
      </c>
      <c r="E781" s="6">
        <v>0.28029999999999999</v>
      </c>
      <c r="F781" s="6">
        <v>0.2586</v>
      </c>
      <c r="G781" s="6">
        <v>0.26500000000000001</v>
      </c>
      <c r="H781" s="6">
        <v>0.27029999999999998</v>
      </c>
      <c r="I781" s="6">
        <v>0.27390418973640801</v>
      </c>
      <c r="J781" s="6">
        <v>0.25576012207898996</v>
      </c>
      <c r="K781" s="6">
        <f t="shared" ref="K781:R781" si="580">K776/K774</f>
        <v>0.2777939943127789</v>
      </c>
      <c r="L781" s="6">
        <f t="shared" si="580"/>
        <v>0.25494317495202312</v>
      </c>
      <c r="M781" s="6">
        <f t="shared" si="580"/>
        <v>0.28567967409958572</v>
      </c>
      <c r="N781" s="6">
        <f t="shared" si="580"/>
        <v>0.2354071410102575</v>
      </c>
      <c r="O781" s="6">
        <f t="shared" si="580"/>
        <v>0.22894882836283795</v>
      </c>
      <c r="P781" s="6">
        <f t="shared" si="580"/>
        <v>0.27478809547885308</v>
      </c>
      <c r="Q781" s="6">
        <f t="shared" si="580"/>
        <v>0.23965672315776285</v>
      </c>
      <c r="R781" s="6">
        <f t="shared" si="580"/>
        <v>0.27045703896560863</v>
      </c>
      <c r="S781" s="6">
        <f t="shared" ref="S781:T781" si="581">S776/S774</f>
        <v>0.23006978077025853</v>
      </c>
      <c r="T781" s="6">
        <f t="shared" si="581"/>
        <v>0.21866083368405462</v>
      </c>
    </row>
    <row r="782" spans="1:20">
      <c r="B782" t="s">
        <v>170</v>
      </c>
    </row>
    <row r="783" spans="1:20">
      <c r="A783" t="s">
        <v>167</v>
      </c>
      <c r="B783" t="s">
        <v>172</v>
      </c>
      <c r="C783" t="s">
        <v>173</v>
      </c>
    </row>
    <row r="784" spans="1:20">
      <c r="B784" t="s">
        <v>172</v>
      </c>
      <c r="D784" t="s">
        <v>12</v>
      </c>
      <c r="E784" s="1">
        <v>235</v>
      </c>
      <c r="F784" s="1">
        <v>224</v>
      </c>
      <c r="G784" s="1">
        <v>222</v>
      </c>
      <c r="H784" s="1">
        <v>205</v>
      </c>
      <c r="I784" s="1">
        <v>220</v>
      </c>
      <c r="J784" s="1">
        <v>211</v>
      </c>
      <c r="K784" s="1">
        <f>HLOOKUP(B783,'FY14-15'!$E$2:$GA$49,15,FALSE)</f>
        <v>212</v>
      </c>
      <c r="L784" s="1">
        <f>HLOOKUP(B783,'FY15-16'!$E$2:$GA$49,15,FALSE)</f>
        <v>203</v>
      </c>
      <c r="M784" s="1">
        <f>HLOOKUP(B783,'FY16-17'!$E$2:$GA$49,15,FALSE)</f>
        <v>200</v>
      </c>
      <c r="N784" s="1">
        <f>HLOOKUP(B783,'FY17-18'!$E$2:$GA$49,15,FALSE)</f>
        <v>206</v>
      </c>
      <c r="O784" s="1">
        <f>HLOOKUP($B783,'FY18-19'!$E$2:$GA$49,15,FALSE)</f>
        <v>216</v>
      </c>
      <c r="P784" s="1">
        <f>HLOOKUP($B783,'FY19-20'!$E$2:$GA$49,15,FALSE)</f>
        <v>229</v>
      </c>
      <c r="Q784" s="1">
        <f>HLOOKUP($B783,'FY20-21'!$E$2:$GA$49,15,FALSE)</f>
        <v>187</v>
      </c>
      <c r="R784" s="1">
        <f>HLOOKUP($B783,'FY21-22'!$E$2:$GA$49,15,FALSE)</f>
        <v>208</v>
      </c>
      <c r="S784" s="1">
        <f>HLOOKUP($B783,'FY22-23'!$E$2:$GA$49,15,FALSE)</f>
        <v>190</v>
      </c>
      <c r="T784" s="1">
        <f>HLOOKUP($B783,'FY23-24'!$E$2:$GA$49,15,FALSE)</f>
        <v>167</v>
      </c>
    </row>
    <row r="785" spans="1:20">
      <c r="B785" t="s">
        <v>172</v>
      </c>
      <c r="D785" t="s">
        <v>13</v>
      </c>
      <c r="E785" s="3">
        <v>126991</v>
      </c>
      <c r="F785" s="3">
        <v>135140</v>
      </c>
      <c r="G785" s="3">
        <v>119232</v>
      </c>
      <c r="H785" s="3">
        <v>56332.800000000003</v>
      </c>
      <c r="I785" s="1">
        <v>53867.5</v>
      </c>
      <c r="J785" s="1">
        <v>57595.199999999997</v>
      </c>
      <c r="K785" s="1">
        <f>HLOOKUP(B784,'FY14-15'!$E$2:$GA$49,31,FALSE)</f>
        <v>62654.400000000001</v>
      </c>
      <c r="L785" s="1">
        <f>HLOOKUP(B784,'FY15-16'!$E$2:$GA$49,31,FALSE)</f>
        <v>55498.3</v>
      </c>
      <c r="M785" s="1">
        <f>HLOOKUP(B784,'FY16-17'!$E$2:$GA$49,31,FALSE)</f>
        <v>61329.8</v>
      </c>
      <c r="N785" s="1">
        <f>HLOOKUP(B784,'FY17-18'!$E$2:$GA$49,31,FALSE)</f>
        <v>59011.199999999997</v>
      </c>
      <c r="O785" s="1">
        <f>HLOOKUP($B784,'FY18-19'!$E$2:$GA$49,31,FALSE)</f>
        <v>49349.3</v>
      </c>
      <c r="P785" s="1">
        <f>HLOOKUP($B784,'FY19-20'!$E$2:$GA$49,31,FALSE)</f>
        <v>44636.4</v>
      </c>
      <c r="Q785" s="1">
        <f>HLOOKUP($B784,'FY20-21'!$E$2:$GA$49,31,FALSE)</f>
        <v>43011.8</v>
      </c>
      <c r="R785" s="1">
        <f>HLOOKUP($B784,'FY21-22'!$E$2:$GA$49,31,FALSE)</f>
        <v>29472.799999999999</v>
      </c>
      <c r="S785" s="1">
        <f>HLOOKUP($B784,'FY22-23'!$E$2:$GA$49,31,FALSE)</f>
        <v>37090.400000000001</v>
      </c>
      <c r="T785" s="1">
        <f>HLOOKUP($B784,'FY23-24'!$E$2:$GA$49,31,FALSE)</f>
        <v>38612</v>
      </c>
    </row>
    <row r="786" spans="1:20">
      <c r="B786" t="s">
        <v>172</v>
      </c>
      <c r="D786" t="s">
        <v>24</v>
      </c>
      <c r="E786" s="3">
        <v>244540.94</v>
      </c>
      <c r="F786" s="3">
        <v>235319.13</v>
      </c>
      <c r="G786" s="3">
        <v>241112.24</v>
      </c>
      <c r="H786" s="3">
        <v>208005.31</v>
      </c>
      <c r="I786" s="1">
        <v>202563.67</v>
      </c>
      <c r="J786" s="1">
        <v>200965.33</v>
      </c>
      <c r="K786" s="1">
        <f>HLOOKUP(B785,'FY14-15'!$E$2:$GA$49,7,FALSE)</f>
        <v>205036.59</v>
      </c>
      <c r="L786" s="1">
        <f>HLOOKUP(B785,'FY15-16'!$E$2:$GA$49,7,FALSE)</f>
        <v>183303.28</v>
      </c>
      <c r="M786" s="1">
        <f>HLOOKUP(B785,'FY16-17'!$E$2:$GA$49,7,FALSE)</f>
        <v>209154.11</v>
      </c>
      <c r="N786" s="1">
        <f>HLOOKUP(B785,'FY17-18'!$E$2:$GA$49,7,FALSE)</f>
        <v>212429.55</v>
      </c>
      <c r="O786" s="1">
        <f>HLOOKUP($B785,'FY18-19'!$E$2:$GA$49,7,FALSE)</f>
        <v>210272.22</v>
      </c>
      <c r="P786" s="1">
        <f>HLOOKUP($B785,'FY19-20'!$E$2:$GA$49,7,FALSE)</f>
        <v>197795.86</v>
      </c>
      <c r="Q786" s="1">
        <f>HLOOKUP($B785,'FY20-21'!$E$2:$GA$49,7,FALSE)</f>
        <v>193596.28</v>
      </c>
      <c r="R786" s="1">
        <f>HLOOKUP($B785,'FY21-22'!$E$2:$GA$49,7,FALSE)</f>
        <v>185904.47</v>
      </c>
      <c r="S786" s="1">
        <f>HLOOKUP($B785,'FY22-23'!$E$2:$GA$49,7,FALSE)</f>
        <v>158990.19</v>
      </c>
      <c r="T786" s="1">
        <f>HLOOKUP($B785,'FY23-24'!$E$2:$GA$49,7,FALSE)</f>
        <v>172504.2</v>
      </c>
    </row>
    <row r="787" spans="1:20">
      <c r="B787" t="s">
        <v>172</v>
      </c>
      <c r="D787" t="s">
        <v>15</v>
      </c>
      <c r="E787" s="3">
        <v>134963.65999999997</v>
      </c>
      <c r="F787" s="3">
        <v>114628.91999999998</v>
      </c>
      <c r="G787" s="3">
        <v>113546.28</v>
      </c>
      <c r="H787" s="3">
        <v>111524.5</v>
      </c>
      <c r="I787" s="1">
        <v>82098.58</v>
      </c>
      <c r="J787" s="1">
        <v>82490.77</v>
      </c>
      <c r="K787" s="1">
        <f>HLOOKUP(B786,'FY14-15'!$E$2:$GA$49,39,FALSE)</f>
        <v>85136.700000000012</v>
      </c>
      <c r="L787" s="1">
        <f>HLOOKUP(B786,'FY15-16'!$E$2:$GA$49,39,FALSE)</f>
        <v>85136.700000000012</v>
      </c>
      <c r="M787" s="1">
        <f>HLOOKUP(B786,'FY16-17'!$E$2:$GA$49,39,FALSE)</f>
        <v>86199.59</v>
      </c>
      <c r="N787" s="1">
        <f>HLOOKUP(B786,'FY17-18'!$E$2:$GA$49,39,FALSE)</f>
        <v>86728.320000000007</v>
      </c>
      <c r="O787" s="1">
        <f>HLOOKUP($B786,'FY18-19'!$E$2:$GA$49,39,FALSE)</f>
        <v>86728.320000000007</v>
      </c>
      <c r="P787" s="1">
        <f>HLOOKUP($B786,'FY19-20'!$E$2:$GA$49,39,FALSE)</f>
        <v>83577.959999999992</v>
      </c>
      <c r="Q787" s="1">
        <f>HLOOKUP($B786,'FY20-21'!$E$2:$GA$49,39,FALSE)</f>
        <v>78171.94</v>
      </c>
      <c r="R787" s="1">
        <f>HLOOKUP($B786,'FY21-22'!$E$2:$GA$49,39,FALSE)</f>
        <v>76342.69</v>
      </c>
      <c r="S787" s="1">
        <f>HLOOKUP($B786,'FY22-23'!$E$2:$GA$49,39,FALSE)</f>
        <v>70346.84</v>
      </c>
      <c r="T787" s="1">
        <f>HLOOKUP($B786,'FY23-24'!$E$2:$GA$49,39,FALSE)</f>
        <v>68096.94</v>
      </c>
    </row>
    <row r="788" spans="1:20">
      <c r="B788" t="s">
        <v>172</v>
      </c>
      <c r="D788" t="s">
        <v>16</v>
      </c>
      <c r="E788" s="3">
        <v>78416.09</v>
      </c>
      <c r="F788" s="3">
        <v>65425.119999999995</v>
      </c>
      <c r="G788" s="3">
        <v>67989.05</v>
      </c>
      <c r="H788" s="3">
        <v>68140.41</v>
      </c>
      <c r="I788" s="1">
        <v>49275.32</v>
      </c>
      <c r="J788" s="1">
        <v>50484.12</v>
      </c>
      <c r="K788" s="1">
        <f>HLOOKUP(B787,'FY14-15'!$E$2:$GA$49,48,FALSE)</f>
        <v>55548.41</v>
      </c>
      <c r="L788" s="1">
        <f>HLOOKUP(B787,'FY15-16'!$E$2:$GA$49,48,FALSE)</f>
        <v>52478.28</v>
      </c>
      <c r="M788" s="1">
        <f>HLOOKUP(B787,'FY16-17'!$E$2:$GA$49,48,FALSE)</f>
        <v>52508.36</v>
      </c>
      <c r="N788" s="1">
        <f>HLOOKUP(B787,'FY17-18'!$E$2:$GA$49,48,FALSE)</f>
        <v>50491.020000000004</v>
      </c>
      <c r="O788" s="1">
        <f>HLOOKUP($B787,'FY18-19'!$E$2:$GA$49,48,FALSE)</f>
        <v>48216.46</v>
      </c>
      <c r="P788" s="1">
        <f>HLOOKUP($B787,'FY19-20'!$E$2:$GA$49,48,FALSE)</f>
        <v>47474.58</v>
      </c>
      <c r="Q788" s="1">
        <f>HLOOKUP($B787,'FY20-21'!$E$2:$GA$49,48,FALSE)</f>
        <v>46119.7</v>
      </c>
      <c r="R788" s="1">
        <f>HLOOKUP($B787,'FY21-22'!$E$2:$GA$49,48,FALSE)</f>
        <v>44321.93</v>
      </c>
      <c r="S788" s="1">
        <f>HLOOKUP($B787,'FY22-23'!$E$2:$GA$49,48,FALSE)</f>
        <v>39724.230000000003</v>
      </c>
      <c r="T788" s="1">
        <f>HLOOKUP($B787,'FY23-24'!$E$2:$GA$49,48,FALSE)</f>
        <v>37225.74</v>
      </c>
    </row>
    <row r="789" spans="1:20">
      <c r="B789" t="s">
        <v>172</v>
      </c>
      <c r="D789" t="s">
        <v>17</v>
      </c>
      <c r="E789" s="3">
        <v>1040.5999999999999</v>
      </c>
      <c r="F789" s="3">
        <v>1050.53</v>
      </c>
      <c r="G789" s="3">
        <v>1086.0899999999999</v>
      </c>
      <c r="H789" s="3">
        <v>1014.66</v>
      </c>
      <c r="I789" s="3">
        <v>920.74395454545459</v>
      </c>
      <c r="J789" s="3">
        <v>952.44232227488146</v>
      </c>
      <c r="K789" s="3">
        <f t="shared" ref="K789:R789" si="582">K786/K784</f>
        <v>967.1537264150943</v>
      </c>
      <c r="L789" s="3">
        <f t="shared" si="582"/>
        <v>902.9718226600985</v>
      </c>
      <c r="M789" s="3">
        <f t="shared" si="582"/>
        <v>1045.77055</v>
      </c>
      <c r="N789" s="3">
        <f t="shared" si="582"/>
        <v>1031.2114077669903</v>
      </c>
      <c r="O789" s="3">
        <f t="shared" si="582"/>
        <v>973.48249999999996</v>
      </c>
      <c r="P789" s="3">
        <f t="shared" si="582"/>
        <v>863.73737991266364</v>
      </c>
      <c r="Q789" s="3">
        <f t="shared" si="582"/>
        <v>1035.2742245989305</v>
      </c>
      <c r="R789" s="3">
        <f t="shared" si="582"/>
        <v>893.77149038461539</v>
      </c>
      <c r="S789" s="3">
        <f t="shared" ref="S789:T789" si="583">S786/S784</f>
        <v>836.7904736842105</v>
      </c>
      <c r="T789" s="3">
        <f t="shared" si="583"/>
        <v>1032.9592814371258</v>
      </c>
    </row>
    <row r="790" spans="1:20">
      <c r="B790" t="s">
        <v>172</v>
      </c>
      <c r="D790" t="s">
        <v>18</v>
      </c>
      <c r="E790" s="4">
        <v>1.93</v>
      </c>
      <c r="F790" s="4">
        <v>1.74</v>
      </c>
      <c r="G790" s="4">
        <v>2.02</v>
      </c>
      <c r="H790" s="4">
        <v>3.69</v>
      </c>
      <c r="I790" s="5">
        <v>3.7604059961943661</v>
      </c>
      <c r="J790" s="5">
        <v>3.4892721962941358</v>
      </c>
      <c r="K790" s="3">
        <f t="shared" ref="K790:M792" si="584">K786/K785</f>
        <v>3.2725010533976864</v>
      </c>
      <c r="L790" s="3">
        <f t="shared" si="584"/>
        <v>3.3028629705774768</v>
      </c>
      <c r="M790" s="3">
        <f t="shared" si="584"/>
        <v>3.4103178226571744</v>
      </c>
      <c r="N790" s="3">
        <f t="shared" ref="N790:R792" si="585">N786/N785</f>
        <v>3.5998174922726531</v>
      </c>
      <c r="O790" s="3">
        <f t="shared" si="585"/>
        <v>4.2608956965954938</v>
      </c>
      <c r="P790" s="3">
        <f t="shared" si="585"/>
        <v>4.4312682026328281</v>
      </c>
      <c r="Q790" s="3">
        <f t="shared" si="585"/>
        <v>4.5010039105547772</v>
      </c>
      <c r="R790" s="3">
        <f t="shared" si="585"/>
        <v>6.3076623191552894</v>
      </c>
      <c r="S790" s="3">
        <f t="shared" ref="S790:T790" si="586">S786/S785</f>
        <v>4.2865590557125293</v>
      </c>
      <c r="T790" s="3">
        <f t="shared" si="586"/>
        <v>4.4676318243033259</v>
      </c>
    </row>
    <row r="791" spans="1:20">
      <c r="B791" t="s">
        <v>172</v>
      </c>
      <c r="D791" t="s">
        <v>19</v>
      </c>
      <c r="E791" s="6">
        <v>0.55189999999999995</v>
      </c>
      <c r="F791" s="6">
        <v>0.48709999999999998</v>
      </c>
      <c r="G791" s="6">
        <v>0.47089999999999999</v>
      </c>
      <c r="H791" s="6">
        <v>0.53620000000000001</v>
      </c>
      <c r="I791" s="6">
        <v>0.40529765283182317</v>
      </c>
      <c r="J791" s="6">
        <v>0.41047264222142205</v>
      </c>
      <c r="K791" s="6">
        <f t="shared" si="584"/>
        <v>0.41522686267851028</v>
      </c>
      <c r="L791" s="6">
        <f t="shared" si="584"/>
        <v>0.46445813735575281</v>
      </c>
      <c r="M791" s="6">
        <f t="shared" si="584"/>
        <v>0.41213433482134298</v>
      </c>
      <c r="N791" s="6">
        <f t="shared" si="585"/>
        <v>0.40826862364487432</v>
      </c>
      <c r="O791" s="6">
        <f t="shared" si="585"/>
        <v>0.41245733744571683</v>
      </c>
      <c r="P791" s="6">
        <f t="shared" si="585"/>
        <v>0.42254655886124209</v>
      </c>
      <c r="Q791" s="6">
        <f t="shared" si="585"/>
        <v>0.40378844056301083</v>
      </c>
      <c r="R791" s="6">
        <f t="shared" si="585"/>
        <v>0.41065548343189384</v>
      </c>
      <c r="S791" s="6">
        <f t="shared" ref="S791:T791" si="587">S787/S786</f>
        <v>0.44246025493774171</v>
      </c>
      <c r="T791" s="6">
        <f t="shared" si="587"/>
        <v>0.39475525813284545</v>
      </c>
    </row>
    <row r="792" spans="1:20">
      <c r="B792" t="s">
        <v>172</v>
      </c>
      <c r="D792" t="s">
        <v>20</v>
      </c>
      <c r="E792" s="6">
        <v>0.58099999999999996</v>
      </c>
      <c r="F792" s="6">
        <v>0.57079999999999997</v>
      </c>
      <c r="G792" s="6">
        <v>0.5988</v>
      </c>
      <c r="H792" s="6">
        <v>0.61099999999999999</v>
      </c>
      <c r="I792" s="6">
        <v>0.60019698270055344</v>
      </c>
      <c r="J792" s="6">
        <v>0.61199719677728792</v>
      </c>
      <c r="K792" s="6">
        <f t="shared" si="584"/>
        <v>0.6524613944397657</v>
      </c>
      <c r="L792" s="6">
        <f t="shared" si="584"/>
        <v>0.616400212834183</v>
      </c>
      <c r="M792" s="6">
        <f t="shared" si="584"/>
        <v>0.60914860499916534</v>
      </c>
      <c r="N792" s="6">
        <f t="shared" si="585"/>
        <v>0.58217454229483523</v>
      </c>
      <c r="O792" s="6">
        <f t="shared" si="585"/>
        <v>0.55594827618014497</v>
      </c>
      <c r="P792" s="6">
        <f t="shared" si="585"/>
        <v>0.56802750390174639</v>
      </c>
      <c r="Q792" s="6">
        <f t="shared" si="585"/>
        <v>0.5899776825290507</v>
      </c>
      <c r="R792" s="6">
        <f t="shared" si="585"/>
        <v>0.58056547391767299</v>
      </c>
      <c r="S792" s="6">
        <f t="shared" ref="S792:T792" si="588">S788/S787</f>
        <v>0.56469103658387509</v>
      </c>
      <c r="T792" s="6">
        <f t="shared" si="588"/>
        <v>0.54665804366539816</v>
      </c>
    </row>
    <row r="793" spans="1:20">
      <c r="B793" t="s">
        <v>172</v>
      </c>
      <c r="D793" t="s">
        <v>21</v>
      </c>
      <c r="E793" s="6">
        <v>0.32069999999999999</v>
      </c>
      <c r="F793" s="6">
        <v>0.27800000000000002</v>
      </c>
      <c r="G793" s="6">
        <v>0.28199999999999997</v>
      </c>
      <c r="H793" s="6">
        <v>0.3276</v>
      </c>
      <c r="I793" s="6">
        <v>0.24325842832527667</v>
      </c>
      <c r="J793" s="6">
        <v>0.2512081063932769</v>
      </c>
      <c r="K793" s="6">
        <f t="shared" ref="K793:R793" si="589">K788/K786</f>
        <v>0.27091949783206992</v>
      </c>
      <c r="L793" s="6">
        <f t="shared" si="589"/>
        <v>0.28629209471865424</v>
      </c>
      <c r="M793" s="6">
        <f t="shared" si="589"/>
        <v>0.25105105512868003</v>
      </c>
      <c r="N793" s="6">
        <f t="shared" si="589"/>
        <v>0.23768359910379702</v>
      </c>
      <c r="O793" s="6">
        <f t="shared" si="589"/>
        <v>0.22930494575079866</v>
      </c>
      <c r="P793" s="6">
        <f t="shared" si="589"/>
        <v>0.2400180671122237</v>
      </c>
      <c r="Q793" s="6">
        <f t="shared" si="589"/>
        <v>0.23822616839538444</v>
      </c>
      <c r="R793" s="6">
        <f t="shared" si="589"/>
        <v>0.23841239535552858</v>
      </c>
      <c r="S793" s="6">
        <f t="shared" ref="S793:T793" si="590">S788/S786</f>
        <v>0.249853340007959</v>
      </c>
      <c r="T793" s="6">
        <f t="shared" si="590"/>
        <v>0.21579613713753054</v>
      </c>
    </row>
    <row r="794" spans="1:20">
      <c r="B794" t="s">
        <v>172</v>
      </c>
    </row>
    <row r="795" spans="1:20">
      <c r="A795" t="s">
        <v>174</v>
      </c>
      <c r="B795" t="s">
        <v>175</v>
      </c>
      <c r="C795" t="s">
        <v>176</v>
      </c>
    </row>
    <row r="796" spans="1:20">
      <c r="B796" t="s">
        <v>175</v>
      </c>
      <c r="D796" t="s">
        <v>12</v>
      </c>
      <c r="E796" s="1">
        <v>1582</v>
      </c>
      <c r="F796" s="1">
        <v>1581</v>
      </c>
      <c r="G796" s="1">
        <v>1552</v>
      </c>
      <c r="H796" s="1">
        <v>1568</v>
      </c>
      <c r="I796" s="1">
        <v>1609</v>
      </c>
      <c r="J796" s="1">
        <v>1628</v>
      </c>
      <c r="K796" s="1">
        <f>HLOOKUP(B795,'FY14-15'!$E$2:$GA$49,15,FALSE)</f>
        <v>1796</v>
      </c>
      <c r="L796" s="1">
        <f>HLOOKUP(B795,'FY15-16'!$E$2:$GA$49,15,FALSE)</f>
        <v>1760</v>
      </c>
      <c r="M796" s="1">
        <f>HLOOKUP(B795,'FY16-17'!$E$2:$GA$49,15,FALSE)</f>
        <v>1621</v>
      </c>
      <c r="N796" s="1">
        <f>HLOOKUP(B795,'FY17-18'!$E$2:$GA$49,15,FALSE)</f>
        <v>1617</v>
      </c>
      <c r="O796" s="1">
        <f>HLOOKUP($B795,'FY18-19'!$E$2:$GA$49,15,FALSE)</f>
        <v>1479</v>
      </c>
      <c r="P796" s="1">
        <f>HLOOKUP($B795,'FY19-20'!$E$2:$GA$49,15,FALSE)</f>
        <v>1503</v>
      </c>
      <c r="Q796" s="1">
        <f>HLOOKUP($B795,'FY20-21'!$E$2:$GA$49,15,FALSE)</f>
        <v>1453</v>
      </c>
      <c r="R796" s="1">
        <f>HLOOKUP($B795,'FY21-22'!$E$2:$GA$49,15,FALSE)</f>
        <v>1288</v>
      </c>
      <c r="S796" s="1">
        <f>HLOOKUP($B795,'FY22-23'!$E$2:$GA$49,15,FALSE)</f>
        <v>1050</v>
      </c>
      <c r="T796" s="1">
        <f>HLOOKUP($B795,'FY23-24'!$E$2:$GA$49,15,FALSE)</f>
        <v>809</v>
      </c>
    </row>
    <row r="797" spans="1:20">
      <c r="B797" t="s">
        <v>175</v>
      </c>
      <c r="D797" t="s">
        <v>13</v>
      </c>
      <c r="E797" s="3">
        <v>266730</v>
      </c>
      <c r="F797" s="3">
        <v>273175</v>
      </c>
      <c r="G797" s="3">
        <v>256476</v>
      </c>
      <c r="H797" s="3">
        <v>254388</v>
      </c>
      <c r="I797" s="1">
        <v>232900</v>
      </c>
      <c r="J797" s="1">
        <v>245323</v>
      </c>
      <c r="K797" s="1">
        <f>HLOOKUP(B796,'FY14-15'!$E$2:$GA$49,31,FALSE)</f>
        <v>265440</v>
      </c>
      <c r="L797" s="1">
        <f>HLOOKUP(B796,'FY15-16'!$E$2:$GA$49,31,FALSE)</f>
        <v>246064</v>
      </c>
      <c r="M797" s="1">
        <f>HLOOKUP(B796,'FY16-17'!$E$2:$GA$49,31,FALSE)</f>
        <v>272821</v>
      </c>
      <c r="N797" s="1">
        <f>HLOOKUP(B796,'FY17-18'!$E$2:$GA$49,31,FALSE)</f>
        <v>253012</v>
      </c>
      <c r="O797" s="1">
        <f>HLOOKUP($B796,'FY18-19'!$E$2:$GA$49,31,FALSE)</f>
        <v>268115.40000000002</v>
      </c>
      <c r="P797" s="1">
        <f>HLOOKUP($B796,'FY19-20'!$E$2:$GA$49,31,FALSE)</f>
        <v>203260.79999999999</v>
      </c>
      <c r="Q797" s="1">
        <f>HLOOKUP($B796,'FY20-21'!$E$2:$GA$49,31,FALSE)</f>
        <v>251047.2</v>
      </c>
      <c r="R797" s="1">
        <f>HLOOKUP($B796,'FY21-22'!$E$2:$GA$49,31,FALSE)</f>
        <v>295991.40000000002</v>
      </c>
      <c r="S797" s="1">
        <f>HLOOKUP($B796,'FY22-23'!$E$2:$GA$49,31,FALSE)</f>
        <v>246751.2</v>
      </c>
      <c r="T797" s="1">
        <f>HLOOKUP($B796,'FY23-24'!$E$2:$GA$49,31,FALSE)</f>
        <v>255316.8</v>
      </c>
    </row>
    <row r="798" spans="1:20">
      <c r="B798" t="s">
        <v>175</v>
      </c>
      <c r="D798" t="s">
        <v>24</v>
      </c>
      <c r="E798" s="3">
        <v>1079710</v>
      </c>
      <c r="F798" s="3">
        <v>1105561</v>
      </c>
      <c r="G798" s="3">
        <v>1032185</v>
      </c>
      <c r="H798" s="3">
        <v>1006315</v>
      </c>
      <c r="I798" s="1">
        <v>1084668</v>
      </c>
      <c r="J798" s="1">
        <v>1211192</v>
      </c>
      <c r="K798" s="1">
        <f>HLOOKUP(B797,'FY14-15'!$E$2:$GA$49,7,FALSE)</f>
        <v>1173376</v>
      </c>
      <c r="L798" s="1">
        <f>HLOOKUP(B797,'FY15-16'!$E$2:$GA$49,7,FALSE)</f>
        <v>1343946</v>
      </c>
      <c r="M798" s="1">
        <f>HLOOKUP(B797,'FY16-17'!$E$2:$GA$49,7,FALSE)</f>
        <v>1430407</v>
      </c>
      <c r="N798" s="1">
        <f>HLOOKUP(B797,'FY17-18'!$E$2:$GA$49,7,FALSE)</f>
        <v>1662112</v>
      </c>
      <c r="O798" s="1">
        <f>HLOOKUP($B797,'FY18-19'!$E$2:$GA$49,7,FALSE)</f>
        <v>1675704</v>
      </c>
      <c r="P798" s="1">
        <f>HLOOKUP($B797,'FY19-20'!$E$2:$GA$49,7,FALSE)</f>
        <v>1728101.33</v>
      </c>
      <c r="Q798" s="1">
        <f>HLOOKUP($B797,'FY20-21'!$E$2:$GA$49,7,FALSE)</f>
        <v>1690789.56</v>
      </c>
      <c r="R798" s="1">
        <f>HLOOKUP($B797,'FY21-22'!$E$2:$GA$49,7,FALSE)</f>
        <v>1737670.52</v>
      </c>
      <c r="S798" s="1">
        <f>HLOOKUP($B797,'FY22-23'!$E$2:$GA$49,7,FALSE)</f>
        <v>1619862.97</v>
      </c>
      <c r="T798" s="1">
        <f>HLOOKUP($B797,'FY23-24'!$E$2:$GA$49,7,FALSE)</f>
        <v>1887438.82</v>
      </c>
    </row>
    <row r="799" spans="1:20">
      <c r="B799" t="s">
        <v>175</v>
      </c>
      <c r="D799" t="s">
        <v>15</v>
      </c>
      <c r="E799" s="3">
        <v>432496.12</v>
      </c>
      <c r="F799" s="3">
        <v>442865.9</v>
      </c>
      <c r="G799" s="3">
        <v>442865.9</v>
      </c>
      <c r="H799" s="3">
        <v>413831.45</v>
      </c>
      <c r="I799" s="1">
        <v>425703.19999999995</v>
      </c>
      <c r="J799" s="1">
        <v>471668.03</v>
      </c>
      <c r="K799" s="1">
        <f>HLOOKUP(B798,'FY14-15'!$E$2:$GA$49,39,FALSE)</f>
        <v>471668.03</v>
      </c>
      <c r="L799" s="1">
        <f>HLOOKUP(B798,'FY15-16'!$E$2:$GA$49,39,FALSE)</f>
        <v>516817.38</v>
      </c>
      <c r="M799" s="1">
        <f>HLOOKUP(B798,'FY16-17'!$E$2:$GA$49,39,FALSE)</f>
        <v>552802.59000000008</v>
      </c>
      <c r="N799" s="1">
        <f>HLOOKUP(B798,'FY17-18'!$E$2:$GA$49,39,FALSE)</f>
        <v>626320.22</v>
      </c>
      <c r="O799" s="1">
        <f>HLOOKUP($B798,'FY18-19'!$E$2:$GA$49,39,FALSE)</f>
        <v>634706.24</v>
      </c>
      <c r="P799" s="1">
        <f>HLOOKUP($B798,'FY19-20'!$E$2:$GA$49,39,FALSE)</f>
        <v>636211.4</v>
      </c>
      <c r="Q799" s="1">
        <f>HLOOKUP($B798,'FY20-21'!$E$2:$GA$49,39,FALSE)</f>
        <v>636211.4</v>
      </c>
      <c r="R799" s="1">
        <f>HLOOKUP($B798,'FY21-22'!$E$2:$GA$49,39,FALSE)</f>
        <v>662675.40999999992</v>
      </c>
      <c r="S799" s="1">
        <f>HLOOKUP($B798,'FY22-23'!$E$2:$GA$49,39,FALSE)</f>
        <v>662675.41</v>
      </c>
      <c r="T799" s="1">
        <f>HLOOKUP($B798,'FY23-24'!$E$2:$GA$49,39,FALSE)</f>
        <v>703215.61</v>
      </c>
    </row>
    <row r="800" spans="1:20">
      <c r="B800" t="s">
        <v>175</v>
      </c>
      <c r="D800" t="s">
        <v>16</v>
      </c>
      <c r="E800" s="3">
        <v>251452.16</v>
      </c>
      <c r="F800" s="3">
        <v>261393.87</v>
      </c>
      <c r="G800" s="3">
        <v>265600.44</v>
      </c>
      <c r="H800" s="3">
        <v>250624.63</v>
      </c>
      <c r="I800" s="1">
        <v>263420.15000000002</v>
      </c>
      <c r="J800" s="1">
        <v>294649.52</v>
      </c>
      <c r="K800" s="1">
        <f>HLOOKUP(B799,'FY14-15'!$E$2:$GA$49,48,FALSE)</f>
        <v>306099.84000000003</v>
      </c>
      <c r="L800" s="1">
        <f>HLOOKUP(B799,'FY15-16'!$E$2:$GA$49,48,FALSE)</f>
        <v>323266.42</v>
      </c>
      <c r="M800" s="1">
        <f>HLOOKUP(B799,'FY16-17'!$E$2:$GA$49,48,FALSE)</f>
        <v>339713.37</v>
      </c>
      <c r="N800" s="1">
        <f>HLOOKUP(B799,'FY17-18'!$E$2:$GA$49,48,FALSE)</f>
        <v>371276.89</v>
      </c>
      <c r="O800" s="1">
        <f>HLOOKUP($B799,'FY18-19'!$E$2:$GA$49,48,FALSE)</f>
        <v>353610.07999999996</v>
      </c>
      <c r="P800" s="1">
        <f>HLOOKUP($B799,'FY19-20'!$E$2:$GA$49,48,FALSE)</f>
        <v>363752.82</v>
      </c>
      <c r="Q800" s="1">
        <f>HLOOKUP($B799,'FY20-21'!$E$2:$GA$49,48,FALSE)</f>
        <v>379715.48</v>
      </c>
      <c r="R800" s="1">
        <f>HLOOKUP($B799,'FY21-22'!$E$2:$GA$49,48,FALSE)</f>
        <v>388779.19999999995</v>
      </c>
      <c r="S800" s="1">
        <f>HLOOKUP($B799,'FY22-23'!$E$2:$GA$49,48,FALSE)</f>
        <v>379468.6</v>
      </c>
      <c r="T800" s="1">
        <f>HLOOKUP($B799,'FY23-24'!$E$2:$GA$49,48,FALSE)</f>
        <v>389991.45999999996</v>
      </c>
    </row>
    <row r="801" spans="1:20">
      <c r="B801" t="s">
        <v>175</v>
      </c>
      <c r="D801" t="s">
        <v>17</v>
      </c>
      <c r="E801" s="3">
        <v>682.5</v>
      </c>
      <c r="F801" s="3">
        <v>699.28</v>
      </c>
      <c r="G801" s="3">
        <v>665.07</v>
      </c>
      <c r="H801" s="3">
        <v>641.78</v>
      </c>
      <c r="I801" s="3">
        <v>674.12554381603479</v>
      </c>
      <c r="J801" s="3">
        <v>743.97542997542996</v>
      </c>
      <c r="K801" s="3">
        <f t="shared" ref="K801:R801" si="591">K798/K796</f>
        <v>653.32739420935411</v>
      </c>
      <c r="L801" s="3">
        <f t="shared" si="591"/>
        <v>763.60568181818178</v>
      </c>
      <c r="M801" s="3">
        <f t="shared" si="591"/>
        <v>882.42257865515114</v>
      </c>
      <c r="N801" s="3">
        <f t="shared" si="591"/>
        <v>1027.8985776128634</v>
      </c>
      <c r="O801" s="3">
        <f t="shared" si="591"/>
        <v>1132.9979716024341</v>
      </c>
      <c r="P801" s="3">
        <f t="shared" si="591"/>
        <v>1149.7680172987359</v>
      </c>
      <c r="Q801" s="3">
        <f t="shared" si="591"/>
        <v>1163.6542050929113</v>
      </c>
      <c r="R801" s="3">
        <f t="shared" si="591"/>
        <v>1349.1230745341616</v>
      </c>
      <c r="S801" s="3">
        <f t="shared" ref="S801:T801" si="592">S798/S796</f>
        <v>1542.7266380952381</v>
      </c>
      <c r="T801" s="3">
        <f t="shared" si="592"/>
        <v>2333.0516934487023</v>
      </c>
    </row>
    <row r="802" spans="1:20">
      <c r="B802" t="s">
        <v>175</v>
      </c>
      <c r="D802" t="s">
        <v>18</v>
      </c>
      <c r="E802" s="4">
        <v>4.05</v>
      </c>
      <c r="F802" s="4">
        <v>4.05</v>
      </c>
      <c r="G802" s="4">
        <v>4.0199999999999996</v>
      </c>
      <c r="H802" s="4">
        <v>3.96</v>
      </c>
      <c r="I802" s="5">
        <v>4.6572262773722626</v>
      </c>
      <c r="J802" s="5">
        <v>4.937131862890964</v>
      </c>
      <c r="K802" s="3">
        <f t="shared" ref="K802:M804" si="593">K798/K797</f>
        <v>4.4204942736588304</v>
      </c>
      <c r="L802" s="3">
        <f t="shared" si="593"/>
        <v>5.4617741725729889</v>
      </c>
      <c r="M802" s="3">
        <f t="shared" si="593"/>
        <v>5.243023814149204</v>
      </c>
      <c r="N802" s="3">
        <f t="shared" ref="N802:R804" si="594">N798/N797</f>
        <v>6.5693010608192495</v>
      </c>
      <c r="O802" s="3">
        <f t="shared" si="594"/>
        <v>6.2499356620320947</v>
      </c>
      <c r="P802" s="3">
        <f t="shared" si="594"/>
        <v>8.5018918059950579</v>
      </c>
      <c r="Q802" s="3">
        <f t="shared" si="594"/>
        <v>6.7349468944485338</v>
      </c>
      <c r="R802" s="3">
        <f t="shared" si="594"/>
        <v>5.8706790805408531</v>
      </c>
      <c r="S802" s="3">
        <f t="shared" ref="S802:T802" si="595">S798/S797</f>
        <v>6.5647622787650066</v>
      </c>
      <c r="T802" s="3">
        <f t="shared" si="595"/>
        <v>7.3925367230045191</v>
      </c>
    </row>
    <row r="803" spans="1:20">
      <c r="B803" t="s">
        <v>175</v>
      </c>
      <c r="D803" t="s">
        <v>19</v>
      </c>
      <c r="E803" s="6">
        <v>0.40060000000000001</v>
      </c>
      <c r="F803" s="6">
        <v>0.40060000000000001</v>
      </c>
      <c r="G803" s="6">
        <v>0.42909999999999998</v>
      </c>
      <c r="H803" s="6">
        <v>0.41120000000000001</v>
      </c>
      <c r="I803" s="6">
        <v>0.39247327292775297</v>
      </c>
      <c r="J803" s="6">
        <v>0.38942465769258716</v>
      </c>
      <c r="K803" s="6">
        <f t="shared" si="593"/>
        <v>0.40197518101614488</v>
      </c>
      <c r="L803" s="6">
        <f t="shared" si="593"/>
        <v>0.38455219182913597</v>
      </c>
      <c r="M803" s="6">
        <f t="shared" si="593"/>
        <v>0.38646524380823088</v>
      </c>
      <c r="N803" s="6">
        <f t="shared" si="594"/>
        <v>0.37682191091815714</v>
      </c>
      <c r="O803" s="6">
        <f t="shared" si="594"/>
        <v>0.37876990208294542</v>
      </c>
      <c r="P803" s="6">
        <f t="shared" si="594"/>
        <v>0.36815630481575984</v>
      </c>
      <c r="Q803" s="6">
        <f t="shared" si="594"/>
        <v>0.3762806531641939</v>
      </c>
      <c r="R803" s="6">
        <f t="shared" si="594"/>
        <v>0.3813584925179026</v>
      </c>
      <c r="S803" s="6">
        <f t="shared" ref="S803:T803" si="596">S799/S798</f>
        <v>0.40909349881613755</v>
      </c>
      <c r="T803" s="6">
        <f t="shared" si="596"/>
        <v>0.37257663800726532</v>
      </c>
    </row>
    <row r="804" spans="1:20">
      <c r="B804" t="s">
        <v>175</v>
      </c>
      <c r="D804" t="s">
        <v>20</v>
      </c>
      <c r="E804" s="6">
        <v>0.58140000000000003</v>
      </c>
      <c r="F804" s="6">
        <v>0.59019999999999995</v>
      </c>
      <c r="G804" s="6">
        <v>0.59970000000000001</v>
      </c>
      <c r="H804" s="6">
        <v>0.60560000000000003</v>
      </c>
      <c r="I804" s="6">
        <v>0.61878827784240298</v>
      </c>
      <c r="J804" s="6">
        <v>0.6246968233144824</v>
      </c>
      <c r="K804" s="6">
        <f t="shared" si="593"/>
        <v>0.64897304996482374</v>
      </c>
      <c r="L804" s="6">
        <f t="shared" si="593"/>
        <v>0.62549448317701695</v>
      </c>
      <c r="M804" s="6">
        <f t="shared" si="593"/>
        <v>0.6145292662250369</v>
      </c>
      <c r="N804" s="6">
        <f t="shared" si="594"/>
        <v>0.59279084108126034</v>
      </c>
      <c r="O804" s="6">
        <f t="shared" si="594"/>
        <v>0.55712400117572491</v>
      </c>
      <c r="P804" s="6">
        <f t="shared" si="594"/>
        <v>0.57174835282737779</v>
      </c>
      <c r="Q804" s="6">
        <f t="shared" si="594"/>
        <v>0.5968385351158435</v>
      </c>
      <c r="R804" s="6">
        <f t="shared" si="594"/>
        <v>0.5866811928331549</v>
      </c>
      <c r="S804" s="6">
        <f t="shared" ref="S804:T804" si="597">S800/S799</f>
        <v>0.57263117700413835</v>
      </c>
      <c r="T804" s="6">
        <f t="shared" si="597"/>
        <v>0.55458305312647993</v>
      </c>
    </row>
    <row r="805" spans="1:20">
      <c r="B805" t="s">
        <v>175</v>
      </c>
      <c r="D805" t="s">
        <v>21</v>
      </c>
      <c r="E805" s="6">
        <v>0.2329</v>
      </c>
      <c r="F805" s="6">
        <v>0.2364</v>
      </c>
      <c r="G805" s="6">
        <v>0.25729999999999997</v>
      </c>
      <c r="H805" s="6">
        <v>0.24909999999999999</v>
      </c>
      <c r="I805" s="6">
        <v>0.24285786065413567</v>
      </c>
      <c r="J805" s="6">
        <v>0.24327234658088892</v>
      </c>
      <c r="K805" s="6">
        <f t="shared" ref="K805:R805" si="598">K800/K798</f>
        <v>0.26087105923420967</v>
      </c>
      <c r="L805" s="6">
        <f t="shared" si="598"/>
        <v>0.2405352744827545</v>
      </c>
      <c r="M805" s="6">
        <f t="shared" si="598"/>
        <v>0.23749420269895211</v>
      </c>
      <c r="N805" s="6">
        <f t="shared" si="598"/>
        <v>0.22337657751102213</v>
      </c>
      <c r="O805" s="6">
        <f t="shared" si="598"/>
        <v>0.21102180337338811</v>
      </c>
      <c r="P805" s="6">
        <f t="shared" si="598"/>
        <v>0.21049276086142471</v>
      </c>
      <c r="Q805" s="6">
        <f t="shared" si="598"/>
        <v>0.22457879382695028</v>
      </c>
      <c r="R805" s="6">
        <f t="shared" si="598"/>
        <v>0.22373585528745688</v>
      </c>
      <c r="S805" s="6">
        <f t="shared" ref="S805:T805" si="599">S800/S798</f>
        <v>0.23425969173182593</v>
      </c>
      <c r="T805" s="6">
        <f t="shared" si="599"/>
        <v>0.20662468942966847</v>
      </c>
    </row>
    <row r="806" spans="1:20">
      <c r="B806" t="s">
        <v>175</v>
      </c>
    </row>
    <row r="807" spans="1:20">
      <c r="A807" t="s">
        <v>174</v>
      </c>
      <c r="B807" t="s">
        <v>177</v>
      </c>
      <c r="C807" t="s">
        <v>178</v>
      </c>
    </row>
    <row r="808" spans="1:20">
      <c r="B808" t="s">
        <v>177</v>
      </c>
      <c r="D808" t="s">
        <v>12</v>
      </c>
      <c r="E808" s="1">
        <v>2502</v>
      </c>
      <c r="F808" s="1">
        <v>2359</v>
      </c>
      <c r="G808" s="1">
        <v>2363</v>
      </c>
      <c r="H808" s="1">
        <v>2492</v>
      </c>
      <c r="I808" s="1">
        <v>2428</v>
      </c>
      <c r="J808" s="1">
        <v>2896</v>
      </c>
      <c r="K808" s="1">
        <f>HLOOKUP(B807,'FY14-15'!$E$2:$GA$49,15,FALSE)</f>
        <v>2726</v>
      </c>
      <c r="L808" s="1">
        <f>HLOOKUP(B807,'FY15-16'!$E$2:$GA$49,15,FALSE)</f>
        <v>2477</v>
      </c>
      <c r="M808" s="1">
        <f>HLOOKUP(B807,'FY16-17'!$E$2:$GA$49,15,FALSE)</f>
        <v>2500</v>
      </c>
      <c r="N808" s="1">
        <f>HLOOKUP(B807,'FY17-18'!$E$2:$GA$49,15,FALSE)</f>
        <v>2586</v>
      </c>
      <c r="O808" s="1">
        <f>HLOOKUP($B807,'FY18-19'!$E$2:$GA$49,15,FALSE)</f>
        <v>2182</v>
      </c>
      <c r="P808" s="1">
        <f>HLOOKUP($B807,'FY19-20'!$E$2:$GA$49,15,FALSE)</f>
        <v>2560</v>
      </c>
      <c r="Q808" s="1">
        <f>HLOOKUP($B807,'FY20-21'!$E$2:$GA$49,15,FALSE)</f>
        <v>2444</v>
      </c>
      <c r="R808" s="1">
        <f>HLOOKUP($B807,'FY21-22'!$E$2:$GA$49,15,FALSE)</f>
        <v>2577</v>
      </c>
      <c r="S808" s="1">
        <f>HLOOKUP($B807,'FY22-23'!$E$2:$GA$49,15,FALSE)</f>
        <v>2995</v>
      </c>
      <c r="T808" s="1">
        <f>HLOOKUP($B807,'FY23-24'!$E$2:$GA$49,15,FALSE)</f>
        <v>2994</v>
      </c>
    </row>
    <row r="809" spans="1:20">
      <c r="B809" t="s">
        <v>177</v>
      </c>
      <c r="D809" t="s">
        <v>13</v>
      </c>
      <c r="E809" s="3">
        <v>351373</v>
      </c>
      <c r="F809" s="3">
        <v>348799.1</v>
      </c>
      <c r="G809" s="3">
        <v>353022</v>
      </c>
      <c r="H809" s="3">
        <v>338708</v>
      </c>
      <c r="I809" s="1">
        <v>315731</v>
      </c>
      <c r="J809" s="1">
        <v>315358.40000000002</v>
      </c>
      <c r="K809" s="1">
        <f>HLOOKUP(B808,'FY14-15'!$E$2:$GA$49,31,FALSE)</f>
        <v>296688.8</v>
      </c>
      <c r="L809" s="1">
        <f>HLOOKUP(B808,'FY15-16'!$E$2:$GA$49,31,FALSE)</f>
        <v>341804.4</v>
      </c>
      <c r="M809" s="1">
        <f>HLOOKUP(B808,'FY16-17'!$E$2:$GA$49,31,FALSE)</f>
        <v>352846.9</v>
      </c>
      <c r="N809" s="1">
        <f>HLOOKUP(B808,'FY17-18'!$E$2:$GA$49,31,FALSE)</f>
        <v>373319.5</v>
      </c>
      <c r="O809" s="1">
        <f>HLOOKUP($B808,'FY18-19'!$E$2:$GA$49,31,FALSE)</f>
        <v>303513</v>
      </c>
      <c r="P809" s="1">
        <f>HLOOKUP($B808,'FY19-20'!$E$2:$GA$49,31,FALSE)</f>
        <v>221441</v>
      </c>
      <c r="Q809" s="1">
        <f>HLOOKUP($B808,'FY20-21'!$E$2:$GA$49,31,FALSE)</f>
        <v>257466</v>
      </c>
      <c r="R809" s="1">
        <f>HLOOKUP($B808,'FY21-22'!$E$2:$GA$49,31,FALSE)</f>
        <v>254592</v>
      </c>
      <c r="S809" s="1">
        <f>HLOOKUP($B808,'FY22-23'!$E$2:$GA$49,31,FALSE)</f>
        <v>280240.8</v>
      </c>
      <c r="T809" s="1">
        <f>HLOOKUP($B808,'FY23-24'!$E$2:$GA$49,31,FALSE)</f>
        <v>248196</v>
      </c>
    </row>
    <row r="810" spans="1:20">
      <c r="B810" t="s">
        <v>177</v>
      </c>
      <c r="D810" t="s">
        <v>24</v>
      </c>
      <c r="E810" s="3">
        <v>1183935</v>
      </c>
      <c r="F810" s="3">
        <v>1190955</v>
      </c>
      <c r="G810" s="3">
        <v>1155186</v>
      </c>
      <c r="H810" s="3">
        <v>1192139</v>
      </c>
      <c r="I810" s="1">
        <v>1135784</v>
      </c>
      <c r="J810" s="1">
        <v>1152940</v>
      </c>
      <c r="K810" s="1">
        <f>HLOOKUP(B809,'FY14-15'!$E$2:$GA$49,7,FALSE)</f>
        <v>1157800.83</v>
      </c>
      <c r="L810" s="1">
        <f>HLOOKUP(B809,'FY15-16'!$E$2:$GA$49,7,FALSE)</f>
        <v>1318333.3799999999</v>
      </c>
      <c r="M810" s="1">
        <f>HLOOKUP(B809,'FY16-17'!$E$2:$GA$49,7,FALSE)</f>
        <v>1347874.56</v>
      </c>
      <c r="N810" s="1">
        <f>HLOOKUP(B809,'FY17-18'!$E$2:$GA$49,7,FALSE)</f>
        <v>1319055.07</v>
      </c>
      <c r="O810" s="1">
        <f>HLOOKUP($B809,'FY18-19'!$E$2:$GA$49,7,FALSE)</f>
        <v>1354778.17</v>
      </c>
      <c r="P810" s="1">
        <f>HLOOKUP($B809,'FY19-20'!$E$2:$GA$49,7,FALSE)</f>
        <v>1151381.17</v>
      </c>
      <c r="Q810" s="1">
        <f>HLOOKUP($B809,'FY20-21'!$E$2:$GA$49,7,FALSE)</f>
        <v>2197386</v>
      </c>
      <c r="R810" s="1">
        <f>HLOOKUP($B809,'FY21-22'!$E$2:$GA$49,7,FALSE)</f>
        <v>1571176.23</v>
      </c>
      <c r="S810" s="1">
        <f>HLOOKUP($B809,'FY22-23'!$E$2:$GA$49,7,FALSE)</f>
        <v>1530325.26</v>
      </c>
      <c r="T810" s="1">
        <f>HLOOKUP($B809,'FY23-24'!$E$2:$GA$49,7,FALSE)</f>
        <v>1483322.8</v>
      </c>
    </row>
    <row r="811" spans="1:20">
      <c r="B811" t="s">
        <v>177</v>
      </c>
      <c r="D811" t="s">
        <v>15</v>
      </c>
      <c r="E811" s="3">
        <v>488994.64</v>
      </c>
      <c r="F811" s="3">
        <v>490727.72</v>
      </c>
      <c r="G811" s="3">
        <v>490727.72</v>
      </c>
      <c r="H811" s="3">
        <v>488601.57999999996</v>
      </c>
      <c r="I811" s="1">
        <v>463759.92000000004</v>
      </c>
      <c r="J811" s="1">
        <v>469477.33999999997</v>
      </c>
      <c r="K811" s="1">
        <f>HLOOKUP(B810,'FY14-15'!$E$2:$GA$49,39,FALSE)</f>
        <v>469477.33999999997</v>
      </c>
      <c r="L811" s="1">
        <f>HLOOKUP(B810,'FY15-16'!$E$2:$GA$49,39,FALSE)</f>
        <v>532119.06999999995</v>
      </c>
      <c r="M811" s="1">
        <f>HLOOKUP(B810,'FY16-17'!$E$2:$GA$49,39,FALSE)</f>
        <v>544890.08000000007</v>
      </c>
      <c r="N811" s="1">
        <f>HLOOKUP(B810,'FY17-18'!$E$2:$GA$49,39,FALSE)</f>
        <v>544890.08000000007</v>
      </c>
      <c r="O811" s="1">
        <f>HLOOKUP($B810,'FY18-19'!$E$2:$GA$49,39,FALSE)</f>
        <v>540255.96</v>
      </c>
      <c r="P811" s="1">
        <f>HLOOKUP($B810,'FY19-20'!$E$2:$GA$49,39,FALSE)</f>
        <v>534873.42999999993</v>
      </c>
      <c r="Q811" s="1">
        <f>HLOOKUP($B810,'FY20-21'!$E$2:$GA$49,39,FALSE)</f>
        <v>808732.96</v>
      </c>
      <c r="R811" s="1">
        <f>HLOOKUP($B810,'FY21-22'!$E$2:$GA$49,39,FALSE)</f>
        <v>808732.96</v>
      </c>
      <c r="S811" s="1">
        <f>HLOOKUP($B810,'FY22-23'!$E$2:$GA$49,39,FALSE)</f>
        <v>595915.96</v>
      </c>
      <c r="T811" s="1">
        <f>HLOOKUP($B810,'FY23-24'!$E$2:$GA$49,39,FALSE)</f>
        <v>588503.07999999996</v>
      </c>
    </row>
    <row r="812" spans="1:20">
      <c r="B812" t="s">
        <v>177</v>
      </c>
      <c r="D812" t="s">
        <v>16</v>
      </c>
      <c r="E812" s="3">
        <v>286970.44999999995</v>
      </c>
      <c r="F812" s="3">
        <v>288697.09999999998</v>
      </c>
      <c r="G812" s="3">
        <v>294304.65999999997</v>
      </c>
      <c r="H812" s="3">
        <v>299225.73</v>
      </c>
      <c r="I812" s="1">
        <v>300924.21999999997</v>
      </c>
      <c r="J812" s="1">
        <v>286556.70999999996</v>
      </c>
      <c r="K812" s="1">
        <f>HLOOKUP(B811,'FY14-15'!$E$2:$GA$49,48,FALSE)</f>
        <v>304678.14</v>
      </c>
      <c r="L812" s="1">
        <f>HLOOKUP(B811,'FY15-16'!$E$2:$GA$49,48,FALSE)</f>
        <v>334519.33999999997</v>
      </c>
      <c r="M812" s="1">
        <f>HLOOKUP(B811,'FY16-17'!$E$2:$GA$49,48,FALSE)</f>
        <v>332536.21000000002</v>
      </c>
      <c r="N812" s="1">
        <f>HLOOKUP(B811,'FY17-18'!$E$2:$GA$49,48,FALSE)</f>
        <v>316904.25</v>
      </c>
      <c r="O812" s="1">
        <f>HLOOKUP($B811,'FY18-19'!$E$2:$GA$49,48,FALSE)</f>
        <v>299941.98</v>
      </c>
      <c r="P812" s="1">
        <f>HLOOKUP($B811,'FY19-20'!$E$2:$GA$49,48,FALSE)</f>
        <v>305195.53000000003</v>
      </c>
      <c r="Q812" s="1">
        <f>HLOOKUP($B811,'FY20-21'!$E$2:$GA$49,48,FALSE)</f>
        <v>509852.49</v>
      </c>
      <c r="R812" s="1">
        <f>HLOOKUP($B811,'FY21-22'!$E$2:$GA$49,48,FALSE)</f>
        <v>471377.14</v>
      </c>
      <c r="S812" s="1">
        <f>HLOOKUP($B811,'FY22-23'!$E$2:$GA$49,48,FALSE)</f>
        <v>321414.49</v>
      </c>
      <c r="T812" s="1">
        <f>HLOOKUP($B811,'FY23-24'!$E$2:$GA$49,48,FALSE)</f>
        <v>322761.29000000004</v>
      </c>
    </row>
    <row r="813" spans="1:20">
      <c r="B813" t="s">
        <v>177</v>
      </c>
      <c r="D813" t="s">
        <v>17</v>
      </c>
      <c r="E813" s="3">
        <v>473.2</v>
      </c>
      <c r="F813" s="3">
        <v>504.86</v>
      </c>
      <c r="G813" s="3">
        <v>488.86</v>
      </c>
      <c r="H813" s="3">
        <v>478.39</v>
      </c>
      <c r="I813" s="3">
        <v>467.78583196046128</v>
      </c>
      <c r="J813" s="3">
        <v>398.11464088397793</v>
      </c>
      <c r="K813" s="3">
        <f t="shared" ref="K813:R813" si="600">K810/K808</f>
        <v>424.72517608217169</v>
      </c>
      <c r="L813" s="3">
        <f t="shared" si="600"/>
        <v>532.22986677432368</v>
      </c>
      <c r="M813" s="3">
        <f t="shared" si="600"/>
        <v>539.14982399999997</v>
      </c>
      <c r="N813" s="3">
        <f t="shared" si="600"/>
        <v>510.07543310131479</v>
      </c>
      <c r="O813" s="3">
        <f t="shared" si="600"/>
        <v>620.88825389550868</v>
      </c>
      <c r="P813" s="3">
        <f t="shared" si="600"/>
        <v>449.75826953124999</v>
      </c>
      <c r="Q813" s="3">
        <f t="shared" si="600"/>
        <v>899.09410801963998</v>
      </c>
      <c r="R813" s="3">
        <f t="shared" si="600"/>
        <v>609.69197904540158</v>
      </c>
      <c r="S813" s="3">
        <f t="shared" ref="S813:T813" si="601">S810/S808</f>
        <v>510.96002003338896</v>
      </c>
      <c r="T813" s="3">
        <f t="shared" si="601"/>
        <v>495.43179692718775</v>
      </c>
    </row>
    <row r="814" spans="1:20">
      <c r="B814" t="s">
        <v>177</v>
      </c>
      <c r="D814" t="s">
        <v>18</v>
      </c>
      <c r="E814" s="4">
        <v>3.37</v>
      </c>
      <c r="F814" s="4">
        <v>3.41</v>
      </c>
      <c r="G814" s="4">
        <v>3.27</v>
      </c>
      <c r="H814" s="4">
        <v>3.52</v>
      </c>
      <c r="I814" s="5">
        <v>3.5973154362416109</v>
      </c>
      <c r="J814" s="5">
        <v>3.6559673057701962</v>
      </c>
      <c r="K814" s="3">
        <f t="shared" ref="K814:M816" si="602">K810/K809</f>
        <v>3.9024082810001595</v>
      </c>
      <c r="L814" s="3">
        <f t="shared" si="602"/>
        <v>3.8569818878867559</v>
      </c>
      <c r="M814" s="3">
        <f t="shared" si="602"/>
        <v>3.8199983052139608</v>
      </c>
      <c r="N814" s="3">
        <f t="shared" ref="N814:R816" si="603">N810/N809</f>
        <v>3.5333141451223415</v>
      </c>
      <c r="O814" s="3">
        <f t="shared" si="603"/>
        <v>4.4636578004895995</v>
      </c>
      <c r="P814" s="3">
        <f t="shared" si="603"/>
        <v>5.1994940864609536</v>
      </c>
      <c r="Q814" s="3">
        <f t="shared" si="603"/>
        <v>8.5346647712707693</v>
      </c>
      <c r="R814" s="3">
        <f t="shared" si="603"/>
        <v>6.171349571078431</v>
      </c>
      <c r="S814" s="3">
        <f t="shared" ref="S814:T814" si="604">S810/S809</f>
        <v>5.4607511111872364</v>
      </c>
      <c r="T814" s="3">
        <f t="shared" si="604"/>
        <v>5.9764170252542348</v>
      </c>
    </row>
    <row r="815" spans="1:20">
      <c r="B815" t="s">
        <v>177</v>
      </c>
      <c r="D815" t="s">
        <v>19</v>
      </c>
      <c r="E815" s="6">
        <v>0.41299999999999998</v>
      </c>
      <c r="F815" s="6">
        <v>0.41199999999999998</v>
      </c>
      <c r="G815" s="6">
        <v>0.42480000000000001</v>
      </c>
      <c r="H815" s="6">
        <v>0.40989999999999999</v>
      </c>
      <c r="I815" s="6">
        <v>0.40831700393736842</v>
      </c>
      <c r="J815" s="6">
        <v>0.40720014918382569</v>
      </c>
      <c r="K815" s="6">
        <f t="shared" si="602"/>
        <v>0.40549058856694714</v>
      </c>
      <c r="L815" s="6">
        <f t="shared" si="602"/>
        <v>0.40363012730512821</v>
      </c>
      <c r="M815" s="6">
        <f t="shared" si="602"/>
        <v>0.40425874645189536</v>
      </c>
      <c r="N815" s="6">
        <f t="shared" si="603"/>
        <v>0.41309122901138617</v>
      </c>
      <c r="O815" s="6">
        <f t="shared" si="603"/>
        <v>0.39877817045132929</v>
      </c>
      <c r="P815" s="6">
        <f t="shared" si="603"/>
        <v>0.46454939852803045</v>
      </c>
      <c r="Q815" s="6">
        <f t="shared" si="603"/>
        <v>0.3680431931394848</v>
      </c>
      <c r="R815" s="6">
        <f t="shared" si="603"/>
        <v>0.51473090322910497</v>
      </c>
      <c r="S815" s="6">
        <f t="shared" ref="S815:T815" si="605">S811/S810</f>
        <v>0.38940477268211593</v>
      </c>
      <c r="T815" s="6">
        <f t="shared" si="605"/>
        <v>0.39674646678389891</v>
      </c>
    </row>
    <row r="816" spans="1:20">
      <c r="B816" t="s">
        <v>177</v>
      </c>
      <c r="D816" t="s">
        <v>20</v>
      </c>
      <c r="E816" s="6">
        <v>0.58689999999999998</v>
      </c>
      <c r="F816" s="6">
        <v>0.58830000000000005</v>
      </c>
      <c r="G816" s="6">
        <v>0.59970000000000001</v>
      </c>
      <c r="H816" s="6">
        <v>0.61240000000000006</v>
      </c>
      <c r="I816" s="6">
        <v>0.64887931669472421</v>
      </c>
      <c r="J816" s="6">
        <v>0.6103738893979419</v>
      </c>
      <c r="K816" s="6">
        <f t="shared" si="602"/>
        <v>0.64897304734665162</v>
      </c>
      <c r="L816" s="6">
        <f t="shared" si="602"/>
        <v>0.62865504895361113</v>
      </c>
      <c r="M816" s="6">
        <f t="shared" si="602"/>
        <v>0.61028126993980136</v>
      </c>
      <c r="N816" s="6">
        <f t="shared" si="603"/>
        <v>0.58159298844273322</v>
      </c>
      <c r="O816" s="6">
        <f t="shared" si="603"/>
        <v>0.55518495344317909</v>
      </c>
      <c r="P816" s="6">
        <f t="shared" si="603"/>
        <v>0.57059392537034426</v>
      </c>
      <c r="Q816" s="6">
        <f t="shared" si="603"/>
        <v>0.63043367244485748</v>
      </c>
      <c r="R816" s="6">
        <f t="shared" si="603"/>
        <v>0.58285882153238822</v>
      </c>
      <c r="S816" s="6">
        <f t="shared" ref="S816:T816" si="606">S812/S811</f>
        <v>0.53936211072447193</v>
      </c>
      <c r="T816" s="6">
        <f t="shared" si="606"/>
        <v>0.54844452130989707</v>
      </c>
    </row>
    <row r="817" spans="1:20">
      <c r="B817" t="s">
        <v>177</v>
      </c>
      <c r="D817" t="s">
        <v>21</v>
      </c>
      <c r="E817" s="6">
        <v>0.2424</v>
      </c>
      <c r="F817" s="6">
        <v>0.2424</v>
      </c>
      <c r="G817" s="6">
        <v>0.25480000000000003</v>
      </c>
      <c r="H817" s="6">
        <v>0.251</v>
      </c>
      <c r="I817" s="6">
        <v>0.2649484585097166</v>
      </c>
      <c r="J817" s="6">
        <v>0.24854433882075386</v>
      </c>
      <c r="K817" s="6">
        <f t="shared" ref="K817:R817" si="607">K812/K810</f>
        <v>0.26315246293267902</v>
      </c>
      <c r="L817" s="6">
        <f t="shared" si="607"/>
        <v>0.25374411744015768</v>
      </c>
      <c r="M817" s="6">
        <f t="shared" si="607"/>
        <v>0.2467115411689349</v>
      </c>
      <c r="N817" s="6">
        <f t="shared" si="607"/>
        <v>0.24025096238021357</v>
      </c>
      <c r="O817" s="6">
        <f t="shared" si="607"/>
        <v>0.22139563999617737</v>
      </c>
      <c r="P817" s="6">
        <f t="shared" si="607"/>
        <v>0.26506906483454135</v>
      </c>
      <c r="Q817" s="6">
        <f t="shared" si="607"/>
        <v>0.23202682186925738</v>
      </c>
      <c r="R817" s="6">
        <f t="shared" si="607"/>
        <v>0.30001544766241789</v>
      </c>
      <c r="S817" s="6">
        <f t="shared" ref="S817:T817" si="608">S812/S810</f>
        <v>0.21003018012000926</v>
      </c>
      <c r="T817" s="6">
        <f t="shared" si="608"/>
        <v>0.21759342605668841</v>
      </c>
    </row>
    <row r="818" spans="1:20">
      <c r="B818" t="s">
        <v>177</v>
      </c>
    </row>
    <row r="819" spans="1:20">
      <c r="A819" t="s">
        <v>174</v>
      </c>
      <c r="B819" t="s">
        <v>179</v>
      </c>
      <c r="C819" t="s">
        <v>180</v>
      </c>
    </row>
    <row r="820" spans="1:20">
      <c r="B820" t="s">
        <v>179</v>
      </c>
      <c r="D820" t="s">
        <v>12</v>
      </c>
      <c r="E820" s="1">
        <v>834</v>
      </c>
      <c r="F820" s="1">
        <v>948</v>
      </c>
      <c r="G820" s="1">
        <v>882</v>
      </c>
      <c r="H820" s="1">
        <v>1454</v>
      </c>
      <c r="I820" s="1">
        <v>1414</v>
      </c>
      <c r="J820" s="1">
        <v>721</v>
      </c>
      <c r="K820" s="1">
        <f>HLOOKUP(B819,'FY14-15'!$E$2:$GA$49,15,FALSE)</f>
        <v>764</v>
      </c>
      <c r="L820" s="1">
        <f>HLOOKUP(B819,'FY15-16'!$E$2:$GA$49,15,FALSE)</f>
        <v>803</v>
      </c>
      <c r="M820" s="1">
        <f>HLOOKUP(B819,'FY16-17'!$E$2:$GA$49,15,FALSE)</f>
        <v>806</v>
      </c>
      <c r="N820" s="1">
        <f>HLOOKUP(B819,'FY17-18'!$E$2:$GA$49,15,FALSE)</f>
        <v>726</v>
      </c>
      <c r="O820" s="1">
        <f>HLOOKUP($B819,'FY18-19'!$E$2:$GA$49,15,FALSE)</f>
        <v>912</v>
      </c>
      <c r="P820" s="1">
        <f>HLOOKUP($B819,'FY19-20'!$E$2:$GA$49,15,FALSE)</f>
        <v>887</v>
      </c>
      <c r="Q820" s="1">
        <f>HLOOKUP($B819,'FY20-21'!$E$2:$GA$49,15,FALSE)</f>
        <v>740</v>
      </c>
      <c r="R820" s="1">
        <f>HLOOKUP($B819,'FY21-22'!$E$2:$GA$49,15,FALSE)</f>
        <v>1125</v>
      </c>
      <c r="S820" s="1">
        <f>HLOOKUP($B819,'FY22-23'!$E$2:$GA$49,15,FALSE)</f>
        <v>739</v>
      </c>
      <c r="T820" s="1">
        <f>HLOOKUP($B819,'FY23-24'!$E$2:$GA$49,15,FALSE)</f>
        <v>826</v>
      </c>
    </row>
    <row r="821" spans="1:20">
      <c r="B821" t="s">
        <v>179</v>
      </c>
      <c r="D821" t="s">
        <v>13</v>
      </c>
      <c r="E821" s="3">
        <v>119700</v>
      </c>
      <c r="F821" s="3">
        <v>123900</v>
      </c>
      <c r="G821" s="3">
        <v>86013</v>
      </c>
      <c r="H821" s="3">
        <v>74368</v>
      </c>
      <c r="I821" s="1">
        <v>67392</v>
      </c>
      <c r="J821" s="1">
        <v>62720</v>
      </c>
      <c r="K821" s="1">
        <f>HLOOKUP(B820,'FY14-15'!$E$2:$GA$49,31,FALSE)</f>
        <v>43043</v>
      </c>
      <c r="L821" s="1">
        <f>HLOOKUP(B820,'FY15-16'!$E$2:$GA$49,31,FALSE)</f>
        <v>69012</v>
      </c>
      <c r="M821" s="1">
        <f>HLOOKUP(B820,'FY16-17'!$E$2:$GA$49,31,FALSE)</f>
        <v>67824</v>
      </c>
      <c r="N821" s="1">
        <f>HLOOKUP(B820,'FY17-18'!$E$2:$GA$49,31,FALSE)</f>
        <v>75790</v>
      </c>
      <c r="O821" s="1">
        <f>HLOOKUP($B820,'FY18-19'!$E$2:$GA$49,31,FALSE)</f>
        <v>72686.899999999994</v>
      </c>
      <c r="P821" s="1">
        <f>HLOOKUP($B820,'FY19-20'!$E$2:$GA$49,31,FALSE)</f>
        <v>37842</v>
      </c>
      <c r="Q821" s="1">
        <f>HLOOKUP($B820,'FY20-21'!$E$2:$GA$49,31,FALSE)</f>
        <v>40560.199999999997</v>
      </c>
      <c r="R821" s="1">
        <f>HLOOKUP($B820,'FY21-22'!$E$2:$GA$49,31,FALSE)</f>
        <v>49420.5</v>
      </c>
      <c r="S821" s="1">
        <f>HLOOKUP($B820,'FY22-23'!$E$2:$GA$49,31,FALSE)</f>
        <v>55096</v>
      </c>
      <c r="T821" s="1">
        <f>HLOOKUP($B820,'FY23-24'!$E$2:$GA$49,31,FALSE)</f>
        <v>55913</v>
      </c>
    </row>
    <row r="822" spans="1:20">
      <c r="B822" t="s">
        <v>179</v>
      </c>
      <c r="D822" t="s">
        <v>24</v>
      </c>
      <c r="E822" s="3">
        <v>387135</v>
      </c>
      <c r="F822" s="3">
        <v>373424.89</v>
      </c>
      <c r="G822" s="3">
        <v>322026</v>
      </c>
      <c r="H822" s="3">
        <v>281982</v>
      </c>
      <c r="I822" s="1">
        <v>200915.69</v>
      </c>
      <c r="J822" s="1">
        <v>168345.09</v>
      </c>
      <c r="K822" s="1">
        <f>HLOOKUP(B821,'FY14-15'!$E$2:$GA$49,7,FALSE)</f>
        <v>179434.87</v>
      </c>
      <c r="L822" s="1">
        <f>HLOOKUP(B821,'FY15-16'!$E$2:$GA$49,7,FALSE)</f>
        <v>231518</v>
      </c>
      <c r="M822" s="1">
        <f>HLOOKUP(B821,'FY16-17'!$E$2:$GA$49,7,FALSE)</f>
        <v>245730.38</v>
      </c>
      <c r="N822" s="1">
        <f>HLOOKUP(B821,'FY17-18'!$E$2:$GA$49,7,FALSE)</f>
        <v>265364.21000000002</v>
      </c>
      <c r="O822" s="1">
        <f>HLOOKUP($B821,'FY18-19'!$E$2:$GA$49,7,FALSE)</f>
        <v>266201.34999999998</v>
      </c>
      <c r="P822" s="1">
        <f>HLOOKUP($B821,'FY19-20'!$E$2:$GA$49,7,FALSE)</f>
        <v>241976.58</v>
      </c>
      <c r="Q822" s="1">
        <f>HLOOKUP($B821,'FY20-21'!$E$2:$GA$49,7,FALSE)</f>
        <v>274654.65000000002</v>
      </c>
      <c r="R822" s="1">
        <f>HLOOKUP($B821,'FY21-22'!$E$2:$GA$49,7,FALSE)</f>
        <v>288067.86</v>
      </c>
      <c r="S822" s="1">
        <f>HLOOKUP($B821,'FY22-23'!$E$2:$GA$49,7,FALSE)</f>
        <v>377709.05</v>
      </c>
      <c r="T822" s="1">
        <f>HLOOKUP($B821,'FY23-24'!$E$2:$GA$49,7,FALSE)</f>
        <v>413261.15</v>
      </c>
    </row>
    <row r="823" spans="1:20">
      <c r="B823" t="s">
        <v>179</v>
      </c>
      <c r="D823" t="s">
        <v>15</v>
      </c>
      <c r="E823" s="3">
        <v>161099.60999999999</v>
      </c>
      <c r="F823" s="3">
        <v>161099.60999999999</v>
      </c>
      <c r="G823" s="3">
        <v>146431.32</v>
      </c>
      <c r="H823" s="3">
        <v>119851.36</v>
      </c>
      <c r="I823" s="1">
        <v>84927.41</v>
      </c>
      <c r="J823" s="1">
        <v>72725.72</v>
      </c>
      <c r="K823" s="1">
        <f>HLOOKUP(B822,'FY14-15'!$E$2:$GA$49,39,FALSE)</f>
        <v>72725.72</v>
      </c>
      <c r="L823" s="1">
        <f>HLOOKUP(B822,'FY15-16'!$E$2:$GA$49,39,FALSE)</f>
        <v>95698.12</v>
      </c>
      <c r="M823" s="1">
        <f>HLOOKUP(B822,'FY16-17'!$E$2:$GA$49,39,FALSE)</f>
        <v>100214.34</v>
      </c>
      <c r="N823" s="1">
        <f>HLOOKUP(B822,'FY17-18'!$E$2:$GA$49,39,FALSE)</f>
        <v>108859.27</v>
      </c>
      <c r="O823" s="1">
        <f>HLOOKUP($B822,'FY18-19'!$E$2:$GA$49,39,FALSE)</f>
        <v>108859.27</v>
      </c>
      <c r="P823" s="1">
        <f>HLOOKUP($B822,'FY19-20'!$E$2:$GA$49,39,FALSE)</f>
        <v>108365.69</v>
      </c>
      <c r="Q823" s="1">
        <f>HLOOKUP($B822,'FY20-21'!$E$2:$GA$49,39,FALSE)</f>
        <v>103183.2</v>
      </c>
      <c r="R823" s="1">
        <f>HLOOKUP($B822,'FY21-22'!$E$2:$GA$49,39,FALSE)</f>
        <v>109945.17000000001</v>
      </c>
      <c r="S823" s="1">
        <f>HLOOKUP($B822,'FY22-23'!$E$2:$GA$49,39,FALSE)</f>
        <v>141727.99</v>
      </c>
      <c r="T823" s="1">
        <f>HLOOKUP($B822,'FY23-24'!$E$2:$GA$49,39,FALSE)</f>
        <v>153974.07999999999</v>
      </c>
    </row>
    <row r="824" spans="1:20">
      <c r="B824" t="s">
        <v>179</v>
      </c>
      <c r="D824" t="s">
        <v>16</v>
      </c>
      <c r="E824" s="3">
        <v>94922.4</v>
      </c>
      <c r="F824" s="3">
        <v>94720.37</v>
      </c>
      <c r="G824" s="3">
        <v>86353.569999999992</v>
      </c>
      <c r="H824" s="3">
        <v>70708.84</v>
      </c>
      <c r="I824" s="1">
        <v>68164.760000000009</v>
      </c>
      <c r="J824" s="1">
        <v>49389.78</v>
      </c>
      <c r="K824" s="1">
        <f>HLOOKUP(B823,'FY14-15'!$E$2:$GA$49,48,FALSE)</f>
        <v>45827.47</v>
      </c>
      <c r="L824" s="1">
        <f>HLOOKUP(B823,'FY15-16'!$E$2:$GA$49,48,FALSE)</f>
        <v>61379.770000000004</v>
      </c>
      <c r="M824" s="1">
        <f>HLOOKUP(B823,'FY16-17'!$E$2:$GA$49,48,FALSE)</f>
        <v>61379.959999999992</v>
      </c>
      <c r="N824" s="1">
        <f>HLOOKUP(B823,'FY17-18'!$E$2:$GA$49,48,FALSE)</f>
        <v>64136.49</v>
      </c>
      <c r="O824" s="1">
        <f>HLOOKUP($B823,'FY18-19'!$E$2:$GA$49,48,FALSE)</f>
        <v>60520.119999999995</v>
      </c>
      <c r="P824" s="1">
        <f>HLOOKUP($B823,'FY19-20'!$E$2:$GA$49,48,FALSE)</f>
        <v>61888.25</v>
      </c>
      <c r="Q824" s="1">
        <f>HLOOKUP($B823,'FY20-21'!$E$2:$GA$49,48,FALSE)</f>
        <v>61069.56</v>
      </c>
      <c r="R824" s="1">
        <f>HLOOKUP($B823,'FY21-22'!$E$2:$GA$49,48,FALSE)</f>
        <v>64729.729999999996</v>
      </c>
      <c r="S824" s="1">
        <f>HLOOKUP($B823,'FY22-23'!$E$2:$GA$49,48,FALSE)</f>
        <v>84118.69</v>
      </c>
      <c r="T824" s="1">
        <f>HLOOKUP($B823,'FY23-24'!$E$2:$GA$49,48,FALSE)</f>
        <v>85685.87</v>
      </c>
    </row>
    <row r="825" spans="1:20">
      <c r="B825" t="s">
        <v>179</v>
      </c>
      <c r="D825" t="s">
        <v>17</v>
      </c>
      <c r="E825" s="3">
        <v>464.19</v>
      </c>
      <c r="F825" s="3">
        <v>393.91</v>
      </c>
      <c r="G825" s="3">
        <v>365.11</v>
      </c>
      <c r="H825" s="3">
        <v>193.94</v>
      </c>
      <c r="I825" s="3">
        <v>142.09030410183877</v>
      </c>
      <c r="J825" s="3">
        <v>233.48833564493759</v>
      </c>
      <c r="K825" s="3">
        <f t="shared" ref="K825:R825" si="609">K822/K820</f>
        <v>234.86239528795812</v>
      </c>
      <c r="L825" s="3">
        <f t="shared" si="609"/>
        <v>288.31631382316311</v>
      </c>
      <c r="M825" s="3">
        <f t="shared" si="609"/>
        <v>304.87640198511167</v>
      </c>
      <c r="N825" s="3">
        <f t="shared" si="609"/>
        <v>365.51544077134992</v>
      </c>
      <c r="O825" s="3">
        <f t="shared" si="609"/>
        <v>291.88744517543859</v>
      </c>
      <c r="P825" s="3">
        <f t="shared" si="609"/>
        <v>272.80335963923335</v>
      </c>
      <c r="Q825" s="3">
        <f t="shared" si="609"/>
        <v>371.15493243243247</v>
      </c>
      <c r="R825" s="3">
        <f t="shared" si="609"/>
        <v>256.06031999999999</v>
      </c>
      <c r="S825" s="3">
        <f t="shared" ref="S825:T825" si="610">S822/S820</f>
        <v>511.10832205683352</v>
      </c>
      <c r="T825" s="3">
        <f t="shared" si="610"/>
        <v>500.31616222760294</v>
      </c>
    </row>
    <row r="826" spans="1:20">
      <c r="B826" t="s">
        <v>179</v>
      </c>
      <c r="D826" t="s">
        <v>18</v>
      </c>
      <c r="E826" s="4">
        <v>3.23</v>
      </c>
      <c r="F826" s="4">
        <v>3.01</v>
      </c>
      <c r="G826" s="4">
        <v>3.74</v>
      </c>
      <c r="H826" s="4">
        <v>3.79</v>
      </c>
      <c r="I826" s="5">
        <v>2.9812988188509024</v>
      </c>
      <c r="J826" s="5">
        <v>2.6840735012755101</v>
      </c>
      <c r="K826" s="3">
        <f t="shared" ref="K826:M828" si="611">K822/K821</f>
        <v>4.1687352182701023</v>
      </c>
      <c r="L826" s="3">
        <f t="shared" si="611"/>
        <v>3.354749898568365</v>
      </c>
      <c r="M826" s="3">
        <f t="shared" si="611"/>
        <v>3.6230593890068414</v>
      </c>
      <c r="N826" s="3">
        <f t="shared" ref="N826:R828" si="612">N822/N821</f>
        <v>3.5013090117429742</v>
      </c>
      <c r="O826" s="3">
        <f t="shared" si="612"/>
        <v>3.6623015976744089</v>
      </c>
      <c r="P826" s="3">
        <f t="shared" si="612"/>
        <v>6.3943919454574276</v>
      </c>
      <c r="Q826" s="3">
        <f t="shared" si="612"/>
        <v>6.7715309589203221</v>
      </c>
      <c r="R826" s="3">
        <f t="shared" si="612"/>
        <v>5.8289143169332558</v>
      </c>
      <c r="S826" s="3">
        <f t="shared" ref="S826:T826" si="613">S822/S821</f>
        <v>6.8554713590823289</v>
      </c>
      <c r="T826" s="3">
        <f t="shared" si="613"/>
        <v>7.3911460662100055</v>
      </c>
    </row>
    <row r="827" spans="1:20">
      <c r="B827" t="s">
        <v>179</v>
      </c>
      <c r="D827" t="s">
        <v>19</v>
      </c>
      <c r="E827" s="6">
        <v>0.41610000000000003</v>
      </c>
      <c r="F827" s="6">
        <v>0.43140000000000001</v>
      </c>
      <c r="G827" s="6">
        <v>0.45469999999999999</v>
      </c>
      <c r="H827" s="6">
        <v>0.42499999999999999</v>
      </c>
      <c r="I827" s="6">
        <v>0.42270173125851945</v>
      </c>
      <c r="J827" s="6">
        <v>0.43200380836768093</v>
      </c>
      <c r="K827" s="6">
        <f t="shared" si="611"/>
        <v>0.4053042755847846</v>
      </c>
      <c r="L827" s="6">
        <f t="shared" si="611"/>
        <v>0.41335066819858496</v>
      </c>
      <c r="M827" s="6">
        <f t="shared" si="611"/>
        <v>0.40782234577588655</v>
      </c>
      <c r="N827" s="6">
        <f t="shared" si="612"/>
        <v>0.41022589293409234</v>
      </c>
      <c r="O827" s="6">
        <f t="shared" si="612"/>
        <v>0.40893582996479927</v>
      </c>
      <c r="P827" s="6">
        <f t="shared" si="612"/>
        <v>0.44783544754620469</v>
      </c>
      <c r="Q827" s="6">
        <f t="shared" si="612"/>
        <v>0.37568342644116892</v>
      </c>
      <c r="R827" s="6">
        <f t="shared" si="612"/>
        <v>0.38166413288868817</v>
      </c>
      <c r="S827" s="6">
        <f t="shared" ref="S827:T827" si="614">S823/S822</f>
        <v>0.37523059084763788</v>
      </c>
      <c r="T827" s="6">
        <f t="shared" si="614"/>
        <v>0.37258300229769958</v>
      </c>
    </row>
    <row r="828" spans="1:20">
      <c r="B828" t="s">
        <v>179</v>
      </c>
      <c r="D828" t="s">
        <v>20</v>
      </c>
      <c r="E828" s="6">
        <v>0.58919999999999995</v>
      </c>
      <c r="F828" s="6">
        <v>0.58799999999999997</v>
      </c>
      <c r="G828" s="6">
        <v>0.5897</v>
      </c>
      <c r="H828" s="6">
        <v>0.59</v>
      </c>
      <c r="I828" s="6">
        <v>0.80262379366096304</v>
      </c>
      <c r="J828" s="6">
        <v>0.67912397429685123</v>
      </c>
      <c r="K828" s="6">
        <f t="shared" si="611"/>
        <v>0.63014116601389436</v>
      </c>
      <c r="L828" s="6">
        <f t="shared" si="611"/>
        <v>0.64138950692030317</v>
      </c>
      <c r="M828" s="6">
        <f t="shared" si="611"/>
        <v>0.61248679580187815</v>
      </c>
      <c r="N828" s="6">
        <f t="shared" si="612"/>
        <v>0.5891688415694869</v>
      </c>
      <c r="O828" s="6">
        <f t="shared" si="612"/>
        <v>0.55594824400347342</v>
      </c>
      <c r="P828" s="6">
        <f t="shared" si="612"/>
        <v>0.57110557778942761</v>
      </c>
      <c r="Q828" s="6">
        <f t="shared" si="612"/>
        <v>0.59185565091991721</v>
      </c>
      <c r="R828" s="6">
        <f t="shared" si="612"/>
        <v>0.58874555380650184</v>
      </c>
      <c r="S828" s="6">
        <f t="shared" ref="S828:T828" si="615">S824/S823</f>
        <v>0.59352206998772794</v>
      </c>
      <c r="T828" s="6">
        <f t="shared" si="615"/>
        <v>0.55649541793008284</v>
      </c>
    </row>
    <row r="829" spans="1:20">
      <c r="B829" t="s">
        <v>179</v>
      </c>
      <c r="D829" t="s">
        <v>21</v>
      </c>
      <c r="E829" s="6">
        <v>0.2452</v>
      </c>
      <c r="F829" s="6">
        <v>0.25369999999999998</v>
      </c>
      <c r="G829" s="6">
        <v>0.26819999999999999</v>
      </c>
      <c r="H829" s="6">
        <v>0.25080000000000002</v>
      </c>
      <c r="I829" s="6">
        <v>0.33927046712976977</v>
      </c>
      <c r="J829" s="6">
        <v>0.29338414325003481</v>
      </c>
      <c r="K829" s="6">
        <f t="shared" ref="K829:R829" si="616">K824/K822</f>
        <v>0.25539890880741295</v>
      </c>
      <c r="L829" s="6">
        <f t="shared" si="616"/>
        <v>0.26511878126106825</v>
      </c>
      <c r="M829" s="6">
        <f t="shared" si="616"/>
        <v>0.24978580182067839</v>
      </c>
      <c r="N829" s="6">
        <f t="shared" si="616"/>
        <v>0.24169231412178754</v>
      </c>
      <c r="O829" s="6">
        <f t="shared" si="616"/>
        <v>0.22734715657903312</v>
      </c>
      <c r="P829" s="6">
        <f t="shared" si="616"/>
        <v>0.25576132202546215</v>
      </c>
      <c r="Q829" s="6">
        <f t="shared" si="616"/>
        <v>0.22235035889616284</v>
      </c>
      <c r="R829" s="6">
        <f t="shared" si="616"/>
        <v>0.224703061285629</v>
      </c>
      <c r="S829" s="6">
        <f t="shared" ref="S829:T829" si="617">S824/S822</f>
        <v>0.22270763700260823</v>
      </c>
      <c r="T829" s="6">
        <f t="shared" si="617"/>
        <v>0.20734073357730334</v>
      </c>
    </row>
    <row r="830" spans="1:20">
      <c r="B830" t="s">
        <v>179</v>
      </c>
    </row>
    <row r="831" spans="1:20">
      <c r="A831" t="s">
        <v>181</v>
      </c>
      <c r="B831" t="s">
        <v>182</v>
      </c>
      <c r="C831" t="s">
        <v>183</v>
      </c>
    </row>
    <row r="832" spans="1:20">
      <c r="B832" t="s">
        <v>182</v>
      </c>
      <c r="D832" t="s">
        <v>12</v>
      </c>
      <c r="E832" s="1">
        <v>246</v>
      </c>
      <c r="F832" s="1">
        <v>247</v>
      </c>
      <c r="G832" s="1">
        <v>289</v>
      </c>
      <c r="H832" s="1">
        <v>312</v>
      </c>
      <c r="I832" s="1">
        <v>331</v>
      </c>
      <c r="J832" s="1">
        <v>380</v>
      </c>
      <c r="K832" s="1">
        <f>HLOOKUP(B831,'FY14-15'!$E$2:$GA$49,15,FALSE)</f>
        <v>389</v>
      </c>
      <c r="L832" s="1">
        <f>HLOOKUP(B831,'FY15-16'!$E$2:$GA$49,15,FALSE)</f>
        <v>321</v>
      </c>
      <c r="M832" s="1">
        <f>HLOOKUP(B831,'FY16-17'!$E$2:$GA$49,15,FALSE)</f>
        <v>345</v>
      </c>
      <c r="N832" s="1">
        <f>HLOOKUP(B831,'FY17-18'!$E$2:$GA$49,15,FALSE)</f>
        <v>256</v>
      </c>
      <c r="O832" s="1">
        <f>HLOOKUP($B831,'FY18-19'!$E$2:$GA$49,15,FALSE)</f>
        <v>289</v>
      </c>
      <c r="P832" s="1">
        <f>HLOOKUP($B831,'FY19-20'!$E$2:$GA$49,15,FALSE)</f>
        <v>238</v>
      </c>
      <c r="Q832" s="1">
        <f>HLOOKUP($B831,'FY20-21'!$E$2:$GA$49,15,FALSE)</f>
        <v>289</v>
      </c>
      <c r="R832" s="1">
        <f>HLOOKUP($B831,'FY21-22'!$E$2:$GA$49,15,FALSE)</f>
        <v>371</v>
      </c>
      <c r="S832" s="1">
        <f>HLOOKUP($B831,'FY22-23'!$E$2:$GA$49,15,FALSE)</f>
        <v>379</v>
      </c>
      <c r="T832" s="1">
        <f>HLOOKUP($B831,'FY23-24'!$E$2:$GA$49,15,FALSE)</f>
        <v>397</v>
      </c>
    </row>
    <row r="833" spans="1:20">
      <c r="B833" t="s">
        <v>182</v>
      </c>
      <c r="D833" t="s">
        <v>13</v>
      </c>
      <c r="E833" s="3">
        <v>19418</v>
      </c>
      <c r="F833" s="3">
        <v>43500</v>
      </c>
      <c r="G833" s="3">
        <v>59250</v>
      </c>
      <c r="H833" s="3">
        <v>71001</v>
      </c>
      <c r="I833" s="1">
        <v>56154</v>
      </c>
      <c r="J833" s="1">
        <v>65268</v>
      </c>
      <c r="K833" s="1">
        <f>HLOOKUP(B832,'FY14-15'!$E$2:$GA$49,31,FALSE)</f>
        <v>61984</v>
      </c>
      <c r="L833" s="1">
        <f>HLOOKUP(B832,'FY15-16'!$E$2:$GA$49,31,FALSE)</f>
        <v>33075</v>
      </c>
      <c r="M833" s="1">
        <f>HLOOKUP(B832,'FY16-17'!$E$2:$GA$49,31,FALSE)</f>
        <v>42042</v>
      </c>
      <c r="N833" s="1">
        <f>HLOOKUP(B832,'FY17-18'!$E$2:$GA$49,31,FALSE)</f>
        <v>76288</v>
      </c>
      <c r="O833" s="1">
        <f>HLOOKUP($B832,'FY18-19'!$E$2:$GA$49,31,FALSE)</f>
        <v>56940</v>
      </c>
      <c r="P833" s="1">
        <f>HLOOKUP($B832,'FY19-20'!$E$2:$GA$49,31,FALSE)</f>
        <v>43818</v>
      </c>
      <c r="Q833" s="1">
        <f>HLOOKUP($B832,'FY20-21'!$E$2:$GA$49,31,FALSE)</f>
        <v>51212</v>
      </c>
      <c r="R833" s="1">
        <f>HLOOKUP($B832,'FY21-22'!$E$2:$GA$49,31,FALSE)</f>
        <v>52038</v>
      </c>
      <c r="S833" s="1">
        <f>HLOOKUP($B832,'FY22-23'!$E$2:$GA$49,31,FALSE)</f>
        <v>70310.100000000006</v>
      </c>
      <c r="T833" s="1">
        <f>HLOOKUP($B832,'FY23-24'!$E$2:$GA$49,31,FALSE)</f>
        <v>61568</v>
      </c>
    </row>
    <row r="834" spans="1:20">
      <c r="B834" t="s">
        <v>182</v>
      </c>
      <c r="D834" t="s">
        <v>24</v>
      </c>
      <c r="E834" s="3">
        <v>177648</v>
      </c>
      <c r="F834" s="3">
        <v>155765</v>
      </c>
      <c r="G834" s="3">
        <v>196441</v>
      </c>
      <c r="H834" s="3">
        <v>200805.57</v>
      </c>
      <c r="I834" s="1">
        <v>193740.58</v>
      </c>
      <c r="J834" s="1">
        <v>201192.74</v>
      </c>
      <c r="K834" s="1">
        <f>HLOOKUP(B833,'FY14-15'!$E$2:$GA$49,7,FALSE)</f>
        <v>207721.49</v>
      </c>
      <c r="L834" s="1">
        <f>HLOOKUP(B833,'FY15-16'!$E$2:$GA$49,7,FALSE)</f>
        <v>141925.76999999999</v>
      </c>
      <c r="M834" s="1">
        <f>HLOOKUP(B833,'FY16-17'!$E$2:$GA$49,7,FALSE)</f>
        <v>174615.94</v>
      </c>
      <c r="N834" s="1">
        <f>HLOOKUP(B833,'FY17-18'!$E$2:$GA$49,7,FALSE)</f>
        <v>202753.17</v>
      </c>
      <c r="O834" s="1">
        <f>HLOOKUP($B833,'FY18-19'!$E$2:$GA$49,7,FALSE)</f>
        <v>214054.65</v>
      </c>
      <c r="P834" s="1">
        <f>HLOOKUP($B833,'FY19-20'!$E$2:$GA$49,7,FALSE)</f>
        <v>242321.55</v>
      </c>
      <c r="Q834" s="1">
        <f>HLOOKUP($B833,'FY20-21'!$E$2:$GA$49,7,FALSE)</f>
        <v>217132.55</v>
      </c>
      <c r="R834" s="1">
        <f>HLOOKUP($B833,'FY21-22'!$E$2:$GA$49,7,FALSE)</f>
        <v>264882.32</v>
      </c>
      <c r="S834" s="1">
        <f>HLOOKUP($B833,'FY22-23'!$E$2:$GA$49,7,FALSE)</f>
        <v>297436.5</v>
      </c>
      <c r="T834" s="1">
        <f>HLOOKUP($B833,'FY23-24'!$E$2:$GA$49,7,FALSE)</f>
        <v>281664.59999999998</v>
      </c>
    </row>
    <row r="835" spans="1:20">
      <c r="B835" t="s">
        <v>182</v>
      </c>
      <c r="D835" t="s">
        <v>15</v>
      </c>
      <c r="E835" s="3">
        <v>65032.31</v>
      </c>
      <c r="F835" s="3">
        <v>65032.31</v>
      </c>
      <c r="G835" s="3">
        <v>81372.800000000003</v>
      </c>
      <c r="H835" s="3">
        <v>85793.93</v>
      </c>
      <c r="I835" s="1">
        <v>79682.820000000007</v>
      </c>
      <c r="J835" s="1">
        <v>84489.33</v>
      </c>
      <c r="K835" s="1">
        <f>HLOOKUP(B834,'FY14-15'!$E$2:$GA$49,39,FALSE)</f>
        <v>85878.19</v>
      </c>
      <c r="L835" s="1">
        <f>HLOOKUP(B834,'FY15-16'!$E$2:$GA$49,39,FALSE)</f>
        <v>85878.19</v>
      </c>
      <c r="M835" s="1">
        <f>HLOOKUP(B834,'FY16-17'!$E$2:$GA$49,39,FALSE)</f>
        <v>69671.180000000008</v>
      </c>
      <c r="N835" s="1">
        <f>HLOOKUP(B834,'FY17-18'!$E$2:$GA$49,39,FALSE)</f>
        <v>87777.63</v>
      </c>
      <c r="O835" s="1">
        <f>HLOOKUP($B834,'FY18-19'!$E$2:$GA$49,39,FALSE)</f>
        <v>87777.63</v>
      </c>
      <c r="P835" s="1">
        <f>HLOOKUP($B834,'FY19-20'!$E$2:$GA$49,39,FALSE)</f>
        <v>93047.840000000011</v>
      </c>
      <c r="Q835" s="1">
        <f>HLOOKUP($B834,'FY20-21'!$E$2:$GA$49,39,FALSE)</f>
        <v>93047.840000000011</v>
      </c>
      <c r="R835" s="1">
        <f>HLOOKUP($B834,'FY21-22'!$E$2:$GA$49,39,FALSE)</f>
        <v>102747.73999999999</v>
      </c>
      <c r="S835" s="1">
        <f>HLOOKUP($B834,'FY22-23'!$E$2:$GA$49,39,FALSE)</f>
        <v>118349.79999999999</v>
      </c>
      <c r="T835" s="1">
        <f>HLOOKUP($B834,'FY23-24'!$E$2:$GA$49,39,FALSE)</f>
        <v>118349.8</v>
      </c>
    </row>
    <row r="836" spans="1:20">
      <c r="B836" t="s">
        <v>182</v>
      </c>
      <c r="D836" t="s">
        <v>16</v>
      </c>
      <c r="E836" s="3">
        <v>39631.050000000003</v>
      </c>
      <c r="F836" s="3">
        <v>38236.49</v>
      </c>
      <c r="G836" s="3">
        <v>50434.75</v>
      </c>
      <c r="H836" s="3">
        <v>53036.14</v>
      </c>
      <c r="I836" s="1">
        <v>52839.520000000004</v>
      </c>
      <c r="J836" s="1">
        <v>51791.59</v>
      </c>
      <c r="K836" s="1">
        <f>HLOOKUP(B835,'FY14-15'!$E$2:$GA$49,48,FALSE)</f>
        <v>55888.52</v>
      </c>
      <c r="L836" s="1">
        <f>HLOOKUP(B835,'FY15-16'!$E$2:$GA$49,48,FALSE)</f>
        <v>52935.34</v>
      </c>
      <c r="M836" s="1">
        <f>HLOOKUP(B835,'FY16-17'!$E$2:$GA$49,48,FALSE)</f>
        <v>40699.83</v>
      </c>
      <c r="N836" s="1">
        <f>HLOOKUP(B835,'FY17-18'!$E$2:$GA$49,48,FALSE)</f>
        <v>52778.18</v>
      </c>
      <c r="O836" s="1">
        <f>HLOOKUP($B835,'FY18-19'!$E$2:$GA$49,48,FALSE)</f>
        <v>48799.82</v>
      </c>
      <c r="P836" s="1">
        <f>HLOOKUP($B835,'FY19-20'!$E$2:$GA$49,48,FALSE)</f>
        <v>53669.01</v>
      </c>
      <c r="Q836" s="1">
        <f>HLOOKUP($B835,'FY20-21'!$E$2:$GA$49,48,FALSE)</f>
        <v>55534.54</v>
      </c>
      <c r="R836" s="1">
        <f>HLOOKUP($B835,'FY21-22'!$E$2:$GA$49,48,FALSE)</f>
        <v>60815.850000000006</v>
      </c>
      <c r="S836" s="1">
        <f>HLOOKUP($B835,'FY22-23'!$E$2:$GA$49,48,FALSE)</f>
        <v>69224.239999999991</v>
      </c>
      <c r="T836" s="1">
        <f>HLOOKUP($B835,'FY23-24'!$E$2:$GA$49,48,FALSE)</f>
        <v>65038.57</v>
      </c>
    </row>
    <row r="837" spans="1:20">
      <c r="B837" t="s">
        <v>182</v>
      </c>
      <c r="D837" t="s">
        <v>17</v>
      </c>
      <c r="E837" s="3">
        <v>722.15</v>
      </c>
      <c r="F837" s="3">
        <v>630.63</v>
      </c>
      <c r="G837" s="3">
        <v>679.73</v>
      </c>
      <c r="H837" s="3">
        <v>643.61</v>
      </c>
      <c r="I837" s="3">
        <v>585.31897280966768</v>
      </c>
      <c r="J837" s="3">
        <v>529.45457894736842</v>
      </c>
      <c r="K837" s="3">
        <f t="shared" ref="K837:R837" si="618">K834/K832</f>
        <v>533.98840616966584</v>
      </c>
      <c r="L837" s="3">
        <f t="shared" si="618"/>
        <v>442.13635514018688</v>
      </c>
      <c r="M837" s="3">
        <f t="shared" si="618"/>
        <v>506.13315942028987</v>
      </c>
      <c r="N837" s="3">
        <f t="shared" si="618"/>
        <v>792.00457031250005</v>
      </c>
      <c r="O837" s="3">
        <f t="shared" si="618"/>
        <v>740.67352941176466</v>
      </c>
      <c r="P837" s="3">
        <f t="shared" si="618"/>
        <v>1018.1577731092436</v>
      </c>
      <c r="Q837" s="3">
        <f t="shared" si="618"/>
        <v>751.32370242214529</v>
      </c>
      <c r="R837" s="3">
        <f t="shared" si="618"/>
        <v>713.96851752021564</v>
      </c>
      <c r="S837" s="3">
        <f t="shared" ref="S837:T837" si="619">S834/S832</f>
        <v>784.79287598944586</v>
      </c>
      <c r="T837" s="3">
        <f t="shared" si="619"/>
        <v>709.48261964735514</v>
      </c>
    </row>
    <row r="838" spans="1:20">
      <c r="B838" t="s">
        <v>182</v>
      </c>
      <c r="D838" t="s">
        <v>18</v>
      </c>
      <c r="E838" s="4">
        <v>9.15</v>
      </c>
      <c r="F838" s="4">
        <v>3.58</v>
      </c>
      <c r="G838" s="4">
        <v>3.32</v>
      </c>
      <c r="H838" s="4">
        <v>2.83</v>
      </c>
      <c r="I838" s="5">
        <v>3.4501652598212056</v>
      </c>
      <c r="J838" s="5">
        <v>3.0825632775632776</v>
      </c>
      <c r="K838" s="3">
        <f t="shared" ref="K838:M840" si="620">K834/K833</f>
        <v>3.3512114416623642</v>
      </c>
      <c r="L838" s="3">
        <f t="shared" si="620"/>
        <v>4.291028571428571</v>
      </c>
      <c r="M838" s="3">
        <f t="shared" si="620"/>
        <v>4.1533690119404403</v>
      </c>
      <c r="N838" s="3">
        <f t="shared" ref="N838:R840" si="621">N834/N833</f>
        <v>2.6577334574244968</v>
      </c>
      <c r="O838" s="3">
        <f t="shared" si="621"/>
        <v>3.7593018967334033</v>
      </c>
      <c r="P838" s="3">
        <f t="shared" si="621"/>
        <v>5.5301828015883885</v>
      </c>
      <c r="Q838" s="3">
        <f t="shared" si="621"/>
        <v>4.2398763961571504</v>
      </c>
      <c r="R838" s="3">
        <f t="shared" si="621"/>
        <v>5.0901710288635229</v>
      </c>
      <c r="S838" s="3">
        <f t="shared" ref="S838:T838" si="622">S834/S833</f>
        <v>4.2303523960284508</v>
      </c>
      <c r="T838" s="3">
        <f t="shared" si="622"/>
        <v>4.5748538201663198</v>
      </c>
    </row>
    <row r="839" spans="1:20">
      <c r="B839" t="s">
        <v>182</v>
      </c>
      <c r="D839" t="s">
        <v>19</v>
      </c>
      <c r="E839" s="6">
        <v>0.36609999999999998</v>
      </c>
      <c r="F839" s="6">
        <v>0.41749999999999998</v>
      </c>
      <c r="G839" s="6">
        <v>0.41420000000000001</v>
      </c>
      <c r="H839" s="6">
        <v>0.42720000000000002</v>
      </c>
      <c r="I839" s="6">
        <v>0.4112861642098935</v>
      </c>
      <c r="J839" s="6">
        <v>0.41994224046056533</v>
      </c>
      <c r="K839" s="6">
        <f t="shared" si="620"/>
        <v>0.41342949157547448</v>
      </c>
      <c r="L839" s="6">
        <f t="shared" si="620"/>
        <v>0.60509229578250667</v>
      </c>
      <c r="M839" s="6">
        <f t="shared" si="620"/>
        <v>0.39899667808105038</v>
      </c>
      <c r="N839" s="6">
        <f t="shared" si="621"/>
        <v>0.43292852092028944</v>
      </c>
      <c r="O839" s="6">
        <f t="shared" si="621"/>
        <v>0.41007111968835996</v>
      </c>
      <c r="P839" s="6">
        <f t="shared" si="621"/>
        <v>0.38398499844524769</v>
      </c>
      <c r="Q839" s="6">
        <f t="shared" si="621"/>
        <v>0.42853013055849992</v>
      </c>
      <c r="R839" s="6">
        <f t="shared" si="621"/>
        <v>0.38789957744254122</v>
      </c>
      <c r="S839" s="6">
        <f t="shared" ref="S839:T839" si="623">S835/S834</f>
        <v>0.39789938356590393</v>
      </c>
      <c r="T839" s="6">
        <f t="shared" si="623"/>
        <v>0.42017988771041875</v>
      </c>
    </row>
    <row r="840" spans="1:20">
      <c r="B840" t="s">
        <v>182</v>
      </c>
      <c r="D840" t="s">
        <v>20</v>
      </c>
      <c r="E840" s="6">
        <v>0.60940000000000005</v>
      </c>
      <c r="F840" s="6">
        <v>0.58799999999999997</v>
      </c>
      <c r="G840" s="6">
        <v>0.61980000000000002</v>
      </c>
      <c r="H840" s="6">
        <v>0.61819999999999997</v>
      </c>
      <c r="I840" s="6">
        <v>0.66312311737963092</v>
      </c>
      <c r="J840" s="6">
        <v>0.61299562915222539</v>
      </c>
      <c r="K840" s="6">
        <f t="shared" si="620"/>
        <v>0.65078828512803999</v>
      </c>
      <c r="L840" s="6">
        <f t="shared" si="620"/>
        <v>0.61640027578597079</v>
      </c>
      <c r="M840" s="6">
        <f t="shared" si="620"/>
        <v>0.58417024083702895</v>
      </c>
      <c r="N840" s="6">
        <f t="shared" si="621"/>
        <v>0.60127141733036082</v>
      </c>
      <c r="O840" s="6">
        <f t="shared" si="621"/>
        <v>0.55594825241920975</v>
      </c>
      <c r="P840" s="6">
        <f t="shared" si="621"/>
        <v>0.57678942359113328</v>
      </c>
      <c r="Q840" s="6">
        <f t="shared" si="621"/>
        <v>0.59683857250205907</v>
      </c>
      <c r="R840" s="6">
        <f t="shared" si="621"/>
        <v>0.59189477062950491</v>
      </c>
      <c r="S840" s="6">
        <f t="shared" ref="S840:T840" si="624">S836/S835</f>
        <v>0.58491218405100809</v>
      </c>
      <c r="T840" s="6">
        <f t="shared" si="624"/>
        <v>0.54954524637979951</v>
      </c>
    </row>
    <row r="841" spans="1:20">
      <c r="B841" t="s">
        <v>182</v>
      </c>
      <c r="D841" t="s">
        <v>21</v>
      </c>
      <c r="E841" s="6">
        <v>0.22309999999999999</v>
      </c>
      <c r="F841" s="6">
        <v>0.2455</v>
      </c>
      <c r="G841" s="6">
        <v>0.25669999999999998</v>
      </c>
      <c r="H841" s="6">
        <v>0.2641</v>
      </c>
      <c r="I841" s="6">
        <v>0.27273336334597537</v>
      </c>
      <c r="J841" s="6">
        <v>0.25742275789871938</v>
      </c>
      <c r="K841" s="6">
        <f t="shared" ref="K841:R841" si="625">K836/K834</f>
        <v>0.26905506984376049</v>
      </c>
      <c r="L841" s="6">
        <f t="shared" si="625"/>
        <v>0.37297905799630326</v>
      </c>
      <c r="M841" s="6">
        <f t="shared" si="625"/>
        <v>0.23308198552778173</v>
      </c>
      <c r="N841" s="6">
        <f t="shared" si="625"/>
        <v>0.26030754537647915</v>
      </c>
      <c r="O841" s="6">
        <f t="shared" si="625"/>
        <v>0.22797832235833232</v>
      </c>
      <c r="P841" s="6">
        <f t="shared" si="625"/>
        <v>0.22147848592087663</v>
      </c>
      <c r="Q841" s="6">
        <f t="shared" si="625"/>
        <v>0.25576331139665609</v>
      </c>
      <c r="R841" s="6">
        <f t="shared" si="625"/>
        <v>0.22959573141763484</v>
      </c>
      <c r="S841" s="6">
        <f t="shared" ref="S841:T841" si="626">S836/S834</f>
        <v>0.23273619747408267</v>
      </c>
      <c r="T841" s="6">
        <f t="shared" si="626"/>
        <v>0.23090785991565857</v>
      </c>
    </row>
    <row r="842" spans="1:20">
      <c r="B842" t="s">
        <v>182</v>
      </c>
    </row>
    <row r="843" spans="1:20">
      <c r="A843" t="s">
        <v>184</v>
      </c>
      <c r="B843" t="s">
        <v>185</v>
      </c>
      <c r="C843" t="s">
        <v>186</v>
      </c>
    </row>
    <row r="844" spans="1:20">
      <c r="B844" t="s">
        <v>185</v>
      </c>
      <c r="D844" t="s">
        <v>12</v>
      </c>
      <c r="E844" s="1">
        <v>271</v>
      </c>
      <c r="F844" s="1">
        <v>285</v>
      </c>
      <c r="G844" s="1">
        <v>267</v>
      </c>
      <c r="H844" s="1">
        <v>326</v>
      </c>
      <c r="I844" s="1">
        <v>348</v>
      </c>
      <c r="J844" s="1">
        <v>352</v>
      </c>
      <c r="K844" s="1">
        <f>HLOOKUP(B843,'FY14-15'!$E$2:$GA$49,15,FALSE)</f>
        <v>319</v>
      </c>
      <c r="L844" s="1">
        <f>HLOOKUP(B843,'FY15-16'!$E$2:$GA$49,15,FALSE)</f>
        <v>332</v>
      </c>
      <c r="M844" s="1">
        <f>HLOOKUP(B843,'FY16-17'!$E$2:$GA$49,15,FALSE)</f>
        <v>316</v>
      </c>
      <c r="N844" s="1">
        <f>HLOOKUP(B843,'FY17-18'!$E$2:$GA$49,15,FALSE)</f>
        <v>242</v>
      </c>
      <c r="O844" s="1">
        <f>HLOOKUP($B843,'FY18-19'!$E$2:$GA$49,15,FALSE)</f>
        <v>202</v>
      </c>
      <c r="P844" s="1">
        <f>HLOOKUP($B843,'FY19-20'!$E$2:$GA$49,15,FALSE)</f>
        <v>196</v>
      </c>
      <c r="Q844" s="1">
        <f>HLOOKUP($B843,'FY20-21'!$E$2:$GA$49,15,FALSE)</f>
        <v>125</v>
      </c>
      <c r="R844" s="1">
        <f>HLOOKUP($B843,'FY21-22'!$E$2:$GA$49,15,FALSE)</f>
        <v>225</v>
      </c>
      <c r="S844" s="1">
        <f>HLOOKUP($B843,'FY22-23'!$E$2:$GA$49,15,FALSE)</f>
        <v>369</v>
      </c>
      <c r="T844" s="1">
        <f>HLOOKUP($B843,'FY23-24'!$E$2:$GA$49,15,FALSE)</f>
        <v>250</v>
      </c>
    </row>
    <row r="845" spans="1:20">
      <c r="B845" t="s">
        <v>185</v>
      </c>
      <c r="D845" t="s">
        <v>13</v>
      </c>
      <c r="E845" s="3">
        <v>143807.20000000001</v>
      </c>
      <c r="F845" s="3">
        <v>146528</v>
      </c>
      <c r="G845" s="3">
        <v>45206.6</v>
      </c>
      <c r="H845" s="3">
        <v>70149.2</v>
      </c>
      <c r="I845" s="1">
        <v>64809.2</v>
      </c>
      <c r="J845" s="1">
        <v>51563.199999999997</v>
      </c>
      <c r="K845" s="1">
        <f>HLOOKUP(B844,'FY14-15'!$E$2:$GA$49,31,FALSE)</f>
        <v>55973.599999999999</v>
      </c>
      <c r="L845" s="1">
        <f>HLOOKUP(B844,'FY15-16'!$E$2:$GA$49,31,FALSE)</f>
        <v>56772.800000000003</v>
      </c>
      <c r="M845" s="1">
        <f>HLOOKUP(B844,'FY16-17'!$E$2:$GA$49,31,FALSE)</f>
        <v>59629.2</v>
      </c>
      <c r="N845" s="1">
        <f>HLOOKUP(B844,'FY17-18'!$E$2:$GA$49,31,FALSE)</f>
        <v>51134</v>
      </c>
      <c r="O845" s="1">
        <f>HLOOKUP($B844,'FY18-19'!$E$2:$GA$49,31,FALSE)</f>
        <v>69915.199999999997</v>
      </c>
      <c r="P845" s="1">
        <f>HLOOKUP($B844,'FY19-20'!$E$2:$GA$49,31,FALSE)</f>
        <v>27670.2</v>
      </c>
      <c r="Q845" s="1">
        <f>HLOOKUP($B844,'FY20-21'!$E$2:$GA$49,31,FALSE)</f>
        <v>30090.6</v>
      </c>
      <c r="R845" s="1">
        <f>HLOOKUP($B844,'FY21-22'!$E$2:$GA$49,31,FALSE)</f>
        <v>28978.400000000001</v>
      </c>
      <c r="S845" s="1">
        <f>HLOOKUP($B844,'FY22-23'!$E$2:$GA$49,31,FALSE)</f>
        <v>30665.599999999999</v>
      </c>
      <c r="T845" s="1">
        <f>HLOOKUP($B844,'FY23-24'!$E$2:$GA$49,31,FALSE)</f>
        <v>30609.5</v>
      </c>
    </row>
    <row r="846" spans="1:20">
      <c r="B846" t="s">
        <v>185</v>
      </c>
      <c r="D846" t="s">
        <v>24</v>
      </c>
      <c r="E846" s="3">
        <v>156356.41</v>
      </c>
      <c r="F846" s="3">
        <v>148607</v>
      </c>
      <c r="G846" s="3">
        <v>124678</v>
      </c>
      <c r="H846" s="3">
        <v>171481</v>
      </c>
      <c r="I846" s="1">
        <v>130882</v>
      </c>
      <c r="J846" s="1">
        <v>103308</v>
      </c>
      <c r="K846" s="1">
        <f>HLOOKUP(B845,'FY14-15'!$E$2:$GA$49,7,FALSE)</f>
        <v>83810.95</v>
      </c>
      <c r="L846" s="1">
        <f>HLOOKUP(B845,'FY15-16'!$E$2:$GA$49,7,FALSE)</f>
        <v>80028.47</v>
      </c>
      <c r="M846" s="1">
        <f>HLOOKUP(B845,'FY16-17'!$E$2:$GA$49,7,FALSE)</f>
        <v>90943</v>
      </c>
      <c r="N846" s="1">
        <f>HLOOKUP(B845,'FY17-18'!$E$2:$GA$49,7,FALSE)</f>
        <v>114769.17</v>
      </c>
      <c r="O846" s="1">
        <f>HLOOKUP($B845,'FY18-19'!$E$2:$GA$49,7,FALSE)</f>
        <v>258383.92</v>
      </c>
      <c r="P846" s="1">
        <f>HLOOKUP($B845,'FY19-20'!$E$2:$GA$49,7,FALSE)</f>
        <v>237011.46</v>
      </c>
      <c r="Q846" s="1">
        <f>HLOOKUP($B845,'FY20-21'!$E$2:$GA$49,7,FALSE)</f>
        <v>211805.74</v>
      </c>
      <c r="R846" s="1">
        <f>HLOOKUP($B845,'FY21-22'!$E$2:$GA$49,7,FALSE)</f>
        <v>130497.44</v>
      </c>
      <c r="S846" s="1">
        <f>HLOOKUP($B845,'FY22-23'!$E$2:$GA$49,7,FALSE)</f>
        <v>158155.54</v>
      </c>
      <c r="T846" s="1">
        <f>HLOOKUP($B845,'FY23-24'!$E$2:$GA$49,7,FALSE)</f>
        <v>131034.45</v>
      </c>
    </row>
    <row r="847" spans="1:20">
      <c r="B847" t="s">
        <v>185</v>
      </c>
      <c r="D847" t="s">
        <v>15</v>
      </c>
      <c r="E847" s="3">
        <v>88972.18</v>
      </c>
      <c r="F847" s="3">
        <v>88972.18</v>
      </c>
      <c r="G847" s="3">
        <v>87028.83</v>
      </c>
      <c r="H847" s="3">
        <v>75648.38</v>
      </c>
      <c r="I847" s="1">
        <v>60560.180000000008</v>
      </c>
      <c r="J847" s="1">
        <v>47903.61</v>
      </c>
      <c r="K847" s="1">
        <f>HLOOKUP(B846,'FY14-15'!$E$2:$GA$49,39,FALSE)</f>
        <v>47903.61</v>
      </c>
      <c r="L847" s="1">
        <f>HLOOKUP(B846,'FY15-16'!$E$2:$GA$49,39,FALSE)</f>
        <v>42404.479999999996</v>
      </c>
      <c r="M847" s="1">
        <f>HLOOKUP(B846,'FY16-17'!$E$2:$GA$49,39,FALSE)</f>
        <v>45735.59</v>
      </c>
      <c r="N847" s="1">
        <f>HLOOKUP(B846,'FY17-18'!$E$2:$GA$49,39,FALSE)</f>
        <v>51678.03</v>
      </c>
      <c r="O847" s="1">
        <f>HLOOKUP($B846,'FY18-19'!$E$2:$GA$49,39,FALSE)</f>
        <v>105023.8</v>
      </c>
      <c r="P847" s="1">
        <f>HLOOKUP($B846,'FY19-20'!$E$2:$GA$49,39,FALSE)</f>
        <v>105023.8</v>
      </c>
      <c r="Q847" s="1">
        <f>HLOOKUP($B846,'FY20-21'!$E$2:$GA$49,39,FALSE)</f>
        <v>87205.349999999991</v>
      </c>
      <c r="R847" s="1">
        <f>HLOOKUP($B846,'FY21-22'!$E$2:$GA$49,39,FALSE)</f>
        <v>79274.320000000007</v>
      </c>
      <c r="S847" s="1">
        <f>HLOOKUP($B846,'FY22-23'!$E$2:$GA$49,39,FALSE)</f>
        <v>61247</v>
      </c>
      <c r="T847" s="1">
        <f>HLOOKUP($B846,'FY23-24'!$E$2:$GA$49,39,FALSE)</f>
        <v>61247</v>
      </c>
    </row>
    <row r="848" spans="1:20">
      <c r="B848" t="s">
        <v>185</v>
      </c>
      <c r="D848" t="s">
        <v>16</v>
      </c>
      <c r="E848" s="3">
        <v>52341.34</v>
      </c>
      <c r="F848" s="3">
        <v>52312.22</v>
      </c>
      <c r="G848" s="3">
        <v>51999.69</v>
      </c>
      <c r="H848" s="3">
        <v>45187.360000000001</v>
      </c>
      <c r="I848" s="1">
        <v>46590.990000000005</v>
      </c>
      <c r="J848" s="1">
        <v>35656.17</v>
      </c>
      <c r="K848" s="1">
        <f>HLOOKUP(B847,'FY14-15'!$E$2:$GA$49,48,FALSE)</f>
        <v>29667.53</v>
      </c>
      <c r="L848" s="1">
        <f>HLOOKUP(B847,'FY15-16'!$E$2:$GA$49,48,FALSE)</f>
        <v>25565.68</v>
      </c>
      <c r="M848" s="1">
        <f>HLOOKUP(B847,'FY16-17'!$E$2:$GA$49,48,FALSE)</f>
        <v>28141.950000000004</v>
      </c>
      <c r="N848" s="1">
        <f>HLOOKUP(B847,'FY17-18'!$E$2:$GA$49,48,FALSE)</f>
        <v>30622.48</v>
      </c>
      <c r="O848" s="1">
        <f>HLOOKUP($B847,'FY18-19'!$E$2:$GA$49,48,FALSE)</f>
        <v>63134.880000000005</v>
      </c>
      <c r="P848" s="1">
        <f>HLOOKUP($B847,'FY19-20'!$E$2:$GA$49,48,FALSE)</f>
        <v>60024.11</v>
      </c>
      <c r="Q848" s="1">
        <f>HLOOKUP($B847,'FY20-21'!$E$2:$GA$49,48,FALSE)</f>
        <v>50279.75</v>
      </c>
      <c r="R848" s="1">
        <f>HLOOKUP($B847,'FY21-22'!$E$2:$GA$49,48,FALSE)</f>
        <v>45446.619999999995</v>
      </c>
      <c r="S848" s="1">
        <f>HLOOKUP($B847,'FY22-23'!$E$2:$GA$49,48,FALSE)</f>
        <v>33392.559999999998</v>
      </c>
      <c r="T848" s="1">
        <f>HLOOKUP($B847,'FY23-24'!$E$2:$GA$49,48,FALSE)</f>
        <v>33658</v>
      </c>
    </row>
    <row r="849" spans="1:20">
      <c r="B849" t="s">
        <v>185</v>
      </c>
      <c r="D849" t="s">
        <v>17</v>
      </c>
      <c r="E849" s="3">
        <v>576.96</v>
      </c>
      <c r="F849" s="3">
        <v>521.42999999999995</v>
      </c>
      <c r="G849" s="3">
        <v>466.96</v>
      </c>
      <c r="H849" s="3">
        <v>526.02</v>
      </c>
      <c r="I849" s="3">
        <v>376.09770114942529</v>
      </c>
      <c r="J849" s="3">
        <v>293.48863636363637</v>
      </c>
      <c r="K849" s="3">
        <f t="shared" ref="K849:R849" si="627">K846/K844</f>
        <v>262.73025078369903</v>
      </c>
      <c r="L849" s="3">
        <f t="shared" si="627"/>
        <v>241.04960843373493</v>
      </c>
      <c r="M849" s="3">
        <f t="shared" si="627"/>
        <v>287.79430379746833</v>
      </c>
      <c r="N849" s="3">
        <f t="shared" si="627"/>
        <v>474.25276859504129</v>
      </c>
      <c r="O849" s="3">
        <f t="shared" si="627"/>
        <v>1279.1283168316832</v>
      </c>
      <c r="P849" s="3">
        <f t="shared" si="627"/>
        <v>1209.2421428571429</v>
      </c>
      <c r="Q849" s="3">
        <f t="shared" si="627"/>
        <v>1694.4459199999999</v>
      </c>
      <c r="R849" s="3">
        <f t="shared" si="627"/>
        <v>579.98862222222226</v>
      </c>
      <c r="S849" s="3">
        <f t="shared" ref="S849:T849" si="628">S846/S844</f>
        <v>428.60579945799458</v>
      </c>
      <c r="T849" s="3">
        <f t="shared" si="628"/>
        <v>524.13779999999997</v>
      </c>
    </row>
    <row r="850" spans="1:20">
      <c r="B850" t="s">
        <v>185</v>
      </c>
      <c r="D850" t="s">
        <v>18</v>
      </c>
      <c r="E850" s="4">
        <v>1.0900000000000001</v>
      </c>
      <c r="F850" s="4">
        <v>1.01</v>
      </c>
      <c r="G850" s="4">
        <v>2.76</v>
      </c>
      <c r="H850" s="4">
        <v>2.44</v>
      </c>
      <c r="I850" s="5">
        <v>2.019497231874487</v>
      </c>
      <c r="J850" s="5">
        <v>2.0035218915815931</v>
      </c>
      <c r="K850" s="3">
        <f t="shared" ref="K850:M852" si="629">K846/K845</f>
        <v>1.4973299912816043</v>
      </c>
      <c r="L850" s="3">
        <f t="shared" si="629"/>
        <v>1.4096269692528816</v>
      </c>
      <c r="M850" s="3">
        <f t="shared" si="629"/>
        <v>1.5251420445016872</v>
      </c>
      <c r="N850" s="3">
        <f t="shared" ref="N850:R852" si="630">N846/N845</f>
        <v>2.2444786247897679</v>
      </c>
      <c r="O850" s="3">
        <f t="shared" si="630"/>
        <v>3.6956759045243386</v>
      </c>
      <c r="P850" s="3">
        <f t="shared" si="630"/>
        <v>8.5655853589782502</v>
      </c>
      <c r="Q850" s="3">
        <f t="shared" si="630"/>
        <v>7.0389337533980711</v>
      </c>
      <c r="R850" s="3">
        <f t="shared" si="630"/>
        <v>4.5032658807939709</v>
      </c>
      <c r="S850" s="3">
        <f t="shared" ref="S850:T850" si="631">S846/S845</f>
        <v>5.1574252582698534</v>
      </c>
      <c r="T850" s="3">
        <f t="shared" si="631"/>
        <v>4.2808425488818829</v>
      </c>
    </row>
    <row r="851" spans="1:20">
      <c r="B851" t="s">
        <v>185</v>
      </c>
      <c r="D851" t="s">
        <v>19</v>
      </c>
      <c r="E851" s="6">
        <v>0.56899999999999995</v>
      </c>
      <c r="F851" s="6">
        <v>0.59870000000000001</v>
      </c>
      <c r="G851" s="6">
        <v>0.69799999999999995</v>
      </c>
      <c r="H851" s="6">
        <v>0.44109999999999999</v>
      </c>
      <c r="I851" s="6">
        <v>0.46270824101098706</v>
      </c>
      <c r="J851" s="6">
        <v>0.46369700313625278</v>
      </c>
      <c r="K851" s="6">
        <f t="shared" si="629"/>
        <v>0.57156743838364799</v>
      </c>
      <c r="L851" s="6">
        <f t="shared" si="629"/>
        <v>0.52986743342712905</v>
      </c>
      <c r="M851" s="6">
        <f t="shared" si="629"/>
        <v>0.50290390684274766</v>
      </c>
      <c r="N851" s="6">
        <f t="shared" si="630"/>
        <v>0.45027797970482841</v>
      </c>
      <c r="O851" s="6">
        <f t="shared" si="630"/>
        <v>0.4064641483881814</v>
      </c>
      <c r="P851" s="6">
        <f t="shared" si="630"/>
        <v>0.4431169699557988</v>
      </c>
      <c r="Q851" s="6">
        <f t="shared" si="630"/>
        <v>0.41172326113541585</v>
      </c>
      <c r="R851" s="6">
        <f t="shared" si="630"/>
        <v>0.60747797044907548</v>
      </c>
      <c r="S851" s="6">
        <f t="shared" ref="S851:T851" si="632">S847/S846</f>
        <v>0.38725801195456067</v>
      </c>
      <c r="T851" s="6">
        <f t="shared" si="632"/>
        <v>0.46741143264233187</v>
      </c>
    </row>
    <row r="852" spans="1:20">
      <c r="B852" t="s">
        <v>185</v>
      </c>
      <c r="D852" t="s">
        <v>20</v>
      </c>
      <c r="E852" s="6">
        <v>0.58830000000000005</v>
      </c>
      <c r="F852" s="6">
        <v>0.58799999999999997</v>
      </c>
      <c r="G852" s="6">
        <v>0.59750000000000003</v>
      </c>
      <c r="H852" s="6">
        <v>0.59730000000000005</v>
      </c>
      <c r="I852" s="6">
        <v>0.76933374372401142</v>
      </c>
      <c r="J852" s="6">
        <v>0.7443315858658669</v>
      </c>
      <c r="K852" s="6">
        <f t="shared" si="629"/>
        <v>0.61931720803505197</v>
      </c>
      <c r="L852" s="6">
        <f t="shared" si="629"/>
        <v>0.60290044825452416</v>
      </c>
      <c r="M852" s="6">
        <f t="shared" si="629"/>
        <v>0.61531839864753046</v>
      </c>
      <c r="N852" s="6">
        <f t="shared" si="630"/>
        <v>0.59256283569632973</v>
      </c>
      <c r="O852" s="6">
        <f t="shared" si="630"/>
        <v>0.60114831114471201</v>
      </c>
      <c r="P852" s="6">
        <f t="shared" si="630"/>
        <v>0.57152864398355419</v>
      </c>
      <c r="Q852" s="6">
        <f t="shared" si="630"/>
        <v>0.57656726336170894</v>
      </c>
      <c r="R852" s="6">
        <f t="shared" si="630"/>
        <v>0.57328300009385125</v>
      </c>
      <c r="S852" s="6">
        <f t="shared" ref="S852:T852" si="633">S848/S847</f>
        <v>0.54521135729096937</v>
      </c>
      <c r="T852" s="6">
        <f t="shared" si="633"/>
        <v>0.54954528385063761</v>
      </c>
    </row>
    <row r="853" spans="1:20">
      <c r="B853" t="s">
        <v>185</v>
      </c>
      <c r="D853" t="s">
        <v>21</v>
      </c>
      <c r="E853" s="6">
        <v>0.33479999999999999</v>
      </c>
      <c r="F853" s="6">
        <v>0.35199999999999998</v>
      </c>
      <c r="G853" s="6">
        <v>0.41710000000000003</v>
      </c>
      <c r="H853" s="6">
        <v>0.26350000000000001</v>
      </c>
      <c r="I853" s="6">
        <v>0.3559770633089348</v>
      </c>
      <c r="J853" s="6">
        <v>0.34514432570565684</v>
      </c>
      <c r="K853" s="6">
        <f t="shared" ref="K853:R853" si="634">K848/K846</f>
        <v>0.35398155014350752</v>
      </c>
      <c r="L853" s="6">
        <f t="shared" si="634"/>
        <v>0.3194573131286903</v>
      </c>
      <c r="M853" s="6">
        <f t="shared" si="634"/>
        <v>0.30944602663206627</v>
      </c>
      <c r="N853" s="6">
        <f t="shared" si="634"/>
        <v>0.26681799650550753</v>
      </c>
      <c r="O853" s="6">
        <f t="shared" si="634"/>
        <v>0.24434523634442887</v>
      </c>
      <c r="P853" s="6">
        <f t="shared" si="634"/>
        <v>0.25325404096493903</v>
      </c>
      <c r="Q853" s="6">
        <f t="shared" si="634"/>
        <v>0.23738615393520499</v>
      </c>
      <c r="R853" s="6">
        <f t="shared" si="634"/>
        <v>0.3482567933899699</v>
      </c>
      <c r="S853" s="6">
        <f t="shared" ref="S853:T853" si="635">S848/S846</f>
        <v>0.21113746631954844</v>
      </c>
      <c r="T853" s="6">
        <f t="shared" si="635"/>
        <v>0.25686374842646342</v>
      </c>
    </row>
    <row r="854" spans="1:20">
      <c r="B854" t="s">
        <v>185</v>
      </c>
    </row>
    <row r="855" spans="1:20">
      <c r="A855" t="s">
        <v>184</v>
      </c>
      <c r="B855" t="s">
        <v>187</v>
      </c>
      <c r="C855" t="s">
        <v>188</v>
      </c>
    </row>
    <row r="856" spans="1:20">
      <c r="B856" t="s">
        <v>187</v>
      </c>
      <c r="D856" t="s">
        <v>12</v>
      </c>
      <c r="E856" s="1">
        <v>811</v>
      </c>
      <c r="F856" s="1">
        <v>856</v>
      </c>
      <c r="G856" s="1">
        <v>773</v>
      </c>
      <c r="H856" s="1">
        <v>981</v>
      </c>
      <c r="I856" s="1">
        <v>1198</v>
      </c>
      <c r="J856" s="1">
        <v>1096</v>
      </c>
      <c r="K856" s="1">
        <f>HLOOKUP(B855,'FY14-15'!$E$2:$GA$49,15,FALSE)</f>
        <v>891</v>
      </c>
      <c r="L856" s="1">
        <f>HLOOKUP(B855,'FY15-16'!$E$2:$GA$49,15,FALSE)</f>
        <v>901</v>
      </c>
      <c r="M856" s="1">
        <f>HLOOKUP(B855,'FY16-17'!$E$2:$GA$49,15,FALSE)</f>
        <v>925</v>
      </c>
      <c r="N856" s="1">
        <f>HLOOKUP(B855,'FY17-18'!$E$2:$GA$49,15,FALSE)</f>
        <v>980</v>
      </c>
      <c r="O856" s="1">
        <f>HLOOKUP($B855,'FY18-19'!$E$2:$GA$49,15,FALSE)</f>
        <v>923</v>
      </c>
      <c r="P856" s="1">
        <f>HLOOKUP($B855,'FY19-20'!$E$2:$GA$49,15,FALSE)</f>
        <v>983</v>
      </c>
      <c r="Q856" s="1">
        <f>HLOOKUP($B855,'FY20-21'!$E$2:$GA$49,15,FALSE)</f>
        <v>462</v>
      </c>
      <c r="R856" s="1">
        <f>HLOOKUP($B855,'FY21-22'!$E$2:$GA$49,15,FALSE)</f>
        <v>425</v>
      </c>
      <c r="S856" s="1">
        <f>HLOOKUP($B855,'FY22-23'!$E$2:$GA$49,15,FALSE)</f>
        <v>803</v>
      </c>
      <c r="T856" s="1">
        <f>HLOOKUP($B855,'FY23-24'!$E$2:$GA$49,15,FALSE)</f>
        <v>808</v>
      </c>
    </row>
    <row r="857" spans="1:20">
      <c r="B857" t="s">
        <v>187</v>
      </c>
      <c r="D857" t="s">
        <v>13</v>
      </c>
      <c r="E857" s="3">
        <v>89644</v>
      </c>
      <c r="F857" s="3">
        <v>90301</v>
      </c>
      <c r="G857" s="3">
        <v>88432.2</v>
      </c>
      <c r="H857" s="3">
        <v>90812</v>
      </c>
      <c r="I857" s="1">
        <v>95338</v>
      </c>
      <c r="J857" s="1">
        <v>95338</v>
      </c>
      <c r="K857" s="1">
        <f>HLOOKUP(B856,'FY14-15'!$E$2:$GA$49,31,FALSE)</f>
        <v>89936</v>
      </c>
      <c r="L857" s="1">
        <f>HLOOKUP(B856,'FY15-16'!$E$2:$GA$49,31,FALSE)</f>
        <v>106726</v>
      </c>
      <c r="M857" s="1">
        <f>HLOOKUP(B856,'FY16-17'!$E$2:$GA$49,31,FALSE)</f>
        <v>100156</v>
      </c>
      <c r="N857" s="1">
        <f>HLOOKUP(B856,'FY17-18'!$E$2:$GA$49,31,FALSE)</f>
        <v>113880</v>
      </c>
      <c r="O857" s="1">
        <f>HLOOKUP($B856,'FY18-19'!$E$2:$GA$49,31,FALSE)</f>
        <v>122348</v>
      </c>
      <c r="P857" s="1">
        <f>HLOOKUP($B856,'FY19-20'!$E$2:$GA$49,31,FALSE)</f>
        <v>104086</v>
      </c>
      <c r="Q857" s="1">
        <f>HLOOKUP($B856,'FY20-21'!$E$2:$GA$49,31,FALSE)</f>
        <v>124684</v>
      </c>
      <c r="R857" s="1">
        <f>HLOOKUP($B856,'FY21-22'!$E$2:$GA$49,31,FALSE)</f>
        <v>224170</v>
      </c>
      <c r="S857" s="1">
        <f>HLOOKUP($B856,'FY22-23'!$E$2:$GA$49,31,FALSE)</f>
        <v>104255</v>
      </c>
      <c r="T857" s="1">
        <f>HLOOKUP($B856,'FY23-24'!$E$2:$GA$49,31,FALSE)</f>
        <v>107310</v>
      </c>
    </row>
    <row r="858" spans="1:20">
      <c r="B858" t="s">
        <v>187</v>
      </c>
      <c r="D858" t="s">
        <v>24</v>
      </c>
      <c r="E858" s="3">
        <v>307636.49</v>
      </c>
      <c r="F858" s="3">
        <v>299404.18</v>
      </c>
      <c r="G858" s="3">
        <v>299799.5</v>
      </c>
      <c r="H858" s="3">
        <v>275993.14</v>
      </c>
      <c r="I858" s="1">
        <v>331628.18</v>
      </c>
      <c r="J858" s="1">
        <v>371649.86</v>
      </c>
      <c r="K858" s="1">
        <f>HLOOKUP(B857,'FY14-15'!$E$2:$GA$49,7,FALSE)</f>
        <v>328816.14</v>
      </c>
      <c r="L858" s="1">
        <f>HLOOKUP(B857,'FY15-16'!$E$2:$GA$49,7,FALSE)</f>
        <v>363739.93</v>
      </c>
      <c r="M858" s="1">
        <f>HLOOKUP(B857,'FY16-17'!$E$2:$GA$49,7,FALSE)</f>
        <v>408974</v>
      </c>
      <c r="N858" s="1">
        <f>HLOOKUP(B857,'FY17-18'!$E$2:$GA$49,7,FALSE)</f>
        <v>433258</v>
      </c>
      <c r="O858" s="1">
        <f>HLOOKUP($B857,'FY18-19'!$E$2:$GA$49,7,FALSE)</f>
        <v>421472.05</v>
      </c>
      <c r="P858" s="1">
        <f>HLOOKUP($B857,'FY19-20'!$E$2:$GA$49,7,FALSE)</f>
        <v>388569.18</v>
      </c>
      <c r="Q858" s="1">
        <f>HLOOKUP($B857,'FY20-21'!$E$2:$GA$49,7,FALSE)</f>
        <v>601755.42000000004</v>
      </c>
      <c r="R858" s="1">
        <f>HLOOKUP($B857,'FY21-22'!$E$2:$GA$49,7,FALSE)</f>
        <v>601265.57999999996</v>
      </c>
      <c r="S858" s="1">
        <f>HLOOKUP($B857,'FY22-23'!$E$2:$GA$49,7,FALSE)</f>
        <v>763333.51</v>
      </c>
      <c r="T858" s="1">
        <f>HLOOKUP($B857,'FY23-24'!$E$2:$GA$49,7,FALSE)</f>
        <v>790632.28</v>
      </c>
    </row>
    <row r="859" spans="1:20">
      <c r="B859" t="s">
        <v>187</v>
      </c>
      <c r="D859" t="s">
        <v>15</v>
      </c>
      <c r="E859" s="3">
        <v>126646.41</v>
      </c>
      <c r="F859" s="3">
        <v>126646.41</v>
      </c>
      <c r="G859" s="3">
        <v>124022.66999999998</v>
      </c>
      <c r="H859" s="3">
        <v>123688.54000000001</v>
      </c>
      <c r="I859" s="1">
        <v>136198.37</v>
      </c>
      <c r="J859" s="1">
        <v>149753.71000000002</v>
      </c>
      <c r="K859" s="1">
        <f>HLOOKUP(B858,'FY14-15'!$E$2:$GA$49,39,FALSE)</f>
        <v>149753.71000000002</v>
      </c>
      <c r="L859" s="1">
        <f>HLOOKUP(B858,'FY15-16'!$E$2:$GA$49,39,FALSE)</f>
        <v>149926.57</v>
      </c>
      <c r="M859" s="1">
        <f>HLOOKUP(B858,'FY16-17'!$E$2:$GA$49,39,FALSE)</f>
        <v>163601.99</v>
      </c>
      <c r="N859" s="1">
        <f>HLOOKUP(B858,'FY17-18'!$E$2:$GA$49,39,FALSE)</f>
        <v>175263.95</v>
      </c>
      <c r="O859" s="1">
        <f>HLOOKUP($B858,'FY18-19'!$E$2:$GA$49,39,FALSE)</f>
        <v>175263.95</v>
      </c>
      <c r="P859" s="1">
        <f>HLOOKUP($B858,'FY19-20'!$E$2:$GA$49,39,FALSE)</f>
        <v>173392.72</v>
      </c>
      <c r="Q859" s="1">
        <f>HLOOKUP($B858,'FY20-21'!$E$2:$GA$49,39,FALSE)</f>
        <v>235039.71000000002</v>
      </c>
      <c r="R859" s="1">
        <f>HLOOKUP($B858,'FY21-22'!$E$2:$GA$49,39,FALSE)</f>
        <v>259788.50999999998</v>
      </c>
      <c r="S859" s="1">
        <f>HLOOKUP($B858,'FY22-23'!$E$2:$GA$49,39,FALSE)</f>
        <v>284650.09000000003</v>
      </c>
      <c r="T859" s="1">
        <f>HLOOKUP($B858,'FY23-24'!$E$2:$GA$49,39,FALSE)</f>
        <v>294661.26</v>
      </c>
    </row>
    <row r="860" spans="1:20">
      <c r="B860" t="s">
        <v>187</v>
      </c>
      <c r="D860" t="s">
        <v>16</v>
      </c>
      <c r="E860" s="3">
        <v>74291.25</v>
      </c>
      <c r="F860" s="3">
        <v>74463.209999999992</v>
      </c>
      <c r="G860" s="3">
        <v>74118.049999999988</v>
      </c>
      <c r="H860" s="3">
        <v>75769.48</v>
      </c>
      <c r="I860" s="1">
        <v>85183.709999999992</v>
      </c>
      <c r="J860" s="1">
        <v>93443.040000000008</v>
      </c>
      <c r="K860" s="1">
        <f>HLOOKUP(B859,'FY14-15'!$E$2:$GA$49,48,FALSE)</f>
        <v>97186.12000000001</v>
      </c>
      <c r="L860" s="1">
        <f>HLOOKUP(B859,'FY15-16'!$E$2:$GA$49,48,FALSE)</f>
        <v>92432.77</v>
      </c>
      <c r="M860" s="1">
        <f>HLOOKUP(B859,'FY16-17'!$E$2:$GA$49,48,FALSE)</f>
        <v>100846.73999999999</v>
      </c>
      <c r="N860" s="1">
        <f>HLOOKUP(B859,'FY17-18'!$E$2:$GA$49,48,FALSE)</f>
        <v>103044.81</v>
      </c>
      <c r="O860" s="1">
        <f>HLOOKUP($B859,'FY18-19'!$E$2:$GA$49,48,FALSE)</f>
        <v>97437.69</v>
      </c>
      <c r="P860" s="1">
        <f>HLOOKUP($B859,'FY19-20'!$E$2:$GA$49,48,FALSE)</f>
        <v>98925.09</v>
      </c>
      <c r="Q860" s="1">
        <f>HLOOKUP($B859,'FY20-21'!$E$2:$GA$49,48,FALSE)</f>
        <v>146396.72999999998</v>
      </c>
      <c r="R860" s="1">
        <f>HLOOKUP($B859,'FY21-22'!$E$2:$GA$49,48,FALSE)</f>
        <v>153788.84999999998</v>
      </c>
      <c r="S860" s="1">
        <f>HLOOKUP($B859,'FY22-23'!$E$2:$GA$49,48,FALSE)</f>
        <v>165315.57</v>
      </c>
      <c r="T860" s="1">
        <f>HLOOKUP($B859,'FY23-24'!$E$2:$GA$49,48,FALSE)</f>
        <v>162804.53</v>
      </c>
    </row>
    <row r="861" spans="1:20">
      <c r="B861" t="s">
        <v>187</v>
      </c>
      <c r="D861" t="s">
        <v>17</v>
      </c>
      <c r="E861" s="3">
        <v>379.33</v>
      </c>
      <c r="F861" s="3">
        <v>349.77</v>
      </c>
      <c r="G861" s="3">
        <v>387.84</v>
      </c>
      <c r="H861" s="3">
        <v>281.33999999999997</v>
      </c>
      <c r="I861" s="3">
        <v>276.81818030050084</v>
      </c>
      <c r="J861" s="3">
        <v>339.09658759124085</v>
      </c>
      <c r="K861" s="3">
        <f t="shared" ref="K861:R861" si="636">K858/K856</f>
        <v>369.04168350168351</v>
      </c>
      <c r="L861" s="3">
        <f t="shared" si="636"/>
        <v>403.70691453940066</v>
      </c>
      <c r="M861" s="3">
        <f t="shared" si="636"/>
        <v>442.13405405405405</v>
      </c>
      <c r="N861" s="3">
        <f t="shared" si="636"/>
        <v>442.1</v>
      </c>
      <c r="O861" s="3">
        <f t="shared" si="636"/>
        <v>456.63277356446372</v>
      </c>
      <c r="P861" s="3">
        <f t="shared" si="636"/>
        <v>395.28909460834183</v>
      </c>
      <c r="Q861" s="3">
        <f t="shared" si="636"/>
        <v>1302.5009090909091</v>
      </c>
      <c r="R861" s="3">
        <f t="shared" si="636"/>
        <v>1414.7425411764705</v>
      </c>
      <c r="S861" s="3">
        <f t="shared" ref="S861:T861" si="637">S858/S856</f>
        <v>950.60212951432129</v>
      </c>
      <c r="T861" s="3">
        <f t="shared" si="637"/>
        <v>978.505297029703</v>
      </c>
    </row>
    <row r="862" spans="1:20">
      <c r="B862" t="s">
        <v>187</v>
      </c>
      <c r="D862" t="s">
        <v>18</v>
      </c>
      <c r="E862" s="4">
        <v>3.43</v>
      </c>
      <c r="F862" s="4">
        <v>3.32</v>
      </c>
      <c r="G862" s="4">
        <v>3.39</v>
      </c>
      <c r="H862" s="4">
        <v>3.04</v>
      </c>
      <c r="I862" s="5">
        <v>3.4784469990979461</v>
      </c>
      <c r="J862" s="5">
        <v>3.8982342822379321</v>
      </c>
      <c r="K862" s="3">
        <f t="shared" ref="K862:M864" si="638">K858/K857</f>
        <v>3.6561125689379117</v>
      </c>
      <c r="L862" s="3">
        <f t="shared" si="638"/>
        <v>3.4081660513839176</v>
      </c>
      <c r="M862" s="3">
        <f t="shared" si="638"/>
        <v>4.0833699428890933</v>
      </c>
      <c r="N862" s="3">
        <f t="shared" ref="N862:R864" si="639">N858/N857</f>
        <v>3.8045135230066736</v>
      </c>
      <c r="O862" s="3">
        <f t="shared" si="639"/>
        <v>3.44486260502828</v>
      </c>
      <c r="P862" s="3">
        <f t="shared" si="639"/>
        <v>3.7331550832965048</v>
      </c>
      <c r="Q862" s="3">
        <f t="shared" si="639"/>
        <v>4.826244105097687</v>
      </c>
      <c r="R862" s="3">
        <f t="shared" si="639"/>
        <v>2.6821857518847301</v>
      </c>
      <c r="S862" s="3">
        <f t="shared" ref="S862:T862" si="640">S858/S857</f>
        <v>7.3217928156922927</v>
      </c>
      <c r="T862" s="3">
        <f t="shared" si="640"/>
        <v>7.3677409374708791</v>
      </c>
    </row>
    <row r="863" spans="1:20">
      <c r="B863" t="s">
        <v>187</v>
      </c>
      <c r="D863" t="s">
        <v>19</v>
      </c>
      <c r="E863" s="6">
        <v>0.41170000000000001</v>
      </c>
      <c r="F863" s="6">
        <v>0.42299999999999999</v>
      </c>
      <c r="G863" s="6">
        <v>0.41370000000000001</v>
      </c>
      <c r="H863" s="6">
        <v>0.44819999999999999</v>
      </c>
      <c r="I863" s="6">
        <v>0.41069600900623099</v>
      </c>
      <c r="J863" s="6">
        <v>0.4029430012431594</v>
      </c>
      <c r="K863" s="6">
        <f t="shared" si="638"/>
        <v>0.45543296627714203</v>
      </c>
      <c r="L863" s="6">
        <f t="shared" si="638"/>
        <v>0.41218067535230463</v>
      </c>
      <c r="M863" s="6">
        <f t="shared" si="638"/>
        <v>0.4000302953243971</v>
      </c>
      <c r="N863" s="6">
        <f t="shared" si="639"/>
        <v>0.40452559444949665</v>
      </c>
      <c r="O863" s="6">
        <f t="shared" si="639"/>
        <v>0.41583765756234609</v>
      </c>
      <c r="P863" s="6">
        <f t="shared" si="639"/>
        <v>0.44623384695615848</v>
      </c>
      <c r="Q863" s="6">
        <f t="shared" si="639"/>
        <v>0.39059010054284182</v>
      </c>
      <c r="R863" s="6">
        <f t="shared" si="639"/>
        <v>0.43206948583353133</v>
      </c>
      <c r="S863" s="6">
        <f t="shared" ref="S863:T863" si="641">S859/S858</f>
        <v>0.37290396172965079</v>
      </c>
      <c r="T863" s="6">
        <f t="shared" si="641"/>
        <v>0.37269065209429597</v>
      </c>
    </row>
    <row r="864" spans="1:20">
      <c r="B864" t="s">
        <v>187</v>
      </c>
      <c r="D864" t="s">
        <v>20</v>
      </c>
      <c r="E864" s="6">
        <v>0.58660000000000001</v>
      </c>
      <c r="F864" s="6">
        <v>0.58799999999999997</v>
      </c>
      <c r="G864" s="6">
        <v>0.59760000000000002</v>
      </c>
      <c r="H864" s="6">
        <v>0.61260000000000003</v>
      </c>
      <c r="I864" s="6">
        <v>0.62543854232616725</v>
      </c>
      <c r="J864" s="6">
        <v>0.62397813049172535</v>
      </c>
      <c r="K864" s="6">
        <f t="shared" si="638"/>
        <v>0.64897303712876298</v>
      </c>
      <c r="L864" s="6">
        <f t="shared" si="638"/>
        <v>0.61652027389141228</v>
      </c>
      <c r="M864" s="6">
        <f t="shared" si="638"/>
        <v>0.61641511817796346</v>
      </c>
      <c r="N864" s="6">
        <f t="shared" si="639"/>
        <v>0.5879407031508761</v>
      </c>
      <c r="O864" s="6">
        <f t="shared" si="639"/>
        <v>0.55594827116472034</v>
      </c>
      <c r="P864" s="6">
        <f t="shared" si="639"/>
        <v>0.57052620202278381</v>
      </c>
      <c r="Q864" s="6">
        <f t="shared" si="639"/>
        <v>0.62285955849758312</v>
      </c>
      <c r="R864" s="6">
        <f t="shared" si="639"/>
        <v>0.59197710476109966</v>
      </c>
      <c r="S864" s="6">
        <f t="shared" ref="S864:T864" si="642">S860/S859</f>
        <v>0.58076767163502385</v>
      </c>
      <c r="T864" s="6">
        <f t="shared" si="642"/>
        <v>0.55251419884649922</v>
      </c>
    </row>
    <row r="865" spans="1:20">
      <c r="B865" t="s">
        <v>187</v>
      </c>
      <c r="D865" t="s">
        <v>21</v>
      </c>
      <c r="E865" s="6">
        <v>0.24149999999999999</v>
      </c>
      <c r="F865" s="6">
        <v>0.2487</v>
      </c>
      <c r="G865" s="6">
        <v>0.2472</v>
      </c>
      <c r="H865" s="6">
        <v>0.27450000000000002</v>
      </c>
      <c r="I865" s="6">
        <v>0.25686511321203159</v>
      </c>
      <c r="J865" s="6">
        <v>0.25142762061043156</v>
      </c>
      <c r="K865" s="6">
        <f t="shared" ref="K865:R865" si="643">K860/K858</f>
        <v>0.29556371533343834</v>
      </c>
      <c r="L865" s="6">
        <f t="shared" si="643"/>
        <v>0.25411774286095012</v>
      </c>
      <c r="M865" s="6">
        <f t="shared" si="643"/>
        <v>0.24658472176715387</v>
      </c>
      <c r="N865" s="6">
        <f t="shared" si="643"/>
        <v>0.23783706244316319</v>
      </c>
      <c r="O865" s="6">
        <f t="shared" si="643"/>
        <v>0.23118422680697334</v>
      </c>
      <c r="P865" s="6">
        <f t="shared" si="643"/>
        <v>0.25458810191791331</v>
      </c>
      <c r="Q865" s="6">
        <f t="shared" si="643"/>
        <v>0.24328277757764105</v>
      </c>
      <c r="R865" s="6">
        <f t="shared" si="643"/>
        <v>0.25577524327935086</v>
      </c>
      <c r="S865" s="6">
        <f t="shared" ref="S865:T865" si="644">S860/S858</f>
        <v>0.21657056559720536</v>
      </c>
      <c r="T865" s="6">
        <f t="shared" si="644"/>
        <v>0.2059168770594593</v>
      </c>
    </row>
    <row r="866" spans="1:20">
      <c r="B866" t="s">
        <v>187</v>
      </c>
    </row>
    <row r="867" spans="1:20">
      <c r="A867" t="s">
        <v>189</v>
      </c>
      <c r="B867" t="s">
        <v>190</v>
      </c>
      <c r="C867" t="s">
        <v>191</v>
      </c>
    </row>
    <row r="868" spans="1:20">
      <c r="B868" t="s">
        <v>190</v>
      </c>
      <c r="D868" t="s">
        <v>12</v>
      </c>
      <c r="E868" s="1">
        <v>896</v>
      </c>
      <c r="F868" s="1">
        <v>825</v>
      </c>
      <c r="G868" s="1">
        <v>1766</v>
      </c>
      <c r="H868" s="1">
        <v>1274</v>
      </c>
      <c r="I868" s="1">
        <v>1003</v>
      </c>
      <c r="J868" s="1">
        <v>1100</v>
      </c>
      <c r="K868" s="1">
        <f>HLOOKUP(B867,'FY14-15'!$E$2:$GA$49,15,FALSE)</f>
        <v>1400</v>
      </c>
      <c r="L868" s="1">
        <f>HLOOKUP(B867,'FY15-16'!$E$2:$GA$49,15,FALSE)</f>
        <v>1124</v>
      </c>
      <c r="M868" s="1">
        <f>HLOOKUP(B867,'FY16-17'!$E$2:$GA$49,15,FALSE)</f>
        <v>607</v>
      </c>
      <c r="N868" s="1">
        <f>HLOOKUP(B867,'FY17-18'!$E$2:$GA$49,15,FALSE)</f>
        <v>2009</v>
      </c>
      <c r="O868" s="1">
        <f>HLOOKUP($B867,'FY18-19'!$E$2:$GA$49,15,FALSE)</f>
        <v>2075</v>
      </c>
      <c r="P868" s="1">
        <f>HLOOKUP($B867,'FY19-20'!$E$2:$GA$49,15,FALSE)</f>
        <v>2111</v>
      </c>
      <c r="Q868" s="1">
        <f>HLOOKUP($B867,'FY20-21'!$E$2:$GA$49,15,FALSE)</f>
        <v>2074</v>
      </c>
      <c r="R868" s="1">
        <f>HLOOKUP($B867,'FY21-22'!$E$2:$GA$49,15,FALSE)</f>
        <v>2081</v>
      </c>
      <c r="S868" s="1">
        <f>HLOOKUP($B867,'FY22-23'!$E$2:$GA$49,15,FALSE)</f>
        <v>2061</v>
      </c>
      <c r="T868" s="1">
        <f>HLOOKUP($B867,'FY23-24'!$E$2:$GA$49,15,FALSE)</f>
        <v>2066</v>
      </c>
    </row>
    <row r="869" spans="1:20">
      <c r="B869" t="s">
        <v>190</v>
      </c>
      <c r="D869" t="s">
        <v>13</v>
      </c>
      <c r="E869" s="3">
        <v>153552</v>
      </c>
      <c r="F869" s="3">
        <v>138936</v>
      </c>
      <c r="G869" s="3">
        <v>143976</v>
      </c>
      <c r="H869" s="3">
        <v>138210</v>
      </c>
      <c r="I869" s="1">
        <v>152019</v>
      </c>
      <c r="J869" s="1">
        <v>152190</v>
      </c>
      <c r="K869" s="1">
        <f>HLOOKUP(B868,'FY14-15'!$E$2:$GA$49,31,FALSE)</f>
        <v>145008</v>
      </c>
      <c r="L869" s="1">
        <f>HLOOKUP(B868,'FY15-16'!$E$2:$GA$49,31,FALSE)</f>
        <v>113715</v>
      </c>
      <c r="M869" s="1">
        <f>HLOOKUP(B868,'FY16-17'!$E$2:$GA$49,31,FALSE)</f>
        <v>151980</v>
      </c>
      <c r="N869" s="1">
        <f>HLOOKUP(B868,'FY17-18'!$E$2:$GA$49,31,FALSE)</f>
        <v>137655</v>
      </c>
      <c r="O869" s="1">
        <f>HLOOKUP($B868,'FY18-19'!$E$2:$GA$49,31,FALSE)</f>
        <v>146016</v>
      </c>
      <c r="P869" s="1">
        <f>HLOOKUP($B868,'FY19-20'!$E$2:$GA$49,31,FALSE)</f>
        <v>104066</v>
      </c>
      <c r="Q869" s="1">
        <f>HLOOKUP($B868,'FY20-21'!$E$2:$GA$49,31,FALSE)</f>
        <v>145179</v>
      </c>
      <c r="R869" s="1">
        <f>HLOOKUP($B868,'FY21-22'!$E$2:$GA$49,31,FALSE)</f>
        <v>117878</v>
      </c>
      <c r="S869" s="1">
        <f>HLOOKUP($B868,'FY22-23'!$E$2:$GA$49,31,FALSE)</f>
        <v>124898.4</v>
      </c>
      <c r="T869" s="1">
        <f>HLOOKUP($B868,'FY23-24'!$E$2:$GA$49,31,FALSE)</f>
        <v>97299</v>
      </c>
    </row>
    <row r="870" spans="1:20">
      <c r="B870" t="s">
        <v>190</v>
      </c>
      <c r="D870" t="s">
        <v>24</v>
      </c>
      <c r="E870" s="3">
        <v>416710.24</v>
      </c>
      <c r="F870" s="3">
        <v>443845.75</v>
      </c>
      <c r="G870" s="3">
        <v>456040.68</v>
      </c>
      <c r="H870" s="3">
        <v>454317.72</v>
      </c>
      <c r="I870" s="1">
        <v>382339.22</v>
      </c>
      <c r="J870" s="1">
        <v>451601.5</v>
      </c>
      <c r="K870" s="1">
        <f>HLOOKUP(B869,'FY14-15'!$E$2:$GA$49,7,FALSE)</f>
        <v>518586.87</v>
      </c>
      <c r="L870" s="1">
        <f>HLOOKUP(B869,'FY15-16'!$E$2:$GA$49,7,FALSE)</f>
        <v>519860.64</v>
      </c>
      <c r="M870" s="1">
        <f>HLOOKUP(B869,'FY16-17'!$E$2:$GA$49,7,FALSE)</f>
        <v>501654.06</v>
      </c>
      <c r="N870" s="1">
        <f>HLOOKUP(B869,'FY17-18'!$E$2:$GA$49,7,FALSE)</f>
        <v>490178.33</v>
      </c>
      <c r="O870" s="1">
        <f>HLOOKUP($B869,'FY18-19'!$E$2:$GA$49,7,FALSE)</f>
        <v>709608.55</v>
      </c>
      <c r="P870" s="1">
        <f>HLOOKUP($B869,'FY19-20'!$E$2:$GA$49,7,FALSE)</f>
        <v>459738.25</v>
      </c>
      <c r="Q870" s="1">
        <f>HLOOKUP($B869,'FY20-21'!$E$2:$GA$49,7,FALSE)</f>
        <v>503518.17</v>
      </c>
      <c r="R870" s="1">
        <f>HLOOKUP($B869,'FY21-22'!$E$2:$GA$49,7,FALSE)</f>
        <v>341062.93</v>
      </c>
      <c r="S870" s="1">
        <f>HLOOKUP($B869,'FY22-23'!$E$2:$GA$49,7,FALSE)</f>
        <v>429945.8</v>
      </c>
      <c r="T870" s="1">
        <f>HLOOKUP($B869,'FY23-24'!$E$2:$GA$49,7,FALSE)</f>
        <v>583222.84</v>
      </c>
    </row>
    <row r="871" spans="1:20">
      <c r="B871" t="s">
        <v>190</v>
      </c>
      <c r="D871" t="s">
        <v>15</v>
      </c>
      <c r="E871" s="3">
        <v>179594.45</v>
      </c>
      <c r="F871" s="3">
        <v>185124.88999999998</v>
      </c>
      <c r="G871" s="3">
        <v>190517.50999999998</v>
      </c>
      <c r="H871" s="3">
        <v>190517.50999999998</v>
      </c>
      <c r="I871" s="1">
        <v>167569.07</v>
      </c>
      <c r="J871" s="1">
        <v>191071.02000000002</v>
      </c>
      <c r="K871" s="1">
        <f>HLOOKUP(B870,'FY14-15'!$E$2:$GA$49,39,FALSE)</f>
        <v>211960.35</v>
      </c>
      <c r="L871" s="1">
        <f>HLOOKUP(B870,'FY15-16'!$E$2:$GA$49,39,FALSE)</f>
        <v>211960.35</v>
      </c>
      <c r="M871" s="1">
        <f>HLOOKUP(B870,'FY16-17'!$E$2:$GA$49,39,FALSE)</f>
        <v>207971.24</v>
      </c>
      <c r="N871" s="1">
        <f>HLOOKUP(B870,'FY17-18'!$E$2:$GA$49,39,FALSE)</f>
        <v>207971.24</v>
      </c>
      <c r="O871" s="1">
        <f>HLOOKUP($B870,'FY18-19'!$E$2:$GA$49,39,FALSE)</f>
        <v>276911.83</v>
      </c>
      <c r="P871" s="1">
        <f>HLOOKUP($B870,'FY19-20'!$E$2:$GA$49,39,FALSE)</f>
        <v>276911.83</v>
      </c>
      <c r="Q871" s="1">
        <f>HLOOKUP($B870,'FY20-21'!$E$2:$GA$49,39,FALSE)</f>
        <v>206899.41</v>
      </c>
      <c r="R871" s="1">
        <f>HLOOKUP($B870,'FY21-22'!$E$2:$GA$49,39,FALSE)</f>
        <v>206899.41</v>
      </c>
      <c r="S871" s="1">
        <f>HLOOKUP($B870,'FY22-23'!$E$2:$GA$49,39,FALSE)</f>
        <v>176901.48</v>
      </c>
      <c r="T871" s="1">
        <f>HLOOKUP($B870,'FY23-24'!$E$2:$GA$49,39,FALSE)</f>
        <v>221904.58000000002</v>
      </c>
    </row>
    <row r="872" spans="1:20">
      <c r="B872" t="s">
        <v>190</v>
      </c>
      <c r="D872" t="s">
        <v>16</v>
      </c>
      <c r="E872" s="3">
        <v>104471.19</v>
      </c>
      <c r="F872" s="3">
        <v>109382.70999999999</v>
      </c>
      <c r="G872" s="3">
        <v>114798.17</v>
      </c>
      <c r="H872" s="3">
        <v>116760.88</v>
      </c>
      <c r="I872" s="1">
        <v>115878.03</v>
      </c>
      <c r="J872" s="1">
        <v>117699.02</v>
      </c>
      <c r="K872" s="1">
        <f>HLOOKUP(B871,'FY14-15'!$E$2:$GA$49,48,FALSE)</f>
        <v>139901.24</v>
      </c>
      <c r="L872" s="1">
        <f>HLOOKUP(B871,'FY15-16'!$E$2:$GA$49,48,FALSE)</f>
        <v>130652.42000000001</v>
      </c>
      <c r="M872" s="1">
        <f>HLOOKUP(B871,'FY16-17'!$E$2:$GA$49,48,FALSE)</f>
        <v>126017.12</v>
      </c>
      <c r="N872" s="1">
        <f>HLOOKUP(B871,'FY17-18'!$E$2:$GA$49,48,FALSE)</f>
        <v>120954.61</v>
      </c>
      <c r="O872" s="1">
        <f>HLOOKUP($B871,'FY18-19'!$E$2:$GA$49,48,FALSE)</f>
        <v>160083.47</v>
      </c>
      <c r="P872" s="1">
        <f>HLOOKUP($B871,'FY19-20'!$E$2:$GA$49,48,FALSE)</f>
        <v>158263.03</v>
      </c>
      <c r="Q872" s="1">
        <f>HLOOKUP($B871,'FY20-21'!$E$2:$GA$49,48,FALSE)</f>
        <v>116539.63</v>
      </c>
      <c r="R872" s="1">
        <f>HLOOKUP($B871,'FY21-22'!$E$2:$GA$49,48,FALSE)</f>
        <v>120593.15</v>
      </c>
      <c r="S872" s="1">
        <f>HLOOKUP($B871,'FY22-23'!$E$2:$GA$49,48,FALSE)</f>
        <v>98504.77</v>
      </c>
      <c r="T872" s="1">
        <f>HLOOKUP($B871,'FY23-24'!$E$2:$GA$49,48,FALSE)</f>
        <v>125879.27</v>
      </c>
    </row>
    <row r="873" spans="1:20">
      <c r="B873" t="s">
        <v>190</v>
      </c>
      <c r="D873" t="s">
        <v>17</v>
      </c>
      <c r="E873" s="3">
        <v>465.08</v>
      </c>
      <c r="F873" s="3">
        <v>537.99</v>
      </c>
      <c r="G873" s="3">
        <v>258.23</v>
      </c>
      <c r="H873" s="3">
        <v>356.61</v>
      </c>
      <c r="I873" s="3">
        <v>381.19563310069788</v>
      </c>
      <c r="J873" s="3">
        <v>410.5468181818182</v>
      </c>
      <c r="K873" s="3">
        <f t="shared" ref="K873:R873" si="645">K870/K868</f>
        <v>370.41919285714283</v>
      </c>
      <c r="L873" s="3">
        <f t="shared" si="645"/>
        <v>462.50946619217081</v>
      </c>
      <c r="M873" s="3">
        <f t="shared" si="645"/>
        <v>826.44820428336084</v>
      </c>
      <c r="N873" s="3">
        <f t="shared" si="645"/>
        <v>243.99120457939273</v>
      </c>
      <c r="O873" s="3">
        <f t="shared" si="645"/>
        <v>341.98002409638559</v>
      </c>
      <c r="P873" s="3">
        <f t="shared" si="645"/>
        <v>217.78221222169589</v>
      </c>
      <c r="Q873" s="3">
        <f t="shared" si="645"/>
        <v>242.77635969141755</v>
      </c>
      <c r="R873" s="3">
        <f t="shared" si="645"/>
        <v>163.89376741950986</v>
      </c>
      <c r="S873" s="3">
        <f t="shared" ref="S873:T873" si="646">S870/S868</f>
        <v>208.61028626880156</v>
      </c>
      <c r="T873" s="3">
        <f t="shared" si="646"/>
        <v>282.29566311713455</v>
      </c>
    </row>
    <row r="874" spans="1:20">
      <c r="B874" t="s">
        <v>190</v>
      </c>
      <c r="D874" t="s">
        <v>18</v>
      </c>
      <c r="E874" s="4">
        <v>2.71</v>
      </c>
      <c r="F874" s="4">
        <v>3.19</v>
      </c>
      <c r="G874" s="4">
        <v>3.17</v>
      </c>
      <c r="H874" s="4">
        <v>3.29</v>
      </c>
      <c r="I874" s="5">
        <v>2.5150752208605502</v>
      </c>
      <c r="J874" s="5">
        <v>2.9673533083645443</v>
      </c>
      <c r="K874" s="3">
        <f t="shared" ref="K874:M876" si="647">K870/K869</f>
        <v>3.5762638613042039</v>
      </c>
      <c r="L874" s="3">
        <f t="shared" si="647"/>
        <v>4.5716100778261444</v>
      </c>
      <c r="M874" s="3">
        <f t="shared" si="647"/>
        <v>3.3007899723647847</v>
      </c>
      <c r="N874" s="3">
        <f t="shared" ref="N874:R876" si="648">N870/N869</f>
        <v>3.5609191820130035</v>
      </c>
      <c r="O874" s="3">
        <f t="shared" si="648"/>
        <v>4.8597999534297616</v>
      </c>
      <c r="P874" s="3">
        <f t="shared" si="648"/>
        <v>4.4177565199008324</v>
      </c>
      <c r="Q874" s="3">
        <f t="shared" si="648"/>
        <v>3.4682575992395592</v>
      </c>
      <c r="R874" s="3">
        <f t="shared" si="648"/>
        <v>2.8933552486469059</v>
      </c>
      <c r="S874" s="3">
        <f t="shared" ref="S874:T874" si="649">S870/S869</f>
        <v>3.4423643537467252</v>
      </c>
      <c r="T874" s="3">
        <f t="shared" si="649"/>
        <v>5.9941298471721183</v>
      </c>
    </row>
    <row r="875" spans="1:20">
      <c r="B875" t="s">
        <v>190</v>
      </c>
      <c r="D875" t="s">
        <v>19</v>
      </c>
      <c r="E875" s="6">
        <v>0.43099999999999999</v>
      </c>
      <c r="F875" s="6">
        <v>0.41710000000000003</v>
      </c>
      <c r="G875" s="6">
        <v>0.4178</v>
      </c>
      <c r="H875" s="6">
        <v>0.41930000000000001</v>
      </c>
      <c r="I875" s="6">
        <v>0.43827329563522155</v>
      </c>
      <c r="J875" s="6">
        <v>0.42309651318695801</v>
      </c>
      <c r="K875" s="6">
        <f t="shared" si="647"/>
        <v>0.40872679634175851</v>
      </c>
      <c r="L875" s="6">
        <f t="shared" si="647"/>
        <v>0.40772532808023321</v>
      </c>
      <c r="M875" s="6">
        <f t="shared" si="647"/>
        <v>0.41457102928659639</v>
      </c>
      <c r="N875" s="6">
        <f t="shared" si="648"/>
        <v>0.42427669130130657</v>
      </c>
      <c r="O875" s="6">
        <f t="shared" si="648"/>
        <v>0.39023181160937254</v>
      </c>
      <c r="P875" s="6">
        <f t="shared" si="648"/>
        <v>0.60232497513530803</v>
      </c>
      <c r="Q875" s="6">
        <f t="shared" si="648"/>
        <v>0.41090753487605025</v>
      </c>
      <c r="R875" s="6">
        <f t="shared" si="648"/>
        <v>0.60663118680180228</v>
      </c>
      <c r="S875" s="6">
        <f t="shared" ref="S875:T875" si="650">S871/S870</f>
        <v>0.41145065261714386</v>
      </c>
      <c r="T875" s="6">
        <f t="shared" si="650"/>
        <v>0.38047992084809301</v>
      </c>
    </row>
    <row r="876" spans="1:20">
      <c r="B876" t="s">
        <v>190</v>
      </c>
      <c r="D876" t="s">
        <v>20</v>
      </c>
      <c r="E876" s="6">
        <v>0.58169999999999999</v>
      </c>
      <c r="F876" s="6">
        <v>0.59089999999999998</v>
      </c>
      <c r="G876" s="6">
        <v>0.60260000000000002</v>
      </c>
      <c r="H876" s="6">
        <v>0.6129</v>
      </c>
      <c r="I876" s="6">
        <v>0.69152397873903571</v>
      </c>
      <c r="J876" s="6">
        <v>0.6159961882236249</v>
      </c>
      <c r="K876" s="6">
        <f t="shared" si="647"/>
        <v>0.66003495465071649</v>
      </c>
      <c r="L876" s="6">
        <f t="shared" si="647"/>
        <v>0.61640028429845495</v>
      </c>
      <c r="M876" s="6">
        <f t="shared" si="647"/>
        <v>0.60593532067222378</v>
      </c>
      <c r="N876" s="6">
        <f t="shared" si="648"/>
        <v>0.58159296448874376</v>
      </c>
      <c r="O876" s="6">
        <f t="shared" si="648"/>
        <v>0.5781026762200806</v>
      </c>
      <c r="P876" s="6">
        <f t="shared" si="648"/>
        <v>0.57152859811009149</v>
      </c>
      <c r="Q876" s="6">
        <f t="shared" si="648"/>
        <v>0.56326709679839104</v>
      </c>
      <c r="R876" s="6">
        <f t="shared" si="648"/>
        <v>0.58285883947179928</v>
      </c>
      <c r="S876" s="6">
        <f t="shared" ref="S876:T876" si="651">S872/S871</f>
        <v>0.55683406379641365</v>
      </c>
      <c r="T876" s="6">
        <f t="shared" si="651"/>
        <v>0.56726756157984659</v>
      </c>
    </row>
    <row r="877" spans="1:20">
      <c r="B877" t="s">
        <v>190</v>
      </c>
      <c r="D877" t="s">
        <v>21</v>
      </c>
      <c r="E877" s="6">
        <v>0.25069999999999998</v>
      </c>
      <c r="F877" s="6">
        <v>0.24640000000000001</v>
      </c>
      <c r="G877" s="6">
        <v>0.25169999999999998</v>
      </c>
      <c r="H877" s="6">
        <v>0.25700000000000001</v>
      </c>
      <c r="I877" s="6">
        <v>0.3030764931727381</v>
      </c>
      <c r="J877" s="6">
        <v>0.26062583937387279</v>
      </c>
      <c r="K877" s="6">
        <f t="shared" ref="K877:R877" si="652">K872/K870</f>
        <v>0.2697739724879652</v>
      </c>
      <c r="L877" s="6">
        <f t="shared" si="652"/>
        <v>0.25132200814433653</v>
      </c>
      <c r="M877" s="6">
        <f t="shared" si="652"/>
        <v>0.25120322957218766</v>
      </c>
      <c r="N877" s="6">
        <f t="shared" si="652"/>
        <v>0.24675633865740249</v>
      </c>
      <c r="O877" s="6">
        <f t="shared" si="652"/>
        <v>0.22559405463758855</v>
      </c>
      <c r="P877" s="6">
        <f t="shared" si="652"/>
        <v>0.34424594864577834</v>
      </c>
      <c r="Q877" s="6">
        <f t="shared" si="652"/>
        <v>0.23145069422221648</v>
      </c>
      <c r="R877" s="6">
        <f t="shared" si="652"/>
        <v>0.35358034952669876</v>
      </c>
      <c r="S877" s="6">
        <f t="shared" ref="S877:T877" si="653">S872/S870</f>
        <v>0.22910973894849074</v>
      </c>
      <c r="T877" s="6">
        <f t="shared" si="653"/>
        <v>0.21583391692959078</v>
      </c>
    </row>
    <row r="878" spans="1:20">
      <c r="B878" t="s">
        <v>190</v>
      </c>
    </row>
    <row r="879" spans="1:20">
      <c r="A879" t="s">
        <v>192</v>
      </c>
      <c r="B879" t="s">
        <v>193</v>
      </c>
      <c r="C879" t="s">
        <v>194</v>
      </c>
    </row>
    <row r="880" spans="1:20">
      <c r="B880" t="s">
        <v>193</v>
      </c>
      <c r="D880" t="s">
        <v>12</v>
      </c>
      <c r="E880" s="1">
        <v>21</v>
      </c>
      <c r="F880" s="1">
        <v>13</v>
      </c>
      <c r="G880" s="1">
        <v>15</v>
      </c>
      <c r="H880" s="1">
        <v>11</v>
      </c>
      <c r="I880" s="1">
        <v>6</v>
      </c>
      <c r="J880" s="1">
        <v>4</v>
      </c>
      <c r="K880" s="1">
        <f>HLOOKUP(B879,'FY14-15'!$E$2:$GA$49,15,FALSE)</f>
        <v>7</v>
      </c>
      <c r="L880" s="1">
        <f>HLOOKUP(B879,'FY15-16'!$E$2:$GA$49,15,FALSE)</f>
        <v>2</v>
      </c>
      <c r="M880" s="1">
        <f>HLOOKUP(B879,'FY16-17'!$E$2:$GA$49,15,FALSE)</f>
        <v>1</v>
      </c>
      <c r="N880" s="1">
        <f>HLOOKUP(B879,'FY17-18'!$E$2:$GA$49,15,FALSE)</f>
        <v>1</v>
      </c>
      <c r="O880" s="1">
        <f>HLOOKUP($B879,'FY18-19'!$E$2:$GA$49,15,FALSE)</f>
        <v>0</v>
      </c>
      <c r="P880" s="1">
        <f>HLOOKUP($B879,'FY19-20'!$E$2:$GA$49,15,FALSE)</f>
        <v>2</v>
      </c>
      <c r="Q880" s="1">
        <f>HLOOKUP($B879,'FY20-21'!$E$2:$GA$49,15,FALSE)</f>
        <v>2</v>
      </c>
      <c r="R880" s="1">
        <f>HLOOKUP($B879,'FY21-22'!$E$2:$GA$49,15,FALSE)</f>
        <v>2</v>
      </c>
      <c r="S880" s="1">
        <f>HLOOKUP($B879,'FY22-23'!$E$2:$GA$49,15,FALSE)</f>
        <v>2</v>
      </c>
      <c r="T880" s="1">
        <f>HLOOKUP($B879,'FY23-24'!$E$2:$GA$49,15,FALSE)</f>
        <v>0</v>
      </c>
    </row>
    <row r="881" spans="1:20">
      <c r="B881" t="s">
        <v>193</v>
      </c>
      <c r="D881" t="s">
        <v>13</v>
      </c>
      <c r="E881" s="3">
        <v>38808</v>
      </c>
      <c r="F881" s="3">
        <v>38160</v>
      </c>
      <c r="G881" s="3">
        <v>18868.2</v>
      </c>
      <c r="H881" s="3">
        <v>30107.7</v>
      </c>
      <c r="I881" s="1">
        <v>35046</v>
      </c>
      <c r="J881" s="1">
        <v>7488</v>
      </c>
      <c r="K881" s="1">
        <f>HLOOKUP(B880,'FY14-15'!$E$2:$GA$49,31,FALSE)</f>
        <v>2635.2</v>
      </c>
      <c r="L881" s="1">
        <f>HLOOKUP(B880,'FY15-16'!$E$2:$GA$49,31,FALSE)</f>
        <v>5558.4</v>
      </c>
      <c r="M881" s="1">
        <f>HLOOKUP(B880,'FY16-17'!$E$2:$GA$49,31,FALSE)</f>
        <v>4280</v>
      </c>
      <c r="N881" s="1">
        <f>HLOOKUP(B880,'FY17-18'!$E$2:$GA$49,31,FALSE)</f>
        <v>900</v>
      </c>
      <c r="O881" s="1">
        <f>HLOOKUP($B880,'FY18-19'!$E$2:$GA$49,31,FALSE)</f>
        <v>0</v>
      </c>
      <c r="P881" s="1">
        <f>HLOOKUP($B880,'FY19-20'!$E$2:$GA$49,31,FALSE)</f>
        <v>7696</v>
      </c>
      <c r="Q881" s="1">
        <f>HLOOKUP($B880,'FY20-21'!$E$2:$GA$49,31,FALSE)</f>
        <v>6262</v>
      </c>
      <c r="R881" s="1">
        <f>HLOOKUP($B880,'FY21-22'!$E$2:$GA$49,31,FALSE)</f>
        <v>8280</v>
      </c>
      <c r="S881" s="1">
        <f>HLOOKUP($B880,'FY22-23'!$E$2:$GA$49,31,FALSE)</f>
        <v>7185.6</v>
      </c>
      <c r="T881" s="1">
        <f>HLOOKUP($B880,'FY23-24'!$E$2:$GA$49,31,FALSE)</f>
        <v>0</v>
      </c>
    </row>
    <row r="882" spans="1:20">
      <c r="B882" t="s">
        <v>193</v>
      </c>
      <c r="D882" t="s">
        <v>24</v>
      </c>
      <c r="E882" s="3">
        <v>38295.519999999997</v>
      </c>
      <c r="F882" s="3">
        <v>23150.78</v>
      </c>
      <c r="G882" s="3">
        <v>19245.25</v>
      </c>
      <c r="H882" s="3">
        <v>30225.58</v>
      </c>
      <c r="I882" s="1">
        <v>21662.71</v>
      </c>
      <c r="J882" s="1">
        <v>3438.41</v>
      </c>
      <c r="K882" s="1">
        <f>HLOOKUP(B881,'FY14-15'!$E$2:$GA$49,7,FALSE)</f>
        <v>3843.07</v>
      </c>
      <c r="L882" s="1">
        <f>HLOOKUP(B881,'FY15-16'!$E$2:$GA$49,7,FALSE)</f>
        <v>1809.5</v>
      </c>
      <c r="M882" s="1">
        <f>HLOOKUP(B881,'FY16-17'!$E$2:$GA$49,7,FALSE)</f>
        <v>1498</v>
      </c>
      <c r="N882" s="1">
        <f>HLOOKUP(B881,'FY17-18'!$E$2:$GA$49,7,FALSE)</f>
        <v>315</v>
      </c>
      <c r="O882" s="1">
        <f>HLOOKUP($B881,'FY18-19'!$E$2:$GA$49,7,FALSE)</f>
        <v>0</v>
      </c>
      <c r="P882" s="1">
        <f>HLOOKUP($B881,'FY19-20'!$E$2:$GA$49,7,FALSE)</f>
        <v>2300.1999999999998</v>
      </c>
      <c r="Q882" s="1">
        <f>HLOOKUP($B881,'FY20-21'!$E$2:$GA$49,7,FALSE)</f>
        <v>3710.7</v>
      </c>
      <c r="R882" s="1">
        <f>HLOOKUP($B881,'FY21-22'!$E$2:$GA$49,7,FALSE)</f>
        <v>4780.2</v>
      </c>
      <c r="S882" s="1">
        <f>HLOOKUP($B881,'FY22-23'!$E$2:$GA$49,7,FALSE)</f>
        <v>2311.0500000000002</v>
      </c>
      <c r="T882" s="1">
        <f>HLOOKUP($B881,'FY23-24'!$E$2:$GA$49,7,FALSE)</f>
        <v>0</v>
      </c>
    </row>
    <row r="883" spans="1:20">
      <c r="B883" t="s">
        <v>193</v>
      </c>
      <c r="D883" t="s">
        <v>15</v>
      </c>
      <c r="E883" s="3">
        <v>22689.55</v>
      </c>
      <c r="F883" s="3">
        <v>22689.55</v>
      </c>
      <c r="G883" s="3">
        <v>17397.740000000002</v>
      </c>
      <c r="H883" s="3">
        <v>17777.41</v>
      </c>
      <c r="I883" s="1">
        <v>16113.880000000001</v>
      </c>
      <c r="J883" s="1">
        <v>3039.84</v>
      </c>
      <c r="K883" s="1">
        <f>HLOOKUP(B882,'FY14-15'!$E$2:$GA$49,39,FALSE)</f>
        <v>3039.84</v>
      </c>
      <c r="L883" s="1">
        <f>HLOOKUP(B882,'FY15-16'!$E$2:$GA$49,39,FALSE)</f>
        <v>1961.5900000000001</v>
      </c>
      <c r="M883" s="1">
        <f>HLOOKUP(B882,'FY16-17'!$E$2:$GA$49,39,FALSE)</f>
        <v>1628.55</v>
      </c>
      <c r="N883" s="1">
        <f>HLOOKUP(B882,'FY17-18'!$E$2:$GA$49,39,FALSE)</f>
        <v>1348.2</v>
      </c>
      <c r="O883" s="1">
        <f>HLOOKUP($B882,'FY18-19'!$E$2:$GA$49,39,FALSE)</f>
        <v>283.5</v>
      </c>
      <c r="P883" s="1">
        <f>HLOOKUP($B882,'FY19-20'!$E$2:$GA$49,39,FALSE)</f>
        <v>2070.1799999999998</v>
      </c>
      <c r="Q883" s="1">
        <f>HLOOKUP($B882,'FY20-21'!$E$2:$GA$49,39,FALSE)</f>
        <v>2825.03</v>
      </c>
      <c r="R883" s="1">
        <f>HLOOKUP($B882,'FY21-22'!$E$2:$GA$49,39,FALSE)</f>
        <v>3692.6499999999996</v>
      </c>
      <c r="S883" s="1">
        <f>HLOOKUP($B882,'FY22-23'!$E$2:$GA$49,39,FALSE)</f>
        <v>3692.65</v>
      </c>
      <c r="T883" s="1">
        <f>HLOOKUP($B882,'FY23-24'!$E$2:$GA$49,39,FALSE)</f>
        <v>0</v>
      </c>
    </row>
    <row r="884" spans="1:20">
      <c r="B884" t="s">
        <v>193</v>
      </c>
      <c r="D884" t="s">
        <v>16</v>
      </c>
      <c r="E884" s="3">
        <v>13187.17</v>
      </c>
      <c r="F884" s="3">
        <v>13340.58</v>
      </c>
      <c r="G884" s="3">
        <v>9905.14</v>
      </c>
      <c r="H884" s="3">
        <v>10934.28</v>
      </c>
      <c r="I884" s="1">
        <v>10948.91</v>
      </c>
      <c r="J884" s="1">
        <v>9731.11</v>
      </c>
      <c r="K884" s="1">
        <f>HLOOKUP(B883,'FY14-15'!$E$2:$GA$49,48,FALSE)</f>
        <v>505.3</v>
      </c>
      <c r="L884" s="1">
        <f>HLOOKUP(B883,'FY15-16'!$E$2:$GA$49,48,FALSE)</f>
        <v>1096.8799999999999</v>
      </c>
      <c r="M884" s="1">
        <f>HLOOKUP(B883,'FY16-17'!$E$2:$GA$49,48,FALSE)</f>
        <v>956.02</v>
      </c>
      <c r="N884" s="1">
        <f>HLOOKUP(B883,'FY17-18'!$E$2:$GA$49,48,FALSE)</f>
        <v>757.36</v>
      </c>
      <c r="O884" s="1">
        <f>HLOOKUP($B883,'FY18-19'!$E$2:$GA$49,48,FALSE)</f>
        <v>62.870000000000005</v>
      </c>
      <c r="P884" s="1">
        <f>HLOOKUP($B883,'FY19-20'!$E$2:$GA$49,48,FALSE)</f>
        <v>1349.1200000000001</v>
      </c>
      <c r="Q884" s="1">
        <f>HLOOKUP($B883,'FY20-21'!$E$2:$GA$49,48,FALSE)</f>
        <v>1760.98</v>
      </c>
      <c r="R884" s="1">
        <f>HLOOKUP($B883,'FY21-22'!$E$2:$GA$49,48,FALSE)</f>
        <v>2235.34</v>
      </c>
      <c r="S884" s="1">
        <f>HLOOKUP($B883,'FY22-23'!$E$2:$GA$49,48,FALSE)</f>
        <v>2114.5299999999997</v>
      </c>
      <c r="T884" s="1">
        <f>HLOOKUP($B883,'FY23-24'!$E$2:$GA$49,48,FALSE)</f>
        <v>0</v>
      </c>
    </row>
    <row r="885" spans="1:20">
      <c r="B885" t="s">
        <v>193</v>
      </c>
      <c r="D885" t="s">
        <v>17</v>
      </c>
      <c r="E885" s="3">
        <v>1823.6</v>
      </c>
      <c r="F885" s="3">
        <v>1780.83</v>
      </c>
      <c r="G885" s="3">
        <v>1283.02</v>
      </c>
      <c r="H885" s="3">
        <v>2747.78</v>
      </c>
      <c r="I885" s="3">
        <v>3610.4516666666664</v>
      </c>
      <c r="J885" s="3">
        <v>859.60249999999996</v>
      </c>
      <c r="K885" s="3">
        <f>K882/K880</f>
        <v>549.01</v>
      </c>
      <c r="L885" s="3">
        <f>L882/L880</f>
        <v>904.75</v>
      </c>
      <c r="M885" s="3">
        <f>M882/M880</f>
        <v>1498</v>
      </c>
      <c r="N885" s="3">
        <f>N882/N880</f>
        <v>315</v>
      </c>
      <c r="O885" s="3" t="s">
        <v>686</v>
      </c>
      <c r="P885" s="3" t="s">
        <v>686</v>
      </c>
      <c r="Q885" s="3" t="s">
        <v>686</v>
      </c>
      <c r="R885" s="3" t="s">
        <v>686</v>
      </c>
      <c r="S885" s="3" t="s">
        <v>686</v>
      </c>
      <c r="T885" s="3" t="s">
        <v>686</v>
      </c>
    </row>
    <row r="886" spans="1:20">
      <c r="B886" t="s">
        <v>193</v>
      </c>
      <c r="D886" t="s">
        <v>18</v>
      </c>
      <c r="E886" s="4">
        <v>0.99</v>
      </c>
      <c r="F886" s="4">
        <v>0.61</v>
      </c>
      <c r="G886" s="4">
        <v>1.02</v>
      </c>
      <c r="H886" s="4">
        <v>1</v>
      </c>
      <c r="I886" s="5">
        <v>0.6181221822747246</v>
      </c>
      <c r="J886" s="5">
        <v>0.45918936965811963</v>
      </c>
      <c r="K886" s="3">
        <f t="shared" ref="K886:M888" si="654">K882/K881</f>
        <v>1.4583598967820282</v>
      </c>
      <c r="L886" s="3">
        <f t="shared" si="654"/>
        <v>0.32554332181922857</v>
      </c>
      <c r="M886" s="3">
        <f t="shared" si="654"/>
        <v>0.35</v>
      </c>
      <c r="N886" s="3">
        <f>N882/N881</f>
        <v>0.35</v>
      </c>
      <c r="O886" s="3" t="s">
        <v>686</v>
      </c>
      <c r="P886" s="3" t="s">
        <v>686</v>
      </c>
      <c r="Q886" s="3" t="s">
        <v>686</v>
      </c>
      <c r="R886" s="3" t="s">
        <v>686</v>
      </c>
      <c r="S886" s="3" t="s">
        <v>686</v>
      </c>
      <c r="T886" s="3" t="s">
        <v>686</v>
      </c>
    </row>
    <row r="887" spans="1:20">
      <c r="B887" t="s">
        <v>193</v>
      </c>
      <c r="D887" t="s">
        <v>19</v>
      </c>
      <c r="E887" s="6">
        <v>0.59250000000000003</v>
      </c>
      <c r="F887" s="6">
        <v>0.98009999999999997</v>
      </c>
      <c r="G887" s="6">
        <v>0.90400000000000003</v>
      </c>
      <c r="H887" s="6">
        <v>0.58819999999999995</v>
      </c>
      <c r="I887" s="6">
        <v>0.74385337753217406</v>
      </c>
      <c r="J887" s="6">
        <v>0.88408305001439624</v>
      </c>
      <c r="K887" s="6">
        <f t="shared" si="654"/>
        <v>0.79099261788101705</v>
      </c>
      <c r="L887" s="6">
        <f t="shared" si="654"/>
        <v>1.084050842774247</v>
      </c>
      <c r="M887" s="6">
        <f t="shared" si="654"/>
        <v>1.0871495327102803</v>
      </c>
      <c r="N887" s="6">
        <f>N883/N882</f>
        <v>4.28</v>
      </c>
      <c r="O887" s="6" t="s">
        <v>686</v>
      </c>
      <c r="P887" s="6" t="s">
        <v>686</v>
      </c>
      <c r="Q887" s="6" t="s">
        <v>686</v>
      </c>
      <c r="R887" s="6" t="s">
        <v>686</v>
      </c>
      <c r="S887" s="6" t="s">
        <v>686</v>
      </c>
      <c r="T887" s="6" t="s">
        <v>686</v>
      </c>
    </row>
    <row r="888" spans="1:20">
      <c r="B888" t="s">
        <v>193</v>
      </c>
      <c r="D888" t="s">
        <v>20</v>
      </c>
      <c r="E888" s="6">
        <v>0.58120000000000005</v>
      </c>
      <c r="F888" s="6">
        <v>0.58799999999999997</v>
      </c>
      <c r="G888" s="6">
        <v>0.56930000000000003</v>
      </c>
      <c r="H888" s="6">
        <v>0.61509999999999998</v>
      </c>
      <c r="I888" s="6">
        <v>0.67947074199385871</v>
      </c>
      <c r="J888" s="6">
        <v>3.2011915100794779</v>
      </c>
      <c r="K888" s="6">
        <f t="shared" si="654"/>
        <v>0.16622585399231538</v>
      </c>
      <c r="L888" s="6">
        <f t="shared" si="654"/>
        <v>0.55917903333520247</v>
      </c>
      <c r="M888" s="6">
        <f t="shared" si="654"/>
        <v>0.5870375487396764</v>
      </c>
      <c r="N888" s="6">
        <f>N884/N883</f>
        <v>0.56175641596202341</v>
      </c>
      <c r="O888" s="6">
        <f>O884/O883</f>
        <v>0.22176366843033513</v>
      </c>
      <c r="P888" s="6">
        <f>P884/P883</f>
        <v>0.65169212339023674</v>
      </c>
      <c r="Q888" s="6">
        <f>Q884/Q883</f>
        <v>0.62334913257558322</v>
      </c>
      <c r="R888" s="6">
        <f>R884/R883</f>
        <v>0.60534846248629048</v>
      </c>
      <c r="S888" s="6">
        <f>S884/S883</f>
        <v>0.57263212056382262</v>
      </c>
      <c r="T888" s="6" t="e">
        <f>T884/T883</f>
        <v>#DIV/0!</v>
      </c>
    </row>
    <row r="889" spans="1:20">
      <c r="B889" t="s">
        <v>193</v>
      </c>
      <c r="D889" t="s">
        <v>21</v>
      </c>
      <c r="E889" s="6">
        <v>0.34439999999999998</v>
      </c>
      <c r="F889" s="6">
        <v>0.57620000000000005</v>
      </c>
      <c r="G889" s="6">
        <v>0.51470000000000005</v>
      </c>
      <c r="H889" s="6">
        <v>0.36180000000000001</v>
      </c>
      <c r="I889" s="6">
        <v>0.50542660636642411</v>
      </c>
      <c r="J889" s="6">
        <v>2.8301191539112556</v>
      </c>
      <c r="K889" s="6">
        <f>K884/K882</f>
        <v>0.13148342340888924</v>
      </c>
      <c r="L889" s="6">
        <f>L884/L882</f>
        <v>0.60617850234871506</v>
      </c>
      <c r="M889" s="6">
        <f>M884/M882</f>
        <v>0.63819759679572763</v>
      </c>
      <c r="N889" s="6">
        <f>N884/N882</f>
        <v>2.4043174603174604</v>
      </c>
      <c r="O889" s="6" t="s">
        <v>686</v>
      </c>
      <c r="P889" s="6" t="s">
        <v>686</v>
      </c>
      <c r="Q889" s="6" t="s">
        <v>686</v>
      </c>
      <c r="R889" s="6" t="s">
        <v>686</v>
      </c>
      <c r="S889" s="6" t="s">
        <v>686</v>
      </c>
      <c r="T889" s="6" t="s">
        <v>686</v>
      </c>
    </row>
    <row r="890" spans="1:20">
      <c r="B890" t="s">
        <v>193</v>
      </c>
    </row>
    <row r="891" spans="1:20">
      <c r="A891" t="s">
        <v>195</v>
      </c>
      <c r="B891" t="s">
        <v>196</v>
      </c>
      <c r="C891" t="s">
        <v>197</v>
      </c>
    </row>
    <row r="892" spans="1:20">
      <c r="B892" t="s">
        <v>196</v>
      </c>
      <c r="D892" t="s">
        <v>12</v>
      </c>
      <c r="E892" s="1">
        <v>267</v>
      </c>
      <c r="F892" s="1">
        <v>242</v>
      </c>
      <c r="G892" s="1">
        <v>239</v>
      </c>
      <c r="H892" s="1">
        <v>84</v>
      </c>
      <c r="I892" s="1">
        <v>104</v>
      </c>
      <c r="J892" s="1">
        <v>90</v>
      </c>
      <c r="K892" s="1">
        <f>HLOOKUP(B891,'FY14-15'!$E$2:$GA$49,15,FALSE)</f>
        <v>106</v>
      </c>
      <c r="L892" s="1">
        <f>HLOOKUP(B891,'FY15-16'!$E$2:$GA$49,15,FALSE)</f>
        <v>125</v>
      </c>
      <c r="M892" s="1">
        <f>HLOOKUP(B891,'FY16-17'!$E$2:$GA$49,15,FALSE)</f>
        <v>110</v>
      </c>
      <c r="N892" s="1">
        <f>HLOOKUP(B891,'FY17-18'!$E$2:$GA$49,15,FALSE)</f>
        <v>148</v>
      </c>
      <c r="O892" s="1">
        <f>HLOOKUP($B891,'FY18-19'!$E$2:$GA$49,15,FALSE)</f>
        <v>123</v>
      </c>
      <c r="P892" s="1">
        <f>HLOOKUP($B891,'FY19-20'!$E$2:$GA$49,15,FALSE)</f>
        <v>138</v>
      </c>
      <c r="Q892" s="1">
        <f>HLOOKUP($B891,'FY20-21'!$E$2:$GA$49,15,FALSE)</f>
        <v>67</v>
      </c>
      <c r="R892" s="1">
        <f>HLOOKUP($B891,'FY21-22'!$E$2:$GA$49,15,FALSE)</f>
        <v>70</v>
      </c>
      <c r="S892" s="1">
        <f>HLOOKUP($B891,'FY22-23'!$E$2:$GA$49,15,FALSE)</f>
        <v>185</v>
      </c>
      <c r="T892" s="1">
        <f>HLOOKUP($B891,'FY23-24'!$E$2:$GA$49,15,FALSE)</f>
        <v>160</v>
      </c>
    </row>
    <row r="893" spans="1:20">
      <c r="B893" t="s">
        <v>196</v>
      </c>
      <c r="D893" t="s">
        <v>13</v>
      </c>
      <c r="E893" s="3">
        <v>111888</v>
      </c>
      <c r="F893" s="3">
        <v>84490</v>
      </c>
      <c r="G893" s="3">
        <v>63492</v>
      </c>
      <c r="H893" s="3">
        <v>63036</v>
      </c>
      <c r="I893" s="1">
        <v>75744</v>
      </c>
      <c r="J893" s="1">
        <v>61915</v>
      </c>
      <c r="K893" s="1">
        <f>HLOOKUP(B892,'FY14-15'!$E$2:$GA$49,31,FALSE)</f>
        <v>73225</v>
      </c>
      <c r="L893" s="1">
        <f>HLOOKUP(B892,'FY15-16'!$E$2:$GA$49,31,FALSE)</f>
        <v>63510</v>
      </c>
      <c r="M893" s="1">
        <f>HLOOKUP(B892,'FY16-17'!$E$2:$GA$49,31,FALSE)</f>
        <v>86544</v>
      </c>
      <c r="N893" s="1">
        <f>HLOOKUP(B892,'FY17-18'!$E$2:$GA$49,31,FALSE)</f>
        <v>89996</v>
      </c>
      <c r="O893" s="1">
        <f>HLOOKUP($B892,'FY18-19'!$E$2:$GA$49,31,FALSE)</f>
        <v>79460</v>
      </c>
      <c r="P893" s="1">
        <f>HLOOKUP($B892,'FY19-20'!$E$2:$GA$49,31,FALSE)</f>
        <v>57824</v>
      </c>
      <c r="Q893" s="1">
        <f>HLOOKUP($B892,'FY20-21'!$E$2:$GA$49,31,FALSE)</f>
        <v>86219</v>
      </c>
      <c r="R893" s="1">
        <f>HLOOKUP($B892,'FY21-22'!$E$2:$GA$49,31,FALSE)</f>
        <v>60324.800000000003</v>
      </c>
      <c r="S893" s="1">
        <f>HLOOKUP($B892,'FY22-23'!$E$2:$GA$49,31,FALSE)</f>
        <v>54256.800000000003</v>
      </c>
      <c r="T893" s="1">
        <f>HLOOKUP($B892,'FY23-24'!$E$2:$GA$49,31,FALSE)</f>
        <v>46713</v>
      </c>
    </row>
    <row r="894" spans="1:20">
      <c r="B894" t="s">
        <v>196</v>
      </c>
      <c r="D894" t="s">
        <v>24</v>
      </c>
      <c r="E894" s="3">
        <v>185586.41</v>
      </c>
      <c r="F894" s="3">
        <v>173383.39</v>
      </c>
      <c r="G894" s="3">
        <v>181606.39999999999</v>
      </c>
      <c r="H894" s="3">
        <v>204164.59</v>
      </c>
      <c r="I894" s="1">
        <v>205086.41</v>
      </c>
      <c r="J894" s="1">
        <v>218839.63</v>
      </c>
      <c r="K894" s="1">
        <f>HLOOKUP(B893,'FY14-15'!$E$2:$GA$49,7,FALSE)</f>
        <v>223217</v>
      </c>
      <c r="L894" s="1">
        <f>HLOOKUP(B893,'FY15-16'!$E$2:$GA$49,7,FALSE)</f>
        <v>190965.25</v>
      </c>
      <c r="M894" s="1">
        <f>HLOOKUP(B893,'FY16-17'!$E$2:$GA$49,7,FALSE)</f>
        <v>248578</v>
      </c>
      <c r="N894" s="1">
        <f>HLOOKUP(B893,'FY17-18'!$E$2:$GA$49,7,FALSE)</f>
        <v>261085.29</v>
      </c>
      <c r="O894" s="1">
        <f>HLOOKUP($B893,'FY18-19'!$E$2:$GA$49,7,FALSE)</f>
        <v>266485.82</v>
      </c>
      <c r="P894" s="1">
        <f>HLOOKUP($B893,'FY19-20'!$E$2:$GA$49,7,FALSE)</f>
        <v>250431.19</v>
      </c>
      <c r="Q894" s="1">
        <f>HLOOKUP($B893,'FY20-21'!$E$2:$GA$49,7,FALSE)</f>
        <v>244622.45</v>
      </c>
      <c r="R894" s="1">
        <f>HLOOKUP($B893,'FY21-22'!$E$2:$GA$49,7,FALSE)</f>
        <v>239473.1</v>
      </c>
      <c r="S894" s="1">
        <f>HLOOKUP($B893,'FY22-23'!$E$2:$GA$49,7,FALSE)</f>
        <v>296939.03000000003</v>
      </c>
      <c r="T894" s="1">
        <f>HLOOKUP($B893,'FY23-24'!$E$2:$GA$49,7,FALSE)</f>
        <v>247889.43</v>
      </c>
    </row>
    <row r="895" spans="1:20">
      <c r="B895" t="s">
        <v>196</v>
      </c>
      <c r="D895" t="s">
        <v>15</v>
      </c>
      <c r="E895" s="3">
        <v>90878.709999999992</v>
      </c>
      <c r="F895" s="3">
        <v>90878.709999999992</v>
      </c>
      <c r="G895" s="3">
        <v>79884.149999999994</v>
      </c>
      <c r="H895" s="3">
        <v>84936.92</v>
      </c>
      <c r="I895" s="1">
        <v>88431.66</v>
      </c>
      <c r="J895" s="1">
        <v>89626.62</v>
      </c>
      <c r="K895" s="1">
        <f>HLOOKUP(B894,'FY14-15'!$E$2:$GA$49,39,FALSE)</f>
        <v>93941.65</v>
      </c>
      <c r="L895" s="1">
        <f>HLOOKUP(B894,'FY15-16'!$E$2:$GA$49,39,FALSE)</f>
        <v>93941.65</v>
      </c>
      <c r="M895" s="1">
        <f>HLOOKUP(B894,'FY16-17'!$E$2:$GA$49,39,FALSE)</f>
        <v>105866.95000000001</v>
      </c>
      <c r="N895" s="1">
        <f>HLOOKUP(B894,'FY17-18'!$E$2:$GA$49,39,FALSE)</f>
        <v>110967.67999999999</v>
      </c>
      <c r="O895" s="1">
        <f>HLOOKUP($B894,'FY18-19'!$E$2:$GA$49,39,FALSE)</f>
        <v>110967.67999999999</v>
      </c>
      <c r="P895" s="1">
        <f>HLOOKUP($B894,'FY19-20'!$E$2:$GA$49,39,FALSE)</f>
        <v>110158.26</v>
      </c>
      <c r="Q895" s="1">
        <f>HLOOKUP($B894,'FY20-21'!$E$2:$GA$49,39,FALSE)</f>
        <v>104445.81999999999</v>
      </c>
      <c r="R895" s="1">
        <f>HLOOKUP($B894,'FY21-22'!$E$2:$GA$49,39,FALSE)</f>
        <v>104445.81999999999</v>
      </c>
      <c r="S895" s="1">
        <f>HLOOKUP($B894,'FY22-23'!$E$2:$GA$49,39,FALSE)</f>
        <v>114161.01000000001</v>
      </c>
      <c r="T895" s="1">
        <f>HLOOKUP($B894,'FY23-24'!$E$2:$GA$49,39,FALSE)</f>
        <v>114161.01</v>
      </c>
    </row>
    <row r="896" spans="1:20">
      <c r="B896" t="s">
        <v>196</v>
      </c>
      <c r="D896" t="s">
        <v>16</v>
      </c>
      <c r="E896" s="3">
        <v>53053.42</v>
      </c>
      <c r="F896" s="3">
        <v>53433.180000000008</v>
      </c>
      <c r="G896" s="3">
        <v>46810.29</v>
      </c>
      <c r="H896" s="3">
        <v>52576.100000000006</v>
      </c>
      <c r="I896" s="1">
        <v>54827.42</v>
      </c>
      <c r="J896" s="1">
        <v>55208.02</v>
      </c>
      <c r="K896" s="1">
        <f>HLOOKUP(B895,'FY14-15'!$E$2:$GA$49,48,FALSE)</f>
        <v>61449.93</v>
      </c>
      <c r="L896" s="1">
        <f>HLOOKUP(B895,'FY15-16'!$E$2:$GA$49,48,FALSE)</f>
        <v>57905.66</v>
      </c>
      <c r="M896" s="1">
        <f>HLOOKUP(B895,'FY16-17'!$E$2:$GA$49,48,FALSE)</f>
        <v>65571.649999999994</v>
      </c>
      <c r="N896" s="1">
        <f>HLOOKUP(B895,'FY17-18'!$E$2:$GA$49,48,FALSE)</f>
        <v>65024.63</v>
      </c>
      <c r="O896" s="1">
        <f>HLOOKUP($B895,'FY18-19'!$E$2:$GA$49,48,FALSE)</f>
        <v>61692.29</v>
      </c>
      <c r="P896" s="1">
        <f>HLOOKUP($B895,'FY19-20'!$E$2:$GA$49,48,FALSE)</f>
        <v>62883.41</v>
      </c>
      <c r="Q896" s="1">
        <f>HLOOKUP($B895,'FY20-21'!$E$2:$GA$49,48,FALSE)</f>
        <v>61770.559999999998</v>
      </c>
      <c r="R896" s="1">
        <f>HLOOKUP($B895,'FY21-22'!$E$2:$GA$49,48,FALSE)</f>
        <v>60877.17</v>
      </c>
      <c r="S896" s="1">
        <f>HLOOKUP($B895,'FY22-23'!$E$2:$GA$49,48,FALSE)</f>
        <v>66277.2</v>
      </c>
      <c r="T896" s="1">
        <f>HLOOKUP($B895,'FY23-24'!$E$2:$GA$49,48,FALSE)</f>
        <v>62736.639999999999</v>
      </c>
    </row>
    <row r="897" spans="1:20">
      <c r="B897" t="s">
        <v>196</v>
      </c>
      <c r="D897" t="s">
        <v>17</v>
      </c>
      <c r="E897" s="3">
        <v>695.08</v>
      </c>
      <c r="F897" s="3">
        <v>716.46</v>
      </c>
      <c r="G897" s="3">
        <v>759.86</v>
      </c>
      <c r="H897" s="3">
        <v>2430.5300000000002</v>
      </c>
      <c r="I897" s="3">
        <v>1971.9847115384616</v>
      </c>
      <c r="J897" s="3">
        <v>2431.5514444444443</v>
      </c>
      <c r="K897" s="3">
        <f t="shared" ref="K897:R897" si="655">K894/K892</f>
        <v>2105.8207547169814</v>
      </c>
      <c r="L897" s="3">
        <f t="shared" si="655"/>
        <v>1527.722</v>
      </c>
      <c r="M897" s="3">
        <f t="shared" si="655"/>
        <v>2259.8000000000002</v>
      </c>
      <c r="N897" s="3">
        <f t="shared" si="655"/>
        <v>1764.0897972972973</v>
      </c>
      <c r="O897" s="3">
        <f t="shared" si="655"/>
        <v>2166.5513821138211</v>
      </c>
      <c r="P897" s="3">
        <f t="shared" si="655"/>
        <v>1814.7187681159421</v>
      </c>
      <c r="Q897" s="3">
        <f t="shared" si="655"/>
        <v>3651.0813432835821</v>
      </c>
      <c r="R897" s="3">
        <f t="shared" si="655"/>
        <v>3421.0442857142857</v>
      </c>
      <c r="S897" s="3">
        <f t="shared" ref="S897:T897" si="656">S894/S892</f>
        <v>1605.075837837838</v>
      </c>
      <c r="T897" s="3">
        <f t="shared" si="656"/>
        <v>1549.3089375</v>
      </c>
    </row>
    <row r="898" spans="1:20">
      <c r="B898" t="s">
        <v>196</v>
      </c>
      <c r="D898" t="s">
        <v>18</v>
      </c>
      <c r="E898" s="4">
        <v>1.66</v>
      </c>
      <c r="F898" s="4">
        <v>2.0499999999999998</v>
      </c>
      <c r="G898" s="4">
        <v>2.86</v>
      </c>
      <c r="H898" s="4">
        <v>3.24</v>
      </c>
      <c r="I898" s="5">
        <v>2.7076258185466835</v>
      </c>
      <c r="J898" s="5">
        <v>3.5345171606234356</v>
      </c>
      <c r="K898" s="3">
        <f t="shared" ref="K898:M900" si="657">K894/K893</f>
        <v>3.0483714578354388</v>
      </c>
      <c r="L898" s="3">
        <f t="shared" si="657"/>
        <v>3.0068532514564636</v>
      </c>
      <c r="M898" s="3">
        <f t="shared" si="657"/>
        <v>2.8722730634128304</v>
      </c>
      <c r="N898" s="3">
        <f t="shared" ref="N898:R900" si="658">N894/N893</f>
        <v>2.9010766034045958</v>
      </c>
      <c r="O898" s="3">
        <f t="shared" si="658"/>
        <v>3.3537102944877928</v>
      </c>
      <c r="P898" s="3">
        <f t="shared" si="658"/>
        <v>4.3309212437742115</v>
      </c>
      <c r="Q898" s="3">
        <f t="shared" si="658"/>
        <v>2.8372220740208074</v>
      </c>
      <c r="R898" s="3">
        <f t="shared" si="658"/>
        <v>3.9697288677293585</v>
      </c>
      <c r="S898" s="3">
        <f t="shared" ref="S898:T898" si="659">S894/S893</f>
        <v>5.4728445098125951</v>
      </c>
      <c r="T898" s="3">
        <f t="shared" si="659"/>
        <v>5.3066476141545182</v>
      </c>
    </row>
    <row r="899" spans="1:20">
      <c r="B899" t="s">
        <v>196</v>
      </c>
      <c r="D899" t="s">
        <v>19</v>
      </c>
      <c r="E899" s="6">
        <v>0.48970000000000002</v>
      </c>
      <c r="F899" s="6">
        <v>0.52410000000000001</v>
      </c>
      <c r="G899" s="6">
        <v>0.43990000000000001</v>
      </c>
      <c r="H899" s="6">
        <v>0.41599999999999998</v>
      </c>
      <c r="I899" s="6">
        <v>0.4311921984494243</v>
      </c>
      <c r="J899" s="6">
        <v>0.40955388199111831</v>
      </c>
      <c r="K899" s="6">
        <f t="shared" si="657"/>
        <v>0.42085347442175103</v>
      </c>
      <c r="L899" s="6">
        <f t="shared" si="657"/>
        <v>0.49193059993899413</v>
      </c>
      <c r="M899" s="6">
        <f t="shared" si="657"/>
        <v>0.42589026382061168</v>
      </c>
      <c r="N899" s="6">
        <f t="shared" si="658"/>
        <v>0.42502463467014934</v>
      </c>
      <c r="O899" s="6">
        <f t="shared" si="658"/>
        <v>0.41641119966533302</v>
      </c>
      <c r="P899" s="6">
        <f t="shared" si="658"/>
        <v>0.43987436229488824</v>
      </c>
      <c r="Q899" s="6">
        <f t="shared" si="658"/>
        <v>0.42696743491858569</v>
      </c>
      <c r="R899" s="6">
        <f t="shared" si="658"/>
        <v>0.43614844423027049</v>
      </c>
      <c r="S899" s="6">
        <f t="shared" ref="S899:T899" si="660">S895/S894</f>
        <v>0.38445942926398052</v>
      </c>
      <c r="T899" s="6">
        <f t="shared" si="660"/>
        <v>0.46053197992346828</v>
      </c>
    </row>
    <row r="900" spans="1:20">
      <c r="B900" t="s">
        <v>196</v>
      </c>
      <c r="D900" t="s">
        <v>20</v>
      </c>
      <c r="E900" s="6">
        <v>0.58379999999999999</v>
      </c>
      <c r="F900" s="6">
        <v>0.58799999999999997</v>
      </c>
      <c r="G900" s="6">
        <v>0.58599999999999997</v>
      </c>
      <c r="H900" s="6">
        <v>0.61899999999999999</v>
      </c>
      <c r="I900" s="6">
        <v>0.61999763433141475</v>
      </c>
      <c r="J900" s="6">
        <v>0.61597793155649516</v>
      </c>
      <c r="K900" s="6">
        <f t="shared" si="657"/>
        <v>0.65412870648961352</v>
      </c>
      <c r="L900" s="6">
        <f t="shared" si="657"/>
        <v>0.61640028677375802</v>
      </c>
      <c r="M900" s="6">
        <f t="shared" si="657"/>
        <v>0.61937790783620372</v>
      </c>
      <c r="N900" s="6">
        <f t="shared" si="658"/>
        <v>0.58597809740637996</v>
      </c>
      <c r="O900" s="6">
        <f t="shared" si="658"/>
        <v>0.55594827250601264</v>
      </c>
      <c r="P900" s="6">
        <f t="shared" si="658"/>
        <v>0.5708460718243008</v>
      </c>
      <c r="Q900" s="6">
        <f t="shared" si="658"/>
        <v>0.59141246629113542</v>
      </c>
      <c r="R900" s="6">
        <f t="shared" si="658"/>
        <v>0.5828588449015959</v>
      </c>
      <c r="S900" s="6">
        <f t="shared" ref="S900:T900" si="661">S896/S895</f>
        <v>0.580558984192589</v>
      </c>
      <c r="T900" s="6">
        <f t="shared" si="661"/>
        <v>0.54954524316139108</v>
      </c>
    </row>
    <row r="901" spans="1:20">
      <c r="B901" t="s">
        <v>196</v>
      </c>
      <c r="D901" t="s">
        <v>21</v>
      </c>
      <c r="E901" s="6">
        <v>0.28589999999999999</v>
      </c>
      <c r="F901" s="6">
        <v>0.30819999999999997</v>
      </c>
      <c r="G901" s="6">
        <v>0.25779999999999997</v>
      </c>
      <c r="H901" s="6">
        <v>0.25750000000000001</v>
      </c>
      <c r="I901" s="6">
        <v>0.26733814298080499</v>
      </c>
      <c r="J901" s="6">
        <v>0.25227615308982199</v>
      </c>
      <c r="K901" s="6">
        <f t="shared" ref="K901:R901" si="662">K896/K894</f>
        <v>0.27529233884515963</v>
      </c>
      <c r="L901" s="6">
        <f t="shared" si="662"/>
        <v>0.30322616287518278</v>
      </c>
      <c r="M901" s="6">
        <f t="shared" si="662"/>
        <v>0.26378702057301934</v>
      </c>
      <c r="N901" s="6">
        <f t="shared" si="662"/>
        <v>0.24905512677485581</v>
      </c>
      <c r="O901" s="6">
        <f t="shared" si="662"/>
        <v>0.23150308710609818</v>
      </c>
      <c r="P901" s="6">
        <f t="shared" si="662"/>
        <v>0.25110055181225632</v>
      </c>
      <c r="Q901" s="6">
        <f t="shared" si="662"/>
        <v>0.25251386371120066</v>
      </c>
      <c r="R901" s="6">
        <f t="shared" si="662"/>
        <v>0.2542129784096836</v>
      </c>
      <c r="S901" s="6">
        <f t="shared" ref="S901:T901" si="663">S896/S894</f>
        <v>0.22320137571675908</v>
      </c>
      <c r="T901" s="6">
        <f t="shared" si="663"/>
        <v>0.25308315889063926</v>
      </c>
    </row>
    <row r="902" spans="1:20">
      <c r="B902" t="s">
        <v>196</v>
      </c>
    </row>
    <row r="903" spans="1:20">
      <c r="A903" t="s">
        <v>195</v>
      </c>
      <c r="B903" t="s">
        <v>198</v>
      </c>
      <c r="C903" t="s">
        <v>199</v>
      </c>
    </row>
    <row r="904" spans="1:20">
      <c r="B904" t="s">
        <v>198</v>
      </c>
      <c r="D904" t="s">
        <v>12</v>
      </c>
      <c r="E904" s="1">
        <v>56</v>
      </c>
      <c r="F904" s="1">
        <v>63</v>
      </c>
      <c r="G904" s="1">
        <v>29</v>
      </c>
      <c r="H904" s="1">
        <v>37</v>
      </c>
      <c r="I904" s="1">
        <v>37</v>
      </c>
      <c r="J904" s="1">
        <v>25</v>
      </c>
      <c r="K904" s="1">
        <f>HLOOKUP(B903,'FY14-15'!$E$2:$GA$49,15,FALSE)</f>
        <v>32</v>
      </c>
      <c r="L904" s="1">
        <f>HLOOKUP(B903,'FY15-16'!$E$2:$GA$49,15,FALSE)</f>
        <v>41</v>
      </c>
      <c r="M904" s="1">
        <f>HLOOKUP(B903,'FY16-17'!$E$2:$GA$49,15,FALSE)</f>
        <v>26</v>
      </c>
      <c r="N904" s="1">
        <f>HLOOKUP(B903,'FY17-18'!$E$2:$GA$49,15,FALSE)</f>
        <v>17</v>
      </c>
      <c r="O904" s="1">
        <f>HLOOKUP($B903,'FY18-19'!$E$2:$GA$49,15,FALSE)</f>
        <v>17</v>
      </c>
      <c r="P904" s="1">
        <f>HLOOKUP($B903,'FY19-20'!$E$2:$GA$49,15,FALSE)</f>
        <v>14</v>
      </c>
      <c r="Q904" s="1">
        <f>HLOOKUP($B903,'FY20-21'!$E$2:$GA$49,15,FALSE)</f>
        <v>0</v>
      </c>
      <c r="R904" s="1">
        <f>HLOOKUP($B903,'FY21-22'!$E$2:$GA$49,15,FALSE)</f>
        <v>6</v>
      </c>
      <c r="S904" s="1">
        <f>HLOOKUP($B903,'FY22-23'!$E$2:$GA$49,15,FALSE)</f>
        <v>6</v>
      </c>
      <c r="T904" s="1">
        <f>HLOOKUP($B903,'FY23-24'!$E$2:$GA$49,15,FALSE)</f>
        <v>0</v>
      </c>
    </row>
    <row r="905" spans="1:20">
      <c r="B905" t="s">
        <v>198</v>
      </c>
      <c r="D905" t="s">
        <v>13</v>
      </c>
      <c r="E905" s="3">
        <v>36540</v>
      </c>
      <c r="F905" s="3">
        <v>38135</v>
      </c>
      <c r="G905" s="3">
        <v>27988.5</v>
      </c>
      <c r="H905" s="3">
        <v>26424</v>
      </c>
      <c r="I905" s="1">
        <v>29725</v>
      </c>
      <c r="J905" s="1">
        <v>32546.400000000001</v>
      </c>
      <c r="K905" s="1">
        <f>HLOOKUP(B904,'FY14-15'!$E$2:$GA$49,31,FALSE)</f>
        <v>30246</v>
      </c>
      <c r="L905" s="1">
        <f>HLOOKUP(B904,'FY15-16'!$E$2:$GA$49,31,FALSE)</f>
        <v>24596</v>
      </c>
      <c r="M905" s="1">
        <f>HLOOKUP(B904,'FY16-17'!$E$2:$GA$49,31,FALSE)</f>
        <v>22578</v>
      </c>
      <c r="N905" s="1">
        <f>HLOOKUP(B904,'FY17-18'!$E$2:$GA$49,31,FALSE)</f>
        <v>14454</v>
      </c>
      <c r="O905" s="1">
        <f>HLOOKUP($B904,'FY18-19'!$E$2:$GA$49,31,FALSE)</f>
        <v>12330</v>
      </c>
      <c r="P905" s="1">
        <f>HLOOKUP($B904,'FY19-20'!$E$2:$GA$49,31,FALSE)</f>
        <v>7626</v>
      </c>
      <c r="Q905" s="1">
        <f>HLOOKUP($B904,'FY20-21'!$E$2:$GA$49,31,FALSE)</f>
        <v>0</v>
      </c>
      <c r="R905" s="1">
        <f>HLOOKUP($B904,'FY21-22'!$E$2:$GA$49,31,FALSE)</f>
        <v>3537</v>
      </c>
      <c r="S905" s="1">
        <f>HLOOKUP($B904,'FY22-23'!$E$2:$GA$49,31,FALSE)</f>
        <v>4972</v>
      </c>
      <c r="T905" s="1">
        <f>HLOOKUP($B904,'FY23-24'!$E$2:$GA$49,31,FALSE)</f>
        <v>0</v>
      </c>
    </row>
    <row r="906" spans="1:20">
      <c r="B906" t="s">
        <v>198</v>
      </c>
      <c r="D906" t="s">
        <v>24</v>
      </c>
      <c r="E906" s="3">
        <v>28914</v>
      </c>
      <c r="F906" s="3">
        <v>43639</v>
      </c>
      <c r="G906" s="3">
        <v>59639.66</v>
      </c>
      <c r="H906" s="3">
        <v>53179.92</v>
      </c>
      <c r="I906" s="1">
        <v>92881.82</v>
      </c>
      <c r="J906" s="1">
        <v>46963.98</v>
      </c>
      <c r="K906" s="1">
        <f>HLOOKUP(B905,'FY14-15'!$E$2:$GA$49,7,FALSE)</f>
        <v>81027.48</v>
      </c>
      <c r="L906" s="1">
        <f>HLOOKUP(B905,'FY15-16'!$E$2:$GA$49,7,FALSE)</f>
        <v>45488.639999999999</v>
      </c>
      <c r="M906" s="1">
        <f>HLOOKUP(B905,'FY16-17'!$E$2:$GA$49,7,FALSE)</f>
        <v>34995.18</v>
      </c>
      <c r="N906" s="1">
        <f>HLOOKUP(B905,'FY17-18'!$E$2:$GA$49,7,FALSE)</f>
        <v>30951.68</v>
      </c>
      <c r="O906" s="1">
        <f>HLOOKUP($B905,'FY18-19'!$E$2:$GA$49,7,FALSE)</f>
        <v>32080.84</v>
      </c>
      <c r="P906" s="1">
        <f>HLOOKUP($B905,'FY19-20'!$E$2:$GA$49,7,FALSE)</f>
        <v>25290.5</v>
      </c>
      <c r="Q906" s="1">
        <f>HLOOKUP($B905,'FY20-21'!$E$2:$GA$49,7,FALSE)</f>
        <v>0</v>
      </c>
      <c r="R906" s="1">
        <f>HLOOKUP($B905,'FY21-22'!$E$2:$GA$49,7,FALSE)</f>
        <v>17598.5</v>
      </c>
      <c r="S906" s="1">
        <f>HLOOKUP($B905,'FY22-23'!$E$2:$GA$49,7,FALSE)</f>
        <v>11130.75</v>
      </c>
      <c r="T906" s="1">
        <f>HLOOKUP($B905,'FY23-24'!$E$2:$GA$49,7,FALSE)</f>
        <v>0</v>
      </c>
    </row>
    <row r="907" spans="1:20">
      <c r="B907" t="s">
        <v>198</v>
      </c>
      <c r="D907" t="s">
        <v>15</v>
      </c>
      <c r="E907" s="3">
        <v>21185.56</v>
      </c>
      <c r="F907" s="3">
        <v>24330.84</v>
      </c>
      <c r="G907" s="3">
        <v>27209.230000000003</v>
      </c>
      <c r="H907" s="3">
        <v>27209.230000000003</v>
      </c>
      <c r="I907" s="1">
        <v>38903.229999999996</v>
      </c>
      <c r="J907" s="1">
        <v>24057.43</v>
      </c>
      <c r="K907" s="1">
        <f>HLOOKUP(B906,'FY14-15'!$E$2:$GA$49,39,FALSE)</f>
        <v>35018.639999999999</v>
      </c>
      <c r="L907" s="1">
        <f>HLOOKUP(B906,'FY15-16'!$E$2:$GA$49,39,FALSE)</f>
        <v>35018.639999999999</v>
      </c>
      <c r="M907" s="1">
        <f>HLOOKUP(B906,'FY16-17'!$E$2:$GA$49,39,FALSE)</f>
        <v>21566.690000000002</v>
      </c>
      <c r="N907" s="1">
        <f>HLOOKUP(B906,'FY17-18'!$E$2:$GA$49,39,FALSE)</f>
        <v>17507.169999999998</v>
      </c>
      <c r="O907" s="1">
        <f>HLOOKUP($B906,'FY18-19'!$E$2:$GA$49,39,FALSE)</f>
        <v>14103.109999999999</v>
      </c>
      <c r="P907" s="1">
        <f>HLOOKUP($B906,'FY19-20'!$E$2:$GA$49,39,FALSE)</f>
        <v>13953.630000000001</v>
      </c>
      <c r="Q907" s="1">
        <f>HLOOKUP($B906,'FY20-21'!$E$2:$GA$49,39,FALSE)</f>
        <v>10475.709999999999</v>
      </c>
      <c r="R907" s="1">
        <f>HLOOKUP($B906,'FY21-22'!$E$2:$GA$49,39,FALSE)</f>
        <v>6846.4</v>
      </c>
      <c r="S907" s="1">
        <f>HLOOKUP($B906,'FY22-23'!$E$2:$GA$49,39,FALSE)</f>
        <v>6846.4</v>
      </c>
      <c r="T907" s="1">
        <f>HLOOKUP($B906,'FY23-24'!$E$2:$GA$49,39,FALSE)</f>
        <v>0</v>
      </c>
    </row>
    <row r="908" spans="1:20">
      <c r="B908" t="s">
        <v>198</v>
      </c>
      <c r="D908" t="s">
        <v>16</v>
      </c>
      <c r="E908" s="3">
        <v>12309.16</v>
      </c>
      <c r="F908" s="3">
        <v>14610.66</v>
      </c>
      <c r="G908" s="3">
        <v>16605.870000000003</v>
      </c>
      <c r="H908" s="3">
        <v>16675.5</v>
      </c>
      <c r="I908" s="1">
        <v>25175.909999999996</v>
      </c>
      <c r="J908" s="1">
        <v>23909.77</v>
      </c>
      <c r="K908" s="1">
        <f>HLOOKUP(B907,'FY14-15'!$E$2:$GA$49,48,FALSE)</f>
        <v>22290.129999999997</v>
      </c>
      <c r="L908" s="1">
        <f>HLOOKUP(B907,'FY15-16'!$E$2:$GA$49,48,FALSE)</f>
        <v>21585.5</v>
      </c>
      <c r="M908" s="1">
        <f>HLOOKUP(B907,'FY16-17'!$E$2:$GA$49,48,FALSE)</f>
        <v>11738.470000000001</v>
      </c>
      <c r="N908" s="1">
        <f>HLOOKUP(B907,'FY17-18'!$E$2:$GA$49,48,FALSE)</f>
        <v>9794.77</v>
      </c>
      <c r="O908" s="1">
        <f>HLOOKUP($B907,'FY18-19'!$E$2:$GA$49,48,FALSE)</f>
        <v>7537.68</v>
      </c>
      <c r="P908" s="1">
        <f>HLOOKUP($B907,'FY19-20'!$E$2:$GA$49,48,FALSE)</f>
        <v>7961.02</v>
      </c>
      <c r="Q908" s="1">
        <f>HLOOKUP($B907,'FY20-21'!$E$2:$GA$49,48,FALSE)</f>
        <v>0</v>
      </c>
      <c r="R908" s="1">
        <f>HLOOKUP($B907,'FY21-22'!$E$2:$GA$49,48,FALSE)</f>
        <v>4645.79</v>
      </c>
      <c r="S908" s="1">
        <f>HLOOKUP($B907,'FY22-23'!$E$2:$GA$49,48,FALSE)</f>
        <v>3920.46</v>
      </c>
      <c r="T908" s="1">
        <f>HLOOKUP($B907,'FY23-24'!$E$2:$GA$49,48,FALSE)</f>
        <v>0</v>
      </c>
    </row>
    <row r="909" spans="1:20">
      <c r="B909" t="s">
        <v>198</v>
      </c>
      <c r="D909" t="s">
        <v>17</v>
      </c>
      <c r="E909" s="3">
        <v>516.32000000000005</v>
      </c>
      <c r="F909" s="3">
        <v>692.68</v>
      </c>
      <c r="G909" s="3">
        <v>2056.54</v>
      </c>
      <c r="H909" s="3">
        <v>1437.3</v>
      </c>
      <c r="I909" s="3">
        <v>2510.3194594594597</v>
      </c>
      <c r="J909" s="3">
        <v>1878.5592000000001</v>
      </c>
      <c r="K909" s="3">
        <f t="shared" ref="K909:R909" si="664">K906/K904</f>
        <v>2532.1087499999999</v>
      </c>
      <c r="L909" s="3">
        <f t="shared" si="664"/>
        <v>1109.4790243902439</v>
      </c>
      <c r="M909" s="3">
        <f t="shared" si="664"/>
        <v>1345.9684615384615</v>
      </c>
      <c r="N909" s="3">
        <f t="shared" si="664"/>
        <v>1820.6870588235295</v>
      </c>
      <c r="O909" s="3">
        <f t="shared" si="664"/>
        <v>1887.1082352941175</v>
      </c>
      <c r="P909" s="3">
        <f t="shared" si="664"/>
        <v>1806.4642857142858</v>
      </c>
      <c r="Q909" s="3" t="e">
        <f t="shared" si="664"/>
        <v>#DIV/0!</v>
      </c>
      <c r="R909" s="3">
        <f t="shared" si="664"/>
        <v>2933.0833333333335</v>
      </c>
      <c r="S909" s="3">
        <f t="shared" ref="S909:T909" si="665">S906/S904</f>
        <v>1855.125</v>
      </c>
      <c r="T909" s="3" t="e">
        <f t="shared" si="665"/>
        <v>#DIV/0!</v>
      </c>
    </row>
    <row r="910" spans="1:20">
      <c r="B910" t="s">
        <v>198</v>
      </c>
      <c r="D910" t="s">
        <v>18</v>
      </c>
      <c r="E910" s="4">
        <v>0.79</v>
      </c>
      <c r="F910" s="4">
        <v>1.1399999999999999</v>
      </c>
      <c r="G910" s="4">
        <v>2.13</v>
      </c>
      <c r="H910" s="4">
        <v>2.0099999999999998</v>
      </c>
      <c r="I910" s="5">
        <v>3.1247037846930197</v>
      </c>
      <c r="J910" s="5">
        <v>1.4429853993068358</v>
      </c>
      <c r="K910" s="3">
        <f t="shared" ref="K910:M912" si="666">K906/K905</f>
        <v>2.6789486213052967</v>
      </c>
      <c r="L910" s="3">
        <f t="shared" si="666"/>
        <v>1.8494324280370791</v>
      </c>
      <c r="M910" s="3">
        <f t="shared" si="666"/>
        <v>1.5499681105500931</v>
      </c>
      <c r="N910" s="3">
        <f t="shared" ref="N910:R912" si="667">N906/N905</f>
        <v>2.1413920022139199</v>
      </c>
      <c r="O910" s="3">
        <f t="shared" si="667"/>
        <v>2.601852392538524</v>
      </c>
      <c r="P910" s="3">
        <f t="shared" si="667"/>
        <v>3.3163519538421191</v>
      </c>
      <c r="Q910" s="3" t="e">
        <f t="shared" si="667"/>
        <v>#DIV/0!</v>
      </c>
      <c r="R910" s="3">
        <f t="shared" si="667"/>
        <v>4.9755442465366126</v>
      </c>
      <c r="S910" s="3">
        <f t="shared" ref="S910:T910" si="668">S906/S905</f>
        <v>2.2386866452131939</v>
      </c>
      <c r="T910" s="3" t="e">
        <f t="shared" si="668"/>
        <v>#DIV/0!</v>
      </c>
    </row>
    <row r="911" spans="1:20">
      <c r="B911" t="s">
        <v>198</v>
      </c>
      <c r="D911" t="s">
        <v>19</v>
      </c>
      <c r="E911" s="6">
        <v>0.73270000000000002</v>
      </c>
      <c r="F911" s="6">
        <v>0.5575</v>
      </c>
      <c r="G911" s="6">
        <v>0.45619999999999999</v>
      </c>
      <c r="H911" s="6">
        <v>0.51160000000000005</v>
      </c>
      <c r="I911" s="6">
        <v>0.41884655145646366</v>
      </c>
      <c r="J911" s="6">
        <v>0.51225279458853357</v>
      </c>
      <c r="K911" s="6">
        <f t="shared" si="666"/>
        <v>0.43218226705310347</v>
      </c>
      <c r="L911" s="6">
        <f t="shared" si="666"/>
        <v>0.7698326439304406</v>
      </c>
      <c r="M911" s="6">
        <f t="shared" si="666"/>
        <v>0.61627601286805789</v>
      </c>
      <c r="N911" s="6">
        <f t="shared" si="667"/>
        <v>0.56562907086142011</v>
      </c>
      <c r="O911" s="6">
        <f t="shared" si="667"/>
        <v>0.43961161864838949</v>
      </c>
      <c r="P911" s="6">
        <f t="shared" si="667"/>
        <v>0.55173405033510614</v>
      </c>
      <c r="Q911" s="6" t="e">
        <f t="shared" si="667"/>
        <v>#DIV/0!</v>
      </c>
      <c r="R911" s="6">
        <f t="shared" si="667"/>
        <v>0.38903315623490636</v>
      </c>
      <c r="S911" s="6">
        <f t="shared" ref="S911:T911" si="669">S907/S906</f>
        <v>0.61508883049210517</v>
      </c>
      <c r="T911" s="6" t="e">
        <f t="shared" si="669"/>
        <v>#DIV/0!</v>
      </c>
    </row>
    <row r="912" spans="1:20">
      <c r="B912" t="s">
        <v>198</v>
      </c>
      <c r="D912" t="s">
        <v>20</v>
      </c>
      <c r="E912" s="6">
        <v>0.58099999999999996</v>
      </c>
      <c r="F912" s="6">
        <v>0.60050000000000003</v>
      </c>
      <c r="G912" s="6">
        <v>0.61029999999999995</v>
      </c>
      <c r="H912" s="6">
        <v>0.6129</v>
      </c>
      <c r="I912" s="6">
        <v>0.64714189541588185</v>
      </c>
      <c r="J912" s="6">
        <v>0.99386218727436804</v>
      </c>
      <c r="K912" s="6">
        <f t="shared" si="666"/>
        <v>0.63652186378454445</v>
      </c>
      <c r="L912" s="6">
        <f t="shared" si="666"/>
        <v>0.61640029424329446</v>
      </c>
      <c r="M912" s="6">
        <f t="shared" si="666"/>
        <v>0.54428704636641045</v>
      </c>
      <c r="N912" s="6">
        <f t="shared" si="667"/>
        <v>0.55947191921938277</v>
      </c>
      <c r="O912" s="6">
        <f t="shared" si="667"/>
        <v>0.53446934754107434</v>
      </c>
      <c r="P912" s="6">
        <f t="shared" si="667"/>
        <v>0.57053397574681286</v>
      </c>
      <c r="Q912" s="6">
        <f t="shared" si="667"/>
        <v>0</v>
      </c>
      <c r="R912" s="6">
        <f t="shared" si="667"/>
        <v>0.67857414115447534</v>
      </c>
      <c r="S912" s="6">
        <f t="shared" ref="S912:T912" si="670">S908/S907</f>
        <v>0.57263087169899518</v>
      </c>
      <c r="T912" s="6" t="e">
        <f t="shared" si="670"/>
        <v>#DIV/0!</v>
      </c>
    </row>
    <row r="913" spans="1:20">
      <c r="B913" t="s">
        <v>198</v>
      </c>
      <c r="D913" t="s">
        <v>21</v>
      </c>
      <c r="E913" s="6">
        <v>0.42570000000000002</v>
      </c>
      <c r="F913" s="6">
        <v>0.33479999999999999</v>
      </c>
      <c r="G913" s="6">
        <v>0.27839999999999998</v>
      </c>
      <c r="H913" s="6">
        <v>0.31359999999999999</v>
      </c>
      <c r="I913" s="6">
        <v>0.2710531511979416</v>
      </c>
      <c r="J913" s="6">
        <v>0.50910868286716748</v>
      </c>
      <c r="K913" s="6">
        <f t="shared" ref="K913:R913" si="671">K908/K906</f>
        <v>0.2750934621192711</v>
      </c>
      <c r="L913" s="6">
        <f t="shared" si="671"/>
        <v>0.47452506823681695</v>
      </c>
      <c r="M913" s="6">
        <f t="shared" si="671"/>
        <v>0.33543105079042318</v>
      </c>
      <c r="N913" s="6">
        <f t="shared" si="671"/>
        <v>0.31645358184111494</v>
      </c>
      <c r="O913" s="6">
        <f t="shared" si="671"/>
        <v>0.23495893499048032</v>
      </c>
      <c r="P913" s="6">
        <f t="shared" si="671"/>
        <v>0.31478302129258023</v>
      </c>
      <c r="Q913" s="6" t="e">
        <f t="shared" si="671"/>
        <v>#DIV/0!</v>
      </c>
      <c r="R913" s="6">
        <f t="shared" si="671"/>
        <v>0.2639878398727164</v>
      </c>
      <c r="S913" s="6">
        <f t="shared" ref="S913:T913" si="672">S908/S906</f>
        <v>0.35221885317700963</v>
      </c>
      <c r="T913" s="6" t="e">
        <f t="shared" si="672"/>
        <v>#DIV/0!</v>
      </c>
    </row>
    <row r="914" spans="1:20">
      <c r="B914" t="s">
        <v>198</v>
      </c>
    </row>
    <row r="915" spans="1:20">
      <c r="A915" t="s">
        <v>200</v>
      </c>
      <c r="B915" t="s">
        <v>201</v>
      </c>
      <c r="C915" t="s">
        <v>202</v>
      </c>
    </row>
    <row r="916" spans="1:20">
      <c r="B916" t="s">
        <v>201</v>
      </c>
      <c r="D916" t="s">
        <v>12</v>
      </c>
      <c r="E916" s="1">
        <v>57</v>
      </c>
      <c r="F916" s="1">
        <v>29</v>
      </c>
      <c r="G916" s="1">
        <v>24</v>
      </c>
      <c r="H916" s="1">
        <v>29</v>
      </c>
      <c r="I916" s="1">
        <v>77</v>
      </c>
      <c r="J916" s="1">
        <v>63</v>
      </c>
      <c r="K916" s="1">
        <f>HLOOKUP(B915,'FY14-15'!$E$2:$GA$49,15,FALSE)</f>
        <v>58</v>
      </c>
      <c r="L916" s="1">
        <f>HLOOKUP(B915,'FY15-16'!$E$2:$GA$49,15,FALSE)</f>
        <v>71</v>
      </c>
      <c r="M916" s="1">
        <f>HLOOKUP(B915,'FY16-17'!$E$2:$GA$49,15,FALSE)</f>
        <v>71</v>
      </c>
      <c r="N916" s="1">
        <f>HLOOKUP(B915,'FY17-18'!$E$2:$GA$49,15,FALSE)</f>
        <v>65</v>
      </c>
      <c r="O916" s="1">
        <f>HLOOKUP($B915,'FY18-19'!$E$2:$GA$49,15,FALSE)</f>
        <v>36</v>
      </c>
      <c r="P916" s="1">
        <f>HLOOKUP($B915,'FY19-20'!$E$2:$GA$49,15,FALSE)</f>
        <v>29</v>
      </c>
      <c r="Q916" s="1">
        <f>HLOOKUP($B915,'FY20-21'!$E$2:$GA$49,15,FALSE)</f>
        <v>12</v>
      </c>
      <c r="R916" s="1">
        <f>HLOOKUP($B915,'FY21-22'!$E$2:$GA$49,15,FALSE)</f>
        <v>19</v>
      </c>
      <c r="S916" s="1">
        <f>HLOOKUP($B915,'FY22-23'!$E$2:$GA$49,15,FALSE)</f>
        <v>0</v>
      </c>
      <c r="T916" s="1">
        <f>HLOOKUP($B915,'FY23-24'!$E$2:$GA$49,15,FALSE)</f>
        <v>9</v>
      </c>
    </row>
    <row r="917" spans="1:20">
      <c r="B917" t="s">
        <v>201</v>
      </c>
      <c r="D917" t="s">
        <v>13</v>
      </c>
      <c r="E917" s="3">
        <v>123521</v>
      </c>
      <c r="F917" s="3">
        <v>85248</v>
      </c>
      <c r="G917" s="3">
        <v>95164</v>
      </c>
      <c r="H917" s="3">
        <v>109520</v>
      </c>
      <c r="I917" s="1">
        <v>93032.8</v>
      </c>
      <c r="J917" s="1">
        <v>82791.199999999997</v>
      </c>
      <c r="K917" s="1">
        <f>HLOOKUP(B916,'FY14-15'!$E$2:$GA$49,31,FALSE)</f>
        <v>92529.600000000006</v>
      </c>
      <c r="L917" s="1">
        <f>HLOOKUP(B916,'FY15-16'!$E$2:$GA$49,31,FALSE)</f>
        <v>89836</v>
      </c>
      <c r="M917" s="1">
        <f>HLOOKUP(B916,'FY16-17'!$E$2:$GA$49,31,FALSE)</f>
        <v>97902</v>
      </c>
      <c r="N917" s="1">
        <f>HLOOKUP(B916,'FY17-18'!$E$2:$GA$49,31,FALSE)</f>
        <v>75450</v>
      </c>
      <c r="O917" s="1">
        <f>HLOOKUP($B916,'FY18-19'!$E$2:$GA$49,31,FALSE)</f>
        <v>97485.6</v>
      </c>
      <c r="P917" s="1">
        <f>HLOOKUP($B916,'FY19-20'!$E$2:$GA$49,31,FALSE)</f>
        <v>59508.4</v>
      </c>
      <c r="Q917" s="1">
        <f>HLOOKUP($B916,'FY20-21'!$E$2:$GA$49,31,FALSE)</f>
        <v>34158.400000000001</v>
      </c>
      <c r="R917" s="1">
        <f>HLOOKUP($B916,'FY21-22'!$E$2:$GA$49,31,FALSE)</f>
        <v>47069.4</v>
      </c>
      <c r="S917" s="1">
        <f>HLOOKUP($B916,'FY22-23'!$E$2:$GA$49,31,FALSE)</f>
        <v>0</v>
      </c>
      <c r="T917" s="1">
        <f>HLOOKUP($B916,'FY23-24'!$E$2:$GA$49,31,FALSE)</f>
        <v>32441.200000000001</v>
      </c>
    </row>
    <row r="918" spans="1:20">
      <c r="B918" t="s">
        <v>201</v>
      </c>
      <c r="D918" t="s">
        <v>24</v>
      </c>
      <c r="E918" s="3">
        <v>80177.62</v>
      </c>
      <c r="F918" s="3">
        <v>100975.13</v>
      </c>
      <c r="G918" s="3">
        <v>75300.17</v>
      </c>
      <c r="H918" s="3">
        <v>69524.56</v>
      </c>
      <c r="I918" s="1">
        <v>104301</v>
      </c>
      <c r="J918" s="1">
        <v>128763.12</v>
      </c>
      <c r="K918" s="1">
        <f>HLOOKUP(B917,'FY14-15'!$E$2:$GA$49,7,FALSE)</f>
        <v>90349.99</v>
      </c>
      <c r="L918" s="1">
        <f>HLOOKUP(B917,'FY15-16'!$E$2:$GA$49,7,FALSE)</f>
        <v>46884.05</v>
      </c>
      <c r="M918" s="1">
        <f>HLOOKUP(B917,'FY16-17'!$E$2:$GA$49,7,FALSE)</f>
        <v>182712.11</v>
      </c>
      <c r="N918" s="1">
        <f>HLOOKUP(B917,'FY17-18'!$E$2:$GA$49,7,FALSE)</f>
        <v>133563.47</v>
      </c>
      <c r="O918" s="1">
        <f>HLOOKUP($B917,'FY18-19'!$E$2:$GA$49,7,FALSE)</f>
        <v>61692.76</v>
      </c>
      <c r="P918" s="1">
        <f>HLOOKUP($B917,'FY19-20'!$E$2:$GA$49,7,FALSE)</f>
        <v>13741.5</v>
      </c>
      <c r="Q918" s="1">
        <f>HLOOKUP($B917,'FY20-21'!$E$2:$GA$49,7,FALSE)</f>
        <v>10683.25</v>
      </c>
      <c r="R918" s="1">
        <f>HLOOKUP($B917,'FY21-22'!$E$2:$GA$49,7,FALSE)</f>
        <v>11306.63</v>
      </c>
      <c r="S918" s="1">
        <f>HLOOKUP($B917,'FY22-23'!$E$2:$GA$49,7,FALSE)</f>
        <v>0</v>
      </c>
      <c r="T918" s="1">
        <f>HLOOKUP($B917,'FY23-24'!$E$2:$GA$49,7,FALSE)</f>
        <v>19640.43</v>
      </c>
    </row>
    <row r="919" spans="1:20">
      <c r="B919" t="s">
        <v>201</v>
      </c>
      <c r="D919" t="s">
        <v>15</v>
      </c>
      <c r="E919" s="3">
        <v>58090.05</v>
      </c>
      <c r="F919" s="3">
        <v>58090.05</v>
      </c>
      <c r="G919" s="3">
        <v>55549.3</v>
      </c>
      <c r="H919" s="3">
        <v>50975.53</v>
      </c>
      <c r="I919" s="1">
        <v>58625.35</v>
      </c>
      <c r="J919" s="1">
        <v>64345.83</v>
      </c>
      <c r="K919" s="1">
        <f>HLOOKUP(B918,'FY14-15'!$E$2:$GA$49,39,FALSE)</f>
        <v>64345.83</v>
      </c>
      <c r="L919" s="1">
        <f>HLOOKUP(B918,'FY15-16'!$E$2:$GA$49,39,FALSE)</f>
        <v>53774.13</v>
      </c>
      <c r="M919" s="1">
        <f>HLOOKUP(B918,'FY16-17'!$E$2:$GA$49,39,FALSE)</f>
        <v>86402.61</v>
      </c>
      <c r="N919" s="1">
        <f>HLOOKUP(B918,'FY17-18'!$E$2:$GA$49,39,FALSE)</f>
        <v>86402.61</v>
      </c>
      <c r="O919" s="1">
        <f>HLOOKUP($B918,'FY18-19'!$E$2:$GA$49,39,FALSE)</f>
        <v>64133.22</v>
      </c>
      <c r="P919" s="1">
        <f>HLOOKUP($B918,'FY19-20'!$E$2:$GA$49,39,FALSE)</f>
        <v>45309.08</v>
      </c>
      <c r="Q919" s="1">
        <f>HLOOKUP($B918,'FY20-21'!$E$2:$GA$49,39,FALSE)</f>
        <v>12367.35</v>
      </c>
      <c r="R919" s="1">
        <f>HLOOKUP($B918,'FY21-22'!$E$2:$GA$49,39,FALSE)</f>
        <v>10175.969999999999</v>
      </c>
      <c r="S919" s="1">
        <f>HLOOKUP($B918,'FY22-23'!$E$2:$GA$49,39,FALSE)</f>
        <v>0</v>
      </c>
      <c r="T919" s="1">
        <f>HLOOKUP($B918,'FY23-24'!$E$2:$GA$49,39,FALSE)</f>
        <v>14776.599999999999</v>
      </c>
    </row>
    <row r="920" spans="1:20">
      <c r="B920" t="s">
        <v>201</v>
      </c>
      <c r="D920" t="s">
        <v>16</v>
      </c>
      <c r="E920" s="3">
        <v>33265.65</v>
      </c>
      <c r="F920" s="3">
        <v>34154.71</v>
      </c>
      <c r="G920" s="3">
        <v>33060.740000000005</v>
      </c>
      <c r="H920" s="3">
        <v>30768.87</v>
      </c>
      <c r="I920" s="1">
        <v>36902.06</v>
      </c>
      <c r="J920" s="1">
        <v>40139.620000000003</v>
      </c>
      <c r="K920" s="1">
        <f>HLOOKUP(B919,'FY14-15'!$E$2:$GA$49,48,FALSE)</f>
        <v>41758.71</v>
      </c>
      <c r="L920" s="1">
        <f>HLOOKUP(B919,'FY15-16'!$E$2:$GA$49,48,FALSE)</f>
        <v>32045.879999999997</v>
      </c>
      <c r="M920" s="1">
        <f>HLOOKUP(B919,'FY16-17'!$E$2:$GA$49,48,FALSE)</f>
        <v>55850.600000000006</v>
      </c>
      <c r="N920" s="1">
        <f>HLOOKUP(B919,'FY17-18'!$E$2:$GA$49,48,FALSE)</f>
        <v>50251.149999999994</v>
      </c>
      <c r="O920" s="1">
        <f>HLOOKUP($B919,'FY18-19'!$E$2:$GA$49,48,FALSE)</f>
        <v>33673.06</v>
      </c>
      <c r="P920" s="1">
        <f>HLOOKUP($B919,'FY19-20'!$E$2:$GA$49,48,FALSE)</f>
        <v>24147.010000000002</v>
      </c>
      <c r="Q920" s="1">
        <f>HLOOKUP($B919,'FY20-21'!$E$2:$GA$49,48,FALSE)</f>
        <v>4113.17</v>
      </c>
      <c r="R920" s="1">
        <f>HLOOKUP($B919,'FY21-22'!$E$2:$GA$49,48,FALSE)</f>
        <v>5721.4</v>
      </c>
      <c r="S920" s="1">
        <f>HLOOKUP($B919,'FY22-23'!$E$2:$GA$49,48,FALSE)</f>
        <v>0</v>
      </c>
      <c r="T920" s="1">
        <f>HLOOKUP($B919,'FY23-24'!$E$2:$GA$49,48,FALSE)</f>
        <v>8522.44</v>
      </c>
    </row>
    <row r="921" spans="1:20">
      <c r="B921" t="s">
        <v>201</v>
      </c>
      <c r="D921" t="s">
        <v>17</v>
      </c>
      <c r="E921" s="3">
        <v>1406.62</v>
      </c>
      <c r="F921" s="3">
        <v>3481.9</v>
      </c>
      <c r="G921" s="3">
        <v>3137.51</v>
      </c>
      <c r="H921" s="3">
        <v>2397.4</v>
      </c>
      <c r="I921" s="3">
        <v>1354.5584415584415</v>
      </c>
      <c r="J921" s="3">
        <v>2043.8590476190475</v>
      </c>
      <c r="K921" s="3">
        <f t="shared" ref="K921:R921" si="673">K918/K916</f>
        <v>1557.7584482758621</v>
      </c>
      <c r="L921" s="3">
        <f t="shared" si="673"/>
        <v>660.33873239436628</v>
      </c>
      <c r="M921" s="3">
        <f t="shared" si="673"/>
        <v>2573.41</v>
      </c>
      <c r="N921" s="3">
        <f t="shared" si="673"/>
        <v>2054.8226153846153</v>
      </c>
      <c r="O921" s="3">
        <f t="shared" si="673"/>
        <v>1713.6877777777779</v>
      </c>
      <c r="P921" s="3">
        <f t="shared" si="673"/>
        <v>473.84482758620692</v>
      </c>
      <c r="Q921" s="3">
        <f t="shared" si="673"/>
        <v>890.27083333333337</v>
      </c>
      <c r="R921" s="3">
        <f t="shared" si="673"/>
        <v>595.08578947368414</v>
      </c>
      <c r="S921" s="3" t="s">
        <v>686</v>
      </c>
      <c r="T921" s="3" t="s">
        <v>686</v>
      </c>
    </row>
    <row r="922" spans="1:20">
      <c r="B922" t="s">
        <v>201</v>
      </c>
      <c r="D922" t="s">
        <v>18</v>
      </c>
      <c r="E922" s="4">
        <v>0.65</v>
      </c>
      <c r="F922" s="4">
        <v>1.18</v>
      </c>
      <c r="G922" s="4">
        <v>0.79</v>
      </c>
      <c r="H922" s="4">
        <v>0.63</v>
      </c>
      <c r="I922" s="5">
        <v>1.1211207230138187</v>
      </c>
      <c r="J922" s="5">
        <v>1.5552754399018254</v>
      </c>
      <c r="K922" s="3">
        <f t="shared" ref="K922:M924" si="674">K918/K917</f>
        <v>0.97644418650896581</v>
      </c>
      <c r="L922" s="3">
        <f t="shared" si="674"/>
        <v>0.52188487911305048</v>
      </c>
      <c r="M922" s="3">
        <f t="shared" si="674"/>
        <v>1.866275561275561</v>
      </c>
      <c r="N922" s="3">
        <f t="shared" ref="N922:R924" si="675">N918/N917</f>
        <v>1.7702249171636846</v>
      </c>
      <c r="O922" s="3">
        <f t="shared" si="675"/>
        <v>0.63283972196919336</v>
      </c>
      <c r="P922" s="3">
        <f t="shared" si="675"/>
        <v>0.23091697978772743</v>
      </c>
      <c r="Q922" s="3">
        <f t="shared" si="675"/>
        <v>0.31275615953908847</v>
      </c>
      <c r="R922" s="3">
        <f t="shared" si="675"/>
        <v>0.24021189987550295</v>
      </c>
      <c r="S922" s="3" t="s">
        <v>686</v>
      </c>
      <c r="T922" s="3" t="s">
        <v>686</v>
      </c>
    </row>
    <row r="923" spans="1:20">
      <c r="B923" t="s">
        <v>201</v>
      </c>
      <c r="D923" t="s">
        <v>19</v>
      </c>
      <c r="E923" s="6">
        <v>0.72450000000000003</v>
      </c>
      <c r="F923" s="6">
        <v>0.57530000000000003</v>
      </c>
      <c r="G923" s="6">
        <v>0.73770000000000002</v>
      </c>
      <c r="H923" s="6">
        <v>0.73319999999999996</v>
      </c>
      <c r="I923" s="6">
        <v>0.56207850356180666</v>
      </c>
      <c r="J923" s="6">
        <v>0.49972251371355403</v>
      </c>
      <c r="K923" s="6">
        <f t="shared" si="674"/>
        <v>0.71218414080621373</v>
      </c>
      <c r="L923" s="6">
        <f t="shared" si="674"/>
        <v>1.1469600002559504</v>
      </c>
      <c r="M923" s="6">
        <f t="shared" si="674"/>
        <v>0.472889344882504</v>
      </c>
      <c r="N923" s="6">
        <f t="shared" si="675"/>
        <v>0.64690300424210301</v>
      </c>
      <c r="O923" s="6">
        <f t="shared" si="675"/>
        <v>1.0395582885252661</v>
      </c>
      <c r="P923" s="6">
        <f t="shared" si="675"/>
        <v>3.2972441145435361</v>
      </c>
      <c r="Q923" s="6">
        <f t="shared" si="675"/>
        <v>1.1576392951583085</v>
      </c>
      <c r="R923" s="6">
        <f t="shared" si="675"/>
        <v>0.90000026533104915</v>
      </c>
      <c r="S923" s="3" t="s">
        <v>686</v>
      </c>
      <c r="T923" s="3" t="s">
        <v>686</v>
      </c>
    </row>
    <row r="924" spans="1:20">
      <c r="B924" t="s">
        <v>201</v>
      </c>
      <c r="D924" t="s">
        <v>20</v>
      </c>
      <c r="E924" s="6">
        <v>0.57269999999999999</v>
      </c>
      <c r="F924" s="6">
        <v>0.58799999999999997</v>
      </c>
      <c r="G924" s="6">
        <v>0.59519999999999995</v>
      </c>
      <c r="H924" s="6">
        <v>0.60360000000000003</v>
      </c>
      <c r="I924" s="6">
        <v>0.62945568768459381</v>
      </c>
      <c r="J924" s="6">
        <v>0.62381074266972703</v>
      </c>
      <c r="K924" s="6">
        <f t="shared" si="674"/>
        <v>0.64897305699530172</v>
      </c>
      <c r="L924" s="6">
        <f t="shared" si="674"/>
        <v>0.59593488541795092</v>
      </c>
      <c r="M924" s="6">
        <f t="shared" si="674"/>
        <v>0.64639945483128347</v>
      </c>
      <c r="N924" s="6">
        <f t="shared" si="675"/>
        <v>0.58159296345330302</v>
      </c>
      <c r="O924" s="6">
        <f t="shared" si="675"/>
        <v>0.52504864093834669</v>
      </c>
      <c r="P924" s="6">
        <f t="shared" si="675"/>
        <v>0.53293975512193148</v>
      </c>
      <c r="Q924" s="6">
        <f t="shared" si="675"/>
        <v>0.33258297048276309</v>
      </c>
      <c r="R924" s="6">
        <f t="shared" si="675"/>
        <v>0.56224615442065962</v>
      </c>
      <c r="S924" s="3" t="s">
        <v>686</v>
      </c>
      <c r="T924" s="3" t="s">
        <v>686</v>
      </c>
    </row>
    <row r="925" spans="1:20">
      <c r="B925" t="s">
        <v>201</v>
      </c>
      <c r="D925" t="s">
        <v>21</v>
      </c>
      <c r="E925" s="6">
        <v>0.41489999999999999</v>
      </c>
      <c r="F925" s="6">
        <v>0.3382</v>
      </c>
      <c r="G925" s="6">
        <v>0.43909999999999999</v>
      </c>
      <c r="H925" s="6">
        <v>0.44259999999999999</v>
      </c>
      <c r="I925" s="6">
        <v>0.3538035109922244</v>
      </c>
      <c r="J925" s="6">
        <v>0.31173227240843498</v>
      </c>
      <c r="K925" s="6">
        <f t="shared" ref="K925:R925" si="676">K920/K918</f>
        <v>0.46218831900258095</v>
      </c>
      <c r="L925" s="6">
        <f t="shared" si="676"/>
        <v>0.68351347633150283</v>
      </c>
      <c r="M925" s="6">
        <f t="shared" si="676"/>
        <v>0.30567541472757337</v>
      </c>
      <c r="N925" s="6">
        <f t="shared" si="676"/>
        <v>0.37623423530400935</v>
      </c>
      <c r="O925" s="6">
        <f t="shared" si="676"/>
        <v>0.54581866656638467</v>
      </c>
      <c r="P925" s="6">
        <f t="shared" si="676"/>
        <v>1.7572324709820617</v>
      </c>
      <c r="Q925" s="6">
        <f t="shared" si="676"/>
        <v>0.38501111553132239</v>
      </c>
      <c r="R925" s="6">
        <f t="shared" si="676"/>
        <v>0.50602168815995574</v>
      </c>
      <c r="S925" s="3" t="s">
        <v>686</v>
      </c>
      <c r="T925" s="3" t="s">
        <v>686</v>
      </c>
    </row>
    <row r="926" spans="1:20">
      <c r="B926" t="s">
        <v>201</v>
      </c>
    </row>
    <row r="927" spans="1:20">
      <c r="A927" t="s">
        <v>203</v>
      </c>
      <c r="B927" t="s">
        <v>204</v>
      </c>
      <c r="C927" t="s">
        <v>205</v>
      </c>
    </row>
    <row r="928" spans="1:20">
      <c r="B928" t="s">
        <v>204</v>
      </c>
      <c r="D928" t="s">
        <v>12</v>
      </c>
      <c r="E928" s="1">
        <v>31253</v>
      </c>
      <c r="F928" s="1">
        <v>27849</v>
      </c>
      <c r="G928" s="1">
        <v>28237</v>
      </c>
      <c r="H928" s="1">
        <v>27052</v>
      </c>
      <c r="I928" s="1">
        <v>27053</v>
      </c>
      <c r="J928" s="1">
        <v>26793</v>
      </c>
      <c r="K928" s="1">
        <f>HLOOKUP(B927,'FY14-15'!$E$2:$GA$49,15,FALSE)</f>
        <v>28683</v>
      </c>
      <c r="L928" s="1">
        <f>HLOOKUP(B927,'FY15-16'!$E$2:$GA$49,15,FALSE)</f>
        <v>28953</v>
      </c>
      <c r="M928" s="1">
        <f>HLOOKUP(B927,'FY16-17'!$E$2:$GA$49,15,FALSE)</f>
        <v>30298</v>
      </c>
      <c r="N928" s="1">
        <f>HLOOKUP(B927,'FY17-18'!$E$2:$GA$49,15,FALSE)</f>
        <v>31705</v>
      </c>
      <c r="O928" s="1">
        <f>HLOOKUP($B927,'FY18-19'!$E$2:$GA$49,15,FALSE)</f>
        <v>29329</v>
      </c>
      <c r="P928" s="1">
        <f>HLOOKUP($B927,'FY19-20'!$E$2:$GA$49,15,FALSE)</f>
        <v>30978</v>
      </c>
      <c r="Q928" s="1">
        <f>HLOOKUP($B927,'FY20-21'!$E$2:$GA$49,15,FALSE)</f>
        <v>28601</v>
      </c>
      <c r="R928" s="1">
        <f>HLOOKUP($B927,'FY21-22'!$E$2:$GA$49,15,FALSE)</f>
        <v>28111</v>
      </c>
      <c r="S928" s="1">
        <f>HLOOKUP($B927,'FY22-23'!$E$2:$GA$49,15,FALSE)</f>
        <v>27957</v>
      </c>
      <c r="T928" s="1">
        <f>HLOOKUP($B927,'FY23-24'!$E$2:$GA$49,15,FALSE)</f>
        <v>23584</v>
      </c>
    </row>
    <row r="929" spans="1:20">
      <c r="B929" t="s">
        <v>204</v>
      </c>
      <c r="D929" t="s">
        <v>13</v>
      </c>
      <c r="E929" s="3">
        <v>3914042</v>
      </c>
      <c r="F929" s="3">
        <v>3899133</v>
      </c>
      <c r="G929" s="3">
        <v>3656610</v>
      </c>
      <c r="H929" s="3">
        <v>3759809</v>
      </c>
      <c r="I929" s="1">
        <v>3960775</v>
      </c>
      <c r="J929" s="1">
        <v>4160450</v>
      </c>
      <c r="K929" s="1">
        <f>HLOOKUP(B928,'FY14-15'!$E$2:$GA$49,31,FALSE)</f>
        <v>4045650</v>
      </c>
      <c r="L929" s="1">
        <f>HLOOKUP(B928,'FY15-16'!$E$2:$GA$49,31,FALSE)</f>
        <v>4137056</v>
      </c>
      <c r="M929" s="1">
        <f>HLOOKUP(B928,'FY16-17'!$E$2:$GA$49,31,FALSE)</f>
        <v>4124050</v>
      </c>
      <c r="N929" s="1">
        <f>HLOOKUP(B928,'FY17-18'!$E$2:$GA$49,31,FALSE)</f>
        <v>4034800</v>
      </c>
      <c r="O929" s="1">
        <f>HLOOKUP($B928,'FY18-19'!$E$2:$GA$49,31,FALSE)</f>
        <v>4007214</v>
      </c>
      <c r="P929" s="1">
        <f>HLOOKUP($B928,'FY19-20'!$E$2:$GA$49,31,FALSE)</f>
        <v>3089190</v>
      </c>
      <c r="Q929" s="1">
        <f>HLOOKUP($B928,'FY20-21'!$E$2:$GA$49,31,FALSE)</f>
        <v>2646225</v>
      </c>
      <c r="R929" s="1">
        <f>HLOOKUP($B928,'FY21-22'!$E$2:$GA$49,31,FALSE)</f>
        <v>3408312</v>
      </c>
      <c r="S929" s="1">
        <f>HLOOKUP($B928,'FY22-23'!$E$2:$GA$49,31,FALSE)</f>
        <v>3254130</v>
      </c>
      <c r="T929" s="1">
        <f>HLOOKUP($B928,'FY23-24'!$E$2:$GA$49,31,FALSE)</f>
        <v>3630404</v>
      </c>
    </row>
    <row r="930" spans="1:20">
      <c r="B930" t="s">
        <v>204</v>
      </c>
      <c r="D930" t="s">
        <v>24</v>
      </c>
      <c r="E930" s="3">
        <v>20452291.760000002</v>
      </c>
      <c r="F930" s="3">
        <v>20157456.98</v>
      </c>
      <c r="G930" s="3">
        <v>19899753.359999999</v>
      </c>
      <c r="H930" s="3">
        <v>19798625.710000001</v>
      </c>
      <c r="I930" s="1">
        <v>20734804.620000001</v>
      </c>
      <c r="J930" s="1">
        <v>20929559.079999998</v>
      </c>
      <c r="K930" s="1">
        <f>HLOOKUP(B929,'FY14-15'!$E$2:$GA$49,7,FALSE)</f>
        <v>20406080.789999999</v>
      </c>
      <c r="L930" s="1">
        <f>HLOOKUP(B929,'FY15-16'!$E$2:$GA$49,7,FALSE)</f>
        <v>20621336.440000001</v>
      </c>
      <c r="M930" s="1">
        <f>HLOOKUP(B929,'FY16-17'!$E$2:$GA$49,7,FALSE)</f>
        <v>20842083.530000001</v>
      </c>
      <c r="N930" s="1">
        <f>HLOOKUP(B929,'FY17-18'!$E$2:$GA$49,7,FALSE)</f>
        <v>21571944.899999999</v>
      </c>
      <c r="O930" s="1">
        <f>HLOOKUP($B929,'FY18-19'!$E$2:$GA$49,7,FALSE)</f>
        <v>23109938.600000001</v>
      </c>
      <c r="P930" s="1">
        <f>HLOOKUP($B929,'FY19-20'!$E$2:$GA$49,7,FALSE)</f>
        <v>23512795.84</v>
      </c>
      <c r="Q930" s="1">
        <f>HLOOKUP($B929,'FY20-21'!$E$2:$GA$49,7,FALSE)</f>
        <v>23814694</v>
      </c>
      <c r="R930" s="1">
        <f>HLOOKUP($B929,'FY21-22'!$E$2:$GA$49,7,FALSE)</f>
        <v>23454387.469999999</v>
      </c>
      <c r="S930" s="1">
        <f>HLOOKUP($B929,'FY22-23'!$E$2:$GA$49,7,FALSE)</f>
        <v>24295976.460000001</v>
      </c>
      <c r="T930" s="1">
        <f>HLOOKUP($B929,'FY23-24'!$E$2:$GA$49,7,FALSE)</f>
        <v>27765523.68</v>
      </c>
    </row>
    <row r="931" spans="1:20">
      <c r="B931" t="s">
        <v>204</v>
      </c>
      <c r="D931" t="s">
        <v>15</v>
      </c>
      <c r="E931" s="3">
        <v>7966015.6799999997</v>
      </c>
      <c r="F931" s="3">
        <v>7907401.6299999999</v>
      </c>
      <c r="G931" s="3">
        <v>7803807.3600000003</v>
      </c>
      <c r="H931" s="3">
        <v>7655787.0700000003</v>
      </c>
      <c r="I931" s="1">
        <v>8014792.2800000003</v>
      </c>
      <c r="J931" s="1">
        <v>8130761.0899999999</v>
      </c>
      <c r="K931" s="1">
        <f>HLOOKUP(B930,'FY14-15'!$E$2:$GA$49,39,FALSE)</f>
        <v>8130761.0899999999</v>
      </c>
      <c r="L931" s="1">
        <f>HLOOKUP(B930,'FY15-16'!$E$2:$GA$49,39,FALSE)</f>
        <v>8020507.4199999999</v>
      </c>
      <c r="M931" s="1">
        <f>HLOOKUP(B930,'FY16-17'!$E$2:$GA$49,39,FALSE)</f>
        <v>8092017.3100000005</v>
      </c>
      <c r="N931" s="1">
        <f>HLOOKUP(B930,'FY17-18'!$E$2:$GA$49,39,FALSE)</f>
        <v>8316870.0899999999</v>
      </c>
      <c r="O931" s="1">
        <f>HLOOKUP($B930,'FY18-19'!$E$2:$GA$49,39,FALSE)</f>
        <v>8830880.0800000001</v>
      </c>
      <c r="P931" s="1">
        <f>HLOOKUP($B930,'FY19-20'!$E$2:$GA$49,39,FALSE)</f>
        <v>8830880.0800000001</v>
      </c>
      <c r="Q931" s="1">
        <f>HLOOKUP($B930,'FY20-21'!$E$2:$GA$49,39,FALSE)</f>
        <v>8737423.120000001</v>
      </c>
      <c r="R931" s="1">
        <f>HLOOKUP($B930,'FY21-22'!$E$2:$GA$49,39,FALSE)</f>
        <v>8797559.3000000007</v>
      </c>
      <c r="S931" s="1">
        <f>HLOOKUP($B930,'FY22-23'!$E$2:$GA$49,39,FALSE)</f>
        <v>9043993.0299999993</v>
      </c>
      <c r="T931" s="1">
        <f>HLOOKUP($B930,'FY23-24'!$E$2:$GA$49,39,FALSE)</f>
        <v>10313360.59</v>
      </c>
    </row>
    <row r="932" spans="1:20">
      <c r="B932" t="s">
        <v>204</v>
      </c>
      <c r="D932" t="s">
        <v>16</v>
      </c>
      <c r="E932" s="3">
        <v>4628385.4399999995</v>
      </c>
      <c r="F932" s="3">
        <v>4643562.82</v>
      </c>
      <c r="G932" s="3">
        <v>4669833.2299999995</v>
      </c>
      <c r="H932" s="3">
        <v>4676660.42</v>
      </c>
      <c r="I932" s="1">
        <v>4973547.04</v>
      </c>
      <c r="J932" s="1">
        <v>5009153.75</v>
      </c>
      <c r="K932" s="1">
        <f>HLOOKUP(B931,'FY14-15'!$E$2:$GA$49,48,FALSE)</f>
        <v>5276644.8099999996</v>
      </c>
      <c r="L932" s="1">
        <f>HLOOKUP(B931,'FY15-16'!$E$2:$GA$49,48,FALSE)</f>
        <v>4932365.4700000007</v>
      </c>
      <c r="M932" s="1">
        <f>HLOOKUP(B931,'FY16-17'!$E$2:$GA$49,48,FALSE)</f>
        <v>4926358.57</v>
      </c>
      <c r="N932" s="1">
        <f>HLOOKUP(B931,'FY17-18'!$E$2:$GA$49,48,FALSE)</f>
        <v>4858483.79</v>
      </c>
      <c r="O932" s="1">
        <f>HLOOKUP($B931,'FY18-19'!$E$2:$GA$49,48,FALSE)</f>
        <v>4955252.62</v>
      </c>
      <c r="P932" s="1">
        <f>HLOOKUP($B931,'FY19-20'!$E$2:$GA$49,48,FALSE)</f>
        <v>5047100.5999999996</v>
      </c>
      <c r="Q932" s="1">
        <f>HLOOKUP($B931,'FY20-21'!$E$2:$GA$49,48,FALSE)</f>
        <v>5205558.92</v>
      </c>
      <c r="R932" s="1">
        <f>HLOOKUP($B931,'FY21-22'!$E$2:$GA$49,48,FALSE)</f>
        <v>5133490.97</v>
      </c>
      <c r="S932" s="1">
        <f>HLOOKUP($B931,'FY22-23'!$E$2:$GA$49,48,FALSE)</f>
        <v>5201829.55</v>
      </c>
      <c r="T932" s="1">
        <f>HLOOKUP($B931,'FY23-24'!$E$2:$GA$49,48,FALSE)</f>
        <v>5778583.6899999995</v>
      </c>
    </row>
    <row r="933" spans="1:20">
      <c r="B933" t="s">
        <v>204</v>
      </c>
      <c r="D933" t="s">
        <v>17</v>
      </c>
      <c r="E933" s="3">
        <v>654.41</v>
      </c>
      <c r="F933" s="3">
        <v>723.81</v>
      </c>
      <c r="G933" s="3">
        <v>704.74</v>
      </c>
      <c r="H933" s="3">
        <v>731.87</v>
      </c>
      <c r="I933" s="3">
        <v>766.45121132591578</v>
      </c>
      <c r="J933" s="3">
        <v>781.15773075056916</v>
      </c>
      <c r="K933" s="3">
        <f t="shared" ref="K933:R933" si="677">K930/K928</f>
        <v>711.43467524317532</v>
      </c>
      <c r="L933" s="3">
        <f t="shared" si="677"/>
        <v>712.23487859634588</v>
      </c>
      <c r="M933" s="3">
        <f t="shared" si="677"/>
        <v>687.902948379431</v>
      </c>
      <c r="N933" s="3">
        <f t="shared" si="677"/>
        <v>680.39567576092099</v>
      </c>
      <c r="O933" s="3">
        <f t="shared" si="677"/>
        <v>787.95521838453408</v>
      </c>
      <c r="P933" s="3">
        <f t="shared" si="677"/>
        <v>759.01594163599975</v>
      </c>
      <c r="Q933" s="3">
        <f t="shared" si="677"/>
        <v>832.65249466801856</v>
      </c>
      <c r="R933" s="3">
        <f t="shared" si="677"/>
        <v>834.34909715058154</v>
      </c>
      <c r="S933" s="3">
        <f t="shared" ref="S933:T933" si="678">S930/S928</f>
        <v>869.04805451228674</v>
      </c>
      <c r="T933" s="3">
        <f t="shared" si="678"/>
        <v>1177.3034124830394</v>
      </c>
    </row>
    <row r="934" spans="1:20">
      <c r="B934" t="s">
        <v>204</v>
      </c>
      <c r="D934" t="s">
        <v>18</v>
      </c>
      <c r="E934" s="4">
        <v>5.23</v>
      </c>
      <c r="F934" s="4">
        <v>5.17</v>
      </c>
      <c r="G934" s="4">
        <v>5.44</v>
      </c>
      <c r="H934" s="4">
        <v>5.27</v>
      </c>
      <c r="I934" s="5">
        <v>5.2350372389242006</v>
      </c>
      <c r="J934" s="5">
        <v>5.0305998341525555</v>
      </c>
      <c r="K934" s="3">
        <f t="shared" ref="K934:M936" si="679">K930/K929</f>
        <v>5.043956049089763</v>
      </c>
      <c r="L934" s="3">
        <f t="shared" si="679"/>
        <v>4.984543704508714</v>
      </c>
      <c r="M934" s="3">
        <f t="shared" si="679"/>
        <v>5.0537902135037163</v>
      </c>
      <c r="N934" s="3">
        <f t="shared" ref="N934:R936" si="680">N930/N929</f>
        <v>5.346471919302072</v>
      </c>
      <c r="O934" s="3">
        <f t="shared" si="680"/>
        <v>5.7670837145208624</v>
      </c>
      <c r="P934" s="3">
        <f t="shared" si="680"/>
        <v>7.6113142409498931</v>
      </c>
      <c r="Q934" s="3">
        <f t="shared" si="680"/>
        <v>8.9994970193388699</v>
      </c>
      <c r="R934" s="3">
        <f t="shared" si="680"/>
        <v>6.8815259489154741</v>
      </c>
      <c r="S934" s="3">
        <f t="shared" ref="S934:T934" si="681">S930/S929</f>
        <v>7.4661972508781149</v>
      </c>
      <c r="T934" s="3">
        <f t="shared" si="681"/>
        <v>7.6480534067282866</v>
      </c>
    </row>
    <row r="935" spans="1:20">
      <c r="B935" t="s">
        <v>204</v>
      </c>
      <c r="D935" t="s">
        <v>19</v>
      </c>
      <c r="E935" s="6">
        <v>0.38950000000000001</v>
      </c>
      <c r="F935" s="6">
        <v>0.39229999999999998</v>
      </c>
      <c r="G935" s="6">
        <v>0.39219999999999999</v>
      </c>
      <c r="H935" s="6">
        <v>0.38669999999999999</v>
      </c>
      <c r="I935" s="6">
        <v>0.38653811438711305</v>
      </c>
      <c r="J935" s="6">
        <v>0.38848219682609769</v>
      </c>
      <c r="K935" s="6">
        <f t="shared" si="679"/>
        <v>0.39844795155297436</v>
      </c>
      <c r="L935" s="6">
        <f t="shared" si="679"/>
        <v>0.38894217372072515</v>
      </c>
      <c r="M935" s="6">
        <f t="shared" si="679"/>
        <v>0.38825376063541761</v>
      </c>
      <c r="N935" s="6">
        <f t="shared" si="680"/>
        <v>0.38554104085441088</v>
      </c>
      <c r="O935" s="6">
        <f t="shared" si="680"/>
        <v>0.38212477466296685</v>
      </c>
      <c r="P935" s="6">
        <f t="shared" si="680"/>
        <v>0.37557762760721525</v>
      </c>
      <c r="Q935" s="6">
        <f t="shared" si="680"/>
        <v>0.36689210115401866</v>
      </c>
      <c r="R935" s="6">
        <f t="shared" si="680"/>
        <v>0.37509226413406743</v>
      </c>
      <c r="S935" s="6">
        <f t="shared" ref="S935:T935" si="682">S931/S930</f>
        <v>0.37224241819997217</v>
      </c>
      <c r="T935" s="6">
        <f t="shared" si="682"/>
        <v>0.37144484321139948</v>
      </c>
    </row>
    <row r="936" spans="1:20">
      <c r="B936" t="s">
        <v>204</v>
      </c>
      <c r="D936" t="s">
        <v>20</v>
      </c>
      <c r="E936" s="6">
        <v>0.58099999999999996</v>
      </c>
      <c r="F936" s="6">
        <v>0.58720000000000006</v>
      </c>
      <c r="G936" s="6">
        <v>0.59840000000000004</v>
      </c>
      <c r="H936" s="6">
        <v>0.6109</v>
      </c>
      <c r="I936" s="6">
        <v>0.62054596878460833</v>
      </c>
      <c r="J936" s="6">
        <v>0.61607439876209669</v>
      </c>
      <c r="K936" s="6">
        <f t="shared" si="679"/>
        <v>0.6489730483521069</v>
      </c>
      <c r="L936" s="6">
        <f t="shared" si="679"/>
        <v>0.6149692546509733</v>
      </c>
      <c r="M936" s="6">
        <f t="shared" si="679"/>
        <v>0.60879239147351749</v>
      </c>
      <c r="N936" s="6">
        <f t="shared" si="680"/>
        <v>0.58417213896868747</v>
      </c>
      <c r="O936" s="6">
        <f t="shared" si="680"/>
        <v>0.56112783495073804</v>
      </c>
      <c r="P936" s="6">
        <f t="shared" si="680"/>
        <v>0.57152860805239236</v>
      </c>
      <c r="Q936" s="6">
        <f t="shared" si="680"/>
        <v>0.59577736461960418</v>
      </c>
      <c r="R936" s="6">
        <f t="shared" si="680"/>
        <v>0.5835130852712751</v>
      </c>
      <c r="S936" s="6">
        <f t="shared" ref="S936:T936" si="683">S932/S931</f>
        <v>0.57516956644536466</v>
      </c>
      <c r="T936" s="6">
        <f t="shared" si="683"/>
        <v>0.56030075159041826</v>
      </c>
    </row>
    <row r="937" spans="1:20">
      <c r="B937" t="s">
        <v>204</v>
      </c>
      <c r="D937" t="s">
        <v>21</v>
      </c>
      <c r="E937" s="6">
        <v>0.2263</v>
      </c>
      <c r="F937" s="6">
        <v>0.23039999999999999</v>
      </c>
      <c r="G937" s="6">
        <v>0.23469999999999999</v>
      </c>
      <c r="H937" s="6">
        <v>0.23619999999999999</v>
      </c>
      <c r="I937" s="6">
        <v>0.23986466866452683</v>
      </c>
      <c r="J937" s="6">
        <v>0.23933393583941667</v>
      </c>
      <c r="K937" s="6">
        <f t="shared" ref="K937:R937" si="684">K932/K930</f>
        <v>0.25858198172898639</v>
      </c>
      <c r="L937" s="6">
        <f t="shared" si="684"/>
        <v>0.23918747867536369</v>
      </c>
      <c r="M937" s="6">
        <f t="shared" si="684"/>
        <v>0.23636593543582252</v>
      </c>
      <c r="N937" s="6">
        <f t="shared" si="684"/>
        <v>0.22522233449613532</v>
      </c>
      <c r="O937" s="6">
        <f t="shared" si="684"/>
        <v>0.21442084748766921</v>
      </c>
      <c r="P937" s="6">
        <f t="shared" si="684"/>
        <v>0.21465335872197153</v>
      </c>
      <c r="Q937" s="6">
        <f t="shared" si="684"/>
        <v>0.21858600912529047</v>
      </c>
      <c r="R937" s="6">
        <f t="shared" si="684"/>
        <v>0.21887124430625773</v>
      </c>
      <c r="S937" s="6">
        <f t="shared" ref="S937:T937" si="685">S932/S930</f>
        <v>0.21410251028865213</v>
      </c>
      <c r="T937" s="6">
        <f t="shared" si="685"/>
        <v>0.20812082482573221</v>
      </c>
    </row>
    <row r="938" spans="1:20">
      <c r="B938" t="s">
        <v>204</v>
      </c>
    </row>
    <row r="939" spans="1:20">
      <c r="A939" t="s">
        <v>206</v>
      </c>
      <c r="B939" t="s">
        <v>207</v>
      </c>
      <c r="C939" t="s">
        <v>208</v>
      </c>
    </row>
    <row r="940" spans="1:20">
      <c r="B940" t="s">
        <v>207</v>
      </c>
      <c r="D940" t="s">
        <v>12</v>
      </c>
      <c r="E940" s="1">
        <v>88</v>
      </c>
      <c r="F940" s="1">
        <v>78</v>
      </c>
      <c r="G940" s="1">
        <v>70</v>
      </c>
      <c r="H940" s="1">
        <v>72</v>
      </c>
      <c r="I940" s="1">
        <v>67</v>
      </c>
      <c r="J940" s="1">
        <v>77</v>
      </c>
      <c r="K940" s="1">
        <f>HLOOKUP(B939,'FY14-15'!$E$2:$GA$49,15,FALSE)</f>
        <v>71</v>
      </c>
      <c r="L940" s="1">
        <f>HLOOKUP(B939,'FY15-16'!$E$2:$GA$49,15,FALSE)</f>
        <v>66</v>
      </c>
      <c r="M940" s="1">
        <f>HLOOKUP(B939,'FY16-17'!$E$2:$GA$49,15,FALSE)</f>
        <v>82</v>
      </c>
      <c r="N940" s="1">
        <f>HLOOKUP(B939,'FY17-18'!$E$2:$GA$49,15,FALSE)</f>
        <v>75</v>
      </c>
      <c r="O940" s="1">
        <f>HLOOKUP($B939,'FY18-19'!$E$2:$GA$49,15,FALSE)</f>
        <v>89</v>
      </c>
      <c r="P940" s="1">
        <f>HLOOKUP($B939,'FY19-20'!$E$2:$GA$49,15,FALSE)</f>
        <v>81</v>
      </c>
      <c r="Q940" s="1">
        <f>HLOOKUP($B939,'FY20-21'!$E$2:$GA$49,15,FALSE)</f>
        <v>74</v>
      </c>
      <c r="R940" s="1">
        <f>HLOOKUP($B939,'FY21-22'!$E$2:$GA$49,15,FALSE)</f>
        <v>66</v>
      </c>
      <c r="S940" s="1">
        <f>HLOOKUP($B939,'FY22-23'!$E$2:$GA$49,15,FALSE)</f>
        <v>122</v>
      </c>
      <c r="T940" s="1">
        <f>HLOOKUP($B939,'FY23-24'!$E$2:$GA$49,15,FALSE)</f>
        <v>78</v>
      </c>
    </row>
    <row r="941" spans="1:20">
      <c r="B941" t="s">
        <v>207</v>
      </c>
      <c r="D941" t="s">
        <v>13</v>
      </c>
      <c r="E941" s="3">
        <v>70272</v>
      </c>
      <c r="F941" s="3">
        <v>68976</v>
      </c>
      <c r="G941" s="3">
        <v>51408</v>
      </c>
      <c r="H941" s="3">
        <v>55008</v>
      </c>
      <c r="I941" s="1">
        <v>55728</v>
      </c>
      <c r="J941" s="1">
        <v>51652.800000000003</v>
      </c>
      <c r="K941" s="1">
        <f>HLOOKUP(B940,'FY14-15'!$E$2:$GA$49,31,FALSE)</f>
        <v>48672</v>
      </c>
      <c r="L941" s="1">
        <f>HLOOKUP(B940,'FY15-16'!$E$2:$GA$49,31,FALSE)</f>
        <v>58756</v>
      </c>
      <c r="M941" s="1">
        <f>HLOOKUP(B940,'FY16-17'!$E$2:$GA$49,31,FALSE)</f>
        <v>63210</v>
      </c>
      <c r="N941" s="1">
        <f>HLOOKUP(B940,'FY17-18'!$E$2:$GA$49,31,FALSE)</f>
        <v>65120</v>
      </c>
      <c r="O941" s="1">
        <f>HLOOKUP($B940,'FY18-19'!$E$2:$GA$49,31,FALSE)</f>
        <v>50127</v>
      </c>
      <c r="P941" s="1">
        <f>HLOOKUP($B940,'FY19-20'!$E$2:$GA$49,31,FALSE)</f>
        <v>62400</v>
      </c>
      <c r="Q941" s="1">
        <f>HLOOKUP($B940,'FY20-21'!$E$2:$GA$49,31,FALSE)</f>
        <v>66700</v>
      </c>
      <c r="R941" s="1">
        <f>HLOOKUP($B940,'FY21-22'!$E$2:$GA$49,31,FALSE)</f>
        <v>60326</v>
      </c>
      <c r="S941" s="1">
        <f>HLOOKUP($B940,'FY22-23'!$E$2:$GA$49,31,FALSE)</f>
        <v>67620</v>
      </c>
      <c r="T941" s="1">
        <f>HLOOKUP($B940,'FY23-24'!$E$2:$GA$49,31,FALSE)</f>
        <v>68295</v>
      </c>
    </row>
    <row r="942" spans="1:20">
      <c r="B942" t="s">
        <v>207</v>
      </c>
      <c r="D942" t="s">
        <v>24</v>
      </c>
      <c r="E942" s="3">
        <v>115704.38</v>
      </c>
      <c r="F942" s="3">
        <v>99811.67</v>
      </c>
      <c r="G942" s="3">
        <v>89963.94</v>
      </c>
      <c r="H942" s="3">
        <v>92705.19</v>
      </c>
      <c r="I942" s="1">
        <v>90072.78</v>
      </c>
      <c r="J942" s="1">
        <v>84371.06</v>
      </c>
      <c r="K942" s="1">
        <f>HLOOKUP(B941,'FY14-15'!$E$2:$GA$49,7,FALSE)</f>
        <v>99450.95</v>
      </c>
      <c r="L942" s="1">
        <f>HLOOKUP(B941,'FY15-16'!$E$2:$GA$49,7,FALSE)</f>
        <v>99819.14</v>
      </c>
      <c r="M942" s="1">
        <f>HLOOKUP(B941,'FY16-17'!$E$2:$GA$49,7,FALSE)</f>
        <v>105277.01</v>
      </c>
      <c r="N942" s="1">
        <f>HLOOKUP(B941,'FY17-18'!$E$2:$GA$49,7,FALSE)</f>
        <v>106030.88</v>
      </c>
      <c r="O942" s="1">
        <f>HLOOKUP($B941,'FY18-19'!$E$2:$GA$49,7,FALSE)</f>
        <v>98003.86</v>
      </c>
      <c r="P942" s="1">
        <f>HLOOKUP($B941,'FY19-20'!$E$2:$GA$49,7,FALSE)</f>
        <v>65151.34</v>
      </c>
      <c r="Q942" s="1">
        <f>HLOOKUP($B941,'FY20-21'!$E$2:$GA$49,7,FALSE)</f>
        <v>54517.760000000002</v>
      </c>
      <c r="R942" s="1">
        <f>HLOOKUP($B941,'FY21-22'!$E$2:$GA$49,7,FALSE)</f>
        <v>95972.5</v>
      </c>
      <c r="S942" s="1">
        <f>HLOOKUP($B941,'FY22-23'!$E$2:$GA$49,7,FALSE)</f>
        <v>117398.63</v>
      </c>
      <c r="T942" s="1">
        <f>HLOOKUP($B941,'FY23-24'!$E$2:$GA$49,7,FALSE)</f>
        <v>145593.44</v>
      </c>
    </row>
    <row r="943" spans="1:20">
      <c r="B943" t="s">
        <v>207</v>
      </c>
      <c r="D943" t="s">
        <v>15</v>
      </c>
      <c r="E943" s="3">
        <v>58723.630000000005</v>
      </c>
      <c r="F943" s="3">
        <v>56787.6</v>
      </c>
      <c r="G943" s="3">
        <v>51080.17</v>
      </c>
      <c r="H943" s="3">
        <v>45175.14</v>
      </c>
      <c r="I943" s="1">
        <v>44463.85</v>
      </c>
      <c r="J943" s="1">
        <v>41512.11</v>
      </c>
      <c r="K943" s="1">
        <f>HLOOKUP(B942,'FY14-15'!$E$2:$GA$49,39,FALSE)</f>
        <v>45873.18</v>
      </c>
      <c r="L943" s="1">
        <f>HLOOKUP(B942,'FY15-16'!$E$2:$GA$49,39,FALSE)</f>
        <v>48523.26</v>
      </c>
      <c r="M943" s="1">
        <f>HLOOKUP(B942,'FY16-17'!$E$2:$GA$49,39,FALSE)</f>
        <v>51487.28</v>
      </c>
      <c r="N943" s="1">
        <f>HLOOKUP(B942,'FY17-18'!$E$2:$GA$49,39,FALSE)</f>
        <v>52220.94</v>
      </c>
      <c r="O943" s="1">
        <f>HLOOKUP($B942,'FY18-19'!$E$2:$GA$49,39,FALSE)</f>
        <v>52220.94</v>
      </c>
      <c r="P943" s="1">
        <f>HLOOKUP($B942,'FY19-20'!$E$2:$GA$49,39,FALSE)</f>
        <v>45747.42</v>
      </c>
      <c r="Q943" s="1">
        <f>HLOOKUP($B942,'FY20-21'!$E$2:$GA$49,39,FALSE)</f>
        <v>37693.86</v>
      </c>
      <c r="R943" s="1">
        <f>HLOOKUP($B942,'FY21-22'!$E$2:$GA$49,39,FALSE)</f>
        <v>47613.59</v>
      </c>
      <c r="S943" s="1">
        <f>HLOOKUP($B942,'FY22-23'!$E$2:$GA$49,39,FALSE)</f>
        <v>56697.279999999999</v>
      </c>
      <c r="T943" s="1">
        <f>HLOOKUP($B942,'FY23-24'!$E$2:$GA$49,39,FALSE)</f>
        <v>66415.91</v>
      </c>
    </row>
    <row r="944" spans="1:20">
      <c r="B944" t="s">
        <v>207</v>
      </c>
      <c r="D944" t="s">
        <v>16</v>
      </c>
      <c r="E944" s="3">
        <v>34119.39</v>
      </c>
      <c r="F944" s="3">
        <v>33201.14</v>
      </c>
      <c r="G944" s="3">
        <v>30064</v>
      </c>
      <c r="H944" s="3">
        <v>27076.629999999997</v>
      </c>
      <c r="I944" s="1">
        <v>27822.86</v>
      </c>
      <c r="J944" s="1">
        <v>27253.58</v>
      </c>
      <c r="K944" s="1">
        <f>HLOOKUP(B943,'FY14-15'!$E$2:$GA$49,48,FALSE)</f>
        <v>29928.649999999998</v>
      </c>
      <c r="L944" s="1">
        <f>HLOOKUP(B943,'FY15-16'!$E$2:$GA$49,48,FALSE)</f>
        <v>30185.620000000003</v>
      </c>
      <c r="M944" s="1">
        <f>HLOOKUP(B943,'FY16-17'!$E$2:$GA$49,48,FALSE)</f>
        <v>31600.92</v>
      </c>
      <c r="N944" s="1">
        <f>HLOOKUP(B943,'FY17-18'!$E$2:$GA$49,48,FALSE)</f>
        <v>30441.32</v>
      </c>
      <c r="O944" s="1">
        <f>HLOOKUP($B943,'FY18-19'!$E$2:$GA$49,48,FALSE)</f>
        <v>29032.14</v>
      </c>
      <c r="P944" s="1">
        <f>HLOOKUP($B943,'FY19-20'!$E$2:$GA$49,48,FALSE)</f>
        <v>25544.68</v>
      </c>
      <c r="Q944" s="1">
        <f>HLOOKUP($B943,'FY20-21'!$E$2:$GA$49,48,FALSE)</f>
        <v>21698.16</v>
      </c>
      <c r="R944" s="1">
        <f>HLOOKUP($B943,'FY21-22'!$E$2:$GA$49,48,FALSE)</f>
        <v>28701.47</v>
      </c>
      <c r="S944" s="1">
        <f>HLOOKUP($B943,'FY22-23'!$E$2:$GA$49,48,FALSE)</f>
        <v>33312.85</v>
      </c>
      <c r="T944" s="1">
        <f>HLOOKUP($B943,'FY23-24'!$E$2:$GA$49,48,FALSE)</f>
        <v>37347.82</v>
      </c>
    </row>
    <row r="945" spans="1:20">
      <c r="B945" t="s">
        <v>207</v>
      </c>
      <c r="D945" t="s">
        <v>17</v>
      </c>
      <c r="E945" s="3">
        <v>1314.82</v>
      </c>
      <c r="F945" s="3">
        <v>1279.6400000000001</v>
      </c>
      <c r="G945" s="3">
        <v>1285.2</v>
      </c>
      <c r="H945" s="3">
        <v>1287.57</v>
      </c>
      <c r="I945" s="3">
        <v>1344.3698507462686</v>
      </c>
      <c r="J945" s="3">
        <v>1095.7280519480519</v>
      </c>
      <c r="K945" s="3">
        <f t="shared" ref="K945:R945" si="686">K942/K940</f>
        <v>1400.7176056338028</v>
      </c>
      <c r="L945" s="3">
        <f t="shared" si="686"/>
        <v>1512.4112121212122</v>
      </c>
      <c r="M945" s="3">
        <f t="shared" si="686"/>
        <v>1283.8659756097561</v>
      </c>
      <c r="N945" s="3">
        <f t="shared" si="686"/>
        <v>1413.7450666666666</v>
      </c>
      <c r="O945" s="3">
        <f t="shared" si="686"/>
        <v>1101.1669662921349</v>
      </c>
      <c r="P945" s="3">
        <f t="shared" si="686"/>
        <v>804.33753086419745</v>
      </c>
      <c r="Q945" s="3">
        <f t="shared" si="686"/>
        <v>736.72648648648646</v>
      </c>
      <c r="R945" s="3">
        <f t="shared" si="686"/>
        <v>1454.128787878788</v>
      </c>
      <c r="S945" s="3">
        <f t="shared" ref="S945:T945" si="687">S942/S940</f>
        <v>962.28385245901643</v>
      </c>
      <c r="T945" s="3">
        <f t="shared" si="687"/>
        <v>1866.5825641025642</v>
      </c>
    </row>
    <row r="946" spans="1:20">
      <c r="B946" t="s">
        <v>207</v>
      </c>
      <c r="D946" t="s">
        <v>18</v>
      </c>
      <c r="E946" s="4">
        <v>1.65</v>
      </c>
      <c r="F946" s="4">
        <v>1.45</v>
      </c>
      <c r="G946" s="4">
        <v>1.75</v>
      </c>
      <c r="H946" s="4">
        <v>1.69</v>
      </c>
      <c r="I946" s="5">
        <v>1.616293066322136</v>
      </c>
      <c r="J946" s="5">
        <v>1.6334266487005544</v>
      </c>
      <c r="K946" s="3">
        <f t="shared" ref="K946:M948" si="688">K942/K941</f>
        <v>2.0432887491781724</v>
      </c>
      <c r="L946" s="3">
        <f t="shared" si="688"/>
        <v>1.6988756892913064</v>
      </c>
      <c r="M946" s="3">
        <f t="shared" si="688"/>
        <v>1.6655119443126087</v>
      </c>
      <c r="N946" s="3">
        <f t="shared" ref="N946:R948" si="689">N942/N941</f>
        <v>1.6282383292383293</v>
      </c>
      <c r="O946" s="3">
        <f t="shared" si="689"/>
        <v>1.9551112175075309</v>
      </c>
      <c r="P946" s="3">
        <f t="shared" si="689"/>
        <v>1.0440919871794871</v>
      </c>
      <c r="Q946" s="3">
        <f t="shared" si="689"/>
        <v>0.81735772113943028</v>
      </c>
      <c r="R946" s="3">
        <f t="shared" si="689"/>
        <v>1.5908977886814972</v>
      </c>
      <c r="S946" s="3">
        <f t="shared" ref="S946:T946" si="690">S942/S941</f>
        <v>1.7361524696835255</v>
      </c>
      <c r="T946" s="3">
        <f t="shared" si="690"/>
        <v>2.1318316128559922</v>
      </c>
    </row>
    <row r="947" spans="1:20">
      <c r="B947" t="s">
        <v>207</v>
      </c>
      <c r="D947" t="s">
        <v>19</v>
      </c>
      <c r="E947" s="6">
        <v>0.50749999999999995</v>
      </c>
      <c r="F947" s="6">
        <v>0.56889999999999996</v>
      </c>
      <c r="G947" s="6">
        <v>0.56779999999999997</v>
      </c>
      <c r="H947" s="6">
        <v>0.48730000000000001</v>
      </c>
      <c r="I947" s="6">
        <v>0.49364358466564484</v>
      </c>
      <c r="J947" s="6">
        <v>0.49201835321258264</v>
      </c>
      <c r="K947" s="6">
        <f t="shared" si="688"/>
        <v>0.46126437203465631</v>
      </c>
      <c r="L947" s="6">
        <f t="shared" si="688"/>
        <v>0.48611178176850656</v>
      </c>
      <c r="M947" s="6">
        <f t="shared" si="688"/>
        <v>0.4890648015174443</v>
      </c>
      <c r="N947" s="6">
        <f t="shared" si="689"/>
        <v>0.49250689987671514</v>
      </c>
      <c r="O947" s="6">
        <f t="shared" si="689"/>
        <v>0.53284574709608379</v>
      </c>
      <c r="P947" s="6">
        <f t="shared" si="689"/>
        <v>0.70217159002408858</v>
      </c>
      <c r="Q947" s="6">
        <f t="shared" si="689"/>
        <v>0.69140514944120957</v>
      </c>
      <c r="R947" s="6">
        <f t="shared" si="689"/>
        <v>0.49611701268592562</v>
      </c>
      <c r="S947" s="6">
        <f t="shared" ref="S947:T947" si="691">S943/S942</f>
        <v>0.4829466919673594</v>
      </c>
      <c r="T947" s="6">
        <f t="shared" si="691"/>
        <v>0.45617378090661231</v>
      </c>
    </row>
    <row r="948" spans="1:20">
      <c r="B948" t="s">
        <v>207</v>
      </c>
      <c r="D948" t="s">
        <v>20</v>
      </c>
      <c r="E948" s="6">
        <v>0.58099999999999996</v>
      </c>
      <c r="F948" s="6">
        <v>0.5847</v>
      </c>
      <c r="G948" s="6">
        <v>0.58860000000000001</v>
      </c>
      <c r="H948" s="6">
        <v>0.59940000000000004</v>
      </c>
      <c r="I948" s="6">
        <v>0.62574113577659163</v>
      </c>
      <c r="J948" s="6">
        <v>0.65652119345415116</v>
      </c>
      <c r="K948" s="6">
        <f t="shared" si="688"/>
        <v>0.65242152386209107</v>
      </c>
      <c r="L948" s="6">
        <f t="shared" si="688"/>
        <v>0.62208557298087563</v>
      </c>
      <c r="M948" s="6">
        <f t="shared" si="688"/>
        <v>0.61376169026602301</v>
      </c>
      <c r="N948" s="6">
        <f t="shared" si="689"/>
        <v>0.58293320648766567</v>
      </c>
      <c r="O948" s="6">
        <f t="shared" si="689"/>
        <v>0.55594824604842419</v>
      </c>
      <c r="P948" s="6">
        <f t="shared" si="689"/>
        <v>0.55838515046312998</v>
      </c>
      <c r="Q948" s="6">
        <f t="shared" si="689"/>
        <v>0.57564176234537934</v>
      </c>
      <c r="R948" s="6">
        <f t="shared" si="689"/>
        <v>0.60279995690306076</v>
      </c>
      <c r="S948" s="6">
        <f t="shared" ref="S948:T948" si="692">S944/S943</f>
        <v>0.58755640482224192</v>
      </c>
      <c r="T948" s="6">
        <f t="shared" si="692"/>
        <v>0.56233242908212799</v>
      </c>
    </row>
    <row r="949" spans="1:20">
      <c r="B949" t="s">
        <v>207</v>
      </c>
      <c r="D949" t="s">
        <v>21</v>
      </c>
      <c r="E949" s="6">
        <v>0.2949</v>
      </c>
      <c r="F949" s="6">
        <v>0.33260000000000001</v>
      </c>
      <c r="G949" s="6">
        <v>0.3342</v>
      </c>
      <c r="H949" s="6">
        <v>0.29210000000000003</v>
      </c>
      <c r="I949" s="6">
        <v>0.30889309733750864</v>
      </c>
      <c r="J949" s="6">
        <v>0.32302047645247084</v>
      </c>
      <c r="K949" s="6">
        <f t="shared" ref="K949:R949" si="693">K944/K942</f>
        <v>0.30093880450614097</v>
      </c>
      <c r="L949" s="6">
        <f t="shared" si="693"/>
        <v>0.30240312629421573</v>
      </c>
      <c r="M949" s="6">
        <f t="shared" si="693"/>
        <v>0.30016923922896366</v>
      </c>
      <c r="N949" s="6">
        <f t="shared" si="693"/>
        <v>0.28709862636243327</v>
      </c>
      <c r="O949" s="6">
        <f t="shared" si="693"/>
        <v>0.29623465851243003</v>
      </c>
      <c r="P949" s="6">
        <f t="shared" si="693"/>
        <v>0.3920821889465359</v>
      </c>
      <c r="Q949" s="6">
        <f t="shared" si="693"/>
        <v>0.39800167871900827</v>
      </c>
      <c r="R949" s="6">
        <f t="shared" si="693"/>
        <v>0.29905931386595119</v>
      </c>
      <c r="S949" s="6">
        <f t="shared" ref="S949:T949" si="694">S944/S942</f>
        <v>0.28375842205313639</v>
      </c>
      <c r="T949" s="6">
        <f t="shared" si="694"/>
        <v>0.25652131030079378</v>
      </c>
    </row>
    <row r="950" spans="1:20">
      <c r="B950" t="s">
        <v>207</v>
      </c>
    </row>
    <row r="951" spans="1:20">
      <c r="A951" t="s">
        <v>206</v>
      </c>
      <c r="B951" t="s">
        <v>209</v>
      </c>
      <c r="C951" t="s">
        <v>210</v>
      </c>
    </row>
    <row r="952" spans="1:20">
      <c r="B952" t="s">
        <v>209</v>
      </c>
      <c r="D952" t="s">
        <v>12</v>
      </c>
      <c r="E952" s="1">
        <v>68</v>
      </c>
      <c r="F952" s="1">
        <v>74</v>
      </c>
      <c r="G952" s="1">
        <v>62</v>
      </c>
      <c r="H952" s="1">
        <v>79</v>
      </c>
      <c r="I952" s="1">
        <v>68</v>
      </c>
      <c r="J952" s="1">
        <v>67</v>
      </c>
      <c r="K952" s="1">
        <f>HLOOKUP(B951,'FY14-15'!$E$2:$GA$49,15,FALSE)</f>
        <v>58</v>
      </c>
      <c r="L952" s="1">
        <f>HLOOKUP(B951,'FY15-16'!$E$2:$GA$49,15,FALSE)</f>
        <v>61</v>
      </c>
      <c r="M952" s="1">
        <f>HLOOKUP(B951,'FY16-17'!$E$2:$GA$49,15,FALSE)</f>
        <v>58</v>
      </c>
      <c r="N952" s="1">
        <f>HLOOKUP(B951,'FY17-18'!$E$2:$GA$49,15,FALSE)</f>
        <v>46</v>
      </c>
      <c r="O952" s="1">
        <f>HLOOKUP($B951,'FY18-19'!$E$2:$GA$49,15,FALSE)</f>
        <v>47</v>
      </c>
      <c r="P952" s="1">
        <f>HLOOKUP($B951,'FY19-20'!$E$2:$GA$49,15,FALSE)</f>
        <v>52</v>
      </c>
      <c r="Q952" s="1">
        <f>HLOOKUP($B951,'FY20-21'!$E$2:$GA$49,15,FALSE)</f>
        <v>23</v>
      </c>
      <c r="R952" s="1">
        <f>HLOOKUP($B951,'FY21-22'!$E$2:$GA$49,15,FALSE)</f>
        <v>18</v>
      </c>
      <c r="S952" s="1">
        <f>HLOOKUP($B951,'FY22-23'!$E$2:$GA$49,15,FALSE)</f>
        <v>0</v>
      </c>
      <c r="T952" s="1">
        <f>HLOOKUP($B951,'FY23-24'!$E$2:$GA$49,15,FALSE)</f>
        <v>29</v>
      </c>
    </row>
    <row r="953" spans="1:20">
      <c r="B953" t="s">
        <v>209</v>
      </c>
      <c r="D953" t="s">
        <v>13</v>
      </c>
      <c r="E953" s="3">
        <v>39543</v>
      </c>
      <c r="F953" s="3">
        <v>30240</v>
      </c>
      <c r="G953" s="3">
        <v>30240</v>
      </c>
      <c r="H953" s="3">
        <v>35424</v>
      </c>
      <c r="I953" s="1">
        <v>34456</v>
      </c>
      <c r="J953" s="1">
        <v>41464</v>
      </c>
      <c r="K953" s="1">
        <f>HLOOKUP(B952,'FY14-15'!$E$2:$GA$49,31,FALSE)</f>
        <v>29841</v>
      </c>
      <c r="L953" s="1">
        <f>HLOOKUP(B952,'FY15-16'!$E$2:$GA$49,31,FALSE)</f>
        <v>31828</v>
      </c>
      <c r="M953" s="1">
        <f>HLOOKUP(B952,'FY16-17'!$E$2:$GA$49,31,FALSE)</f>
        <v>27156</v>
      </c>
      <c r="N953" s="1">
        <f>HLOOKUP(B952,'FY17-18'!$E$2:$GA$49,31,FALSE)</f>
        <v>12994</v>
      </c>
      <c r="O953" s="1">
        <f>HLOOKUP($B952,'FY18-19'!$E$2:$GA$49,31,FALSE)</f>
        <v>30660</v>
      </c>
      <c r="P953" s="1">
        <f>HLOOKUP($B952,'FY19-20'!$E$2:$GA$49,31,FALSE)</f>
        <v>23520</v>
      </c>
      <c r="Q953" s="1">
        <f>HLOOKUP($B952,'FY20-21'!$E$2:$GA$49,31,FALSE)</f>
        <v>4560</v>
      </c>
      <c r="R953" s="1">
        <f>HLOOKUP($B952,'FY21-22'!$E$2:$GA$49,31,FALSE)</f>
        <v>20385</v>
      </c>
      <c r="S953" s="1">
        <f>HLOOKUP($B952,'FY22-23'!$E$2:$GA$49,31,FALSE)</f>
        <v>0</v>
      </c>
      <c r="T953" s="1">
        <f>HLOOKUP($B952,'FY23-24'!$E$2:$GA$49,31,FALSE)</f>
        <v>16675</v>
      </c>
    </row>
    <row r="954" spans="1:20">
      <c r="B954" t="s">
        <v>209</v>
      </c>
      <c r="D954" t="s">
        <v>24</v>
      </c>
      <c r="E954" s="3">
        <v>53785.58</v>
      </c>
      <c r="F954" s="3">
        <v>52686.46</v>
      </c>
      <c r="G954" s="3">
        <v>56614.42</v>
      </c>
      <c r="H954" s="3">
        <v>64843.58</v>
      </c>
      <c r="I954" s="1">
        <v>74448.45</v>
      </c>
      <c r="J954" s="1">
        <v>74144.39</v>
      </c>
      <c r="K954" s="1">
        <f>HLOOKUP(B953,'FY14-15'!$E$2:$GA$49,7,FALSE)</f>
        <v>63275.26</v>
      </c>
      <c r="L954" s="1">
        <f>HLOOKUP(B953,'FY15-16'!$E$2:$GA$49,7,FALSE)</f>
        <v>55729.65</v>
      </c>
      <c r="M954" s="1">
        <f>HLOOKUP(B953,'FY16-17'!$E$2:$GA$49,7,FALSE)</f>
        <v>32041</v>
      </c>
      <c r="N954" s="1">
        <f>HLOOKUP(B953,'FY17-18'!$E$2:$GA$49,7,FALSE)</f>
        <v>32998.480000000003</v>
      </c>
      <c r="O954" s="1">
        <f>HLOOKUP($B953,'FY18-19'!$E$2:$GA$49,7,FALSE)</f>
        <v>33988</v>
      </c>
      <c r="P954" s="1">
        <f>HLOOKUP($B953,'FY19-20'!$E$2:$GA$49,7,FALSE)</f>
        <v>67925</v>
      </c>
      <c r="Q954" s="1">
        <f>HLOOKUP($B953,'FY20-21'!$E$2:$GA$49,7,FALSE)</f>
        <v>37786.019999999997</v>
      </c>
      <c r="R954" s="1">
        <f>HLOOKUP($B953,'FY21-22'!$E$2:$GA$49,7,FALSE)</f>
        <v>48122.8</v>
      </c>
      <c r="S954" s="1">
        <f>HLOOKUP($B953,'FY22-23'!$E$2:$GA$49,7,FALSE)</f>
        <v>0</v>
      </c>
      <c r="T954" s="1">
        <f>HLOOKUP($B953,'FY23-24'!$E$2:$GA$49,7,FALSE)</f>
        <v>47032.4</v>
      </c>
    </row>
    <row r="955" spans="1:20">
      <c r="B955" t="s">
        <v>209</v>
      </c>
      <c r="D955" t="s">
        <v>15</v>
      </c>
      <c r="E955" s="3">
        <v>31315.78</v>
      </c>
      <c r="F955" s="3">
        <v>28120.1</v>
      </c>
      <c r="G955" s="3">
        <v>26748.44</v>
      </c>
      <c r="H955" s="3">
        <v>30833.91</v>
      </c>
      <c r="I955" s="1">
        <v>33844.659999999996</v>
      </c>
      <c r="J955" s="1">
        <v>35496.720000000001</v>
      </c>
      <c r="K955" s="1">
        <f>HLOOKUP(B954,'FY14-15'!$E$2:$GA$49,39,FALSE)</f>
        <v>35496.720000000001</v>
      </c>
      <c r="L955" s="1">
        <f>HLOOKUP(B954,'FY15-16'!$E$2:$GA$49,39,FALSE)</f>
        <v>28904.54</v>
      </c>
      <c r="M955" s="1">
        <f>HLOOKUP(B954,'FY16-17'!$E$2:$GA$49,39,FALSE)</f>
        <v>26846.45</v>
      </c>
      <c r="N955" s="1">
        <f>HLOOKUP(B954,'FY17-18'!$E$2:$GA$49,39,FALSE)</f>
        <v>17653.080000000002</v>
      </c>
      <c r="O955" s="1">
        <f>HLOOKUP($B954,'FY18-19'!$E$2:$GA$49,39,FALSE)</f>
        <v>19190.05</v>
      </c>
      <c r="P955" s="1">
        <f>HLOOKUP($B954,'FY19-20'!$E$2:$GA$49,39,FALSE)</f>
        <v>28896.41</v>
      </c>
      <c r="Q955" s="1">
        <f>HLOOKUP($B954,'FY20-21'!$E$2:$GA$49,39,FALSE)</f>
        <v>28896.41</v>
      </c>
      <c r="R955" s="1">
        <f>HLOOKUP($B954,'FY21-22'!$E$2:$GA$49,39,FALSE)</f>
        <v>21404.3</v>
      </c>
      <c r="S955" s="1">
        <f>HLOOKUP($B954,'FY22-23'!$E$2:$GA$49,39,FALSE)</f>
        <v>0</v>
      </c>
      <c r="T955" s="1">
        <f>HLOOKUP($B954,'FY23-24'!$E$2:$GA$49,39,FALSE)</f>
        <v>20105.86</v>
      </c>
    </row>
    <row r="956" spans="1:20">
      <c r="B956" t="s">
        <v>209</v>
      </c>
      <c r="D956" t="s">
        <v>16</v>
      </c>
      <c r="E956" s="3">
        <v>18194.98</v>
      </c>
      <c r="F956" s="3">
        <v>16223.58</v>
      </c>
      <c r="G956" s="3">
        <v>15904.8</v>
      </c>
      <c r="H956" s="3">
        <v>19318.599999999999</v>
      </c>
      <c r="I956" s="1">
        <v>21157.58</v>
      </c>
      <c r="J956" s="1">
        <v>21987.38</v>
      </c>
      <c r="K956" s="1">
        <f>HLOOKUP(B955,'FY14-15'!$E$2:$GA$49,48,FALSE)</f>
        <v>23036.41</v>
      </c>
      <c r="L956" s="1">
        <f>HLOOKUP(B955,'FY15-16'!$E$2:$GA$49,48,FALSE)</f>
        <v>17130.52</v>
      </c>
      <c r="M956" s="1">
        <f>HLOOKUP(B955,'FY16-17'!$E$2:$GA$49,48,FALSE)</f>
        <v>16109.849999999999</v>
      </c>
      <c r="N956" s="1">
        <f>HLOOKUP(B955,'FY17-18'!$E$2:$GA$49,48,FALSE)</f>
        <v>9389.880000000001</v>
      </c>
      <c r="O956" s="1">
        <f>HLOOKUP($B955,'FY18-19'!$E$2:$GA$49,48,FALSE)</f>
        <v>10805.44</v>
      </c>
      <c r="P956" s="1">
        <f>HLOOKUP($B955,'FY19-20'!$E$2:$GA$49,48,FALSE)</f>
        <v>17416.669999999998</v>
      </c>
      <c r="Q956" s="1">
        <f>HLOOKUP($B955,'FY20-21'!$E$2:$GA$49,48,FALSE)</f>
        <v>17246.489999999998</v>
      </c>
      <c r="R956" s="1">
        <f>HLOOKUP($B955,'FY21-22'!$E$2:$GA$49,48,FALSE)</f>
        <v>11758.58</v>
      </c>
      <c r="S956" s="1">
        <f>HLOOKUP($B955,'FY22-23'!$E$2:$GA$49,48,FALSE)</f>
        <v>0</v>
      </c>
      <c r="T956" s="1">
        <f>HLOOKUP($B955,'FY23-24'!$E$2:$GA$49,48,FALSE)</f>
        <v>10935.619999999999</v>
      </c>
    </row>
    <row r="957" spans="1:20">
      <c r="B957" t="s">
        <v>209</v>
      </c>
      <c r="D957" t="s">
        <v>17</v>
      </c>
      <c r="E957" s="3">
        <v>790.96</v>
      </c>
      <c r="F957" s="3">
        <v>711.98</v>
      </c>
      <c r="G957" s="3">
        <v>913.14</v>
      </c>
      <c r="H957" s="3">
        <v>820.8</v>
      </c>
      <c r="I957" s="3">
        <v>1094.8301470588235</v>
      </c>
      <c r="J957" s="3">
        <v>1106.6326865671642</v>
      </c>
      <c r="K957" s="3">
        <f t="shared" ref="K957:R957" si="695">K954/K952</f>
        <v>1090.9527586206898</v>
      </c>
      <c r="L957" s="3">
        <f t="shared" si="695"/>
        <v>913.60081967213114</v>
      </c>
      <c r="M957" s="3">
        <f t="shared" si="695"/>
        <v>552.43103448275861</v>
      </c>
      <c r="N957" s="3">
        <f t="shared" si="695"/>
        <v>717.35826086956524</v>
      </c>
      <c r="O957" s="3">
        <f t="shared" si="695"/>
        <v>723.14893617021278</v>
      </c>
      <c r="P957" s="3">
        <f t="shared" si="695"/>
        <v>1306.25</v>
      </c>
      <c r="Q957" s="3">
        <f t="shared" si="695"/>
        <v>1642.8704347826085</v>
      </c>
      <c r="R957" s="3">
        <f t="shared" si="695"/>
        <v>2673.4888888888891</v>
      </c>
      <c r="S957" s="3" t="s">
        <v>686</v>
      </c>
      <c r="T957" s="3" t="s">
        <v>686</v>
      </c>
    </row>
    <row r="958" spans="1:20">
      <c r="B958" t="s">
        <v>209</v>
      </c>
      <c r="D958" t="s">
        <v>18</v>
      </c>
      <c r="E958" s="4">
        <v>1.36</v>
      </c>
      <c r="F958" s="4">
        <v>1.74</v>
      </c>
      <c r="G958" s="4">
        <v>1.87</v>
      </c>
      <c r="H958" s="4">
        <v>1.83</v>
      </c>
      <c r="I958" s="5">
        <v>2.1606817390294868</v>
      </c>
      <c r="J958" s="5">
        <v>1.7881629847578622</v>
      </c>
      <c r="K958" s="3">
        <f t="shared" ref="K958:M960" si="696">K954/K953</f>
        <v>2.120413525015918</v>
      </c>
      <c r="L958" s="3">
        <f t="shared" si="696"/>
        <v>1.7509629885635289</v>
      </c>
      <c r="M958" s="3">
        <f t="shared" si="696"/>
        <v>1.1798865812343498</v>
      </c>
      <c r="N958" s="3">
        <f t="shared" ref="N958:R960" si="697">N954/N953</f>
        <v>2.5395167000153918</v>
      </c>
      <c r="O958" s="3">
        <f t="shared" si="697"/>
        <v>1.1085453359425963</v>
      </c>
      <c r="P958" s="3">
        <f t="shared" si="697"/>
        <v>2.8879676870748301</v>
      </c>
      <c r="Q958" s="3">
        <f t="shared" si="697"/>
        <v>8.2864078947368416</v>
      </c>
      <c r="R958" s="3">
        <f t="shared" si="697"/>
        <v>2.3606965906303654</v>
      </c>
      <c r="S958" s="3" t="s">
        <v>686</v>
      </c>
      <c r="T958" s="3" t="s">
        <v>686</v>
      </c>
    </row>
    <row r="959" spans="1:20">
      <c r="B959" t="s">
        <v>209</v>
      </c>
      <c r="D959" t="s">
        <v>19</v>
      </c>
      <c r="E959" s="6">
        <v>0.58220000000000005</v>
      </c>
      <c r="F959" s="6">
        <v>0.53369999999999995</v>
      </c>
      <c r="G959" s="6">
        <v>0.47249999999999998</v>
      </c>
      <c r="H959" s="6">
        <v>0.47549999999999998</v>
      </c>
      <c r="I959" s="6">
        <v>0.45460530071478988</v>
      </c>
      <c r="J959" s="6">
        <v>0.47875125818689723</v>
      </c>
      <c r="K959" s="6">
        <f t="shared" si="696"/>
        <v>0.5609889236330281</v>
      </c>
      <c r="L959" s="6">
        <f t="shared" si="696"/>
        <v>0.51865640641920419</v>
      </c>
      <c r="M959" s="6">
        <f t="shared" si="696"/>
        <v>0.83787803127243221</v>
      </c>
      <c r="N959" s="6">
        <f t="shared" si="697"/>
        <v>0.53496645906114459</v>
      </c>
      <c r="O959" s="6">
        <f t="shared" si="697"/>
        <v>0.56461251029775217</v>
      </c>
      <c r="P959" s="6">
        <f t="shared" si="697"/>
        <v>0.42541641516378359</v>
      </c>
      <c r="Q959" s="6">
        <f t="shared" si="697"/>
        <v>0.76473812272369524</v>
      </c>
      <c r="R959" s="6">
        <f t="shared" si="697"/>
        <v>0.44478500835362861</v>
      </c>
      <c r="S959" s="3" t="s">
        <v>686</v>
      </c>
      <c r="T959" s="3" t="s">
        <v>686</v>
      </c>
    </row>
    <row r="960" spans="1:20">
      <c r="B960" t="s">
        <v>209</v>
      </c>
      <c r="D960" t="s">
        <v>20</v>
      </c>
      <c r="E960" s="6">
        <v>0.58099999999999996</v>
      </c>
      <c r="F960" s="6">
        <v>0.57689999999999997</v>
      </c>
      <c r="G960" s="6">
        <v>0.59460000000000002</v>
      </c>
      <c r="H960" s="6">
        <v>0.62649999999999995</v>
      </c>
      <c r="I960" s="6">
        <v>0.62513790949591475</v>
      </c>
      <c r="J960" s="6">
        <v>0.61942004782413695</v>
      </c>
      <c r="K960" s="6">
        <f t="shared" si="696"/>
        <v>0.64897291918802635</v>
      </c>
      <c r="L960" s="6">
        <f t="shared" si="696"/>
        <v>0.59265845434661824</v>
      </c>
      <c r="M960" s="6">
        <f t="shared" si="696"/>
        <v>0.60007375276805675</v>
      </c>
      <c r="N960" s="6">
        <f t="shared" si="697"/>
        <v>0.53191171172395979</v>
      </c>
      <c r="O960" s="6">
        <f t="shared" si="697"/>
        <v>0.56307513529146624</v>
      </c>
      <c r="P960" s="6">
        <f t="shared" si="697"/>
        <v>0.60272781290132571</v>
      </c>
      <c r="Q960" s="6">
        <f t="shared" si="697"/>
        <v>0.59683850000744032</v>
      </c>
      <c r="R960" s="6">
        <f t="shared" si="697"/>
        <v>0.5493559705292862</v>
      </c>
      <c r="S960" s="3" t="s">
        <v>686</v>
      </c>
      <c r="T960" s="3" t="s">
        <v>686</v>
      </c>
    </row>
    <row r="961" spans="1:20">
      <c r="B961" t="s">
        <v>209</v>
      </c>
      <c r="D961" t="s">
        <v>21</v>
      </c>
      <c r="E961" s="6">
        <v>0.33829999999999999</v>
      </c>
      <c r="F961" s="6">
        <v>0.30790000000000001</v>
      </c>
      <c r="G961" s="6">
        <v>0.28089999999999998</v>
      </c>
      <c r="H961" s="6">
        <v>0.2979</v>
      </c>
      <c r="I961" s="6">
        <v>0.28419100733460539</v>
      </c>
      <c r="J961" s="6">
        <v>0.29654812724199364</v>
      </c>
      <c r="K961" s="6">
        <f t="shared" ref="K961:R961" si="698">K956/K954</f>
        <v>0.36406661940227508</v>
      </c>
      <c r="L961" s="6">
        <f t="shared" si="698"/>
        <v>0.30738610416537698</v>
      </c>
      <c r="M961" s="6">
        <f t="shared" si="698"/>
        <v>0.50278861458755963</v>
      </c>
      <c r="N961" s="6">
        <f t="shared" si="698"/>
        <v>0.2845549249541191</v>
      </c>
      <c r="O961" s="6">
        <f t="shared" si="698"/>
        <v>0.31791926562316114</v>
      </c>
      <c r="P961" s="6">
        <f t="shared" si="698"/>
        <v>0.25641030548398969</v>
      </c>
      <c r="Q961" s="6">
        <f t="shared" si="698"/>
        <v>0.45642515406491607</v>
      </c>
      <c r="R961" s="6">
        <f t="shared" si="698"/>
        <v>0.24434529994098431</v>
      </c>
      <c r="S961" s="3" t="s">
        <v>686</v>
      </c>
      <c r="T961" s="3" t="s">
        <v>686</v>
      </c>
    </row>
    <row r="962" spans="1:20">
      <c r="B962" t="s">
        <v>209</v>
      </c>
    </row>
    <row r="963" spans="1:20">
      <c r="A963" t="s">
        <v>211</v>
      </c>
      <c r="B963" t="s">
        <v>212</v>
      </c>
      <c r="C963" t="s">
        <v>213</v>
      </c>
    </row>
    <row r="964" spans="1:20">
      <c r="B964" t="s">
        <v>212</v>
      </c>
      <c r="D964" t="s">
        <v>12</v>
      </c>
      <c r="E964" s="1">
        <v>166</v>
      </c>
      <c r="F964" s="1">
        <v>154</v>
      </c>
      <c r="G964" s="1">
        <v>152</v>
      </c>
      <c r="H964" s="1">
        <v>142</v>
      </c>
      <c r="I964" s="1">
        <v>162</v>
      </c>
      <c r="J964" s="1">
        <v>159</v>
      </c>
      <c r="K964" s="1">
        <f>HLOOKUP(B963,'FY14-15'!$E$2:$GA$49,15,FALSE)</f>
        <v>171</v>
      </c>
      <c r="L964" s="1">
        <f>HLOOKUP(B963,'FY15-16'!$E$2:$GA$49,15,FALSE)</f>
        <v>163</v>
      </c>
      <c r="M964" s="1">
        <f>HLOOKUP(B963,'FY16-17'!$E$2:$GA$49,15,FALSE)</f>
        <v>179</v>
      </c>
      <c r="N964" s="1">
        <f>HLOOKUP(B963,'FY17-18'!$E$2:$GA$49,15,FALSE)</f>
        <v>178</v>
      </c>
      <c r="O964" s="1">
        <f>HLOOKUP($B963,'FY18-19'!$E$2:$GA$49,15,FALSE)</f>
        <v>143</v>
      </c>
      <c r="P964" s="1">
        <f>HLOOKUP($B963,'FY19-20'!$E$2:$GA$49,15,FALSE)</f>
        <v>135</v>
      </c>
      <c r="Q964" s="1">
        <f>HLOOKUP($B963,'FY20-21'!$E$2:$GA$49,15,FALSE)</f>
        <v>143</v>
      </c>
      <c r="R964" s="1">
        <f>HLOOKUP($B963,'FY21-22'!$E$2:$GA$49,15,FALSE)</f>
        <v>128</v>
      </c>
      <c r="S964" s="1">
        <f>HLOOKUP($B963,'FY22-23'!$E$2:$GA$49,15,FALSE)</f>
        <v>150</v>
      </c>
      <c r="T964" s="1">
        <f>HLOOKUP($B963,'FY23-24'!$E$2:$GA$49,15,FALSE)</f>
        <v>175</v>
      </c>
    </row>
    <row r="965" spans="1:20">
      <c r="B965" t="s">
        <v>212</v>
      </c>
      <c r="D965" t="s">
        <v>13</v>
      </c>
      <c r="E965" s="3">
        <v>85324</v>
      </c>
      <c r="F965" s="3">
        <v>79926</v>
      </c>
      <c r="G965" s="3">
        <v>104006</v>
      </c>
      <c r="H965" s="3">
        <v>101426</v>
      </c>
      <c r="I965" s="1">
        <v>97807.5</v>
      </c>
      <c r="J965" s="1">
        <v>92794.5</v>
      </c>
      <c r="K965" s="1">
        <f>HLOOKUP(B964,'FY14-15'!$E$2:$GA$49,31,FALSE)</f>
        <v>93000</v>
      </c>
      <c r="L965" s="1">
        <f>HLOOKUP(B964,'FY15-16'!$E$2:$GA$49,31,FALSE)</f>
        <v>86070.6</v>
      </c>
      <c r="M965" s="1">
        <f>HLOOKUP(B964,'FY16-17'!$E$2:$GA$49,31,FALSE)</f>
        <v>91080</v>
      </c>
      <c r="N965" s="1">
        <f>HLOOKUP(B964,'FY17-18'!$E$2:$GA$49,31,FALSE)</f>
        <v>91080</v>
      </c>
      <c r="O965" s="1">
        <f>HLOOKUP($B964,'FY18-19'!$E$2:$GA$49,31,FALSE)</f>
        <v>57918</v>
      </c>
      <c r="P965" s="1">
        <f>HLOOKUP($B964,'FY19-20'!$E$2:$GA$49,31,FALSE)</f>
        <v>48762</v>
      </c>
      <c r="Q965" s="1">
        <f>HLOOKUP($B964,'FY20-21'!$E$2:$GA$49,31,FALSE)</f>
        <v>51185</v>
      </c>
      <c r="R965" s="1">
        <f>HLOOKUP($B964,'FY21-22'!$E$2:$GA$49,31,FALSE)</f>
        <v>54020</v>
      </c>
      <c r="S965" s="1">
        <f>HLOOKUP($B964,'FY22-23'!$E$2:$GA$49,31,FALSE)</f>
        <v>66780</v>
      </c>
      <c r="T965" s="1">
        <f>HLOOKUP($B964,'FY23-24'!$E$2:$GA$49,31,FALSE)</f>
        <v>69457.5</v>
      </c>
    </row>
    <row r="966" spans="1:20">
      <c r="B966" t="s">
        <v>212</v>
      </c>
      <c r="D966" t="s">
        <v>24</v>
      </c>
      <c r="E966" s="3">
        <v>98610</v>
      </c>
      <c r="F966" s="3">
        <v>95585.68</v>
      </c>
      <c r="G966" s="3">
        <v>117525.05</v>
      </c>
      <c r="H966" s="3">
        <v>143265.85</v>
      </c>
      <c r="I966" s="1">
        <v>168227.32</v>
      </c>
      <c r="J966" s="1">
        <v>145243.35999999999</v>
      </c>
      <c r="K966" s="1">
        <f>HLOOKUP(B965,'FY14-15'!$E$2:$GA$49,7,FALSE)</f>
        <v>167678.67000000001</v>
      </c>
      <c r="L966" s="1">
        <f>HLOOKUP(B965,'FY15-16'!$E$2:$GA$49,7,FALSE)</f>
        <v>154858.18</v>
      </c>
      <c r="M966" s="1">
        <f>HLOOKUP(B965,'FY16-17'!$E$2:$GA$49,7,FALSE)</f>
        <v>133426.94</v>
      </c>
      <c r="N966" s="1">
        <f>HLOOKUP(B965,'FY17-18'!$E$2:$GA$49,7,FALSE)</f>
        <v>133578.95000000001</v>
      </c>
      <c r="O966" s="1">
        <f>HLOOKUP($B965,'FY18-19'!$E$2:$GA$49,7,FALSE)</f>
        <v>175572.82</v>
      </c>
      <c r="P966" s="1">
        <f>HLOOKUP($B965,'FY19-20'!$E$2:$GA$49,7,FALSE)</f>
        <v>97754.14</v>
      </c>
      <c r="Q966" s="1">
        <f>HLOOKUP($B965,'FY20-21'!$E$2:$GA$49,7,FALSE)</f>
        <v>182156.66</v>
      </c>
      <c r="R966" s="1">
        <f>HLOOKUP($B965,'FY21-22'!$E$2:$GA$49,7,FALSE)</f>
        <v>92987.5</v>
      </c>
      <c r="S966" s="1">
        <f>HLOOKUP($B965,'FY22-23'!$E$2:$GA$49,7,FALSE)</f>
        <v>145723.95000000001</v>
      </c>
      <c r="T966" s="1">
        <f>HLOOKUP($B965,'FY23-24'!$E$2:$GA$49,7,FALSE)</f>
        <v>139140.67000000001</v>
      </c>
    </row>
    <row r="967" spans="1:20">
      <c r="B967" t="s">
        <v>212</v>
      </c>
      <c r="D967" t="s">
        <v>15</v>
      </c>
      <c r="E967" s="3">
        <v>54767.26</v>
      </c>
      <c r="F967" s="3">
        <v>54767.26</v>
      </c>
      <c r="G967" s="3">
        <v>65852.399999999994</v>
      </c>
      <c r="H967" s="3">
        <v>73924.7</v>
      </c>
      <c r="I967" s="1">
        <v>81472.95</v>
      </c>
      <c r="J967" s="1">
        <v>72432.850000000006</v>
      </c>
      <c r="K967" s="1">
        <f>HLOOKUP(B966,'FY14-15'!$E$2:$GA$49,39,FALSE)</f>
        <v>80083.16</v>
      </c>
      <c r="L967" s="1">
        <f>HLOOKUP(B966,'FY15-16'!$E$2:$GA$49,39,FALSE)</f>
        <v>80083.16</v>
      </c>
      <c r="M967" s="1">
        <f>HLOOKUP(B966,'FY16-17'!$E$2:$GA$49,39,FALSE)</f>
        <v>74005.5</v>
      </c>
      <c r="N967" s="1">
        <f>HLOOKUP(B966,'FY17-18'!$E$2:$GA$49,39,FALSE)</f>
        <v>68052.75</v>
      </c>
      <c r="O967" s="1">
        <f>HLOOKUP($B966,'FY18-19'!$E$2:$GA$49,39,FALSE)</f>
        <v>73971.17</v>
      </c>
      <c r="P967" s="1">
        <f>HLOOKUP($B966,'FY19-20'!$E$2:$GA$49,39,FALSE)</f>
        <v>73971.17</v>
      </c>
      <c r="Q967" s="1">
        <f>HLOOKUP($B966,'FY20-21'!$E$2:$GA$49,39,FALSE)</f>
        <v>74514.94</v>
      </c>
      <c r="R967" s="1">
        <f>HLOOKUP($B966,'FY21-22'!$E$2:$GA$49,39,FALSE)</f>
        <v>74514.94</v>
      </c>
      <c r="S967" s="1">
        <f>HLOOKUP($B966,'FY22-23'!$E$2:$GA$49,39,FALSE)</f>
        <v>66080.710000000006</v>
      </c>
      <c r="T967" s="1">
        <f>HLOOKUP($B966,'FY23-24'!$E$2:$GA$49,39,FALSE)</f>
        <v>66080.710000000006</v>
      </c>
    </row>
    <row r="968" spans="1:20">
      <c r="B968" t="s">
        <v>212</v>
      </c>
      <c r="D968" t="s">
        <v>16</v>
      </c>
      <c r="E968" s="3">
        <v>31370.11</v>
      </c>
      <c r="F968" s="3">
        <v>32201.040000000001</v>
      </c>
      <c r="G968" s="3">
        <v>40601.5</v>
      </c>
      <c r="H968" s="3">
        <v>46138.8</v>
      </c>
      <c r="I968" s="1">
        <v>50963.08</v>
      </c>
      <c r="J968" s="1">
        <v>50072.95</v>
      </c>
      <c r="K968" s="1">
        <f>HLOOKUP(B967,'FY14-15'!$E$2:$GA$49,48,FALSE)</f>
        <v>51815.82</v>
      </c>
      <c r="L968" s="1">
        <f>HLOOKUP(B967,'FY15-16'!$E$2:$GA$49,48,FALSE)</f>
        <v>49363.28</v>
      </c>
      <c r="M968" s="1">
        <f>HLOOKUP(B967,'FY16-17'!$E$2:$GA$49,48,FALSE)</f>
        <v>44367.54</v>
      </c>
      <c r="N968" s="1">
        <f>HLOOKUP(B967,'FY17-18'!$E$2:$GA$49,48,FALSE)</f>
        <v>39011.119999999995</v>
      </c>
      <c r="O968" s="1">
        <f>HLOOKUP($B967,'FY18-19'!$E$2:$GA$49,48,FALSE)</f>
        <v>41650.800000000003</v>
      </c>
      <c r="P968" s="1">
        <f>HLOOKUP($B967,'FY19-20'!$E$2:$GA$49,48,FALSE)</f>
        <v>42276.639999999999</v>
      </c>
      <c r="Q968" s="1">
        <f>HLOOKUP($B967,'FY20-21'!$E$2:$GA$49,48,FALSE)</f>
        <v>44527.34</v>
      </c>
      <c r="R968" s="1">
        <f>HLOOKUP($B967,'FY21-22'!$E$2:$GA$49,48,FALSE)</f>
        <v>43431.69</v>
      </c>
      <c r="S968" s="1">
        <f>HLOOKUP($B967,'FY22-23'!$E$2:$GA$49,48,FALSE)</f>
        <v>37054.160000000003</v>
      </c>
      <c r="T968" s="1">
        <f>HLOOKUP($B967,'FY23-24'!$E$2:$GA$49,48,FALSE)</f>
        <v>36314.339999999997</v>
      </c>
    </row>
    <row r="969" spans="1:20">
      <c r="B969" t="s">
        <v>212</v>
      </c>
      <c r="D969" t="s">
        <v>17</v>
      </c>
      <c r="E969" s="3">
        <v>594.04</v>
      </c>
      <c r="F969" s="3">
        <v>620.69000000000005</v>
      </c>
      <c r="G969" s="3">
        <v>773.19</v>
      </c>
      <c r="H969" s="3">
        <v>1008.91</v>
      </c>
      <c r="I969" s="3">
        <v>1038.4402469135803</v>
      </c>
      <c r="J969" s="3">
        <v>913.48025157232701</v>
      </c>
      <c r="K969" s="3">
        <f t="shared" ref="K969:R969" si="699">K966/K964</f>
        <v>980.57701754385971</v>
      </c>
      <c r="L969" s="3">
        <f t="shared" si="699"/>
        <v>950.05018404907969</v>
      </c>
      <c r="M969" s="3">
        <f t="shared" si="699"/>
        <v>745.40189944134079</v>
      </c>
      <c r="N969" s="3">
        <f t="shared" si="699"/>
        <v>750.44353932584272</v>
      </c>
      <c r="O969" s="3">
        <f t="shared" si="699"/>
        <v>1227.781958041958</v>
      </c>
      <c r="P969" s="3">
        <f t="shared" si="699"/>
        <v>724.10474074074068</v>
      </c>
      <c r="Q969" s="3">
        <f t="shared" si="699"/>
        <v>1273.8227972027971</v>
      </c>
      <c r="R969" s="3">
        <f t="shared" si="699"/>
        <v>726.46484375</v>
      </c>
      <c r="S969" s="3">
        <f t="shared" ref="S969:T969" si="700">S966/S964</f>
        <v>971.49300000000005</v>
      </c>
      <c r="T969" s="3">
        <f t="shared" si="700"/>
        <v>795.08954285714287</v>
      </c>
    </row>
    <row r="970" spans="1:20">
      <c r="B970" t="s">
        <v>212</v>
      </c>
      <c r="D970" t="s">
        <v>18</v>
      </c>
      <c r="E970" s="4">
        <v>1.1599999999999999</v>
      </c>
      <c r="F970" s="4">
        <v>1.2</v>
      </c>
      <c r="G970" s="4">
        <v>1.1299999999999999</v>
      </c>
      <c r="H970" s="4">
        <v>1.41</v>
      </c>
      <c r="I970" s="5">
        <v>1.7199838458195946</v>
      </c>
      <c r="J970" s="5">
        <v>1.5652151797789737</v>
      </c>
      <c r="K970" s="3">
        <f t="shared" ref="K970:M972" si="701">K966/K965</f>
        <v>1.8029964516129033</v>
      </c>
      <c r="L970" s="3">
        <f t="shared" si="701"/>
        <v>1.7991994943685763</v>
      </c>
      <c r="M970" s="3">
        <f t="shared" si="701"/>
        <v>1.4649422485726833</v>
      </c>
      <c r="N970" s="3">
        <f t="shared" ref="N970:R972" si="702">N966/N965</f>
        <v>1.4666112209046993</v>
      </c>
      <c r="O970" s="3">
        <f t="shared" si="702"/>
        <v>3.0314033633758073</v>
      </c>
      <c r="P970" s="3">
        <f t="shared" si="702"/>
        <v>2.0047196587506666</v>
      </c>
      <c r="Q970" s="3">
        <f t="shared" si="702"/>
        <v>3.5587898798476116</v>
      </c>
      <c r="R970" s="3">
        <f t="shared" si="702"/>
        <v>1.7213532025175862</v>
      </c>
      <c r="S970" s="3">
        <f t="shared" ref="S970:T970" si="703">S966/S965</f>
        <v>2.1821495956873318</v>
      </c>
      <c r="T970" s="3">
        <f t="shared" si="703"/>
        <v>2.0032490371810101</v>
      </c>
    </row>
    <row r="971" spans="1:20">
      <c r="B971" t="s">
        <v>212</v>
      </c>
      <c r="D971" t="s">
        <v>19</v>
      </c>
      <c r="E971" s="6">
        <v>0.5554</v>
      </c>
      <c r="F971" s="6">
        <v>0.57299999999999995</v>
      </c>
      <c r="G971" s="6">
        <v>0.56030000000000002</v>
      </c>
      <c r="H971" s="6">
        <v>0.51600000000000001</v>
      </c>
      <c r="I971" s="6">
        <v>0.48430272799923341</v>
      </c>
      <c r="J971" s="6">
        <v>0.49869990614373017</v>
      </c>
      <c r="K971" s="6">
        <f t="shared" si="701"/>
        <v>0.4775989695051851</v>
      </c>
      <c r="L971" s="6">
        <f t="shared" si="701"/>
        <v>0.51713871362817265</v>
      </c>
      <c r="M971" s="6">
        <f t="shared" si="701"/>
        <v>0.55465185666402905</v>
      </c>
      <c r="N971" s="6">
        <f t="shared" si="702"/>
        <v>0.5094571412636496</v>
      </c>
      <c r="O971" s="6">
        <f t="shared" si="702"/>
        <v>0.42131333312297425</v>
      </c>
      <c r="P971" s="6">
        <f t="shared" si="702"/>
        <v>0.75670626328460355</v>
      </c>
      <c r="Q971" s="6">
        <f t="shared" si="702"/>
        <v>0.40907063183964837</v>
      </c>
      <c r="R971" s="6">
        <f t="shared" si="702"/>
        <v>0.80134362145449656</v>
      </c>
      <c r="S971" s="6">
        <f t="shared" ref="S971:T971" si="704">S967/S966</f>
        <v>0.45346499322863537</v>
      </c>
      <c r="T971" s="6">
        <f t="shared" si="704"/>
        <v>0.47492016532621267</v>
      </c>
    </row>
    <row r="972" spans="1:20">
      <c r="B972" t="s">
        <v>212</v>
      </c>
      <c r="D972" t="s">
        <v>20</v>
      </c>
      <c r="E972" s="6">
        <v>0.57279999999999998</v>
      </c>
      <c r="F972" s="6">
        <v>0.58799999999999997</v>
      </c>
      <c r="G972" s="6">
        <v>0.61660000000000004</v>
      </c>
      <c r="H972" s="6">
        <v>0.62409999999999999</v>
      </c>
      <c r="I972" s="6">
        <v>0.62552147676007808</v>
      </c>
      <c r="J972" s="6">
        <v>0.69130166768254997</v>
      </c>
      <c r="K972" s="6">
        <f t="shared" si="701"/>
        <v>0.64702516733855153</v>
      </c>
      <c r="L972" s="6">
        <f t="shared" si="701"/>
        <v>0.61640025193811032</v>
      </c>
      <c r="M972" s="6">
        <f t="shared" si="701"/>
        <v>0.59951679267081504</v>
      </c>
      <c r="N972" s="6">
        <f t="shared" si="702"/>
        <v>0.57324825227488962</v>
      </c>
      <c r="O972" s="6">
        <f t="shared" si="702"/>
        <v>0.56306801690442376</v>
      </c>
      <c r="P972" s="6">
        <f t="shared" si="702"/>
        <v>0.57152861040321523</v>
      </c>
      <c r="Q972" s="6">
        <f t="shared" si="702"/>
        <v>0.59756258275186147</v>
      </c>
      <c r="R972" s="6">
        <f t="shared" si="702"/>
        <v>0.58285881998965583</v>
      </c>
      <c r="S972" s="6">
        <f t="shared" ref="S972:T972" si="705">S968/S967</f>
        <v>0.56074094845530564</v>
      </c>
      <c r="T972" s="6">
        <f t="shared" si="705"/>
        <v>0.54954524550356665</v>
      </c>
    </row>
    <row r="973" spans="1:20">
      <c r="B973" t="s">
        <v>212</v>
      </c>
      <c r="D973" t="s">
        <v>21</v>
      </c>
      <c r="E973" s="6">
        <v>0.31809999999999999</v>
      </c>
      <c r="F973" s="6">
        <v>0.33689999999999998</v>
      </c>
      <c r="G973" s="6">
        <v>0.34549999999999997</v>
      </c>
      <c r="H973" s="6">
        <v>0.3221</v>
      </c>
      <c r="I973" s="6">
        <v>0.30294175761701486</v>
      </c>
      <c r="J973" s="6">
        <v>0.34475207679029185</v>
      </c>
      <c r="K973" s="6">
        <f t="shared" ref="K973:R973" si="706">K968/K966</f>
        <v>0.30901855316481219</v>
      </c>
      <c r="L973" s="6">
        <f t="shared" si="706"/>
        <v>0.31876443336735588</v>
      </c>
      <c r="M973" s="6">
        <f t="shared" si="706"/>
        <v>0.33252310215613129</v>
      </c>
      <c r="N973" s="6">
        <f t="shared" si="706"/>
        <v>0.2920454158383487</v>
      </c>
      <c r="O973" s="6">
        <f t="shared" si="706"/>
        <v>0.23722806297694599</v>
      </c>
      <c r="P973" s="6">
        <f t="shared" si="706"/>
        <v>0.43247927913845902</v>
      </c>
      <c r="Q973" s="6">
        <f t="shared" si="706"/>
        <v>0.24444530329003614</v>
      </c>
      <c r="R973" s="6">
        <f t="shared" si="706"/>
        <v>0.46707019760720531</v>
      </c>
      <c r="S973" s="6">
        <f t="shared" ref="S973:T973" si="707">S968/S966</f>
        <v>0.25427639039430378</v>
      </c>
      <c r="T973" s="6">
        <f t="shared" si="707"/>
        <v>0.26099011884878803</v>
      </c>
    </row>
    <row r="974" spans="1:20">
      <c r="B974" t="s">
        <v>212</v>
      </c>
    </row>
    <row r="975" spans="1:20">
      <c r="A975" t="s">
        <v>211</v>
      </c>
      <c r="B975" t="s">
        <v>214</v>
      </c>
      <c r="C975" t="s">
        <v>215</v>
      </c>
    </row>
    <row r="976" spans="1:20">
      <c r="B976" t="s">
        <v>214</v>
      </c>
      <c r="D976" t="s">
        <v>12</v>
      </c>
      <c r="E976" s="1">
        <v>93</v>
      </c>
      <c r="F976" s="1">
        <v>85</v>
      </c>
      <c r="G976" s="1">
        <v>73</v>
      </c>
      <c r="H976" s="1">
        <v>101</v>
      </c>
      <c r="I976" s="1">
        <v>101</v>
      </c>
      <c r="J976" s="1">
        <v>94</v>
      </c>
      <c r="K976" s="1">
        <f>HLOOKUP(B975,'FY14-15'!$E$2:$GA$49,15,FALSE)</f>
        <v>90</v>
      </c>
      <c r="L976" s="1">
        <f>HLOOKUP(B975,'FY15-16'!$E$2:$GA$49,15,FALSE)</f>
        <v>83</v>
      </c>
      <c r="M976" s="1">
        <f>HLOOKUP(B975,'FY16-17'!$E$2:$GA$49,15,FALSE)</f>
        <v>72</v>
      </c>
      <c r="N976" s="1">
        <f>HLOOKUP(B975,'FY17-18'!$E$2:$GA$49,15,FALSE)</f>
        <v>83</v>
      </c>
      <c r="O976" s="1">
        <f>HLOOKUP($B975,'FY18-19'!$E$2:$GA$49,15,FALSE)</f>
        <v>105</v>
      </c>
      <c r="P976" s="1">
        <f>HLOOKUP($B975,'FY19-20'!$E$2:$GA$49,15,FALSE)</f>
        <v>80</v>
      </c>
      <c r="Q976" s="1">
        <f>HLOOKUP($B975,'FY20-21'!$E$2:$GA$49,15,FALSE)</f>
        <v>128</v>
      </c>
      <c r="R976" s="1">
        <f>HLOOKUP($B975,'FY21-22'!$E$2:$GA$49,15,FALSE)</f>
        <v>120</v>
      </c>
      <c r="S976" s="1">
        <f>HLOOKUP($B975,'FY22-23'!$E$2:$GA$49,15,FALSE)</f>
        <v>107</v>
      </c>
      <c r="T976" s="1">
        <f>HLOOKUP($B975,'FY23-24'!$E$2:$GA$49,15,FALSE)</f>
        <v>89</v>
      </c>
    </row>
    <row r="977" spans="1:20">
      <c r="B977" t="s">
        <v>214</v>
      </c>
      <c r="D977" t="s">
        <v>13</v>
      </c>
      <c r="E977" s="3">
        <v>71630</v>
      </c>
      <c r="F977" s="3">
        <v>80957</v>
      </c>
      <c r="G977" s="3">
        <v>58232</v>
      </c>
      <c r="H977" s="3">
        <v>59716.800000000003</v>
      </c>
      <c r="I977" s="1">
        <v>55042</v>
      </c>
      <c r="J977" s="1">
        <v>54316.800000000003</v>
      </c>
      <c r="K977" s="1">
        <f>HLOOKUP(B976,'FY14-15'!$E$2:$GA$49,31,FALSE)</f>
        <v>67776.600000000006</v>
      </c>
      <c r="L977" s="1">
        <f>HLOOKUP(B976,'FY15-16'!$E$2:$GA$49,31,FALSE)</f>
        <v>60776</v>
      </c>
      <c r="M977" s="1">
        <f>HLOOKUP(B976,'FY16-17'!$E$2:$GA$49,31,FALSE)</f>
        <v>60152</v>
      </c>
      <c r="N977" s="1">
        <f>HLOOKUP(B976,'FY17-18'!$E$2:$GA$49,31,FALSE)</f>
        <v>79278</v>
      </c>
      <c r="O977" s="1">
        <f>HLOOKUP($B976,'FY18-19'!$E$2:$GA$49,31,FALSE)</f>
        <v>72644</v>
      </c>
      <c r="P977" s="1">
        <f>HLOOKUP($B976,'FY19-20'!$E$2:$GA$49,31,FALSE)</f>
        <v>56560</v>
      </c>
      <c r="Q977" s="1">
        <f>HLOOKUP($B976,'FY20-21'!$E$2:$GA$49,31,FALSE)</f>
        <v>69088</v>
      </c>
      <c r="R977" s="1">
        <f>HLOOKUP($B976,'FY21-22'!$E$2:$GA$49,31,FALSE)</f>
        <v>92016</v>
      </c>
      <c r="S977" s="1">
        <f>HLOOKUP($B976,'FY22-23'!$E$2:$GA$49,31,FALSE)</f>
        <v>69784</v>
      </c>
      <c r="T977" s="1">
        <f>HLOOKUP($B976,'FY23-24'!$E$2:$GA$49,31,FALSE)</f>
        <v>58953.599999999999</v>
      </c>
    </row>
    <row r="978" spans="1:20">
      <c r="B978" t="s">
        <v>214</v>
      </c>
      <c r="D978" t="s">
        <v>24</v>
      </c>
      <c r="E978" s="3">
        <v>64314.3</v>
      </c>
      <c r="F978" s="3">
        <v>74413.89</v>
      </c>
      <c r="G978" s="3">
        <v>86432.7</v>
      </c>
      <c r="H978" s="3">
        <v>92332.39</v>
      </c>
      <c r="I978" s="1">
        <v>72380.83</v>
      </c>
      <c r="J978" s="1">
        <v>75047.100000000006</v>
      </c>
      <c r="K978" s="1">
        <f>HLOOKUP(B977,'FY14-15'!$E$2:$GA$49,7,FALSE)</f>
        <v>73268.460000000006</v>
      </c>
      <c r="L978" s="1">
        <f>HLOOKUP(B977,'FY15-16'!$E$2:$GA$49,7,FALSE)</f>
        <v>80921.48</v>
      </c>
      <c r="M978" s="1">
        <f>HLOOKUP(B977,'FY16-17'!$E$2:$GA$49,7,FALSE)</f>
        <v>80921.48</v>
      </c>
      <c r="N978" s="1">
        <f>HLOOKUP(B977,'FY17-18'!$E$2:$GA$49,7,FALSE)</f>
        <v>98971.34</v>
      </c>
      <c r="O978" s="1">
        <f>HLOOKUP($B977,'FY18-19'!$E$2:$GA$49,7,FALSE)</f>
        <v>110366.42</v>
      </c>
      <c r="P978" s="1">
        <f>HLOOKUP($B977,'FY19-20'!$E$2:$GA$49,7,FALSE)</f>
        <v>117971.87</v>
      </c>
      <c r="Q978" s="1">
        <f>HLOOKUP($B977,'FY20-21'!$E$2:$GA$49,7,FALSE)</f>
        <v>90563.3</v>
      </c>
      <c r="R978" s="1">
        <f>HLOOKUP($B977,'FY21-22'!$E$2:$GA$49,7,FALSE)</f>
        <v>149622.87</v>
      </c>
      <c r="S978" s="1">
        <f>HLOOKUP($B977,'FY22-23'!$E$2:$GA$49,7,FALSE)</f>
        <v>124182.37</v>
      </c>
      <c r="T978" s="1">
        <f>HLOOKUP($B977,'FY23-24'!$E$2:$GA$49,7,FALSE)</f>
        <v>109933.82</v>
      </c>
    </row>
    <row r="979" spans="1:20">
      <c r="B979" t="s">
        <v>214</v>
      </c>
      <c r="D979" t="s">
        <v>15</v>
      </c>
      <c r="E979" s="3">
        <v>39721.86</v>
      </c>
      <c r="F979" s="3">
        <v>45478.399999999994</v>
      </c>
      <c r="G979" s="3">
        <v>45478.399999999994</v>
      </c>
      <c r="H979" s="3">
        <v>46228.11</v>
      </c>
      <c r="I979" s="1">
        <v>38299.800000000003</v>
      </c>
      <c r="J979" s="1">
        <v>39021.240000000005</v>
      </c>
      <c r="K979" s="1">
        <f>HLOOKUP(B978,'FY14-15'!$E$2:$GA$49,39,FALSE)</f>
        <v>41789.61</v>
      </c>
      <c r="L979" s="1">
        <f>HLOOKUP(B978,'FY15-16'!$E$2:$GA$49,39,FALSE)</f>
        <v>42628.5</v>
      </c>
      <c r="M979" s="1">
        <f>HLOOKUP(B978,'FY16-17'!$E$2:$GA$49,39,FALSE)</f>
        <v>42628.5</v>
      </c>
      <c r="N979" s="1">
        <f>HLOOKUP(B978,'FY17-18'!$E$2:$GA$49,39,FALSE)</f>
        <v>53375.53</v>
      </c>
      <c r="O979" s="1">
        <f>HLOOKUP($B978,'FY18-19'!$E$2:$GA$49,39,FALSE)</f>
        <v>55573.649999999994</v>
      </c>
      <c r="P979" s="1">
        <f>HLOOKUP($B978,'FY19-20'!$E$2:$GA$49,39,FALSE)</f>
        <v>55573.649999999994</v>
      </c>
      <c r="Q979" s="1">
        <f>HLOOKUP($B978,'FY20-21'!$E$2:$GA$49,39,FALSE)</f>
        <v>54121.64</v>
      </c>
      <c r="R979" s="1">
        <f>HLOOKUP($B978,'FY21-22'!$E$2:$GA$49,39,FALSE)</f>
        <v>73721.23</v>
      </c>
      <c r="S979" s="1">
        <f>HLOOKUP($B978,'FY22-23'!$E$2:$GA$49,39,FALSE)</f>
        <v>73721.23</v>
      </c>
      <c r="T979" s="1">
        <f>HLOOKUP($B978,'FY23-24'!$E$2:$GA$49,39,FALSE)</f>
        <v>59536.88</v>
      </c>
    </row>
    <row r="980" spans="1:20">
      <c r="B980" t="s">
        <v>214</v>
      </c>
      <c r="D980" t="s">
        <v>16</v>
      </c>
      <c r="E980" s="3">
        <v>22520.57</v>
      </c>
      <c r="F980" s="3">
        <v>27297.88</v>
      </c>
      <c r="G980" s="3">
        <v>27274.81</v>
      </c>
      <c r="H980" s="3">
        <v>28408.82</v>
      </c>
      <c r="I980" s="1">
        <v>28471.370000000003</v>
      </c>
      <c r="J980" s="1">
        <v>23235.32</v>
      </c>
      <c r="K980" s="1">
        <f>HLOOKUP(B979,'FY14-15'!$E$2:$GA$49,48,FALSE)</f>
        <v>27431.059999999998</v>
      </c>
      <c r="L980" s="1">
        <f>HLOOKUP(B979,'FY15-16'!$E$2:$GA$49,48,FALSE)</f>
        <v>26363.55</v>
      </c>
      <c r="M980" s="1">
        <f>HLOOKUP(B979,'FY16-17'!$E$2:$GA$49,48,FALSE)</f>
        <v>25913.49</v>
      </c>
      <c r="N980" s="1">
        <f>HLOOKUP(B979,'FY17-18'!$E$2:$GA$49,48,FALSE)</f>
        <v>32068.09</v>
      </c>
      <c r="O980" s="1">
        <f>HLOOKUP($B979,'FY18-19'!$E$2:$GA$49,48,FALSE)</f>
        <v>31091.68</v>
      </c>
      <c r="P980" s="1">
        <f>HLOOKUP($B979,'FY19-20'!$E$2:$GA$49,48,FALSE)</f>
        <v>31761.93</v>
      </c>
      <c r="Q980" s="1">
        <f>HLOOKUP($B979,'FY20-21'!$E$2:$GA$49,48,FALSE)</f>
        <v>32157.83</v>
      </c>
      <c r="R980" s="1">
        <f>HLOOKUP($B979,'FY21-22'!$E$2:$GA$49,48,FALSE)</f>
        <v>44845.04</v>
      </c>
      <c r="S980" s="1">
        <f>HLOOKUP($B979,'FY22-23'!$E$2:$GA$49,48,FALSE)</f>
        <v>42215.08</v>
      </c>
      <c r="T980" s="1">
        <f>HLOOKUP($B979,'FY23-24'!$E$2:$GA$49,48,FALSE)</f>
        <v>31478.690000000002</v>
      </c>
    </row>
    <row r="981" spans="1:20">
      <c r="B981" t="s">
        <v>214</v>
      </c>
      <c r="D981" t="s">
        <v>17</v>
      </c>
      <c r="E981" s="3">
        <v>691.55</v>
      </c>
      <c r="F981" s="3">
        <v>875.46</v>
      </c>
      <c r="G981" s="3">
        <v>1184.01</v>
      </c>
      <c r="H981" s="3">
        <v>914.18</v>
      </c>
      <c r="I981" s="3">
        <v>716.64188118811887</v>
      </c>
      <c r="J981" s="3">
        <v>798.3734042553192</v>
      </c>
      <c r="K981" s="3">
        <f t="shared" ref="K981:R981" si="708">K978/K976</f>
        <v>814.09400000000005</v>
      </c>
      <c r="L981" s="3">
        <f t="shared" si="708"/>
        <v>974.95759036144568</v>
      </c>
      <c r="M981" s="3">
        <f t="shared" si="708"/>
        <v>1123.9094444444445</v>
      </c>
      <c r="N981" s="3">
        <f t="shared" si="708"/>
        <v>1192.4257831325301</v>
      </c>
      <c r="O981" s="3">
        <f t="shared" si="708"/>
        <v>1051.1087619047619</v>
      </c>
      <c r="P981" s="3">
        <f t="shared" si="708"/>
        <v>1474.648375</v>
      </c>
      <c r="Q981" s="3">
        <f t="shared" si="708"/>
        <v>707.52578125000002</v>
      </c>
      <c r="R981" s="3">
        <f t="shared" si="708"/>
        <v>1246.85725</v>
      </c>
      <c r="S981" s="3">
        <f t="shared" ref="S981:T981" si="709">S978/S976</f>
        <v>1160.5828971962617</v>
      </c>
      <c r="T981" s="3">
        <f t="shared" si="709"/>
        <v>1235.2114606741575</v>
      </c>
    </row>
    <row r="982" spans="1:20">
      <c r="B982" t="s">
        <v>214</v>
      </c>
      <c r="D982" t="s">
        <v>18</v>
      </c>
      <c r="E982" s="4">
        <v>0.9</v>
      </c>
      <c r="F982" s="4">
        <v>0.92</v>
      </c>
      <c r="G982" s="4">
        <v>1.48</v>
      </c>
      <c r="H982" s="4">
        <v>1.55</v>
      </c>
      <c r="I982" s="5">
        <v>1.3150109007666873</v>
      </c>
      <c r="J982" s="5">
        <v>1.3816553994344292</v>
      </c>
      <c r="K982" s="3">
        <f t="shared" ref="K982:M984" si="710">K978/K977</f>
        <v>1.0810288506652739</v>
      </c>
      <c r="L982" s="3">
        <f t="shared" si="710"/>
        <v>1.3314709753850202</v>
      </c>
      <c r="M982" s="3">
        <f t="shared" si="710"/>
        <v>1.3452832823513765</v>
      </c>
      <c r="N982" s="3">
        <f t="shared" ref="N982:R984" si="711">N978/N977</f>
        <v>1.248408637957567</v>
      </c>
      <c r="O982" s="3">
        <f t="shared" si="711"/>
        <v>1.5192778481361158</v>
      </c>
      <c r="P982" s="3">
        <f t="shared" si="711"/>
        <v>2.0857827086280056</v>
      </c>
      <c r="Q982" s="3">
        <f t="shared" si="711"/>
        <v>1.3108397985178324</v>
      </c>
      <c r="R982" s="3">
        <f t="shared" si="711"/>
        <v>1.6260527516953573</v>
      </c>
      <c r="S982" s="3">
        <f t="shared" ref="S982:T982" si="712">S978/S977</f>
        <v>1.7795249627421759</v>
      </c>
      <c r="T982" s="3">
        <f t="shared" si="712"/>
        <v>1.8647516012592955</v>
      </c>
    </row>
    <row r="983" spans="1:20">
      <c r="B983" t="s">
        <v>214</v>
      </c>
      <c r="D983" t="s">
        <v>19</v>
      </c>
      <c r="E983" s="6">
        <v>0.61760000000000004</v>
      </c>
      <c r="F983" s="6">
        <v>0.61119999999999997</v>
      </c>
      <c r="G983" s="6">
        <v>0.5262</v>
      </c>
      <c r="H983" s="6">
        <v>0.50070000000000003</v>
      </c>
      <c r="I983" s="6">
        <v>0.52914286835340241</v>
      </c>
      <c r="J983" s="6">
        <v>0.51995666721299028</v>
      </c>
      <c r="K983" s="6">
        <f t="shared" si="710"/>
        <v>0.57036288192763973</v>
      </c>
      <c r="L983" s="6">
        <f t="shared" si="710"/>
        <v>0.5267884373839925</v>
      </c>
      <c r="M983" s="6">
        <f t="shared" si="710"/>
        <v>0.5267884373839925</v>
      </c>
      <c r="N983" s="6">
        <f t="shared" si="711"/>
        <v>0.53930289314057989</v>
      </c>
      <c r="O983" s="6">
        <f t="shared" si="711"/>
        <v>0.50353767024426443</v>
      </c>
      <c r="P983" s="6">
        <f t="shared" si="711"/>
        <v>0.47107543518637107</v>
      </c>
      <c r="Q983" s="6">
        <f t="shared" si="711"/>
        <v>0.59761117362110261</v>
      </c>
      <c r="R983" s="6">
        <f t="shared" si="711"/>
        <v>0.49271364731875544</v>
      </c>
      <c r="S983" s="6">
        <f t="shared" ref="S983:T983" si="713">S979/S978</f>
        <v>0.59365294767687227</v>
      </c>
      <c r="T983" s="6">
        <f t="shared" si="713"/>
        <v>0.5415701919573066</v>
      </c>
    </row>
    <row r="984" spans="1:20">
      <c r="B984" t="s">
        <v>214</v>
      </c>
      <c r="D984" t="s">
        <v>20</v>
      </c>
      <c r="E984" s="6">
        <v>0.56699999999999995</v>
      </c>
      <c r="F984" s="6">
        <v>0.60019999999999996</v>
      </c>
      <c r="G984" s="6">
        <v>0.59970000000000001</v>
      </c>
      <c r="H984" s="6">
        <v>0.61450000000000005</v>
      </c>
      <c r="I984" s="6">
        <v>0.74338168867722543</v>
      </c>
      <c r="J984" s="6">
        <v>0.59545314295496499</v>
      </c>
      <c r="K984" s="6">
        <f t="shared" si="710"/>
        <v>0.65640861448575372</v>
      </c>
      <c r="L984" s="6">
        <f t="shared" si="710"/>
        <v>0.61844892501495474</v>
      </c>
      <c r="M984" s="6">
        <f t="shared" si="710"/>
        <v>0.60789119954959714</v>
      </c>
      <c r="N984" s="6">
        <f t="shared" si="711"/>
        <v>0.60080134098902627</v>
      </c>
      <c r="O984" s="6">
        <f t="shared" si="711"/>
        <v>0.5594680212654739</v>
      </c>
      <c r="P984" s="6">
        <f t="shared" si="711"/>
        <v>0.57152859313721527</v>
      </c>
      <c r="Q984" s="6">
        <f t="shared" si="711"/>
        <v>0.59417693181507436</v>
      </c>
      <c r="R984" s="6">
        <f t="shared" si="711"/>
        <v>0.60830564004425869</v>
      </c>
      <c r="S984" s="6">
        <f t="shared" ref="S984:T984" si="714">S980/S979</f>
        <v>0.57263124882750882</v>
      </c>
      <c r="T984" s="6">
        <f t="shared" si="714"/>
        <v>0.52872589225367539</v>
      </c>
    </row>
    <row r="985" spans="1:20">
      <c r="B985" t="s">
        <v>214</v>
      </c>
      <c r="D985" t="s">
        <v>21</v>
      </c>
      <c r="E985" s="6">
        <v>0.35020000000000001</v>
      </c>
      <c r="F985" s="6">
        <v>0.36680000000000001</v>
      </c>
      <c r="G985" s="6">
        <v>0.31559999999999999</v>
      </c>
      <c r="H985" s="6">
        <v>0.30769999999999997</v>
      </c>
      <c r="I985" s="6">
        <v>0.39335511902806314</v>
      </c>
      <c r="J985" s="6">
        <v>0.30960983169236383</v>
      </c>
      <c r="K985" s="6">
        <f t="shared" ref="K985:R985" si="715">K980/K978</f>
        <v>0.37439110908022355</v>
      </c>
      <c r="L985" s="6">
        <f t="shared" si="715"/>
        <v>0.32579174281043799</v>
      </c>
      <c r="M985" s="6">
        <f t="shared" si="715"/>
        <v>0.32023005511021307</v>
      </c>
      <c r="N985" s="6">
        <f t="shared" si="715"/>
        <v>0.32401390139812192</v>
      </c>
      <c r="O985" s="6">
        <f t="shared" si="715"/>
        <v>0.28171322400418536</v>
      </c>
      <c r="P985" s="6">
        <f t="shared" si="715"/>
        <v>0.26923308073356811</v>
      </c>
      <c r="Q985" s="6">
        <f t="shared" si="715"/>
        <v>0.35508677356059243</v>
      </c>
      <c r="R985" s="6">
        <f t="shared" si="715"/>
        <v>0.29972049059077666</v>
      </c>
      <c r="S985" s="6">
        <f t="shared" ref="S985:T985" si="716">S980/S978</f>
        <v>0.33994422879833913</v>
      </c>
      <c r="T985" s="6">
        <f t="shared" si="716"/>
        <v>0.28634218296062119</v>
      </c>
    </row>
    <row r="986" spans="1:20">
      <c r="B986" t="s">
        <v>214</v>
      </c>
    </row>
    <row r="987" spans="1:20">
      <c r="A987" t="s">
        <v>211</v>
      </c>
      <c r="B987" t="s">
        <v>216</v>
      </c>
      <c r="C987" t="s">
        <v>217</v>
      </c>
    </row>
    <row r="988" spans="1:20">
      <c r="B988" t="s">
        <v>216</v>
      </c>
      <c r="D988" t="s">
        <v>12</v>
      </c>
      <c r="E988" s="1">
        <v>67</v>
      </c>
      <c r="F988" s="1">
        <v>58</v>
      </c>
      <c r="G988" s="1">
        <v>83</v>
      </c>
      <c r="H988" s="1">
        <v>60</v>
      </c>
      <c r="I988" s="1">
        <v>50</v>
      </c>
      <c r="J988" s="1">
        <v>53</v>
      </c>
      <c r="K988" s="1">
        <f>HLOOKUP(B987,'FY14-15'!$E$2:$GA$49,15,FALSE)</f>
        <v>91</v>
      </c>
      <c r="L988" s="1">
        <f>HLOOKUP(B987,'FY15-16'!$E$2:$GA$49,15,FALSE)</f>
        <v>75</v>
      </c>
      <c r="M988" s="1">
        <f>HLOOKUP(B987,'FY16-17'!$E$2:$GA$49,15,FALSE)</f>
        <v>101</v>
      </c>
      <c r="N988" s="1">
        <f>HLOOKUP(B987,'FY17-18'!$E$2:$GA$49,15,FALSE)</f>
        <v>177</v>
      </c>
      <c r="O988" s="1">
        <f>HLOOKUP($B987,'FY18-19'!$E$2:$GA$49,15,FALSE)</f>
        <v>56</v>
      </c>
      <c r="P988" s="1">
        <f>HLOOKUP($B987,'FY19-20'!$E$2:$GA$49,15,FALSE)</f>
        <v>62</v>
      </c>
      <c r="Q988" s="1">
        <f>HLOOKUP($B987,'FY20-21'!$E$2:$GA$49,15,FALSE)</f>
        <v>50</v>
      </c>
      <c r="R988" s="1">
        <f>HLOOKUP($B987,'FY21-22'!$E$2:$GA$49,15,FALSE)</f>
        <v>69</v>
      </c>
      <c r="S988" s="1">
        <f>HLOOKUP($B987,'FY22-23'!$E$2:$GA$49,15,FALSE)</f>
        <v>57</v>
      </c>
      <c r="T988" s="1">
        <f>HLOOKUP($B987,'FY23-24'!$E$2:$GA$49,15,FALSE)</f>
        <v>35</v>
      </c>
    </row>
    <row r="989" spans="1:20">
      <c r="B989" t="s">
        <v>216</v>
      </c>
      <c r="D989" t="s">
        <v>13</v>
      </c>
      <c r="E989" s="3">
        <v>51170</v>
      </c>
      <c r="F989" s="3">
        <v>50193</v>
      </c>
      <c r="G989" s="3">
        <v>98864</v>
      </c>
      <c r="H989" s="3">
        <v>34030</v>
      </c>
      <c r="I989" s="1">
        <v>35070</v>
      </c>
      <c r="J989" s="1">
        <v>33747.800000000003</v>
      </c>
      <c r="K989" s="1">
        <f>HLOOKUP(B988,'FY14-15'!$E$2:$GA$49,31,FALSE)</f>
        <v>34476</v>
      </c>
      <c r="L989" s="1">
        <f>HLOOKUP(B988,'FY15-16'!$E$2:$GA$49,31,FALSE)</f>
        <v>34362</v>
      </c>
      <c r="M989" s="1">
        <f>HLOOKUP(B988,'FY16-17'!$E$2:$GA$49,31,FALSE)</f>
        <v>40460</v>
      </c>
      <c r="N989" s="1">
        <f>HLOOKUP(B988,'FY17-18'!$E$2:$GA$49,31,FALSE)</f>
        <v>47310</v>
      </c>
      <c r="O989" s="1">
        <f>HLOOKUP($B988,'FY18-19'!$E$2:$GA$49,31,FALSE)</f>
        <v>39032</v>
      </c>
      <c r="P989" s="1">
        <f>HLOOKUP($B988,'FY19-20'!$E$2:$GA$49,31,FALSE)</f>
        <v>25500</v>
      </c>
      <c r="Q989" s="1">
        <f>HLOOKUP($B988,'FY20-21'!$E$2:$GA$49,31,FALSE)</f>
        <v>22742</v>
      </c>
      <c r="R989" s="1">
        <f>HLOOKUP($B988,'FY21-22'!$E$2:$GA$49,31,FALSE)</f>
        <v>26696</v>
      </c>
      <c r="S989" s="1">
        <f>HLOOKUP($B988,'FY22-23'!$E$2:$GA$49,31,FALSE)</f>
        <v>30858</v>
      </c>
      <c r="T989" s="1">
        <f>HLOOKUP($B988,'FY23-24'!$E$2:$GA$49,31,FALSE)</f>
        <v>25454</v>
      </c>
    </row>
    <row r="990" spans="1:20">
      <c r="B990" t="s">
        <v>216</v>
      </c>
      <c r="D990" t="s">
        <v>24</v>
      </c>
      <c r="E990" s="3">
        <v>91657.73</v>
      </c>
      <c r="F990" s="3">
        <v>75578.58</v>
      </c>
      <c r="G990" s="3">
        <v>118011.35</v>
      </c>
      <c r="H990" s="3">
        <v>83944.13</v>
      </c>
      <c r="I990" s="1">
        <v>47641.41</v>
      </c>
      <c r="J990" s="1">
        <v>82280.56</v>
      </c>
      <c r="K990" s="1">
        <f>HLOOKUP(B989,'FY14-15'!$E$2:$GA$49,7,FALSE)</f>
        <v>66558.649999999994</v>
      </c>
      <c r="L990" s="1">
        <f>HLOOKUP(B989,'FY15-16'!$E$2:$GA$49,7,FALSE)</f>
        <v>82714.13</v>
      </c>
      <c r="M990" s="1">
        <f>HLOOKUP(B989,'FY16-17'!$E$2:$GA$49,7,FALSE)</f>
        <v>76189.67</v>
      </c>
      <c r="N990" s="1">
        <f>HLOOKUP(B989,'FY17-18'!$E$2:$GA$49,7,FALSE)</f>
        <v>84111.46</v>
      </c>
      <c r="O990" s="1">
        <f>HLOOKUP($B989,'FY18-19'!$E$2:$GA$49,7,FALSE)</f>
        <v>84183.62</v>
      </c>
      <c r="P990" s="1">
        <f>HLOOKUP($B989,'FY19-20'!$E$2:$GA$49,7,FALSE)</f>
        <v>82290.289999999994</v>
      </c>
      <c r="Q990" s="1">
        <f>HLOOKUP($B989,'FY20-21'!$E$2:$GA$49,7,FALSE)</f>
        <v>71954.67</v>
      </c>
      <c r="R990" s="1">
        <f>HLOOKUP($B989,'FY21-22'!$E$2:$GA$49,7,FALSE)</f>
        <v>70986.17</v>
      </c>
      <c r="S990" s="1">
        <f>HLOOKUP($B989,'FY22-23'!$E$2:$GA$49,7,FALSE)</f>
        <v>72923.02</v>
      </c>
      <c r="T990" s="1">
        <f>HLOOKUP($B989,'FY23-24'!$E$2:$GA$49,7,FALSE)</f>
        <v>83722.740000000005</v>
      </c>
    </row>
    <row r="991" spans="1:20">
      <c r="B991" t="s">
        <v>216</v>
      </c>
      <c r="D991" t="s">
        <v>15</v>
      </c>
      <c r="E991" s="3">
        <v>51541.149999999994</v>
      </c>
      <c r="F991" s="3">
        <v>43859.199999999997</v>
      </c>
      <c r="G991" s="3">
        <v>64729.380000000005</v>
      </c>
      <c r="H991" s="3">
        <v>64729.380000000005</v>
      </c>
      <c r="I991" s="1">
        <v>24918.880000000001</v>
      </c>
      <c r="J991" s="1">
        <v>36320.03</v>
      </c>
      <c r="K991" s="1">
        <f>HLOOKUP(B990,'FY14-15'!$E$2:$GA$49,39,FALSE)</f>
        <v>36320.03</v>
      </c>
      <c r="L991" s="1">
        <f>HLOOKUP(B990,'FY15-16'!$E$2:$GA$49,39,FALSE)</f>
        <v>36620.699999999997</v>
      </c>
      <c r="M991" s="1">
        <f>HLOOKUP(B990,'FY16-17'!$E$2:$GA$49,39,FALSE)</f>
        <v>36620.699999999997</v>
      </c>
      <c r="N991" s="1">
        <f>HLOOKUP(B990,'FY17-18'!$E$2:$GA$49,39,FALSE)</f>
        <v>40336.6</v>
      </c>
      <c r="O991" s="1">
        <f>HLOOKUP($B990,'FY18-19'!$E$2:$GA$49,39,FALSE)</f>
        <v>40336.6</v>
      </c>
      <c r="P991" s="1">
        <f>HLOOKUP($B990,'FY19-20'!$E$2:$GA$49,39,FALSE)</f>
        <v>38287.949999999997</v>
      </c>
      <c r="Q991" s="1">
        <f>HLOOKUP($B990,'FY20-21'!$E$2:$GA$49,39,FALSE)</f>
        <v>34257.800000000003</v>
      </c>
      <c r="R991" s="1">
        <f>HLOOKUP($B990,'FY21-22'!$E$2:$GA$49,39,FALSE)</f>
        <v>30728.61</v>
      </c>
      <c r="S991" s="1">
        <f>HLOOKUP($B990,'FY22-23'!$E$2:$GA$49,39,FALSE)</f>
        <v>32426.93</v>
      </c>
      <c r="T991" s="1">
        <f>HLOOKUP($B990,'FY23-24'!$E$2:$GA$49,39,FALSE)</f>
        <v>34731.449999999997</v>
      </c>
    </row>
    <row r="992" spans="1:20">
      <c r="B992" t="s">
        <v>216</v>
      </c>
      <c r="D992" t="s">
        <v>16</v>
      </c>
      <c r="E992" s="3">
        <v>29946.25</v>
      </c>
      <c r="F992" s="3">
        <v>25042.45</v>
      </c>
      <c r="G992" s="3">
        <v>40905.839999999997</v>
      </c>
      <c r="H992" s="3">
        <v>39670.159999999996</v>
      </c>
      <c r="I992" s="1">
        <v>19871.8</v>
      </c>
      <c r="J992" s="1">
        <v>22256.43</v>
      </c>
      <c r="K992" s="1">
        <f>HLOOKUP(B991,'FY14-15'!$E$2:$GA$49,48,FALSE)</f>
        <v>23570.720000000001</v>
      </c>
      <c r="L992" s="1">
        <f>HLOOKUP(B991,'FY15-16'!$E$2:$GA$49,48,FALSE)</f>
        <v>22604.31</v>
      </c>
      <c r="M992" s="1">
        <f>HLOOKUP(B991,'FY16-17'!$E$2:$GA$49,48,FALSE)</f>
        <v>22261.4</v>
      </c>
      <c r="N992" s="1">
        <f>HLOOKUP(B991,'FY17-18'!$E$2:$GA$49,48,FALSE)</f>
        <v>23813.97</v>
      </c>
      <c r="O992" s="1">
        <f>HLOOKUP($B991,'FY18-19'!$E$2:$GA$49,48,FALSE)</f>
        <v>22425.059999999998</v>
      </c>
      <c r="P992" s="1">
        <f>HLOOKUP($B991,'FY19-20'!$E$2:$GA$49,48,FALSE)</f>
        <v>21692.38</v>
      </c>
      <c r="Q992" s="1">
        <f>HLOOKUP($B991,'FY20-21'!$E$2:$GA$49,48,FALSE)</f>
        <v>20046.55</v>
      </c>
      <c r="R992" s="1">
        <f>HLOOKUP($B991,'FY21-22'!$E$2:$GA$49,48,FALSE)</f>
        <v>17572.64</v>
      </c>
      <c r="S992" s="1">
        <f>HLOOKUP($B991,'FY22-23'!$E$2:$GA$49,48,FALSE)</f>
        <v>18726.89</v>
      </c>
      <c r="T992" s="1">
        <f>HLOOKUP($B991,'FY23-24'!$E$2:$GA$49,48,FALSE)</f>
        <v>19287.89</v>
      </c>
    </row>
    <row r="993" spans="1:20">
      <c r="B993" t="s">
        <v>216</v>
      </c>
      <c r="D993" t="s">
        <v>17</v>
      </c>
      <c r="E993" s="3">
        <v>1368.03</v>
      </c>
      <c r="F993" s="3">
        <v>1303.08</v>
      </c>
      <c r="G993" s="3">
        <v>1421.82</v>
      </c>
      <c r="H993" s="3">
        <v>1399.07</v>
      </c>
      <c r="I993" s="3">
        <v>952.82820000000004</v>
      </c>
      <c r="J993" s="3">
        <v>1552.4633962264149</v>
      </c>
      <c r="K993" s="3">
        <f t="shared" ref="K993:R993" si="717">K990/K988</f>
        <v>731.41373626373615</v>
      </c>
      <c r="L993" s="3">
        <f t="shared" si="717"/>
        <v>1102.8550666666667</v>
      </c>
      <c r="M993" s="3">
        <f t="shared" si="717"/>
        <v>754.35316831683167</v>
      </c>
      <c r="N993" s="3">
        <f t="shared" si="717"/>
        <v>475.205988700565</v>
      </c>
      <c r="O993" s="3">
        <f t="shared" si="717"/>
        <v>1503.2789285714284</v>
      </c>
      <c r="P993" s="3">
        <f t="shared" si="717"/>
        <v>1327.2627419354837</v>
      </c>
      <c r="Q993" s="3">
        <f t="shared" si="717"/>
        <v>1439.0934</v>
      </c>
      <c r="R993" s="3">
        <f t="shared" si="717"/>
        <v>1028.7850724637681</v>
      </c>
      <c r="S993" s="3">
        <f t="shared" ref="S993:T993" si="718">S990/S988</f>
        <v>1279.3512280701755</v>
      </c>
      <c r="T993" s="3">
        <f t="shared" si="718"/>
        <v>2392.0782857142858</v>
      </c>
    </row>
    <row r="994" spans="1:20">
      <c r="B994" t="s">
        <v>216</v>
      </c>
      <c r="D994" t="s">
        <v>18</v>
      </c>
      <c r="E994" s="4">
        <v>1.79</v>
      </c>
      <c r="F994" s="4">
        <v>1.51</v>
      </c>
      <c r="G994" s="4">
        <v>1.19</v>
      </c>
      <c r="H994" s="4">
        <v>2.4700000000000002</v>
      </c>
      <c r="I994" s="5">
        <v>1.3584662104362704</v>
      </c>
      <c r="J994" s="5">
        <v>2.4381014466128161</v>
      </c>
      <c r="K994" s="3">
        <f t="shared" ref="K994:M996" si="719">K990/K989</f>
        <v>1.9305792435317322</v>
      </c>
      <c r="L994" s="3">
        <f t="shared" si="719"/>
        <v>2.4071395727838891</v>
      </c>
      <c r="M994" s="3">
        <f t="shared" si="719"/>
        <v>1.8830862580326249</v>
      </c>
      <c r="N994" s="3">
        <f t="shared" ref="N994:R996" si="720">N990/N989</f>
        <v>1.7778790953286834</v>
      </c>
      <c r="O994" s="3">
        <f t="shared" si="720"/>
        <v>2.15678468948555</v>
      </c>
      <c r="P994" s="3">
        <f t="shared" si="720"/>
        <v>3.2270701960784312</v>
      </c>
      <c r="Q994" s="3">
        <f t="shared" si="720"/>
        <v>3.1639552370064199</v>
      </c>
      <c r="R994" s="3">
        <f t="shared" si="720"/>
        <v>2.6590564129457595</v>
      </c>
      <c r="S994" s="3">
        <f t="shared" ref="S994:T994" si="721">S990/S989</f>
        <v>2.3631803746192235</v>
      </c>
      <c r="T994" s="3">
        <f t="shared" si="721"/>
        <v>3.2891781252455412</v>
      </c>
    </row>
    <row r="995" spans="1:20">
      <c r="B995" t="s">
        <v>216</v>
      </c>
      <c r="D995" t="s">
        <v>19</v>
      </c>
      <c r="E995" s="6">
        <v>0.56230000000000002</v>
      </c>
      <c r="F995" s="6">
        <v>0.58030000000000004</v>
      </c>
      <c r="G995" s="6">
        <v>0.54849999999999999</v>
      </c>
      <c r="H995" s="6">
        <v>0.77110000000000001</v>
      </c>
      <c r="I995" s="6">
        <v>0.52305085009028907</v>
      </c>
      <c r="J995" s="6">
        <v>0.44141690333658401</v>
      </c>
      <c r="K995" s="6">
        <f t="shared" si="719"/>
        <v>0.5456845954658035</v>
      </c>
      <c r="L995" s="6">
        <f t="shared" si="719"/>
        <v>0.44273813917888027</v>
      </c>
      <c r="M995" s="6">
        <f t="shared" si="719"/>
        <v>0.48065177339657722</v>
      </c>
      <c r="N995" s="6">
        <f t="shared" si="720"/>
        <v>0.47956128689241628</v>
      </c>
      <c r="O995" s="6">
        <f t="shared" si="720"/>
        <v>0.47915021948450304</v>
      </c>
      <c r="P995" s="6">
        <f t="shared" si="720"/>
        <v>0.46527907484589009</v>
      </c>
      <c r="Q995" s="6">
        <f t="shared" si="720"/>
        <v>0.47610252399184105</v>
      </c>
      <c r="R995" s="6">
        <f t="shared" si="720"/>
        <v>0.43288164441045351</v>
      </c>
      <c r="S995" s="6">
        <f t="shared" ref="S995:T995" si="722">S991/S990</f>
        <v>0.44467343782525737</v>
      </c>
      <c r="T995" s="6">
        <f t="shared" si="722"/>
        <v>0.41483890756561476</v>
      </c>
    </row>
    <row r="996" spans="1:20">
      <c r="B996" t="s">
        <v>216</v>
      </c>
      <c r="D996" t="s">
        <v>20</v>
      </c>
      <c r="E996" s="6">
        <v>0.58099999999999996</v>
      </c>
      <c r="F996" s="6">
        <v>0.57099999999999995</v>
      </c>
      <c r="G996" s="6">
        <v>0.63200000000000001</v>
      </c>
      <c r="H996" s="6">
        <v>0.6129</v>
      </c>
      <c r="I996" s="6">
        <v>0.79745959690002111</v>
      </c>
      <c r="J996" s="6">
        <v>0.61278666344713928</v>
      </c>
      <c r="K996" s="6">
        <f t="shared" si="719"/>
        <v>0.64897303223593161</v>
      </c>
      <c r="L996" s="6">
        <f t="shared" si="719"/>
        <v>0.6172549951257077</v>
      </c>
      <c r="M996" s="6">
        <f t="shared" si="719"/>
        <v>0.60789116537914356</v>
      </c>
      <c r="N996" s="6">
        <f t="shared" si="720"/>
        <v>0.59038119226707264</v>
      </c>
      <c r="O996" s="6">
        <f t="shared" si="720"/>
        <v>0.55594819593123856</v>
      </c>
      <c r="P996" s="6">
        <f t="shared" si="720"/>
        <v>0.56655893042066763</v>
      </c>
      <c r="Q996" s="6">
        <f t="shared" si="720"/>
        <v>0.58516746551150389</v>
      </c>
      <c r="R996" s="6">
        <f t="shared" si="720"/>
        <v>0.57186576288351476</v>
      </c>
      <c r="S996" s="6">
        <f t="shared" ref="S996:T996" si="723">S992/S991</f>
        <v>0.57751042112219686</v>
      </c>
      <c r="T996" s="6">
        <f t="shared" si="723"/>
        <v>0.55534364387320434</v>
      </c>
    </row>
    <row r="997" spans="1:20">
      <c r="B997" t="s">
        <v>216</v>
      </c>
      <c r="D997" t="s">
        <v>21</v>
      </c>
      <c r="E997" s="6">
        <v>0.32669999999999999</v>
      </c>
      <c r="F997" s="6">
        <v>0.33129999999999998</v>
      </c>
      <c r="G997" s="6">
        <v>0.34660000000000002</v>
      </c>
      <c r="H997" s="6">
        <v>0.47260000000000002</v>
      </c>
      <c r="I997" s="6">
        <v>0.41711192007121534</v>
      </c>
      <c r="J997" s="6">
        <v>0.2704943913847937</v>
      </c>
      <c r="K997" s="6">
        <f t="shared" ref="K997:R997" si="724">K992/K990</f>
        <v>0.35413458656388019</v>
      </c>
      <c r="L997" s="6">
        <f t="shared" si="724"/>
        <v>0.27328232794082463</v>
      </c>
      <c r="M997" s="6">
        <f t="shared" si="724"/>
        <v>0.29218396667159735</v>
      </c>
      <c r="N997" s="6">
        <f t="shared" si="724"/>
        <v>0.28312396432067638</v>
      </c>
      <c r="O997" s="6">
        <f t="shared" si="724"/>
        <v>0.26638270010246645</v>
      </c>
      <c r="P997" s="6">
        <f t="shared" si="724"/>
        <v>0.26360801499180525</v>
      </c>
      <c r="Q997" s="6">
        <f t="shared" si="724"/>
        <v>0.27859970728793559</v>
      </c>
      <c r="R997" s="6">
        <f t="shared" si="724"/>
        <v>0.24755019181905433</v>
      </c>
      <c r="S997" s="6">
        <f t="shared" ref="S997:T997" si="725">S992/S990</f>
        <v>0.25680354434031938</v>
      </c>
      <c r="T997" s="6">
        <f t="shared" si="725"/>
        <v>0.23037815054786787</v>
      </c>
    </row>
    <row r="998" spans="1:20">
      <c r="B998" t="s">
        <v>216</v>
      </c>
    </row>
    <row r="999" spans="1:20">
      <c r="A999" t="s">
        <v>211</v>
      </c>
      <c r="B999" t="s">
        <v>218</v>
      </c>
      <c r="C999" t="s">
        <v>219</v>
      </c>
    </row>
    <row r="1000" spans="1:20">
      <c r="B1000" t="s">
        <v>218</v>
      </c>
      <c r="D1000" t="s">
        <v>12</v>
      </c>
      <c r="E1000" s="1">
        <v>37</v>
      </c>
      <c r="F1000" s="1">
        <v>33</v>
      </c>
      <c r="G1000" s="1">
        <v>35</v>
      </c>
      <c r="H1000" s="1">
        <v>41</v>
      </c>
      <c r="I1000" s="1">
        <v>30</v>
      </c>
      <c r="J1000" s="1">
        <v>35</v>
      </c>
      <c r="K1000" s="1">
        <f>HLOOKUP(B999,'FY14-15'!$E$2:$GA$49,15,FALSE)</f>
        <v>28</v>
      </c>
      <c r="L1000" s="1">
        <f>HLOOKUP(B999,'FY15-16'!$E$2:$GA$49,15,FALSE)</f>
        <v>32</v>
      </c>
      <c r="M1000" s="1">
        <f>HLOOKUP(B999,'FY16-17'!$E$2:$GA$49,15,FALSE)</f>
        <v>33</v>
      </c>
      <c r="N1000" s="1">
        <f>HLOOKUP(B999,'FY17-18'!$E$2:$GA$49,15,FALSE)</f>
        <v>31</v>
      </c>
      <c r="O1000" s="1">
        <f>HLOOKUP($B999,'FY18-19'!$E$2:$GA$49,15,FALSE)</f>
        <v>34</v>
      </c>
      <c r="P1000" s="1">
        <f>HLOOKUP($B999,'FY19-20'!$E$2:$GA$49,15,FALSE)</f>
        <v>40</v>
      </c>
      <c r="Q1000" s="1">
        <f>HLOOKUP($B999,'FY20-21'!$E$2:$GA$49,15,FALSE)</f>
        <v>38</v>
      </c>
      <c r="R1000" s="1">
        <f>HLOOKUP($B999,'FY21-22'!$E$2:$GA$49,15,FALSE)</f>
        <v>33</v>
      </c>
      <c r="S1000" s="1">
        <f>HLOOKUP($B999,'FY22-23'!$E$2:$GA$49,15,FALSE)</f>
        <v>24</v>
      </c>
      <c r="T1000" s="1">
        <f>HLOOKUP($B999,'FY23-24'!$E$2:$GA$49,15,FALSE)</f>
        <v>17</v>
      </c>
    </row>
    <row r="1001" spans="1:20">
      <c r="B1001" t="s">
        <v>218</v>
      </c>
      <c r="D1001" t="s">
        <v>13</v>
      </c>
      <c r="E1001" s="3">
        <v>47382</v>
      </c>
      <c r="F1001" s="3">
        <v>42444</v>
      </c>
      <c r="G1001" s="3">
        <v>46690</v>
      </c>
      <c r="H1001" s="3">
        <v>51315</v>
      </c>
      <c r="I1001" s="1">
        <v>40894</v>
      </c>
      <c r="J1001" s="1">
        <v>30560</v>
      </c>
      <c r="K1001" s="1">
        <f>HLOOKUP(B1000,'FY14-15'!$E$2:$GA$49,31,FALSE)</f>
        <v>32640</v>
      </c>
      <c r="L1001" s="1">
        <f>HLOOKUP(B1000,'FY15-16'!$E$2:$GA$49,31,FALSE)</f>
        <v>39928</v>
      </c>
      <c r="M1001" s="1">
        <f>HLOOKUP(B1000,'FY16-17'!$E$2:$GA$49,31,FALSE)</f>
        <v>34980</v>
      </c>
      <c r="N1001" s="1">
        <f>HLOOKUP(B1000,'FY17-18'!$E$2:$GA$49,31,FALSE)</f>
        <v>36570</v>
      </c>
      <c r="O1001" s="1">
        <f>HLOOKUP($B1000,'FY18-19'!$E$2:$GA$49,31,FALSE)</f>
        <v>35298</v>
      </c>
      <c r="P1001" s="1">
        <f>HLOOKUP($B1000,'FY19-20'!$E$2:$GA$49,31,FALSE)</f>
        <v>32804</v>
      </c>
      <c r="Q1001" s="1">
        <f>HLOOKUP($B1000,'FY20-21'!$E$2:$GA$49,31,FALSE)</f>
        <v>38014</v>
      </c>
      <c r="R1001" s="1">
        <f>HLOOKUP($B1000,'FY21-22'!$E$2:$GA$49,31,FALSE)</f>
        <v>30956</v>
      </c>
      <c r="S1001" s="1">
        <f>HLOOKUP($B1000,'FY22-23'!$E$2:$GA$49,31,FALSE)</f>
        <v>22330</v>
      </c>
      <c r="T1001" s="1">
        <f>HLOOKUP($B1000,'FY23-24'!$E$2:$GA$49,31,FALSE)</f>
        <v>24596</v>
      </c>
    </row>
    <row r="1002" spans="1:20">
      <c r="B1002" t="s">
        <v>218</v>
      </c>
      <c r="D1002" t="s">
        <v>24</v>
      </c>
      <c r="E1002" s="3">
        <v>43717.09</v>
      </c>
      <c r="F1002" s="3">
        <v>38946.68</v>
      </c>
      <c r="G1002" s="3">
        <v>50956.59</v>
      </c>
      <c r="H1002" s="3">
        <v>47826.86</v>
      </c>
      <c r="I1002" s="1">
        <v>39565</v>
      </c>
      <c r="J1002" s="1">
        <v>31008.959999999999</v>
      </c>
      <c r="K1002" s="1">
        <f>HLOOKUP(B1001,'FY14-15'!$E$2:$GA$49,7,FALSE)</f>
        <v>32690.99</v>
      </c>
      <c r="L1002" s="1">
        <f>HLOOKUP(B1001,'FY15-16'!$E$2:$GA$49,7,FALSE)</f>
        <v>36189.519999999997</v>
      </c>
      <c r="M1002" s="1">
        <f>HLOOKUP(B1001,'FY16-17'!$E$2:$GA$49,7,FALSE)</f>
        <v>28016</v>
      </c>
      <c r="N1002" s="1">
        <f>HLOOKUP(B1001,'FY17-18'!$E$2:$GA$49,7,FALSE)</f>
        <v>35411</v>
      </c>
      <c r="O1002" s="1">
        <f>HLOOKUP($B1001,'FY18-19'!$E$2:$GA$49,7,FALSE)</f>
        <v>29512</v>
      </c>
      <c r="P1002" s="1">
        <f>HLOOKUP($B1001,'FY19-20'!$E$2:$GA$49,7,FALSE)</f>
        <v>28169</v>
      </c>
      <c r="Q1002" s="1">
        <f>HLOOKUP($B1001,'FY20-21'!$E$2:$GA$49,7,FALSE)</f>
        <v>37080</v>
      </c>
      <c r="R1002" s="1">
        <f>HLOOKUP($B1001,'FY21-22'!$E$2:$GA$49,7,FALSE)</f>
        <v>36214.870000000003</v>
      </c>
      <c r="S1002" s="1">
        <f>HLOOKUP($B1001,'FY22-23'!$E$2:$GA$49,7,FALSE)</f>
        <v>41727.58</v>
      </c>
      <c r="T1002" s="1">
        <f>HLOOKUP($B1001,'FY23-24'!$E$2:$GA$49,7,FALSE)</f>
        <v>46960.9</v>
      </c>
    </row>
    <row r="1003" spans="1:20">
      <c r="B1003" t="s">
        <v>218</v>
      </c>
      <c r="D1003" t="s">
        <v>15</v>
      </c>
      <c r="E1003" s="3">
        <v>26673.050000000003</v>
      </c>
      <c r="F1003" s="3">
        <v>26673.050000000003</v>
      </c>
      <c r="G1003" s="3">
        <v>28951.77</v>
      </c>
      <c r="H1003" s="3">
        <v>29049.99</v>
      </c>
      <c r="I1003" s="1">
        <v>23641.93</v>
      </c>
      <c r="J1003" s="1">
        <v>18156.009999999998</v>
      </c>
      <c r="K1003" s="1">
        <f>HLOOKUP(B1002,'FY14-15'!$E$2:$GA$49,39,FALSE)</f>
        <v>19246.620000000003</v>
      </c>
      <c r="L1003" s="1">
        <f>HLOOKUP(B1002,'FY15-16'!$E$2:$GA$49,39,FALSE)</f>
        <v>22256.73</v>
      </c>
      <c r="M1003" s="1">
        <f>HLOOKUP(B1002,'FY16-17'!$E$2:$GA$49,39,FALSE)</f>
        <v>22256.73</v>
      </c>
      <c r="N1003" s="1">
        <f>HLOOKUP(B1002,'FY17-18'!$E$2:$GA$49,39,FALSE)</f>
        <v>21152.09</v>
      </c>
      <c r="O1003" s="1">
        <f>HLOOKUP($B1002,'FY18-19'!$E$2:$GA$49,39,FALSE)</f>
        <v>21152.09</v>
      </c>
      <c r="P1003" s="1">
        <f>HLOOKUP($B1002,'FY19-20'!$E$2:$GA$49,39,FALSE)</f>
        <v>18835.54</v>
      </c>
      <c r="Q1003" s="1">
        <f>HLOOKUP($B1002,'FY20-21'!$E$2:$GA$49,39,FALSE)</f>
        <v>22079</v>
      </c>
      <c r="R1003" s="1">
        <f>HLOOKUP($B1002,'FY21-22'!$E$2:$GA$49,39,FALSE)</f>
        <v>22079</v>
      </c>
      <c r="S1003" s="1">
        <f>HLOOKUP($B1002,'FY22-23'!$E$2:$GA$49,39,FALSE)</f>
        <v>20018.419999999998</v>
      </c>
      <c r="T1003" s="1">
        <f>HLOOKUP($B1002,'FY23-24'!$E$2:$GA$49,39,FALSE)</f>
        <v>22065.34</v>
      </c>
    </row>
    <row r="1004" spans="1:20">
      <c r="B1004" t="s">
        <v>218</v>
      </c>
      <c r="D1004" t="s">
        <v>16</v>
      </c>
      <c r="E1004" s="3">
        <v>15870.619999999999</v>
      </c>
      <c r="F1004" s="3">
        <v>15682.73</v>
      </c>
      <c r="G1004" s="3">
        <v>17590.989999999998</v>
      </c>
      <c r="H1004" s="3">
        <v>17813.77</v>
      </c>
      <c r="I1004" s="1">
        <v>17891.559999999998</v>
      </c>
      <c r="J1004" s="1">
        <v>13969.7</v>
      </c>
      <c r="K1004" s="1">
        <f>HLOOKUP(B1003,'FY14-15'!$E$2:$GA$49,48,FALSE)</f>
        <v>11997.19</v>
      </c>
      <c r="L1004" s="1">
        <f>HLOOKUP(B1003,'FY15-16'!$E$2:$GA$49,48,FALSE)</f>
        <v>14032.41</v>
      </c>
      <c r="M1004" s="1">
        <f>HLOOKUP(B1003,'FY16-17'!$E$2:$GA$49,48,FALSE)</f>
        <v>13529.67</v>
      </c>
      <c r="N1004" s="1">
        <f>HLOOKUP(B1003,'FY17-18'!$E$2:$GA$49,48,FALSE)</f>
        <v>12196.529999999999</v>
      </c>
      <c r="O1004" s="1">
        <f>HLOOKUP($B1003,'FY18-19'!$E$2:$GA$49,48,FALSE)</f>
        <v>11759.470000000001</v>
      </c>
      <c r="P1004" s="1">
        <f>HLOOKUP($B1003,'FY19-20'!$E$2:$GA$49,48,FALSE)</f>
        <v>10549.880000000001</v>
      </c>
      <c r="Q1004" s="1">
        <f>HLOOKUP($B1003,'FY20-21'!$E$2:$GA$49,48,FALSE)</f>
        <v>13499.380000000001</v>
      </c>
      <c r="R1004" s="1">
        <f>HLOOKUP($B1003,'FY21-22'!$E$2:$GA$49,48,FALSE)</f>
        <v>12868.939999999999</v>
      </c>
      <c r="S1004" s="1">
        <f>HLOOKUP($B1003,'FY22-23'!$E$2:$GA$49,48,FALSE)</f>
        <v>11271.21</v>
      </c>
      <c r="T1004" s="1">
        <f>HLOOKUP($B1003,'FY23-24'!$E$2:$GA$49,48,FALSE)</f>
        <v>12304.779999999999</v>
      </c>
    </row>
    <row r="1005" spans="1:20">
      <c r="B1005" t="s">
        <v>218</v>
      </c>
      <c r="D1005" t="s">
        <v>17</v>
      </c>
      <c r="E1005" s="3">
        <v>1181.54</v>
      </c>
      <c r="F1005" s="3">
        <v>1180.2</v>
      </c>
      <c r="G1005" s="3">
        <v>1455.9</v>
      </c>
      <c r="H1005" s="3">
        <v>1166.51</v>
      </c>
      <c r="I1005" s="3">
        <v>1318.8333333333333</v>
      </c>
      <c r="J1005" s="3">
        <v>885.97028571428564</v>
      </c>
      <c r="K1005" s="3">
        <f t="shared" ref="K1005:R1005" si="726">K1002/K1000</f>
        <v>1167.5353571428573</v>
      </c>
      <c r="L1005" s="3">
        <f t="shared" si="726"/>
        <v>1130.9224999999999</v>
      </c>
      <c r="M1005" s="3">
        <f t="shared" si="726"/>
        <v>848.969696969697</v>
      </c>
      <c r="N1005" s="3">
        <f t="shared" si="726"/>
        <v>1142.2903225806451</v>
      </c>
      <c r="O1005" s="3">
        <f t="shared" si="726"/>
        <v>868</v>
      </c>
      <c r="P1005" s="3">
        <f t="shared" si="726"/>
        <v>704.22500000000002</v>
      </c>
      <c r="Q1005" s="3">
        <f t="shared" si="726"/>
        <v>975.78947368421052</v>
      </c>
      <c r="R1005" s="3">
        <f t="shared" si="726"/>
        <v>1097.4203030303031</v>
      </c>
      <c r="S1005" s="3">
        <f t="shared" ref="S1005:T1005" si="727">S1002/S1000</f>
        <v>1738.6491666666668</v>
      </c>
      <c r="T1005" s="3">
        <f t="shared" si="727"/>
        <v>2762.4058823529413</v>
      </c>
    </row>
    <row r="1006" spans="1:20">
      <c r="B1006" t="s">
        <v>218</v>
      </c>
      <c r="D1006" t="s">
        <v>18</v>
      </c>
      <c r="E1006" s="4">
        <v>0.92</v>
      </c>
      <c r="F1006" s="4">
        <v>0.92</v>
      </c>
      <c r="G1006" s="4">
        <v>1.0900000000000001</v>
      </c>
      <c r="H1006" s="4">
        <v>0.93</v>
      </c>
      <c r="I1006" s="5">
        <v>0.96750134494057805</v>
      </c>
      <c r="J1006" s="5">
        <v>1.0146910994764398</v>
      </c>
      <c r="K1006" s="3">
        <f t="shared" ref="K1006:M1008" si="728">K1002/K1001</f>
        <v>1.001562193627451</v>
      </c>
      <c r="L1006" s="3">
        <f t="shared" si="728"/>
        <v>0.90636946503706661</v>
      </c>
      <c r="M1006" s="3">
        <f t="shared" si="728"/>
        <v>0.80091480846197827</v>
      </c>
      <c r="N1006" s="3">
        <f t="shared" ref="N1006:R1008" si="729">N1002/N1001</f>
        <v>0.96830735575608418</v>
      </c>
      <c r="O1006" s="3">
        <f t="shared" si="729"/>
        <v>0.8360813643832512</v>
      </c>
      <c r="P1006" s="3">
        <f t="shared" si="729"/>
        <v>0.85870625533471523</v>
      </c>
      <c r="Q1006" s="3">
        <f t="shared" si="729"/>
        <v>0.97543010469826907</v>
      </c>
      <c r="R1006" s="3">
        <f t="shared" si="729"/>
        <v>1.1698820907093941</v>
      </c>
      <c r="S1006" s="3">
        <f t="shared" ref="S1006:T1006" si="730">S1002/S1001</f>
        <v>1.8686780116435289</v>
      </c>
      <c r="T1006" s="3">
        <f t="shared" si="730"/>
        <v>1.909290128476175</v>
      </c>
    </row>
    <row r="1007" spans="1:20">
      <c r="B1007" t="s">
        <v>218</v>
      </c>
      <c r="D1007" t="s">
        <v>19</v>
      </c>
      <c r="E1007" s="6">
        <v>0.61009999999999998</v>
      </c>
      <c r="F1007" s="6">
        <v>0.68489999999999995</v>
      </c>
      <c r="G1007" s="6">
        <v>0.56820000000000004</v>
      </c>
      <c r="H1007" s="6">
        <v>0.60740000000000005</v>
      </c>
      <c r="I1007" s="6">
        <v>0.59754656893719194</v>
      </c>
      <c r="J1007" s="6">
        <v>0.58550851108840796</v>
      </c>
      <c r="K1007" s="6">
        <f t="shared" si="728"/>
        <v>0.58874387101767189</v>
      </c>
      <c r="L1007" s="6">
        <f t="shared" si="728"/>
        <v>0.61500484118054066</v>
      </c>
      <c r="M1007" s="6">
        <f t="shared" si="728"/>
        <v>0.79442925471159331</v>
      </c>
      <c r="N1007" s="6">
        <f t="shared" si="729"/>
        <v>0.59733105532179265</v>
      </c>
      <c r="O1007" s="6">
        <f t="shared" si="729"/>
        <v>0.71672844944429381</v>
      </c>
      <c r="P1007" s="6">
        <f t="shared" si="729"/>
        <v>0.6686620043310022</v>
      </c>
      <c r="Q1007" s="6">
        <f t="shared" si="729"/>
        <v>0.5954422869471413</v>
      </c>
      <c r="R1007" s="6">
        <f t="shared" si="729"/>
        <v>0.60966669216263925</v>
      </c>
      <c r="S1007" s="6">
        <f t="shared" ref="S1007:T1007" si="731">S1003/S1002</f>
        <v>0.4797407374211492</v>
      </c>
      <c r="T1007" s="6">
        <f t="shared" si="731"/>
        <v>0.46986620784524996</v>
      </c>
    </row>
    <row r="1008" spans="1:20">
      <c r="B1008" t="s">
        <v>218</v>
      </c>
      <c r="D1008" t="s">
        <v>20</v>
      </c>
      <c r="E1008" s="6">
        <v>0.59499999999999997</v>
      </c>
      <c r="F1008" s="6">
        <v>0.58799999999999997</v>
      </c>
      <c r="G1008" s="6">
        <v>0.60760000000000003</v>
      </c>
      <c r="H1008" s="6">
        <v>0.61319999999999997</v>
      </c>
      <c r="I1008" s="6">
        <v>0.75677239548547848</v>
      </c>
      <c r="J1008" s="6">
        <v>0.76942566125486833</v>
      </c>
      <c r="K1008" s="6">
        <f t="shared" si="728"/>
        <v>0.62334009815749458</v>
      </c>
      <c r="L1008" s="6">
        <f t="shared" si="728"/>
        <v>0.63047941004810681</v>
      </c>
      <c r="M1008" s="6">
        <f t="shared" si="728"/>
        <v>0.60789118617155347</v>
      </c>
      <c r="N1008" s="6">
        <f t="shared" si="729"/>
        <v>0.57661110556923678</v>
      </c>
      <c r="O1008" s="6">
        <f t="shared" si="729"/>
        <v>0.55594837200484681</v>
      </c>
      <c r="P1008" s="6">
        <f t="shared" si="729"/>
        <v>0.56010499300789895</v>
      </c>
      <c r="Q1008" s="6">
        <f t="shared" si="729"/>
        <v>0.61141265455863036</v>
      </c>
      <c r="R1008" s="6">
        <f t="shared" si="729"/>
        <v>0.58285882512794962</v>
      </c>
      <c r="S1008" s="6">
        <f t="shared" ref="S1008:T1008" si="732">S1004/S1003</f>
        <v>0.5630419383747568</v>
      </c>
      <c r="T1008" s="6">
        <f t="shared" si="732"/>
        <v>0.5576519555103161</v>
      </c>
    </row>
    <row r="1009" spans="1:20">
      <c r="B1009" t="s">
        <v>218</v>
      </c>
      <c r="D1009" t="s">
        <v>21</v>
      </c>
      <c r="E1009" s="6">
        <v>0.36299999999999999</v>
      </c>
      <c r="F1009" s="6">
        <v>0.4027</v>
      </c>
      <c r="G1009" s="6">
        <v>0.34520000000000001</v>
      </c>
      <c r="H1009" s="6">
        <v>0.3725</v>
      </c>
      <c r="I1009" s="6">
        <v>0.45220674838872738</v>
      </c>
      <c r="J1009" s="6">
        <v>0.4505052733145517</v>
      </c>
      <c r="K1009" s="6">
        <f t="shared" ref="K1009:R1009" si="733">K1004/K1002</f>
        <v>0.36698766234977892</v>
      </c>
      <c r="L1009" s="6">
        <f t="shared" si="733"/>
        <v>0.38774788944423694</v>
      </c>
      <c r="M1009" s="6">
        <f t="shared" si="733"/>
        <v>0.4829265419760137</v>
      </c>
      <c r="N1009" s="6">
        <f t="shared" si="733"/>
        <v>0.34442772019993784</v>
      </c>
      <c r="O1009" s="6">
        <f t="shared" si="733"/>
        <v>0.39846401463811337</v>
      </c>
      <c r="P1009" s="6">
        <f t="shared" si="733"/>
        <v>0.37452092726046365</v>
      </c>
      <c r="Q1009" s="6">
        <f t="shared" si="733"/>
        <v>0.36406094929881339</v>
      </c>
      <c r="R1009" s="6">
        <f t="shared" si="733"/>
        <v>0.35534961191355918</v>
      </c>
      <c r="S1009" s="6">
        <f t="shared" ref="S1009:T1009" si="734">S1004/S1002</f>
        <v>0.2701141547149391</v>
      </c>
      <c r="T1009" s="6">
        <f t="shared" si="734"/>
        <v>0.26202180963312027</v>
      </c>
    </row>
    <row r="1010" spans="1:20">
      <c r="B1010" t="s">
        <v>218</v>
      </c>
    </row>
    <row r="1011" spans="1:20">
      <c r="A1011" t="s">
        <v>211</v>
      </c>
      <c r="B1011" t="s">
        <v>220</v>
      </c>
      <c r="C1011" t="s">
        <v>221</v>
      </c>
    </row>
    <row r="1012" spans="1:20">
      <c r="B1012" t="s">
        <v>220</v>
      </c>
      <c r="D1012" t="s">
        <v>12</v>
      </c>
      <c r="E1012" s="1">
        <v>140</v>
      </c>
      <c r="F1012" s="1">
        <v>166</v>
      </c>
      <c r="G1012" s="1">
        <v>157</v>
      </c>
      <c r="H1012" s="1">
        <v>156</v>
      </c>
      <c r="I1012" s="1">
        <v>164</v>
      </c>
      <c r="J1012" s="1">
        <v>148</v>
      </c>
      <c r="K1012" s="1">
        <f>HLOOKUP(B1011,'FY14-15'!$E$2:$GA$49,15,FALSE)</f>
        <v>143</v>
      </c>
      <c r="L1012" s="1">
        <f>HLOOKUP(B1011,'FY15-16'!$E$2:$GA$49,15,FALSE)</f>
        <v>140</v>
      </c>
      <c r="M1012" s="1">
        <f>HLOOKUP(B1011,'FY16-17'!$E$2:$GA$49,15,FALSE)</f>
        <v>132</v>
      </c>
      <c r="N1012" s="1">
        <f>HLOOKUP(B1011,'FY17-18'!$E$2:$GA$49,15,FALSE)</f>
        <v>129</v>
      </c>
      <c r="O1012" s="1">
        <f>HLOOKUP($B1011,'FY18-19'!$E$2:$GA$49,15,FALSE)</f>
        <v>147</v>
      </c>
      <c r="P1012" s="1">
        <f>HLOOKUP($B1011,'FY19-20'!$E$2:$GA$49,15,FALSE)</f>
        <v>140</v>
      </c>
      <c r="Q1012" s="1">
        <f>HLOOKUP($B1011,'FY20-21'!$E$2:$GA$49,15,FALSE)</f>
        <v>74</v>
      </c>
      <c r="R1012" s="1">
        <f>HLOOKUP($B1011,'FY21-22'!$E$2:$GA$49,15,FALSE)</f>
        <v>699</v>
      </c>
      <c r="S1012" s="1">
        <f>HLOOKUP($B1011,'FY22-23'!$E$2:$GA$49,15,FALSE)</f>
        <v>710</v>
      </c>
      <c r="T1012" s="1">
        <f>HLOOKUP($B1011,'FY23-24'!$E$2:$GA$49,15,FALSE)</f>
        <v>140</v>
      </c>
    </row>
    <row r="1013" spans="1:20">
      <c r="B1013" t="s">
        <v>220</v>
      </c>
      <c r="D1013" t="s">
        <v>13</v>
      </c>
      <c r="E1013" s="3">
        <v>108765</v>
      </c>
      <c r="F1013" s="3">
        <v>97212</v>
      </c>
      <c r="G1013" s="3">
        <v>89506</v>
      </c>
      <c r="H1013" s="3">
        <v>89960</v>
      </c>
      <c r="I1013" s="1">
        <v>88057</v>
      </c>
      <c r="J1013" s="1">
        <v>65013.1</v>
      </c>
      <c r="K1013" s="1">
        <f>HLOOKUP(B1012,'FY14-15'!$E$2:$GA$49,31,FALSE)</f>
        <v>84001</v>
      </c>
      <c r="L1013" s="1">
        <f>HLOOKUP(B1012,'FY15-16'!$E$2:$GA$49,31,FALSE)</f>
        <v>83996</v>
      </c>
      <c r="M1013" s="1">
        <f>HLOOKUP(B1012,'FY16-17'!$E$2:$GA$49,31,FALSE)</f>
        <v>76146</v>
      </c>
      <c r="N1013" s="1">
        <f>HLOOKUP(B1012,'FY17-18'!$E$2:$GA$49,31,FALSE)</f>
        <v>84056</v>
      </c>
      <c r="O1013" s="1">
        <f>HLOOKUP($B1012,'FY18-19'!$E$2:$GA$49,31,FALSE)</f>
        <v>83512</v>
      </c>
      <c r="P1013" s="1">
        <f>HLOOKUP($B1012,'FY19-20'!$E$2:$GA$49,31,FALSE)</f>
        <v>56896</v>
      </c>
      <c r="Q1013" s="1">
        <f>HLOOKUP($B1012,'FY20-21'!$E$2:$GA$49,31,FALSE)</f>
        <v>72644</v>
      </c>
      <c r="R1013" s="1">
        <f>HLOOKUP($B1012,'FY21-22'!$E$2:$GA$49,31,FALSE)</f>
        <v>71010</v>
      </c>
      <c r="S1013" s="1">
        <f>HLOOKUP($B1012,'FY22-23'!$E$2:$GA$49,31,FALSE)</f>
        <v>82056</v>
      </c>
      <c r="T1013" s="1">
        <f>HLOOKUP($B1012,'FY23-24'!$E$2:$GA$49,31,FALSE)</f>
        <v>75218</v>
      </c>
    </row>
    <row r="1014" spans="1:20">
      <c r="B1014" t="s">
        <v>220</v>
      </c>
      <c r="D1014" t="s">
        <v>24</v>
      </c>
      <c r="E1014" s="3">
        <v>198645.16</v>
      </c>
      <c r="F1014" s="3">
        <v>167642.85</v>
      </c>
      <c r="G1014" s="3">
        <v>113151.94</v>
      </c>
      <c r="H1014" s="3">
        <v>134744.47</v>
      </c>
      <c r="I1014" s="1">
        <v>147604.69</v>
      </c>
      <c r="J1014" s="1">
        <v>132946.28</v>
      </c>
      <c r="K1014" s="1">
        <f>HLOOKUP(B1013,'FY14-15'!$E$2:$GA$49,7,FALSE)</f>
        <v>150570.10999999999</v>
      </c>
      <c r="L1014" s="1">
        <f>HLOOKUP(B1013,'FY15-16'!$E$2:$GA$49,7,FALSE)</f>
        <v>129178.49</v>
      </c>
      <c r="M1014" s="1">
        <f>HLOOKUP(B1013,'FY16-17'!$E$2:$GA$49,7,FALSE)</f>
        <v>153651.92000000001</v>
      </c>
      <c r="N1014" s="1">
        <f>HLOOKUP(B1013,'FY17-18'!$E$2:$GA$49,7,FALSE)</f>
        <v>167951.71</v>
      </c>
      <c r="O1014" s="1">
        <f>HLOOKUP($B1013,'FY18-19'!$E$2:$GA$49,7,FALSE)</f>
        <v>125426.12</v>
      </c>
      <c r="P1014" s="1">
        <f>HLOOKUP($B1013,'FY19-20'!$E$2:$GA$49,7,FALSE)</f>
        <v>184842.5</v>
      </c>
      <c r="Q1014" s="1">
        <f>HLOOKUP($B1013,'FY20-21'!$E$2:$GA$49,7,FALSE)</f>
        <v>226287.59</v>
      </c>
      <c r="R1014" s="1">
        <f>HLOOKUP($B1013,'FY21-22'!$E$2:$GA$49,7,FALSE)</f>
        <v>149178.82</v>
      </c>
      <c r="S1014" s="1">
        <f>HLOOKUP($B1013,'FY22-23'!$E$2:$GA$49,7,FALSE)</f>
        <v>156367.66</v>
      </c>
      <c r="T1014" s="1">
        <f>HLOOKUP($B1013,'FY23-24'!$E$2:$GA$49,7,FALSE)</f>
        <v>179231.3</v>
      </c>
    </row>
    <row r="1015" spans="1:20">
      <c r="B1015" t="s">
        <v>220</v>
      </c>
      <c r="D1015" t="s">
        <v>15</v>
      </c>
      <c r="E1015" s="3">
        <v>94519.61</v>
      </c>
      <c r="F1015" s="3">
        <v>94519.61</v>
      </c>
      <c r="G1015" s="3">
        <v>81125.850000000006</v>
      </c>
      <c r="H1015" s="3">
        <v>68167.01999999999</v>
      </c>
      <c r="I1015" s="1">
        <v>72046.209999999992</v>
      </c>
      <c r="J1015" s="1">
        <v>61310.42</v>
      </c>
      <c r="K1015" s="1">
        <f>HLOOKUP(B1014,'FY14-15'!$E$2:$GA$49,39,FALSE)</f>
        <v>72034.83</v>
      </c>
      <c r="L1015" s="1">
        <f>HLOOKUP(B1014,'FY15-16'!$E$2:$GA$49,39,FALSE)</f>
        <v>72034.83</v>
      </c>
      <c r="M1015" s="1">
        <f>HLOOKUP(B1014,'FY16-17'!$E$2:$GA$49,39,FALSE)</f>
        <v>71111.48</v>
      </c>
      <c r="N1015" s="1">
        <f>HLOOKUP(B1014,'FY17-18'!$E$2:$GA$49,39,FALSE)</f>
        <v>77935.75</v>
      </c>
      <c r="O1015" s="1">
        <f>HLOOKUP($B1014,'FY18-19'!$E$2:$GA$49,39,FALSE)</f>
        <v>77935.75</v>
      </c>
      <c r="P1015" s="1">
        <f>HLOOKUP($B1014,'FY19-20'!$E$2:$GA$49,39,FALSE)</f>
        <v>76854.87</v>
      </c>
      <c r="Q1015" s="1">
        <f>HLOOKUP($B1014,'FY20-21'!$E$2:$GA$49,39,FALSE)</f>
        <v>94836.15</v>
      </c>
      <c r="R1015" s="1">
        <f>HLOOKUP($B1014,'FY21-22'!$E$2:$GA$49,39,FALSE)</f>
        <v>94836.15</v>
      </c>
      <c r="S1015" s="1">
        <f>HLOOKUP($B1014,'FY22-23'!$E$2:$GA$49,39,FALSE)</f>
        <v>73511.37</v>
      </c>
      <c r="T1015" s="1">
        <f>HLOOKUP($B1014,'FY23-24'!$E$2:$GA$49,39,FALSE)</f>
        <v>79542.81</v>
      </c>
    </row>
    <row r="1016" spans="1:20">
      <c r="B1016" t="s">
        <v>220</v>
      </c>
      <c r="D1016" t="s">
        <v>16</v>
      </c>
      <c r="E1016" s="3">
        <v>56582.869999999995</v>
      </c>
      <c r="F1016" s="3">
        <v>55573.89</v>
      </c>
      <c r="G1016" s="3">
        <v>47315.22</v>
      </c>
      <c r="H1016" s="3">
        <v>40439.4</v>
      </c>
      <c r="I1016" s="1">
        <v>44775.78</v>
      </c>
      <c r="J1016" s="1">
        <v>44279.32</v>
      </c>
      <c r="K1016" s="1">
        <f>HLOOKUP(B1015,'FY14-15'!$E$2:$GA$49,48,FALSE)</f>
        <v>46747.39</v>
      </c>
      <c r="L1016" s="1">
        <f>HLOOKUP(B1015,'FY15-16'!$E$2:$GA$49,48,FALSE)</f>
        <v>44402.29</v>
      </c>
      <c r="M1016" s="1">
        <f>HLOOKUP(B1015,'FY16-17'!$E$2:$GA$49,48,FALSE)</f>
        <v>43133.89</v>
      </c>
      <c r="N1016" s="1">
        <f>HLOOKUP(B1015,'FY17-18'!$E$2:$GA$49,48,FALSE)</f>
        <v>45977.909999999996</v>
      </c>
      <c r="O1016" s="1">
        <f>HLOOKUP($B1015,'FY18-19'!$E$2:$GA$49,48,FALSE)</f>
        <v>43328.24</v>
      </c>
      <c r="P1016" s="1">
        <f>HLOOKUP($B1015,'FY19-20'!$E$2:$GA$49,48,FALSE)</f>
        <v>43824.36</v>
      </c>
      <c r="Q1016" s="1">
        <f>HLOOKUP($B1015,'FY20-21'!$E$2:$GA$49,48,FALSE)</f>
        <v>58385.789999999994</v>
      </c>
      <c r="R1016" s="1">
        <f>HLOOKUP($B1015,'FY21-22'!$E$2:$GA$49,48,FALSE)</f>
        <v>55276.09</v>
      </c>
      <c r="S1016" s="1">
        <f>HLOOKUP($B1015,'FY22-23'!$E$2:$GA$49,48,FALSE)</f>
        <v>40108.33</v>
      </c>
      <c r="T1016" s="1">
        <f>HLOOKUP($B1015,'FY23-24'!$E$2:$GA$49,48,FALSE)</f>
        <v>44239.44</v>
      </c>
    </row>
    <row r="1017" spans="1:20">
      <c r="B1017" t="s">
        <v>220</v>
      </c>
      <c r="D1017" t="s">
        <v>17</v>
      </c>
      <c r="E1017" s="3">
        <v>1418.89</v>
      </c>
      <c r="F1017" s="3">
        <v>1009.9</v>
      </c>
      <c r="G1017" s="3">
        <v>720.71</v>
      </c>
      <c r="H1017" s="3">
        <v>863.75</v>
      </c>
      <c r="I1017" s="3">
        <v>900.02859756097564</v>
      </c>
      <c r="J1017" s="3">
        <v>898.28567567567563</v>
      </c>
      <c r="K1017" s="3">
        <f t="shared" ref="K1017:R1017" si="735">K1014/K1012</f>
        <v>1052.9378321678321</v>
      </c>
      <c r="L1017" s="3">
        <f t="shared" si="735"/>
        <v>922.70350000000008</v>
      </c>
      <c r="M1017" s="3">
        <f t="shared" si="735"/>
        <v>1164.0296969696972</v>
      </c>
      <c r="N1017" s="3">
        <f t="shared" si="735"/>
        <v>1301.9512403100775</v>
      </c>
      <c r="O1017" s="3">
        <f t="shared" si="735"/>
        <v>853.23891156462582</v>
      </c>
      <c r="P1017" s="3">
        <f t="shared" si="735"/>
        <v>1320.3035714285713</v>
      </c>
      <c r="Q1017" s="3">
        <f t="shared" si="735"/>
        <v>3057.9404054054053</v>
      </c>
      <c r="R1017" s="3">
        <f t="shared" si="735"/>
        <v>213.41748211731044</v>
      </c>
      <c r="S1017" s="3">
        <f t="shared" ref="S1017:T1017" si="736">S1014/S1012</f>
        <v>220.23614084507042</v>
      </c>
      <c r="T1017" s="3">
        <f t="shared" si="736"/>
        <v>1280.2235714285714</v>
      </c>
    </row>
    <row r="1018" spans="1:20">
      <c r="B1018" t="s">
        <v>220</v>
      </c>
      <c r="D1018" t="s">
        <v>18</v>
      </c>
      <c r="E1018" s="4">
        <v>1.83</v>
      </c>
      <c r="F1018" s="4">
        <v>1.72</v>
      </c>
      <c r="G1018" s="4">
        <v>1.26</v>
      </c>
      <c r="H1018" s="4">
        <v>1.5</v>
      </c>
      <c r="I1018" s="5">
        <v>1.6762402761847439</v>
      </c>
      <c r="J1018" s="5">
        <v>2.0449152555408063</v>
      </c>
      <c r="K1018" s="3">
        <f t="shared" ref="K1018:M1020" si="737">K1014/K1013</f>
        <v>1.7924799704765417</v>
      </c>
      <c r="L1018" s="3">
        <f t="shared" si="737"/>
        <v>1.5379124005905043</v>
      </c>
      <c r="M1018" s="3">
        <f t="shared" si="737"/>
        <v>2.0178593754103962</v>
      </c>
      <c r="N1018" s="3">
        <f t="shared" ref="N1018:R1020" si="738">N1014/N1013</f>
        <v>1.9980930570096125</v>
      </c>
      <c r="O1018" s="3">
        <f t="shared" si="738"/>
        <v>1.5018933805920107</v>
      </c>
      <c r="P1018" s="3">
        <f t="shared" si="738"/>
        <v>3.2487784730033744</v>
      </c>
      <c r="Q1018" s="3">
        <f t="shared" si="738"/>
        <v>3.1150210616155496</v>
      </c>
      <c r="R1018" s="3">
        <f t="shared" si="738"/>
        <v>2.1008142515138712</v>
      </c>
      <c r="S1018" s="3">
        <f t="shared" ref="S1018:T1018" si="739">S1014/S1013</f>
        <v>1.905621283026226</v>
      </c>
      <c r="T1018" s="3">
        <f t="shared" si="739"/>
        <v>2.3828245898588101</v>
      </c>
    </row>
    <row r="1019" spans="1:20">
      <c r="B1019" t="s">
        <v>220</v>
      </c>
      <c r="D1019" t="s">
        <v>19</v>
      </c>
      <c r="E1019" s="6">
        <v>0.4758</v>
      </c>
      <c r="F1019" s="6">
        <v>0.56379999999999997</v>
      </c>
      <c r="G1019" s="6">
        <v>0.71699999999999997</v>
      </c>
      <c r="H1019" s="6">
        <v>0.50590000000000002</v>
      </c>
      <c r="I1019" s="6">
        <v>0.48810244444129786</v>
      </c>
      <c r="J1019" s="6">
        <v>0.46116687131072792</v>
      </c>
      <c r="K1019" s="6">
        <f t="shared" si="737"/>
        <v>0.47841387643271305</v>
      </c>
      <c r="L1019" s="6">
        <f t="shared" si="737"/>
        <v>0.55763796279086397</v>
      </c>
      <c r="M1019" s="6">
        <f t="shared" si="737"/>
        <v>0.4628089255246533</v>
      </c>
      <c r="N1019" s="6">
        <f t="shared" si="738"/>
        <v>0.46403665672710331</v>
      </c>
      <c r="O1019" s="6">
        <f t="shared" si="738"/>
        <v>0.62136778208558152</v>
      </c>
      <c r="P1019" s="6">
        <f t="shared" si="738"/>
        <v>0.4157857094553471</v>
      </c>
      <c r="Q1019" s="6">
        <f t="shared" si="738"/>
        <v>0.41909567378396667</v>
      </c>
      <c r="R1019" s="6">
        <f t="shared" si="738"/>
        <v>0.63572127732341621</v>
      </c>
      <c r="S1019" s="6">
        <f t="shared" ref="S1019:T1019" si="740">S1015/S1014</f>
        <v>0.47011875729290825</v>
      </c>
      <c r="T1019" s="6">
        <f t="shared" si="740"/>
        <v>0.44379977158007561</v>
      </c>
    </row>
    <row r="1020" spans="1:20">
      <c r="B1020" t="s">
        <v>220</v>
      </c>
      <c r="D1020" t="s">
        <v>20</v>
      </c>
      <c r="E1020" s="6">
        <v>0.59860000000000002</v>
      </c>
      <c r="F1020" s="6">
        <v>0.58799999999999997</v>
      </c>
      <c r="G1020" s="6">
        <v>0.58320000000000005</v>
      </c>
      <c r="H1020" s="6">
        <v>0.59319999999999995</v>
      </c>
      <c r="I1020" s="6">
        <v>0.62148695954998889</v>
      </c>
      <c r="J1020" s="6">
        <v>0.72221524497793366</v>
      </c>
      <c r="K1020" s="6">
        <f t="shared" si="737"/>
        <v>0.64895537339367637</v>
      </c>
      <c r="L1020" s="6">
        <f t="shared" si="737"/>
        <v>0.61640028858262041</v>
      </c>
      <c r="M1020" s="6">
        <f t="shared" si="737"/>
        <v>0.60656718155774569</v>
      </c>
      <c r="N1020" s="6">
        <f t="shared" si="738"/>
        <v>0.58994633399948027</v>
      </c>
      <c r="O1020" s="6">
        <f t="shared" si="738"/>
        <v>0.55594820092191322</v>
      </c>
      <c r="P1020" s="6">
        <f t="shared" si="738"/>
        <v>0.57022229040267725</v>
      </c>
      <c r="Q1020" s="6">
        <f t="shared" si="738"/>
        <v>0.61564909583529059</v>
      </c>
      <c r="R1020" s="6">
        <f t="shared" si="738"/>
        <v>0.5828588570919423</v>
      </c>
      <c r="S1020" s="6">
        <f t="shared" ref="S1020:T1020" si="741">S1016/S1015</f>
        <v>0.5456071625382577</v>
      </c>
      <c r="T1020" s="6">
        <f t="shared" si="741"/>
        <v>0.55617145031713111</v>
      </c>
    </row>
    <row r="1021" spans="1:20">
      <c r="B1021" t="s">
        <v>220</v>
      </c>
      <c r="D1021" t="s">
        <v>21</v>
      </c>
      <c r="E1021" s="6">
        <v>0.2848</v>
      </c>
      <c r="F1021" s="6">
        <v>0.33150000000000002</v>
      </c>
      <c r="G1021" s="6">
        <v>0.41820000000000002</v>
      </c>
      <c r="H1021" s="6">
        <v>0.30009999999999998</v>
      </c>
      <c r="I1021" s="6">
        <v>0.30334930414473954</v>
      </c>
      <c r="J1021" s="6">
        <v>0.33306174493938456</v>
      </c>
      <c r="K1021" s="6">
        <f t="shared" ref="K1021:R1021" si="742">K1016/K1014</f>
        <v>0.31046925581710744</v>
      </c>
      <c r="L1021" s="6">
        <f t="shared" si="742"/>
        <v>0.34372820118891312</v>
      </c>
      <c r="M1021" s="6">
        <f t="shared" si="742"/>
        <v>0.28072470555525758</v>
      </c>
      <c r="N1021" s="6">
        <f t="shared" si="742"/>
        <v>0.27375672447752986</v>
      </c>
      <c r="O1021" s="6">
        <f t="shared" si="742"/>
        <v>0.34544830056131848</v>
      </c>
      <c r="P1021" s="6">
        <f t="shared" si="742"/>
        <v>0.23709027956233009</v>
      </c>
      <c r="Q1021" s="6">
        <f t="shared" si="742"/>
        <v>0.258015872633581</v>
      </c>
      <c r="R1021" s="6">
        <f t="shared" si="742"/>
        <v>0.37053577712975605</v>
      </c>
      <c r="S1021" s="6">
        <f t="shared" ref="S1021:T1021" si="743">S1016/S1014</f>
        <v>0.2565001612225955</v>
      </c>
      <c r="T1021" s="6">
        <f t="shared" si="743"/>
        <v>0.24682876261010217</v>
      </c>
    </row>
    <row r="1022" spans="1:20">
      <c r="B1022" t="s">
        <v>220</v>
      </c>
    </row>
    <row r="1023" spans="1:20">
      <c r="A1023" t="s">
        <v>222</v>
      </c>
      <c r="B1023" t="s">
        <v>223</v>
      </c>
      <c r="C1023" t="s">
        <v>224</v>
      </c>
    </row>
    <row r="1024" spans="1:20">
      <c r="B1024" t="s">
        <v>223</v>
      </c>
      <c r="D1024" t="s">
        <v>12</v>
      </c>
      <c r="E1024" s="1">
        <v>559</v>
      </c>
      <c r="F1024" s="1">
        <v>485</v>
      </c>
      <c r="G1024" s="1">
        <v>804</v>
      </c>
      <c r="H1024" s="1">
        <v>775</v>
      </c>
      <c r="I1024" s="1">
        <v>803</v>
      </c>
      <c r="J1024" s="1">
        <v>498</v>
      </c>
      <c r="K1024" s="1">
        <f>HLOOKUP(B1023,'FY14-15'!$E$2:$GA$49,15,FALSE)</f>
        <v>498</v>
      </c>
      <c r="L1024" s="1">
        <f>HLOOKUP(B1023,'FY15-16'!$E$2:$GA$49,15,FALSE)</f>
        <v>512</v>
      </c>
      <c r="M1024" s="1">
        <f>HLOOKUP(B1023,'FY16-17'!$E$2:$GA$49,15,FALSE)</f>
        <v>1033</v>
      </c>
      <c r="N1024" s="1">
        <f>HLOOKUP(B1023,'FY17-18'!$E$2:$GA$49,15,FALSE)</f>
        <v>1036</v>
      </c>
      <c r="O1024" s="1">
        <f>HLOOKUP($B1023,'FY18-19'!$E$2:$GA$49,15,FALSE)</f>
        <v>1081</v>
      </c>
      <c r="P1024" s="1">
        <f>HLOOKUP($B1023,'FY19-20'!$E$2:$GA$49,15,FALSE)</f>
        <v>1091</v>
      </c>
      <c r="Q1024" s="1">
        <f>HLOOKUP($B1023,'FY20-21'!$E$2:$GA$49,15,FALSE)</f>
        <v>935</v>
      </c>
      <c r="R1024" s="1">
        <f>HLOOKUP($B1023,'FY21-22'!$E$2:$GA$49,15,FALSE)</f>
        <v>919</v>
      </c>
      <c r="S1024" s="1">
        <f>HLOOKUP($B1023,'FY22-23'!$E$2:$GA$49,15,FALSE)</f>
        <v>831</v>
      </c>
      <c r="T1024" s="1">
        <f>HLOOKUP($B1023,'FY23-24'!$E$2:$GA$49,15,FALSE)</f>
        <v>845</v>
      </c>
    </row>
    <row r="1025" spans="1:20">
      <c r="B1025" t="s">
        <v>223</v>
      </c>
      <c r="D1025" t="s">
        <v>13</v>
      </c>
      <c r="E1025" s="3">
        <v>72082.5</v>
      </c>
      <c r="F1025" s="3">
        <v>64651</v>
      </c>
      <c r="G1025" s="3">
        <v>68527</v>
      </c>
      <c r="H1025" s="3">
        <v>62382.8</v>
      </c>
      <c r="I1025" s="1">
        <v>62286.400000000001</v>
      </c>
      <c r="J1025" s="1">
        <v>59234.9</v>
      </c>
      <c r="K1025" s="1">
        <f>HLOOKUP(B1024,'FY14-15'!$E$2:$GA$49,31,FALSE)</f>
        <v>65654</v>
      </c>
      <c r="L1025" s="1">
        <f>HLOOKUP(B1024,'FY15-16'!$E$2:$GA$49,31,FALSE)</f>
        <v>68374</v>
      </c>
      <c r="M1025" s="1">
        <f>HLOOKUP(B1024,'FY16-17'!$E$2:$GA$49,31,FALSE)</f>
        <v>53265.599999999999</v>
      </c>
      <c r="N1025" s="1">
        <f>HLOOKUP(B1024,'FY17-18'!$E$2:$GA$49,31,FALSE)</f>
        <v>50200.4</v>
      </c>
      <c r="O1025" s="1">
        <f>HLOOKUP($B1024,'FY18-19'!$E$2:$GA$49,31,FALSE)</f>
        <v>51520</v>
      </c>
      <c r="P1025" s="1">
        <f>HLOOKUP($B1024,'FY19-20'!$E$2:$GA$49,31,FALSE)</f>
        <v>47940</v>
      </c>
      <c r="Q1025" s="1">
        <f>HLOOKUP($B1024,'FY20-21'!$E$2:$GA$49,31,FALSE)</f>
        <v>49590</v>
      </c>
      <c r="R1025" s="1">
        <f>HLOOKUP($B1024,'FY21-22'!$E$2:$GA$49,31,FALSE)</f>
        <v>47752.6</v>
      </c>
      <c r="S1025" s="1">
        <f>HLOOKUP($B1024,'FY22-23'!$E$2:$GA$49,31,FALSE)</f>
        <v>50446.8</v>
      </c>
      <c r="T1025" s="1">
        <f>HLOOKUP($B1024,'FY23-24'!$E$2:$GA$49,31,FALSE)</f>
        <v>47012.4</v>
      </c>
    </row>
    <row r="1026" spans="1:20">
      <c r="B1026" t="s">
        <v>223</v>
      </c>
      <c r="D1026" t="s">
        <v>24</v>
      </c>
      <c r="E1026" s="3">
        <v>293055.68</v>
      </c>
      <c r="F1026" s="3">
        <v>323113.43</v>
      </c>
      <c r="G1026" s="3">
        <v>345408.3</v>
      </c>
      <c r="H1026" s="3">
        <v>220142.65</v>
      </c>
      <c r="I1026" s="1">
        <v>239170.55</v>
      </c>
      <c r="J1026" s="1">
        <v>284774.15999999997</v>
      </c>
      <c r="K1026" s="1">
        <f>HLOOKUP(B1025,'FY14-15'!$E$2:$GA$49,7,FALSE)</f>
        <v>309051.58</v>
      </c>
      <c r="L1026" s="1">
        <f>HLOOKUP(B1025,'FY15-16'!$E$2:$GA$49,7,FALSE)</f>
        <v>343220.66</v>
      </c>
      <c r="M1026" s="1">
        <f>HLOOKUP(B1025,'FY16-17'!$E$2:$GA$49,7,FALSE)</f>
        <v>312136.76</v>
      </c>
      <c r="N1026" s="1">
        <f>HLOOKUP(B1025,'FY17-18'!$E$2:$GA$49,7,FALSE)</f>
        <v>327068.15999999997</v>
      </c>
      <c r="O1026" s="1">
        <f>HLOOKUP($B1025,'FY18-19'!$E$2:$GA$49,7,FALSE)</f>
        <v>356881.14</v>
      </c>
      <c r="P1026" s="1">
        <f>HLOOKUP($B1025,'FY19-20'!$E$2:$GA$49,7,FALSE)</f>
        <v>421232.18</v>
      </c>
      <c r="Q1026" s="1">
        <f>HLOOKUP($B1025,'FY20-21'!$E$2:$GA$49,7,FALSE)</f>
        <v>345279.16</v>
      </c>
      <c r="R1026" s="1">
        <f>HLOOKUP($B1025,'FY21-22'!$E$2:$GA$49,7,FALSE)</f>
        <v>331216.92</v>
      </c>
      <c r="S1026" s="1">
        <f>HLOOKUP($B1025,'FY22-23'!$E$2:$GA$49,7,FALSE)</f>
        <v>320247.93</v>
      </c>
      <c r="T1026" s="1">
        <f>HLOOKUP($B1025,'FY23-24'!$E$2:$GA$49,7,FALSE)</f>
        <v>292228.28000000003</v>
      </c>
    </row>
    <row r="1027" spans="1:20">
      <c r="B1027" t="s">
        <v>223</v>
      </c>
      <c r="D1027" t="s">
        <v>15</v>
      </c>
      <c r="E1027" s="3">
        <v>117309.89</v>
      </c>
      <c r="F1027" s="3">
        <v>125629.34</v>
      </c>
      <c r="G1027" s="3">
        <v>134151.29999999999</v>
      </c>
      <c r="H1027" s="3">
        <v>134151.29999999999</v>
      </c>
      <c r="I1027" s="1">
        <v>96605.72</v>
      </c>
      <c r="J1027" s="1">
        <v>111287.45999999999</v>
      </c>
      <c r="K1027" s="1">
        <f>HLOOKUP(B1026,'FY14-15'!$E$2:$GA$49,39,FALSE)</f>
        <v>121117.78</v>
      </c>
      <c r="L1027" s="1">
        <f>HLOOKUP(B1026,'FY15-16'!$E$2:$GA$49,39,FALSE)</f>
        <v>133372.03</v>
      </c>
      <c r="M1027" s="1">
        <f>HLOOKUP(B1026,'FY16-17'!$E$2:$GA$49,39,FALSE)</f>
        <v>133372.03</v>
      </c>
      <c r="N1027" s="1">
        <f>HLOOKUP(B1026,'FY17-18'!$E$2:$GA$49,39,FALSE)</f>
        <v>123349.89</v>
      </c>
      <c r="O1027" s="1">
        <f>HLOOKUP($B1026,'FY18-19'!$E$2:$GA$49,39,FALSE)</f>
        <v>133778.01999999999</v>
      </c>
      <c r="P1027" s="1">
        <f>HLOOKUP($B1026,'FY19-20'!$E$2:$GA$49,39,FALSE)</f>
        <v>154677.16</v>
      </c>
      <c r="Q1027" s="1">
        <f>HLOOKUP($B1026,'FY20-21'!$E$2:$GA$49,39,FALSE)</f>
        <v>154677.16</v>
      </c>
      <c r="R1027" s="1">
        <f>HLOOKUP($B1026,'FY21-22'!$E$2:$GA$49,39,FALSE)</f>
        <v>129365.09</v>
      </c>
      <c r="S1027" s="1">
        <f>HLOOKUP($B1026,'FY22-23'!$E$2:$GA$49,39,FALSE)</f>
        <v>124142.06</v>
      </c>
      <c r="T1027" s="1">
        <f>HLOOKUP($B1026,'FY23-24'!$E$2:$GA$49,39,FALSE)</f>
        <v>121101.58</v>
      </c>
    </row>
    <row r="1028" spans="1:20">
      <c r="B1028" t="s">
        <v>223</v>
      </c>
      <c r="D1028" t="s">
        <v>16</v>
      </c>
      <c r="E1028" s="3">
        <v>68538.94</v>
      </c>
      <c r="F1028" s="3">
        <v>74672.12</v>
      </c>
      <c r="G1028" s="3">
        <v>81306.319999999992</v>
      </c>
      <c r="H1028" s="3">
        <v>82216.19</v>
      </c>
      <c r="I1028" s="1">
        <v>55594.68</v>
      </c>
      <c r="J1028" s="1">
        <v>69918.58</v>
      </c>
      <c r="K1028" s="1">
        <f>HLOOKUP(B1027,'FY14-15'!$E$2:$GA$49,48,FALSE)</f>
        <v>79705.570000000007</v>
      </c>
      <c r="L1028" s="1">
        <f>HLOOKUP(B1027,'FY15-16'!$E$2:$GA$49,48,FALSE)</f>
        <v>83486.22</v>
      </c>
      <c r="M1028" s="1">
        <f>HLOOKUP(B1027,'FY16-17'!$E$2:$GA$49,48,FALSE)</f>
        <v>81075.69</v>
      </c>
      <c r="N1028" s="1">
        <f>HLOOKUP(B1027,'FY17-18'!$E$2:$GA$49,48,FALSE)</f>
        <v>70783.34</v>
      </c>
      <c r="O1028" s="1">
        <f>HLOOKUP($B1027,'FY18-19'!$E$2:$GA$49,48,FALSE)</f>
        <v>75301.62</v>
      </c>
      <c r="P1028" s="1">
        <f>HLOOKUP($B1027,'FY19-20'!$E$2:$GA$49,48,FALSE)</f>
        <v>90343.58</v>
      </c>
      <c r="Q1028" s="1">
        <f>HLOOKUP($B1027,'FY20-21'!$E$2:$GA$49,48,FALSE)</f>
        <v>92317.290000000008</v>
      </c>
      <c r="R1028" s="1">
        <f>HLOOKUP($B1027,'FY21-22'!$E$2:$GA$49,48,FALSE)</f>
        <v>72978.850000000006</v>
      </c>
      <c r="S1028" s="1">
        <f>HLOOKUP($B1027,'FY22-23'!$E$2:$GA$49,48,FALSE)</f>
        <v>70601.039999999994</v>
      </c>
      <c r="T1028" s="1">
        <f>HLOOKUP($B1027,'FY23-24'!$E$2:$GA$49,48,FALSE)</f>
        <v>66285.11</v>
      </c>
    </row>
    <row r="1029" spans="1:20">
      <c r="B1029" t="s">
        <v>223</v>
      </c>
      <c r="D1029" t="s">
        <v>17</v>
      </c>
      <c r="E1029" s="3">
        <v>524.25</v>
      </c>
      <c r="F1029" s="3">
        <v>666.21</v>
      </c>
      <c r="G1029" s="3">
        <v>429.61</v>
      </c>
      <c r="H1029" s="3">
        <v>284.06</v>
      </c>
      <c r="I1029" s="3">
        <v>297.84626400996262</v>
      </c>
      <c r="J1029" s="3">
        <v>571.83566265060233</v>
      </c>
      <c r="K1029" s="3">
        <f t="shared" ref="K1029:R1029" si="744">K1026/K1024</f>
        <v>620.58550200803211</v>
      </c>
      <c r="L1029" s="3">
        <f t="shared" si="744"/>
        <v>670.35285156249995</v>
      </c>
      <c r="M1029" s="3">
        <f t="shared" si="744"/>
        <v>302.16530493707648</v>
      </c>
      <c r="N1029" s="3">
        <f t="shared" si="744"/>
        <v>315.70285714285711</v>
      </c>
      <c r="O1029" s="3">
        <f t="shared" si="744"/>
        <v>330.13981498612395</v>
      </c>
      <c r="P1029" s="3">
        <f t="shared" si="744"/>
        <v>386.09732355637027</v>
      </c>
      <c r="Q1029" s="3">
        <f t="shared" si="744"/>
        <v>369.28252406417107</v>
      </c>
      <c r="R1029" s="3">
        <f t="shared" si="744"/>
        <v>360.41014145810664</v>
      </c>
      <c r="S1029" s="3">
        <f t="shared" ref="S1029:T1029" si="745">S1026/S1024</f>
        <v>385.37657039711189</v>
      </c>
      <c r="T1029" s="3">
        <f t="shared" si="745"/>
        <v>345.83228402366865</v>
      </c>
    </row>
    <row r="1030" spans="1:20">
      <c r="B1030" t="s">
        <v>223</v>
      </c>
      <c r="D1030" t="s">
        <v>18</v>
      </c>
      <c r="E1030" s="4">
        <v>4.07</v>
      </c>
      <c r="F1030" s="4">
        <v>5</v>
      </c>
      <c r="G1030" s="4">
        <v>5.04</v>
      </c>
      <c r="H1030" s="4">
        <v>3.53</v>
      </c>
      <c r="I1030" s="5">
        <v>3.8398518777774919</v>
      </c>
      <c r="J1030" s="5">
        <v>4.8075401494726924</v>
      </c>
      <c r="K1030" s="3">
        <f t="shared" ref="K1030:M1032" si="746">K1026/K1025</f>
        <v>4.7072772412952757</v>
      </c>
      <c r="L1030" s="3">
        <f t="shared" si="746"/>
        <v>5.0197540000585015</v>
      </c>
      <c r="M1030" s="3">
        <f t="shared" si="746"/>
        <v>5.8600064582019167</v>
      </c>
      <c r="N1030" s="3">
        <f t="shared" ref="N1030:R1032" si="747">N1026/N1025</f>
        <v>6.5152500776886235</v>
      </c>
      <c r="O1030" s="3">
        <f t="shared" si="747"/>
        <v>6.9270407608695654</v>
      </c>
      <c r="P1030" s="3">
        <f t="shared" si="747"/>
        <v>8.7866537338339583</v>
      </c>
      <c r="Q1030" s="3">
        <f t="shared" si="747"/>
        <v>6.9626771526517439</v>
      </c>
      <c r="R1030" s="3">
        <f t="shared" si="747"/>
        <v>6.9361023274125388</v>
      </c>
      <c r="S1030" s="3">
        <f t="shared" ref="S1030:T1030" si="748">S1026/S1025</f>
        <v>6.348230809486429</v>
      </c>
      <c r="T1030" s="3">
        <f t="shared" si="748"/>
        <v>6.215983017246514</v>
      </c>
    </row>
    <row r="1031" spans="1:20">
      <c r="B1031" t="s">
        <v>223</v>
      </c>
      <c r="D1031" t="s">
        <v>19</v>
      </c>
      <c r="E1031" s="6">
        <v>0.40029999999999999</v>
      </c>
      <c r="F1031" s="6">
        <v>0.38879999999999998</v>
      </c>
      <c r="G1031" s="6">
        <v>0.38840000000000002</v>
      </c>
      <c r="H1031" s="6">
        <v>0.60940000000000005</v>
      </c>
      <c r="I1031" s="6">
        <v>0.40391979698169361</v>
      </c>
      <c r="J1031" s="6">
        <v>0.39079198758763789</v>
      </c>
      <c r="K1031" s="6">
        <f t="shared" si="746"/>
        <v>0.39190150718530542</v>
      </c>
      <c r="L1031" s="6">
        <f t="shared" si="746"/>
        <v>0.38858974864741536</v>
      </c>
      <c r="M1031" s="6">
        <f t="shared" si="746"/>
        <v>0.42728716092266733</v>
      </c>
      <c r="N1031" s="6">
        <f t="shared" si="747"/>
        <v>0.37713817817056849</v>
      </c>
      <c r="O1031" s="6">
        <f t="shared" si="747"/>
        <v>0.37485315138816239</v>
      </c>
      <c r="P1031" s="6">
        <f t="shared" si="747"/>
        <v>0.36720167010981924</v>
      </c>
      <c r="Q1031" s="6">
        <f t="shared" si="747"/>
        <v>0.44797710930483037</v>
      </c>
      <c r="R1031" s="6">
        <f t="shared" si="747"/>
        <v>0.39057512520797549</v>
      </c>
      <c r="S1031" s="6">
        <f t="shared" ref="S1031:T1031" si="749">S1027/S1026</f>
        <v>0.3876435985081933</v>
      </c>
      <c r="T1031" s="6">
        <f t="shared" si="749"/>
        <v>0.41440746254948352</v>
      </c>
    </row>
    <row r="1032" spans="1:20">
      <c r="B1032" t="s">
        <v>223</v>
      </c>
      <c r="D1032" t="s">
        <v>20</v>
      </c>
      <c r="E1032" s="6">
        <v>0.58430000000000004</v>
      </c>
      <c r="F1032" s="6">
        <v>0.59440000000000004</v>
      </c>
      <c r="G1032" s="6">
        <v>0.60609999999999997</v>
      </c>
      <c r="H1032" s="6">
        <v>0.6129</v>
      </c>
      <c r="I1032" s="6">
        <v>0.5754802096604632</v>
      </c>
      <c r="J1032" s="6">
        <v>0.62827006744515512</v>
      </c>
      <c r="K1032" s="6">
        <f t="shared" si="746"/>
        <v>0.6580831484857137</v>
      </c>
      <c r="L1032" s="6">
        <f t="shared" si="746"/>
        <v>0.62596497931387862</v>
      </c>
      <c r="M1032" s="6">
        <f t="shared" si="746"/>
        <v>0.60789124976203779</v>
      </c>
      <c r="N1032" s="6">
        <f t="shared" si="747"/>
        <v>0.5738419385700303</v>
      </c>
      <c r="O1032" s="6">
        <f t="shared" si="747"/>
        <v>0.56288484461049726</v>
      </c>
      <c r="P1032" s="6">
        <f t="shared" si="747"/>
        <v>0.5840783474431519</v>
      </c>
      <c r="Q1032" s="6">
        <f t="shared" si="747"/>
        <v>0.5968385377647224</v>
      </c>
      <c r="R1032" s="6">
        <f t="shared" si="747"/>
        <v>0.56413094135365272</v>
      </c>
      <c r="S1032" s="6">
        <f t="shared" ref="S1032:T1032" si="750">S1028/S1027</f>
        <v>0.56871168401748762</v>
      </c>
      <c r="T1032" s="6">
        <f t="shared" si="750"/>
        <v>0.54735132274905085</v>
      </c>
    </row>
    <row r="1033" spans="1:20">
      <c r="B1033" t="s">
        <v>223</v>
      </c>
      <c r="D1033" t="s">
        <v>21</v>
      </c>
      <c r="E1033" s="6">
        <v>0.2339</v>
      </c>
      <c r="F1033" s="6">
        <v>0.2311</v>
      </c>
      <c r="G1033" s="6">
        <v>0.2354</v>
      </c>
      <c r="H1033" s="6">
        <v>0.3735</v>
      </c>
      <c r="I1033" s="6">
        <v>0.23244784945303676</v>
      </c>
      <c r="J1033" s="6">
        <v>0.24552290839871149</v>
      </c>
      <c r="K1033" s="6">
        <f t="shared" ref="K1033:R1033" si="751">K1028/K1026</f>
        <v>0.25790377774480233</v>
      </c>
      <c r="L1033" s="6">
        <f t="shared" si="751"/>
        <v>0.24324357397366467</v>
      </c>
      <c r="M1033" s="6">
        <f t="shared" si="751"/>
        <v>0.25974412626055321</v>
      </c>
      <c r="N1033" s="6">
        <f t="shared" si="751"/>
        <v>0.21641770327016852</v>
      </c>
      <c r="O1033" s="6">
        <f t="shared" si="751"/>
        <v>0.21099915787088103</v>
      </c>
      <c r="P1033" s="6">
        <f t="shared" si="751"/>
        <v>0.21447454465610866</v>
      </c>
      <c r="Q1033" s="6">
        <f t="shared" si="751"/>
        <v>0.2673700028695622</v>
      </c>
      <c r="R1033" s="6">
        <f t="shared" si="751"/>
        <v>0.220335513052896</v>
      </c>
      <c r="S1033" s="6">
        <f t="shared" ref="S1033:T1033" si="752">S1028/S1026</f>
        <v>0.2204574437061935</v>
      </c>
      <c r="T1033" s="6">
        <f t="shared" si="752"/>
        <v>0.22682647278353757</v>
      </c>
    </row>
    <row r="1034" spans="1:20">
      <c r="B1034" t="s">
        <v>223</v>
      </c>
    </row>
    <row r="1035" spans="1:20">
      <c r="A1035" t="s">
        <v>225</v>
      </c>
      <c r="B1035" t="s">
        <v>226</v>
      </c>
      <c r="C1035" t="s">
        <v>227</v>
      </c>
    </row>
    <row r="1036" spans="1:20">
      <c r="B1036" t="s">
        <v>226</v>
      </c>
      <c r="D1036" t="s">
        <v>12</v>
      </c>
      <c r="E1036" s="1">
        <v>1458</v>
      </c>
      <c r="F1036" s="1">
        <v>1546</v>
      </c>
      <c r="G1036" s="1">
        <v>1449</v>
      </c>
      <c r="H1036" s="1">
        <v>1455</v>
      </c>
      <c r="I1036" s="1">
        <v>1439</v>
      </c>
      <c r="J1036" s="1">
        <v>1439</v>
      </c>
      <c r="K1036" s="1">
        <f>HLOOKUP(B1035,'FY14-15'!$E$2:$GA$49,15,FALSE)</f>
        <v>1490</v>
      </c>
      <c r="L1036" s="1">
        <f>HLOOKUP(B1035,'FY15-16'!$E$2:$GA$49,15,FALSE)</f>
        <v>1388</v>
      </c>
      <c r="M1036" s="1">
        <f>HLOOKUP(B1035,'FY16-17'!$E$2:$GA$49,15,FALSE)</f>
        <v>1517</v>
      </c>
      <c r="N1036" s="1">
        <f>HLOOKUP(B1035,'FY17-18'!$E$2:$GA$49,15,FALSE)</f>
        <v>2192</v>
      </c>
      <c r="O1036" s="1">
        <f>HLOOKUP($B1035,'FY18-19'!$E$2:$GA$49,15,FALSE)</f>
        <v>4460</v>
      </c>
      <c r="P1036" s="1">
        <f>HLOOKUP($B1035,'FY19-20'!$E$2:$GA$49,15,FALSE)</f>
        <v>4892</v>
      </c>
      <c r="Q1036" s="1">
        <f>HLOOKUP($B1035,'FY20-21'!$E$2:$GA$49,15,FALSE)</f>
        <v>1190</v>
      </c>
      <c r="R1036" s="1">
        <f>HLOOKUP($B1035,'FY21-22'!$E$2:$GA$49,15,FALSE)</f>
        <v>1406</v>
      </c>
      <c r="S1036" s="1">
        <f>HLOOKUP($B1035,'FY22-23'!$E$2:$GA$49,15,FALSE)</f>
        <v>1400</v>
      </c>
      <c r="T1036" s="1">
        <f>HLOOKUP($B1035,'FY23-24'!$E$2:$GA$49,15,FALSE)</f>
        <v>1169</v>
      </c>
    </row>
    <row r="1037" spans="1:20">
      <c r="B1037" t="s">
        <v>226</v>
      </c>
      <c r="D1037" t="s">
        <v>13</v>
      </c>
      <c r="E1037" s="3">
        <v>422994</v>
      </c>
      <c r="F1037" s="3">
        <v>404888</v>
      </c>
      <c r="G1037" s="3">
        <v>397554</v>
      </c>
      <c r="H1037" s="3">
        <v>405594</v>
      </c>
      <c r="I1037" s="1">
        <v>372360</v>
      </c>
      <c r="J1037" s="1">
        <v>374500</v>
      </c>
      <c r="K1037" s="1">
        <f>HLOOKUP(B1036,'FY14-15'!$E$2:$GA$49,31,FALSE)</f>
        <v>402052</v>
      </c>
      <c r="L1037" s="1">
        <f>HLOOKUP(B1036,'FY15-16'!$E$2:$GA$49,31,FALSE)</f>
        <v>353116</v>
      </c>
      <c r="M1037" s="1">
        <f>HLOOKUP(B1036,'FY16-17'!$E$2:$GA$49,31,FALSE)</f>
        <v>394214.40000000002</v>
      </c>
      <c r="N1037" s="1">
        <f>HLOOKUP(B1036,'FY17-18'!$E$2:$GA$49,31,FALSE)</f>
        <v>347707.5</v>
      </c>
      <c r="O1037" s="1">
        <f>HLOOKUP($B1036,'FY18-19'!$E$2:$GA$49,31,FALSE)</f>
        <v>367325</v>
      </c>
      <c r="P1037" s="1">
        <f>HLOOKUP($B1036,'FY19-20'!$E$2:$GA$49,31,FALSE)</f>
        <v>288500</v>
      </c>
      <c r="Q1037" s="1">
        <f>HLOOKUP($B1036,'FY20-21'!$E$2:$GA$49,31,FALSE)</f>
        <v>331053</v>
      </c>
      <c r="R1037" s="1">
        <f>HLOOKUP($B1036,'FY21-22'!$E$2:$GA$49,31,FALSE)</f>
        <v>352027</v>
      </c>
      <c r="S1037" s="1">
        <f>HLOOKUP($B1036,'FY22-23'!$E$2:$GA$49,31,FALSE)</f>
        <v>386712</v>
      </c>
      <c r="T1037" s="1">
        <f>HLOOKUP($B1036,'FY23-24'!$E$2:$GA$49,31,FALSE)</f>
        <v>357380</v>
      </c>
    </row>
    <row r="1038" spans="1:20">
      <c r="B1038" t="s">
        <v>226</v>
      </c>
      <c r="D1038" t="s">
        <v>24</v>
      </c>
      <c r="E1038" s="3">
        <v>1028543</v>
      </c>
      <c r="F1038" s="3">
        <v>996729.5</v>
      </c>
      <c r="G1038" s="3">
        <v>1030362.23</v>
      </c>
      <c r="H1038" s="3">
        <v>1095172.9099999999</v>
      </c>
      <c r="I1038" s="1">
        <v>1087321.72</v>
      </c>
      <c r="J1038" s="1">
        <v>1178621.0900000001</v>
      </c>
      <c r="K1038" s="1">
        <f>HLOOKUP(B1037,'FY14-15'!$E$2:$GA$49,7,FALSE)</f>
        <v>1316532.1000000001</v>
      </c>
      <c r="L1038" s="1">
        <f>HLOOKUP(B1037,'FY15-16'!$E$2:$GA$49,7,FALSE)</f>
        <v>1316532.1000000001</v>
      </c>
      <c r="M1038" s="1">
        <f>HLOOKUP(B1037,'FY16-17'!$E$2:$GA$49,7,FALSE)</f>
        <v>1236640.94</v>
      </c>
      <c r="N1038" s="1">
        <f>HLOOKUP(B1037,'FY17-18'!$E$2:$GA$49,7,FALSE)</f>
        <v>1545284.96</v>
      </c>
      <c r="O1038" s="1">
        <f>HLOOKUP($B1037,'FY18-19'!$E$2:$GA$49,7,FALSE)</f>
        <v>1880990.71</v>
      </c>
      <c r="P1038" s="1">
        <f>HLOOKUP($B1037,'FY19-20'!$E$2:$GA$49,7,FALSE)</f>
        <v>1632239</v>
      </c>
      <c r="Q1038" s="1">
        <f>HLOOKUP($B1037,'FY20-21'!$E$2:$GA$49,7,FALSE)</f>
        <v>1537129.89</v>
      </c>
      <c r="R1038" s="1">
        <f>HLOOKUP($B1037,'FY21-22'!$E$2:$GA$49,7,FALSE)</f>
        <v>1653486.55</v>
      </c>
      <c r="S1038" s="1">
        <f>HLOOKUP($B1037,'FY22-23'!$E$2:$GA$49,7,FALSE)</f>
        <v>1868394.55</v>
      </c>
      <c r="T1038" s="1">
        <f>HLOOKUP($B1037,'FY23-24'!$E$2:$GA$49,7,FALSE)</f>
        <v>1835307.87</v>
      </c>
    </row>
    <row r="1039" spans="1:20">
      <c r="B1039" t="s">
        <v>226</v>
      </c>
      <c r="D1039" t="s">
        <v>15</v>
      </c>
      <c r="E1039" s="3">
        <v>454299.73</v>
      </c>
      <c r="F1039" s="3">
        <v>454299.73</v>
      </c>
      <c r="G1039" s="3">
        <v>448544.85000000003</v>
      </c>
      <c r="H1039" s="3">
        <v>472509.72000000003</v>
      </c>
      <c r="I1039" s="1">
        <v>461527.57999999996</v>
      </c>
      <c r="J1039" s="1">
        <v>492986.61</v>
      </c>
      <c r="K1039" s="1">
        <f>HLOOKUP(B1038,'FY14-15'!$E$2:$GA$49,39,FALSE)</f>
        <v>546597.04</v>
      </c>
      <c r="L1039" s="1">
        <f>HLOOKUP(B1038,'FY15-16'!$E$2:$GA$49,39,FALSE)</f>
        <v>546597.04</v>
      </c>
      <c r="M1039" s="1">
        <f>HLOOKUP(B1038,'FY16-17'!$E$2:$GA$49,39,FALSE)</f>
        <v>534341.78</v>
      </c>
      <c r="N1039" s="1">
        <f>HLOOKUP(B1038,'FY17-18'!$E$2:$GA$49,39,FALSE)</f>
        <v>610465.9</v>
      </c>
      <c r="O1039" s="1">
        <f>HLOOKUP($B1038,'FY18-19'!$E$2:$GA$49,39,FALSE)</f>
        <v>729082.34</v>
      </c>
      <c r="P1039" s="1">
        <f>HLOOKUP($B1038,'FY19-20'!$E$2:$GA$49,39,FALSE)</f>
        <v>729082.34</v>
      </c>
      <c r="Q1039" s="1">
        <f>HLOOKUP($B1038,'FY20-21'!$E$2:$GA$49,39,FALSE)</f>
        <v>625089.65</v>
      </c>
      <c r="R1039" s="1">
        <f>HLOOKUP($B1038,'FY21-22'!$E$2:$GA$49,39,FALSE)</f>
        <v>648195.53</v>
      </c>
      <c r="S1039" s="1">
        <f>HLOOKUP($B1038,'FY22-23'!$E$2:$GA$49,39,FALSE)</f>
        <v>729671.17999999993</v>
      </c>
      <c r="T1039" s="1">
        <f>HLOOKUP($B1038,'FY23-24'!$E$2:$GA$49,39,FALSE)</f>
        <v>729671.19</v>
      </c>
    </row>
    <row r="1040" spans="1:20">
      <c r="B1040" t="s">
        <v>226</v>
      </c>
      <c r="D1040" t="s">
        <v>16</v>
      </c>
      <c r="E1040" s="3">
        <v>265168.23</v>
      </c>
      <c r="F1040" s="3">
        <v>267110.76</v>
      </c>
      <c r="G1040" s="3">
        <v>268431.18</v>
      </c>
      <c r="H1040" s="3">
        <v>292056.63</v>
      </c>
      <c r="I1040" s="1">
        <v>291013.42000000004</v>
      </c>
      <c r="J1040" s="1">
        <v>305110.04000000004</v>
      </c>
      <c r="K1040" s="1">
        <f>HLOOKUP(B1039,'FY14-15'!$E$2:$GA$49,48,FALSE)</f>
        <v>360744.16000000003</v>
      </c>
      <c r="L1040" s="1">
        <f>HLOOKUP(B1039,'FY15-16'!$E$2:$GA$49,48,FALSE)</f>
        <v>336922.56</v>
      </c>
      <c r="M1040" s="1">
        <f>HLOOKUP(B1039,'FY16-17'!$E$2:$GA$49,48,FALSE)</f>
        <v>323571.99</v>
      </c>
      <c r="N1040" s="1">
        <f>HLOOKUP(B1039,'FY17-18'!$E$2:$GA$49,48,FALSE)</f>
        <v>362304.78</v>
      </c>
      <c r="O1040" s="1">
        <f>HLOOKUP($B1039,'FY18-19'!$E$2:$GA$49,48,FALSE)</f>
        <v>415887.39</v>
      </c>
      <c r="P1040" s="1">
        <f>HLOOKUP($B1039,'FY19-20'!$E$2:$GA$49,48,FALSE)</f>
        <v>416691.42000000004</v>
      </c>
      <c r="Q1040" s="1">
        <f>HLOOKUP($B1039,'FY20-21'!$E$2:$GA$49,48,FALSE)</f>
        <v>362760.51</v>
      </c>
      <c r="R1040" s="1">
        <f>HLOOKUP($B1039,'FY21-22'!$E$2:$GA$49,48,FALSE)</f>
        <v>380018.06</v>
      </c>
      <c r="S1040" s="1">
        <f>HLOOKUP($B1039,'FY22-23'!$E$2:$GA$49,48,FALSE)</f>
        <v>425422.56</v>
      </c>
      <c r="T1040" s="1">
        <f>HLOOKUP($B1039,'FY23-24'!$E$2:$GA$49,48,FALSE)</f>
        <v>400987.33999999997</v>
      </c>
    </row>
    <row r="1041" spans="1:20">
      <c r="B1041" t="s">
        <v>226</v>
      </c>
      <c r="D1041" t="s">
        <v>17</v>
      </c>
      <c r="E1041" s="3">
        <v>705.45</v>
      </c>
      <c r="F1041" s="3">
        <v>644.72</v>
      </c>
      <c r="G1041" s="3">
        <v>711.09</v>
      </c>
      <c r="H1041" s="3">
        <v>752.7</v>
      </c>
      <c r="I1041" s="3">
        <v>755.60925642807501</v>
      </c>
      <c r="J1041" s="3">
        <v>819.05565670604597</v>
      </c>
      <c r="K1041" s="3">
        <f t="shared" ref="K1041:R1041" si="753">K1038/K1036</f>
        <v>883.57859060402689</v>
      </c>
      <c r="L1041" s="3">
        <f t="shared" si="753"/>
        <v>948.51015850144097</v>
      </c>
      <c r="M1041" s="3">
        <f t="shared" si="753"/>
        <v>815.18849044166109</v>
      </c>
      <c r="N1041" s="3">
        <f t="shared" si="753"/>
        <v>704.96576642335765</v>
      </c>
      <c r="O1041" s="3">
        <f t="shared" si="753"/>
        <v>421.74679596412557</v>
      </c>
      <c r="P1041" s="3">
        <f t="shared" si="753"/>
        <v>333.65474243663124</v>
      </c>
      <c r="Q1041" s="3">
        <f t="shared" si="753"/>
        <v>1291.7057899159663</v>
      </c>
      <c r="R1041" s="3">
        <f t="shared" si="753"/>
        <v>1176.0217283072548</v>
      </c>
      <c r="S1041" s="3">
        <f t="shared" ref="S1041:T1041" si="754">S1038/S1036</f>
        <v>1334.5675357142857</v>
      </c>
      <c r="T1041" s="3">
        <f t="shared" si="754"/>
        <v>1569.9810692899916</v>
      </c>
    </row>
    <row r="1042" spans="1:20">
      <c r="B1042" t="s">
        <v>226</v>
      </c>
      <c r="D1042" t="s">
        <v>18</v>
      </c>
      <c r="E1042" s="4">
        <v>2.4300000000000002</v>
      </c>
      <c r="F1042" s="4">
        <v>2.46</v>
      </c>
      <c r="G1042" s="4">
        <v>2.59</v>
      </c>
      <c r="H1042" s="4">
        <v>2.7</v>
      </c>
      <c r="I1042" s="5">
        <v>2.9200819636910516</v>
      </c>
      <c r="J1042" s="5">
        <v>3.1471858210947934</v>
      </c>
      <c r="K1042" s="3">
        <f t="shared" ref="K1042:M1044" si="755">K1038/K1037</f>
        <v>3.2745319013460947</v>
      </c>
      <c r="L1042" s="3">
        <f t="shared" si="755"/>
        <v>3.7283275184358682</v>
      </c>
      <c r="M1042" s="3">
        <f t="shared" si="755"/>
        <v>3.1369755645658808</v>
      </c>
      <c r="N1042" s="3">
        <f t="shared" ref="N1042:R1044" si="756">N1038/N1037</f>
        <v>4.4442094576619713</v>
      </c>
      <c r="O1042" s="3">
        <f t="shared" si="756"/>
        <v>5.1207805349486151</v>
      </c>
      <c r="P1042" s="3">
        <f t="shared" si="756"/>
        <v>5.65767417677643</v>
      </c>
      <c r="Q1042" s="3">
        <f t="shared" si="756"/>
        <v>4.6431534829770458</v>
      </c>
      <c r="R1042" s="3">
        <f t="shared" si="756"/>
        <v>4.6970446869132196</v>
      </c>
      <c r="S1042" s="3">
        <f t="shared" ref="S1042:T1042" si="757">S1038/S1037</f>
        <v>4.8314884203231347</v>
      </c>
      <c r="T1042" s="3">
        <f t="shared" si="757"/>
        <v>5.1354520958083834</v>
      </c>
    </row>
    <row r="1043" spans="1:20">
      <c r="B1043" t="s">
        <v>226</v>
      </c>
      <c r="D1043" t="s">
        <v>19</v>
      </c>
      <c r="E1043" s="6">
        <v>0.44169999999999998</v>
      </c>
      <c r="F1043" s="6">
        <v>0.45579999999999998</v>
      </c>
      <c r="G1043" s="6">
        <v>0.43530000000000002</v>
      </c>
      <c r="H1043" s="6">
        <v>0.43140000000000001</v>
      </c>
      <c r="I1043" s="6">
        <v>0.42446276158265278</v>
      </c>
      <c r="J1043" s="6">
        <v>0.41827404429017978</v>
      </c>
      <c r="K1043" s="6">
        <f t="shared" si="755"/>
        <v>0.41517942479336434</v>
      </c>
      <c r="L1043" s="6">
        <f t="shared" si="755"/>
        <v>0.41517942479336434</v>
      </c>
      <c r="M1043" s="6">
        <f t="shared" si="755"/>
        <v>0.43209129078324066</v>
      </c>
      <c r="N1043" s="6">
        <f t="shared" si="756"/>
        <v>0.39505069666891734</v>
      </c>
      <c r="O1043" s="6">
        <f t="shared" si="756"/>
        <v>0.38760549753060713</v>
      </c>
      <c r="P1043" s="6">
        <f t="shared" si="756"/>
        <v>0.44667621592181045</v>
      </c>
      <c r="Q1043" s="6">
        <f t="shared" si="756"/>
        <v>0.4066602660364636</v>
      </c>
      <c r="R1043" s="6">
        <f t="shared" si="756"/>
        <v>0.39201741919219119</v>
      </c>
      <c r="S1043" s="6">
        <f t="shared" ref="S1043:T1043" si="758">S1039/S1038</f>
        <v>0.39053377671220457</v>
      </c>
      <c r="T1043" s="6">
        <f t="shared" si="758"/>
        <v>0.39757427183048033</v>
      </c>
    </row>
    <row r="1044" spans="1:20">
      <c r="B1044" t="s">
        <v>226</v>
      </c>
      <c r="D1044" t="s">
        <v>20</v>
      </c>
      <c r="E1044" s="6">
        <v>0.5837</v>
      </c>
      <c r="F1044" s="6">
        <v>0.58799999999999997</v>
      </c>
      <c r="G1044" s="6">
        <v>0.59840000000000004</v>
      </c>
      <c r="H1044" s="6">
        <v>0.61809999999999998</v>
      </c>
      <c r="I1044" s="6">
        <v>0.63054394279102466</v>
      </c>
      <c r="J1044" s="6">
        <v>0.6189012719838376</v>
      </c>
      <c r="K1044" s="6">
        <f t="shared" si="755"/>
        <v>0.65998191281826191</v>
      </c>
      <c r="L1044" s="6">
        <f t="shared" si="755"/>
        <v>0.6164002644434371</v>
      </c>
      <c r="M1044" s="6">
        <f t="shared" si="755"/>
        <v>0.60555247991276295</v>
      </c>
      <c r="N1044" s="6">
        <f t="shared" si="756"/>
        <v>0.59348897293034719</v>
      </c>
      <c r="O1044" s="6">
        <f t="shared" si="756"/>
        <v>0.57042581774782808</v>
      </c>
      <c r="P1044" s="6">
        <f t="shared" si="756"/>
        <v>0.57152861499841023</v>
      </c>
      <c r="Q1044" s="6">
        <f t="shared" si="756"/>
        <v>0.58033357295229571</v>
      </c>
      <c r="R1044" s="6">
        <f t="shared" si="756"/>
        <v>0.58627071988601953</v>
      </c>
      <c r="S1044" s="6">
        <f t="shared" ref="S1044:T1044" si="759">S1040/S1039</f>
        <v>0.58303325067601008</v>
      </c>
      <c r="T1044" s="6">
        <f t="shared" si="759"/>
        <v>0.54954525476057237</v>
      </c>
    </row>
    <row r="1045" spans="1:20">
      <c r="B1045" t="s">
        <v>226</v>
      </c>
      <c r="D1045" t="s">
        <v>21</v>
      </c>
      <c r="E1045" s="6">
        <v>0.25779999999999997</v>
      </c>
      <c r="F1045" s="6">
        <v>0.26800000000000002</v>
      </c>
      <c r="G1045" s="6">
        <v>0.26050000000000001</v>
      </c>
      <c r="H1045" s="6">
        <v>0.26669999999999999</v>
      </c>
      <c r="I1045" s="6">
        <v>0.26764242325629256</v>
      </c>
      <c r="J1045" s="6">
        <v>0.25887033804901627</v>
      </c>
      <c r="K1045" s="6">
        <f t="shared" ref="K1045:R1045" si="760">K1040/K1038</f>
        <v>0.2740109109379103</v>
      </c>
      <c r="L1045" s="6">
        <f t="shared" si="760"/>
        <v>0.25591670723410387</v>
      </c>
      <c r="M1045" s="6">
        <f t="shared" si="760"/>
        <v>0.26165395268249814</v>
      </c>
      <c r="N1045" s="6">
        <f t="shared" si="760"/>
        <v>0.23445823222145387</v>
      </c>
      <c r="O1045" s="6">
        <f t="shared" si="760"/>
        <v>0.22110018289245034</v>
      </c>
      <c r="P1045" s="6">
        <f t="shared" si="760"/>
        <v>0.25528823903852316</v>
      </c>
      <c r="Q1045" s="6">
        <f t="shared" si="760"/>
        <v>0.23599860516667204</v>
      </c>
      <c r="R1045" s="6">
        <f t="shared" si="760"/>
        <v>0.22982833455766544</v>
      </c>
      <c r="S1045" s="6">
        <f t="shared" ref="S1045:T1045" si="761">S1040/S1038</f>
        <v>0.22769417733529568</v>
      </c>
      <c r="T1045" s="6">
        <f t="shared" si="761"/>
        <v>0.21848505449933037</v>
      </c>
    </row>
    <row r="1046" spans="1:20">
      <c r="B1046" t="s">
        <v>226</v>
      </c>
    </row>
    <row r="1047" spans="1:20">
      <c r="A1047" t="s">
        <v>225</v>
      </c>
      <c r="B1047" t="s">
        <v>228</v>
      </c>
      <c r="C1047" t="s">
        <v>229</v>
      </c>
    </row>
    <row r="1048" spans="1:20">
      <c r="B1048" t="s">
        <v>228</v>
      </c>
      <c r="D1048" t="s">
        <v>12</v>
      </c>
      <c r="E1048" s="1">
        <v>926</v>
      </c>
      <c r="F1048" s="1">
        <v>1195</v>
      </c>
      <c r="G1048" s="1">
        <v>1070</v>
      </c>
      <c r="H1048" s="1">
        <v>1025</v>
      </c>
      <c r="I1048" s="1">
        <v>1035</v>
      </c>
      <c r="J1048" s="1">
        <v>1037</v>
      </c>
      <c r="K1048" s="1">
        <f>HLOOKUP(B1047,'FY14-15'!$E$2:$GA$49,15,FALSE)</f>
        <v>1010</v>
      </c>
      <c r="L1048" s="1">
        <f>HLOOKUP(B1047,'FY15-16'!$E$2:$GA$49,15,FALSE)</f>
        <v>1038</v>
      </c>
      <c r="M1048" s="1">
        <f>HLOOKUP(B1047,'FY16-17'!$E$2:$GA$49,15,FALSE)</f>
        <v>1045</v>
      </c>
      <c r="N1048" s="1">
        <f>HLOOKUP(B1047,'FY17-18'!$E$2:$GA$49,15,FALSE)</f>
        <v>1015</v>
      </c>
      <c r="O1048" s="1">
        <f>HLOOKUP($B1047,'FY18-19'!$E$2:$GA$49,15,FALSE)</f>
        <v>1325</v>
      </c>
      <c r="P1048" s="1">
        <f>HLOOKUP($B1047,'FY19-20'!$E$2:$GA$49,15,FALSE)</f>
        <v>1335</v>
      </c>
      <c r="Q1048" s="1">
        <f>HLOOKUP($B1047,'FY20-21'!$E$2:$GA$49,15,FALSE)</f>
        <v>1290</v>
      </c>
      <c r="R1048" s="1">
        <f>HLOOKUP($B1047,'FY21-22'!$E$2:$GA$49,15,FALSE)</f>
        <v>1290</v>
      </c>
      <c r="S1048" s="1">
        <f>HLOOKUP($B1047,'FY22-23'!$E$2:$GA$49,15,FALSE)</f>
        <v>1305</v>
      </c>
      <c r="T1048" s="1">
        <f>HLOOKUP($B1047,'FY23-24'!$E$2:$GA$49,15,FALSE)</f>
        <v>1250</v>
      </c>
    </row>
    <row r="1049" spans="1:20">
      <c r="B1049" t="s">
        <v>228</v>
      </c>
      <c r="D1049" t="s">
        <v>13</v>
      </c>
      <c r="E1049" s="3">
        <v>115020</v>
      </c>
      <c r="F1049" s="3">
        <v>132840</v>
      </c>
      <c r="G1049" s="3">
        <v>137136.79999999999</v>
      </c>
      <c r="H1049" s="3">
        <v>140137.20000000001</v>
      </c>
      <c r="I1049" s="1">
        <v>119398.5</v>
      </c>
      <c r="J1049" s="1">
        <v>113230</v>
      </c>
      <c r="K1049" s="1">
        <f>HLOOKUP(B1048,'FY14-15'!$E$2:$GA$49,31,FALSE)</f>
        <v>123112.4</v>
      </c>
      <c r="L1049" s="1">
        <f>HLOOKUP(B1048,'FY15-16'!$E$2:$GA$49,31,FALSE)</f>
        <v>126803.1</v>
      </c>
      <c r="M1049" s="1">
        <f>HLOOKUP(B1048,'FY16-17'!$E$2:$GA$49,31,FALSE)</f>
        <v>110208</v>
      </c>
      <c r="N1049" s="1">
        <f>HLOOKUP(B1048,'FY17-18'!$E$2:$GA$49,31,FALSE)</f>
        <v>129285</v>
      </c>
      <c r="O1049" s="1">
        <f>HLOOKUP($B1048,'FY18-19'!$E$2:$GA$49,31,FALSE)</f>
        <v>77087</v>
      </c>
      <c r="P1049" s="1">
        <f>HLOOKUP($B1048,'FY19-20'!$E$2:$GA$49,31,FALSE)</f>
        <v>61740</v>
      </c>
      <c r="Q1049" s="1">
        <f>HLOOKUP($B1048,'FY20-21'!$E$2:$GA$49,31,FALSE)</f>
        <v>72464</v>
      </c>
      <c r="R1049" s="1">
        <f>HLOOKUP($B1048,'FY21-22'!$E$2:$GA$49,31,FALSE)</f>
        <v>69520</v>
      </c>
      <c r="S1049" s="1">
        <f>HLOOKUP($B1048,'FY22-23'!$E$2:$GA$49,31,FALSE)</f>
        <v>64400.6</v>
      </c>
      <c r="T1049" s="1">
        <f>HLOOKUP($B1048,'FY23-24'!$E$2:$GA$49,31,FALSE)</f>
        <v>62176</v>
      </c>
    </row>
    <row r="1050" spans="1:20">
      <c r="B1050" t="s">
        <v>228</v>
      </c>
      <c r="D1050" t="s">
        <v>24</v>
      </c>
      <c r="E1050" s="3">
        <v>395045</v>
      </c>
      <c r="F1050" s="3">
        <v>480750.82</v>
      </c>
      <c r="G1050" s="3">
        <v>468874.04</v>
      </c>
      <c r="H1050" s="3">
        <v>457672.26</v>
      </c>
      <c r="I1050" s="1">
        <v>491440.39</v>
      </c>
      <c r="J1050" s="1">
        <v>545711</v>
      </c>
      <c r="K1050" s="1">
        <f>HLOOKUP(B1049,'FY14-15'!$E$2:$GA$49,7,FALSE)</f>
        <v>551560.36</v>
      </c>
      <c r="L1050" s="1">
        <f>HLOOKUP(B1049,'FY15-16'!$E$2:$GA$49,7,FALSE)</f>
        <v>580903.23</v>
      </c>
      <c r="M1050" s="1">
        <f>HLOOKUP(B1049,'FY16-17'!$E$2:$GA$49,7,FALSE)</f>
        <v>685454.88</v>
      </c>
      <c r="N1050" s="1">
        <f>HLOOKUP(B1049,'FY17-18'!$E$2:$GA$49,7,FALSE)</f>
        <v>694618</v>
      </c>
      <c r="O1050" s="1">
        <f>HLOOKUP($B1049,'FY18-19'!$E$2:$GA$49,7,FALSE)</f>
        <v>714179</v>
      </c>
      <c r="P1050" s="1">
        <f>HLOOKUP($B1049,'FY19-20'!$E$2:$GA$49,7,FALSE)</f>
        <v>602992.04</v>
      </c>
      <c r="Q1050" s="1">
        <f>HLOOKUP($B1049,'FY20-21'!$E$2:$GA$49,7,FALSE)</f>
        <v>530967.37</v>
      </c>
      <c r="R1050" s="1">
        <f>HLOOKUP($B1049,'FY21-22'!$E$2:$GA$49,7,FALSE)</f>
        <v>523273.29</v>
      </c>
      <c r="S1050" s="1">
        <f>HLOOKUP($B1049,'FY22-23'!$E$2:$GA$49,7,FALSE)</f>
        <v>415882.28</v>
      </c>
      <c r="T1050" s="1">
        <f>HLOOKUP($B1049,'FY23-24'!$E$2:$GA$49,7,FALSE)</f>
        <v>441991.14</v>
      </c>
    </row>
    <row r="1051" spans="1:20">
      <c r="B1051" t="s">
        <v>228</v>
      </c>
      <c r="D1051" t="s">
        <v>15</v>
      </c>
      <c r="E1051" s="3">
        <v>162606.69</v>
      </c>
      <c r="F1051" s="3">
        <v>196098</v>
      </c>
      <c r="G1051" s="3">
        <v>196098</v>
      </c>
      <c r="H1051" s="3">
        <v>193151.4</v>
      </c>
      <c r="I1051" s="1">
        <v>196352.34</v>
      </c>
      <c r="J1051" s="1">
        <v>213188.99</v>
      </c>
      <c r="K1051" s="1">
        <f>HLOOKUP(B1050,'FY14-15'!$E$2:$GA$49,39,FALSE)</f>
        <v>217645.07</v>
      </c>
      <c r="L1051" s="1">
        <f>HLOOKUP(B1050,'FY15-16'!$E$2:$GA$49,39,FALSE)</f>
        <v>228507.77000000002</v>
      </c>
      <c r="M1051" s="1">
        <f>HLOOKUP(B1050,'FY16-17'!$E$2:$GA$49,39,FALSE)</f>
        <v>259763.43</v>
      </c>
      <c r="N1051" s="1">
        <f>HLOOKUP(B1050,'FY17-18'!$E$2:$GA$49,39,FALSE)</f>
        <v>267644.52</v>
      </c>
      <c r="O1051" s="1">
        <f>HLOOKUP($B1050,'FY18-19'!$E$2:$GA$49,39,FALSE)</f>
        <v>267644.52</v>
      </c>
      <c r="P1051" s="1">
        <f>HLOOKUP($B1050,'FY19-20'!$E$2:$GA$49,39,FALSE)</f>
        <v>261197.66</v>
      </c>
      <c r="Q1051" s="1">
        <f>HLOOKUP($B1050,'FY20-21'!$E$2:$GA$49,39,FALSE)</f>
        <v>219695.22</v>
      </c>
      <c r="R1051" s="1">
        <f>HLOOKUP($B1050,'FY21-22'!$E$2:$GA$49,39,FALSE)</f>
        <v>197986.12</v>
      </c>
      <c r="S1051" s="1">
        <f>HLOOKUP($B1050,'FY22-23'!$E$2:$GA$49,39,FALSE)</f>
        <v>194642.86</v>
      </c>
      <c r="T1051" s="1">
        <f>HLOOKUP($B1050,'FY23-24'!$E$2:$GA$49,39,FALSE)</f>
        <v>165273.4</v>
      </c>
    </row>
    <row r="1052" spans="1:20">
      <c r="B1052" t="s">
        <v>228</v>
      </c>
      <c r="D1052" t="s">
        <v>16</v>
      </c>
      <c r="E1052" s="3">
        <v>94808.44</v>
      </c>
      <c r="F1052" s="3">
        <v>118546.41</v>
      </c>
      <c r="G1052" s="3">
        <v>117606.06</v>
      </c>
      <c r="H1052" s="3">
        <v>118070.95</v>
      </c>
      <c r="I1052" s="1">
        <v>121264.01</v>
      </c>
      <c r="J1052" s="1">
        <v>132770.22</v>
      </c>
      <c r="K1052" s="1">
        <f>HLOOKUP(B1051,'FY14-15'!$E$2:$GA$49,48,FALSE)</f>
        <v>141745.94</v>
      </c>
      <c r="L1052" s="1">
        <f>HLOOKUP(B1051,'FY15-16'!$E$2:$GA$49,48,FALSE)</f>
        <v>141983.06</v>
      </c>
      <c r="M1052" s="1">
        <f>HLOOKUP(B1051,'FY16-17'!$E$2:$GA$49,48,FALSE)</f>
        <v>161095.15000000002</v>
      </c>
      <c r="N1052" s="1">
        <f>HLOOKUP(B1051,'FY17-18'!$E$2:$GA$49,48,FALSE)</f>
        <v>156412.01</v>
      </c>
      <c r="O1052" s="1">
        <f>HLOOKUP($B1051,'FY18-19'!$E$2:$GA$49,48,FALSE)</f>
        <v>148796.5</v>
      </c>
      <c r="P1052" s="1">
        <f>HLOOKUP($B1051,'FY19-20'!$E$2:$GA$49,48,FALSE)</f>
        <v>148683.14000000001</v>
      </c>
      <c r="Q1052" s="1">
        <f>HLOOKUP($B1051,'FY20-21'!$E$2:$GA$49,48,FALSE)</f>
        <v>127005.13</v>
      </c>
      <c r="R1052" s="1">
        <f>HLOOKUP($B1051,'FY21-22'!$E$2:$GA$49,48,FALSE)</f>
        <v>113320.07</v>
      </c>
      <c r="S1052" s="1">
        <f>HLOOKUP($B1051,'FY22-23'!$E$2:$GA$49,48,FALSE)</f>
        <v>111147.12</v>
      </c>
      <c r="T1052" s="1">
        <f>HLOOKUP($B1051,'FY23-24'!$E$2:$GA$49,48,FALSE)</f>
        <v>88258.72</v>
      </c>
    </row>
    <row r="1053" spans="1:20">
      <c r="B1053" t="s">
        <v>228</v>
      </c>
      <c r="D1053" t="s">
        <v>17</v>
      </c>
      <c r="E1053" s="3">
        <v>426.61</v>
      </c>
      <c r="F1053" s="3">
        <v>402.3</v>
      </c>
      <c r="G1053" s="3">
        <v>438.2</v>
      </c>
      <c r="H1053" s="3">
        <v>446.51</v>
      </c>
      <c r="I1053" s="3">
        <v>474.82163285024154</v>
      </c>
      <c r="J1053" s="3">
        <v>526.24011571841856</v>
      </c>
      <c r="K1053" s="3">
        <f t="shared" ref="K1053:R1053" si="762">K1050/K1048</f>
        <v>546.09936633663369</v>
      </c>
      <c r="L1053" s="3">
        <f t="shared" si="762"/>
        <v>559.6370231213873</v>
      </c>
      <c r="M1053" s="3">
        <f t="shared" si="762"/>
        <v>655.9376842105263</v>
      </c>
      <c r="N1053" s="3">
        <f t="shared" si="762"/>
        <v>684.35270935960591</v>
      </c>
      <c r="O1053" s="3">
        <f t="shared" si="762"/>
        <v>539.00301886792454</v>
      </c>
      <c r="P1053" s="3">
        <f t="shared" si="762"/>
        <v>451.67943071161051</v>
      </c>
      <c r="Q1053" s="3">
        <f t="shared" si="762"/>
        <v>411.60261240310075</v>
      </c>
      <c r="R1053" s="3">
        <f t="shared" si="762"/>
        <v>405.63820930232555</v>
      </c>
      <c r="S1053" s="3">
        <f t="shared" ref="S1053:T1053" si="763">S1050/S1048</f>
        <v>318.68373946360157</v>
      </c>
      <c r="T1053" s="3">
        <f t="shared" si="763"/>
        <v>353.59291200000001</v>
      </c>
    </row>
    <row r="1054" spans="1:20">
      <c r="B1054" t="s">
        <v>228</v>
      </c>
      <c r="D1054" t="s">
        <v>18</v>
      </c>
      <c r="E1054" s="4">
        <v>3.43</v>
      </c>
      <c r="F1054" s="4">
        <v>3.62</v>
      </c>
      <c r="G1054" s="4">
        <v>3.42</v>
      </c>
      <c r="H1054" s="4">
        <v>3.27</v>
      </c>
      <c r="I1054" s="5">
        <v>4.1159678722932034</v>
      </c>
      <c r="J1054" s="5">
        <v>4.8194913008919897</v>
      </c>
      <c r="K1054" s="3">
        <f t="shared" ref="K1054:M1056" si="764">K1050/K1049</f>
        <v>4.4801365256464827</v>
      </c>
      <c r="L1054" s="3">
        <f t="shared" si="764"/>
        <v>4.5811437575264327</v>
      </c>
      <c r="M1054" s="3">
        <f t="shared" si="764"/>
        <v>6.2196472125435545</v>
      </c>
      <c r="N1054" s="3">
        <f t="shared" ref="N1054:R1056" si="765">N1050/N1049</f>
        <v>5.37276559539003</v>
      </c>
      <c r="O1054" s="3">
        <f t="shared" si="765"/>
        <v>9.2645841711313199</v>
      </c>
      <c r="P1054" s="3">
        <f t="shared" si="765"/>
        <v>9.766634920634921</v>
      </c>
      <c r="Q1054" s="3">
        <f t="shared" si="765"/>
        <v>7.3273262585559724</v>
      </c>
      <c r="R1054" s="3">
        <f t="shared" si="765"/>
        <v>7.5269460586881474</v>
      </c>
      <c r="S1054" s="3">
        <f t="shared" ref="S1054:T1054" si="766">S1050/S1049</f>
        <v>6.4577392136098117</v>
      </c>
      <c r="T1054" s="3">
        <f t="shared" si="766"/>
        <v>7.1087097915594448</v>
      </c>
    </row>
    <row r="1055" spans="1:20">
      <c r="B1055" t="s">
        <v>228</v>
      </c>
      <c r="D1055" t="s">
        <v>19</v>
      </c>
      <c r="E1055" s="6">
        <v>0.41160000000000002</v>
      </c>
      <c r="F1055" s="6">
        <v>0.40789999999999998</v>
      </c>
      <c r="G1055" s="6">
        <v>0.41820000000000002</v>
      </c>
      <c r="H1055" s="6">
        <v>0.42199999999999999</v>
      </c>
      <c r="I1055" s="6">
        <v>0.39954457141790889</v>
      </c>
      <c r="J1055" s="6">
        <v>0.39066280503783135</v>
      </c>
      <c r="K1055" s="6">
        <f t="shared" si="764"/>
        <v>0.39459882504971899</v>
      </c>
      <c r="L1055" s="6">
        <f t="shared" si="764"/>
        <v>0.39336632712474334</v>
      </c>
      <c r="M1055" s="6">
        <f t="shared" si="764"/>
        <v>0.37896503122131103</v>
      </c>
      <c r="N1055" s="6">
        <f t="shared" si="765"/>
        <v>0.38531181167202694</v>
      </c>
      <c r="O1055" s="6">
        <f t="shared" si="765"/>
        <v>0.3747583168925438</v>
      </c>
      <c r="P1055" s="6">
        <f t="shared" si="765"/>
        <v>0.43316933337959151</v>
      </c>
      <c r="Q1055" s="6">
        <f t="shared" si="765"/>
        <v>0.41376406990885334</v>
      </c>
      <c r="R1055" s="6">
        <f t="shared" si="765"/>
        <v>0.3783608370303021</v>
      </c>
      <c r="S1055" s="6">
        <f t="shared" ref="S1055:T1055" si="767">S1051/S1050</f>
        <v>0.46802393215695548</v>
      </c>
      <c r="T1055" s="6">
        <f t="shared" si="767"/>
        <v>0.37392921496118675</v>
      </c>
    </row>
    <row r="1056" spans="1:20">
      <c r="B1056" t="s">
        <v>228</v>
      </c>
      <c r="D1056" t="s">
        <v>20</v>
      </c>
      <c r="E1056" s="6">
        <v>0.58309999999999995</v>
      </c>
      <c r="F1056" s="6">
        <v>0.60450000000000004</v>
      </c>
      <c r="G1056" s="6">
        <v>0.59970000000000001</v>
      </c>
      <c r="H1056" s="6">
        <v>0.61129999999999995</v>
      </c>
      <c r="I1056" s="6">
        <v>0.61758372729349698</v>
      </c>
      <c r="J1056" s="6">
        <v>0.62278178624515279</v>
      </c>
      <c r="K1056" s="6">
        <f t="shared" si="764"/>
        <v>0.65127108093925579</v>
      </c>
      <c r="L1056" s="6">
        <f t="shared" si="764"/>
        <v>0.62134893706240268</v>
      </c>
      <c r="M1056" s="6">
        <f t="shared" si="764"/>
        <v>0.62016100572740374</v>
      </c>
      <c r="N1056" s="6">
        <f t="shared" si="765"/>
        <v>0.58440206435013131</v>
      </c>
      <c r="O1056" s="6">
        <f t="shared" si="765"/>
        <v>0.55594824059913495</v>
      </c>
      <c r="P1056" s="6">
        <f t="shared" si="765"/>
        <v>0.56923611030818577</v>
      </c>
      <c r="Q1056" s="6">
        <f t="shared" si="765"/>
        <v>0.57809691990567658</v>
      </c>
      <c r="R1056" s="6">
        <f t="shared" si="765"/>
        <v>0.57236370913274126</v>
      </c>
      <c r="S1056" s="6">
        <f t="shared" ref="S1056:T1056" si="768">S1052/S1051</f>
        <v>0.57103106684725036</v>
      </c>
      <c r="T1056" s="6">
        <f t="shared" si="768"/>
        <v>0.53401648420132941</v>
      </c>
    </row>
    <row r="1057" spans="1:20">
      <c r="B1057" t="s">
        <v>228</v>
      </c>
      <c r="D1057" t="s">
        <v>21</v>
      </c>
      <c r="E1057" s="6">
        <v>0.24</v>
      </c>
      <c r="F1057" s="6">
        <v>0.24660000000000001</v>
      </c>
      <c r="G1057" s="6">
        <v>0.25080000000000002</v>
      </c>
      <c r="H1057" s="6">
        <v>0.25800000000000001</v>
      </c>
      <c r="I1057" s="6">
        <v>0.24675222563615495</v>
      </c>
      <c r="J1057" s="6">
        <v>0.24329767954100248</v>
      </c>
      <c r="K1057" s="6">
        <f t="shared" ref="K1057:R1057" si="769">K1052/K1050</f>
        <v>0.25699080332749075</v>
      </c>
      <c r="L1057" s="6">
        <f t="shared" si="769"/>
        <v>0.24441774923510065</v>
      </c>
      <c r="M1057" s="6">
        <f t="shared" si="769"/>
        <v>0.23501933489772517</v>
      </c>
      <c r="N1057" s="6">
        <f t="shared" si="769"/>
        <v>0.22517701815962157</v>
      </c>
      <c r="O1057" s="6">
        <f t="shared" si="769"/>
        <v>0.20834622692630278</v>
      </c>
      <c r="P1057" s="6">
        <f t="shared" si="769"/>
        <v>0.24657562643778846</v>
      </c>
      <c r="Q1057" s="6">
        <f t="shared" si="769"/>
        <v>0.23919573438194516</v>
      </c>
      <c r="R1057" s="6">
        <f t="shared" si="769"/>
        <v>0.21656001207323236</v>
      </c>
      <c r="S1057" s="6">
        <f t="shared" ref="S1057:T1057" si="770">S1052/S1050</f>
        <v>0.26725620528963145</v>
      </c>
      <c r="T1057" s="6">
        <f t="shared" si="770"/>
        <v>0.1996843647137361</v>
      </c>
    </row>
    <row r="1058" spans="1:20">
      <c r="B1058" t="s">
        <v>228</v>
      </c>
    </row>
    <row r="1059" spans="1:20">
      <c r="A1059" t="s">
        <v>225</v>
      </c>
      <c r="B1059" t="s">
        <v>230</v>
      </c>
      <c r="C1059" t="s">
        <v>231</v>
      </c>
    </row>
    <row r="1060" spans="1:20">
      <c r="B1060" t="s">
        <v>230</v>
      </c>
      <c r="D1060" t="s">
        <v>12</v>
      </c>
      <c r="E1060" s="1">
        <v>589</v>
      </c>
      <c r="F1060" s="1">
        <v>582</v>
      </c>
      <c r="G1060" s="1">
        <v>535</v>
      </c>
      <c r="H1060" s="1">
        <v>427</v>
      </c>
      <c r="I1060" s="1">
        <v>471</v>
      </c>
      <c r="J1060" s="1">
        <v>486</v>
      </c>
      <c r="K1060" s="1">
        <f>HLOOKUP(B1059,'FY14-15'!$E$2:$GA$49,15,FALSE)</f>
        <v>560</v>
      </c>
      <c r="L1060" s="1">
        <f>HLOOKUP(B1059,'FY15-16'!$E$2:$GA$49,15,FALSE)</f>
        <v>568</v>
      </c>
      <c r="M1060" s="1">
        <f>HLOOKUP(B1059,'FY16-17'!$E$2:$GA$49,15,FALSE)</f>
        <v>581</v>
      </c>
      <c r="N1060" s="1">
        <f>HLOOKUP(B1059,'FY17-18'!$E$2:$GA$49,15,FALSE)</f>
        <v>577</v>
      </c>
      <c r="O1060" s="1">
        <f>HLOOKUP($B1059,'FY18-19'!$E$2:$GA$49,15,FALSE)</f>
        <v>517</v>
      </c>
      <c r="P1060" s="1">
        <f>HLOOKUP($B1059,'FY19-20'!$E$2:$GA$49,15,FALSE)</f>
        <v>491</v>
      </c>
      <c r="Q1060" s="1">
        <f>HLOOKUP($B1059,'FY20-21'!$E$2:$GA$49,15,FALSE)</f>
        <v>312</v>
      </c>
      <c r="R1060" s="1">
        <f>HLOOKUP($B1059,'FY21-22'!$E$2:$GA$49,15,FALSE)</f>
        <v>268</v>
      </c>
      <c r="S1060" s="1">
        <f>HLOOKUP($B1059,'FY22-23'!$E$2:$GA$49,15,FALSE)</f>
        <v>286</v>
      </c>
      <c r="T1060" s="1">
        <f>HLOOKUP($B1059,'FY23-24'!$E$2:$GA$49,15,FALSE)</f>
        <v>245</v>
      </c>
    </row>
    <row r="1061" spans="1:20">
      <c r="B1061" t="s">
        <v>230</v>
      </c>
      <c r="D1061" t="s">
        <v>13</v>
      </c>
      <c r="E1061" s="3">
        <v>231023</v>
      </c>
      <c r="F1061" s="3">
        <v>182040</v>
      </c>
      <c r="G1061" s="3">
        <v>164791.9</v>
      </c>
      <c r="H1061" s="3">
        <v>121058.3</v>
      </c>
      <c r="I1061" s="1">
        <v>152821.70000000001</v>
      </c>
      <c r="J1061" s="1">
        <v>134366.39999999999</v>
      </c>
      <c r="K1061" s="1">
        <f>HLOOKUP(B1060,'FY14-15'!$E$2:$GA$49,31,FALSE)</f>
        <v>140778</v>
      </c>
      <c r="L1061" s="1">
        <f>HLOOKUP(B1060,'FY15-16'!$E$2:$GA$49,31,FALSE)</f>
        <v>104076</v>
      </c>
      <c r="M1061" s="1">
        <f>HLOOKUP(B1060,'FY16-17'!$E$2:$GA$49,31,FALSE)</f>
        <v>129990.39999999999</v>
      </c>
      <c r="N1061" s="1">
        <f>HLOOKUP(B1060,'FY17-18'!$E$2:$GA$49,31,FALSE)</f>
        <v>133650.1</v>
      </c>
      <c r="O1061" s="1">
        <f>HLOOKUP($B1060,'FY18-19'!$E$2:$GA$49,31,FALSE)</f>
        <v>118014.39999999999</v>
      </c>
      <c r="P1061" s="1">
        <f>HLOOKUP($B1060,'FY19-20'!$E$2:$GA$49,31,FALSE)</f>
        <v>82625</v>
      </c>
      <c r="Q1061" s="1">
        <f>HLOOKUP($B1060,'FY20-21'!$E$2:$GA$49,31,FALSE)</f>
        <v>86985.600000000006</v>
      </c>
      <c r="R1061" s="1">
        <f>HLOOKUP($B1060,'FY21-22'!$E$2:$GA$49,31,FALSE)</f>
        <v>93225.600000000006</v>
      </c>
      <c r="S1061" s="1">
        <f>HLOOKUP($B1060,'FY22-23'!$E$2:$GA$49,31,FALSE)</f>
        <v>84592.4</v>
      </c>
      <c r="T1061" s="1">
        <f>HLOOKUP($B1060,'FY23-24'!$E$2:$GA$49,31,FALSE)</f>
        <v>89600.2</v>
      </c>
    </row>
    <row r="1062" spans="1:20">
      <c r="B1062" t="s">
        <v>230</v>
      </c>
      <c r="D1062" t="s">
        <v>24</v>
      </c>
      <c r="E1062" s="3">
        <v>433877</v>
      </c>
      <c r="F1062" s="3">
        <v>397144</v>
      </c>
      <c r="G1062" s="3">
        <v>395574</v>
      </c>
      <c r="H1062" s="3">
        <v>364194.71</v>
      </c>
      <c r="I1062" s="1">
        <v>392499.87</v>
      </c>
      <c r="J1062" s="1">
        <v>357116.97</v>
      </c>
      <c r="K1062" s="1">
        <f>HLOOKUP(B1061,'FY14-15'!$E$2:$GA$49,7,FALSE)</f>
        <v>389200.42</v>
      </c>
      <c r="L1062" s="1">
        <f>HLOOKUP(B1061,'FY15-16'!$E$2:$GA$49,7,FALSE)</f>
        <v>339489.5</v>
      </c>
      <c r="M1062" s="1">
        <f>HLOOKUP(B1061,'FY16-17'!$E$2:$GA$49,7,FALSE)</f>
        <v>393188.35</v>
      </c>
      <c r="N1062" s="1">
        <f>HLOOKUP(B1061,'FY17-18'!$E$2:$GA$49,7,FALSE)</f>
        <v>444192.52</v>
      </c>
      <c r="O1062" s="1">
        <f>HLOOKUP($B1061,'FY18-19'!$E$2:$GA$49,7,FALSE)</f>
        <v>448709.17</v>
      </c>
      <c r="P1062" s="1">
        <f>HLOOKUP($B1061,'FY19-20'!$E$2:$GA$49,7,FALSE)</f>
        <v>516955.48</v>
      </c>
      <c r="Q1062" s="1">
        <f>HLOOKUP($B1061,'FY20-21'!$E$2:$GA$49,7,FALSE)</f>
        <v>543151.76</v>
      </c>
      <c r="R1062" s="1">
        <f>HLOOKUP($B1061,'FY21-22'!$E$2:$GA$49,7,FALSE)</f>
        <v>474849.35</v>
      </c>
      <c r="S1062" s="1">
        <f>HLOOKUP($B1061,'FY22-23'!$E$2:$GA$49,7,FALSE)</f>
        <v>495919.98</v>
      </c>
      <c r="T1062" s="1">
        <f>HLOOKUP($B1061,'FY23-24'!$E$2:$GA$49,7,FALSE)</f>
        <v>519036.17</v>
      </c>
    </row>
    <row r="1063" spans="1:20">
      <c r="B1063" t="s">
        <v>230</v>
      </c>
      <c r="D1063" t="s">
        <v>15</v>
      </c>
      <c r="E1063" s="3">
        <v>204810.23</v>
      </c>
      <c r="F1063" s="3">
        <v>204810.23</v>
      </c>
      <c r="G1063" s="3">
        <v>180101.74</v>
      </c>
      <c r="H1063" s="3">
        <v>175250.46000000002</v>
      </c>
      <c r="I1063" s="1">
        <v>171211.5</v>
      </c>
      <c r="J1063" s="1">
        <v>154605.47999999998</v>
      </c>
      <c r="K1063" s="1">
        <f>HLOOKUP(B1062,'FY14-15'!$E$2:$GA$49,39,FALSE)</f>
        <v>167077.82</v>
      </c>
      <c r="L1063" s="1">
        <f>HLOOKUP(B1062,'FY15-16'!$E$2:$GA$49,39,FALSE)</f>
        <v>167077.82</v>
      </c>
      <c r="M1063" s="1">
        <f>HLOOKUP(B1062,'FY16-17'!$E$2:$GA$49,39,FALSE)</f>
        <v>165726.95000000001</v>
      </c>
      <c r="N1063" s="1">
        <f>HLOOKUP(B1062,'FY17-18'!$E$2:$GA$49,39,FALSE)</f>
        <v>183918.58000000002</v>
      </c>
      <c r="O1063" s="1">
        <f>HLOOKUP($B1062,'FY18-19'!$E$2:$GA$49,39,FALSE)</f>
        <v>183918.58000000002</v>
      </c>
      <c r="P1063" s="1">
        <f>HLOOKUP($B1062,'FY19-20'!$E$2:$GA$49,39,FALSE)</f>
        <v>195784.95999999999</v>
      </c>
      <c r="Q1063" s="1">
        <f>HLOOKUP($B1062,'FY20-21'!$E$2:$GA$49,39,FALSE)</f>
        <v>205749.68</v>
      </c>
      <c r="R1063" s="1">
        <f>HLOOKUP($B1062,'FY21-22'!$E$2:$GA$49,39,FALSE)</f>
        <v>205749.68</v>
      </c>
      <c r="S1063" s="1">
        <f>HLOOKUP($B1062,'FY22-23'!$E$2:$GA$49,39,FALSE)</f>
        <v>189152.94</v>
      </c>
      <c r="T1063" s="1">
        <f>HLOOKUP($B1062,'FY23-24'!$E$2:$GA$49,39,FALSE)</f>
        <v>198236.52000000002</v>
      </c>
    </row>
    <row r="1064" spans="1:20">
      <c r="B1064" t="s">
        <v>230</v>
      </c>
      <c r="D1064" t="s">
        <v>16</v>
      </c>
      <c r="E1064" s="3">
        <v>120180.22</v>
      </c>
      <c r="F1064" s="3">
        <v>120420.53</v>
      </c>
      <c r="G1064" s="3">
        <v>105543.42000000001</v>
      </c>
      <c r="H1064" s="3">
        <v>106903.56</v>
      </c>
      <c r="I1064" s="1">
        <v>105027.3</v>
      </c>
      <c r="J1064" s="1">
        <v>105225.91</v>
      </c>
      <c r="K1064" s="1">
        <f>HLOOKUP(B1063,'FY14-15'!$E$2:$GA$49,48,FALSE)</f>
        <v>107965.02</v>
      </c>
      <c r="L1064" s="1">
        <f>HLOOKUP(B1063,'FY15-16'!$E$2:$GA$49,48,FALSE)</f>
        <v>102986.81</v>
      </c>
      <c r="M1064" s="1">
        <f>HLOOKUP(B1063,'FY16-17'!$E$2:$GA$49,48,FALSE)</f>
        <v>100606.21</v>
      </c>
      <c r="N1064" s="1">
        <f>HLOOKUP(B1063,'FY17-18'!$E$2:$GA$49,48,FALSE)</f>
        <v>108701.21</v>
      </c>
      <c r="O1064" s="1">
        <f>HLOOKUP($B1063,'FY18-19'!$E$2:$GA$49,48,FALSE)</f>
        <v>102249.22</v>
      </c>
      <c r="P1064" s="1">
        <f>HLOOKUP($B1063,'FY19-20'!$E$2:$GA$49,48,FALSE)</f>
        <v>112998.88</v>
      </c>
      <c r="Q1064" s="1">
        <f>HLOOKUP($B1063,'FY20-21'!$E$2:$GA$49,48,FALSE)</f>
        <v>123787.94</v>
      </c>
      <c r="R1064" s="1">
        <f>HLOOKUP($B1063,'FY21-22'!$E$2:$GA$49,48,FALSE)</f>
        <v>119923.02</v>
      </c>
      <c r="S1064" s="1">
        <f>HLOOKUP($B1063,'FY22-23'!$E$2:$GA$49,48,FALSE)</f>
        <v>106768.75</v>
      </c>
      <c r="T1064" s="1">
        <f>HLOOKUP($B1063,'FY23-24'!$E$2:$GA$49,48,FALSE)</f>
        <v>109733.71</v>
      </c>
    </row>
    <row r="1065" spans="1:20">
      <c r="B1065" t="s">
        <v>230</v>
      </c>
      <c r="D1065" t="s">
        <v>17</v>
      </c>
      <c r="E1065" s="3">
        <v>736.63</v>
      </c>
      <c r="F1065" s="3">
        <v>682.38</v>
      </c>
      <c r="G1065" s="3">
        <v>739.39</v>
      </c>
      <c r="H1065" s="3">
        <v>852.92</v>
      </c>
      <c r="I1065" s="3">
        <v>833.33305732484075</v>
      </c>
      <c r="J1065" s="3">
        <v>734.80858024691349</v>
      </c>
      <c r="K1065" s="3">
        <f t="shared" ref="K1065:R1065" si="771">K1062/K1060</f>
        <v>695.00074999999993</v>
      </c>
      <c r="L1065" s="3">
        <f t="shared" si="771"/>
        <v>597.69278169014081</v>
      </c>
      <c r="M1065" s="3">
        <f t="shared" si="771"/>
        <v>676.74414802065405</v>
      </c>
      <c r="N1065" s="3">
        <f t="shared" si="771"/>
        <v>769.83105719237437</v>
      </c>
      <c r="O1065" s="3">
        <f t="shared" si="771"/>
        <v>867.90941972920689</v>
      </c>
      <c r="P1065" s="3">
        <f t="shared" si="771"/>
        <v>1052.862484725051</v>
      </c>
      <c r="Q1065" s="3">
        <f t="shared" si="771"/>
        <v>1740.8710256410257</v>
      </c>
      <c r="R1065" s="3">
        <f t="shared" si="771"/>
        <v>1771.8259328358208</v>
      </c>
      <c r="S1065" s="3">
        <f t="shared" ref="S1065:T1065" si="772">S1062/S1060</f>
        <v>1733.9859440559439</v>
      </c>
      <c r="T1065" s="3">
        <f t="shared" si="772"/>
        <v>2118.5149795918369</v>
      </c>
    </row>
    <row r="1066" spans="1:20">
      <c r="B1066" t="s">
        <v>230</v>
      </c>
      <c r="D1066" t="s">
        <v>18</v>
      </c>
      <c r="E1066" s="4">
        <v>1.88</v>
      </c>
      <c r="F1066" s="4">
        <v>2.1800000000000002</v>
      </c>
      <c r="G1066" s="4">
        <v>2.4</v>
      </c>
      <c r="H1066" s="4">
        <v>3.01</v>
      </c>
      <c r="I1066" s="5">
        <v>2.5683516804223481</v>
      </c>
      <c r="J1066" s="5">
        <v>2.6577847586896723</v>
      </c>
      <c r="K1066" s="3">
        <f t="shared" ref="K1066:M1068" si="773">K1062/K1061</f>
        <v>2.7646395033314866</v>
      </c>
      <c r="L1066" s="3">
        <f t="shared" si="773"/>
        <v>3.2619383911756792</v>
      </c>
      <c r="M1066" s="3">
        <f t="shared" si="773"/>
        <v>3.0247491353207621</v>
      </c>
      <c r="N1066" s="3">
        <f t="shared" ref="N1066:R1068" si="774">N1062/N1061</f>
        <v>3.3235479808844137</v>
      </c>
      <c r="O1066" s="3">
        <f t="shared" si="774"/>
        <v>3.802156092815792</v>
      </c>
      <c r="P1066" s="3">
        <f t="shared" si="774"/>
        <v>6.2566472617246598</v>
      </c>
      <c r="Q1066" s="3">
        <f t="shared" si="774"/>
        <v>6.2441571938343818</v>
      </c>
      <c r="R1066" s="3">
        <f t="shared" si="774"/>
        <v>5.0935510203205983</v>
      </c>
      <c r="S1066" s="3">
        <f t="shared" ref="S1066:T1066" si="775">S1062/S1061</f>
        <v>5.8624649495699375</v>
      </c>
      <c r="T1066" s="3">
        <f t="shared" si="775"/>
        <v>5.7928014669610111</v>
      </c>
    </row>
    <row r="1067" spans="1:20">
      <c r="B1067" t="s">
        <v>230</v>
      </c>
      <c r="D1067" t="s">
        <v>19</v>
      </c>
      <c r="E1067" s="6">
        <v>0.47199999999999998</v>
      </c>
      <c r="F1067" s="6">
        <v>0.51570000000000005</v>
      </c>
      <c r="G1067" s="6">
        <v>0.45529999999999998</v>
      </c>
      <c r="H1067" s="6">
        <v>0.48120000000000002</v>
      </c>
      <c r="I1067" s="6">
        <v>0.43620778778856667</v>
      </c>
      <c r="J1067" s="6">
        <v>0.43292672426068129</v>
      </c>
      <c r="K1067" s="6">
        <f t="shared" si="773"/>
        <v>0.42928478854159513</v>
      </c>
      <c r="L1067" s="6">
        <f t="shared" si="773"/>
        <v>0.49214429312246771</v>
      </c>
      <c r="M1067" s="6">
        <f t="shared" si="773"/>
        <v>0.42149506718599372</v>
      </c>
      <c r="N1067" s="6">
        <f t="shared" si="774"/>
        <v>0.41405150181277256</v>
      </c>
      <c r="O1067" s="6">
        <f t="shared" si="774"/>
        <v>0.40988371153636111</v>
      </c>
      <c r="P1067" s="6">
        <f t="shared" si="774"/>
        <v>0.37872692634963462</v>
      </c>
      <c r="Q1067" s="6">
        <f t="shared" si="774"/>
        <v>0.37880698388973277</v>
      </c>
      <c r="R1067" s="6">
        <f t="shared" si="774"/>
        <v>0.43329464386968203</v>
      </c>
      <c r="S1067" s="6">
        <f t="shared" ref="S1067:T1067" si="776">S1063/S1062</f>
        <v>0.38141826832627312</v>
      </c>
      <c r="T1067" s="6">
        <f t="shared" si="776"/>
        <v>0.3819319952210653</v>
      </c>
    </row>
    <row r="1068" spans="1:20">
      <c r="B1068" t="s">
        <v>230</v>
      </c>
      <c r="D1068" t="s">
        <v>20</v>
      </c>
      <c r="E1068" s="6">
        <v>0.58679999999999999</v>
      </c>
      <c r="F1068" s="6">
        <v>0.58799999999999997</v>
      </c>
      <c r="G1068" s="6">
        <v>0.58599999999999997</v>
      </c>
      <c r="H1068" s="6">
        <v>0.61</v>
      </c>
      <c r="I1068" s="6">
        <v>0.61343601335190689</v>
      </c>
      <c r="J1068" s="6">
        <v>0.68060918668600889</v>
      </c>
      <c r="K1068" s="6">
        <f t="shared" si="773"/>
        <v>0.64619600614851214</v>
      </c>
      <c r="L1068" s="6">
        <f t="shared" si="773"/>
        <v>0.61640024989552766</v>
      </c>
      <c r="M1068" s="6">
        <f t="shared" si="773"/>
        <v>0.60706004666108926</v>
      </c>
      <c r="N1068" s="6">
        <f t="shared" si="774"/>
        <v>0.59102897597404236</v>
      </c>
      <c r="O1068" s="6">
        <f t="shared" si="774"/>
        <v>0.5559482897268998</v>
      </c>
      <c r="P1068" s="6">
        <f t="shared" si="774"/>
        <v>0.57715812287113377</v>
      </c>
      <c r="Q1068" s="6">
        <f t="shared" si="774"/>
        <v>0.60164341446363367</v>
      </c>
      <c r="R1068" s="6">
        <f t="shared" si="774"/>
        <v>0.58285884089831885</v>
      </c>
      <c r="S1068" s="6">
        <f t="shared" ref="S1068:T1068" si="777">S1064/S1063</f>
        <v>0.56445725876637176</v>
      </c>
      <c r="T1068" s="6">
        <f t="shared" si="777"/>
        <v>0.55354941662615953</v>
      </c>
    </row>
    <row r="1069" spans="1:20">
      <c r="B1069" t="s">
        <v>230</v>
      </c>
      <c r="D1069" t="s">
        <v>21</v>
      </c>
      <c r="E1069" s="6">
        <v>0.27700000000000002</v>
      </c>
      <c r="F1069" s="6">
        <v>0.30320000000000003</v>
      </c>
      <c r="G1069" s="6">
        <v>0.26679999999999998</v>
      </c>
      <c r="H1069" s="6">
        <v>0.29349999999999998</v>
      </c>
      <c r="I1069" s="6">
        <v>0.26758556633407293</v>
      </c>
      <c r="J1069" s="6">
        <v>0.29465390569370031</v>
      </c>
      <c r="K1069" s="6">
        <f t="shared" ref="K1069:R1069" si="778">K1064/K1062</f>
        <v>0.27740211585588731</v>
      </c>
      <c r="L1069" s="6">
        <f t="shared" si="778"/>
        <v>0.30335786526534692</v>
      </c>
      <c r="M1069" s="6">
        <f t="shared" si="778"/>
        <v>0.25587281515334831</v>
      </c>
      <c r="N1069" s="6">
        <f t="shared" si="778"/>
        <v>0.24471643511691732</v>
      </c>
      <c r="O1069" s="6">
        <f t="shared" si="778"/>
        <v>0.2278741484155539</v>
      </c>
      <c r="P1069" s="6">
        <f t="shared" si="778"/>
        <v>0.21858532189270924</v>
      </c>
      <c r="Q1069" s="6">
        <f t="shared" si="778"/>
        <v>0.2279067272100895</v>
      </c>
      <c r="R1069" s="6">
        <f t="shared" si="778"/>
        <v>0.25254961389333269</v>
      </c>
      <c r="S1069" s="6">
        <f t="shared" ref="S1069:T1069" si="779">S1064/S1062</f>
        <v>0.2152943101828646</v>
      </c>
      <c r="T1069" s="6">
        <f t="shared" si="779"/>
        <v>0.2114182331454858</v>
      </c>
    </row>
    <row r="1070" spans="1:20">
      <c r="B1070" t="s">
        <v>230</v>
      </c>
    </row>
    <row r="1071" spans="1:20">
      <c r="A1071" t="s">
        <v>232</v>
      </c>
      <c r="B1071" t="s">
        <v>233</v>
      </c>
      <c r="C1071" t="s">
        <v>234</v>
      </c>
    </row>
    <row r="1072" spans="1:20">
      <c r="B1072" t="s">
        <v>233</v>
      </c>
      <c r="D1072" t="s">
        <v>12</v>
      </c>
      <c r="E1072" s="1">
        <v>10191</v>
      </c>
      <c r="F1072" s="1">
        <v>11971</v>
      </c>
      <c r="G1072" s="1">
        <v>12128</v>
      </c>
      <c r="H1072" s="1">
        <v>11810</v>
      </c>
      <c r="I1072" s="1">
        <v>11830</v>
      </c>
      <c r="J1072" s="1">
        <v>11962</v>
      </c>
      <c r="K1072" s="1">
        <f>HLOOKUP(B1071,'FY14-15'!$E$2:$GA$49,15,FALSE)</f>
        <v>12736</v>
      </c>
      <c r="L1072" s="1">
        <f>HLOOKUP(B1071,'FY15-16'!$E$2:$GA$49,15,FALSE)</f>
        <v>11539</v>
      </c>
      <c r="M1072" s="1">
        <f>HLOOKUP(B1071,'FY16-17'!$E$2:$GA$49,15,FALSE)</f>
        <v>12010</v>
      </c>
      <c r="N1072" s="1">
        <f>HLOOKUP(B1071,'FY17-18'!$E$2:$GA$49,15,FALSE)</f>
        <v>12498</v>
      </c>
      <c r="O1072" s="1">
        <f>HLOOKUP($B1071,'FY18-19'!$E$2:$GA$49,15,FALSE)</f>
        <v>12772</v>
      </c>
      <c r="P1072" s="1">
        <f>HLOOKUP($B1071,'FY19-20'!$E$2:$GA$49,15,FALSE)</f>
        <v>13092</v>
      </c>
      <c r="Q1072" s="1">
        <f>HLOOKUP($B1071,'FY20-21'!$E$2:$GA$49,15,FALSE)</f>
        <v>11113</v>
      </c>
      <c r="R1072" s="1">
        <f>HLOOKUP($B1071,'FY21-22'!$E$2:$GA$49,15,FALSE)</f>
        <v>12312</v>
      </c>
      <c r="S1072" s="1">
        <f>HLOOKUP($B1071,'FY22-23'!$E$2:$GA$49,15,FALSE)</f>
        <v>12223</v>
      </c>
      <c r="T1072" s="1">
        <f>HLOOKUP($B1071,'FY23-24'!$E$2:$GA$49,15,FALSE)</f>
        <v>12130</v>
      </c>
    </row>
    <row r="1073" spans="1:20">
      <c r="B1073" t="s">
        <v>233</v>
      </c>
      <c r="D1073" t="s">
        <v>13</v>
      </c>
      <c r="E1073" s="3">
        <v>2078512.2</v>
      </c>
      <c r="F1073" s="3">
        <v>1848499.5</v>
      </c>
      <c r="G1073" s="3">
        <v>1655940.6</v>
      </c>
      <c r="H1073" s="3">
        <v>2000342.9</v>
      </c>
      <c r="I1073" s="1">
        <v>2436392.7999999998</v>
      </c>
      <c r="J1073" s="1">
        <v>1672470.2</v>
      </c>
      <c r="K1073" s="1">
        <f>HLOOKUP(B1072,'FY14-15'!$E$2:$GA$49,31,FALSE)</f>
        <v>1668060</v>
      </c>
      <c r="L1073" s="1">
        <f>HLOOKUP(B1072,'FY15-16'!$E$2:$GA$49,31,FALSE)</f>
        <v>1720928</v>
      </c>
      <c r="M1073" s="1">
        <f>HLOOKUP(B1072,'FY16-17'!$E$2:$GA$49,31,FALSE)</f>
        <v>1672650</v>
      </c>
      <c r="N1073" s="1">
        <f>HLOOKUP(B1072,'FY17-18'!$E$2:$GA$49,31,FALSE)</f>
        <v>1671480</v>
      </c>
      <c r="O1073" s="1">
        <f>HLOOKUP($B1072,'FY18-19'!$E$2:$GA$49,31,FALSE)</f>
        <v>1834290</v>
      </c>
      <c r="P1073" s="1">
        <f>HLOOKUP($B1072,'FY19-20'!$E$2:$GA$49,31,FALSE)</f>
        <v>1517818</v>
      </c>
      <c r="Q1073" s="1">
        <f>HLOOKUP($B1072,'FY20-21'!$E$2:$GA$49,31,FALSE)</f>
        <v>340860</v>
      </c>
      <c r="R1073" s="1">
        <f>HLOOKUP($B1072,'FY21-22'!$E$2:$GA$49,31,FALSE)</f>
        <v>1649577.6</v>
      </c>
      <c r="S1073" s="1">
        <f>HLOOKUP($B1072,'FY22-23'!$E$2:$GA$49,31,FALSE)</f>
        <v>1954977.5</v>
      </c>
      <c r="T1073" s="1">
        <f>HLOOKUP($B1072,'FY23-24'!$E$2:$GA$49,31,FALSE)</f>
        <v>1993512.5</v>
      </c>
    </row>
    <row r="1074" spans="1:20">
      <c r="B1074" t="s">
        <v>233</v>
      </c>
      <c r="D1074" t="s">
        <v>24</v>
      </c>
      <c r="E1074" s="3">
        <v>6418974.96</v>
      </c>
      <c r="F1074" s="3">
        <v>6406934.2000000002</v>
      </c>
      <c r="G1074" s="3">
        <v>5810117.29</v>
      </c>
      <c r="H1074" s="3">
        <v>6085371.7400000002</v>
      </c>
      <c r="I1074" s="1">
        <v>6277462.0199999996</v>
      </c>
      <c r="J1074" s="1">
        <v>6668236.3399999999</v>
      </c>
      <c r="K1074" s="1">
        <f>HLOOKUP(B1073,'FY14-15'!$E$2:$GA$49,7,FALSE)</f>
        <v>6745191.5599999996</v>
      </c>
      <c r="L1074" s="1">
        <f>HLOOKUP(B1073,'FY15-16'!$E$2:$GA$49,7,FALSE)</f>
        <v>6765764.2000000002</v>
      </c>
      <c r="M1074" s="1">
        <f>HLOOKUP(B1073,'FY16-17'!$E$2:$GA$49,7,FALSE)</f>
        <v>7140310.1900000004</v>
      </c>
      <c r="N1074" s="1">
        <f>HLOOKUP(B1073,'FY17-18'!$E$2:$GA$49,7,FALSE)</f>
        <v>7668786.4299999997</v>
      </c>
      <c r="O1074" s="1">
        <f>HLOOKUP($B1073,'FY18-19'!$E$2:$GA$49,7,FALSE)</f>
        <v>8610940.5999999996</v>
      </c>
      <c r="P1074" s="1">
        <f>HLOOKUP($B1073,'FY19-20'!$E$2:$GA$49,7,FALSE)</f>
        <v>8869359.8399999999</v>
      </c>
      <c r="Q1074" s="1">
        <f>HLOOKUP($B1073,'FY20-21'!$E$2:$GA$49,7,FALSE)</f>
        <v>7668908.3399999999</v>
      </c>
      <c r="R1074" s="1">
        <f>HLOOKUP($B1073,'FY21-22'!$E$2:$GA$49,7,FALSE)</f>
        <v>10186988.5</v>
      </c>
      <c r="S1074" s="1">
        <f>HLOOKUP($B1073,'FY22-23'!$E$2:$GA$49,7,FALSE)</f>
        <v>10862474.85</v>
      </c>
      <c r="T1074" s="1">
        <f>HLOOKUP($B1073,'FY23-24'!$E$2:$GA$49,7,FALSE)</f>
        <v>11199305.01</v>
      </c>
    </row>
    <row r="1075" spans="1:20">
      <c r="B1075" t="s">
        <v>233</v>
      </c>
      <c r="D1075" t="s">
        <v>15</v>
      </c>
      <c r="E1075" s="3">
        <v>2939959.95</v>
      </c>
      <c r="F1075" s="3">
        <v>2694637.59</v>
      </c>
      <c r="G1075" s="3">
        <v>2632956.31</v>
      </c>
      <c r="H1075" s="3">
        <v>2562069.9</v>
      </c>
      <c r="I1075" s="1">
        <v>2736332.73</v>
      </c>
      <c r="J1075" s="1">
        <v>2677375.5700000003</v>
      </c>
      <c r="K1075" s="1">
        <f>HLOOKUP(B1074,'FY14-15'!$E$2:$GA$49,39,FALSE)</f>
        <v>2702335.84</v>
      </c>
      <c r="L1075" s="1">
        <f>HLOOKUP(B1074,'FY15-16'!$E$2:$GA$49,39,FALSE)</f>
        <v>2722543.75</v>
      </c>
      <c r="M1075" s="1">
        <f>HLOOKUP(B1074,'FY16-17'!$E$2:$GA$49,39,FALSE)</f>
        <v>2837312.0100000002</v>
      </c>
      <c r="N1075" s="1">
        <f>HLOOKUP(B1074,'FY17-18'!$E$2:$GA$49,39,FALSE)</f>
        <v>3016013.91</v>
      </c>
      <c r="O1075" s="1">
        <f>HLOOKUP($B1074,'FY18-19'!$E$2:$GA$49,39,FALSE)</f>
        <v>3375894.73</v>
      </c>
      <c r="P1075" s="1">
        <f>HLOOKUP($B1074,'FY19-20'!$E$2:$GA$49,39,FALSE)</f>
        <v>3384165.8800000004</v>
      </c>
      <c r="Q1075" s="1">
        <f>HLOOKUP($B1074,'FY20-21'!$E$2:$GA$49,39,FALSE)</f>
        <v>3384165.8800000004</v>
      </c>
      <c r="R1075" s="1">
        <f>HLOOKUP($B1074,'FY21-22'!$E$2:$GA$49,39,FALSE)</f>
        <v>3863443.83</v>
      </c>
      <c r="S1075" s="1">
        <f>HLOOKUP($B1074,'FY22-23'!$E$2:$GA$49,39,FALSE)</f>
        <v>4168713.67</v>
      </c>
      <c r="T1075" s="1">
        <f>HLOOKUP($B1074,'FY23-24'!$E$2:$GA$49,39,FALSE)</f>
        <v>4292448.53</v>
      </c>
    </row>
    <row r="1076" spans="1:20">
      <c r="B1076" t="s">
        <v>233</v>
      </c>
      <c r="D1076" t="s">
        <v>16</v>
      </c>
      <c r="E1076" s="3">
        <v>1708164.83</v>
      </c>
      <c r="F1076" s="3">
        <v>1560549.29</v>
      </c>
      <c r="G1076" s="3">
        <v>1572901.71</v>
      </c>
      <c r="H1076" s="3">
        <v>1562877.85</v>
      </c>
      <c r="I1076" s="1">
        <v>1703395.06</v>
      </c>
      <c r="J1076" s="1">
        <v>1681739.31</v>
      </c>
      <c r="K1076" s="1">
        <f>HLOOKUP(B1075,'FY14-15'!$E$2:$GA$49,48,FALSE)</f>
        <v>1749927.2000000002</v>
      </c>
      <c r="L1076" s="1">
        <f>HLOOKUP(B1075,'FY15-16'!$E$2:$GA$49,48,FALSE)</f>
        <v>1680280.33</v>
      </c>
      <c r="M1076" s="1">
        <f>HLOOKUP(B1075,'FY16-17'!$E$2:$GA$49,48,FALSE)</f>
        <v>1736480.38</v>
      </c>
      <c r="N1076" s="1">
        <f>HLOOKUP(B1075,'FY17-18'!$E$2:$GA$49,48,FALSE)</f>
        <v>1771140.35</v>
      </c>
      <c r="O1076" s="1">
        <f>HLOOKUP($B1075,'FY18-19'!$E$2:$GA$49,48,FALSE)</f>
        <v>1908847.53</v>
      </c>
      <c r="P1076" s="1">
        <f>HLOOKUP($B1075,'FY19-20'!$E$2:$GA$49,48,FALSE)</f>
        <v>1934915.8599999999</v>
      </c>
      <c r="Q1076" s="1">
        <f>HLOOKUP($B1075,'FY20-21'!$E$2:$GA$49,48,FALSE)</f>
        <v>2019800.58</v>
      </c>
      <c r="R1076" s="1">
        <f>HLOOKUP($B1075,'FY21-22'!$E$2:$GA$49,48,FALSE)</f>
        <v>2297716.27</v>
      </c>
      <c r="S1076" s="1">
        <f>HLOOKUP($B1075,'FY22-23'!$E$2:$GA$49,48,FALSE)</f>
        <v>2415573.65</v>
      </c>
      <c r="T1076" s="1">
        <f>HLOOKUP($B1075,'FY23-24'!$E$2:$GA$49,48,FALSE)</f>
        <v>2369707.4500000002</v>
      </c>
    </row>
    <row r="1077" spans="1:20">
      <c r="B1077" t="s">
        <v>233</v>
      </c>
      <c r="D1077" t="s">
        <v>17</v>
      </c>
      <c r="E1077" s="3">
        <v>629.87</v>
      </c>
      <c r="F1077" s="3">
        <v>535.20000000000005</v>
      </c>
      <c r="G1077" s="3">
        <v>479.07</v>
      </c>
      <c r="H1077" s="3">
        <v>515.27</v>
      </c>
      <c r="I1077" s="3">
        <v>530.63922400676245</v>
      </c>
      <c r="J1077" s="3">
        <v>557.45162514629658</v>
      </c>
      <c r="K1077" s="3">
        <f t="shared" ref="K1077:R1077" si="780">K1074/K1072</f>
        <v>529.61617148241203</v>
      </c>
      <c r="L1077" s="3">
        <f t="shared" si="780"/>
        <v>586.33886818615133</v>
      </c>
      <c r="M1077" s="3">
        <f t="shared" si="780"/>
        <v>594.5304071606995</v>
      </c>
      <c r="N1077" s="3">
        <f t="shared" si="780"/>
        <v>613.60109057449188</v>
      </c>
      <c r="O1077" s="3">
        <f t="shared" si="780"/>
        <v>674.20455684309422</v>
      </c>
      <c r="P1077" s="3">
        <f t="shared" si="780"/>
        <v>677.46408799266726</v>
      </c>
      <c r="Q1077" s="3">
        <f t="shared" si="780"/>
        <v>690.08443624583822</v>
      </c>
      <c r="R1077" s="3">
        <f t="shared" si="780"/>
        <v>827.40322449642622</v>
      </c>
      <c r="S1077" s="3">
        <f t="shared" ref="S1077:T1077" si="781">S1074/S1072</f>
        <v>888.69138918432463</v>
      </c>
      <c r="T1077" s="3">
        <f t="shared" si="781"/>
        <v>923.27329018961257</v>
      </c>
    </row>
    <row r="1078" spans="1:20">
      <c r="B1078" t="s">
        <v>233</v>
      </c>
      <c r="D1078" t="s">
        <v>18</v>
      </c>
      <c r="E1078" s="4">
        <v>3.09</v>
      </c>
      <c r="F1078" s="4">
        <v>3.47</v>
      </c>
      <c r="G1078" s="4">
        <v>3.51</v>
      </c>
      <c r="H1078" s="4">
        <v>3.04</v>
      </c>
      <c r="I1078" s="5">
        <v>2.5765393905284895</v>
      </c>
      <c r="J1078" s="5">
        <v>3.9870583882451238</v>
      </c>
      <c r="K1078" s="3">
        <f t="shared" ref="K1078:M1080" si="782">K1074/K1073</f>
        <v>4.0437343740632832</v>
      </c>
      <c r="L1078" s="3">
        <f t="shared" si="782"/>
        <v>3.9314626759515798</v>
      </c>
      <c r="M1078" s="3">
        <f t="shared" si="782"/>
        <v>4.2688609033569485</v>
      </c>
      <c r="N1078" s="3">
        <f t="shared" ref="N1078:R1080" si="783">N1074/N1073</f>
        <v>4.5880216514705525</v>
      </c>
      <c r="O1078" s="3">
        <f t="shared" si="783"/>
        <v>4.6944270535193455</v>
      </c>
      <c r="P1078" s="3">
        <f t="shared" si="783"/>
        <v>5.8434936468008676</v>
      </c>
      <c r="Q1078" s="3">
        <f t="shared" si="783"/>
        <v>22.498704277415946</v>
      </c>
      <c r="R1078" s="3">
        <f t="shared" si="783"/>
        <v>6.1755133556614732</v>
      </c>
      <c r="S1078" s="3">
        <f t="shared" ref="S1078:T1078" si="784">S1074/S1073</f>
        <v>5.5563170675877345</v>
      </c>
      <c r="T1078" s="3">
        <f t="shared" si="784"/>
        <v>5.6178754886161988</v>
      </c>
    </row>
    <row r="1079" spans="1:20">
      <c r="B1079" t="s">
        <v>233</v>
      </c>
      <c r="D1079" t="s">
        <v>19</v>
      </c>
      <c r="E1079" s="6">
        <v>0.45800000000000002</v>
      </c>
      <c r="F1079" s="6">
        <v>0.42059999999999997</v>
      </c>
      <c r="G1079" s="6">
        <v>0.45319999999999999</v>
      </c>
      <c r="H1079" s="6">
        <v>0.42099999999999999</v>
      </c>
      <c r="I1079" s="6">
        <v>0.43589793475166261</v>
      </c>
      <c r="J1079" s="6">
        <v>0.40151179914537949</v>
      </c>
      <c r="K1079" s="6">
        <f t="shared" si="782"/>
        <v>0.40063144477990187</v>
      </c>
      <c r="L1079" s="6">
        <f t="shared" si="782"/>
        <v>0.40240003486967518</v>
      </c>
      <c r="M1079" s="6">
        <f t="shared" si="782"/>
        <v>0.39736537132149435</v>
      </c>
      <c r="N1079" s="6">
        <f t="shared" si="783"/>
        <v>0.39328437915567305</v>
      </c>
      <c r="O1079" s="6">
        <f t="shared" si="783"/>
        <v>0.39204715103945786</v>
      </c>
      <c r="P1079" s="6">
        <f t="shared" si="783"/>
        <v>0.38155694898494508</v>
      </c>
      <c r="Q1079" s="6">
        <f t="shared" si="783"/>
        <v>0.44128391290695756</v>
      </c>
      <c r="R1079" s="6">
        <f t="shared" si="783"/>
        <v>0.37925279193159001</v>
      </c>
      <c r="S1079" s="6">
        <f t="shared" ref="S1079:T1079" si="785">S1075/S1074</f>
        <v>0.38377199740996409</v>
      </c>
      <c r="T1079" s="6">
        <f t="shared" si="785"/>
        <v>0.38327811646947907</v>
      </c>
    </row>
    <row r="1080" spans="1:20">
      <c r="B1080" t="s">
        <v>233</v>
      </c>
      <c r="D1080" t="s">
        <v>20</v>
      </c>
      <c r="E1080" s="6">
        <v>0.58099999999999996</v>
      </c>
      <c r="F1080" s="6">
        <v>0.57909999999999995</v>
      </c>
      <c r="G1080" s="6">
        <v>0.59740000000000004</v>
      </c>
      <c r="H1080" s="6">
        <v>0.61</v>
      </c>
      <c r="I1080" s="6">
        <v>0.62251020912942856</v>
      </c>
      <c r="J1080" s="6">
        <v>0.62812977336608766</v>
      </c>
      <c r="K1080" s="6">
        <f t="shared" si="782"/>
        <v>0.64756096340712421</v>
      </c>
      <c r="L1080" s="6">
        <f t="shared" si="782"/>
        <v>0.61717293982879062</v>
      </c>
      <c r="M1080" s="6">
        <f t="shared" si="782"/>
        <v>0.61201601159119601</v>
      </c>
      <c r="N1080" s="6">
        <f t="shared" si="783"/>
        <v>0.58724541824145637</v>
      </c>
      <c r="O1080" s="6">
        <f t="shared" si="783"/>
        <v>0.56543455370126428</v>
      </c>
      <c r="P1080" s="6">
        <f t="shared" si="783"/>
        <v>0.57175561973339195</v>
      </c>
      <c r="Q1080" s="6">
        <f t="shared" si="783"/>
        <v>0.59683852731237863</v>
      </c>
      <c r="R1080" s="6">
        <f t="shared" si="783"/>
        <v>0.59473267144665587</v>
      </c>
      <c r="S1080" s="6">
        <f t="shared" ref="S1080:T1080" si="786">S1076/S1075</f>
        <v>0.57945300186568105</v>
      </c>
      <c r="T1080" s="6">
        <f t="shared" si="786"/>
        <v>0.55206426668556929</v>
      </c>
    </row>
    <row r="1081" spans="1:20">
      <c r="B1081" t="s">
        <v>233</v>
      </c>
      <c r="D1081" t="s">
        <v>21</v>
      </c>
      <c r="E1081" s="6">
        <v>0.2661</v>
      </c>
      <c r="F1081" s="6">
        <v>0.24360000000000001</v>
      </c>
      <c r="G1081" s="6">
        <v>0.2707</v>
      </c>
      <c r="H1081" s="6">
        <v>0.25679999999999997</v>
      </c>
      <c r="I1081" s="6">
        <v>0.27135091452134347</v>
      </c>
      <c r="J1081" s="6">
        <v>0.25220151540099733</v>
      </c>
      <c r="K1081" s="6">
        <f t="shared" ref="K1081:R1081" si="787">K1076/K1074</f>
        <v>0.25943328435286134</v>
      </c>
      <c r="L1081" s="6">
        <f t="shared" si="787"/>
        <v>0.2483504125077253</v>
      </c>
      <c r="M1081" s="6">
        <f t="shared" si="787"/>
        <v>0.24319396970063561</v>
      </c>
      <c r="N1081" s="6">
        <f t="shared" si="787"/>
        <v>0.2309544497251047</v>
      </c>
      <c r="O1081" s="6">
        <f t="shared" si="787"/>
        <v>0.22167700587784803</v>
      </c>
      <c r="P1081" s="6">
        <f t="shared" si="787"/>
        <v>0.21815732983046945</v>
      </c>
      <c r="Q1081" s="6">
        <f t="shared" si="787"/>
        <v>0.26337524070603252</v>
      </c>
      <c r="R1081" s="6">
        <f t="shared" si="787"/>
        <v>0.22555402609907726</v>
      </c>
      <c r="S1081" s="6">
        <f t="shared" ref="S1081:T1081" si="788">S1076/S1074</f>
        <v>0.22237783593119206</v>
      </c>
      <c r="T1081" s="6">
        <f t="shared" si="788"/>
        <v>0.2115941523053492</v>
      </c>
    </row>
    <row r="1082" spans="1:20">
      <c r="B1082" t="s">
        <v>233</v>
      </c>
    </row>
    <row r="1083" spans="1:20">
      <c r="A1083" t="s">
        <v>232</v>
      </c>
      <c r="B1083" t="s">
        <v>235</v>
      </c>
      <c r="C1083" t="s">
        <v>236</v>
      </c>
    </row>
    <row r="1084" spans="1:20">
      <c r="B1084" t="s">
        <v>235</v>
      </c>
      <c r="D1084" t="s">
        <v>12</v>
      </c>
      <c r="E1084" s="1">
        <v>5521</v>
      </c>
      <c r="F1084" s="1">
        <v>5394</v>
      </c>
      <c r="G1084" s="1">
        <v>5086</v>
      </c>
      <c r="H1084" s="1">
        <v>5149</v>
      </c>
      <c r="I1084" s="1">
        <v>4877</v>
      </c>
      <c r="J1084" s="1">
        <v>4717</v>
      </c>
      <c r="K1084" s="1">
        <f>HLOOKUP(B1083,'FY14-15'!$E$2:$GA$49,15,FALSE)</f>
        <v>4121</v>
      </c>
      <c r="L1084" s="1">
        <f>HLOOKUP(B1083,'FY15-16'!$E$2:$GA$49,15,FALSE)</f>
        <v>4027</v>
      </c>
      <c r="M1084" s="1">
        <f>HLOOKUP(B1083,'FY16-17'!$E$2:$GA$49,15,FALSE)</f>
        <v>4738</v>
      </c>
      <c r="N1084" s="1">
        <f>HLOOKUP(B1083,'FY17-18'!$E$2:$GA$49,15,FALSE)</f>
        <v>4868</v>
      </c>
      <c r="O1084" s="1">
        <f>HLOOKUP($B1083,'FY18-19'!$E$2:$GA$49,15,FALSE)</f>
        <v>4859</v>
      </c>
      <c r="P1084" s="1">
        <f>HLOOKUP($B1083,'FY19-20'!$E$2:$GA$49,15,FALSE)</f>
        <v>4726</v>
      </c>
      <c r="Q1084" s="1">
        <f>HLOOKUP($B1083,'FY20-21'!$E$2:$GA$49,15,FALSE)</f>
        <v>590</v>
      </c>
      <c r="R1084" s="1">
        <f>HLOOKUP($B1083,'FY21-22'!$E$2:$GA$49,15,FALSE)</f>
        <v>3446</v>
      </c>
      <c r="S1084" s="1">
        <f>HLOOKUP($B1083,'FY22-23'!$E$2:$GA$49,15,FALSE)</f>
        <v>3748</v>
      </c>
      <c r="T1084" s="1">
        <f>HLOOKUP($B1083,'FY23-24'!$E$2:$GA$49,15,FALSE)</f>
        <v>3692</v>
      </c>
    </row>
    <row r="1085" spans="1:20">
      <c r="B1085" t="s">
        <v>235</v>
      </c>
      <c r="D1085" t="s">
        <v>13</v>
      </c>
      <c r="E1085" s="3">
        <v>1032077</v>
      </c>
      <c r="F1085" s="3">
        <v>1145045</v>
      </c>
      <c r="G1085" s="3">
        <v>1003515</v>
      </c>
      <c r="H1085" s="3">
        <v>1030284</v>
      </c>
      <c r="I1085" s="1">
        <v>1071340</v>
      </c>
      <c r="J1085" s="1">
        <v>1056380</v>
      </c>
      <c r="K1085" s="1">
        <f>HLOOKUP(B1084,'FY14-15'!$E$2:$GA$49,31,FALSE)</f>
        <v>1061619</v>
      </c>
      <c r="L1085" s="1">
        <f>HLOOKUP(B1084,'FY15-16'!$E$2:$GA$49,31,FALSE)</f>
        <v>1007780</v>
      </c>
      <c r="M1085" s="1">
        <f>HLOOKUP(B1084,'FY16-17'!$E$2:$GA$49,31,FALSE)</f>
        <v>1026337</v>
      </c>
      <c r="N1085" s="1">
        <f>HLOOKUP(B1084,'FY17-18'!$E$2:$GA$49,31,FALSE)</f>
        <v>1081769</v>
      </c>
      <c r="O1085" s="1">
        <f>HLOOKUP($B1084,'FY18-19'!$E$2:$GA$49,31,FALSE)</f>
        <v>1060713</v>
      </c>
      <c r="P1085" s="1">
        <f>HLOOKUP($B1084,'FY19-20'!$E$2:$GA$49,31,FALSE)</f>
        <v>677248</v>
      </c>
      <c r="Q1085" s="1">
        <f>HLOOKUP($B1084,'FY20-21'!$E$2:$GA$49,31,FALSE)</f>
        <v>588472.19999999995</v>
      </c>
      <c r="R1085" s="1">
        <f>HLOOKUP($B1084,'FY21-22'!$E$2:$GA$49,31,FALSE)</f>
        <v>872040</v>
      </c>
      <c r="S1085" s="1">
        <f>HLOOKUP($B1084,'FY22-23'!$E$2:$GA$49,31,FALSE)</f>
        <v>828240</v>
      </c>
      <c r="T1085" s="1">
        <f>HLOOKUP($B1084,'FY23-24'!$E$2:$GA$49,31,FALSE)</f>
        <v>788216</v>
      </c>
    </row>
    <row r="1086" spans="1:20">
      <c r="B1086" t="s">
        <v>235</v>
      </c>
      <c r="D1086" t="s">
        <v>24</v>
      </c>
      <c r="E1086" s="3">
        <v>3450310</v>
      </c>
      <c r="F1086" s="3">
        <v>3749574</v>
      </c>
      <c r="G1086" s="3">
        <v>3690632</v>
      </c>
      <c r="H1086" s="3">
        <v>3975820</v>
      </c>
      <c r="I1086" s="1">
        <v>3939153</v>
      </c>
      <c r="J1086" s="1">
        <v>4077780</v>
      </c>
      <c r="K1086" s="1">
        <f>HLOOKUP(B1085,'FY14-15'!$E$2:$GA$49,7,FALSE)</f>
        <v>4127268</v>
      </c>
      <c r="L1086" s="1">
        <f>HLOOKUP(B1085,'FY15-16'!$E$2:$GA$49,7,FALSE)</f>
        <v>4068978</v>
      </c>
      <c r="M1086" s="1">
        <f>HLOOKUP(B1085,'FY16-17'!$E$2:$GA$49,7,FALSE)</f>
        <v>4306070</v>
      </c>
      <c r="N1086" s="1">
        <f>HLOOKUP(B1085,'FY17-18'!$E$2:$GA$49,7,FALSE)</f>
        <v>4864979</v>
      </c>
      <c r="O1086" s="1">
        <f>HLOOKUP($B1085,'FY18-19'!$E$2:$GA$49,7,FALSE)</f>
        <v>4871505</v>
      </c>
      <c r="P1086" s="1">
        <f>HLOOKUP($B1085,'FY19-20'!$E$2:$GA$49,7,FALSE)</f>
        <v>5242031</v>
      </c>
      <c r="Q1086" s="1">
        <f>HLOOKUP($B1085,'FY20-21'!$E$2:$GA$49,7,FALSE)</f>
        <v>4518163</v>
      </c>
      <c r="R1086" s="1">
        <f>HLOOKUP($B1085,'FY21-22'!$E$2:$GA$49,7,FALSE)</f>
        <v>5443253.6900000004</v>
      </c>
      <c r="S1086" s="1">
        <f>HLOOKUP($B1085,'FY22-23'!$E$2:$GA$49,7,FALSE)</f>
        <v>5812429.2999999998</v>
      </c>
      <c r="T1086" s="1">
        <f>HLOOKUP($B1085,'FY23-24'!$E$2:$GA$49,7,FALSE)</f>
        <v>6283106.7300000004</v>
      </c>
    </row>
    <row r="1087" spans="1:20">
      <c r="B1087" t="s">
        <v>235</v>
      </c>
      <c r="D1087" t="s">
        <v>15</v>
      </c>
      <c r="E1087" s="3">
        <v>1427087.49</v>
      </c>
      <c r="F1087" s="3">
        <v>1556739.27</v>
      </c>
      <c r="G1087" s="3">
        <v>1556739.27</v>
      </c>
      <c r="H1087" s="3">
        <v>1604628.7</v>
      </c>
      <c r="I1087" s="1">
        <v>1602491.42</v>
      </c>
      <c r="J1087" s="1">
        <v>1645697.8900000001</v>
      </c>
      <c r="K1087" s="1">
        <f>HLOOKUP(B1086,'FY14-15'!$E$2:$GA$49,39,FALSE)</f>
        <v>1663771.5</v>
      </c>
      <c r="L1087" s="1">
        <f>HLOOKUP(B1086,'FY15-16'!$E$2:$GA$49,39,FALSE)</f>
        <v>1663771.5</v>
      </c>
      <c r="M1087" s="1">
        <f>HLOOKUP(B1086,'FY16-17'!$E$2:$GA$49,39,FALSE)</f>
        <v>1715495.9100000001</v>
      </c>
      <c r="N1087" s="1">
        <f>HLOOKUP(B1086,'FY17-18'!$E$2:$GA$49,39,FALSE)</f>
        <v>1918680.46</v>
      </c>
      <c r="O1087" s="1">
        <f>HLOOKUP($B1086,'FY18-19'!$E$2:$GA$49,39,FALSE)</f>
        <v>1918680.46</v>
      </c>
      <c r="P1087" s="1">
        <f>HLOOKUP($B1086,'FY19-20'!$E$2:$GA$49,39,FALSE)</f>
        <v>1945082.04</v>
      </c>
      <c r="Q1087" s="1">
        <f>HLOOKUP($B1086,'FY20-21'!$E$2:$GA$49,39,FALSE)</f>
        <v>1945082.04</v>
      </c>
      <c r="R1087" s="1">
        <f>HLOOKUP($B1086,'FY21-22'!$E$2:$GA$49,39,FALSE)</f>
        <v>2062018.76</v>
      </c>
      <c r="S1087" s="1">
        <f>HLOOKUP($B1086,'FY22-23'!$E$2:$GA$49,39,FALSE)</f>
        <v>2176089.52</v>
      </c>
      <c r="T1087" s="1">
        <f>HLOOKUP($B1086,'FY23-24'!$E$2:$GA$49,39,FALSE)</f>
        <v>2325484.58</v>
      </c>
    </row>
    <row r="1088" spans="1:20">
      <c r="B1088" t="s">
        <v>235</v>
      </c>
      <c r="D1088" t="s">
        <v>16</v>
      </c>
      <c r="E1088" s="3">
        <v>834067.75</v>
      </c>
      <c r="F1088" s="3">
        <v>928055.21</v>
      </c>
      <c r="G1088" s="3">
        <v>933625.5</v>
      </c>
      <c r="H1088" s="3">
        <v>988353.8</v>
      </c>
      <c r="I1088" s="1">
        <v>988272.78</v>
      </c>
      <c r="J1088" s="1">
        <v>1015696.22</v>
      </c>
      <c r="K1088" s="1">
        <f>HLOOKUP(B1087,'FY14-15'!$E$2:$GA$49,48,FALSE)</f>
        <v>1081771.5</v>
      </c>
      <c r="L1088" s="1">
        <f>HLOOKUP(B1087,'FY15-16'!$E$2:$GA$49,48,FALSE)</f>
        <v>1025549.19</v>
      </c>
      <c r="M1088" s="1">
        <f>HLOOKUP(B1087,'FY16-17'!$E$2:$GA$49,48,FALSE)</f>
        <v>1048109.4299999999</v>
      </c>
      <c r="N1088" s="1">
        <f>HLOOKUP(B1087,'FY17-18'!$E$2:$GA$49,48,FALSE)</f>
        <v>1135274.53</v>
      </c>
      <c r="O1088" s="1">
        <f>HLOOKUP($B1087,'FY18-19'!$E$2:$GA$49,48,FALSE)</f>
        <v>1066687.05</v>
      </c>
      <c r="P1088" s="1">
        <f>HLOOKUP($B1087,'FY19-20'!$E$2:$GA$49,48,FALSE)</f>
        <v>1114122.27</v>
      </c>
      <c r="Q1088" s="1">
        <f>HLOOKUP($B1087,'FY20-21'!$E$2:$GA$49,48,FALSE)</f>
        <v>1160899.8999999999</v>
      </c>
      <c r="R1088" s="1">
        <f>HLOOKUP($B1087,'FY21-22'!$E$2:$GA$49,48,FALSE)</f>
        <v>1213058.3900000001</v>
      </c>
      <c r="S1088" s="1">
        <f>HLOOKUP($B1087,'FY22-23'!$E$2:$GA$49,48,FALSE)</f>
        <v>1256723.27</v>
      </c>
      <c r="T1088" s="1">
        <f>HLOOKUP($B1087,'FY23-24'!$E$2:$GA$49,48,FALSE)</f>
        <v>1291014.1000000001</v>
      </c>
    </row>
    <row r="1089" spans="1:20">
      <c r="B1089" t="s">
        <v>235</v>
      </c>
      <c r="D1089" t="s">
        <v>17</v>
      </c>
      <c r="E1089" s="3">
        <v>624.94000000000005</v>
      </c>
      <c r="F1089" s="3">
        <v>695.14</v>
      </c>
      <c r="G1089" s="3">
        <v>725.65</v>
      </c>
      <c r="H1089" s="3">
        <v>772.15</v>
      </c>
      <c r="I1089" s="3">
        <v>807.70002050440849</v>
      </c>
      <c r="J1089" s="3">
        <v>864.48590205639175</v>
      </c>
      <c r="K1089" s="3">
        <f t="shared" ref="K1089:R1089" si="789">K1086/K1084</f>
        <v>1001.5209900509585</v>
      </c>
      <c r="L1089" s="3">
        <f t="shared" si="789"/>
        <v>1010.4241370747454</v>
      </c>
      <c r="M1089" s="3">
        <f t="shared" si="789"/>
        <v>908.83706205149849</v>
      </c>
      <c r="N1089" s="3">
        <f t="shared" si="789"/>
        <v>999.37941659819228</v>
      </c>
      <c r="O1089" s="3">
        <f t="shared" si="789"/>
        <v>1002.5735748096316</v>
      </c>
      <c r="P1089" s="3">
        <f t="shared" si="789"/>
        <v>1109.1898011002963</v>
      </c>
      <c r="Q1089" s="3">
        <f t="shared" si="789"/>
        <v>7657.9033898305088</v>
      </c>
      <c r="R1089" s="3">
        <f t="shared" si="789"/>
        <v>1579.58609692397</v>
      </c>
      <c r="S1089" s="3">
        <f t="shared" ref="S1089:T1089" si="790">S1086/S1084</f>
        <v>1550.8082443970118</v>
      </c>
      <c r="T1089" s="3">
        <f t="shared" si="790"/>
        <v>1701.816557421452</v>
      </c>
    </row>
    <row r="1090" spans="1:20">
      <c r="B1090" t="s">
        <v>235</v>
      </c>
      <c r="D1090" t="s">
        <v>18</v>
      </c>
      <c r="E1090" s="4">
        <v>3.34</v>
      </c>
      <c r="F1090" s="4">
        <v>3.27</v>
      </c>
      <c r="G1090" s="4">
        <v>3.68</v>
      </c>
      <c r="H1090" s="4">
        <v>3.86</v>
      </c>
      <c r="I1090" s="5">
        <v>3.6768467526648871</v>
      </c>
      <c r="J1090" s="5">
        <v>3.8601450235710635</v>
      </c>
      <c r="K1090" s="3">
        <f t="shared" ref="K1090:M1092" si="791">K1086/K1085</f>
        <v>3.8877111280035495</v>
      </c>
      <c r="L1090" s="3">
        <f t="shared" si="791"/>
        <v>4.0375657385540498</v>
      </c>
      <c r="M1090" s="3">
        <f t="shared" si="791"/>
        <v>4.1955712402456502</v>
      </c>
      <c r="N1090" s="3">
        <f t="shared" ref="N1090:R1092" si="792">N1086/N1085</f>
        <v>4.4972438662967784</v>
      </c>
      <c r="O1090" s="3">
        <f t="shared" si="792"/>
        <v>4.592670213337632</v>
      </c>
      <c r="P1090" s="3">
        <f t="shared" si="792"/>
        <v>7.7401941386316384</v>
      </c>
      <c r="Q1090" s="3">
        <f t="shared" si="792"/>
        <v>7.677784948889685</v>
      </c>
      <c r="R1090" s="3">
        <f t="shared" si="792"/>
        <v>6.2419770767395999</v>
      </c>
      <c r="S1090" s="3">
        <f t="shared" ref="S1090:T1090" si="793">S1086/S1085</f>
        <v>7.017808002511349</v>
      </c>
      <c r="T1090" s="3">
        <f t="shared" si="793"/>
        <v>7.9713006713895691</v>
      </c>
    </row>
    <row r="1091" spans="1:20">
      <c r="B1091" t="s">
        <v>235</v>
      </c>
      <c r="D1091" t="s">
        <v>19</v>
      </c>
      <c r="E1091" s="6">
        <v>0.41360000000000002</v>
      </c>
      <c r="F1091" s="6">
        <v>0.41520000000000001</v>
      </c>
      <c r="G1091" s="6">
        <v>0.42180000000000001</v>
      </c>
      <c r="H1091" s="6">
        <v>0.40360000000000001</v>
      </c>
      <c r="I1091" s="6">
        <v>0.40681116473516005</v>
      </c>
      <c r="J1091" s="6">
        <v>0.4035769193041312</v>
      </c>
      <c r="K1091" s="6">
        <f t="shared" si="791"/>
        <v>0.40311690445108</v>
      </c>
      <c r="L1091" s="6">
        <f t="shared" si="791"/>
        <v>0.40889174136601375</v>
      </c>
      <c r="M1091" s="6">
        <f t="shared" si="791"/>
        <v>0.3983901585436373</v>
      </c>
      <c r="N1091" s="6">
        <f t="shared" si="792"/>
        <v>0.39438617515101299</v>
      </c>
      <c r="O1091" s="6">
        <f t="shared" si="792"/>
        <v>0.39385784475228908</v>
      </c>
      <c r="P1091" s="6">
        <f t="shared" si="792"/>
        <v>0.37105504336010225</v>
      </c>
      <c r="Q1091" s="6">
        <f t="shared" si="792"/>
        <v>0.43050284817081635</v>
      </c>
      <c r="R1091" s="6">
        <f t="shared" si="792"/>
        <v>0.37882099153089444</v>
      </c>
      <c r="S1091" s="6">
        <f t="shared" ref="S1091:T1091" si="794">S1087/S1086</f>
        <v>0.37438554650462591</v>
      </c>
      <c r="T1091" s="6">
        <f t="shared" si="794"/>
        <v>0.37011699465433079</v>
      </c>
    </row>
    <row r="1092" spans="1:20">
      <c r="B1092" t="s">
        <v>235</v>
      </c>
      <c r="D1092" t="s">
        <v>20</v>
      </c>
      <c r="E1092" s="6">
        <v>0.58450000000000002</v>
      </c>
      <c r="F1092" s="6">
        <v>0.59619999999999995</v>
      </c>
      <c r="G1092" s="6">
        <v>0.59970000000000001</v>
      </c>
      <c r="H1092" s="6">
        <v>0.6159</v>
      </c>
      <c r="I1092" s="6">
        <v>0.61671018494439123</v>
      </c>
      <c r="J1092" s="6">
        <v>0.61718267135895755</v>
      </c>
      <c r="K1092" s="6">
        <f t="shared" si="791"/>
        <v>0.65019234912967316</v>
      </c>
      <c r="L1092" s="6">
        <f t="shared" si="791"/>
        <v>0.61640026289667782</v>
      </c>
      <c r="M1092" s="6">
        <f t="shared" si="791"/>
        <v>0.61096585768018519</v>
      </c>
      <c r="N1092" s="6">
        <f t="shared" si="792"/>
        <v>0.59169546658123573</v>
      </c>
      <c r="O1092" s="6">
        <f t="shared" si="792"/>
        <v>0.55594825310307272</v>
      </c>
      <c r="P1092" s="6">
        <f t="shared" si="792"/>
        <v>0.57278934620156174</v>
      </c>
      <c r="Q1092" s="6">
        <f t="shared" si="792"/>
        <v>0.59683852718109509</v>
      </c>
      <c r="R1092" s="6">
        <f t="shared" si="792"/>
        <v>0.58828678648879029</v>
      </c>
      <c r="S1092" s="6">
        <f t="shared" ref="S1092:T1092" si="795">S1088/S1087</f>
        <v>0.57751450868620513</v>
      </c>
      <c r="T1092" s="6">
        <f t="shared" si="795"/>
        <v>0.55515917460953457</v>
      </c>
    </row>
    <row r="1093" spans="1:20">
      <c r="B1093" t="s">
        <v>235</v>
      </c>
      <c r="D1093" t="s">
        <v>21</v>
      </c>
      <c r="E1093" s="6">
        <v>0.2417</v>
      </c>
      <c r="F1093" s="6">
        <v>0.2475</v>
      </c>
      <c r="G1093" s="6">
        <v>0.253</v>
      </c>
      <c r="H1093" s="6">
        <v>0.24859999999999999</v>
      </c>
      <c r="I1093" s="6">
        <v>0.25088458864126373</v>
      </c>
      <c r="J1093" s="6">
        <v>0.24908068115494214</v>
      </c>
      <c r="K1093" s="6">
        <f t="shared" ref="K1093:R1093" si="796">K1088/K1086</f>
        <v>0.2621035270789297</v>
      </c>
      <c r="L1093" s="6">
        <f t="shared" si="796"/>
        <v>0.25204097687429128</v>
      </c>
      <c r="M1093" s="6">
        <f t="shared" si="796"/>
        <v>0.24340278490595832</v>
      </c>
      <c r="N1093" s="6">
        <f t="shared" si="796"/>
        <v>0.23335651191916759</v>
      </c>
      <c r="O1093" s="6">
        <f t="shared" si="796"/>
        <v>0.21896458076097633</v>
      </c>
      <c r="P1093" s="6">
        <f t="shared" si="796"/>
        <v>0.2125363756910251</v>
      </c>
      <c r="Q1093" s="6">
        <f t="shared" si="796"/>
        <v>0.25694068584953661</v>
      </c>
      <c r="R1093" s="6">
        <f t="shared" si="796"/>
        <v>0.22285538376220712</v>
      </c>
      <c r="S1093" s="6">
        <f t="shared" ref="S1093:T1093" si="797">S1088/S1086</f>
        <v>0.21621308494883543</v>
      </c>
      <c r="T1093" s="6">
        <f t="shared" si="797"/>
        <v>0.20547384526125978</v>
      </c>
    </row>
    <row r="1094" spans="1:20">
      <c r="B1094" t="s">
        <v>235</v>
      </c>
    </row>
    <row r="1095" spans="1:20">
      <c r="A1095" t="s">
        <v>232</v>
      </c>
      <c r="B1095" s="225">
        <v>1570</v>
      </c>
      <c r="C1095" t="s">
        <v>237</v>
      </c>
    </row>
    <row r="1096" spans="1:20">
      <c r="B1096" s="225">
        <v>1570</v>
      </c>
      <c r="D1096" t="s">
        <v>12</v>
      </c>
      <c r="E1096" s="1">
        <v>1186</v>
      </c>
      <c r="F1096" s="1">
        <v>1210</v>
      </c>
      <c r="G1096" s="1">
        <v>1159</v>
      </c>
      <c r="H1096" s="1">
        <v>1175</v>
      </c>
      <c r="I1096" s="1">
        <v>1139</v>
      </c>
      <c r="J1096" s="1">
        <v>468</v>
      </c>
      <c r="K1096" s="1">
        <f>HLOOKUP(B1095,'FY14-15'!$E$2:$GA$49,15,FALSE)</f>
        <v>523</v>
      </c>
      <c r="L1096" s="1">
        <f>HLOOKUP(B1095,'FY15-16'!$E$2:$GA$49,15,FALSE)</f>
        <v>483</v>
      </c>
      <c r="M1096" s="1">
        <f>HLOOKUP(B1095,'FY16-17'!$E$2:$GA$49,15,FALSE)</f>
        <v>483</v>
      </c>
      <c r="N1096" s="1">
        <f>HLOOKUP(B1095,'FY17-18'!$E$2:$GA$49,15,FALSE)</f>
        <v>473</v>
      </c>
      <c r="O1096" s="1">
        <f>HLOOKUP($B1095,'FY18-19'!$E$2:$GA$49,15,FALSE)</f>
        <v>478</v>
      </c>
      <c r="P1096" s="1">
        <f>HLOOKUP($B1095,'FY19-20'!$E$2:$GA$49,15,FALSE)</f>
        <v>460</v>
      </c>
      <c r="Q1096" s="1">
        <f>HLOOKUP($B1095,'FY20-21'!$E$2:$GA$49,15,FALSE)</f>
        <v>1029</v>
      </c>
      <c r="R1096" s="1">
        <f>HLOOKUP($B1095,'FY21-22'!$E$2:$GA$49,15,FALSE)</f>
        <v>369</v>
      </c>
      <c r="S1096" s="1">
        <f>HLOOKUP(RIGHT($B1095,4),'FY22-23'!$E$2:$GA$49,15,FALSE)</f>
        <v>655</v>
      </c>
      <c r="T1096" s="1">
        <f>HLOOKUP(RIGHT($B1095,4),'FY23-24'!$E$2:$GA$49,15,FALSE)</f>
        <v>520</v>
      </c>
    </row>
    <row r="1097" spans="1:20">
      <c r="B1097" s="225">
        <v>1570</v>
      </c>
      <c r="D1097" t="s">
        <v>13</v>
      </c>
      <c r="E1097" s="3">
        <v>63296</v>
      </c>
      <c r="F1097" s="3">
        <v>50445</v>
      </c>
      <c r="G1097" s="3">
        <v>76104</v>
      </c>
      <c r="H1097" s="3">
        <v>76950</v>
      </c>
      <c r="I1097" s="1">
        <v>78147</v>
      </c>
      <c r="J1097" s="1">
        <v>72144</v>
      </c>
      <c r="K1097" s="1">
        <f>HLOOKUP(B1096,'FY14-15'!$E$2:$GA$49,31,FALSE)</f>
        <v>84597</v>
      </c>
      <c r="L1097" s="1">
        <f>HLOOKUP(B1096,'FY15-16'!$E$2:$GA$49,31,FALSE)</f>
        <v>81627</v>
      </c>
      <c r="M1097" s="1">
        <f>HLOOKUP(B1096,'FY16-17'!$E$2:$GA$49,31,FALSE)</f>
        <v>97008.3</v>
      </c>
      <c r="N1097" s="1">
        <f>HLOOKUP(B1096,'FY17-18'!$E$2:$GA$49,31,FALSE)</f>
        <v>94639</v>
      </c>
      <c r="O1097" s="1">
        <f>HLOOKUP($B1096,'FY18-19'!$E$2:$GA$49,31,FALSE)</f>
        <v>93457</v>
      </c>
      <c r="P1097" s="1">
        <f>HLOOKUP($B1096,'FY19-20'!$E$2:$GA$49,31,FALSE)</f>
        <v>76497</v>
      </c>
      <c r="Q1097" s="1">
        <f>HLOOKUP($B1096,'FY20-21'!$E$2:$GA$49,31,FALSE)</f>
        <v>68866.7</v>
      </c>
      <c r="R1097" s="1">
        <f>HLOOKUP($B1096,'FY21-22'!$E$2:$GA$49,31,FALSE)</f>
        <v>70728</v>
      </c>
      <c r="S1097" s="1">
        <f>HLOOKUP(RIGHT($B1096,4),'FY22-23'!$E$2:$GA$49,31,FALSE)</f>
        <v>64428.6</v>
      </c>
      <c r="T1097" s="1">
        <f>HLOOKUP(RIGHT($B1096,4),'FY23-24'!$E$2:$GA$49,31,FALSE)</f>
        <v>57674.400000000001</v>
      </c>
    </row>
    <row r="1098" spans="1:20">
      <c r="B1098" s="225">
        <v>1570</v>
      </c>
      <c r="D1098" t="s">
        <v>24</v>
      </c>
      <c r="E1098" s="3">
        <v>193678.74</v>
      </c>
      <c r="F1098" s="3">
        <v>207840.69</v>
      </c>
      <c r="G1098" s="3">
        <v>265439.71000000002</v>
      </c>
      <c r="H1098" s="3">
        <v>293147.58</v>
      </c>
      <c r="I1098" s="1">
        <v>303251.68</v>
      </c>
      <c r="J1098" s="1">
        <v>277329.98</v>
      </c>
      <c r="K1098" s="1">
        <f>HLOOKUP(B1097,'FY14-15'!$E$2:$GA$49,7,FALSE)</f>
        <v>481384.77</v>
      </c>
      <c r="L1098" s="1">
        <f>HLOOKUP(B1097,'FY15-16'!$E$2:$GA$49,7,FALSE)</f>
        <v>329776.23</v>
      </c>
      <c r="M1098" s="1">
        <f>HLOOKUP(B1097,'FY16-17'!$E$2:$GA$49,7,FALSE)</f>
        <v>359188.28</v>
      </c>
      <c r="N1098" s="1">
        <f>HLOOKUP(B1097,'FY17-18'!$E$2:$GA$49,7,FALSE)</f>
        <v>432485.91</v>
      </c>
      <c r="O1098" s="1">
        <f>HLOOKUP($B1097,'FY18-19'!$E$2:$GA$49,7,FALSE)</f>
        <v>343993.25</v>
      </c>
      <c r="P1098" s="1">
        <f>HLOOKUP($B1097,'FY19-20'!$E$2:$GA$49,7,FALSE)</f>
        <v>266135.96000000002</v>
      </c>
      <c r="Q1098" s="1">
        <f>HLOOKUP($B1097,'FY20-21'!$E$2:$GA$49,7,FALSE)</f>
        <v>282854.84999999998</v>
      </c>
      <c r="R1098" s="1">
        <f>HLOOKUP($B1097,'FY21-22'!$E$2:$GA$49,7,FALSE)</f>
        <v>415599.62</v>
      </c>
      <c r="S1098" s="1">
        <f>HLOOKUP(RIGHT($B1097,4),'FY22-23'!$E$2:$GA$49,7,FALSE)</f>
        <v>393056.29</v>
      </c>
      <c r="T1098" s="1">
        <f>HLOOKUP(RIGHT($B1097,4),'FY23-24'!$E$2:$GA$49,7,FALSE)</f>
        <v>519756.43</v>
      </c>
    </row>
    <row r="1099" spans="1:20">
      <c r="B1099" s="225">
        <v>1570</v>
      </c>
      <c r="D1099" t="s">
        <v>15</v>
      </c>
      <c r="E1099" s="3">
        <v>81450.48</v>
      </c>
      <c r="F1099" s="3">
        <v>83028.800000000003</v>
      </c>
      <c r="G1099" s="3">
        <v>108963.48</v>
      </c>
      <c r="H1099" s="3">
        <v>118560.01</v>
      </c>
      <c r="I1099" s="1">
        <v>122282.03</v>
      </c>
      <c r="J1099" s="1">
        <v>111999</v>
      </c>
      <c r="K1099" s="1">
        <f>HLOOKUP(B1098,'FY14-15'!$E$2:$GA$49,39,FALSE)</f>
        <v>184231.01</v>
      </c>
      <c r="L1099" s="1">
        <f>HLOOKUP(B1098,'FY15-16'!$E$2:$GA$49,39,FALSE)</f>
        <v>184231.01</v>
      </c>
      <c r="M1099" s="1">
        <f>HLOOKUP(B1098,'FY16-17'!$E$2:$GA$49,39,FALSE)</f>
        <v>145951.26999999999</v>
      </c>
      <c r="N1099" s="1">
        <f>HLOOKUP(B1098,'FY17-18'!$E$2:$GA$49,39,FALSE)</f>
        <v>170183.83000000002</v>
      </c>
      <c r="O1099" s="1">
        <f>HLOOKUP($B1098,'FY18-19'!$E$2:$GA$49,39,FALSE)</f>
        <v>170183.83000000002</v>
      </c>
      <c r="P1099" s="1">
        <f>HLOOKUP($B1098,'FY19-20'!$E$2:$GA$49,39,FALSE)</f>
        <v>139915.35999999999</v>
      </c>
      <c r="Q1099" s="1">
        <f>HLOOKUP($B1098,'FY20-21'!$E$2:$GA$49,39,FALSE)</f>
        <v>113049.51999999999</v>
      </c>
      <c r="R1099" s="1">
        <f>HLOOKUP($B1098,'FY21-22'!$E$2:$GA$49,39,FALSE)</f>
        <v>158476.31</v>
      </c>
      <c r="S1099" s="1">
        <f>HLOOKUP(RIGHT($B1098,4),'FY22-23'!$E$2:$GA$49,39,FALSE)</f>
        <v>158476.31</v>
      </c>
      <c r="T1099" s="1">
        <f>HLOOKUP(RIGHT($B1098,4),'FY23-24'!$E$2:$GA$49,39,FALSE)</f>
        <v>190485.15</v>
      </c>
    </row>
    <row r="1100" spans="1:20">
      <c r="B1100" s="225">
        <v>1570</v>
      </c>
      <c r="D1100" t="s">
        <v>16</v>
      </c>
      <c r="E1100" s="3">
        <v>48359.519999999997</v>
      </c>
      <c r="F1100" s="3">
        <v>48970.82</v>
      </c>
      <c r="G1100" s="3">
        <v>67940.509999999995</v>
      </c>
      <c r="H1100" s="3">
        <v>73651.39</v>
      </c>
      <c r="I1100" s="1">
        <v>75699.12</v>
      </c>
      <c r="J1100" s="1">
        <v>75154.06</v>
      </c>
      <c r="K1100" s="1">
        <f>HLOOKUP(B1099,'FY14-15'!$E$2:$GA$49,48,FALSE)</f>
        <v>126514.31</v>
      </c>
      <c r="L1100" s="1">
        <f>HLOOKUP(B1099,'FY15-16'!$E$2:$GA$49,48,FALSE)</f>
        <v>113560.04</v>
      </c>
      <c r="M1100" s="1">
        <f>HLOOKUP(B1099,'FY16-17'!$E$2:$GA$49,48,FALSE)</f>
        <v>84819</v>
      </c>
      <c r="N1100" s="1">
        <f>HLOOKUP(B1099,'FY17-18'!$E$2:$GA$49,48,FALSE)</f>
        <v>101289.47</v>
      </c>
      <c r="O1100" s="1">
        <f>HLOOKUP($B1099,'FY18-19'!$E$2:$GA$49,48,FALSE)</f>
        <v>94613.41</v>
      </c>
      <c r="P1100" s="1">
        <f>HLOOKUP($B1099,'FY19-20'!$E$2:$GA$49,48,FALSE)</f>
        <v>77154.23000000001</v>
      </c>
      <c r="Q1100" s="1">
        <f>HLOOKUP($B1099,'FY20-21'!$E$2:$GA$49,48,FALSE)</f>
        <v>64806.96</v>
      </c>
      <c r="R1100" s="1">
        <f>HLOOKUP($B1099,'FY21-22'!$E$2:$GA$49,48,FALSE)</f>
        <v>96717.33</v>
      </c>
      <c r="S1100" s="1">
        <f>HLOOKUP(RIGHT($B1099,4),'FY22-23'!$E$2:$GA$49,48,FALSE)</f>
        <v>90748.47</v>
      </c>
      <c r="T1100" s="1">
        <f>HLOOKUP(RIGHT($B1099,4),'FY23-24'!$E$2:$GA$49,48,FALSE)</f>
        <v>107477.35</v>
      </c>
    </row>
    <row r="1101" spans="1:20">
      <c r="B1101" s="225">
        <v>1570</v>
      </c>
      <c r="D1101" t="s">
        <v>17</v>
      </c>
      <c r="E1101" s="3">
        <v>163.30000000000001</v>
      </c>
      <c r="F1101" s="3">
        <v>171.77</v>
      </c>
      <c r="G1101" s="3">
        <v>229.02</v>
      </c>
      <c r="H1101" s="3">
        <v>249.49</v>
      </c>
      <c r="I1101" s="3">
        <v>266.24379280070235</v>
      </c>
      <c r="J1101" s="3">
        <v>592.58542735042727</v>
      </c>
      <c r="K1101" s="3">
        <f t="shared" ref="K1101:R1101" si="798">K1098/K1096</f>
        <v>920.4297705544933</v>
      </c>
      <c r="L1101" s="3">
        <f t="shared" si="798"/>
        <v>682.76652173913044</v>
      </c>
      <c r="M1101" s="3">
        <f t="shared" si="798"/>
        <v>743.66103519668741</v>
      </c>
      <c r="N1101" s="3">
        <f t="shared" si="798"/>
        <v>914.34653276955601</v>
      </c>
      <c r="O1101" s="3">
        <f t="shared" si="798"/>
        <v>719.65115062761504</v>
      </c>
      <c r="P1101" s="3">
        <f t="shared" si="798"/>
        <v>578.55643478260879</v>
      </c>
      <c r="Q1101" s="3">
        <f t="shared" si="798"/>
        <v>274.88323615160346</v>
      </c>
      <c r="R1101" s="3">
        <f t="shared" si="798"/>
        <v>1126.2862330623307</v>
      </c>
      <c r="S1101" s="3">
        <f t="shared" ref="S1101:T1101" si="799">S1098/S1096</f>
        <v>600.08593893129773</v>
      </c>
      <c r="T1101" s="3">
        <f t="shared" si="799"/>
        <v>999.53159615384618</v>
      </c>
    </row>
    <row r="1102" spans="1:20">
      <c r="B1102" s="225">
        <v>1570</v>
      </c>
      <c r="D1102" t="s">
        <v>18</v>
      </c>
      <c r="E1102" s="4">
        <v>3.06</v>
      </c>
      <c r="F1102" s="4">
        <v>4.12</v>
      </c>
      <c r="G1102" s="4">
        <v>3.49</v>
      </c>
      <c r="H1102" s="4">
        <v>3.81</v>
      </c>
      <c r="I1102" s="5">
        <v>3.8805287471048153</v>
      </c>
      <c r="J1102" s="5">
        <v>3.8441170436903969</v>
      </c>
      <c r="K1102" s="3">
        <f t="shared" ref="K1102:M1104" si="800">K1098/K1097</f>
        <v>5.6903290896840319</v>
      </c>
      <c r="L1102" s="3">
        <f t="shared" si="800"/>
        <v>4.0400385901723688</v>
      </c>
      <c r="M1102" s="3">
        <f t="shared" si="800"/>
        <v>3.7026551336328954</v>
      </c>
      <c r="N1102" s="3">
        <f t="shared" ref="N1102:R1104" si="801">N1098/N1097</f>
        <v>4.5698486881729519</v>
      </c>
      <c r="O1102" s="3">
        <f t="shared" si="801"/>
        <v>3.6807649507260023</v>
      </c>
      <c r="P1102" s="3">
        <f t="shared" si="801"/>
        <v>3.4790378707661742</v>
      </c>
      <c r="Q1102" s="3">
        <f t="shared" si="801"/>
        <v>4.1072804417810058</v>
      </c>
      <c r="R1102" s="3">
        <f t="shared" si="801"/>
        <v>5.8760267503676058</v>
      </c>
      <c r="S1102" s="3">
        <f t="shared" ref="S1102:T1102" si="802">S1098/S1097</f>
        <v>6.1006492458318196</v>
      </c>
      <c r="T1102" s="3">
        <f t="shared" si="802"/>
        <v>9.0119087498092743</v>
      </c>
    </row>
    <row r="1103" spans="1:20">
      <c r="B1103" s="225">
        <v>1570</v>
      </c>
      <c r="D1103" t="s">
        <v>19</v>
      </c>
      <c r="E1103" s="6">
        <v>0.42049999999999998</v>
      </c>
      <c r="F1103" s="6">
        <v>0.39950000000000002</v>
      </c>
      <c r="G1103" s="6">
        <v>0.41049999999999998</v>
      </c>
      <c r="H1103" s="6">
        <v>0.40439999999999998</v>
      </c>
      <c r="I1103" s="6">
        <v>0.40323611727394221</v>
      </c>
      <c r="J1103" s="6">
        <v>0.4038474311360063</v>
      </c>
      <c r="K1103" s="6">
        <f t="shared" si="800"/>
        <v>0.38271050826971531</v>
      </c>
      <c r="L1103" s="6">
        <f t="shared" si="800"/>
        <v>0.55865460648876974</v>
      </c>
      <c r="M1103" s="6">
        <f t="shared" si="800"/>
        <v>0.40633639271303612</v>
      </c>
      <c r="N1103" s="6">
        <f t="shared" si="801"/>
        <v>0.39350144378113966</v>
      </c>
      <c r="O1103" s="6">
        <f t="shared" si="801"/>
        <v>0.49473014368741253</v>
      </c>
      <c r="P1103" s="6">
        <f t="shared" si="801"/>
        <v>0.52572887932919687</v>
      </c>
      <c r="Q1103" s="6">
        <f t="shared" si="801"/>
        <v>0.39967325997768821</v>
      </c>
      <c r="R1103" s="6">
        <f t="shared" si="801"/>
        <v>0.38131967011904389</v>
      </c>
      <c r="S1103" s="6">
        <f t="shared" ref="S1103:T1103" si="803">S1099/S1098</f>
        <v>0.40318985863322532</v>
      </c>
      <c r="T1103" s="6">
        <f t="shared" si="803"/>
        <v>0.36648926113333508</v>
      </c>
    </row>
    <row r="1104" spans="1:20">
      <c r="B1104" s="225">
        <v>1570</v>
      </c>
      <c r="D1104" t="s">
        <v>20</v>
      </c>
      <c r="E1104" s="6">
        <v>0.59370000000000001</v>
      </c>
      <c r="F1104" s="6">
        <v>0.58979999999999999</v>
      </c>
      <c r="G1104" s="6">
        <v>0.62350000000000005</v>
      </c>
      <c r="H1104" s="6">
        <v>0.62119999999999997</v>
      </c>
      <c r="I1104" s="6">
        <v>0.61905351096968209</v>
      </c>
      <c r="J1104" s="6">
        <v>0.67102438414628696</v>
      </c>
      <c r="K1104" s="6">
        <f t="shared" si="800"/>
        <v>0.68671560775789042</v>
      </c>
      <c r="L1104" s="6">
        <f t="shared" si="800"/>
        <v>0.61640024662514736</v>
      </c>
      <c r="M1104" s="6">
        <f t="shared" si="800"/>
        <v>0.58114602223057055</v>
      </c>
      <c r="N1104" s="6">
        <f t="shared" si="801"/>
        <v>0.59517681556467494</v>
      </c>
      <c r="O1104" s="6">
        <f t="shared" si="801"/>
        <v>0.55594829426508963</v>
      </c>
      <c r="P1104" s="6">
        <f t="shared" si="801"/>
        <v>0.55143502471780093</v>
      </c>
      <c r="Q1104" s="6">
        <f t="shared" si="801"/>
        <v>0.57326169982853536</v>
      </c>
      <c r="R1104" s="6">
        <f t="shared" si="801"/>
        <v>0.61029519175452784</v>
      </c>
      <c r="S1104" s="6">
        <f t="shared" ref="S1104:T1104" si="804">S1100/S1099</f>
        <v>0.57263113963216339</v>
      </c>
      <c r="T1104" s="6">
        <f t="shared" si="804"/>
        <v>0.56422954755265708</v>
      </c>
    </row>
    <row r="1105" spans="1:20">
      <c r="B1105" s="225">
        <v>1570</v>
      </c>
      <c r="D1105" t="s">
        <v>21</v>
      </c>
      <c r="E1105" s="6">
        <v>0.24970000000000001</v>
      </c>
      <c r="F1105" s="6">
        <v>0.2356</v>
      </c>
      <c r="G1105" s="6">
        <v>0.25600000000000001</v>
      </c>
      <c r="H1105" s="6">
        <v>0.25119999999999998</v>
      </c>
      <c r="I1105" s="6">
        <v>0.24962473414821643</v>
      </c>
      <c r="J1105" s="6">
        <v>0.2709914737670987</v>
      </c>
      <c r="K1105" s="6">
        <f t="shared" ref="K1105:R1105" si="805">K1100/K1098</f>
        <v>0.26281327928176873</v>
      </c>
      <c r="L1105" s="6">
        <f t="shared" si="805"/>
        <v>0.34435483721795229</v>
      </c>
      <c r="M1105" s="6">
        <f t="shared" si="805"/>
        <v>0.23614077831269994</v>
      </c>
      <c r="N1105" s="6">
        <f t="shared" si="805"/>
        <v>0.23420293622976066</v>
      </c>
      <c r="O1105" s="6">
        <f t="shared" si="805"/>
        <v>0.27504437950453969</v>
      </c>
      <c r="P1105" s="6">
        <f t="shared" si="805"/>
        <v>0.2899053175677575</v>
      </c>
      <c r="Q1105" s="6">
        <f t="shared" si="805"/>
        <v>0.22911737239082167</v>
      </c>
      <c r="R1105" s="6">
        <f t="shared" si="805"/>
        <v>0.2327175611950752</v>
      </c>
      <c r="S1105" s="6">
        <f t="shared" ref="S1105:T1105" si="806">S1100/S1098</f>
        <v>0.23087906823727464</v>
      </c>
      <c r="T1105" s="6">
        <f t="shared" si="806"/>
        <v>0.20678406999216922</v>
      </c>
    </row>
    <row r="1106" spans="1:20">
      <c r="B1106" s="225">
        <v>1570</v>
      </c>
    </row>
    <row r="1107" spans="1:20">
      <c r="A1107" t="s">
        <v>238</v>
      </c>
      <c r="B1107" t="s">
        <v>239</v>
      </c>
      <c r="C1107" t="s">
        <v>240</v>
      </c>
    </row>
    <row r="1108" spans="1:20">
      <c r="B1108" t="s">
        <v>239</v>
      </c>
      <c r="D1108" t="s">
        <v>12</v>
      </c>
      <c r="E1108" s="1">
        <v>922</v>
      </c>
      <c r="F1108" s="1">
        <v>894</v>
      </c>
      <c r="G1108" s="1">
        <v>877</v>
      </c>
      <c r="H1108" s="1">
        <v>892</v>
      </c>
      <c r="I1108" s="1">
        <v>811</v>
      </c>
      <c r="J1108" s="1">
        <v>683</v>
      </c>
      <c r="K1108" s="1">
        <f>HLOOKUP(B1107,'FY14-15'!$E$2:$GA$49,15,FALSE)</f>
        <v>691</v>
      </c>
      <c r="L1108" s="1">
        <f>HLOOKUP(B1107,'FY15-16'!$E$2:$GA$49,15,FALSE)</f>
        <v>670</v>
      </c>
      <c r="M1108" s="1">
        <f>HLOOKUP(B1107,'FY16-17'!$E$2:$GA$49,15,FALSE)</f>
        <v>614</v>
      </c>
      <c r="N1108" s="1">
        <f>HLOOKUP(B1107,'FY17-18'!$E$2:$GA$49,15,FALSE)</f>
        <v>507</v>
      </c>
      <c r="O1108" s="1">
        <f>HLOOKUP($B1107,'FY18-19'!$E$2:$GA$49,15,FALSE)</f>
        <v>440</v>
      </c>
      <c r="P1108" s="1">
        <f>HLOOKUP($B1107,'FY19-20'!$E$2:$GA$49,15,FALSE)</f>
        <v>326</v>
      </c>
      <c r="Q1108" s="1">
        <f>HLOOKUP($B1107,'FY20-21'!$E$2:$GA$49,15,FALSE)</f>
        <v>1</v>
      </c>
      <c r="R1108" s="1">
        <f>HLOOKUP($B1107,'FY21-22'!$E$2:$GA$49,15,FALSE)</f>
        <v>925</v>
      </c>
      <c r="S1108" s="1">
        <f>HLOOKUP($B1107,'FY22-23'!$E$2:$GA$49,15,FALSE)</f>
        <v>881</v>
      </c>
      <c r="T1108" s="1">
        <f>HLOOKUP($B1107,'FY23-24'!$E$2:$GA$49,15,FALSE)</f>
        <v>815</v>
      </c>
    </row>
    <row r="1109" spans="1:20">
      <c r="B1109" t="s">
        <v>239</v>
      </c>
      <c r="D1109" t="s">
        <v>13</v>
      </c>
      <c r="E1109" s="3">
        <v>77760</v>
      </c>
      <c r="F1109" s="3">
        <v>63666</v>
      </c>
      <c r="G1109" s="3">
        <v>64998</v>
      </c>
      <c r="H1109" s="3">
        <v>55500</v>
      </c>
      <c r="I1109" s="1">
        <v>55350</v>
      </c>
      <c r="J1109" s="1">
        <v>57300</v>
      </c>
      <c r="K1109" s="1">
        <f>HLOOKUP(B1108,'FY14-15'!$E$2:$GA$49,31,FALSE)</f>
        <v>59898</v>
      </c>
      <c r="L1109" s="1">
        <f>HLOOKUP(B1108,'FY15-16'!$E$2:$GA$49,31,FALSE)</f>
        <v>57760</v>
      </c>
      <c r="M1109" s="1">
        <f>HLOOKUP(B1108,'FY16-17'!$E$2:$GA$49,31,FALSE)</f>
        <v>63536</v>
      </c>
      <c r="N1109" s="1">
        <f>HLOOKUP(B1108,'FY17-18'!$E$2:$GA$49,31,FALSE)</f>
        <v>39015</v>
      </c>
      <c r="O1109" s="1">
        <f>HLOOKUP($B1108,'FY18-19'!$E$2:$GA$49,31,FALSE)</f>
        <v>43344</v>
      </c>
      <c r="P1109" s="1">
        <f>HLOOKUP($B1108,'FY19-20'!$E$2:$GA$49,31,FALSE)</f>
        <v>30798</v>
      </c>
      <c r="Q1109" s="1">
        <f>HLOOKUP($B1108,'FY20-21'!$E$2:$GA$49,31,FALSE)</f>
        <v>13824</v>
      </c>
      <c r="R1109" s="1">
        <f>HLOOKUP($B1108,'FY21-22'!$E$2:$GA$49,31,FALSE)</f>
        <v>52635</v>
      </c>
      <c r="S1109" s="1">
        <f>HLOOKUP($B1108,'FY22-23'!$E$2:$GA$49,31,FALSE)</f>
        <v>60298</v>
      </c>
      <c r="T1109" s="1">
        <f>HLOOKUP($B1108,'FY23-24'!$E$2:$GA$49,31,FALSE)</f>
        <v>46835</v>
      </c>
    </row>
    <row r="1110" spans="1:20">
      <c r="B1110" t="s">
        <v>239</v>
      </c>
      <c r="D1110" t="s">
        <v>24</v>
      </c>
      <c r="E1110" s="3">
        <v>338381.47</v>
      </c>
      <c r="F1110" s="3">
        <v>277618.8</v>
      </c>
      <c r="G1110" s="3">
        <v>277273.43</v>
      </c>
      <c r="H1110" s="3">
        <v>289906</v>
      </c>
      <c r="I1110" s="1">
        <v>234462.81</v>
      </c>
      <c r="J1110" s="1">
        <v>277827.84999999998</v>
      </c>
      <c r="K1110" s="1">
        <f>HLOOKUP(B1109,'FY14-15'!$E$2:$GA$49,7,FALSE)</f>
        <v>232105.19</v>
      </c>
      <c r="L1110" s="1">
        <f>HLOOKUP(B1109,'FY15-16'!$E$2:$GA$49,7,FALSE)</f>
        <v>278522</v>
      </c>
      <c r="M1110" s="1">
        <f>HLOOKUP(B1109,'FY16-17'!$E$2:$GA$49,7,FALSE)</f>
        <v>426848.28</v>
      </c>
      <c r="N1110" s="1">
        <f>HLOOKUP(B1109,'FY17-18'!$E$2:$GA$49,7,FALSE)</f>
        <v>320352.12</v>
      </c>
      <c r="O1110" s="1">
        <f>HLOOKUP($B1109,'FY18-19'!$E$2:$GA$49,7,FALSE)</f>
        <v>329907</v>
      </c>
      <c r="P1110" s="1">
        <f>HLOOKUP($B1109,'FY19-20'!$E$2:$GA$49,7,FALSE)</f>
        <v>197576.87</v>
      </c>
      <c r="Q1110" s="1">
        <f>HLOOKUP($B1109,'FY20-21'!$E$2:$GA$49,7,FALSE)</f>
        <v>187667.64</v>
      </c>
      <c r="R1110" s="1">
        <f>HLOOKUP($B1109,'FY21-22'!$E$2:$GA$49,7,FALSE)</f>
        <v>260090.39</v>
      </c>
      <c r="S1110" s="1">
        <f>HLOOKUP($B1109,'FY22-23'!$E$2:$GA$49,7,FALSE)</f>
        <v>286079.75</v>
      </c>
      <c r="T1110" s="1">
        <f>HLOOKUP($B1109,'FY23-24'!$E$2:$GA$49,7,FALSE)</f>
        <v>268862.12</v>
      </c>
    </row>
    <row r="1111" spans="1:20">
      <c r="B1111" t="s">
        <v>239</v>
      </c>
      <c r="D1111" t="s">
        <v>15</v>
      </c>
      <c r="E1111" s="3">
        <v>134083.57</v>
      </c>
      <c r="F1111" s="3">
        <v>134083.57</v>
      </c>
      <c r="G1111" s="3">
        <v>110190.24</v>
      </c>
      <c r="H1111" s="3">
        <v>112090.26999999999</v>
      </c>
      <c r="I1111" s="1">
        <v>93274.1</v>
      </c>
      <c r="J1111" s="1">
        <v>108450.18</v>
      </c>
      <c r="K1111" s="1">
        <f>HLOOKUP(B1110,'FY14-15'!$E$2:$GA$49,39,FALSE)</f>
        <v>108450.18</v>
      </c>
      <c r="L1111" s="1">
        <f>HLOOKUP(B1110,'FY15-16'!$E$2:$GA$49,39,FALSE)</f>
        <v>108800.48999999999</v>
      </c>
      <c r="M1111" s="1">
        <f>HLOOKUP(B1110,'FY16-17'!$E$2:$GA$49,39,FALSE)</f>
        <v>160485.09999999998</v>
      </c>
      <c r="N1111" s="1">
        <f>HLOOKUP(B1110,'FY17-18'!$E$2:$GA$49,39,FALSE)</f>
        <v>160485.09999999998</v>
      </c>
      <c r="O1111" s="1">
        <f>HLOOKUP($B1110,'FY18-19'!$E$2:$GA$49,39,FALSE)</f>
        <v>122594.31999999999</v>
      </c>
      <c r="P1111" s="1">
        <f>HLOOKUP($B1110,'FY19-20'!$E$2:$GA$49,39,FALSE)</f>
        <v>122594.31999999999</v>
      </c>
      <c r="Q1111" s="1">
        <f>HLOOKUP($B1110,'FY20-21'!$E$2:$GA$49,39,FALSE)</f>
        <v>74632.160000000003</v>
      </c>
      <c r="R1111" s="1">
        <f>HLOOKUP($B1110,'FY21-22'!$E$2:$GA$49,39,FALSE)</f>
        <v>101274.22</v>
      </c>
      <c r="S1111" s="1">
        <f>HLOOKUP($B1110,'FY22-23'!$E$2:$GA$49,39,FALSE)</f>
        <v>111995.9</v>
      </c>
      <c r="T1111" s="1">
        <f>HLOOKUP($B1110,'FY23-24'!$E$2:$GA$49,39,FALSE)</f>
        <v>111995.9</v>
      </c>
    </row>
    <row r="1112" spans="1:20">
      <c r="B1112" t="s">
        <v>239</v>
      </c>
      <c r="D1112" t="s">
        <v>16</v>
      </c>
      <c r="E1112" s="3">
        <v>79435.850000000006</v>
      </c>
      <c r="F1112" s="3">
        <v>78835.98</v>
      </c>
      <c r="G1112" s="3">
        <v>63696.789999999994</v>
      </c>
      <c r="H1112" s="3">
        <v>68891.94</v>
      </c>
      <c r="I1112" s="1">
        <v>69035.14</v>
      </c>
      <c r="J1112" s="1">
        <v>66275.77</v>
      </c>
      <c r="K1112" s="1">
        <f>HLOOKUP(B1111,'FY14-15'!$E$2:$GA$49,48,FALSE)</f>
        <v>70381.25</v>
      </c>
      <c r="L1112" s="1">
        <f>HLOOKUP(B1111,'FY15-16'!$E$2:$GA$49,48,FALSE)</f>
        <v>67101.119999999995</v>
      </c>
      <c r="M1112" s="1">
        <f>HLOOKUP(B1111,'FY16-17'!$E$2:$GA$49,48,FALSE)</f>
        <v>102827.91</v>
      </c>
      <c r="N1112" s="1">
        <f>HLOOKUP(B1111,'FY17-18'!$E$2:$GA$49,48,FALSE)</f>
        <v>93337.01</v>
      </c>
      <c r="O1112" s="1">
        <f>HLOOKUP($B1111,'FY18-19'!$E$2:$GA$49,48,FALSE)</f>
        <v>64784.31</v>
      </c>
      <c r="P1112" s="1">
        <f>HLOOKUP($B1111,'FY19-20'!$E$2:$GA$49,48,FALSE)</f>
        <v>70066.16</v>
      </c>
      <c r="Q1112" s="1">
        <f>HLOOKUP($B1111,'FY20-21'!$E$2:$GA$49,48,FALSE)</f>
        <v>39785.040000000001</v>
      </c>
      <c r="R1112" s="1">
        <f>HLOOKUP($B1111,'FY21-22'!$E$2:$GA$49,48,FALSE)</f>
        <v>61578.61</v>
      </c>
      <c r="S1112" s="1">
        <f>HLOOKUP($B1111,'FY22-23'!$E$2:$GA$49,48,FALSE)</f>
        <v>65131.15</v>
      </c>
      <c r="T1112" s="1">
        <f>HLOOKUP($B1111,'FY23-24'!$E$2:$GA$49,48,FALSE)</f>
        <v>61546.82</v>
      </c>
    </row>
    <row r="1113" spans="1:20">
      <c r="B1113" t="s">
        <v>239</v>
      </c>
      <c r="D1113" t="s">
        <v>17</v>
      </c>
      <c r="E1113" s="3">
        <v>367.01</v>
      </c>
      <c r="F1113" s="3">
        <v>310.54000000000002</v>
      </c>
      <c r="G1113" s="3">
        <v>316.16000000000003</v>
      </c>
      <c r="H1113" s="3">
        <v>325.01</v>
      </c>
      <c r="I1113" s="3">
        <v>289.10334155363751</v>
      </c>
      <c r="J1113" s="3">
        <v>406.77576866764269</v>
      </c>
      <c r="K1113" s="3">
        <f t="shared" ref="K1113:R1113" si="807">K1110/K1108</f>
        <v>335.89752532561505</v>
      </c>
      <c r="L1113" s="3">
        <f t="shared" si="807"/>
        <v>415.70447761194032</v>
      </c>
      <c r="M1113" s="3">
        <f t="shared" si="807"/>
        <v>695.19263843648218</v>
      </c>
      <c r="N1113" s="3">
        <f t="shared" si="807"/>
        <v>631.85822485207098</v>
      </c>
      <c r="O1113" s="3">
        <f t="shared" si="807"/>
        <v>749.78863636363633</v>
      </c>
      <c r="P1113" s="3">
        <f t="shared" si="807"/>
        <v>606.06401840490798</v>
      </c>
      <c r="Q1113" s="3">
        <f t="shared" si="807"/>
        <v>187667.64</v>
      </c>
      <c r="R1113" s="3">
        <f t="shared" si="807"/>
        <v>281.17880000000002</v>
      </c>
      <c r="S1113" s="3">
        <f t="shared" ref="S1113:T1113" si="808">S1110/S1108</f>
        <v>324.72162315550509</v>
      </c>
      <c r="T1113" s="3">
        <f t="shared" si="808"/>
        <v>329.89217177914111</v>
      </c>
    </row>
    <row r="1114" spans="1:20">
      <c r="B1114" t="s">
        <v>239</v>
      </c>
      <c r="D1114" t="s">
        <v>18</v>
      </c>
      <c r="E1114" s="4">
        <v>4.3499999999999996</v>
      </c>
      <c r="F1114" s="4">
        <v>4.3600000000000003</v>
      </c>
      <c r="G1114" s="4">
        <v>4.2699999999999996</v>
      </c>
      <c r="H1114" s="4">
        <v>5.22</v>
      </c>
      <c r="I1114" s="5">
        <v>4.2360037940379405</v>
      </c>
      <c r="J1114" s="5">
        <v>4.8486535776614303</v>
      </c>
      <c r="K1114" s="3">
        <f t="shared" ref="K1114:M1116" si="809">K1110/K1109</f>
        <v>3.8750073458212295</v>
      </c>
      <c r="L1114" s="3">
        <f t="shared" si="809"/>
        <v>4.8220567867036008</v>
      </c>
      <c r="M1114" s="3">
        <f t="shared" si="809"/>
        <v>6.7182114077058683</v>
      </c>
      <c r="N1114" s="3">
        <f t="shared" ref="N1114:R1116" si="810">N1110/N1109</f>
        <v>8.2109988465974624</v>
      </c>
      <c r="O1114" s="3">
        <f t="shared" si="810"/>
        <v>7.6113648947951278</v>
      </c>
      <c r="P1114" s="3">
        <f t="shared" si="810"/>
        <v>6.4152500162348201</v>
      </c>
      <c r="Q1114" s="3">
        <f t="shared" si="810"/>
        <v>13.575494791666667</v>
      </c>
      <c r="R1114" s="3">
        <f t="shared" si="810"/>
        <v>4.9413962192457497</v>
      </c>
      <c r="S1114" s="3">
        <f t="shared" ref="S1114:T1114" si="811">S1110/S1109</f>
        <v>4.7444318219509771</v>
      </c>
      <c r="T1114" s="3">
        <f t="shared" si="811"/>
        <v>5.7406238923881707</v>
      </c>
    </row>
    <row r="1115" spans="1:20">
      <c r="B1115" t="s">
        <v>239</v>
      </c>
      <c r="D1115" t="s">
        <v>19</v>
      </c>
      <c r="E1115" s="6">
        <v>0.3962</v>
      </c>
      <c r="F1115" s="6">
        <v>0.48299999999999998</v>
      </c>
      <c r="G1115" s="6">
        <v>0.39739999999999998</v>
      </c>
      <c r="H1115" s="6">
        <v>0.3866</v>
      </c>
      <c r="I1115" s="6">
        <v>0.39782044751574891</v>
      </c>
      <c r="J1115" s="6">
        <v>0.3903502834579039</v>
      </c>
      <c r="K1115" s="6">
        <f t="shared" si="809"/>
        <v>0.46724582074187998</v>
      </c>
      <c r="L1115" s="6">
        <f t="shared" si="809"/>
        <v>0.390635174241173</v>
      </c>
      <c r="M1115" s="6">
        <f t="shared" si="809"/>
        <v>0.37597691620076334</v>
      </c>
      <c r="N1115" s="6">
        <f t="shared" si="810"/>
        <v>0.5009646884809128</v>
      </c>
      <c r="O1115" s="6">
        <f t="shared" si="810"/>
        <v>0.37160266378100493</v>
      </c>
      <c r="P1115" s="6">
        <f t="shared" si="810"/>
        <v>0.62048923034361259</v>
      </c>
      <c r="Q1115" s="6">
        <f t="shared" si="810"/>
        <v>0.39768262658389053</v>
      </c>
      <c r="R1115" s="6">
        <f t="shared" si="810"/>
        <v>0.38938086101528008</v>
      </c>
      <c r="S1115" s="6">
        <f t="shared" ref="S1115:T1115" si="812">S1111/S1110</f>
        <v>0.39148489188766417</v>
      </c>
      <c r="T1115" s="6">
        <f t="shared" si="812"/>
        <v>0.41655514730003618</v>
      </c>
    </row>
    <row r="1116" spans="1:20">
      <c r="B1116" t="s">
        <v>239</v>
      </c>
      <c r="D1116" t="s">
        <v>20</v>
      </c>
      <c r="E1116" s="6">
        <v>0.59240000000000004</v>
      </c>
      <c r="F1116" s="6">
        <v>0.58799999999999997</v>
      </c>
      <c r="G1116" s="6">
        <v>0.57809999999999995</v>
      </c>
      <c r="H1116" s="6">
        <v>0.61460000000000004</v>
      </c>
      <c r="I1116" s="6">
        <v>0.74013193373079977</v>
      </c>
      <c r="J1116" s="6">
        <v>0.61111719685481392</v>
      </c>
      <c r="K1116" s="6">
        <f t="shared" si="809"/>
        <v>0.64897310451674683</v>
      </c>
      <c r="L1116" s="6">
        <f t="shared" si="809"/>
        <v>0.61673545771714811</v>
      </c>
      <c r="M1116" s="6">
        <f t="shared" si="809"/>
        <v>0.64073181871712714</v>
      </c>
      <c r="N1116" s="6">
        <f t="shared" si="810"/>
        <v>0.58159299523756414</v>
      </c>
      <c r="O1116" s="6">
        <f t="shared" si="810"/>
        <v>0.52844462940860559</v>
      </c>
      <c r="P1116" s="6">
        <f t="shared" si="810"/>
        <v>0.57152859936740963</v>
      </c>
      <c r="Q1116" s="6">
        <f t="shared" si="810"/>
        <v>0.53308171705066554</v>
      </c>
      <c r="R1116" s="6">
        <f t="shared" si="810"/>
        <v>0.60803835368961612</v>
      </c>
      <c r="S1116" s="6">
        <f t="shared" ref="S1116:T1116" si="813">S1112/S1111</f>
        <v>0.58154941386247183</v>
      </c>
      <c r="T1116" s="6">
        <f t="shared" si="813"/>
        <v>0.54954529585458045</v>
      </c>
    </row>
    <row r="1117" spans="1:20">
      <c r="B1117" t="s">
        <v>239</v>
      </c>
      <c r="D1117" t="s">
        <v>21</v>
      </c>
      <c r="E1117" s="6">
        <v>0.23480000000000001</v>
      </c>
      <c r="F1117" s="6">
        <v>0.28399999999999997</v>
      </c>
      <c r="G1117" s="6">
        <v>0.22969999999999999</v>
      </c>
      <c r="H1117" s="6">
        <v>0.23760000000000001</v>
      </c>
      <c r="I1117" s="6">
        <v>0.2944396170974834</v>
      </c>
      <c r="J1117" s="6">
        <v>0.23854977101827629</v>
      </c>
      <c r="K1117" s="6">
        <f t="shared" ref="K1117:R1117" si="814">K1112/K1110</f>
        <v>0.30322997085933323</v>
      </c>
      <c r="L1117" s="6">
        <f t="shared" si="814"/>
        <v>0.24091856298604777</v>
      </c>
      <c r="M1117" s="6">
        <f t="shared" si="814"/>
        <v>0.24090037331297198</v>
      </c>
      <c r="N1117" s="6">
        <f t="shared" si="814"/>
        <v>0.29135755368186728</v>
      </c>
      <c r="O1117" s="6">
        <f t="shared" si="814"/>
        <v>0.19637143194900381</v>
      </c>
      <c r="P1117" s="6">
        <f t="shared" si="814"/>
        <v>0.35462734074084684</v>
      </c>
      <c r="Q1117" s="6">
        <f t="shared" si="814"/>
        <v>0.21199733742055901</v>
      </c>
      <c r="R1117" s="6">
        <f t="shared" si="814"/>
        <v>0.23675849768997614</v>
      </c>
      <c r="S1117" s="6">
        <f t="shared" ref="S1117:T1117" si="815">S1112/S1110</f>
        <v>0.22766780941328424</v>
      </c>
      <c r="T1117" s="6">
        <f t="shared" si="815"/>
        <v>0.22891592166274669</v>
      </c>
    </row>
    <row r="1118" spans="1:20">
      <c r="B1118" t="s">
        <v>239</v>
      </c>
    </row>
    <row r="1119" spans="1:20">
      <c r="A1119" t="s">
        <v>238</v>
      </c>
      <c r="B1119" t="s">
        <v>241</v>
      </c>
      <c r="C1119" t="s">
        <v>242</v>
      </c>
    </row>
    <row r="1120" spans="1:20">
      <c r="B1120" t="s">
        <v>241</v>
      </c>
      <c r="D1120" t="s">
        <v>12</v>
      </c>
      <c r="E1120" s="1">
        <v>209</v>
      </c>
      <c r="F1120" s="1">
        <v>231</v>
      </c>
      <c r="G1120" s="1">
        <v>219</v>
      </c>
      <c r="H1120" s="1">
        <v>168</v>
      </c>
      <c r="I1120" s="1">
        <v>181</v>
      </c>
      <c r="J1120" s="1">
        <v>186</v>
      </c>
      <c r="K1120" s="1">
        <f>HLOOKUP(B1119,'FY14-15'!$E$2:$GA$49,15,FALSE)</f>
        <v>187</v>
      </c>
      <c r="L1120" s="1">
        <f>HLOOKUP(B1119,'FY15-16'!$E$2:$GA$49,15,FALSE)</f>
        <v>200</v>
      </c>
      <c r="M1120" s="1">
        <f>HLOOKUP(B1119,'FY16-17'!$E$2:$GA$49,15,FALSE)</f>
        <v>183</v>
      </c>
      <c r="N1120" s="1">
        <f>HLOOKUP(B1119,'FY17-18'!$E$2:$GA$49,15,FALSE)</f>
        <v>181</v>
      </c>
      <c r="O1120" s="1">
        <f>HLOOKUP($B1119,'FY18-19'!$E$2:$GA$49,15,FALSE)</f>
        <v>176</v>
      </c>
      <c r="P1120" s="1">
        <f>HLOOKUP($B1119,'FY19-20'!$E$2:$GA$49,15,FALSE)</f>
        <v>185</v>
      </c>
      <c r="Q1120" s="1">
        <f>HLOOKUP($B1119,'FY20-21'!$E$2:$GA$49,15,FALSE)</f>
        <v>201</v>
      </c>
      <c r="R1120" s="1">
        <f>HLOOKUP($B1119,'FY21-22'!$E$2:$GA$49,15,FALSE)</f>
        <v>213</v>
      </c>
      <c r="S1120" s="1">
        <f>HLOOKUP($B1119,'FY22-23'!$E$2:$GA$49,15,FALSE)</f>
        <v>218</v>
      </c>
      <c r="T1120" s="1">
        <f>HLOOKUP($B1119,'FY23-24'!$E$2:$GA$49,15,FALSE)</f>
        <v>230</v>
      </c>
    </row>
    <row r="1121" spans="1:20">
      <c r="B1121" t="s">
        <v>241</v>
      </c>
      <c r="D1121" t="s">
        <v>13</v>
      </c>
      <c r="E1121" s="3">
        <v>43428</v>
      </c>
      <c r="F1121" s="3">
        <v>47748</v>
      </c>
      <c r="G1121" s="3">
        <v>41511</v>
      </c>
      <c r="H1121" s="3">
        <v>44979</v>
      </c>
      <c r="I1121" s="1">
        <v>49248</v>
      </c>
      <c r="J1121" s="1">
        <v>43065</v>
      </c>
      <c r="K1121" s="1">
        <f>HLOOKUP(B1120,'FY14-15'!$E$2:$GA$49,31,FALSE)</f>
        <v>41031</v>
      </c>
      <c r="L1121" s="1">
        <f>HLOOKUP(B1120,'FY15-16'!$E$2:$GA$49,31,FALSE)</f>
        <v>41613</v>
      </c>
      <c r="M1121" s="1">
        <f>HLOOKUP(B1120,'FY16-17'!$E$2:$GA$49,31,FALSE)</f>
        <v>41322</v>
      </c>
      <c r="N1121" s="1">
        <f>HLOOKUP(B1120,'FY17-18'!$E$2:$GA$49,31,FALSE)</f>
        <v>34177</v>
      </c>
      <c r="O1121" s="1">
        <f>HLOOKUP($B1120,'FY18-19'!$E$2:$GA$49,31,FALSE)</f>
        <v>38340</v>
      </c>
      <c r="P1121" s="1">
        <f>HLOOKUP($B1120,'FY19-20'!$E$2:$GA$49,31,FALSE)</f>
        <v>29150</v>
      </c>
      <c r="Q1121" s="1">
        <f>HLOOKUP($B1120,'FY20-21'!$E$2:$GA$49,31,FALSE)</f>
        <v>40685.300000000003</v>
      </c>
      <c r="R1121" s="1">
        <f>HLOOKUP($B1120,'FY21-22'!$E$2:$GA$49,31,FALSE)</f>
        <v>43986.8</v>
      </c>
      <c r="S1121" s="1">
        <f>HLOOKUP($B1120,'FY22-23'!$E$2:$GA$49,31,FALSE)</f>
        <v>46656</v>
      </c>
      <c r="T1121" s="1">
        <f>HLOOKUP($B1120,'FY23-24'!$E$2:$GA$49,31,FALSE)</f>
        <v>39163.599999999999</v>
      </c>
    </row>
    <row r="1122" spans="1:20">
      <c r="B1122" t="s">
        <v>241</v>
      </c>
      <c r="D1122" t="s">
        <v>24</v>
      </c>
      <c r="E1122" s="3">
        <v>235025.22</v>
      </c>
      <c r="F1122" s="3">
        <v>138612.37</v>
      </c>
      <c r="G1122" s="3">
        <v>118154.46</v>
      </c>
      <c r="H1122" s="3">
        <v>168187.35</v>
      </c>
      <c r="I1122" s="1">
        <v>227916.86</v>
      </c>
      <c r="J1122" s="1">
        <v>166190.94</v>
      </c>
      <c r="K1122" s="1">
        <f>HLOOKUP(B1121,'FY14-15'!$E$2:$GA$49,7,FALSE)</f>
        <v>125184.22</v>
      </c>
      <c r="L1122" s="1">
        <f>HLOOKUP(B1121,'FY15-16'!$E$2:$GA$49,7,FALSE)</f>
        <v>136387.04999999999</v>
      </c>
      <c r="M1122" s="1">
        <f>HLOOKUP(B1121,'FY16-17'!$E$2:$GA$49,7,FALSE)</f>
        <v>166592.32000000001</v>
      </c>
      <c r="N1122" s="1">
        <f>HLOOKUP(B1121,'FY17-18'!$E$2:$GA$49,7,FALSE)</f>
        <v>214863.32</v>
      </c>
      <c r="O1122" s="1">
        <f>HLOOKUP($B1121,'FY18-19'!$E$2:$GA$49,7,FALSE)</f>
        <v>217427.14</v>
      </c>
      <c r="P1122" s="1">
        <f>HLOOKUP($B1121,'FY19-20'!$E$2:$GA$49,7,FALSE)</f>
        <v>174819.06</v>
      </c>
      <c r="Q1122" s="1">
        <f>HLOOKUP($B1121,'FY20-21'!$E$2:$GA$49,7,FALSE)</f>
        <v>166401.46</v>
      </c>
      <c r="R1122" s="1">
        <f>HLOOKUP($B1121,'FY21-22'!$E$2:$GA$49,7,FALSE)</f>
        <v>158911.19</v>
      </c>
      <c r="S1122" s="1">
        <f>HLOOKUP($B1121,'FY22-23'!$E$2:$GA$49,7,FALSE)</f>
        <v>181925.63</v>
      </c>
      <c r="T1122" s="1">
        <f>HLOOKUP($B1121,'FY23-24'!$E$2:$GA$49,7,FALSE)</f>
        <v>183525.22</v>
      </c>
    </row>
    <row r="1123" spans="1:20">
      <c r="B1123" t="s">
        <v>241</v>
      </c>
      <c r="D1123" t="s">
        <v>15</v>
      </c>
      <c r="E1123" s="3">
        <v>90478.9</v>
      </c>
      <c r="F1123" s="3">
        <v>90478.9</v>
      </c>
      <c r="G1123" s="3">
        <v>58905.75</v>
      </c>
      <c r="H1123" s="3">
        <v>68229.34</v>
      </c>
      <c r="I1123" s="1">
        <v>89528.83</v>
      </c>
      <c r="J1123" s="1">
        <v>67073.83</v>
      </c>
      <c r="K1123" s="1">
        <f>HLOOKUP(B1122,'FY14-15'!$E$2:$GA$49,39,FALSE)</f>
        <v>67073.83</v>
      </c>
      <c r="L1123" s="1">
        <f>HLOOKUP(B1122,'FY15-16'!$E$2:$GA$49,39,FALSE)</f>
        <v>56615.61</v>
      </c>
      <c r="M1123" s="1">
        <f>HLOOKUP(B1122,'FY16-17'!$E$2:$GA$49,39,FALSE)</f>
        <v>66773.260000000009</v>
      </c>
      <c r="N1123" s="1">
        <f>HLOOKUP(B1122,'FY17-18'!$E$2:$GA$49,39,FALSE)</f>
        <v>81333.3</v>
      </c>
      <c r="O1123" s="1">
        <f>HLOOKUP($B1122,'FY18-19'!$E$2:$GA$49,39,FALSE)</f>
        <v>83244.23</v>
      </c>
      <c r="P1123" s="1">
        <f>HLOOKUP($B1122,'FY19-20'!$E$2:$GA$49,39,FALSE)</f>
        <v>83244.23</v>
      </c>
      <c r="Q1123" s="1">
        <f>HLOOKUP($B1122,'FY20-21'!$E$2:$GA$49,39,FALSE)</f>
        <v>66549.17</v>
      </c>
      <c r="R1123" s="1">
        <f>HLOOKUP($B1122,'FY21-22'!$E$2:$GA$49,39,FALSE)</f>
        <v>66549.17</v>
      </c>
      <c r="S1123" s="1">
        <f>HLOOKUP($B1122,'FY22-23'!$E$2:$GA$49,39,FALSE)</f>
        <v>73302.48</v>
      </c>
      <c r="T1123" s="1">
        <f>HLOOKUP($B1122,'FY23-24'!$E$2:$GA$49,39,FALSE)</f>
        <v>73302.48</v>
      </c>
    </row>
    <row r="1124" spans="1:20">
      <c r="B1124" t="s">
        <v>241</v>
      </c>
      <c r="D1124" t="s">
        <v>16</v>
      </c>
      <c r="E1124" s="3">
        <v>54025.049999999996</v>
      </c>
      <c r="F1124" s="3">
        <v>53198.11</v>
      </c>
      <c r="G1124" s="3">
        <v>32172.42</v>
      </c>
      <c r="H1124" s="3">
        <v>42777.49</v>
      </c>
      <c r="I1124" s="1">
        <v>57354.36</v>
      </c>
      <c r="J1124" s="1">
        <v>55024.070000000007</v>
      </c>
      <c r="K1124" s="1">
        <f>HLOOKUP(B1123,'FY14-15'!$E$2:$GA$49,48,FALSE)</f>
        <v>41008.69</v>
      </c>
      <c r="L1124" s="1">
        <f>HLOOKUP(B1123,'FY15-16'!$E$2:$GA$49,48,FALSE)</f>
        <v>33809.17</v>
      </c>
      <c r="M1124" s="1">
        <f>HLOOKUP(B1123,'FY16-17'!$E$2:$GA$49,48,FALSE)</f>
        <v>41626.68</v>
      </c>
      <c r="N1124" s="1">
        <f>HLOOKUP(B1123,'FY17-18'!$E$2:$GA$49,48,FALSE)</f>
        <v>48691.880000000005</v>
      </c>
      <c r="O1124" s="1">
        <f>HLOOKUP($B1123,'FY18-19'!$E$2:$GA$49,48,FALSE)</f>
        <v>46449.539999999994</v>
      </c>
      <c r="P1124" s="1">
        <f>HLOOKUP($B1123,'FY19-20'!$E$2:$GA$49,48,FALSE)</f>
        <v>47576.46</v>
      </c>
      <c r="Q1124" s="1">
        <f>HLOOKUP($B1123,'FY20-21'!$E$2:$GA$49,48,FALSE)</f>
        <v>38062.79</v>
      </c>
      <c r="R1124" s="1">
        <f>HLOOKUP($B1123,'FY21-22'!$E$2:$GA$49,48,FALSE)</f>
        <v>38788.769999999997</v>
      </c>
      <c r="S1124" s="1">
        <f>HLOOKUP($B1123,'FY22-23'!$E$2:$GA$49,48,FALSE)</f>
        <v>42604.41</v>
      </c>
      <c r="T1124" s="1">
        <f>HLOOKUP($B1123,'FY23-24'!$E$2:$GA$49,48,FALSE)</f>
        <v>40283.03</v>
      </c>
    </row>
    <row r="1125" spans="1:20">
      <c r="B1125" t="s">
        <v>241</v>
      </c>
      <c r="D1125" t="s">
        <v>17</v>
      </c>
      <c r="E1125" s="3">
        <v>1124.52</v>
      </c>
      <c r="F1125" s="3">
        <v>600.04999999999995</v>
      </c>
      <c r="G1125" s="3">
        <v>539.52</v>
      </c>
      <c r="H1125" s="3">
        <v>1001.12</v>
      </c>
      <c r="I1125" s="3">
        <v>1259.2091712707181</v>
      </c>
      <c r="J1125" s="3">
        <v>893.49967741935484</v>
      </c>
      <c r="K1125" s="3">
        <f t="shared" ref="K1125:R1125" si="816">K1122/K1120</f>
        <v>669.4343315508022</v>
      </c>
      <c r="L1125" s="3">
        <f t="shared" si="816"/>
        <v>681.93525</v>
      </c>
      <c r="M1125" s="3">
        <f t="shared" si="816"/>
        <v>910.34054644808748</v>
      </c>
      <c r="N1125" s="3">
        <f t="shared" si="816"/>
        <v>1187.0901657458564</v>
      </c>
      <c r="O1125" s="3">
        <f t="shared" si="816"/>
        <v>1235.3814772727274</v>
      </c>
      <c r="P1125" s="3">
        <f t="shared" si="816"/>
        <v>944.9678918918919</v>
      </c>
      <c r="Q1125" s="3">
        <f t="shared" si="816"/>
        <v>827.86796019900498</v>
      </c>
      <c r="R1125" s="3">
        <f t="shared" si="816"/>
        <v>746.06192488262911</v>
      </c>
      <c r="S1125" s="3">
        <f t="shared" ref="S1125:T1125" si="817">S1122/S1120</f>
        <v>834.52123853211015</v>
      </c>
      <c r="T1125" s="3">
        <f t="shared" si="817"/>
        <v>797.93573913043474</v>
      </c>
    </row>
    <row r="1126" spans="1:20">
      <c r="B1126" t="s">
        <v>241</v>
      </c>
      <c r="D1126" t="s">
        <v>18</v>
      </c>
      <c r="E1126" s="4">
        <v>5.41</v>
      </c>
      <c r="F1126" s="4">
        <v>2.9</v>
      </c>
      <c r="G1126" s="4">
        <v>2.85</v>
      </c>
      <c r="H1126" s="4">
        <v>3.74</v>
      </c>
      <c r="I1126" s="5">
        <v>4.6279414392462632</v>
      </c>
      <c r="J1126" s="5">
        <v>3.8590721003134796</v>
      </c>
      <c r="K1126" s="3">
        <f t="shared" ref="K1126:M1128" si="818">K1122/K1121</f>
        <v>3.050966829957837</v>
      </c>
      <c r="L1126" s="3">
        <f t="shared" si="818"/>
        <v>3.2775106336962003</v>
      </c>
      <c r="M1126" s="3">
        <f t="shared" si="818"/>
        <v>4.0315647838923576</v>
      </c>
      <c r="N1126" s="3">
        <f t="shared" ref="N1126:R1128" si="819">N1122/N1121</f>
        <v>6.2867811686221726</v>
      </c>
      <c r="O1126" s="3">
        <f t="shared" si="819"/>
        <v>5.6710260824204486</v>
      </c>
      <c r="P1126" s="3">
        <f t="shared" si="819"/>
        <v>5.9972233276157807</v>
      </c>
      <c r="Q1126" s="3">
        <f t="shared" si="819"/>
        <v>4.0899651716959191</v>
      </c>
      <c r="R1126" s="3">
        <f t="shared" si="819"/>
        <v>3.6127017650749766</v>
      </c>
      <c r="S1126" s="3">
        <f t="shared" ref="S1126:T1126" si="820">S1122/S1121</f>
        <v>3.8992976251714677</v>
      </c>
      <c r="T1126" s="3">
        <f t="shared" si="820"/>
        <v>4.6861172108794902</v>
      </c>
    </row>
    <row r="1127" spans="1:20">
      <c r="B1127" t="s">
        <v>241</v>
      </c>
      <c r="D1127" t="s">
        <v>19</v>
      </c>
      <c r="E1127" s="6">
        <v>0.38500000000000001</v>
      </c>
      <c r="F1127" s="6">
        <v>0.65269999999999995</v>
      </c>
      <c r="G1127" s="6">
        <v>0.4985</v>
      </c>
      <c r="H1127" s="6">
        <v>0.40570000000000001</v>
      </c>
      <c r="I1127" s="6">
        <v>0.39281354613256786</v>
      </c>
      <c r="J1127" s="6">
        <v>0.40359498538247635</v>
      </c>
      <c r="K1127" s="6">
        <f t="shared" si="818"/>
        <v>0.53580099792130353</v>
      </c>
      <c r="L1127" s="6">
        <f t="shared" si="818"/>
        <v>0.41510986563607033</v>
      </c>
      <c r="M1127" s="6">
        <f t="shared" si="818"/>
        <v>0.40081835705271412</v>
      </c>
      <c r="N1127" s="6">
        <f t="shared" si="819"/>
        <v>0.37853506126592479</v>
      </c>
      <c r="O1127" s="6">
        <f t="shared" si="819"/>
        <v>0.382860345769162</v>
      </c>
      <c r="P1127" s="6">
        <f t="shared" si="819"/>
        <v>0.47617365063054334</v>
      </c>
      <c r="Q1127" s="6">
        <f t="shared" si="819"/>
        <v>0.39993140685183892</v>
      </c>
      <c r="R1127" s="6">
        <f t="shared" si="819"/>
        <v>0.41878215121288814</v>
      </c>
      <c r="S1127" s="6">
        <f t="shared" ref="S1127:T1127" si="821">S1123/S1122</f>
        <v>0.40292552511704915</v>
      </c>
      <c r="T1127" s="6">
        <f t="shared" si="821"/>
        <v>0.39941366096714115</v>
      </c>
    </row>
    <row r="1128" spans="1:20">
      <c r="B1128" t="s">
        <v>241</v>
      </c>
      <c r="D1128" t="s">
        <v>20</v>
      </c>
      <c r="E1128" s="6">
        <v>0.59709999999999996</v>
      </c>
      <c r="F1128" s="6">
        <v>0.58799999999999997</v>
      </c>
      <c r="G1128" s="6">
        <v>0.54620000000000002</v>
      </c>
      <c r="H1128" s="6">
        <v>0.627</v>
      </c>
      <c r="I1128" s="6">
        <v>0.64062447817088641</v>
      </c>
      <c r="J1128" s="6">
        <v>0.82035079851560599</v>
      </c>
      <c r="K1128" s="6">
        <f t="shared" si="818"/>
        <v>0.61139627780313133</v>
      </c>
      <c r="L1128" s="6">
        <f t="shared" si="818"/>
        <v>0.59717046235128435</v>
      </c>
      <c r="M1128" s="6">
        <f t="shared" si="818"/>
        <v>0.62340344023940109</v>
      </c>
      <c r="N1128" s="6">
        <f t="shared" si="819"/>
        <v>0.59867090109463161</v>
      </c>
      <c r="O1128" s="6">
        <f t="shared" si="819"/>
        <v>0.55799110641061844</v>
      </c>
      <c r="P1128" s="6">
        <f t="shared" si="819"/>
        <v>0.5715286212629993</v>
      </c>
      <c r="Q1128" s="6">
        <f t="shared" si="819"/>
        <v>0.57194988307141925</v>
      </c>
      <c r="R1128" s="6">
        <f t="shared" si="819"/>
        <v>0.58285880950881874</v>
      </c>
      <c r="S1128" s="6">
        <f t="shared" ref="S1128:T1128" si="822">S1124/S1123</f>
        <v>0.5812137597527397</v>
      </c>
      <c r="T1128" s="6">
        <f t="shared" si="822"/>
        <v>0.54954525413055599</v>
      </c>
    </row>
    <row r="1129" spans="1:20">
      <c r="B1129" t="s">
        <v>241</v>
      </c>
      <c r="D1129" t="s">
        <v>21</v>
      </c>
      <c r="E1129" s="6">
        <v>0.22989999999999999</v>
      </c>
      <c r="F1129" s="6">
        <v>0.38379999999999997</v>
      </c>
      <c r="G1129" s="6">
        <v>0.27229999999999999</v>
      </c>
      <c r="H1129" s="6">
        <v>0.25430000000000003</v>
      </c>
      <c r="I1129" s="6">
        <v>0.25164597300963171</v>
      </c>
      <c r="J1129" s="6">
        <v>0.33108946853540877</v>
      </c>
      <c r="K1129" s="6">
        <f t="shared" ref="K1129:R1129" si="823">K1124/K1122</f>
        <v>0.32758673577228825</v>
      </c>
      <c r="L1129" s="6">
        <f t="shared" si="823"/>
        <v>0.24789135038847165</v>
      </c>
      <c r="M1129" s="6">
        <f t="shared" si="823"/>
        <v>0.24987154269776662</v>
      </c>
      <c r="N1129" s="6">
        <f t="shared" si="823"/>
        <v>0.22661792622398277</v>
      </c>
      <c r="O1129" s="6">
        <f t="shared" si="823"/>
        <v>0.21363266793648664</v>
      </c>
      <c r="P1129" s="6">
        <f t="shared" si="823"/>
        <v>0.27214687002664356</v>
      </c>
      <c r="Q1129" s="6">
        <f t="shared" si="823"/>
        <v>0.22874072138549748</v>
      </c>
      <c r="R1129" s="6">
        <f t="shared" si="823"/>
        <v>0.2440908660994861</v>
      </c>
      <c r="S1129" s="6">
        <f t="shared" ref="S1129:T1129" si="824">S1124/S1122</f>
        <v>0.2341858593536271</v>
      </c>
      <c r="T1129" s="6">
        <f t="shared" si="824"/>
        <v>0.21949588181940335</v>
      </c>
    </row>
    <row r="1130" spans="1:20">
      <c r="B1130" t="s">
        <v>241</v>
      </c>
    </row>
    <row r="1131" spans="1:20">
      <c r="A1131" t="s">
        <v>238</v>
      </c>
      <c r="B1131" t="s">
        <v>243</v>
      </c>
      <c r="C1131" t="s">
        <v>244</v>
      </c>
    </row>
    <row r="1132" spans="1:20">
      <c r="B1132" t="s">
        <v>243</v>
      </c>
      <c r="D1132" t="s">
        <v>12</v>
      </c>
      <c r="E1132" s="1">
        <v>313</v>
      </c>
      <c r="F1132" s="1">
        <v>311</v>
      </c>
      <c r="G1132" s="1">
        <v>260</v>
      </c>
      <c r="H1132" s="1">
        <v>310</v>
      </c>
      <c r="I1132" s="1">
        <v>310</v>
      </c>
      <c r="J1132" s="1">
        <v>296</v>
      </c>
      <c r="K1132" s="1">
        <f>HLOOKUP(B1131,'FY14-15'!$E$2:$GA$49,15,FALSE)</f>
        <v>332</v>
      </c>
      <c r="L1132" s="1">
        <f>HLOOKUP(B1131,'FY15-16'!$E$2:$GA$49,15,FALSE)</f>
        <v>347</v>
      </c>
      <c r="M1132" s="1">
        <f>HLOOKUP(B1131,'FY16-17'!$E$2:$GA$49,15,FALSE)</f>
        <v>347</v>
      </c>
      <c r="N1132" s="1">
        <f>HLOOKUP(B1131,'FY17-18'!$E$2:$GA$49,15,FALSE)</f>
        <v>357</v>
      </c>
      <c r="O1132" s="1">
        <f>HLOOKUP($B1131,'FY18-19'!$E$2:$GA$49,15,FALSE)</f>
        <v>371</v>
      </c>
      <c r="P1132" s="1">
        <f>HLOOKUP($B1131,'FY19-20'!$E$2:$GA$49,15,FALSE)</f>
        <v>365</v>
      </c>
      <c r="Q1132" s="1">
        <f>HLOOKUP($B1131,'FY20-21'!$E$2:$GA$49,15,FALSE)</f>
        <v>319</v>
      </c>
      <c r="R1132" s="1">
        <f>HLOOKUP($B1131,'FY21-22'!$E$2:$GA$49,15,FALSE)</f>
        <v>314</v>
      </c>
      <c r="S1132" s="1">
        <f>HLOOKUP($B1131,'FY22-23'!$E$2:$GA$49,15,FALSE)</f>
        <v>313</v>
      </c>
      <c r="T1132" s="1">
        <f>HLOOKUP($B1131,'FY23-24'!$E$2:$GA$49,15,FALSE)</f>
        <v>290</v>
      </c>
    </row>
    <row r="1133" spans="1:20">
      <c r="B1133" t="s">
        <v>243</v>
      </c>
      <c r="D1133" t="s">
        <v>13</v>
      </c>
      <c r="E1133" s="3">
        <v>61548</v>
      </c>
      <c r="F1133" s="3">
        <v>99524</v>
      </c>
      <c r="G1133" s="3">
        <v>61053</v>
      </c>
      <c r="H1133" s="3">
        <v>56434</v>
      </c>
      <c r="I1133" s="1">
        <v>66693</v>
      </c>
      <c r="J1133" s="1">
        <v>63778</v>
      </c>
      <c r="K1133" s="1">
        <f>HLOOKUP(B1132,'FY14-15'!$E$2:$GA$49,31,FALSE)</f>
        <v>56090</v>
      </c>
      <c r="L1133" s="1">
        <f>HLOOKUP(B1132,'FY15-16'!$E$2:$GA$49,31,FALSE)</f>
        <v>45156</v>
      </c>
      <c r="M1133" s="1">
        <f>HLOOKUP(B1132,'FY16-17'!$E$2:$GA$49,31,FALSE)</f>
        <v>57024</v>
      </c>
      <c r="N1133" s="1">
        <f>HLOOKUP(B1132,'FY17-18'!$E$2:$GA$49,31,FALSE)</f>
        <v>52195</v>
      </c>
      <c r="O1133" s="1">
        <f>HLOOKUP($B1132,'FY18-19'!$E$2:$GA$49,31,FALSE)</f>
        <v>51480</v>
      </c>
      <c r="P1133" s="1">
        <f>HLOOKUP($B1132,'FY19-20'!$E$2:$GA$49,31,FALSE)</f>
        <v>37866.400000000001</v>
      </c>
      <c r="Q1133" s="1">
        <f>HLOOKUP($B1132,'FY20-21'!$E$2:$GA$49,31,FALSE)</f>
        <v>23000</v>
      </c>
      <c r="R1133" s="1">
        <f>HLOOKUP($B1132,'FY21-22'!$E$2:$GA$49,31,FALSE)</f>
        <v>29678</v>
      </c>
      <c r="S1133" s="1">
        <f>HLOOKUP($B1132,'FY22-23'!$E$2:$GA$49,31,FALSE)</f>
        <v>33605</v>
      </c>
      <c r="T1133" s="1">
        <f>HLOOKUP($B1132,'FY23-24'!$E$2:$GA$49,31,FALSE)</f>
        <v>40890</v>
      </c>
    </row>
    <row r="1134" spans="1:20">
      <c r="B1134" t="s">
        <v>243</v>
      </c>
      <c r="D1134" t="s">
        <v>24</v>
      </c>
      <c r="E1134" s="3">
        <v>197112</v>
      </c>
      <c r="F1134" s="3">
        <v>233868</v>
      </c>
      <c r="G1134" s="3">
        <v>198662.49</v>
      </c>
      <c r="H1134" s="3">
        <v>151363.98000000001</v>
      </c>
      <c r="I1134" s="1">
        <v>175689</v>
      </c>
      <c r="J1134" s="1">
        <v>146471</v>
      </c>
      <c r="K1134" s="1">
        <f>HLOOKUP(B1133,'FY14-15'!$E$2:$GA$49,7,FALSE)</f>
        <v>167370</v>
      </c>
      <c r="L1134" s="1">
        <f>HLOOKUP(B1133,'FY15-16'!$E$2:$GA$49,7,FALSE)</f>
        <v>163527</v>
      </c>
      <c r="M1134" s="1">
        <f>HLOOKUP(B1133,'FY16-17'!$E$2:$GA$49,7,FALSE)</f>
        <v>187214</v>
      </c>
      <c r="N1134" s="1">
        <f>HLOOKUP(B1133,'FY17-18'!$E$2:$GA$49,7,FALSE)</f>
        <v>150236</v>
      </c>
      <c r="O1134" s="1">
        <f>HLOOKUP($B1133,'FY18-19'!$E$2:$GA$49,7,FALSE)</f>
        <v>181387</v>
      </c>
      <c r="P1134" s="1">
        <f>HLOOKUP($B1133,'FY19-20'!$E$2:$GA$49,7,FALSE)</f>
        <v>157417.01999999999</v>
      </c>
      <c r="Q1134" s="1">
        <f>HLOOKUP($B1133,'FY20-21'!$E$2:$GA$49,7,FALSE)</f>
        <v>139468</v>
      </c>
      <c r="R1134" s="1">
        <f>HLOOKUP($B1133,'FY21-22'!$E$2:$GA$49,7,FALSE)</f>
        <v>187878.71</v>
      </c>
      <c r="S1134" s="1">
        <f>HLOOKUP($B1133,'FY22-23'!$E$2:$GA$49,7,FALSE)</f>
        <v>146565.70000000001</v>
      </c>
      <c r="T1134" s="1">
        <f>HLOOKUP($B1133,'FY23-24'!$E$2:$GA$49,7,FALSE)</f>
        <v>193204.46</v>
      </c>
    </row>
    <row r="1135" spans="1:20">
      <c r="B1135" t="s">
        <v>243</v>
      </c>
      <c r="D1135" t="s">
        <v>15</v>
      </c>
      <c r="E1135" s="3">
        <v>92638.1</v>
      </c>
      <c r="F1135" s="3">
        <v>104135.32</v>
      </c>
      <c r="G1135" s="3">
        <v>104135.32</v>
      </c>
      <c r="H1135" s="3">
        <v>82576.75</v>
      </c>
      <c r="I1135" s="1">
        <v>76208.08</v>
      </c>
      <c r="J1135" s="1">
        <v>65581.929999999993</v>
      </c>
      <c r="K1135" s="1">
        <f>HLOOKUP(B1134,'FY14-15'!$E$2:$GA$49,39,FALSE)</f>
        <v>70735.08</v>
      </c>
      <c r="L1135" s="1">
        <f>HLOOKUP(B1134,'FY15-16'!$E$2:$GA$49,39,FALSE)</f>
        <v>70735.08</v>
      </c>
      <c r="M1135" s="1">
        <f>HLOOKUP(B1134,'FY16-17'!$E$2:$GA$49,39,FALSE)</f>
        <v>77690.150000000009</v>
      </c>
      <c r="N1135" s="1">
        <f>HLOOKUP(B1134,'FY17-18'!$E$2:$GA$49,39,FALSE)</f>
        <v>77690.150000000009</v>
      </c>
      <c r="O1135" s="1">
        <f>HLOOKUP($B1134,'FY18-19'!$E$2:$GA$49,39,FALSE)</f>
        <v>74328.14</v>
      </c>
      <c r="P1135" s="1">
        <f>HLOOKUP($B1134,'FY19-20'!$E$2:$GA$49,39,FALSE)</f>
        <v>74328.14</v>
      </c>
      <c r="Q1135" s="1">
        <f>HLOOKUP($B1134,'FY20-21'!$E$2:$GA$49,39,FALSE)</f>
        <v>62800.19</v>
      </c>
      <c r="R1135" s="1">
        <f>HLOOKUP($B1134,'FY21-22'!$E$2:$GA$49,39,FALSE)</f>
        <v>71066.91</v>
      </c>
      <c r="S1135" s="1">
        <f>HLOOKUP($B1134,'FY22-23'!$E$2:$GA$49,39,FALSE)</f>
        <v>71066.91</v>
      </c>
      <c r="T1135" s="1">
        <f>HLOOKUP($B1134,'FY23-24'!$E$2:$GA$49,39,FALSE)</f>
        <v>75678.61</v>
      </c>
    </row>
    <row r="1136" spans="1:20">
      <c r="B1136" t="s">
        <v>243</v>
      </c>
      <c r="D1136" t="s">
        <v>16</v>
      </c>
      <c r="E1136" s="3">
        <v>53058.44</v>
      </c>
      <c r="F1136" s="3">
        <v>62342.680000000008</v>
      </c>
      <c r="G1136" s="3">
        <v>62453.180000000008</v>
      </c>
      <c r="H1136" s="3">
        <v>48382.95</v>
      </c>
      <c r="I1136" s="1">
        <v>46273.54</v>
      </c>
      <c r="J1136" s="1">
        <v>46837.19</v>
      </c>
      <c r="K1136" s="1">
        <f>HLOOKUP(B1135,'FY14-15'!$E$2:$GA$49,48,FALSE)</f>
        <v>45290.850000000006</v>
      </c>
      <c r="L1136" s="1">
        <f>HLOOKUP(B1135,'FY15-16'!$E$2:$GA$49,48,FALSE)</f>
        <v>43601.119999999995</v>
      </c>
      <c r="M1136" s="1">
        <f>HLOOKUP(B1135,'FY16-17'!$E$2:$GA$49,48,FALSE)</f>
        <v>47936.39</v>
      </c>
      <c r="N1136" s="1">
        <f>HLOOKUP(B1135,'FY17-18'!$E$2:$GA$49,48,FALSE)</f>
        <v>45184.05</v>
      </c>
      <c r="O1136" s="1">
        <f>HLOOKUP($B1135,'FY18-19'!$E$2:$GA$49,48,FALSE)</f>
        <v>41023.43</v>
      </c>
      <c r="P1136" s="1">
        <f>HLOOKUP($B1135,'FY19-20'!$E$2:$GA$49,48,FALSE)</f>
        <v>42480.659999999996</v>
      </c>
      <c r="Q1136" s="1">
        <f>HLOOKUP($B1135,'FY20-21'!$E$2:$GA$49,48,FALSE)</f>
        <v>36337.89</v>
      </c>
      <c r="R1136" s="1">
        <f>HLOOKUP($B1135,'FY21-22'!$E$2:$GA$49,48,FALSE)</f>
        <v>42213.22</v>
      </c>
      <c r="S1136" s="1">
        <f>HLOOKUP($B1135,'FY22-23'!$E$2:$GA$49,48,FALSE)</f>
        <v>40695.129999999997</v>
      </c>
      <c r="T1136" s="1">
        <f>HLOOKUP($B1135,'FY23-24'!$E$2:$GA$49,48,FALSE)</f>
        <v>41991.82</v>
      </c>
    </row>
    <row r="1137" spans="1:20">
      <c r="B1137" t="s">
        <v>243</v>
      </c>
      <c r="D1137" t="s">
        <v>17</v>
      </c>
      <c r="E1137" s="3">
        <v>629.75</v>
      </c>
      <c r="F1137" s="3">
        <v>751.99</v>
      </c>
      <c r="G1137" s="3">
        <v>764.09</v>
      </c>
      <c r="H1137" s="3">
        <v>488.27</v>
      </c>
      <c r="I1137" s="3">
        <v>566.73870967741937</v>
      </c>
      <c r="J1137" s="3">
        <v>494.83445945945948</v>
      </c>
      <c r="K1137" s="3">
        <f t="shared" ref="K1137:R1137" si="825">K1134/K1132</f>
        <v>504.12650602409639</v>
      </c>
      <c r="L1137" s="3">
        <f t="shared" si="825"/>
        <v>471.2593659942363</v>
      </c>
      <c r="M1137" s="3">
        <f t="shared" si="825"/>
        <v>539.52161383285306</v>
      </c>
      <c r="N1137" s="3">
        <f t="shared" si="825"/>
        <v>420.82913165266109</v>
      </c>
      <c r="O1137" s="3">
        <f t="shared" si="825"/>
        <v>488.91374663072776</v>
      </c>
      <c r="P1137" s="3">
        <f t="shared" si="825"/>
        <v>431.27950684931506</v>
      </c>
      <c r="Q1137" s="3">
        <f t="shared" si="825"/>
        <v>437.20376175548591</v>
      </c>
      <c r="R1137" s="3">
        <f t="shared" si="825"/>
        <v>598.33984076433114</v>
      </c>
      <c r="S1137" s="3">
        <f t="shared" ref="S1137:T1137" si="826">S1134/S1132</f>
        <v>468.2610223642173</v>
      </c>
      <c r="T1137" s="3">
        <f t="shared" si="826"/>
        <v>666.22227586206895</v>
      </c>
    </row>
    <row r="1138" spans="1:20">
      <c r="B1138" t="s">
        <v>243</v>
      </c>
      <c r="D1138" t="s">
        <v>18</v>
      </c>
      <c r="E1138" s="4">
        <v>3.2</v>
      </c>
      <c r="F1138" s="4">
        <v>2.35</v>
      </c>
      <c r="G1138" s="4">
        <v>3.25</v>
      </c>
      <c r="H1138" s="4">
        <v>2.68</v>
      </c>
      <c r="I1138" s="5">
        <v>2.6342944536907922</v>
      </c>
      <c r="J1138" s="5">
        <v>2.2965756216877291</v>
      </c>
      <c r="K1138" s="3">
        <f t="shared" ref="K1138:M1140" si="827">K1134/K1133</f>
        <v>2.9839543590657871</v>
      </c>
      <c r="L1138" s="3">
        <f t="shared" si="827"/>
        <v>3.6213792187084772</v>
      </c>
      <c r="M1138" s="3">
        <f t="shared" si="827"/>
        <v>3.2830737934904604</v>
      </c>
      <c r="N1138" s="3">
        <f t="shared" ref="N1138:R1140" si="828">N1134/N1133</f>
        <v>2.8783599961682151</v>
      </c>
      <c r="O1138" s="3">
        <f t="shared" si="828"/>
        <v>3.5234459984459985</v>
      </c>
      <c r="P1138" s="3">
        <f t="shared" si="828"/>
        <v>4.1571688885132989</v>
      </c>
      <c r="Q1138" s="3">
        <f t="shared" si="828"/>
        <v>6.0638260869565217</v>
      </c>
      <c r="R1138" s="3">
        <f t="shared" si="828"/>
        <v>6.3305718040299208</v>
      </c>
      <c r="S1138" s="3">
        <f t="shared" ref="S1138:T1138" si="829">S1134/S1133</f>
        <v>4.3614253831275107</v>
      </c>
      <c r="T1138" s="3">
        <f t="shared" si="829"/>
        <v>4.7249806798728295</v>
      </c>
    </row>
    <row r="1139" spans="1:20">
      <c r="B1139" t="s">
        <v>243</v>
      </c>
      <c r="D1139" t="s">
        <v>19</v>
      </c>
      <c r="E1139" s="6">
        <v>0.47</v>
      </c>
      <c r="F1139" s="6">
        <v>0.44529999999999997</v>
      </c>
      <c r="G1139" s="6">
        <v>0.5242</v>
      </c>
      <c r="H1139" s="6">
        <v>0.54559999999999997</v>
      </c>
      <c r="I1139" s="6">
        <v>0.43376694044590158</v>
      </c>
      <c r="J1139" s="6">
        <v>0.44774685773975731</v>
      </c>
      <c r="K1139" s="6">
        <f t="shared" si="827"/>
        <v>0.42262699408496146</v>
      </c>
      <c r="L1139" s="6">
        <f t="shared" si="827"/>
        <v>0.43255902694967807</v>
      </c>
      <c r="M1139" s="6">
        <f t="shared" si="827"/>
        <v>0.41498045018000795</v>
      </c>
      <c r="N1139" s="6">
        <f t="shared" si="828"/>
        <v>0.51712073005138592</v>
      </c>
      <c r="O1139" s="6">
        <f t="shared" si="828"/>
        <v>0.40977655510042066</v>
      </c>
      <c r="P1139" s="6">
        <f t="shared" si="828"/>
        <v>0.47217346637612634</v>
      </c>
      <c r="Q1139" s="6">
        <f t="shared" si="828"/>
        <v>0.45028386439900192</v>
      </c>
      <c r="R1139" s="6">
        <f t="shared" si="828"/>
        <v>0.37825951647208994</v>
      </c>
      <c r="S1139" s="6">
        <f t="shared" ref="S1139:T1139" si="830">S1135/S1134</f>
        <v>0.48488091006285916</v>
      </c>
      <c r="T1139" s="6">
        <f t="shared" si="830"/>
        <v>0.39170218948361751</v>
      </c>
    </row>
    <row r="1140" spans="1:20">
      <c r="B1140" t="s">
        <v>243</v>
      </c>
      <c r="D1140" t="s">
        <v>20</v>
      </c>
      <c r="E1140" s="6">
        <v>0.57269999999999999</v>
      </c>
      <c r="F1140" s="6">
        <v>0.59870000000000001</v>
      </c>
      <c r="G1140" s="6">
        <v>0.59970000000000001</v>
      </c>
      <c r="H1140" s="6">
        <v>0.58589999999999998</v>
      </c>
      <c r="I1140" s="6">
        <v>0.6071999189587246</v>
      </c>
      <c r="J1140" s="6">
        <v>0.71417828051111043</v>
      </c>
      <c r="K1140" s="6">
        <f t="shared" si="827"/>
        <v>0.64028838307668567</v>
      </c>
      <c r="L1140" s="6">
        <f t="shared" si="827"/>
        <v>0.61640023592254356</v>
      </c>
      <c r="M1140" s="6">
        <f t="shared" si="827"/>
        <v>0.61702017565933387</v>
      </c>
      <c r="N1140" s="6">
        <f t="shared" si="828"/>
        <v>0.58159303335107471</v>
      </c>
      <c r="O1140" s="6">
        <f t="shared" si="828"/>
        <v>0.55192326889923526</v>
      </c>
      <c r="P1140" s="6">
        <f t="shared" si="828"/>
        <v>0.57152862966838669</v>
      </c>
      <c r="Q1140" s="6">
        <f t="shared" si="828"/>
        <v>0.5786270710327468</v>
      </c>
      <c r="R1140" s="6">
        <f t="shared" si="828"/>
        <v>0.59399261906842438</v>
      </c>
      <c r="S1140" s="6">
        <f t="shared" ref="S1140:T1140" si="831">S1136/S1135</f>
        <v>0.57263120065301831</v>
      </c>
      <c r="T1140" s="6">
        <f t="shared" si="831"/>
        <v>0.5548703920434056</v>
      </c>
    </row>
    <row r="1141" spans="1:20">
      <c r="B1141" t="s">
        <v>243</v>
      </c>
      <c r="D1141" t="s">
        <v>21</v>
      </c>
      <c r="E1141" s="6">
        <v>0.26919999999999999</v>
      </c>
      <c r="F1141" s="6">
        <v>0.2666</v>
      </c>
      <c r="G1141" s="6">
        <v>0.31440000000000001</v>
      </c>
      <c r="H1141" s="6">
        <v>0.3196</v>
      </c>
      <c r="I1141" s="6">
        <v>0.26338325108572536</v>
      </c>
      <c r="J1141" s="6">
        <v>0.31977108096483264</v>
      </c>
      <c r="K1141" s="6">
        <f t="shared" ref="K1141:R1141" si="832">K1136/K1134</f>
        <v>0.27060315468721996</v>
      </c>
      <c r="L1141" s="6">
        <f t="shared" si="832"/>
        <v>0.26662948626220745</v>
      </c>
      <c r="M1141" s="6">
        <f t="shared" si="832"/>
        <v>0.25605131026525796</v>
      </c>
      <c r="N1141" s="6">
        <f t="shared" si="832"/>
        <v>0.30075381399930778</v>
      </c>
      <c r="O1141" s="6">
        <f t="shared" si="832"/>
        <v>0.22616521580929175</v>
      </c>
      <c r="P1141" s="6">
        <f t="shared" si="832"/>
        <v>0.26986065420371952</v>
      </c>
      <c r="Q1141" s="6">
        <f t="shared" si="832"/>
        <v>0.26054643359050106</v>
      </c>
      <c r="R1141" s="6">
        <f t="shared" si="832"/>
        <v>0.22468336087681251</v>
      </c>
      <c r="S1141" s="6">
        <f t="shared" ref="S1141:T1141" si="833">S1136/S1134</f>
        <v>0.27765793770302327</v>
      </c>
      <c r="T1141" s="6">
        <f t="shared" si="833"/>
        <v>0.21734394744303523</v>
      </c>
    </row>
    <row r="1142" spans="1:20">
      <c r="B1142" t="s">
        <v>243</v>
      </c>
    </row>
    <row r="1143" spans="1:20">
      <c r="A1143" t="s">
        <v>238</v>
      </c>
      <c r="B1143" t="s">
        <v>245</v>
      </c>
      <c r="C1143" t="s">
        <v>246</v>
      </c>
    </row>
    <row r="1144" spans="1:20">
      <c r="B1144" t="s">
        <v>245</v>
      </c>
      <c r="D1144" t="s">
        <v>12</v>
      </c>
      <c r="E1144" s="1">
        <v>32</v>
      </c>
      <c r="F1144" s="1">
        <v>27</v>
      </c>
      <c r="G1144" s="1">
        <v>22</v>
      </c>
      <c r="H1144" s="1">
        <v>26</v>
      </c>
      <c r="I1144" s="1">
        <v>26</v>
      </c>
      <c r="J1144" s="1">
        <v>107</v>
      </c>
      <c r="K1144" s="1">
        <f>HLOOKUP(B1143,'FY14-15'!$E$2:$GA$49,15,FALSE)</f>
        <v>31</v>
      </c>
      <c r="L1144" s="1">
        <f>HLOOKUP(B1143,'FY15-16'!$E$2:$GA$49,15,FALSE)</f>
        <v>108</v>
      </c>
      <c r="M1144" s="1">
        <f>HLOOKUP(B1143,'FY16-17'!$E$2:$GA$49,15,FALSE)</f>
        <v>31</v>
      </c>
      <c r="N1144" s="1">
        <f>HLOOKUP(B1143,'FY17-18'!$E$2:$GA$49,15,FALSE)</f>
        <v>123</v>
      </c>
      <c r="O1144" s="1">
        <f>HLOOKUP($B1143,'FY18-19'!$E$2:$GA$49,15,FALSE)</f>
        <v>116</v>
      </c>
      <c r="P1144" s="1">
        <f>HLOOKUP($B1143,'FY19-20'!$E$2:$GA$49,15,FALSE)</f>
        <v>39</v>
      </c>
      <c r="Q1144" s="1">
        <f>HLOOKUP($B1143,'FY20-21'!$E$2:$GA$49,15,FALSE)</f>
        <v>32</v>
      </c>
      <c r="R1144" s="1">
        <f>HLOOKUP($B1143,'FY21-22'!$E$2:$GA$49,15,FALSE)</f>
        <v>31</v>
      </c>
      <c r="S1144" s="1">
        <f>HLOOKUP($B1143,'FY22-23'!$E$2:$GA$49,15,FALSE)</f>
        <v>44</v>
      </c>
      <c r="T1144" s="1">
        <f>HLOOKUP($B1143,'FY23-24'!$E$2:$GA$49,15,FALSE)</f>
        <v>58</v>
      </c>
    </row>
    <row r="1145" spans="1:20">
      <c r="B1145" t="s">
        <v>245</v>
      </c>
      <c r="D1145" t="s">
        <v>13</v>
      </c>
      <c r="E1145" s="3">
        <v>32190</v>
      </c>
      <c r="F1145" s="3">
        <v>37120</v>
      </c>
      <c r="G1145" s="3">
        <v>19448</v>
      </c>
      <c r="H1145" s="3">
        <v>3164400</v>
      </c>
      <c r="I1145" s="1">
        <v>25375</v>
      </c>
      <c r="J1145" s="1">
        <v>25520</v>
      </c>
      <c r="K1145" s="1">
        <f>HLOOKUP(B1144,'FY14-15'!$E$2:$GA$49,31,FALSE)</f>
        <v>22040</v>
      </c>
      <c r="L1145" s="1">
        <f>HLOOKUP(B1144,'FY15-16'!$E$2:$GA$49,31,FALSE)</f>
        <v>25520</v>
      </c>
      <c r="M1145" s="1">
        <f>HLOOKUP(B1144,'FY16-17'!$E$2:$GA$49,31,FALSE)</f>
        <v>20790</v>
      </c>
      <c r="N1145" s="1">
        <f>HLOOKUP(B1144,'FY17-18'!$E$2:$GA$49,31,FALSE)</f>
        <v>21714</v>
      </c>
      <c r="O1145" s="1">
        <f>HLOOKUP($B1144,'FY18-19'!$E$2:$GA$49,31,FALSE)</f>
        <v>20300</v>
      </c>
      <c r="P1145" s="1">
        <f>HLOOKUP($B1144,'FY19-20'!$E$2:$GA$49,31,FALSE)</f>
        <v>14925.6</v>
      </c>
      <c r="Q1145" s="1">
        <f>HLOOKUP($B1144,'FY20-21'!$E$2:$GA$49,31,FALSE)</f>
        <v>17325</v>
      </c>
      <c r="R1145" s="1">
        <f>HLOOKUP($B1144,'FY21-22'!$E$2:$GA$49,31,FALSE)</f>
        <v>18542</v>
      </c>
      <c r="S1145" s="1">
        <f>HLOOKUP($B1144,'FY22-23'!$E$2:$GA$49,31,FALSE)</f>
        <v>20580</v>
      </c>
      <c r="T1145" s="1">
        <f>HLOOKUP($B1144,'FY23-24'!$E$2:$GA$49,31,FALSE)</f>
        <v>19738</v>
      </c>
    </row>
    <row r="1146" spans="1:20">
      <c r="B1146" t="s">
        <v>245</v>
      </c>
      <c r="D1146" t="s">
        <v>24</v>
      </c>
      <c r="E1146" s="3">
        <v>65427.54</v>
      </c>
      <c r="F1146" s="3">
        <v>67117.17</v>
      </c>
      <c r="G1146" s="3">
        <v>42215</v>
      </c>
      <c r="H1146" s="3">
        <v>56731.93</v>
      </c>
      <c r="I1146" s="1">
        <v>60227.23</v>
      </c>
      <c r="J1146" s="1">
        <v>64589.25</v>
      </c>
      <c r="K1146" s="1">
        <f>HLOOKUP(B1145,'FY14-15'!$E$2:$GA$49,7,FALSE)</f>
        <v>67749.070000000007</v>
      </c>
      <c r="L1146" s="1">
        <f>HLOOKUP(B1145,'FY15-16'!$E$2:$GA$49,7,FALSE)</f>
        <v>57080.46</v>
      </c>
      <c r="M1146" s="1">
        <f>HLOOKUP(B1145,'FY16-17'!$E$2:$GA$49,7,FALSE)</f>
        <v>65142.53</v>
      </c>
      <c r="N1146" s="1">
        <f>HLOOKUP(B1145,'FY17-18'!$E$2:$GA$49,7,FALSE)</f>
        <v>70798.23</v>
      </c>
      <c r="O1146" s="1">
        <f>HLOOKUP($B1145,'FY18-19'!$E$2:$GA$49,7,FALSE)</f>
        <v>63797.65</v>
      </c>
      <c r="P1146" s="1">
        <f>HLOOKUP($B1145,'FY19-20'!$E$2:$GA$49,7,FALSE)</f>
        <v>73337.02</v>
      </c>
      <c r="Q1146" s="1">
        <f>HLOOKUP($B1145,'FY20-21'!$E$2:$GA$49,7,FALSE)</f>
        <v>71628.78</v>
      </c>
      <c r="R1146" s="1">
        <f>HLOOKUP($B1145,'FY21-22'!$E$2:$GA$49,7,FALSE)</f>
        <v>57390.48</v>
      </c>
      <c r="S1146" s="1">
        <f>HLOOKUP($B1145,'FY22-23'!$E$2:$GA$49,7,FALSE)</f>
        <v>71311.5</v>
      </c>
      <c r="T1146" s="1">
        <f>HLOOKUP($B1145,'FY23-24'!$E$2:$GA$49,7,FALSE)</f>
        <v>85054.399999999994</v>
      </c>
    </row>
    <row r="1147" spans="1:20">
      <c r="B1147" t="s">
        <v>245</v>
      </c>
      <c r="D1147" t="s">
        <v>15</v>
      </c>
      <c r="E1147" s="3">
        <v>31365.800000000003</v>
      </c>
      <c r="F1147" s="3">
        <v>32028.7</v>
      </c>
      <c r="G1147" s="3">
        <v>32028.7</v>
      </c>
      <c r="H1147" s="3">
        <v>51058.74</v>
      </c>
      <c r="I1147" s="1">
        <v>26753.730000000003</v>
      </c>
      <c r="J1147" s="1">
        <v>28267.46</v>
      </c>
      <c r="K1147" s="1">
        <f>HLOOKUP(B1146,'FY14-15'!$E$2:$GA$49,39,FALSE)</f>
        <v>28466.18</v>
      </c>
      <c r="L1147" s="1">
        <f>HLOOKUP(B1146,'FY15-16'!$E$2:$GA$49,39,FALSE)</f>
        <v>28466.18</v>
      </c>
      <c r="M1147" s="1">
        <f>HLOOKUP(B1146,'FY16-17'!$E$2:$GA$49,39,FALSE)</f>
        <v>27270.300000000003</v>
      </c>
      <c r="N1147" s="1">
        <f>HLOOKUP(B1146,'FY17-18'!$E$2:$GA$49,39,FALSE)</f>
        <v>29417.29</v>
      </c>
      <c r="O1147" s="1">
        <f>HLOOKUP($B1146,'FY18-19'!$E$2:$GA$49,39,FALSE)</f>
        <v>29417.29</v>
      </c>
      <c r="P1147" s="1">
        <f>HLOOKUP($B1146,'FY19-20'!$E$2:$GA$49,39,FALSE)</f>
        <v>28577.13</v>
      </c>
      <c r="Q1147" s="1">
        <f>HLOOKUP($B1146,'FY20-21'!$E$2:$GA$49,39,FALSE)</f>
        <v>28599.439999999999</v>
      </c>
      <c r="R1147" s="1">
        <f>HLOOKUP($B1146,'FY21-22'!$E$2:$GA$49,39,FALSE)</f>
        <v>28599.439999999999</v>
      </c>
      <c r="S1147" s="1">
        <f>HLOOKUP($B1146,'FY22-23'!$E$2:$GA$49,39,FALSE)</f>
        <v>29307.15</v>
      </c>
      <c r="T1147" s="1">
        <f>HLOOKUP($B1146,'FY23-24'!$E$2:$GA$49,39,FALSE)</f>
        <v>33751</v>
      </c>
    </row>
    <row r="1148" spans="1:20">
      <c r="B1148" t="s">
        <v>245</v>
      </c>
      <c r="D1148" t="s">
        <v>16</v>
      </c>
      <c r="E1148" s="3">
        <v>18217.239999999998</v>
      </c>
      <c r="F1148" s="3">
        <v>18895.940000000002</v>
      </c>
      <c r="G1148" s="3">
        <v>19208.61</v>
      </c>
      <c r="H1148" s="3">
        <v>33256.14</v>
      </c>
      <c r="I1148" s="1">
        <v>31446.51</v>
      </c>
      <c r="J1148" s="1">
        <v>15010.77</v>
      </c>
      <c r="K1148" s="1">
        <f>HLOOKUP(B1147,'FY14-15'!$E$2:$GA$49,48,FALSE)</f>
        <v>18496.09</v>
      </c>
      <c r="L1148" s="1">
        <f>HLOOKUP(B1147,'FY15-16'!$E$2:$GA$49,48,FALSE)</f>
        <v>17546.559999999998</v>
      </c>
      <c r="M1148" s="1">
        <f>HLOOKUP(B1147,'FY16-17'!$E$2:$GA$49,48,FALSE)</f>
        <v>16455.43</v>
      </c>
      <c r="N1148" s="1">
        <f>HLOOKUP(B1147,'FY17-18'!$E$2:$GA$49,48,FALSE)</f>
        <v>17313.71</v>
      </c>
      <c r="O1148" s="1">
        <f>HLOOKUP($B1147,'FY18-19'!$E$2:$GA$49,48,FALSE)</f>
        <v>16354.490000000002</v>
      </c>
      <c r="P1148" s="1">
        <f>HLOOKUP($B1147,'FY19-20'!$E$2:$GA$49,48,FALSE)</f>
        <v>16254.61</v>
      </c>
      <c r="Q1148" s="1">
        <f>HLOOKUP($B1147,'FY20-21'!$E$2:$GA$49,48,FALSE)</f>
        <v>17071.46</v>
      </c>
      <c r="R1148" s="1">
        <f>HLOOKUP($B1147,'FY21-22'!$E$2:$GA$49,48,FALSE)</f>
        <v>16669.439999999999</v>
      </c>
      <c r="S1148" s="1">
        <f>HLOOKUP($B1147,'FY22-23'!$E$2:$GA$49,48,FALSE)</f>
        <v>16848.120000000003</v>
      </c>
      <c r="T1148" s="1">
        <f>HLOOKUP($B1147,'FY23-24'!$E$2:$GA$49,48,FALSE)</f>
        <v>18936.03</v>
      </c>
    </row>
    <row r="1149" spans="1:20">
      <c r="B1149" t="s">
        <v>245</v>
      </c>
      <c r="D1149" t="s">
        <v>17</v>
      </c>
      <c r="E1149" s="3">
        <v>2044.61</v>
      </c>
      <c r="F1149" s="3">
        <v>2485.8200000000002</v>
      </c>
      <c r="G1149" s="3">
        <v>1918.86</v>
      </c>
      <c r="H1149" s="3">
        <v>2182</v>
      </c>
      <c r="I1149" s="3">
        <v>2316.4319230769233</v>
      </c>
      <c r="J1149" s="3">
        <v>603.6378504672897</v>
      </c>
      <c r="K1149" s="3">
        <f t="shared" ref="K1149:R1149" si="834">K1146/K1144</f>
        <v>2185.4538709677422</v>
      </c>
      <c r="L1149" s="3">
        <f t="shared" si="834"/>
        <v>528.52277777777772</v>
      </c>
      <c r="M1149" s="3">
        <f t="shared" si="834"/>
        <v>2101.3719354838709</v>
      </c>
      <c r="N1149" s="3">
        <f t="shared" si="834"/>
        <v>575.59536585365845</v>
      </c>
      <c r="O1149" s="3">
        <f t="shared" si="834"/>
        <v>549.97974137931033</v>
      </c>
      <c r="P1149" s="3">
        <f t="shared" si="834"/>
        <v>1880.4364102564105</v>
      </c>
      <c r="Q1149" s="3">
        <f t="shared" si="834"/>
        <v>2238.399375</v>
      </c>
      <c r="R1149" s="3">
        <f t="shared" si="834"/>
        <v>1851.3058064516131</v>
      </c>
      <c r="S1149" s="3">
        <f t="shared" ref="S1149:T1149" si="835">S1146/S1144</f>
        <v>1620.715909090909</v>
      </c>
      <c r="T1149" s="3">
        <f t="shared" si="835"/>
        <v>1466.455172413793</v>
      </c>
    </row>
    <row r="1150" spans="1:20">
      <c r="B1150" t="s">
        <v>245</v>
      </c>
      <c r="D1150" t="s">
        <v>18</v>
      </c>
      <c r="E1150" s="4">
        <v>2.0299999999999998</v>
      </c>
      <c r="F1150" s="4">
        <v>1.81</v>
      </c>
      <c r="G1150" s="4">
        <v>2.17</v>
      </c>
      <c r="H1150" s="4">
        <v>0.02</v>
      </c>
      <c r="I1150" s="5">
        <v>2.3734868965517242</v>
      </c>
      <c r="J1150" s="5">
        <v>2.530926724137931</v>
      </c>
      <c r="K1150" s="3">
        <f t="shared" ref="K1150:M1152" si="836">K1146/K1145</f>
        <v>3.0739142468239566</v>
      </c>
      <c r="L1150" s="3">
        <f t="shared" si="836"/>
        <v>2.2366951410658307</v>
      </c>
      <c r="M1150" s="3">
        <f t="shared" si="836"/>
        <v>3.1333588263588261</v>
      </c>
      <c r="N1150" s="3">
        <f t="shared" ref="N1150:R1152" si="837">N1146/N1145</f>
        <v>3.260487703785576</v>
      </c>
      <c r="O1150" s="3">
        <f t="shared" si="837"/>
        <v>3.1427413793103449</v>
      </c>
      <c r="P1150" s="3">
        <f t="shared" si="837"/>
        <v>4.9135056547140481</v>
      </c>
      <c r="Q1150" s="3">
        <f t="shared" si="837"/>
        <v>4.1344173160173163</v>
      </c>
      <c r="R1150" s="3">
        <f t="shared" si="837"/>
        <v>3.0951612555279908</v>
      </c>
      <c r="S1150" s="3">
        <f t="shared" ref="S1150:T1150" si="838">S1146/S1145</f>
        <v>3.4650874635568512</v>
      </c>
      <c r="T1150" s="3">
        <f t="shared" si="838"/>
        <v>4.3091701286857838</v>
      </c>
    </row>
    <row r="1151" spans="1:20">
      <c r="B1151" t="s">
        <v>245</v>
      </c>
      <c r="D1151" t="s">
        <v>19</v>
      </c>
      <c r="E1151" s="6">
        <v>0.47939999999999999</v>
      </c>
      <c r="F1151" s="6">
        <v>0.47720000000000001</v>
      </c>
      <c r="G1151" s="6">
        <v>0.75870000000000004</v>
      </c>
      <c r="H1151" s="6">
        <v>0.9</v>
      </c>
      <c r="I1151" s="6">
        <v>0.44421319061162207</v>
      </c>
      <c r="J1151" s="6">
        <v>0.4376496088745418</v>
      </c>
      <c r="K1151" s="6">
        <f t="shared" si="836"/>
        <v>0.42017078610820779</v>
      </c>
      <c r="L1151" s="6">
        <f t="shared" si="836"/>
        <v>0.49870270842246189</v>
      </c>
      <c r="M1151" s="6">
        <f t="shared" si="836"/>
        <v>0.41862512862180828</v>
      </c>
      <c r="N1151" s="6">
        <f t="shared" si="837"/>
        <v>0.41550883404853489</v>
      </c>
      <c r="O1151" s="6">
        <f t="shared" si="837"/>
        <v>0.46110303435941608</v>
      </c>
      <c r="P1151" s="6">
        <f t="shared" si="837"/>
        <v>0.38966854666306322</v>
      </c>
      <c r="Q1151" s="6">
        <f t="shared" si="837"/>
        <v>0.39927302963976213</v>
      </c>
      <c r="R1151" s="6">
        <f t="shared" si="837"/>
        <v>0.49833073359902197</v>
      </c>
      <c r="S1151" s="6">
        <f t="shared" ref="S1151:T1151" si="839">S1147/S1146</f>
        <v>0.4109736858711428</v>
      </c>
      <c r="T1151" s="6">
        <f t="shared" si="839"/>
        <v>0.39681662559491337</v>
      </c>
    </row>
    <row r="1152" spans="1:20">
      <c r="B1152" t="s">
        <v>245</v>
      </c>
      <c r="D1152" t="s">
        <v>20</v>
      </c>
      <c r="E1152" s="6">
        <v>0.58079999999999998</v>
      </c>
      <c r="F1152" s="6">
        <v>0.59</v>
      </c>
      <c r="G1152" s="6">
        <v>0.59970000000000001</v>
      </c>
      <c r="H1152" s="6">
        <v>0.65129999999999999</v>
      </c>
      <c r="I1152" s="6">
        <v>1.1754065694764804</v>
      </c>
      <c r="J1152" s="6">
        <v>0.5310264876999915</v>
      </c>
      <c r="K1152" s="6">
        <f t="shared" si="836"/>
        <v>0.64975665860329701</v>
      </c>
      <c r="L1152" s="6">
        <f t="shared" si="836"/>
        <v>0.61640023354029227</v>
      </c>
      <c r="M1152" s="6">
        <f t="shared" si="836"/>
        <v>0.60341947099958559</v>
      </c>
      <c r="N1152" s="6">
        <f t="shared" si="837"/>
        <v>0.58855557394987768</v>
      </c>
      <c r="O1152" s="6">
        <f t="shared" si="837"/>
        <v>0.55594821956747209</v>
      </c>
      <c r="P1152" s="6">
        <f t="shared" si="837"/>
        <v>0.56879784638975295</v>
      </c>
      <c r="Q1152" s="6">
        <f t="shared" si="837"/>
        <v>0.59691588366765225</v>
      </c>
      <c r="R1152" s="6">
        <f t="shared" si="837"/>
        <v>0.58285896507064472</v>
      </c>
      <c r="S1152" s="6">
        <f t="shared" ref="S1152:T1152" si="840">S1148/S1147</f>
        <v>0.57488087377994801</v>
      </c>
      <c r="T1152" s="6">
        <f t="shared" si="840"/>
        <v>0.56105093182424226</v>
      </c>
    </row>
    <row r="1153" spans="1:20">
      <c r="B1153" t="s">
        <v>245</v>
      </c>
      <c r="D1153" t="s">
        <v>21</v>
      </c>
      <c r="E1153" s="6">
        <v>0.27839999999999998</v>
      </c>
      <c r="F1153" s="6">
        <v>0.28149999999999997</v>
      </c>
      <c r="G1153" s="6">
        <v>0.45500000000000002</v>
      </c>
      <c r="H1153" s="6">
        <v>0.58620000000000005</v>
      </c>
      <c r="I1153" s="6">
        <v>0.52213110249300854</v>
      </c>
      <c r="J1153" s="6">
        <v>0.23240353464392294</v>
      </c>
      <c r="K1153" s="6">
        <f t="shared" ref="K1153:R1153" si="841">K1148/K1146</f>
        <v>0.27300876602438967</v>
      </c>
      <c r="L1153" s="6">
        <f t="shared" si="841"/>
        <v>0.30740046593878184</v>
      </c>
      <c r="M1153" s="6">
        <f t="shared" si="841"/>
        <v>0.25260655366010504</v>
      </c>
      <c r="N1153" s="6">
        <f t="shared" si="841"/>
        <v>0.24455004030467994</v>
      </c>
      <c r="O1153" s="6">
        <f t="shared" si="841"/>
        <v>0.25634941098927627</v>
      </c>
      <c r="P1153" s="6">
        <f t="shared" si="841"/>
        <v>0.2216426301477753</v>
      </c>
      <c r="Q1153" s="6">
        <f t="shared" si="841"/>
        <v>0.2383324133120793</v>
      </c>
      <c r="R1153" s="6">
        <f t="shared" si="841"/>
        <v>0.29045653564842111</v>
      </c>
      <c r="S1153" s="6">
        <f t="shared" ref="S1153:T1153" si="842">S1148/S1146</f>
        <v>0.23626091163416843</v>
      </c>
      <c r="T1153" s="6">
        <f t="shared" si="842"/>
        <v>0.22263433755337761</v>
      </c>
    </row>
    <row r="1154" spans="1:20">
      <c r="B1154" t="s">
        <v>245</v>
      </c>
    </row>
    <row r="1155" spans="1:20">
      <c r="A1155" t="s">
        <v>238</v>
      </c>
      <c r="B1155" t="s">
        <v>247</v>
      </c>
      <c r="C1155" t="s">
        <v>248</v>
      </c>
    </row>
    <row r="1156" spans="1:20">
      <c r="B1156" t="s">
        <v>247</v>
      </c>
      <c r="D1156" t="s">
        <v>12</v>
      </c>
      <c r="E1156" s="1">
        <v>17</v>
      </c>
      <c r="F1156" s="1">
        <v>21</v>
      </c>
      <c r="G1156" s="1">
        <v>17</v>
      </c>
      <c r="H1156" s="1">
        <v>16</v>
      </c>
      <c r="I1156" s="1">
        <v>11</v>
      </c>
      <c r="J1156" s="1">
        <v>28</v>
      </c>
      <c r="K1156" s="1">
        <f>HLOOKUP(B1155,'FY14-15'!$E$2:$GA$49,15,FALSE)</f>
        <v>35</v>
      </c>
      <c r="L1156" s="1">
        <f>HLOOKUP(B1155,'FY15-16'!$E$2:$GA$49,15,FALSE)</f>
        <v>42</v>
      </c>
      <c r="M1156" s="1">
        <f>HLOOKUP(B1155,'FY16-17'!$E$2:$GA$49,15,FALSE)</f>
        <v>57</v>
      </c>
      <c r="N1156" s="1">
        <f>HLOOKUP(B1155,'FY17-18'!$E$2:$GA$49,15,FALSE)</f>
        <v>84</v>
      </c>
      <c r="O1156" s="1">
        <f>HLOOKUP($B1155,'FY18-19'!$E$2:$GA$49,15,FALSE)</f>
        <v>32</v>
      </c>
      <c r="P1156" s="1">
        <f>HLOOKUP($B1155,'FY19-20'!$E$2:$GA$49,15,FALSE)</f>
        <v>37</v>
      </c>
      <c r="Q1156" s="1">
        <f>HLOOKUP($B1155,'FY20-21'!$E$2:$GA$49,15,FALSE)</f>
        <v>55</v>
      </c>
      <c r="R1156" s="1">
        <f>HLOOKUP($B1155,'FY21-22'!$E$2:$GA$49,15,FALSE)</f>
        <v>74</v>
      </c>
      <c r="S1156" s="1">
        <f>HLOOKUP($B1155,'FY22-23'!$E$2:$GA$49,15,FALSE)</f>
        <v>54</v>
      </c>
      <c r="T1156" s="1">
        <f>HLOOKUP($B1155,'FY23-24'!$E$2:$GA$49,15,FALSE)</f>
        <v>68</v>
      </c>
    </row>
    <row r="1157" spans="1:20">
      <c r="B1157" t="s">
        <v>247</v>
      </c>
      <c r="D1157" t="s">
        <v>13</v>
      </c>
      <c r="E1157" s="3">
        <v>81187.199999999997</v>
      </c>
      <c r="F1157" s="3">
        <v>77892.100000000006</v>
      </c>
      <c r="G1157" s="3">
        <v>73686.600000000006</v>
      </c>
      <c r="H1157" s="3">
        <v>93951</v>
      </c>
      <c r="I1157" s="1">
        <v>57421.8</v>
      </c>
      <c r="J1157" s="1">
        <v>81240</v>
      </c>
      <c r="K1157" s="1">
        <f>HLOOKUP(B1156,'FY14-15'!$E$2:$GA$49,31,FALSE)</f>
        <v>76072</v>
      </c>
      <c r="L1157" s="1">
        <f>HLOOKUP(B1156,'FY15-16'!$E$2:$GA$49,31,FALSE)</f>
        <v>89414.9</v>
      </c>
      <c r="M1157" s="1">
        <f>HLOOKUP(B1156,'FY16-17'!$E$2:$GA$49,31,FALSE)</f>
        <v>76392.3</v>
      </c>
      <c r="N1157" s="1">
        <f>HLOOKUP(B1156,'FY17-18'!$E$2:$GA$49,31,FALSE)</f>
        <v>101280</v>
      </c>
      <c r="O1157" s="1">
        <f>HLOOKUP($B1156,'FY18-19'!$E$2:$GA$49,31,FALSE)</f>
        <v>28905</v>
      </c>
      <c r="P1157" s="1">
        <f>HLOOKUP($B1156,'FY19-20'!$E$2:$GA$49,31,FALSE)</f>
        <v>53458.2</v>
      </c>
      <c r="Q1157" s="1">
        <f>HLOOKUP($B1156,'FY20-21'!$E$2:$GA$49,31,FALSE)</f>
        <v>67469.600000000006</v>
      </c>
      <c r="R1157" s="1">
        <f>HLOOKUP($B1156,'FY21-22'!$E$2:$GA$49,31,FALSE)</f>
        <v>20258.400000000001</v>
      </c>
      <c r="S1157" s="1">
        <f>HLOOKUP($B1156,'FY22-23'!$E$2:$GA$49,31,FALSE)</f>
        <v>32853</v>
      </c>
      <c r="T1157" s="1">
        <f>HLOOKUP($B1156,'FY23-24'!$E$2:$GA$49,31,FALSE)</f>
        <v>37391</v>
      </c>
    </row>
    <row r="1158" spans="1:20">
      <c r="B1158" t="s">
        <v>247</v>
      </c>
      <c r="D1158" t="s">
        <v>24</v>
      </c>
      <c r="E1158" s="3">
        <v>100350.95</v>
      </c>
      <c r="F1158" s="3">
        <v>53250.17</v>
      </c>
      <c r="G1158" s="3">
        <v>57945.16</v>
      </c>
      <c r="H1158" s="3">
        <v>65226.18</v>
      </c>
      <c r="I1158" s="1">
        <v>47648.43</v>
      </c>
      <c r="J1158" s="1">
        <v>61741</v>
      </c>
      <c r="K1158" s="1">
        <f>HLOOKUP(B1157,'FY14-15'!$E$2:$GA$49,7,FALSE)</f>
        <v>50239.93</v>
      </c>
      <c r="L1158" s="1">
        <f>HLOOKUP(B1157,'FY15-16'!$E$2:$GA$49,7,FALSE)</f>
        <v>41986.5</v>
      </c>
      <c r="M1158" s="1">
        <f>HLOOKUP(B1157,'FY16-17'!$E$2:$GA$49,7,FALSE)</f>
        <v>30004.52</v>
      </c>
      <c r="N1158" s="1">
        <f>HLOOKUP(B1157,'FY17-18'!$E$2:$GA$49,7,FALSE)</f>
        <v>59690.54</v>
      </c>
      <c r="O1158" s="1">
        <f>HLOOKUP($B1157,'FY18-19'!$E$2:$GA$49,7,FALSE)</f>
        <v>64891.31</v>
      </c>
      <c r="P1158" s="1">
        <f>HLOOKUP($B1157,'FY19-20'!$E$2:$GA$49,7,FALSE)</f>
        <v>48854.06</v>
      </c>
      <c r="Q1158" s="1">
        <f>HLOOKUP($B1157,'FY20-21'!$E$2:$GA$49,7,FALSE)</f>
        <v>51442.31</v>
      </c>
      <c r="R1158" s="1">
        <f>HLOOKUP($B1157,'FY21-22'!$E$2:$GA$49,7,FALSE)</f>
        <v>70818.429999999993</v>
      </c>
      <c r="S1158" s="1">
        <f>HLOOKUP($B1157,'FY22-23'!$E$2:$GA$49,7,FALSE)</f>
        <v>47329</v>
      </c>
      <c r="T1158" s="1">
        <f>HLOOKUP($B1157,'FY23-24'!$E$2:$GA$49,7,FALSE)</f>
        <v>50054.93</v>
      </c>
    </row>
    <row r="1159" spans="1:20">
      <c r="B1159" t="s">
        <v>247</v>
      </c>
      <c r="D1159" t="s">
        <v>15</v>
      </c>
      <c r="E1159" s="3">
        <v>65412.94</v>
      </c>
      <c r="F1159" s="3">
        <v>54320.93</v>
      </c>
      <c r="G1159" s="3">
        <v>38079.68</v>
      </c>
      <c r="H1159" s="3">
        <v>45620.659999999996</v>
      </c>
      <c r="I1159" s="1">
        <v>30518.91</v>
      </c>
      <c r="J1159" s="1">
        <v>41256.959999999999</v>
      </c>
      <c r="K1159" s="1">
        <f>HLOOKUP(B1158,'FY14-15'!$E$2:$GA$49,39,FALSE)</f>
        <v>41256.959999999999</v>
      </c>
      <c r="L1159" s="1">
        <f>HLOOKUP(B1158,'FY15-16'!$E$2:$GA$49,39,FALSE)</f>
        <v>36613.379999999997</v>
      </c>
      <c r="M1159" s="1">
        <f>HLOOKUP(B1158,'FY16-17'!$E$2:$GA$49,39,FALSE)</f>
        <v>36613.379999999997</v>
      </c>
      <c r="N1159" s="1">
        <f>HLOOKUP(B1158,'FY17-18'!$E$2:$GA$49,39,FALSE)</f>
        <v>45581.18</v>
      </c>
      <c r="O1159" s="1">
        <f>HLOOKUP($B1158,'FY18-19'!$E$2:$GA$49,39,FALSE)</f>
        <v>45581.18</v>
      </c>
      <c r="P1159" s="1">
        <f>HLOOKUP($B1158,'FY19-20'!$E$2:$GA$49,39,FALSE)</f>
        <v>29934.639999999999</v>
      </c>
      <c r="Q1159" s="1">
        <f>HLOOKUP($B1158,'FY20-21'!$E$2:$GA$49,39,FALSE)</f>
        <v>34320.21</v>
      </c>
      <c r="R1159" s="1">
        <f>HLOOKUP($B1158,'FY21-22'!$E$2:$GA$49,39,FALSE)</f>
        <v>34320.21</v>
      </c>
      <c r="S1159" s="1">
        <f>HLOOKUP($B1158,'FY22-23'!$E$2:$GA$49,39,FALSE)</f>
        <v>29059.599999999999</v>
      </c>
      <c r="T1159" s="1">
        <f>HLOOKUP($B1158,'FY23-24'!$E$2:$GA$49,39,FALSE)</f>
        <v>26317.59</v>
      </c>
    </row>
    <row r="1160" spans="1:20">
      <c r="B1160" t="s">
        <v>247</v>
      </c>
      <c r="D1160" t="s">
        <v>16</v>
      </c>
      <c r="E1160" s="3">
        <v>38005.990000000005</v>
      </c>
      <c r="F1160" s="3">
        <v>30862.800000000003</v>
      </c>
      <c r="G1160" s="3">
        <v>21214.54</v>
      </c>
      <c r="H1160" s="3">
        <v>28737.489999999998</v>
      </c>
      <c r="I1160" s="1">
        <v>26063.079999999998</v>
      </c>
      <c r="J1160" s="1">
        <v>25246.399999999998</v>
      </c>
      <c r="K1160" s="1">
        <f>HLOOKUP(B1159,'FY14-15'!$E$2:$GA$49,48,FALSE)</f>
        <v>26774.649999999998</v>
      </c>
      <c r="L1160" s="1">
        <f>HLOOKUP(B1159,'FY15-16'!$E$2:$GA$49,48,FALSE)</f>
        <v>22085.11</v>
      </c>
      <c r="M1160" s="1">
        <f>HLOOKUP(B1159,'FY16-17'!$E$2:$GA$49,48,FALSE)</f>
        <v>22256.959999999999</v>
      </c>
      <c r="N1160" s="1">
        <f>HLOOKUP(B1159,'FY17-18'!$E$2:$GA$49,48,FALSE)</f>
        <v>27365.21</v>
      </c>
      <c r="O1160" s="1">
        <f>HLOOKUP($B1159,'FY18-19'!$E$2:$GA$49,48,FALSE)</f>
        <v>25340.78</v>
      </c>
      <c r="P1160" s="1">
        <f>HLOOKUP($B1159,'FY19-20'!$E$2:$GA$49,48,FALSE)</f>
        <v>15655.220000000001</v>
      </c>
      <c r="Q1160" s="1">
        <f>HLOOKUP($B1159,'FY20-21'!$E$2:$GA$49,48,FALSE)</f>
        <v>20918.71</v>
      </c>
      <c r="R1160" s="1">
        <f>HLOOKUP($B1159,'FY21-22'!$E$2:$GA$49,48,FALSE)</f>
        <v>20003.84</v>
      </c>
      <c r="S1160" s="1">
        <f>HLOOKUP($B1159,'FY22-23'!$E$2:$GA$49,48,FALSE)</f>
        <v>16150.37</v>
      </c>
      <c r="T1160" s="1">
        <f>HLOOKUP($B1159,'FY23-24'!$E$2:$GA$49,48,FALSE)</f>
        <v>14223.09</v>
      </c>
    </row>
    <row r="1161" spans="1:20">
      <c r="B1161" t="s">
        <v>247</v>
      </c>
      <c r="D1161" t="s">
        <v>17</v>
      </c>
      <c r="E1161" s="3">
        <v>5903</v>
      </c>
      <c r="F1161" s="3">
        <v>2535.7199999999998</v>
      </c>
      <c r="G1161" s="3">
        <v>3408.54</v>
      </c>
      <c r="H1161" s="3">
        <v>4076.64</v>
      </c>
      <c r="I1161" s="3">
        <v>4331.6754545454542</v>
      </c>
      <c r="J1161" s="3">
        <v>2205.0357142857142</v>
      </c>
      <c r="K1161" s="3">
        <f t="shared" ref="K1161:R1161" si="843">K1158/K1156</f>
        <v>1435.4265714285714</v>
      </c>
      <c r="L1161" s="3">
        <f t="shared" si="843"/>
        <v>999.67857142857144</v>
      </c>
      <c r="M1161" s="3">
        <f t="shared" si="843"/>
        <v>526.3950877192982</v>
      </c>
      <c r="N1161" s="3">
        <f t="shared" si="843"/>
        <v>710.60166666666669</v>
      </c>
      <c r="O1161" s="3">
        <f t="shared" si="843"/>
        <v>2027.8534374999999</v>
      </c>
      <c r="P1161" s="3">
        <f t="shared" si="843"/>
        <v>1320.3799999999999</v>
      </c>
      <c r="Q1161" s="3">
        <f t="shared" si="843"/>
        <v>935.31472727272728</v>
      </c>
      <c r="R1161" s="3">
        <f t="shared" si="843"/>
        <v>957.00581081081077</v>
      </c>
      <c r="S1161" s="3">
        <f t="shared" ref="S1161:T1161" si="844">S1158/S1156</f>
        <v>876.46296296296293</v>
      </c>
      <c r="T1161" s="3">
        <f t="shared" si="844"/>
        <v>736.10191176470585</v>
      </c>
    </row>
    <row r="1162" spans="1:20">
      <c r="B1162" t="s">
        <v>247</v>
      </c>
      <c r="D1162" t="s">
        <v>18</v>
      </c>
      <c r="E1162" s="4">
        <v>1.24</v>
      </c>
      <c r="F1162" s="4">
        <v>0.68</v>
      </c>
      <c r="G1162" s="4">
        <v>0.79</v>
      </c>
      <c r="H1162" s="4">
        <v>0.69</v>
      </c>
      <c r="I1162" s="5">
        <v>0.82979687157142401</v>
      </c>
      <c r="J1162" s="5">
        <v>0.75998276710979817</v>
      </c>
      <c r="K1162" s="3">
        <f t="shared" ref="K1162:M1164" si="845">K1158/K1157</f>
        <v>0.66042604374802816</v>
      </c>
      <c r="L1162" s="3">
        <f t="shared" si="845"/>
        <v>0.46956938944180449</v>
      </c>
      <c r="M1162" s="3">
        <f t="shared" si="845"/>
        <v>0.39276890471945469</v>
      </c>
      <c r="N1162" s="3">
        <f t="shared" ref="N1162:R1164" si="846">N1158/N1157</f>
        <v>0.58936157187993676</v>
      </c>
      <c r="O1162" s="3">
        <f t="shared" si="846"/>
        <v>2.2449856426223835</v>
      </c>
      <c r="P1162" s="3">
        <f t="shared" si="846"/>
        <v>0.91387401745662966</v>
      </c>
      <c r="Q1162" s="3">
        <f t="shared" si="846"/>
        <v>0.7624516819426822</v>
      </c>
      <c r="R1162" s="3">
        <f t="shared" si="846"/>
        <v>3.4957563282391497</v>
      </c>
      <c r="S1162" s="3">
        <f t="shared" ref="S1162:T1162" si="847">S1158/S1157</f>
        <v>1.4406294706723892</v>
      </c>
      <c r="T1162" s="3">
        <f t="shared" si="847"/>
        <v>1.3386892567730202</v>
      </c>
    </row>
    <row r="1163" spans="1:20">
      <c r="B1163" t="s">
        <v>247</v>
      </c>
      <c r="D1163" t="s">
        <v>19</v>
      </c>
      <c r="E1163" s="6">
        <v>0.65180000000000005</v>
      </c>
      <c r="F1163" s="6">
        <v>1.0201</v>
      </c>
      <c r="G1163" s="6">
        <v>0.65720000000000001</v>
      </c>
      <c r="H1163" s="6">
        <v>0.69940000000000002</v>
      </c>
      <c r="I1163" s="6">
        <v>0.64050190111195693</v>
      </c>
      <c r="J1163" s="6">
        <v>0.66822630018950124</v>
      </c>
      <c r="K1163" s="6">
        <f t="shared" si="845"/>
        <v>0.82119859641524184</v>
      </c>
      <c r="L1163" s="6">
        <f t="shared" si="845"/>
        <v>0.87202743739058974</v>
      </c>
      <c r="M1163" s="6">
        <f t="shared" si="845"/>
        <v>1.2202621471698263</v>
      </c>
      <c r="N1163" s="6">
        <f t="shared" si="846"/>
        <v>0.76362485579792039</v>
      </c>
      <c r="O1163" s="6">
        <f t="shared" si="846"/>
        <v>0.70242348320599479</v>
      </c>
      <c r="P1163" s="6">
        <f t="shared" si="846"/>
        <v>0.61273597322310569</v>
      </c>
      <c r="Q1163" s="6">
        <f t="shared" si="846"/>
        <v>0.66715919250126987</v>
      </c>
      <c r="R1163" s="6">
        <f t="shared" si="846"/>
        <v>0.48462257635477096</v>
      </c>
      <c r="S1163" s="6">
        <f t="shared" ref="S1163:T1163" si="848">S1159/S1158</f>
        <v>0.61399142174987853</v>
      </c>
      <c r="T1163" s="6">
        <f t="shared" si="848"/>
        <v>0.52577418448092927</v>
      </c>
    </row>
    <row r="1164" spans="1:20">
      <c r="B1164" t="s">
        <v>247</v>
      </c>
      <c r="D1164" t="s">
        <v>20</v>
      </c>
      <c r="E1164" s="6">
        <v>0.58099999999999996</v>
      </c>
      <c r="F1164" s="6">
        <v>0.56820000000000004</v>
      </c>
      <c r="G1164" s="6">
        <v>0.55710000000000004</v>
      </c>
      <c r="H1164" s="6">
        <v>0.62990000000000002</v>
      </c>
      <c r="I1164" s="6">
        <v>0.85399773451935201</v>
      </c>
      <c r="J1164" s="6">
        <v>0.61193068999751798</v>
      </c>
      <c r="K1164" s="6">
        <f t="shared" si="845"/>
        <v>0.64897292481074709</v>
      </c>
      <c r="L1164" s="6">
        <f t="shared" si="845"/>
        <v>0.60319779271949225</v>
      </c>
      <c r="M1164" s="6">
        <f t="shared" si="845"/>
        <v>0.6078914320393255</v>
      </c>
      <c r="N1164" s="6">
        <f t="shared" si="846"/>
        <v>0.60036203538390187</v>
      </c>
      <c r="O1164" s="6">
        <f t="shared" si="846"/>
        <v>0.55594831024558822</v>
      </c>
      <c r="P1164" s="6">
        <f t="shared" si="846"/>
        <v>0.52298006590358204</v>
      </c>
      <c r="Q1164" s="6">
        <f t="shared" si="846"/>
        <v>0.60951579258984723</v>
      </c>
      <c r="R1164" s="6">
        <f t="shared" si="846"/>
        <v>0.58285890441812571</v>
      </c>
      <c r="S1164" s="6">
        <f t="shared" ref="S1164:T1164" si="849">S1160/S1159</f>
        <v>0.55576711310547988</v>
      </c>
      <c r="T1164" s="6">
        <f t="shared" si="849"/>
        <v>0.54044044306488548</v>
      </c>
    </row>
    <row r="1165" spans="1:20">
      <c r="B1165" t="s">
        <v>247</v>
      </c>
      <c r="D1165" t="s">
        <v>21</v>
      </c>
      <c r="E1165" s="6">
        <v>0.37869999999999998</v>
      </c>
      <c r="F1165" s="6">
        <v>0.5796</v>
      </c>
      <c r="G1165" s="6">
        <v>0.36609999999999998</v>
      </c>
      <c r="H1165" s="6">
        <v>0.44059999999999999</v>
      </c>
      <c r="I1165" s="6">
        <v>0.54698717250494922</v>
      </c>
      <c r="J1165" s="6">
        <v>0.40890818094945008</v>
      </c>
      <c r="K1165" s="6">
        <f t="shared" ref="K1165:R1165" si="850">K1160/K1158</f>
        <v>0.53293565496607975</v>
      </c>
      <c r="L1165" s="6">
        <f t="shared" si="850"/>
        <v>0.52600502542483896</v>
      </c>
      <c r="M1165" s="6">
        <f t="shared" si="850"/>
        <v>0.74178690410644788</v>
      </c>
      <c r="N1165" s="6">
        <f t="shared" si="850"/>
        <v>0.45845137269657804</v>
      </c>
      <c r="O1165" s="6">
        <f t="shared" si="850"/>
        <v>0.39051114856519309</v>
      </c>
      <c r="P1165" s="6">
        <f t="shared" si="850"/>
        <v>0.32044869965771527</v>
      </c>
      <c r="Q1165" s="6">
        <f t="shared" si="850"/>
        <v>0.40664406400101394</v>
      </c>
      <c r="R1165" s="6">
        <f t="shared" si="850"/>
        <v>0.28246658391043128</v>
      </c>
      <c r="S1165" s="6">
        <f t="shared" ref="S1165:T1165" si="851">S1160/S1158</f>
        <v>0.34123623993745911</v>
      </c>
      <c r="T1165" s="6">
        <f t="shared" si="851"/>
        <v>0.28414963321295228</v>
      </c>
    </row>
    <row r="1166" spans="1:20">
      <c r="B1166" t="s">
        <v>247</v>
      </c>
    </row>
    <row r="1167" spans="1:20">
      <c r="A1167" t="s">
        <v>238</v>
      </c>
      <c r="B1167" t="s">
        <v>249</v>
      </c>
      <c r="C1167" t="s">
        <v>250</v>
      </c>
    </row>
    <row r="1168" spans="1:20">
      <c r="B1168" t="s">
        <v>249</v>
      </c>
      <c r="D1168" t="s">
        <v>12</v>
      </c>
      <c r="E1168" s="1">
        <v>39</v>
      </c>
      <c r="F1168" s="1">
        <v>38</v>
      </c>
      <c r="G1168" s="1">
        <v>43</v>
      </c>
      <c r="H1168" s="1">
        <v>35</v>
      </c>
      <c r="I1168" s="1">
        <v>32</v>
      </c>
      <c r="J1168" s="1">
        <v>33</v>
      </c>
      <c r="K1168" s="1">
        <f>HLOOKUP(B1167,'FY14-15'!$E$2:$GA$49,15,FALSE)</f>
        <v>27</v>
      </c>
      <c r="L1168" s="1">
        <f>HLOOKUP(B1167,'FY15-16'!$E$2:$GA$49,15,FALSE)</f>
        <v>30</v>
      </c>
      <c r="M1168" s="1">
        <f>HLOOKUP(B1167,'FY16-17'!$E$2:$GA$49,15,FALSE)</f>
        <v>36</v>
      </c>
      <c r="N1168" s="1">
        <f>HLOOKUP(B1167,'FY17-18'!$E$2:$GA$49,15,FALSE)</f>
        <v>31</v>
      </c>
      <c r="O1168" s="1">
        <f>HLOOKUP($B1167,'FY18-19'!$E$2:$GA$49,15,FALSE)</f>
        <v>37</v>
      </c>
      <c r="P1168" s="1">
        <f>HLOOKUP($B1167,'FY19-20'!$E$2:$GA$49,15,FALSE)</f>
        <v>33</v>
      </c>
      <c r="Q1168" s="1">
        <f>HLOOKUP($B1167,'FY20-21'!$E$2:$GA$49,15,FALSE)</f>
        <v>30</v>
      </c>
      <c r="R1168" s="1">
        <f>HLOOKUP($B1167,'FY21-22'!$E$2:$GA$49,15,FALSE)</f>
        <v>31</v>
      </c>
      <c r="S1168" s="1">
        <f>HLOOKUP($B1167,'FY22-23'!$E$2:$GA$49,15,FALSE)</f>
        <v>23</v>
      </c>
      <c r="T1168" s="1">
        <f>HLOOKUP($B1167,'FY23-24'!$E$2:$GA$49,15,FALSE)</f>
        <v>12</v>
      </c>
    </row>
    <row r="1169" spans="1:20">
      <c r="B1169" t="s">
        <v>249</v>
      </c>
      <c r="D1169" t="s">
        <v>13</v>
      </c>
      <c r="E1169" s="3">
        <v>55771.199999999997</v>
      </c>
      <c r="F1169" s="3">
        <v>65988</v>
      </c>
      <c r="G1169" s="3">
        <v>76859.100000000006</v>
      </c>
      <c r="H1169" s="3">
        <v>61842.6</v>
      </c>
      <c r="I1169" s="1">
        <v>57697.2</v>
      </c>
      <c r="J1169" s="1">
        <v>63635</v>
      </c>
      <c r="K1169" s="1">
        <f>HLOOKUP(B1168,'FY14-15'!$E$2:$GA$49,31,FALSE)</f>
        <v>45585.3</v>
      </c>
      <c r="L1169" s="1">
        <f>HLOOKUP(B1168,'FY15-16'!$E$2:$GA$49,31,FALSE)</f>
        <v>50506.2</v>
      </c>
      <c r="M1169" s="1">
        <f>HLOOKUP(B1168,'FY16-17'!$E$2:$GA$49,31,FALSE)</f>
        <v>68004.3</v>
      </c>
      <c r="N1169" s="1">
        <f>HLOOKUP(B1168,'FY17-18'!$E$2:$GA$49,31,FALSE)</f>
        <v>60776</v>
      </c>
      <c r="O1169" s="1">
        <f>HLOOKUP($B1168,'FY18-19'!$E$2:$GA$49,31,FALSE)</f>
        <v>58233</v>
      </c>
      <c r="P1169" s="1">
        <f>HLOOKUP($B1168,'FY19-20'!$E$2:$GA$49,31,FALSE)</f>
        <v>39440</v>
      </c>
      <c r="Q1169" s="1">
        <f>HLOOKUP($B1168,'FY20-21'!$E$2:$GA$49,31,FALSE)</f>
        <v>61186.400000000001</v>
      </c>
      <c r="R1169" s="1">
        <f>HLOOKUP($B1168,'FY21-22'!$E$2:$GA$49,31,FALSE)</f>
        <v>51097.2</v>
      </c>
      <c r="S1169" s="1">
        <f>HLOOKUP($B1168,'FY22-23'!$E$2:$GA$49,31,FALSE)</f>
        <v>83941</v>
      </c>
      <c r="T1169" s="1">
        <f>HLOOKUP($B1168,'FY23-24'!$E$2:$GA$49,31,FALSE)</f>
        <v>25788.9</v>
      </c>
    </row>
    <row r="1170" spans="1:20">
      <c r="B1170" t="s">
        <v>249</v>
      </c>
      <c r="D1170" t="s">
        <v>24</v>
      </c>
      <c r="E1170" s="3">
        <v>107672.57</v>
      </c>
      <c r="F1170" s="3">
        <v>83168.12</v>
      </c>
      <c r="G1170" s="3">
        <v>82392.37</v>
      </c>
      <c r="H1170" s="3">
        <v>82525.539999999994</v>
      </c>
      <c r="I1170" s="1">
        <v>53203.1</v>
      </c>
      <c r="J1170" s="1">
        <v>53626.18</v>
      </c>
      <c r="K1170" s="1">
        <f>HLOOKUP(B1169,'FY14-15'!$E$2:$GA$49,7,FALSE)</f>
        <v>46147.97</v>
      </c>
      <c r="L1170" s="1">
        <f>HLOOKUP(B1169,'FY15-16'!$E$2:$GA$49,7,FALSE)</f>
        <v>46221.86</v>
      </c>
      <c r="M1170" s="1">
        <f>HLOOKUP(B1169,'FY16-17'!$E$2:$GA$49,7,FALSE)</f>
        <v>41472.949999999997</v>
      </c>
      <c r="N1170" s="1">
        <f>HLOOKUP(B1169,'FY17-18'!$E$2:$GA$49,7,FALSE)</f>
        <v>58854</v>
      </c>
      <c r="O1170" s="1">
        <f>HLOOKUP($B1169,'FY18-19'!$E$2:$GA$49,7,FALSE)</f>
        <v>36708.74</v>
      </c>
      <c r="P1170" s="1">
        <f>HLOOKUP($B1169,'FY19-20'!$E$2:$GA$49,7,FALSE)</f>
        <v>35030.639999999999</v>
      </c>
      <c r="Q1170" s="1">
        <f>HLOOKUP($B1169,'FY20-21'!$E$2:$GA$49,7,FALSE)</f>
        <v>57598.720000000001</v>
      </c>
      <c r="R1170" s="1">
        <f>HLOOKUP($B1169,'FY21-22'!$E$2:$GA$49,7,FALSE)</f>
        <v>56438.85</v>
      </c>
      <c r="S1170" s="1">
        <f>HLOOKUP($B1169,'FY22-23'!$E$2:$GA$49,7,FALSE)</f>
        <v>55568.63</v>
      </c>
      <c r="T1170" s="1">
        <f>HLOOKUP($B1169,'FY23-24'!$E$2:$GA$49,7,FALSE)</f>
        <v>27216.14</v>
      </c>
    </row>
    <row r="1171" spans="1:20">
      <c r="B1171" t="s">
        <v>249</v>
      </c>
      <c r="D1171" t="s">
        <v>15</v>
      </c>
      <c r="E1171" s="3">
        <v>50952.1</v>
      </c>
      <c r="F1171" s="3">
        <v>50435.72</v>
      </c>
      <c r="G1171" s="3">
        <v>47154.45</v>
      </c>
      <c r="H1171" s="3">
        <v>47154.45</v>
      </c>
      <c r="I1171" s="1">
        <v>32469.25</v>
      </c>
      <c r="J1171" s="1">
        <v>34099.57</v>
      </c>
      <c r="K1171" s="1">
        <f>HLOOKUP(B1170,'FY14-15'!$E$2:$GA$49,39,FALSE)</f>
        <v>34099.57</v>
      </c>
      <c r="L1171" s="1">
        <f>HLOOKUP(B1170,'FY15-16'!$E$2:$GA$49,39,FALSE)</f>
        <v>28303.83</v>
      </c>
      <c r="M1171" s="1">
        <f>HLOOKUP(B1170,'FY16-17'!$E$2:$GA$49,39,FALSE)</f>
        <v>31077.5</v>
      </c>
      <c r="N1171" s="1">
        <f>HLOOKUP(B1170,'FY17-18'!$E$2:$GA$49,39,FALSE)</f>
        <v>35154.239999999998</v>
      </c>
      <c r="O1171" s="1">
        <f>HLOOKUP($B1170,'FY18-19'!$E$2:$GA$49,39,FALSE)</f>
        <v>35154.239999999998</v>
      </c>
      <c r="P1171" s="1">
        <f>HLOOKUP($B1170,'FY19-20'!$E$2:$GA$49,39,FALSE)</f>
        <v>27016.79</v>
      </c>
      <c r="Q1171" s="1">
        <f>HLOOKUP($B1170,'FY20-21'!$E$2:$GA$49,39,FALSE)</f>
        <v>34831.86</v>
      </c>
      <c r="R1171" s="1">
        <f>HLOOKUP($B1170,'FY21-22'!$E$2:$GA$49,39,FALSE)</f>
        <v>34831.86</v>
      </c>
      <c r="S1171" s="1">
        <f>HLOOKUP($B1170,'FY22-23'!$E$2:$GA$49,39,FALSE)</f>
        <v>39842.800000000003</v>
      </c>
      <c r="T1171" s="1">
        <f>HLOOKUP($B1170,'FY23-24'!$E$2:$GA$49,39,FALSE)</f>
        <v>39842.800000000003</v>
      </c>
    </row>
    <row r="1172" spans="1:20">
      <c r="B1172" t="s">
        <v>249</v>
      </c>
      <c r="D1172" t="s">
        <v>16</v>
      </c>
      <c r="E1172" s="3">
        <v>29487.11</v>
      </c>
      <c r="F1172" s="3">
        <v>29604.17</v>
      </c>
      <c r="G1172" s="3">
        <v>27952.079999999998</v>
      </c>
      <c r="H1172" s="3">
        <v>28899.149999999998</v>
      </c>
      <c r="I1172" s="1">
        <v>26367.22</v>
      </c>
      <c r="J1172" s="1">
        <v>19989.440000000002</v>
      </c>
      <c r="K1172" s="1">
        <f>HLOOKUP(B1171,'FY14-15'!$E$2:$GA$49,48,FALSE)</f>
        <v>22129.7</v>
      </c>
      <c r="L1172" s="1">
        <f>HLOOKUP(B1171,'FY15-16'!$E$2:$GA$49,48,FALSE)</f>
        <v>16843.16</v>
      </c>
      <c r="M1172" s="1">
        <f>HLOOKUP(B1171,'FY16-17'!$E$2:$GA$49,48,FALSE)</f>
        <v>19174.580000000002</v>
      </c>
      <c r="N1172" s="1">
        <f>HLOOKUP(B1171,'FY17-18'!$E$2:$GA$49,48,FALSE)</f>
        <v>20834.370000000003</v>
      </c>
      <c r="O1172" s="1">
        <f>HLOOKUP($B1171,'FY18-19'!$E$2:$GA$49,48,FALSE)</f>
        <v>19543.940000000002</v>
      </c>
      <c r="P1172" s="1">
        <f>HLOOKUP($B1171,'FY19-20'!$E$2:$GA$49,48,FALSE)</f>
        <v>14685.05</v>
      </c>
      <c r="Q1172" s="1">
        <f>HLOOKUP($B1171,'FY20-21'!$E$2:$GA$49,48,FALSE)</f>
        <v>21564.32</v>
      </c>
      <c r="R1172" s="1">
        <f>HLOOKUP($B1171,'FY21-22'!$E$2:$GA$49,48,FALSE)</f>
        <v>20302.060000000001</v>
      </c>
      <c r="S1172" s="1">
        <f>HLOOKUP($B1171,'FY22-23'!$E$2:$GA$49,48,FALSE)</f>
        <v>23282.04</v>
      </c>
      <c r="T1172" s="1">
        <f>HLOOKUP($B1171,'FY23-24'!$E$2:$GA$49,48,FALSE)</f>
        <v>21895.420000000002</v>
      </c>
    </row>
    <row r="1173" spans="1:20">
      <c r="B1173" t="s">
        <v>249</v>
      </c>
      <c r="D1173" t="s">
        <v>17</v>
      </c>
      <c r="E1173" s="3">
        <v>2760.84</v>
      </c>
      <c r="F1173" s="3">
        <v>2188.63</v>
      </c>
      <c r="G1173" s="3">
        <v>1916.1</v>
      </c>
      <c r="H1173" s="3">
        <v>2357.87</v>
      </c>
      <c r="I1173" s="3">
        <v>1662.596875</v>
      </c>
      <c r="J1173" s="3">
        <v>1625.0357575757575</v>
      </c>
      <c r="K1173" s="3">
        <f t="shared" ref="K1173:R1173" si="852">K1170/K1168</f>
        <v>1709.184074074074</v>
      </c>
      <c r="L1173" s="3">
        <f t="shared" si="852"/>
        <v>1540.7286666666666</v>
      </c>
      <c r="M1173" s="3">
        <f t="shared" si="852"/>
        <v>1152.0263888888887</v>
      </c>
      <c r="N1173" s="3">
        <f t="shared" si="852"/>
        <v>1898.516129032258</v>
      </c>
      <c r="O1173" s="3">
        <f t="shared" si="852"/>
        <v>992.12810810810811</v>
      </c>
      <c r="P1173" s="3">
        <f t="shared" si="852"/>
        <v>1061.5345454545454</v>
      </c>
      <c r="Q1173" s="3">
        <f t="shared" si="852"/>
        <v>1919.9573333333333</v>
      </c>
      <c r="R1173" s="3">
        <f t="shared" si="852"/>
        <v>1820.6080645161289</v>
      </c>
      <c r="S1173" s="3">
        <f t="shared" ref="S1173:T1173" si="853">S1170/S1168</f>
        <v>2416.0273913043479</v>
      </c>
      <c r="T1173" s="3">
        <f t="shared" si="853"/>
        <v>2268.0116666666668</v>
      </c>
    </row>
    <row r="1174" spans="1:20">
      <c r="B1174" t="s">
        <v>249</v>
      </c>
      <c r="D1174" t="s">
        <v>18</v>
      </c>
      <c r="E1174" s="4">
        <v>1.93</v>
      </c>
      <c r="F1174" s="4">
        <v>1.26</v>
      </c>
      <c r="G1174" s="4">
        <v>1.07</v>
      </c>
      <c r="H1174" s="4">
        <v>1.33</v>
      </c>
      <c r="I1174" s="5">
        <v>0.9221088718343351</v>
      </c>
      <c r="J1174" s="5">
        <v>0.84271517246798144</v>
      </c>
      <c r="K1174" s="3">
        <f t="shared" ref="K1174:M1176" si="854">K1170/K1169</f>
        <v>1.0123432334546443</v>
      </c>
      <c r="L1174" s="3">
        <f t="shared" si="854"/>
        <v>0.91517199868530996</v>
      </c>
      <c r="M1174" s="3">
        <f t="shared" si="854"/>
        <v>0.60985775899465178</v>
      </c>
      <c r="N1174" s="3">
        <f t="shared" ref="N1174:R1176" si="855">N1170/N1169</f>
        <v>0.96837567460839802</v>
      </c>
      <c r="O1174" s="3">
        <f t="shared" si="855"/>
        <v>0.63037693404083595</v>
      </c>
      <c r="P1174" s="3">
        <f t="shared" si="855"/>
        <v>0.8882008113590264</v>
      </c>
      <c r="Q1174" s="3">
        <f t="shared" si="855"/>
        <v>0.94136474772171597</v>
      </c>
      <c r="R1174" s="3">
        <f t="shared" si="855"/>
        <v>1.1045389962659402</v>
      </c>
      <c r="S1174" s="3">
        <f t="shared" ref="S1174:T1174" si="856">S1170/S1169</f>
        <v>0.66199628310360847</v>
      </c>
      <c r="T1174" s="3">
        <f t="shared" si="856"/>
        <v>1.0553431902872941</v>
      </c>
    </row>
    <row r="1175" spans="1:20">
      <c r="B1175" t="s">
        <v>249</v>
      </c>
      <c r="D1175" t="s">
        <v>19</v>
      </c>
      <c r="E1175" s="6">
        <v>0.47320000000000001</v>
      </c>
      <c r="F1175" s="6">
        <v>0.60640000000000005</v>
      </c>
      <c r="G1175" s="6">
        <v>0.57230000000000003</v>
      </c>
      <c r="H1175" s="6">
        <v>0.57140000000000002</v>
      </c>
      <c r="I1175" s="6">
        <v>0.61028868618557941</v>
      </c>
      <c r="J1175" s="6">
        <v>0.63587542502561245</v>
      </c>
      <c r="K1175" s="6">
        <f t="shared" si="854"/>
        <v>0.73891809325523961</v>
      </c>
      <c r="L1175" s="6">
        <f t="shared" si="854"/>
        <v>0.61234727464450811</v>
      </c>
      <c r="M1175" s="6">
        <f t="shared" si="854"/>
        <v>0.74934384942474563</v>
      </c>
      <c r="N1175" s="6">
        <f t="shared" si="855"/>
        <v>0.59731267203588534</v>
      </c>
      <c r="O1175" s="6">
        <f t="shared" si="855"/>
        <v>0.95765313655549056</v>
      </c>
      <c r="P1175" s="6">
        <f t="shared" si="855"/>
        <v>0.77123312620037776</v>
      </c>
      <c r="Q1175" s="6">
        <f t="shared" si="855"/>
        <v>0.60473323018289293</v>
      </c>
      <c r="R1175" s="6">
        <f t="shared" si="855"/>
        <v>0.61716105129711185</v>
      </c>
      <c r="S1175" s="6">
        <f t="shared" ref="S1175:T1175" si="857">S1171/S1170</f>
        <v>0.71700166082914052</v>
      </c>
      <c r="T1175" s="6">
        <f t="shared" si="857"/>
        <v>1.4639401472802538</v>
      </c>
    </row>
    <row r="1176" spans="1:20">
      <c r="B1176" t="s">
        <v>249</v>
      </c>
      <c r="D1176" t="s">
        <v>20</v>
      </c>
      <c r="E1176" s="6">
        <v>0.57869999999999999</v>
      </c>
      <c r="F1176" s="6">
        <v>0.58699999999999997</v>
      </c>
      <c r="G1176" s="6">
        <v>0.59279999999999999</v>
      </c>
      <c r="H1176" s="6">
        <v>0.6129</v>
      </c>
      <c r="I1176" s="6">
        <v>0.81206741763360724</v>
      </c>
      <c r="J1176" s="6">
        <v>0.58620797857568296</v>
      </c>
      <c r="K1176" s="6">
        <f t="shared" si="854"/>
        <v>0.64897299291457344</v>
      </c>
      <c r="L1176" s="6">
        <f t="shared" si="854"/>
        <v>0.59508412819042511</v>
      </c>
      <c r="M1176" s="6">
        <f t="shared" si="854"/>
        <v>0.61699235781513961</v>
      </c>
      <c r="N1176" s="6">
        <f t="shared" si="855"/>
        <v>0.59265596411698851</v>
      </c>
      <c r="O1176" s="6">
        <f t="shared" si="855"/>
        <v>0.55594830097308334</v>
      </c>
      <c r="P1176" s="6">
        <f t="shared" si="855"/>
        <v>0.54355273146809813</v>
      </c>
      <c r="Q1176" s="6">
        <f t="shared" si="855"/>
        <v>0.61909757331362725</v>
      </c>
      <c r="R1176" s="6">
        <f t="shared" si="855"/>
        <v>0.58285891135299694</v>
      </c>
      <c r="S1176" s="6">
        <f t="shared" ref="S1176:T1176" si="858">S1172/S1171</f>
        <v>0.5843474856184806</v>
      </c>
      <c r="T1176" s="6">
        <f t="shared" si="858"/>
        <v>0.54954521268585543</v>
      </c>
    </row>
    <row r="1177" spans="1:20">
      <c r="B1177" t="s">
        <v>249</v>
      </c>
      <c r="D1177" t="s">
        <v>21</v>
      </c>
      <c r="E1177" s="6">
        <v>0.27389999999999998</v>
      </c>
      <c r="F1177" s="6">
        <v>0.35599999999999998</v>
      </c>
      <c r="G1177" s="6">
        <v>0.33929999999999999</v>
      </c>
      <c r="H1177" s="6">
        <v>0.35020000000000001</v>
      </c>
      <c r="I1177" s="6">
        <v>0.49559555740173039</v>
      </c>
      <c r="J1177" s="6">
        <v>0.37275524753021755</v>
      </c>
      <c r="K1177" s="6">
        <f t="shared" ref="K1177:R1177" si="859">K1172/K1170</f>
        <v>0.4795378864985827</v>
      </c>
      <c r="L1177" s="6">
        <f t="shared" si="859"/>
        <v>0.36439814408160986</v>
      </c>
      <c r="M1177" s="6">
        <f t="shared" si="859"/>
        <v>0.46233942847084675</v>
      </c>
      <c r="N1177" s="6">
        <f t="shared" si="859"/>
        <v>0.35400091752472224</v>
      </c>
      <c r="O1177" s="6">
        <f t="shared" si="859"/>
        <v>0.5324056341895691</v>
      </c>
      <c r="P1177" s="6">
        <f t="shared" si="859"/>
        <v>0.41920587234489576</v>
      </c>
      <c r="Q1177" s="6">
        <f t="shared" si="859"/>
        <v>0.3743888753083402</v>
      </c>
      <c r="R1177" s="6">
        <f t="shared" si="859"/>
        <v>0.35971781848850576</v>
      </c>
      <c r="S1177" s="6">
        <f t="shared" ref="S1177:T1177" si="860">S1172/S1170</f>
        <v>0.41897811768978294</v>
      </c>
      <c r="T1177" s="6">
        <f t="shared" si="860"/>
        <v>0.80450129959648953</v>
      </c>
    </row>
    <row r="1178" spans="1:20">
      <c r="B1178" t="s">
        <v>249</v>
      </c>
    </row>
    <row r="1179" spans="1:20">
      <c r="A1179" t="s">
        <v>251</v>
      </c>
      <c r="B1179" t="s">
        <v>252</v>
      </c>
      <c r="C1179" t="s">
        <v>253</v>
      </c>
    </row>
    <row r="1180" spans="1:20">
      <c r="B1180" t="s">
        <v>252</v>
      </c>
      <c r="D1180" t="s">
        <v>12</v>
      </c>
      <c r="E1180" s="1">
        <v>107</v>
      </c>
      <c r="F1180" s="1">
        <v>95</v>
      </c>
      <c r="G1180" s="1">
        <v>103</v>
      </c>
      <c r="H1180" s="1">
        <v>99</v>
      </c>
      <c r="I1180" s="1">
        <v>114</v>
      </c>
      <c r="J1180" s="1">
        <v>83</v>
      </c>
      <c r="K1180" s="1">
        <f>HLOOKUP(B1179,'FY14-15'!$E$2:$GA$49,15,FALSE)</f>
        <v>93</v>
      </c>
      <c r="L1180" s="1">
        <f>HLOOKUP(B1179,'FY15-16'!$E$2:$GA$49,15,FALSE)</f>
        <v>64</v>
      </c>
      <c r="M1180" s="1">
        <f>HLOOKUP(B1179,'FY16-17'!$E$2:$GA$49,15,FALSE)</f>
        <v>82</v>
      </c>
      <c r="N1180" s="1">
        <f>HLOOKUP(B1179,'FY17-18'!$E$2:$GA$49,15,FALSE)</f>
        <v>67</v>
      </c>
      <c r="O1180" s="1">
        <f>HLOOKUP($B1179,'FY18-19'!$E$2:$GA$49,15,FALSE)</f>
        <v>77</v>
      </c>
      <c r="P1180" s="1">
        <f>HLOOKUP($B1179,'FY19-20'!$E$2:$GA$49,15,FALSE)</f>
        <v>68</v>
      </c>
      <c r="Q1180" s="1">
        <f>HLOOKUP($B1179,'FY20-21'!$E$2:$GA$49,15,FALSE)</f>
        <v>68</v>
      </c>
      <c r="R1180" s="1">
        <f>HLOOKUP($B1179,'FY21-22'!$E$2:$GA$49,15,FALSE)</f>
        <v>63</v>
      </c>
      <c r="S1180" s="1">
        <f>HLOOKUP($B1179,'FY22-23'!$E$2:$GA$49,15,FALSE)</f>
        <v>61</v>
      </c>
      <c r="T1180" s="1">
        <f>HLOOKUP($B1179,'FY23-24'!$E$2:$GA$49,15,FALSE)</f>
        <v>57</v>
      </c>
    </row>
    <row r="1181" spans="1:20">
      <c r="B1181" t="s">
        <v>252</v>
      </c>
      <c r="D1181" t="s">
        <v>13</v>
      </c>
      <c r="E1181" s="3">
        <v>118157</v>
      </c>
      <c r="F1181" s="3">
        <v>78144</v>
      </c>
      <c r="G1181" s="3">
        <v>89924.800000000003</v>
      </c>
      <c r="H1181" s="3">
        <v>105450</v>
      </c>
      <c r="I1181" s="1">
        <v>85973</v>
      </c>
      <c r="J1181" s="1">
        <v>77100</v>
      </c>
      <c r="K1181" s="1">
        <f>HLOOKUP(B1180,'FY14-15'!$E$2:$GA$49,31,FALSE)</f>
        <v>76440</v>
      </c>
      <c r="L1181" s="1">
        <f>HLOOKUP(B1180,'FY15-16'!$E$2:$GA$49,31,FALSE)</f>
        <v>53919.6</v>
      </c>
      <c r="M1181" s="1">
        <f>HLOOKUP(B1180,'FY16-17'!$E$2:$GA$49,31,FALSE)</f>
        <v>60600</v>
      </c>
      <c r="N1181" s="1">
        <f>HLOOKUP(B1180,'FY17-18'!$E$2:$GA$49,31,FALSE)</f>
        <v>58464</v>
      </c>
      <c r="O1181" s="1">
        <f>HLOOKUP($B1180,'FY18-19'!$E$2:$GA$49,31,FALSE)</f>
        <v>67067</v>
      </c>
      <c r="P1181" s="1">
        <f>HLOOKUP($B1180,'FY19-20'!$E$2:$GA$49,31,FALSE)</f>
        <v>50112</v>
      </c>
      <c r="Q1181" s="1">
        <f>HLOOKUP($B1180,'FY20-21'!$E$2:$GA$49,31,FALSE)</f>
        <v>77040</v>
      </c>
      <c r="R1181" s="1">
        <f>HLOOKUP($B1180,'FY21-22'!$E$2:$GA$49,31,FALSE)</f>
        <v>87802</v>
      </c>
      <c r="S1181" s="1">
        <f>HLOOKUP($B1180,'FY22-23'!$E$2:$GA$49,31,FALSE)</f>
        <v>89148</v>
      </c>
      <c r="T1181" s="1">
        <f>HLOOKUP($B1180,'FY23-24'!$E$2:$GA$49,31,FALSE)</f>
        <v>89176</v>
      </c>
    </row>
    <row r="1182" spans="1:20">
      <c r="B1182" t="s">
        <v>252</v>
      </c>
      <c r="D1182" t="s">
        <v>24</v>
      </c>
      <c r="E1182" s="3">
        <v>129867</v>
      </c>
      <c r="F1182" s="3">
        <v>143023.26999999999</v>
      </c>
      <c r="G1182" s="3">
        <v>94487.7</v>
      </c>
      <c r="H1182" s="3">
        <v>102703.61</v>
      </c>
      <c r="I1182" s="1">
        <v>139408</v>
      </c>
      <c r="J1182" s="1">
        <v>103614</v>
      </c>
      <c r="K1182" s="1">
        <f>HLOOKUP(B1181,'FY14-15'!$E$2:$GA$49,7,FALSE)</f>
        <v>77025.17</v>
      </c>
      <c r="L1182" s="1">
        <f>HLOOKUP(B1181,'FY15-16'!$E$2:$GA$49,7,FALSE)</f>
        <v>91848.82</v>
      </c>
      <c r="M1182" s="1">
        <f>HLOOKUP(B1181,'FY16-17'!$E$2:$GA$49,7,FALSE)</f>
        <v>86269</v>
      </c>
      <c r="N1182" s="1">
        <f>HLOOKUP(B1181,'FY17-18'!$E$2:$GA$49,7,FALSE)</f>
        <v>77870</v>
      </c>
      <c r="O1182" s="1">
        <f>HLOOKUP($B1181,'FY18-19'!$E$2:$GA$49,7,FALSE)</f>
        <v>85691</v>
      </c>
      <c r="P1182" s="1">
        <f>HLOOKUP($B1181,'FY19-20'!$E$2:$GA$49,7,FALSE)</f>
        <v>92579.23</v>
      </c>
      <c r="Q1182" s="1">
        <f>HLOOKUP($B1181,'FY20-21'!$E$2:$GA$49,7,FALSE)</f>
        <v>109273.11</v>
      </c>
      <c r="R1182" s="1">
        <f>HLOOKUP($B1181,'FY21-22'!$E$2:$GA$49,7,FALSE)</f>
        <v>108886.73</v>
      </c>
      <c r="S1182" s="1">
        <f>HLOOKUP($B1181,'FY22-23'!$E$2:$GA$49,7,FALSE)</f>
        <v>129042.19</v>
      </c>
      <c r="T1182" s="1">
        <f>HLOOKUP($B1181,'FY23-24'!$E$2:$GA$49,7,FALSE)</f>
        <v>142346.99</v>
      </c>
    </row>
    <row r="1183" spans="1:20">
      <c r="B1183" t="s">
        <v>252</v>
      </c>
      <c r="D1183" t="s">
        <v>15</v>
      </c>
      <c r="E1183" s="3">
        <v>75307.58</v>
      </c>
      <c r="F1183" s="3">
        <v>73576.51999999999</v>
      </c>
      <c r="G1183" s="3">
        <v>68011.92</v>
      </c>
      <c r="H1183" s="3">
        <v>61194.009999999995</v>
      </c>
      <c r="I1183" s="1">
        <v>68748.08</v>
      </c>
      <c r="J1183" s="1">
        <v>54402.55</v>
      </c>
      <c r="K1183" s="1">
        <f>HLOOKUP(B1182,'FY14-15'!$E$2:$GA$49,39,FALSE)</f>
        <v>54402.55</v>
      </c>
      <c r="L1183" s="1">
        <f>HLOOKUP(B1182,'FY15-16'!$E$2:$GA$49,39,FALSE)</f>
        <v>45231.630000000005</v>
      </c>
      <c r="M1183" s="1">
        <f>HLOOKUP(B1182,'FY16-17'!$E$2:$GA$49,39,FALSE)</f>
        <v>44612.509999999995</v>
      </c>
      <c r="N1183" s="1">
        <f>HLOOKUP(B1182,'FY17-18'!$E$2:$GA$49,39,FALSE)</f>
        <v>44395.630000000005</v>
      </c>
      <c r="O1183" s="1">
        <f>HLOOKUP($B1182,'FY18-19'!$E$2:$GA$49,39,FALSE)</f>
        <v>45819.42</v>
      </c>
      <c r="P1183" s="1">
        <f>HLOOKUP($B1182,'FY19-20'!$E$2:$GA$49,39,FALSE)</f>
        <v>45819.42</v>
      </c>
      <c r="Q1183" s="1">
        <f>HLOOKUP($B1182,'FY20-21'!$E$2:$GA$49,39,FALSE)</f>
        <v>56304.259999999995</v>
      </c>
      <c r="R1183" s="1">
        <f>HLOOKUP($B1182,'FY21-22'!$E$2:$GA$49,39,FALSE)</f>
        <v>58868.570000000007</v>
      </c>
      <c r="S1183" s="1">
        <f>HLOOKUP($B1182,'FY22-23'!$E$2:$GA$49,39,FALSE)</f>
        <v>66032.31</v>
      </c>
      <c r="T1183" s="1">
        <f>HLOOKUP($B1182,'FY23-24'!$E$2:$GA$49,39,FALSE)</f>
        <v>70545.649999999994</v>
      </c>
    </row>
    <row r="1184" spans="1:20">
      <c r="B1184" t="s">
        <v>252</v>
      </c>
      <c r="D1184" t="s">
        <v>16</v>
      </c>
      <c r="E1184" s="3">
        <v>43754.94</v>
      </c>
      <c r="F1184" s="3">
        <v>43092.259999999995</v>
      </c>
      <c r="G1184" s="3">
        <v>40232.769999999997</v>
      </c>
      <c r="H1184" s="3">
        <v>36799.75</v>
      </c>
      <c r="I1184" s="1">
        <v>43126.590000000004</v>
      </c>
      <c r="J1184" s="1">
        <v>42252.3</v>
      </c>
      <c r="K1184" s="1">
        <f>HLOOKUP(B1183,'FY14-15'!$E$2:$GA$49,48,FALSE)</f>
        <v>33695.599999999999</v>
      </c>
      <c r="L1184" s="1">
        <f>HLOOKUP(B1183,'FY15-16'!$E$2:$GA$49,48,FALSE)</f>
        <v>26926.1</v>
      </c>
      <c r="M1184" s="1">
        <f>HLOOKUP(B1183,'FY16-17'!$E$2:$GA$49,48,FALSE)</f>
        <v>27056.42</v>
      </c>
      <c r="N1184" s="1">
        <f>HLOOKUP(B1183,'FY17-18'!$E$2:$GA$49,48,FALSE)</f>
        <v>25799.5</v>
      </c>
      <c r="O1184" s="1">
        <f>HLOOKUP($B1183,'FY18-19'!$E$2:$GA$49,48,FALSE)</f>
        <v>25599.919999999998</v>
      </c>
      <c r="P1184" s="1">
        <f>HLOOKUP($B1183,'FY19-20'!$E$2:$GA$49,48,FALSE)</f>
        <v>26187.11</v>
      </c>
      <c r="Q1184" s="1">
        <f>HLOOKUP($B1183,'FY20-21'!$E$2:$GA$49,48,FALSE)</f>
        <v>34644.75</v>
      </c>
      <c r="R1184" s="1">
        <f>HLOOKUP($B1183,'FY21-22'!$E$2:$GA$49,48,FALSE)</f>
        <v>34557.5</v>
      </c>
      <c r="S1184" s="1">
        <f>HLOOKUP($B1183,'FY22-23'!$E$2:$GA$49,48,FALSE)</f>
        <v>38479.520000000004</v>
      </c>
      <c r="T1184" s="1">
        <f>HLOOKUP($B1183,'FY23-24'!$E$2:$GA$49,48,FALSE)</f>
        <v>39162.43</v>
      </c>
    </row>
    <row r="1185" spans="1:20">
      <c r="B1185" t="s">
        <v>252</v>
      </c>
      <c r="D1185" t="s">
        <v>17</v>
      </c>
      <c r="E1185" s="3">
        <v>1213.71</v>
      </c>
      <c r="F1185" s="3">
        <v>1505.51</v>
      </c>
      <c r="G1185" s="3">
        <v>917.36</v>
      </c>
      <c r="H1185" s="3">
        <v>1037.4100000000001</v>
      </c>
      <c r="I1185" s="3">
        <v>1222.8771929824561</v>
      </c>
      <c r="J1185" s="3">
        <v>1248.3614457831325</v>
      </c>
      <c r="K1185" s="3">
        <f t="shared" ref="K1185:R1185" si="861">K1182/K1180</f>
        <v>828.22763440860217</v>
      </c>
      <c r="L1185" s="3">
        <f t="shared" si="861"/>
        <v>1435.1378125000001</v>
      </c>
      <c r="M1185" s="3">
        <f t="shared" si="861"/>
        <v>1052.060975609756</v>
      </c>
      <c r="N1185" s="3">
        <f t="shared" si="861"/>
        <v>1162.2388059701493</v>
      </c>
      <c r="O1185" s="3">
        <f t="shared" si="861"/>
        <v>1112.8701298701299</v>
      </c>
      <c r="P1185" s="3">
        <f t="shared" si="861"/>
        <v>1361.4592647058823</v>
      </c>
      <c r="Q1185" s="3">
        <f t="shared" si="861"/>
        <v>1606.9575</v>
      </c>
      <c r="R1185" s="3">
        <f t="shared" si="861"/>
        <v>1728.3607936507935</v>
      </c>
      <c r="S1185" s="3">
        <f t="shared" ref="S1185:T1185" si="862">S1182/S1180</f>
        <v>2115.445737704918</v>
      </c>
      <c r="T1185" s="3">
        <f t="shared" si="862"/>
        <v>2497.3156140350875</v>
      </c>
    </row>
    <row r="1186" spans="1:20">
      <c r="B1186" t="s">
        <v>252</v>
      </c>
      <c r="D1186" t="s">
        <v>18</v>
      </c>
      <c r="E1186" s="4">
        <v>1.1000000000000001</v>
      </c>
      <c r="F1186" s="4">
        <v>1.83</v>
      </c>
      <c r="G1186" s="4">
        <v>1.05</v>
      </c>
      <c r="H1186" s="4">
        <v>0.97</v>
      </c>
      <c r="I1186" s="5">
        <v>1.621532341549091</v>
      </c>
      <c r="J1186" s="5">
        <v>1.3438910505836577</v>
      </c>
      <c r="K1186" s="3">
        <f t="shared" ref="K1186:M1188" si="863">K1182/K1181</f>
        <v>1.0076552851909995</v>
      </c>
      <c r="L1186" s="3">
        <f t="shared" si="863"/>
        <v>1.7034403074206783</v>
      </c>
      <c r="M1186" s="3">
        <f t="shared" si="863"/>
        <v>1.4235808580858085</v>
      </c>
      <c r="N1186" s="3">
        <f t="shared" ref="N1186:R1188" si="864">N1182/N1181</f>
        <v>1.3319307608100712</v>
      </c>
      <c r="O1186" s="3">
        <f t="shared" si="864"/>
        <v>1.2776924567969343</v>
      </c>
      <c r="P1186" s="3">
        <f t="shared" si="864"/>
        <v>1.8474463202426563</v>
      </c>
      <c r="Q1186" s="3">
        <f t="shared" si="864"/>
        <v>1.4183944704049845</v>
      </c>
      <c r="R1186" s="3">
        <f t="shared" si="864"/>
        <v>1.2401395184619939</v>
      </c>
      <c r="S1186" s="3">
        <f t="shared" ref="S1186:T1186" si="865">S1182/S1181</f>
        <v>1.4475051599587203</v>
      </c>
      <c r="T1186" s="3">
        <f t="shared" si="865"/>
        <v>1.5962477572441014</v>
      </c>
    </row>
    <row r="1187" spans="1:20">
      <c r="B1187" t="s">
        <v>252</v>
      </c>
      <c r="D1187" t="s">
        <v>19</v>
      </c>
      <c r="E1187" s="6">
        <v>0.57989999999999997</v>
      </c>
      <c r="F1187" s="6">
        <v>0.51439999999999997</v>
      </c>
      <c r="G1187" s="6">
        <v>0.7198</v>
      </c>
      <c r="H1187" s="6">
        <v>0.5958</v>
      </c>
      <c r="I1187" s="6">
        <v>0.49314300470561234</v>
      </c>
      <c r="J1187" s="6">
        <v>0.52505018626826494</v>
      </c>
      <c r="K1187" s="6">
        <f t="shared" si="863"/>
        <v>0.70629574722133048</v>
      </c>
      <c r="L1187" s="6">
        <f t="shared" si="863"/>
        <v>0.49245738812975498</v>
      </c>
      <c r="M1187" s="6">
        <f t="shared" si="863"/>
        <v>0.51713257369391086</v>
      </c>
      <c r="N1187" s="6">
        <f t="shared" si="864"/>
        <v>0.57012495184281498</v>
      </c>
      <c r="O1187" s="6">
        <f t="shared" si="864"/>
        <v>0.53470516156889292</v>
      </c>
      <c r="P1187" s="6">
        <f t="shared" si="864"/>
        <v>0.49492116104227696</v>
      </c>
      <c r="Q1187" s="6">
        <f t="shared" si="864"/>
        <v>0.51526180594658644</v>
      </c>
      <c r="R1187" s="6">
        <f t="shared" si="864"/>
        <v>0.54064044351409957</v>
      </c>
      <c r="S1187" s="6">
        <f t="shared" ref="S1187:T1187" si="866">S1183/S1182</f>
        <v>0.51171101482391146</v>
      </c>
      <c r="T1187" s="6">
        <f t="shared" si="866"/>
        <v>0.49558933420369478</v>
      </c>
    </row>
    <row r="1188" spans="1:20">
      <c r="B1188" t="s">
        <v>252</v>
      </c>
      <c r="D1188" t="s">
        <v>20</v>
      </c>
      <c r="E1188" s="6">
        <v>0.58099999999999996</v>
      </c>
      <c r="F1188" s="6">
        <v>0.5857</v>
      </c>
      <c r="G1188" s="6">
        <v>0.59160000000000001</v>
      </c>
      <c r="H1188" s="6">
        <v>0.60140000000000005</v>
      </c>
      <c r="I1188" s="6">
        <v>0.62731337369712725</v>
      </c>
      <c r="J1188" s="6">
        <v>0.7766602852256006</v>
      </c>
      <c r="K1188" s="6">
        <f t="shared" si="863"/>
        <v>0.61937537854383662</v>
      </c>
      <c r="L1188" s="6">
        <f t="shared" si="863"/>
        <v>0.59529360317105517</v>
      </c>
      <c r="M1188" s="6">
        <f t="shared" si="863"/>
        <v>0.60647607588095809</v>
      </c>
      <c r="N1188" s="6">
        <f t="shared" si="864"/>
        <v>0.5811270163302108</v>
      </c>
      <c r="O1188" s="6">
        <f t="shared" si="864"/>
        <v>0.55871331413623304</v>
      </c>
      <c r="P1188" s="6">
        <f t="shared" si="864"/>
        <v>0.57152862257968351</v>
      </c>
      <c r="Q1188" s="6">
        <f t="shared" si="864"/>
        <v>0.61531312195560339</v>
      </c>
      <c r="R1188" s="6">
        <f t="shared" si="864"/>
        <v>0.58702801851650199</v>
      </c>
      <c r="S1188" s="6">
        <f t="shared" ref="S1188:T1188" si="867">S1184/S1183</f>
        <v>0.58273775368452208</v>
      </c>
      <c r="T1188" s="6">
        <f t="shared" si="867"/>
        <v>0.55513600058968915</v>
      </c>
    </row>
    <row r="1189" spans="1:20">
      <c r="B1189" t="s">
        <v>252</v>
      </c>
      <c r="D1189" t="s">
        <v>21</v>
      </c>
      <c r="E1189" s="6">
        <v>0.33689999999999998</v>
      </c>
      <c r="F1189" s="6">
        <v>0.30130000000000001</v>
      </c>
      <c r="G1189" s="6">
        <v>0.42580000000000001</v>
      </c>
      <c r="H1189" s="6">
        <v>0.35830000000000001</v>
      </c>
      <c r="I1189" s="6">
        <v>0.30935520199701599</v>
      </c>
      <c r="J1189" s="6">
        <v>0.4077856274248654</v>
      </c>
      <c r="K1189" s="6">
        <f t="shared" ref="K1189:R1189" si="868">K1184/K1182</f>
        <v>0.43746219579911344</v>
      </c>
      <c r="L1189" s="6">
        <f t="shared" si="868"/>
        <v>0.29315673298796868</v>
      </c>
      <c r="M1189" s="6">
        <f t="shared" si="868"/>
        <v>0.3136285340041034</v>
      </c>
      <c r="N1189" s="6">
        <f t="shared" si="868"/>
        <v>0.33131501219982024</v>
      </c>
      <c r="O1189" s="6">
        <f t="shared" si="868"/>
        <v>0.29874689290590606</v>
      </c>
      <c r="P1189" s="6">
        <f t="shared" si="868"/>
        <v>0.28286160945603028</v>
      </c>
      <c r="Q1189" s="6">
        <f t="shared" si="868"/>
        <v>0.31704735044147642</v>
      </c>
      <c r="R1189" s="6">
        <f t="shared" si="868"/>
        <v>0.31737108828596472</v>
      </c>
      <c r="S1189" s="6">
        <f t="shared" ref="S1189:T1189" si="869">S1184/S1182</f>
        <v>0.29819332731411335</v>
      </c>
      <c r="T1189" s="6">
        <f t="shared" si="869"/>
        <v>0.27511948092474597</v>
      </c>
    </row>
    <row r="1190" spans="1:20">
      <c r="B1190" t="s">
        <v>252</v>
      </c>
    </row>
    <row r="1191" spans="1:20">
      <c r="A1191" t="s">
        <v>251</v>
      </c>
      <c r="B1191" t="s">
        <v>254</v>
      </c>
      <c r="C1191" t="s">
        <v>255</v>
      </c>
    </row>
    <row r="1192" spans="1:20">
      <c r="B1192" t="s">
        <v>254</v>
      </c>
      <c r="D1192" t="s">
        <v>12</v>
      </c>
      <c r="E1192" s="1">
        <v>166</v>
      </c>
      <c r="F1192" s="1">
        <v>155</v>
      </c>
      <c r="G1192" s="1">
        <v>137</v>
      </c>
      <c r="H1192" s="1">
        <v>141</v>
      </c>
      <c r="I1192" s="1">
        <v>151</v>
      </c>
      <c r="J1192" s="1">
        <v>138</v>
      </c>
      <c r="K1192" s="1">
        <f>HLOOKUP(B1191,'FY14-15'!$E$2:$GA$49,15,FALSE)</f>
        <v>159</v>
      </c>
      <c r="L1192" s="1">
        <f>HLOOKUP(B1191,'FY15-16'!$E$2:$GA$49,15,FALSE)</f>
        <v>167</v>
      </c>
      <c r="M1192" s="1">
        <f>HLOOKUP(B1191,'FY16-17'!$E$2:$GA$49,15,FALSE)</f>
        <v>143</v>
      </c>
      <c r="N1192" s="1">
        <f>HLOOKUP(B1191,'FY17-18'!$E$2:$GA$49,15,FALSE)</f>
        <v>132</v>
      </c>
      <c r="O1192" s="1">
        <f>HLOOKUP($B1191,'FY18-19'!$E$2:$GA$49,15,FALSE)</f>
        <v>110</v>
      </c>
      <c r="P1192" s="1">
        <f>HLOOKUP($B1191,'FY19-20'!$E$2:$GA$49,15,FALSE)</f>
        <v>191</v>
      </c>
      <c r="Q1192" s="1">
        <f>HLOOKUP($B1191,'FY20-21'!$E$2:$GA$49,15,FALSE)</f>
        <v>74</v>
      </c>
      <c r="R1192" s="1">
        <f>HLOOKUP($B1191,'FY21-22'!$E$2:$GA$49,15,FALSE)</f>
        <v>131</v>
      </c>
      <c r="S1192" s="1">
        <f>HLOOKUP($B1191,'FY22-23'!$E$2:$GA$49,15,FALSE)</f>
        <v>251</v>
      </c>
      <c r="T1192" s="1">
        <f>HLOOKUP($B1191,'FY23-24'!$E$2:$GA$49,15,FALSE)</f>
        <v>234</v>
      </c>
    </row>
    <row r="1193" spans="1:20">
      <c r="B1193" t="s">
        <v>254</v>
      </c>
      <c r="D1193" t="s">
        <v>13</v>
      </c>
      <c r="E1193" s="3">
        <v>36691.199999999997</v>
      </c>
      <c r="F1193" s="3">
        <v>28371</v>
      </c>
      <c r="G1193" s="3">
        <v>29870</v>
      </c>
      <c r="H1193" s="3">
        <v>28275</v>
      </c>
      <c r="I1193" s="1">
        <v>30315</v>
      </c>
      <c r="J1193" s="1">
        <v>60350</v>
      </c>
      <c r="K1193" s="1">
        <f>HLOOKUP(B1192,'FY14-15'!$E$2:$GA$49,31,FALSE)</f>
        <v>74360</v>
      </c>
      <c r="L1193" s="1">
        <f>HLOOKUP(B1192,'FY15-16'!$E$2:$GA$49,31,FALSE)</f>
        <v>60066</v>
      </c>
      <c r="M1193" s="1">
        <f>HLOOKUP(B1192,'FY16-17'!$E$2:$GA$49,31,FALSE)</f>
        <v>119070</v>
      </c>
      <c r="N1193" s="1">
        <f>HLOOKUP(B1192,'FY17-18'!$E$2:$GA$49,31,FALSE)</f>
        <v>90666</v>
      </c>
      <c r="O1193" s="1">
        <f>HLOOKUP($B1192,'FY18-19'!$E$2:$GA$49,31,FALSE)</f>
        <v>104340</v>
      </c>
      <c r="P1193" s="1">
        <f>HLOOKUP($B1192,'FY19-20'!$E$2:$GA$49,31,FALSE)</f>
        <v>67044</v>
      </c>
      <c r="Q1193" s="1">
        <f>HLOOKUP($B1192,'FY20-21'!$E$2:$GA$49,31,FALSE)</f>
        <v>50355</v>
      </c>
      <c r="R1193" s="1">
        <f>HLOOKUP($B1192,'FY21-22'!$E$2:$GA$49,31,FALSE)</f>
        <v>259116</v>
      </c>
      <c r="S1193" s="1">
        <f>HLOOKUP($B1192,'FY22-23'!$E$2:$GA$49,31,FALSE)</f>
        <v>98509.3</v>
      </c>
      <c r="T1193" s="1">
        <f>HLOOKUP($B1192,'FY23-24'!$E$2:$GA$49,31,FALSE)</f>
        <v>102059.1</v>
      </c>
    </row>
    <row r="1194" spans="1:20">
      <c r="B1194" t="s">
        <v>254</v>
      </c>
      <c r="D1194" t="s">
        <v>24</v>
      </c>
      <c r="E1194" s="3">
        <v>87573.68</v>
      </c>
      <c r="F1194" s="3">
        <v>76943.77</v>
      </c>
      <c r="G1194" s="3">
        <v>66291.09</v>
      </c>
      <c r="H1194" s="3">
        <v>69968.84</v>
      </c>
      <c r="I1194" s="1">
        <v>68614.11</v>
      </c>
      <c r="J1194" s="1">
        <v>85553.27</v>
      </c>
      <c r="K1194" s="1">
        <f>HLOOKUP(B1193,'FY14-15'!$E$2:$GA$49,7,FALSE)</f>
        <v>155829.97</v>
      </c>
      <c r="L1194" s="1">
        <f>HLOOKUP(B1193,'FY15-16'!$E$2:$GA$49,7,FALSE)</f>
        <v>107923.44</v>
      </c>
      <c r="M1194" s="1">
        <f>HLOOKUP(B1193,'FY16-17'!$E$2:$GA$49,7,FALSE)</f>
        <v>136680.97</v>
      </c>
      <c r="N1194" s="1">
        <f>HLOOKUP(B1193,'FY17-18'!$E$2:$GA$49,7,FALSE)</f>
        <v>115346.08</v>
      </c>
      <c r="O1194" s="1">
        <f>HLOOKUP($B1193,'FY18-19'!$E$2:$GA$49,7,FALSE)</f>
        <v>166741.75</v>
      </c>
      <c r="P1194" s="1">
        <f>HLOOKUP($B1193,'FY19-20'!$E$2:$GA$49,7,FALSE)</f>
        <v>146637.29</v>
      </c>
      <c r="Q1194" s="1">
        <f>HLOOKUP($B1193,'FY20-21'!$E$2:$GA$49,7,FALSE)</f>
        <v>139731.81</v>
      </c>
      <c r="R1194" s="1">
        <f>HLOOKUP($B1193,'FY21-22'!$E$2:$GA$49,7,FALSE)</f>
        <v>164338.10999999999</v>
      </c>
      <c r="S1194" s="1">
        <f>HLOOKUP($B1193,'FY22-23'!$E$2:$GA$49,7,FALSE)</f>
        <v>188777.3</v>
      </c>
      <c r="T1194" s="1">
        <f>HLOOKUP($B1193,'FY23-24'!$E$2:$GA$49,7,FALSE)</f>
        <v>175855.19</v>
      </c>
    </row>
    <row r="1195" spans="1:20">
      <c r="B1195" t="s">
        <v>254</v>
      </c>
      <c r="D1195" t="s">
        <v>15</v>
      </c>
      <c r="E1195" s="3">
        <v>41745.589999999997</v>
      </c>
      <c r="F1195" s="3">
        <v>38849.94</v>
      </c>
      <c r="G1195" s="3">
        <v>33165.93</v>
      </c>
      <c r="H1195" s="3">
        <v>30779.47</v>
      </c>
      <c r="I1195" s="1">
        <v>30831.510000000002</v>
      </c>
      <c r="J1195" s="1">
        <v>44090.61</v>
      </c>
      <c r="K1195" s="1">
        <f>HLOOKUP(B1194,'FY14-15'!$E$2:$GA$49,39,FALSE)</f>
        <v>71401.899999999994</v>
      </c>
      <c r="L1195" s="1">
        <f>HLOOKUP(B1194,'FY15-16'!$E$2:$GA$49,39,FALSE)</f>
        <v>71401.899999999994</v>
      </c>
      <c r="M1195" s="1">
        <f>HLOOKUP(B1194,'FY16-17'!$E$2:$GA$49,39,FALSE)</f>
        <v>76113.06</v>
      </c>
      <c r="N1195" s="1">
        <f>HLOOKUP(B1194,'FY17-18'!$E$2:$GA$49,39,FALSE)</f>
        <v>76113.06</v>
      </c>
      <c r="O1195" s="1">
        <f>HLOOKUP($B1194,'FY18-19'!$E$2:$GA$49,39,FALSE)</f>
        <v>82605.75</v>
      </c>
      <c r="P1195" s="1">
        <f>HLOOKUP($B1194,'FY19-20'!$E$2:$GA$49,39,FALSE)</f>
        <v>82605.75</v>
      </c>
      <c r="Q1195" s="1">
        <f>HLOOKUP($B1194,'FY20-21'!$E$2:$GA$49,39,FALSE)</f>
        <v>66456.17</v>
      </c>
      <c r="R1195" s="1">
        <f>HLOOKUP($B1194,'FY21-22'!$E$2:$GA$49,39,FALSE)</f>
        <v>120552.86</v>
      </c>
      <c r="S1195" s="1">
        <f>HLOOKUP($B1194,'FY22-23'!$E$2:$GA$49,39,FALSE)</f>
        <v>120552.85</v>
      </c>
      <c r="T1195" s="1">
        <f>HLOOKUP($B1194,'FY23-24'!$E$2:$GA$49,39,FALSE)</f>
        <v>88608.98</v>
      </c>
    </row>
    <row r="1196" spans="1:20">
      <c r="B1196" t="s">
        <v>254</v>
      </c>
      <c r="D1196" t="s">
        <v>16</v>
      </c>
      <c r="E1196" s="3">
        <v>24130.720000000001</v>
      </c>
      <c r="F1196" s="3">
        <v>22561.42</v>
      </c>
      <c r="G1196" s="3">
        <v>19322.62</v>
      </c>
      <c r="H1196" s="3">
        <v>18617.23</v>
      </c>
      <c r="I1196" s="1">
        <v>18994.189999999999</v>
      </c>
      <c r="J1196" s="1">
        <v>28472.21</v>
      </c>
      <c r="K1196" s="1">
        <f>HLOOKUP(B1195,'FY14-15'!$E$2:$GA$49,48,FALSE)</f>
        <v>49403.42</v>
      </c>
      <c r="L1196" s="1">
        <f>HLOOKUP(B1195,'FY15-16'!$E$2:$GA$49,48,FALSE)</f>
        <v>44012.15</v>
      </c>
      <c r="M1196" s="1">
        <f>HLOOKUP(B1195,'FY16-17'!$E$2:$GA$49,48,FALSE)</f>
        <v>46748.869999999995</v>
      </c>
      <c r="N1196" s="1">
        <f>HLOOKUP(B1195,'FY17-18'!$E$2:$GA$49,48,FALSE)</f>
        <v>44266.82</v>
      </c>
      <c r="O1196" s="1">
        <f>HLOOKUP($B1195,'FY18-19'!$E$2:$GA$49,48,FALSE)</f>
        <v>46502.29</v>
      </c>
      <c r="P1196" s="1">
        <f>HLOOKUP($B1195,'FY19-20'!$E$2:$GA$49,48,FALSE)</f>
        <v>47211.55</v>
      </c>
      <c r="Q1196" s="1">
        <f>HLOOKUP($B1195,'FY20-21'!$E$2:$GA$49,48,FALSE)</f>
        <v>38061.399999999994</v>
      </c>
      <c r="R1196" s="1">
        <f>HLOOKUP($B1195,'FY21-22'!$E$2:$GA$49,48,FALSE)</f>
        <v>75443.149999999994</v>
      </c>
      <c r="S1196" s="1">
        <f>HLOOKUP($B1195,'FY22-23'!$E$2:$GA$49,48,FALSE)</f>
        <v>69032.320000000007</v>
      </c>
      <c r="T1196" s="1">
        <f>HLOOKUP($B1195,'FY23-24'!$E$2:$GA$49,48,FALSE)</f>
        <v>45903.19</v>
      </c>
    </row>
    <row r="1197" spans="1:20">
      <c r="B1197" t="s">
        <v>254</v>
      </c>
      <c r="D1197" t="s">
        <v>17</v>
      </c>
      <c r="E1197" s="3">
        <v>527.54999999999995</v>
      </c>
      <c r="F1197" s="3">
        <v>496.41</v>
      </c>
      <c r="G1197" s="3">
        <v>483.88</v>
      </c>
      <c r="H1197" s="3">
        <v>496.23</v>
      </c>
      <c r="I1197" s="3">
        <v>454.3980794701987</v>
      </c>
      <c r="J1197" s="3">
        <v>619.95123188405796</v>
      </c>
      <c r="K1197" s="3">
        <f t="shared" ref="K1197:R1197" si="870">K1194/K1192</f>
        <v>980.06270440251569</v>
      </c>
      <c r="L1197" s="3">
        <f t="shared" si="870"/>
        <v>646.24814371257492</v>
      </c>
      <c r="M1197" s="3">
        <f t="shared" si="870"/>
        <v>955.81097902097906</v>
      </c>
      <c r="N1197" s="3">
        <f t="shared" si="870"/>
        <v>873.83393939393943</v>
      </c>
      <c r="O1197" s="3">
        <f t="shared" si="870"/>
        <v>1515.8340909090909</v>
      </c>
      <c r="P1197" s="3">
        <f t="shared" si="870"/>
        <v>767.73450261780113</v>
      </c>
      <c r="Q1197" s="3">
        <f t="shared" si="870"/>
        <v>1888.2677027027028</v>
      </c>
      <c r="R1197" s="3">
        <f t="shared" si="870"/>
        <v>1254.489389312977</v>
      </c>
      <c r="S1197" s="3">
        <f t="shared" ref="S1197:T1197" si="871">S1194/S1192</f>
        <v>752.10079681274897</v>
      </c>
      <c r="T1197" s="3">
        <f t="shared" si="871"/>
        <v>751.51790598290597</v>
      </c>
    </row>
    <row r="1198" spans="1:20">
      <c r="B1198" t="s">
        <v>254</v>
      </c>
      <c r="D1198" t="s">
        <v>18</v>
      </c>
      <c r="E1198" s="4">
        <v>2.39</v>
      </c>
      <c r="F1198" s="4">
        <v>2.71</v>
      </c>
      <c r="G1198" s="4">
        <v>2.2200000000000002</v>
      </c>
      <c r="H1198" s="4">
        <v>2.4700000000000002</v>
      </c>
      <c r="I1198" s="5">
        <v>2.2633715982187037</v>
      </c>
      <c r="J1198" s="5">
        <v>1.4176183927091963</v>
      </c>
      <c r="K1198" s="3">
        <f t="shared" ref="K1198:M1200" si="872">K1194/K1193</f>
        <v>2.0956155190962882</v>
      </c>
      <c r="L1198" s="3">
        <f t="shared" si="872"/>
        <v>1.7967475776645689</v>
      </c>
      <c r="M1198" s="3">
        <f t="shared" si="872"/>
        <v>1.1479043419837072</v>
      </c>
      <c r="N1198" s="3">
        <f t="shared" ref="N1198:R1200" si="873">N1194/N1193</f>
        <v>1.2722087662409283</v>
      </c>
      <c r="O1198" s="3">
        <f t="shared" si="873"/>
        <v>1.5980616254552424</v>
      </c>
      <c r="P1198" s="3">
        <f t="shared" si="873"/>
        <v>2.1871799116997792</v>
      </c>
      <c r="Q1198" s="3">
        <f t="shared" si="873"/>
        <v>2.774934167411379</v>
      </c>
      <c r="R1198" s="3">
        <f t="shared" si="873"/>
        <v>0.63422602232204872</v>
      </c>
      <c r="S1198" s="3">
        <f t="shared" ref="S1198:T1198" si="874">S1194/S1193</f>
        <v>1.9163398785698404</v>
      </c>
      <c r="T1198" s="3">
        <f t="shared" si="874"/>
        <v>1.7230721219371912</v>
      </c>
    </row>
    <row r="1199" spans="1:20">
      <c r="B1199" t="s">
        <v>254</v>
      </c>
      <c r="D1199" t="s">
        <v>19</v>
      </c>
      <c r="E1199" s="6">
        <v>0.47670000000000001</v>
      </c>
      <c r="F1199" s="6">
        <v>0.50490000000000002</v>
      </c>
      <c r="G1199" s="6">
        <v>0.50029999999999997</v>
      </c>
      <c r="H1199" s="6">
        <v>0.43990000000000001</v>
      </c>
      <c r="I1199" s="6">
        <v>0.44934649738953114</v>
      </c>
      <c r="J1199" s="6">
        <v>0.51535855964359978</v>
      </c>
      <c r="K1199" s="6">
        <f t="shared" si="872"/>
        <v>0.45820390005850603</v>
      </c>
      <c r="L1199" s="6">
        <f t="shared" si="872"/>
        <v>0.66159770296424936</v>
      </c>
      <c r="M1199" s="6">
        <f t="shared" si="872"/>
        <v>0.55686654843026062</v>
      </c>
      <c r="N1199" s="6">
        <f t="shared" si="873"/>
        <v>0.65986689794746378</v>
      </c>
      <c r="O1199" s="6">
        <f t="shared" si="873"/>
        <v>0.4954113172016007</v>
      </c>
      <c r="P1199" s="6">
        <f t="shared" si="873"/>
        <v>0.56333385593800867</v>
      </c>
      <c r="Q1199" s="6">
        <f t="shared" si="873"/>
        <v>0.47559800449160433</v>
      </c>
      <c r="R1199" s="6">
        <f t="shared" si="873"/>
        <v>0.73356606084857623</v>
      </c>
      <c r="S1199" s="6">
        <f t="shared" ref="S1199:T1199" si="875">S1195/S1194</f>
        <v>0.63859823188487186</v>
      </c>
      <c r="T1199" s="6">
        <f t="shared" si="875"/>
        <v>0.50387469371816662</v>
      </c>
    </row>
    <row r="1200" spans="1:20">
      <c r="B1200" t="s">
        <v>254</v>
      </c>
      <c r="D1200" t="s">
        <v>20</v>
      </c>
      <c r="E1200" s="6">
        <v>0.57799999999999996</v>
      </c>
      <c r="F1200" s="6">
        <v>0.58069999999999999</v>
      </c>
      <c r="G1200" s="6">
        <v>0.58260000000000001</v>
      </c>
      <c r="H1200" s="6">
        <v>0.60489999999999999</v>
      </c>
      <c r="I1200" s="6">
        <v>0.61606421482437923</v>
      </c>
      <c r="J1200" s="6">
        <v>0.64576584447346042</v>
      </c>
      <c r="K1200" s="6">
        <f t="shared" si="872"/>
        <v>0.69190623778919047</v>
      </c>
      <c r="L1200" s="6">
        <f t="shared" si="872"/>
        <v>0.61640026385852487</v>
      </c>
      <c r="M1200" s="6">
        <f t="shared" si="872"/>
        <v>0.61420300274355011</v>
      </c>
      <c r="N1200" s="6">
        <f t="shared" si="873"/>
        <v>0.5815929618386122</v>
      </c>
      <c r="O1200" s="6">
        <f t="shared" si="873"/>
        <v>0.56294253124025873</v>
      </c>
      <c r="P1200" s="6">
        <f t="shared" si="873"/>
        <v>0.57152861634934615</v>
      </c>
      <c r="Q1200" s="6">
        <f t="shared" si="873"/>
        <v>0.57272936433140809</v>
      </c>
      <c r="R1200" s="6">
        <f t="shared" si="873"/>
        <v>0.62580970704469385</v>
      </c>
      <c r="S1200" s="6">
        <f t="shared" ref="S1200:T1200" si="876">S1196/S1195</f>
        <v>0.57263117379638895</v>
      </c>
      <c r="T1200" s="6">
        <f t="shared" si="876"/>
        <v>0.51804218940337654</v>
      </c>
    </row>
    <row r="1201" spans="1:20">
      <c r="B1201" t="s">
        <v>254</v>
      </c>
      <c r="D1201" t="s">
        <v>21</v>
      </c>
      <c r="E1201" s="6">
        <v>0.27550000000000002</v>
      </c>
      <c r="F1201" s="6">
        <v>0.29320000000000002</v>
      </c>
      <c r="G1201" s="6">
        <v>0.29149999999999998</v>
      </c>
      <c r="H1201" s="6">
        <v>0.2661</v>
      </c>
      <c r="I1201" s="6">
        <v>0.27682629709836648</v>
      </c>
      <c r="J1201" s="6">
        <v>0.33280095547487543</v>
      </c>
      <c r="K1201" s="6">
        <f t="shared" ref="K1201:R1201" si="877">K1196/K1194</f>
        <v>0.31703413662981517</v>
      </c>
      <c r="L1201" s="6">
        <f t="shared" si="877"/>
        <v>0.4078089986753573</v>
      </c>
      <c r="M1201" s="6">
        <f t="shared" si="877"/>
        <v>0.34202910617330268</v>
      </c>
      <c r="N1201" s="6">
        <f t="shared" si="877"/>
        <v>0.38377394359652273</v>
      </c>
      <c r="O1201" s="6">
        <f t="shared" si="877"/>
        <v>0.27888810091053978</v>
      </c>
      <c r="P1201" s="6">
        <f t="shared" si="877"/>
        <v>0.32196141922699201</v>
      </c>
      <c r="Q1201" s="6">
        <f t="shared" si="877"/>
        <v>0.27238894278976272</v>
      </c>
      <c r="R1201" s="6">
        <f t="shared" si="877"/>
        <v>0.45907276163757754</v>
      </c>
      <c r="S1201" s="6">
        <f t="shared" ref="S1201:T1201" si="878">S1196/S1194</f>
        <v>0.36568125510853272</v>
      </c>
      <c r="T1201" s="6">
        <f t="shared" si="878"/>
        <v>0.26102834951871479</v>
      </c>
    </row>
    <row r="1202" spans="1:20">
      <c r="B1202" t="s">
        <v>254</v>
      </c>
    </row>
    <row r="1203" spans="1:20">
      <c r="A1203" t="s">
        <v>251</v>
      </c>
      <c r="B1203" t="s">
        <v>256</v>
      </c>
      <c r="C1203" t="s">
        <v>257</v>
      </c>
    </row>
    <row r="1204" spans="1:20">
      <c r="B1204" t="s">
        <v>256</v>
      </c>
      <c r="D1204" t="s">
        <v>12</v>
      </c>
      <c r="E1204" s="1">
        <v>52</v>
      </c>
      <c r="F1204" s="1">
        <v>54</v>
      </c>
      <c r="G1204" s="1">
        <v>50</v>
      </c>
      <c r="H1204" s="1">
        <v>39</v>
      </c>
      <c r="I1204" s="1">
        <v>29</v>
      </c>
      <c r="J1204" s="1">
        <v>36</v>
      </c>
      <c r="K1204" s="1">
        <f>HLOOKUP(B1203,'FY14-15'!$E$2:$GA$49,15,FALSE)</f>
        <v>45</v>
      </c>
      <c r="L1204" s="1">
        <f>HLOOKUP(B1203,'FY15-16'!$E$2:$GA$49,15,FALSE)</f>
        <v>37</v>
      </c>
      <c r="M1204" s="1">
        <f>HLOOKUP(B1203,'FY16-17'!$E$2:$GA$49,15,FALSE)</f>
        <v>41</v>
      </c>
      <c r="N1204" s="1">
        <f>HLOOKUP(B1203,'FY17-18'!$E$2:$GA$49,15,FALSE)</f>
        <v>36</v>
      </c>
      <c r="O1204" s="1">
        <f>HLOOKUP($B1203,'FY18-19'!$E$2:$GA$49,15,FALSE)</f>
        <v>45</v>
      </c>
      <c r="P1204" s="1">
        <f>HLOOKUP($B1203,'FY19-20'!$E$2:$GA$49,15,FALSE)</f>
        <v>44</v>
      </c>
      <c r="Q1204" s="1">
        <f>HLOOKUP($B1203,'FY20-21'!$E$2:$GA$49,15,FALSE)</f>
        <v>33</v>
      </c>
      <c r="R1204" s="1">
        <f>HLOOKUP($B1203,'FY21-22'!$E$2:$GA$49,15,FALSE)</f>
        <v>31</v>
      </c>
      <c r="S1204" s="1">
        <f>HLOOKUP($B1203,'FY22-23'!$E$2:$GA$49,15,FALSE)</f>
        <v>39</v>
      </c>
      <c r="T1204" s="1">
        <f>HLOOKUP($B1203,'FY23-24'!$E$2:$GA$49,15,FALSE)</f>
        <v>32</v>
      </c>
    </row>
    <row r="1205" spans="1:20">
      <c r="B1205" t="s">
        <v>256</v>
      </c>
      <c r="D1205" t="s">
        <v>13</v>
      </c>
      <c r="E1205" s="3">
        <v>114542.39999999999</v>
      </c>
      <c r="F1205" s="3">
        <v>98420</v>
      </c>
      <c r="G1205" s="3">
        <v>88800</v>
      </c>
      <c r="H1205" s="3">
        <v>68093</v>
      </c>
      <c r="I1205" s="1">
        <v>67014</v>
      </c>
      <c r="J1205" s="1">
        <v>59860</v>
      </c>
      <c r="K1205" s="1">
        <f>HLOOKUP(B1204,'FY14-15'!$E$2:$GA$49,31,FALSE)</f>
        <v>72124</v>
      </c>
      <c r="L1205" s="1">
        <f>HLOOKUP(B1204,'FY15-16'!$E$2:$GA$49,31,FALSE)</f>
        <v>59328</v>
      </c>
      <c r="M1205" s="1">
        <f>HLOOKUP(B1204,'FY16-17'!$E$2:$GA$49,31,FALSE)</f>
        <v>71284</v>
      </c>
      <c r="N1205" s="1">
        <f>HLOOKUP(B1204,'FY17-18'!$E$2:$GA$49,31,FALSE)</f>
        <v>74235</v>
      </c>
      <c r="O1205" s="1">
        <f>HLOOKUP($B1204,'FY18-19'!$E$2:$GA$49,31,FALSE)</f>
        <v>55380</v>
      </c>
      <c r="P1205" s="1">
        <f>HLOOKUP($B1204,'FY19-20'!$E$2:$GA$49,31,FALSE)</f>
        <v>37771</v>
      </c>
      <c r="Q1205" s="1">
        <f>HLOOKUP($B1204,'FY20-21'!$E$2:$GA$49,31,FALSE)</f>
        <v>55600</v>
      </c>
      <c r="R1205" s="1">
        <f>HLOOKUP($B1204,'FY21-22'!$E$2:$GA$49,31,FALSE)</f>
        <v>49140</v>
      </c>
      <c r="S1205" s="1">
        <f>HLOOKUP($B1204,'FY22-23'!$E$2:$GA$49,31,FALSE)</f>
        <v>45825</v>
      </c>
      <c r="T1205" s="1">
        <f>HLOOKUP($B1204,'FY23-24'!$E$2:$GA$49,31,FALSE)</f>
        <v>28400</v>
      </c>
    </row>
    <row r="1206" spans="1:20">
      <c r="B1206" t="s">
        <v>256</v>
      </c>
      <c r="D1206" t="s">
        <v>24</v>
      </c>
      <c r="E1206" s="3">
        <v>69317</v>
      </c>
      <c r="F1206" s="3">
        <v>84292.85</v>
      </c>
      <c r="G1206" s="3">
        <v>102429.14</v>
      </c>
      <c r="H1206" s="3">
        <v>79771.039999999994</v>
      </c>
      <c r="I1206" s="1">
        <v>113170</v>
      </c>
      <c r="J1206" s="1">
        <v>108488.7</v>
      </c>
      <c r="K1206" s="1">
        <f>HLOOKUP(B1205,'FY14-15'!$E$2:$GA$49,7,FALSE)</f>
        <v>95934.95</v>
      </c>
      <c r="L1206" s="1">
        <f>HLOOKUP(B1205,'FY15-16'!$E$2:$GA$49,7,FALSE)</f>
        <v>87937</v>
      </c>
      <c r="M1206" s="1">
        <f>HLOOKUP(B1205,'FY16-17'!$E$2:$GA$49,7,FALSE)</f>
        <v>77120.08</v>
      </c>
      <c r="N1206" s="1">
        <f>HLOOKUP(B1205,'FY17-18'!$E$2:$GA$49,7,FALSE)</f>
        <v>99900.6</v>
      </c>
      <c r="O1206" s="1">
        <f>HLOOKUP($B1205,'FY18-19'!$E$2:$GA$49,7,FALSE)</f>
        <v>102516.93</v>
      </c>
      <c r="P1206" s="1">
        <f>HLOOKUP($B1205,'FY19-20'!$E$2:$GA$49,7,FALSE)</f>
        <v>116298.44</v>
      </c>
      <c r="Q1206" s="1">
        <f>HLOOKUP($B1205,'FY20-21'!$E$2:$GA$49,7,FALSE)</f>
        <v>59244.5</v>
      </c>
      <c r="R1206" s="1">
        <f>HLOOKUP($B1205,'FY21-22'!$E$2:$GA$49,7,FALSE)</f>
        <v>49388.04</v>
      </c>
      <c r="S1206" s="1">
        <f>HLOOKUP($B1205,'FY22-23'!$E$2:$GA$49,7,FALSE)</f>
        <v>49910.3</v>
      </c>
      <c r="T1206" s="1">
        <f>HLOOKUP($B1205,'FY23-24'!$E$2:$GA$49,7,FALSE)</f>
        <v>54921.279999999999</v>
      </c>
    </row>
    <row r="1207" spans="1:20">
      <c r="B1207" t="s">
        <v>256</v>
      </c>
      <c r="D1207" t="s">
        <v>15</v>
      </c>
      <c r="E1207" s="3">
        <v>52163.02</v>
      </c>
      <c r="F1207" s="3">
        <v>53197.73</v>
      </c>
      <c r="G1207" s="3">
        <v>56931.319999999992</v>
      </c>
      <c r="H1207" s="3">
        <v>56931.319999999992</v>
      </c>
      <c r="I1207" s="1">
        <v>55113.279999999999</v>
      </c>
      <c r="J1207" s="1">
        <v>51736.119999999995</v>
      </c>
      <c r="K1207" s="1">
        <f>HLOOKUP(B1206,'FY14-15'!$E$2:$GA$49,39,FALSE)</f>
        <v>51736.119999999995</v>
      </c>
      <c r="L1207" s="1">
        <f>HLOOKUP(B1206,'FY15-16'!$E$2:$GA$49,39,FALSE)</f>
        <v>50555.490000000005</v>
      </c>
      <c r="M1207" s="1">
        <f>HLOOKUP(B1206,'FY16-17'!$E$2:$GA$49,39,FALSE)</f>
        <v>44642.03</v>
      </c>
      <c r="N1207" s="1">
        <f>HLOOKUP(B1206,'FY17-18'!$E$2:$GA$49,39,FALSE)</f>
        <v>52427.32</v>
      </c>
      <c r="O1207" s="1">
        <f>HLOOKUP($B1206,'FY18-19'!$E$2:$GA$49,39,FALSE)</f>
        <v>52427.32</v>
      </c>
      <c r="P1207" s="1">
        <f>HLOOKUP($B1206,'FY19-20'!$E$2:$GA$49,39,FALSE)</f>
        <v>48849.439999999995</v>
      </c>
      <c r="Q1207" s="1">
        <f>HLOOKUP($B1206,'FY20-21'!$E$2:$GA$49,39,FALSE)</f>
        <v>48849.439999999995</v>
      </c>
      <c r="R1207" s="1">
        <f>HLOOKUP($B1206,'FY21-22'!$E$2:$GA$49,39,FALSE)</f>
        <v>33990.26</v>
      </c>
      <c r="S1207" s="1">
        <f>HLOOKUP($B1206,'FY22-23'!$E$2:$GA$49,39,FALSE)</f>
        <v>29034.07</v>
      </c>
      <c r="T1207" s="1">
        <f>HLOOKUP($B1206,'FY23-24'!$E$2:$GA$49,39,FALSE)</f>
        <v>28380.77</v>
      </c>
    </row>
    <row r="1208" spans="1:20">
      <c r="B1208" t="s">
        <v>256</v>
      </c>
      <c r="D1208" t="s">
        <v>16</v>
      </c>
      <c r="E1208" s="3">
        <v>31151.370000000003</v>
      </c>
      <c r="F1208" s="3">
        <v>31378.579999999998</v>
      </c>
      <c r="G1208" s="3">
        <v>34516.58</v>
      </c>
      <c r="H1208" s="3">
        <v>34891.019999999997</v>
      </c>
      <c r="I1208" s="1">
        <v>33754.630000000005</v>
      </c>
      <c r="J1208" s="1">
        <v>33872.410000000003</v>
      </c>
      <c r="K1208" s="1">
        <f>HLOOKUP(B1207,'FY14-15'!$E$2:$GA$49,48,FALSE)</f>
        <v>33196.28</v>
      </c>
      <c r="L1208" s="1">
        <f>HLOOKUP(B1207,'FY15-16'!$E$2:$GA$49,48,FALSE)</f>
        <v>31039.519999999997</v>
      </c>
      <c r="M1208" s="1">
        <f>HLOOKUP(B1207,'FY16-17'!$E$2:$GA$49,48,FALSE)</f>
        <v>26534.49</v>
      </c>
      <c r="N1208" s="1">
        <f>HLOOKUP(B1207,'FY17-18'!$E$2:$GA$49,48,FALSE)</f>
        <v>31234.059999999998</v>
      </c>
      <c r="O1208" s="1">
        <f>HLOOKUP($B1207,'FY18-19'!$E$2:$GA$49,48,FALSE)</f>
        <v>29146.87</v>
      </c>
      <c r="P1208" s="1">
        <f>HLOOKUP($B1207,'FY19-20'!$E$2:$GA$49,48,FALSE)</f>
        <v>27586.54</v>
      </c>
      <c r="Q1208" s="1">
        <f>HLOOKUP($B1207,'FY20-21'!$E$2:$GA$49,48,FALSE)</f>
        <v>29155.23</v>
      </c>
      <c r="R1208" s="1">
        <f>HLOOKUP($B1207,'FY21-22'!$E$2:$GA$49,48,FALSE)</f>
        <v>18389.28</v>
      </c>
      <c r="S1208" s="1">
        <f>HLOOKUP($B1207,'FY22-23'!$E$2:$GA$49,48,FALSE)</f>
        <v>16164.100000000002</v>
      </c>
      <c r="T1208" s="1">
        <f>HLOOKUP($B1207,'FY23-24'!$E$2:$GA$49,48,FALSE)</f>
        <v>15539.43</v>
      </c>
    </row>
    <row r="1209" spans="1:20">
      <c r="B1209" t="s">
        <v>256</v>
      </c>
      <c r="D1209" t="s">
        <v>17</v>
      </c>
      <c r="E1209" s="3">
        <v>1333.02</v>
      </c>
      <c r="F1209" s="3">
        <v>1560.98</v>
      </c>
      <c r="G1209" s="3">
        <v>2048.58</v>
      </c>
      <c r="H1209" s="3">
        <v>2045.41</v>
      </c>
      <c r="I1209" s="3">
        <v>3902.4137931034484</v>
      </c>
      <c r="J1209" s="3">
        <v>3013.5749999999998</v>
      </c>
      <c r="K1209" s="3">
        <f t="shared" ref="K1209:R1209" si="879">K1206/K1204</f>
        <v>2131.8877777777775</v>
      </c>
      <c r="L1209" s="3">
        <f t="shared" si="879"/>
        <v>2376.6756756756758</v>
      </c>
      <c r="M1209" s="3">
        <f t="shared" si="879"/>
        <v>1880.9775609756098</v>
      </c>
      <c r="N1209" s="3">
        <f t="shared" si="879"/>
        <v>2775.0166666666669</v>
      </c>
      <c r="O1209" s="3">
        <f t="shared" si="879"/>
        <v>2278.154</v>
      </c>
      <c r="P1209" s="3">
        <f t="shared" si="879"/>
        <v>2643.1463636363637</v>
      </c>
      <c r="Q1209" s="3">
        <f t="shared" si="879"/>
        <v>1795.2878787878788</v>
      </c>
      <c r="R1209" s="3">
        <f t="shared" si="879"/>
        <v>1593.1625806451614</v>
      </c>
      <c r="S1209" s="3">
        <f t="shared" ref="S1209:T1209" si="880">S1206/S1204</f>
        <v>1279.751282051282</v>
      </c>
      <c r="T1209" s="3">
        <f t="shared" si="880"/>
        <v>1716.29</v>
      </c>
    </row>
    <row r="1210" spans="1:20">
      <c r="B1210" t="s">
        <v>256</v>
      </c>
      <c r="D1210" t="s">
        <v>18</v>
      </c>
      <c r="E1210" s="4">
        <v>0.61</v>
      </c>
      <c r="F1210" s="4">
        <v>0.86</v>
      </c>
      <c r="G1210" s="4">
        <v>1.1499999999999999</v>
      </c>
      <c r="H1210" s="4">
        <v>1.17</v>
      </c>
      <c r="I1210" s="5">
        <v>1.688751604142418</v>
      </c>
      <c r="J1210" s="5">
        <v>1.8123738723688607</v>
      </c>
      <c r="K1210" s="3">
        <f t="shared" ref="K1210:M1212" si="881">K1206/K1205</f>
        <v>1.3301390660529089</v>
      </c>
      <c r="L1210" s="3">
        <f t="shared" si="881"/>
        <v>1.4822175026968716</v>
      </c>
      <c r="M1210" s="3">
        <f t="shared" si="881"/>
        <v>1.0818708265529431</v>
      </c>
      <c r="N1210" s="3">
        <f t="shared" ref="N1210:R1212" si="882">N1206/N1205</f>
        <v>1.3457344918165286</v>
      </c>
      <c r="O1210" s="3">
        <f t="shared" si="882"/>
        <v>1.8511543878656553</v>
      </c>
      <c r="P1210" s="3">
        <f t="shared" si="882"/>
        <v>3.0790405337428188</v>
      </c>
      <c r="Q1210" s="3">
        <f t="shared" si="882"/>
        <v>1.0655485611510791</v>
      </c>
      <c r="R1210" s="3">
        <f t="shared" si="882"/>
        <v>1.005047619047619</v>
      </c>
      <c r="S1210" s="3">
        <f t="shared" ref="S1210:T1210" si="883">S1206/S1205</f>
        <v>1.0891500272776868</v>
      </c>
      <c r="T1210" s="3">
        <f t="shared" si="883"/>
        <v>1.9338478873239435</v>
      </c>
    </row>
    <row r="1211" spans="1:20">
      <c r="B1211" t="s">
        <v>256</v>
      </c>
      <c r="D1211" t="s">
        <v>19</v>
      </c>
      <c r="E1211" s="6">
        <v>0.75249999999999995</v>
      </c>
      <c r="F1211" s="6">
        <v>0.63109999999999999</v>
      </c>
      <c r="G1211" s="6">
        <v>0.55579999999999996</v>
      </c>
      <c r="H1211" s="6">
        <v>0.7137</v>
      </c>
      <c r="I1211" s="6">
        <v>0.48699549350534593</v>
      </c>
      <c r="J1211" s="6">
        <v>0.47688026494925273</v>
      </c>
      <c r="K1211" s="6">
        <f t="shared" si="881"/>
        <v>0.53928333730303712</v>
      </c>
      <c r="L1211" s="6">
        <f t="shared" si="881"/>
        <v>0.57490578482322574</v>
      </c>
      <c r="M1211" s="6">
        <f t="shared" si="881"/>
        <v>0.5788638964067464</v>
      </c>
      <c r="N1211" s="6">
        <f t="shared" si="882"/>
        <v>0.52479484607700055</v>
      </c>
      <c r="O1211" s="6">
        <f t="shared" si="882"/>
        <v>0.51140158020728876</v>
      </c>
      <c r="P1211" s="6">
        <f t="shared" si="882"/>
        <v>0.42003521285410184</v>
      </c>
      <c r="Q1211" s="6">
        <f t="shared" si="882"/>
        <v>0.82453966190954431</v>
      </c>
      <c r="R1211" s="6">
        <f t="shared" si="882"/>
        <v>0.68822856707818336</v>
      </c>
      <c r="S1211" s="6">
        <f t="shared" ref="S1211:T1211" si="884">S1207/S1206</f>
        <v>0.58172501467632931</v>
      </c>
      <c r="T1211" s="6">
        <f t="shared" si="884"/>
        <v>0.5167536153563792</v>
      </c>
    </row>
    <row r="1212" spans="1:20">
      <c r="B1212" t="s">
        <v>256</v>
      </c>
      <c r="D1212" t="s">
        <v>20</v>
      </c>
      <c r="E1212" s="6">
        <v>0.59719999999999995</v>
      </c>
      <c r="F1212" s="6">
        <v>0.58979999999999999</v>
      </c>
      <c r="G1212" s="6">
        <v>0.60629999999999995</v>
      </c>
      <c r="H1212" s="6">
        <v>0.6129</v>
      </c>
      <c r="I1212" s="6">
        <v>0.61245910241596957</v>
      </c>
      <c r="J1212" s="6">
        <v>0.65471492643824092</v>
      </c>
      <c r="K1212" s="6">
        <f t="shared" si="881"/>
        <v>0.64164610720711179</v>
      </c>
      <c r="L1212" s="6">
        <f t="shared" si="881"/>
        <v>0.61396932360857337</v>
      </c>
      <c r="M1212" s="6">
        <f t="shared" si="881"/>
        <v>0.59438358873913222</v>
      </c>
      <c r="N1212" s="6">
        <f t="shared" si="882"/>
        <v>0.59575923392612851</v>
      </c>
      <c r="O1212" s="6">
        <f t="shared" si="882"/>
        <v>0.55594812017856332</v>
      </c>
      <c r="P1212" s="6">
        <f t="shared" si="882"/>
        <v>0.56472581876066552</v>
      </c>
      <c r="Q1212" s="6">
        <f t="shared" si="882"/>
        <v>0.59683857174207122</v>
      </c>
      <c r="R1212" s="6">
        <f t="shared" si="882"/>
        <v>0.54101616168867195</v>
      </c>
      <c r="S1212" s="6">
        <f t="shared" ref="S1212:T1212" si="885">S1208/S1207</f>
        <v>0.55672869838779071</v>
      </c>
      <c r="T1212" s="6">
        <f t="shared" si="885"/>
        <v>0.54753377022540262</v>
      </c>
    </row>
    <row r="1213" spans="1:20">
      <c r="B1213" t="s">
        <v>256</v>
      </c>
      <c r="D1213" t="s">
        <v>21</v>
      </c>
      <c r="E1213" s="6">
        <v>0.44940000000000002</v>
      </c>
      <c r="F1213" s="6">
        <v>0.37230000000000002</v>
      </c>
      <c r="G1213" s="6">
        <v>0.33700000000000002</v>
      </c>
      <c r="H1213" s="6">
        <v>0.43740000000000001</v>
      </c>
      <c r="I1213" s="6">
        <v>0.29826482283290628</v>
      </c>
      <c r="J1213" s="6">
        <v>0.31222062758609886</v>
      </c>
      <c r="K1213" s="6">
        <f t="shared" ref="K1213:R1213" si="886">K1208/K1206</f>
        <v>0.34602905406215356</v>
      </c>
      <c r="L1213" s="6">
        <f t="shared" si="886"/>
        <v>0.35297451584657197</v>
      </c>
      <c r="M1213" s="6">
        <f t="shared" si="886"/>
        <v>0.34406720013775921</v>
      </c>
      <c r="N1213" s="6">
        <f t="shared" si="886"/>
        <v>0.31265137546721439</v>
      </c>
      <c r="O1213" s="6">
        <f t="shared" si="886"/>
        <v>0.28431274717258898</v>
      </c>
      <c r="P1213" s="6">
        <f t="shared" si="886"/>
        <v>0.23720472948734309</v>
      </c>
      <c r="Q1213" s="6">
        <f t="shared" si="886"/>
        <v>0.49211707415878264</v>
      </c>
      <c r="R1213" s="6">
        <f t="shared" si="886"/>
        <v>0.37234277772513341</v>
      </c>
      <c r="S1213" s="6">
        <f t="shared" ref="S1213:T1213" si="887">S1208/S1206</f>
        <v>0.32386301024037123</v>
      </c>
      <c r="T1213" s="6">
        <f t="shared" si="887"/>
        <v>0.28294005529368582</v>
      </c>
    </row>
    <row r="1214" spans="1:20">
      <c r="B1214" t="s">
        <v>256</v>
      </c>
    </row>
    <row r="1215" spans="1:20">
      <c r="A1215" t="s">
        <v>258</v>
      </c>
      <c r="B1215" t="s">
        <v>259</v>
      </c>
      <c r="C1215" t="s">
        <v>260</v>
      </c>
    </row>
    <row r="1216" spans="1:20">
      <c r="B1216" t="s">
        <v>259</v>
      </c>
      <c r="D1216" t="s">
        <v>12</v>
      </c>
      <c r="E1216" s="1">
        <v>650</v>
      </c>
      <c r="F1216" s="1">
        <v>927</v>
      </c>
      <c r="G1216" s="1">
        <v>816</v>
      </c>
      <c r="H1216" s="1">
        <v>851</v>
      </c>
      <c r="I1216" s="1">
        <v>780</v>
      </c>
      <c r="J1216" s="1">
        <v>780</v>
      </c>
      <c r="K1216" s="1">
        <f>HLOOKUP(B1215,'FY14-15'!$E$2:$GA$49,15,FALSE)</f>
        <v>786</v>
      </c>
      <c r="L1216" s="1">
        <f>HLOOKUP(B1215,'FY15-16'!$E$2:$GA$49,15,FALSE)</f>
        <v>864</v>
      </c>
      <c r="M1216" s="1">
        <f>HLOOKUP(B1215,'FY16-17'!$E$2:$GA$49,15,FALSE)</f>
        <v>716</v>
      </c>
      <c r="N1216" s="1">
        <f>HLOOKUP(B1215,'FY17-18'!$E$2:$GA$49,15,FALSE)</f>
        <v>559</v>
      </c>
      <c r="O1216" s="1">
        <f>HLOOKUP($B1215,'FY18-19'!$E$2:$GA$49,15,FALSE)</f>
        <v>459</v>
      </c>
      <c r="P1216" s="1">
        <f>HLOOKUP($B1215,'FY19-20'!$E$2:$GA$49,15,FALSE)</f>
        <v>459</v>
      </c>
      <c r="Q1216" s="1">
        <f>HLOOKUP($B1215,'FY20-21'!$E$2:$GA$49,15,FALSE)</f>
        <v>244</v>
      </c>
      <c r="R1216" s="1">
        <f>HLOOKUP($B1215,'FY21-22'!$E$2:$GA$49,15,FALSE)</f>
        <v>322</v>
      </c>
      <c r="S1216" s="1">
        <f>HLOOKUP($B1215,'FY22-23'!$E$2:$GA$49,15,FALSE)</f>
        <v>289</v>
      </c>
      <c r="T1216" s="1">
        <f>HLOOKUP($B1215,'FY23-24'!$E$2:$GA$49,15,FALSE)</f>
        <v>292</v>
      </c>
    </row>
    <row r="1217" spans="1:20">
      <c r="B1217" t="s">
        <v>259</v>
      </c>
      <c r="D1217" t="s">
        <v>13</v>
      </c>
      <c r="E1217" s="3">
        <v>207499</v>
      </c>
      <c r="F1217" s="3">
        <v>205755</v>
      </c>
      <c r="G1217" s="3">
        <v>199838</v>
      </c>
      <c r="H1217" s="3">
        <v>224940</v>
      </c>
      <c r="I1217" s="1">
        <v>186584</v>
      </c>
      <c r="J1217" s="1">
        <v>184336</v>
      </c>
      <c r="K1217" s="1">
        <f>HLOOKUP(B1216,'FY14-15'!$E$2:$GA$49,31,FALSE)</f>
        <v>192394</v>
      </c>
      <c r="L1217" s="1">
        <f>HLOOKUP(B1216,'FY15-16'!$E$2:$GA$49,31,FALSE)</f>
        <v>171313</v>
      </c>
      <c r="M1217" s="1">
        <f>HLOOKUP(B1216,'FY16-17'!$E$2:$GA$49,31,FALSE)</f>
        <v>169818</v>
      </c>
      <c r="N1217" s="1">
        <f>HLOOKUP(B1216,'FY17-18'!$E$2:$GA$49,31,FALSE)</f>
        <v>143220</v>
      </c>
      <c r="O1217" s="1">
        <f>HLOOKUP($B1216,'FY18-19'!$E$2:$GA$49,31,FALSE)</f>
        <v>139345</v>
      </c>
      <c r="P1217" s="1">
        <f>HLOOKUP($B1216,'FY19-20'!$E$2:$GA$49,31,FALSE)</f>
        <v>99724.800000000003</v>
      </c>
      <c r="Q1217" s="1">
        <f>HLOOKUP($B1216,'FY20-21'!$E$2:$GA$49,31,FALSE)</f>
        <v>112509.6</v>
      </c>
      <c r="R1217" s="1">
        <f>HLOOKUP($B1216,'FY21-22'!$E$2:$GA$49,31,FALSE)</f>
        <v>109323.9</v>
      </c>
      <c r="S1217" s="1">
        <f>HLOOKUP($B1216,'FY22-23'!$E$2:$GA$49,31,FALSE)</f>
        <v>93191.8</v>
      </c>
      <c r="T1217" s="1">
        <f>HLOOKUP($B1216,'FY23-24'!$E$2:$GA$49,31,FALSE)</f>
        <v>100575</v>
      </c>
    </row>
    <row r="1218" spans="1:20">
      <c r="B1218" t="s">
        <v>259</v>
      </c>
      <c r="D1218" t="s">
        <v>24</v>
      </c>
      <c r="E1218" s="3">
        <v>523996</v>
      </c>
      <c r="F1218" s="3">
        <v>529529.36</v>
      </c>
      <c r="G1218" s="3">
        <v>531254.56000000006</v>
      </c>
      <c r="H1218" s="3">
        <v>614944.02</v>
      </c>
      <c r="I1218" s="1">
        <v>507777.44</v>
      </c>
      <c r="J1218" s="1">
        <v>577782.68999999994</v>
      </c>
      <c r="K1218" s="1">
        <f>HLOOKUP(B1217,'FY14-15'!$E$2:$GA$49,7,FALSE)</f>
        <v>614465.39</v>
      </c>
      <c r="L1218" s="1">
        <f>HLOOKUP(B1217,'FY15-16'!$E$2:$GA$49,7,FALSE)</f>
        <v>581997.25</v>
      </c>
      <c r="M1218" s="1">
        <f>HLOOKUP(B1217,'FY16-17'!$E$2:$GA$49,7,FALSE)</f>
        <v>598021.67000000004</v>
      </c>
      <c r="N1218" s="1">
        <f>HLOOKUP(B1217,'FY17-18'!$E$2:$GA$49,7,FALSE)</f>
        <v>572543.19999999995</v>
      </c>
      <c r="O1218" s="1">
        <f>HLOOKUP($B1217,'FY18-19'!$E$2:$GA$49,7,FALSE)</f>
        <v>561683.44999999995</v>
      </c>
      <c r="P1218" s="1">
        <f>HLOOKUP($B1217,'FY19-20'!$E$2:$GA$49,7,FALSE)</f>
        <v>399972.58</v>
      </c>
      <c r="Q1218" s="1">
        <f>HLOOKUP($B1217,'FY20-21'!$E$2:$GA$49,7,FALSE)</f>
        <v>518872.64</v>
      </c>
      <c r="R1218" s="1">
        <f>HLOOKUP($B1217,'FY21-22'!$E$2:$GA$49,7,FALSE)</f>
        <v>410422.33</v>
      </c>
      <c r="S1218" s="1">
        <f>HLOOKUP($B1217,'FY22-23'!$E$2:$GA$49,7,FALSE)</f>
        <v>292217.15000000002</v>
      </c>
      <c r="T1218" s="1">
        <f>HLOOKUP($B1217,'FY23-24'!$E$2:$GA$49,7,FALSE)</f>
        <v>408988.39</v>
      </c>
    </row>
    <row r="1219" spans="1:20">
      <c r="B1219" t="s">
        <v>259</v>
      </c>
      <c r="D1219" t="s">
        <v>15</v>
      </c>
      <c r="E1219" s="3">
        <v>248851.52000000002</v>
      </c>
      <c r="F1219" s="3">
        <v>230879.71000000002</v>
      </c>
      <c r="G1219" s="3">
        <v>230879.71000000002</v>
      </c>
      <c r="H1219" s="3">
        <v>264614.23</v>
      </c>
      <c r="I1219" s="1">
        <v>218711.25</v>
      </c>
      <c r="J1219" s="1">
        <v>241859.05</v>
      </c>
      <c r="K1219" s="1">
        <f>HLOOKUP(B1218,'FY14-15'!$E$2:$GA$49,39,FALSE)</f>
        <v>256301.49</v>
      </c>
      <c r="L1219" s="1">
        <f>HLOOKUP(B1218,'FY15-16'!$E$2:$GA$49,39,FALSE)</f>
        <v>256301.49</v>
      </c>
      <c r="M1219" s="1">
        <f>HLOOKUP(B1218,'FY16-17'!$E$2:$GA$49,39,FALSE)</f>
        <v>245078.2</v>
      </c>
      <c r="N1219" s="1">
        <f>HLOOKUP(B1218,'FY17-18'!$E$2:$GA$49,39,FALSE)</f>
        <v>245078.2</v>
      </c>
      <c r="O1219" s="1">
        <f>HLOOKUP($B1218,'FY18-19'!$E$2:$GA$49,39,FALSE)</f>
        <v>229787.58000000002</v>
      </c>
      <c r="P1219" s="1">
        <f>HLOOKUP($B1218,'FY19-20'!$E$2:$GA$49,39,FALSE)</f>
        <v>225138.95</v>
      </c>
      <c r="Q1219" s="1">
        <f>HLOOKUP($B1218,'FY20-21'!$E$2:$GA$49,39,FALSE)</f>
        <v>203918.43</v>
      </c>
      <c r="R1219" s="1">
        <f>HLOOKUP($B1218,'FY21-22'!$E$2:$GA$49,39,FALSE)</f>
        <v>203918.43</v>
      </c>
      <c r="S1219" s="1">
        <f>HLOOKUP($B1218,'FY22-23'!$E$2:$GA$49,39,FALSE)</f>
        <v>166388.5</v>
      </c>
      <c r="T1219" s="1">
        <f>HLOOKUP($B1218,'FY23-24'!$E$2:$GA$49,39,FALSE)</f>
        <v>163711.79999999999</v>
      </c>
    </row>
    <row r="1220" spans="1:20">
      <c r="B1220" t="s">
        <v>259</v>
      </c>
      <c r="D1220" t="s">
        <v>16</v>
      </c>
      <c r="E1220" s="3">
        <v>144586.79999999999</v>
      </c>
      <c r="F1220" s="3">
        <v>134005.29</v>
      </c>
      <c r="G1220" s="3">
        <v>138465.72999999998</v>
      </c>
      <c r="H1220" s="3">
        <v>165653.84</v>
      </c>
      <c r="I1220" s="1">
        <v>162972.93</v>
      </c>
      <c r="J1220" s="1">
        <v>146287.06</v>
      </c>
      <c r="K1220" s="1">
        <f>HLOOKUP(B1219,'FY14-15'!$E$2:$GA$49,48,FALSE)</f>
        <v>167953.83000000002</v>
      </c>
      <c r="L1220" s="1">
        <f>HLOOKUP(B1219,'FY15-16'!$E$2:$GA$49,48,FALSE)</f>
        <v>157984.31</v>
      </c>
      <c r="M1220" s="1">
        <f>HLOOKUP(B1219,'FY16-17'!$E$2:$GA$49,48,FALSE)</f>
        <v>147836.41999999998</v>
      </c>
      <c r="N1220" s="1">
        <f>HLOOKUP(B1219,'FY17-18'!$E$2:$GA$49,48,FALSE)</f>
        <v>142535.76</v>
      </c>
      <c r="O1220" s="1">
        <f>HLOOKUP($B1219,'FY18-19'!$E$2:$GA$49,48,FALSE)</f>
        <v>126389.34</v>
      </c>
      <c r="P1220" s="1">
        <f>HLOOKUP($B1219,'FY19-20'!$E$2:$GA$49,48,FALSE)</f>
        <v>128241.57</v>
      </c>
      <c r="Q1220" s="1">
        <f>HLOOKUP($B1219,'FY20-21'!$E$2:$GA$49,48,FALSE)</f>
        <v>119601.1</v>
      </c>
      <c r="R1220" s="1">
        <f>HLOOKUP($B1219,'FY21-22'!$E$2:$GA$49,48,FALSE)</f>
        <v>118855.66</v>
      </c>
      <c r="S1220" s="1">
        <f>HLOOKUP($B1219,'FY22-23'!$E$2:$GA$49,48,FALSE)</f>
        <v>91783.03</v>
      </c>
      <c r="T1220" s="1">
        <f>HLOOKUP($B1219,'FY23-24'!$E$2:$GA$49,48,FALSE)</f>
        <v>89733.14</v>
      </c>
    </row>
    <row r="1221" spans="1:20">
      <c r="B1221" t="s">
        <v>259</v>
      </c>
      <c r="D1221" t="s">
        <v>17</v>
      </c>
      <c r="E1221" s="3">
        <v>806.15</v>
      </c>
      <c r="F1221" s="3">
        <v>571.23</v>
      </c>
      <c r="G1221" s="3">
        <v>651.04999999999995</v>
      </c>
      <c r="H1221" s="3">
        <v>722.61</v>
      </c>
      <c r="I1221" s="3">
        <v>650.9967179487179</v>
      </c>
      <c r="J1221" s="3">
        <v>740.74703846153841</v>
      </c>
      <c r="K1221" s="3">
        <f t="shared" ref="K1221:R1221" si="888">K1218/K1216</f>
        <v>781.76258269720108</v>
      </c>
      <c r="L1221" s="3">
        <f t="shared" si="888"/>
        <v>673.60792824074076</v>
      </c>
      <c r="M1221" s="3">
        <f t="shared" si="888"/>
        <v>835.22579608938554</v>
      </c>
      <c r="N1221" s="3">
        <f t="shared" si="888"/>
        <v>1024.2275491949911</v>
      </c>
      <c r="O1221" s="3">
        <f t="shared" si="888"/>
        <v>1223.7112200435729</v>
      </c>
      <c r="P1221" s="3">
        <f t="shared" si="888"/>
        <v>871.39995642701524</v>
      </c>
      <c r="Q1221" s="3">
        <f t="shared" si="888"/>
        <v>2126.527213114754</v>
      </c>
      <c r="R1221" s="3">
        <f t="shared" si="888"/>
        <v>1274.6035093167702</v>
      </c>
      <c r="S1221" s="3">
        <f t="shared" ref="S1221:T1221" si="889">S1218/S1216</f>
        <v>1011.1320069204153</v>
      </c>
      <c r="T1221" s="3">
        <f t="shared" si="889"/>
        <v>1400.6451712328767</v>
      </c>
    </row>
    <row r="1222" spans="1:20">
      <c r="B1222" t="s">
        <v>259</v>
      </c>
      <c r="D1222" t="s">
        <v>18</v>
      </c>
      <c r="E1222" s="4">
        <v>2.5299999999999998</v>
      </c>
      <c r="F1222" s="4">
        <v>2.57</v>
      </c>
      <c r="G1222" s="4">
        <v>2.66</v>
      </c>
      <c r="H1222" s="4">
        <v>2.73</v>
      </c>
      <c r="I1222" s="5">
        <v>2.7214414955194441</v>
      </c>
      <c r="J1222" s="5">
        <v>3.1343996289384597</v>
      </c>
      <c r="K1222" s="3">
        <f t="shared" ref="K1222:M1224" si="890">K1218/K1217</f>
        <v>3.1937866565485411</v>
      </c>
      <c r="L1222" s="3">
        <f t="shared" si="890"/>
        <v>3.3972742874154327</v>
      </c>
      <c r="M1222" s="3">
        <f t="shared" si="890"/>
        <v>3.5215446536880664</v>
      </c>
      <c r="N1222" s="3">
        <f t="shared" ref="N1222:R1224" si="891">N1218/N1217</f>
        <v>3.9976483731322436</v>
      </c>
      <c r="O1222" s="3">
        <f t="shared" si="891"/>
        <v>4.030883418852488</v>
      </c>
      <c r="P1222" s="3">
        <f t="shared" si="891"/>
        <v>4.0107634209344116</v>
      </c>
      <c r="Q1222" s="3">
        <f t="shared" si="891"/>
        <v>4.6118077035204106</v>
      </c>
      <c r="R1222" s="3">
        <f t="shared" si="891"/>
        <v>3.7541866874489478</v>
      </c>
      <c r="S1222" s="3">
        <f t="shared" ref="S1222:T1222" si="892">S1218/S1217</f>
        <v>3.1356530295583949</v>
      </c>
      <c r="T1222" s="3">
        <f t="shared" si="892"/>
        <v>4.0665015162813818</v>
      </c>
    </row>
    <row r="1223" spans="1:20">
      <c r="B1223" t="s">
        <v>259</v>
      </c>
      <c r="D1223" t="s">
        <v>19</v>
      </c>
      <c r="E1223" s="6">
        <v>0.47489999999999999</v>
      </c>
      <c r="F1223" s="6">
        <v>0.436</v>
      </c>
      <c r="G1223" s="6">
        <v>0.43459999999999999</v>
      </c>
      <c r="H1223" s="6">
        <v>0.43030000000000002</v>
      </c>
      <c r="I1223" s="6">
        <v>0.43072266069953796</v>
      </c>
      <c r="J1223" s="6">
        <v>0.4185986430296138</v>
      </c>
      <c r="K1223" s="6">
        <f t="shared" si="890"/>
        <v>0.41711298011430714</v>
      </c>
      <c r="L1223" s="6">
        <f t="shared" si="890"/>
        <v>0.44038264785615394</v>
      </c>
      <c r="M1223" s="6">
        <f t="shared" si="890"/>
        <v>0.40981491523542951</v>
      </c>
      <c r="N1223" s="6">
        <f t="shared" si="891"/>
        <v>0.42805189197950483</v>
      </c>
      <c r="O1223" s="6">
        <f t="shared" si="891"/>
        <v>0.4091051285203437</v>
      </c>
      <c r="P1223" s="6">
        <f t="shared" si="891"/>
        <v>0.56288596083261511</v>
      </c>
      <c r="Q1223" s="6">
        <f t="shared" si="891"/>
        <v>0.3930028571173072</v>
      </c>
      <c r="R1223" s="6">
        <f t="shared" si="891"/>
        <v>0.49685023229608383</v>
      </c>
      <c r="S1223" s="6">
        <f t="shared" ref="S1223:T1223" si="893">S1219/S1218</f>
        <v>0.56940018749755106</v>
      </c>
      <c r="T1223" s="6">
        <f t="shared" si="893"/>
        <v>0.4002847122384085</v>
      </c>
    </row>
    <row r="1224" spans="1:20">
      <c r="B1224" t="s">
        <v>259</v>
      </c>
      <c r="D1224" t="s">
        <v>20</v>
      </c>
      <c r="E1224" s="6">
        <v>0.58099999999999996</v>
      </c>
      <c r="F1224" s="6">
        <v>0.58040000000000003</v>
      </c>
      <c r="G1224" s="6">
        <v>0.59970000000000001</v>
      </c>
      <c r="H1224" s="6">
        <v>0.626</v>
      </c>
      <c r="I1224" s="6">
        <v>0.74515110676748453</v>
      </c>
      <c r="J1224" s="6">
        <v>0.6048442677667013</v>
      </c>
      <c r="K1224" s="6">
        <f t="shared" si="890"/>
        <v>0.65529790716394209</v>
      </c>
      <c r="L1224" s="6">
        <f t="shared" si="890"/>
        <v>0.61640027921804119</v>
      </c>
      <c r="M1224" s="6">
        <f t="shared" si="890"/>
        <v>0.60322142075468144</v>
      </c>
      <c r="N1224" s="6">
        <f t="shared" si="891"/>
        <v>0.58159297726195147</v>
      </c>
      <c r="O1224" s="6">
        <f t="shared" si="891"/>
        <v>0.55002685523734562</v>
      </c>
      <c r="P1224" s="6">
        <f t="shared" si="891"/>
        <v>0.56961076703964375</v>
      </c>
      <c r="Q1224" s="6">
        <f t="shared" si="891"/>
        <v>0.58651442147725441</v>
      </c>
      <c r="R1224" s="6">
        <f t="shared" si="891"/>
        <v>0.58285884213604433</v>
      </c>
      <c r="S1224" s="6">
        <f t="shared" ref="S1224:T1224" si="894">S1220/S1219</f>
        <v>0.55161883183032479</v>
      </c>
      <c r="T1224" s="6">
        <f t="shared" si="894"/>
        <v>0.54811650717907934</v>
      </c>
    </row>
    <row r="1225" spans="1:20">
      <c r="B1225" t="s">
        <v>259</v>
      </c>
      <c r="D1225" t="s">
        <v>21</v>
      </c>
      <c r="E1225" s="6">
        <v>0.27589999999999998</v>
      </c>
      <c r="F1225" s="6">
        <v>0.25309999999999999</v>
      </c>
      <c r="G1225" s="6">
        <v>0.2606</v>
      </c>
      <c r="H1225" s="6">
        <v>0.26939999999999997</v>
      </c>
      <c r="I1225" s="6">
        <v>0.32095346733009639</v>
      </c>
      <c r="J1225" s="6">
        <v>0.25318698973138154</v>
      </c>
      <c r="K1225" s="6">
        <f t="shared" ref="K1225:R1225" si="895">K1220/K1218</f>
        <v>0.27333326291982046</v>
      </c>
      <c r="L1225" s="6">
        <f t="shared" si="895"/>
        <v>0.27145198710131363</v>
      </c>
      <c r="M1225" s="6">
        <f t="shared" si="895"/>
        <v>0.24720913541477516</v>
      </c>
      <c r="N1225" s="6">
        <f t="shared" si="895"/>
        <v>0.24895197427897148</v>
      </c>
      <c r="O1225" s="6">
        <f t="shared" si="895"/>
        <v>0.22501880730151477</v>
      </c>
      <c r="P1225" s="6">
        <f t="shared" si="895"/>
        <v>0.32062590390571272</v>
      </c>
      <c r="Q1225" s="6">
        <f t="shared" si="895"/>
        <v>0.23050184338106555</v>
      </c>
      <c r="R1225" s="6">
        <f t="shared" si="895"/>
        <v>0.28959355111112012</v>
      </c>
      <c r="S1225" s="6">
        <f t="shared" ref="S1225:T1225" si="896">S1220/S1218</f>
        <v>0.31409186627136698</v>
      </c>
      <c r="T1225" s="6">
        <f t="shared" si="896"/>
        <v>0.21940265834929934</v>
      </c>
    </row>
    <row r="1226" spans="1:20">
      <c r="B1226" t="s">
        <v>259</v>
      </c>
    </row>
    <row r="1227" spans="1:20">
      <c r="A1227" t="s">
        <v>258</v>
      </c>
      <c r="B1227" t="s">
        <v>261</v>
      </c>
      <c r="C1227" t="s">
        <v>262</v>
      </c>
    </row>
    <row r="1228" spans="1:20">
      <c r="B1228" t="s">
        <v>261</v>
      </c>
      <c r="D1228" t="s">
        <v>12</v>
      </c>
      <c r="E1228" s="1">
        <v>69</v>
      </c>
      <c r="F1228" s="1">
        <v>92</v>
      </c>
      <c r="G1228" s="1">
        <v>109</v>
      </c>
      <c r="H1228" s="1">
        <v>108</v>
      </c>
      <c r="I1228" s="1">
        <v>87</v>
      </c>
      <c r="J1228" s="1">
        <v>85</v>
      </c>
      <c r="K1228" s="1">
        <f>HLOOKUP(B1227,'FY14-15'!$E$2:$GA$49,15,FALSE)</f>
        <v>83</v>
      </c>
      <c r="L1228" s="1">
        <f>HLOOKUP(B1227,'FY15-16'!$E$2:$GA$49,15,FALSE)</f>
        <v>88</v>
      </c>
      <c r="M1228" s="1">
        <f>HLOOKUP(B1227,'FY16-17'!$E$2:$GA$49,15,FALSE)</f>
        <v>107</v>
      </c>
      <c r="N1228" s="1">
        <f>HLOOKUP(B1227,'FY17-18'!$E$2:$GA$49,15,FALSE)</f>
        <v>99</v>
      </c>
      <c r="O1228" s="1">
        <f>HLOOKUP($B1227,'FY18-19'!$E$2:$GA$49,15,FALSE)</f>
        <v>99</v>
      </c>
      <c r="P1228" s="1">
        <f>HLOOKUP($B1227,'FY19-20'!$E$2:$GA$49,15,FALSE)</f>
        <v>111</v>
      </c>
      <c r="Q1228" s="1">
        <f>HLOOKUP($B1227,'FY20-21'!$E$2:$GA$49,15,FALSE)</f>
        <v>110</v>
      </c>
      <c r="R1228" s="1">
        <f>HLOOKUP($B1227,'FY21-22'!$E$2:$GA$49,15,FALSE)</f>
        <v>95</v>
      </c>
      <c r="S1228" s="1">
        <f>HLOOKUP($B1227,'FY22-23'!$E$2:$GA$49,15,FALSE)</f>
        <v>122</v>
      </c>
      <c r="T1228" s="1">
        <f>HLOOKUP($B1227,'FY23-24'!$E$2:$GA$49,15,FALSE)</f>
        <v>130</v>
      </c>
    </row>
    <row r="1229" spans="1:20">
      <c r="B1229" t="s">
        <v>261</v>
      </c>
      <c r="D1229" t="s">
        <v>13</v>
      </c>
      <c r="E1229" s="3">
        <v>45296</v>
      </c>
      <c r="F1229" s="3">
        <v>47576</v>
      </c>
      <c r="G1229" s="3">
        <v>51000</v>
      </c>
      <c r="H1229" s="3">
        <v>51750</v>
      </c>
      <c r="I1229" s="1">
        <v>46965</v>
      </c>
      <c r="J1229" s="1">
        <v>46950</v>
      </c>
      <c r="K1229" s="1">
        <f>HLOOKUP(B1228,'FY14-15'!$E$2:$GA$49,31,FALSE)</f>
        <v>48471</v>
      </c>
      <c r="L1229" s="1">
        <f>HLOOKUP(B1228,'FY15-16'!$E$2:$GA$49,31,FALSE)</f>
        <v>54022.5</v>
      </c>
      <c r="M1229" s="1">
        <f>HLOOKUP(B1228,'FY16-17'!$E$2:$GA$49,31,FALSE)</f>
        <v>49200</v>
      </c>
      <c r="N1229" s="1">
        <f>HLOOKUP(B1228,'FY17-18'!$E$2:$GA$49,31,FALSE)</f>
        <v>53152</v>
      </c>
      <c r="O1229" s="1">
        <f>HLOOKUP($B1228,'FY18-19'!$E$2:$GA$49,31,FALSE)</f>
        <v>49432</v>
      </c>
      <c r="P1229" s="1">
        <f>HLOOKUP($B1228,'FY19-20'!$E$2:$GA$49,31,FALSE)</f>
        <v>35853</v>
      </c>
      <c r="Q1229" s="1">
        <f>HLOOKUP($B1228,'FY20-21'!$E$2:$GA$49,31,FALSE)</f>
        <v>43359</v>
      </c>
      <c r="R1229" s="1">
        <f>HLOOKUP($B1228,'FY21-22'!$E$2:$GA$49,31,FALSE)</f>
        <v>39543</v>
      </c>
      <c r="S1229" s="1">
        <f>HLOOKUP($B1228,'FY22-23'!$E$2:$GA$49,31,FALSE)</f>
        <v>42316</v>
      </c>
      <c r="T1229" s="1">
        <f>HLOOKUP($B1228,'FY23-24'!$E$2:$GA$49,31,FALSE)</f>
        <v>41454</v>
      </c>
    </row>
    <row r="1230" spans="1:20">
      <c r="B1230" t="s">
        <v>261</v>
      </c>
      <c r="D1230" t="s">
        <v>24</v>
      </c>
      <c r="E1230" s="3">
        <v>90315</v>
      </c>
      <c r="F1230" s="3">
        <v>80864.179999999993</v>
      </c>
      <c r="G1230" s="3">
        <v>87328.37</v>
      </c>
      <c r="H1230" s="3">
        <v>91554.89</v>
      </c>
      <c r="I1230" s="1">
        <v>86188.21</v>
      </c>
      <c r="J1230" s="1">
        <v>86698.57</v>
      </c>
      <c r="K1230" s="1">
        <f>HLOOKUP(B1229,'FY14-15'!$E$2:$GA$49,7,FALSE)</f>
        <v>89971.92</v>
      </c>
      <c r="L1230" s="1">
        <f>HLOOKUP(B1229,'FY15-16'!$E$2:$GA$49,7,FALSE)</f>
        <v>105597.75</v>
      </c>
      <c r="M1230" s="1">
        <f>HLOOKUP(B1229,'FY16-17'!$E$2:$GA$49,7,FALSE)</f>
        <v>112157.95</v>
      </c>
      <c r="N1230" s="1">
        <f>HLOOKUP(B1229,'FY17-18'!$E$2:$GA$49,7,FALSE)</f>
        <v>114578.78</v>
      </c>
      <c r="O1230" s="1">
        <f>HLOOKUP($B1229,'FY18-19'!$E$2:$GA$49,7,FALSE)</f>
        <v>104515.42</v>
      </c>
      <c r="P1230" s="1">
        <f>HLOOKUP($B1229,'FY19-20'!$E$2:$GA$49,7,FALSE)</f>
        <v>101517.48</v>
      </c>
      <c r="Q1230" s="1">
        <f>HLOOKUP($B1229,'FY20-21'!$E$2:$GA$49,7,FALSE)</f>
        <v>117021.52</v>
      </c>
      <c r="R1230" s="1">
        <f>HLOOKUP($B1229,'FY21-22'!$E$2:$GA$49,7,FALSE)</f>
        <v>114903.3</v>
      </c>
      <c r="S1230" s="1">
        <f>HLOOKUP($B1229,'FY22-23'!$E$2:$GA$49,7,FALSE)</f>
        <v>111847.15</v>
      </c>
      <c r="T1230" s="1">
        <f>HLOOKUP($B1229,'FY23-24'!$E$2:$GA$49,7,FALSE)</f>
        <v>133031.67000000001</v>
      </c>
    </row>
    <row r="1231" spans="1:20">
      <c r="B1231" t="s">
        <v>261</v>
      </c>
      <c r="D1231" t="s">
        <v>15</v>
      </c>
      <c r="E1231" s="3">
        <v>44237.99</v>
      </c>
      <c r="F1231" s="3">
        <v>41933.369999999995</v>
      </c>
      <c r="G1231" s="3">
        <v>42350.270000000004</v>
      </c>
      <c r="H1231" s="3">
        <v>43969.619999999995</v>
      </c>
      <c r="I1231" s="1">
        <v>40953.600000000006</v>
      </c>
      <c r="J1231" s="1">
        <v>41122.699999999997</v>
      </c>
      <c r="K1231" s="1">
        <f>HLOOKUP(B1230,'FY14-15'!$E$2:$GA$49,39,FALSE)</f>
        <v>42612.29</v>
      </c>
      <c r="L1231" s="1">
        <f>HLOOKUP(B1230,'FY15-16'!$E$2:$GA$49,39,FALSE)</f>
        <v>49295.040000000001</v>
      </c>
      <c r="M1231" s="1">
        <f>HLOOKUP(B1230,'FY16-17'!$E$2:$GA$49,39,FALSE)</f>
        <v>50309.270000000004</v>
      </c>
      <c r="N1231" s="1">
        <f>HLOOKUP(B1230,'FY17-18'!$E$2:$GA$49,39,FALSE)</f>
        <v>52118.92</v>
      </c>
      <c r="O1231" s="1">
        <f>HLOOKUP($B1230,'FY18-19'!$E$2:$GA$49,39,FALSE)</f>
        <v>52118.92</v>
      </c>
      <c r="P1231" s="1">
        <f>HLOOKUP($B1230,'FY19-20'!$E$2:$GA$49,39,FALSE)</f>
        <v>47778.84</v>
      </c>
      <c r="Q1231" s="1">
        <f>HLOOKUP($B1230,'FY20-21'!$E$2:$GA$49,39,FALSE)</f>
        <v>50493.770000000004</v>
      </c>
      <c r="R1231" s="1">
        <f>HLOOKUP($B1230,'FY21-22'!$E$2:$GA$49,39,FALSE)</f>
        <v>50493.770000000004</v>
      </c>
      <c r="S1231" s="1">
        <f>HLOOKUP($B1230,'FY22-23'!$E$2:$GA$49,39,FALSE)</f>
        <v>48820.67</v>
      </c>
      <c r="T1231" s="1">
        <f>HLOOKUP($B1230,'FY23-24'!$E$2:$GA$49,39,FALSE)</f>
        <v>55439.329999999994</v>
      </c>
    </row>
    <row r="1232" spans="1:20">
      <c r="B1232" t="s">
        <v>261</v>
      </c>
      <c r="D1232" t="s">
        <v>16</v>
      </c>
      <c r="E1232" s="3">
        <v>25703</v>
      </c>
      <c r="F1232" s="3">
        <v>24431.68</v>
      </c>
      <c r="G1232" s="3">
        <v>25440.43</v>
      </c>
      <c r="H1232" s="3">
        <v>27114.43</v>
      </c>
      <c r="I1232" s="1">
        <v>27080.39</v>
      </c>
      <c r="J1232" s="1">
        <v>24978.77</v>
      </c>
      <c r="K1232" s="1">
        <f>HLOOKUP(B1231,'FY14-15'!$E$2:$GA$49,48,FALSE)</f>
        <v>27821.43</v>
      </c>
      <c r="L1232" s="1">
        <f>HLOOKUP(B1231,'FY15-16'!$E$2:$GA$49,48,FALSE)</f>
        <v>31081.15</v>
      </c>
      <c r="M1232" s="1">
        <f>HLOOKUP(B1231,'FY16-17'!$E$2:$GA$49,48,FALSE)</f>
        <v>30685.980000000003</v>
      </c>
      <c r="N1232" s="1">
        <f>HLOOKUP(B1231,'FY17-18'!$E$2:$GA$49,48,FALSE)</f>
        <v>30484.629999999997</v>
      </c>
      <c r="O1232" s="1">
        <f>HLOOKUP($B1231,'FY18-19'!$E$2:$GA$49,48,FALSE)</f>
        <v>28975.42</v>
      </c>
      <c r="P1232" s="1">
        <f>HLOOKUP($B1231,'FY19-20'!$E$2:$GA$49,48,FALSE)</f>
        <v>26903.86</v>
      </c>
      <c r="Q1232" s="1">
        <f>HLOOKUP($B1231,'FY20-21'!$E$2:$GA$49,48,FALSE)</f>
        <v>30405.97</v>
      </c>
      <c r="R1232" s="1">
        <f>HLOOKUP($B1231,'FY21-22'!$E$2:$GA$49,48,FALSE)</f>
        <v>29430.74</v>
      </c>
      <c r="S1232" s="1">
        <f>HLOOKUP($B1231,'FY22-23'!$E$2:$GA$49,48,FALSE)</f>
        <v>27800.370000000003</v>
      </c>
      <c r="T1232" s="1">
        <f>HLOOKUP($B1231,'FY23-24'!$E$2:$GA$49,48,FALSE)</f>
        <v>31044.809999999998</v>
      </c>
    </row>
    <row r="1233" spans="1:20">
      <c r="B1233" t="s">
        <v>261</v>
      </c>
      <c r="D1233" t="s">
        <v>17</v>
      </c>
      <c r="E1233" s="3">
        <v>1308.9100000000001</v>
      </c>
      <c r="F1233" s="3">
        <v>878.96</v>
      </c>
      <c r="G1233" s="3">
        <v>801.18</v>
      </c>
      <c r="H1233" s="3">
        <v>847.73</v>
      </c>
      <c r="I1233" s="3">
        <v>990.66908045977016</v>
      </c>
      <c r="J1233" s="3">
        <v>1019.9831764705883</v>
      </c>
      <c r="K1233" s="3">
        <f t="shared" ref="K1233:R1233" si="897">K1230/K1228</f>
        <v>1083.9990361445782</v>
      </c>
      <c r="L1233" s="3">
        <f t="shared" si="897"/>
        <v>1199.9744318181818</v>
      </c>
      <c r="M1233" s="3">
        <f t="shared" si="897"/>
        <v>1048.205140186916</v>
      </c>
      <c r="N1233" s="3">
        <f t="shared" si="897"/>
        <v>1157.3614141414141</v>
      </c>
      <c r="O1233" s="3">
        <f t="shared" si="897"/>
        <v>1055.7113131313131</v>
      </c>
      <c r="P1233" s="3">
        <f t="shared" si="897"/>
        <v>914.57189189189182</v>
      </c>
      <c r="Q1233" s="3">
        <f t="shared" si="897"/>
        <v>1063.8320000000001</v>
      </c>
      <c r="R1233" s="3">
        <f t="shared" si="897"/>
        <v>1209.5084210526315</v>
      </c>
      <c r="S1233" s="3">
        <f t="shared" ref="S1233:T1233" si="898">S1230/S1228</f>
        <v>916.77991803278678</v>
      </c>
      <c r="T1233" s="3">
        <f t="shared" si="898"/>
        <v>1023.3205384615386</v>
      </c>
    </row>
    <row r="1234" spans="1:20">
      <c r="B1234" t="s">
        <v>261</v>
      </c>
      <c r="D1234" t="s">
        <v>18</v>
      </c>
      <c r="E1234" s="4">
        <v>1.99</v>
      </c>
      <c r="F1234" s="4">
        <v>1.7</v>
      </c>
      <c r="G1234" s="4">
        <v>1.71</v>
      </c>
      <c r="H1234" s="4">
        <v>1.77</v>
      </c>
      <c r="I1234" s="5">
        <v>1.8351583093793251</v>
      </c>
      <c r="J1234" s="5">
        <v>1.8466149094781683</v>
      </c>
      <c r="K1234" s="3">
        <f t="shared" ref="K1234:M1236" si="899">K1230/K1229</f>
        <v>1.8562010274184564</v>
      </c>
      <c r="L1234" s="3">
        <f t="shared" si="899"/>
        <v>1.9546994307927252</v>
      </c>
      <c r="M1234" s="3">
        <f t="shared" si="899"/>
        <v>2.2796331300813009</v>
      </c>
      <c r="N1234" s="3">
        <f t="shared" ref="N1234:R1236" si="900">N1230/N1229</f>
        <v>2.1556814419024684</v>
      </c>
      <c r="O1234" s="3">
        <f t="shared" si="900"/>
        <v>2.114327156497815</v>
      </c>
      <c r="P1234" s="3">
        <f t="shared" si="900"/>
        <v>2.8314919253618944</v>
      </c>
      <c r="Q1234" s="3">
        <f t="shared" si="900"/>
        <v>2.6988980373163587</v>
      </c>
      <c r="R1234" s="3">
        <f t="shared" si="900"/>
        <v>2.9057810484788713</v>
      </c>
      <c r="S1234" s="3">
        <f t="shared" ref="S1234:T1234" si="901">S1230/S1229</f>
        <v>2.6431408923338688</v>
      </c>
      <c r="T1234" s="3">
        <f t="shared" si="901"/>
        <v>3.2091395281516863</v>
      </c>
    </row>
    <row r="1235" spans="1:20">
      <c r="B1235" t="s">
        <v>261</v>
      </c>
      <c r="D1235" t="s">
        <v>19</v>
      </c>
      <c r="E1235" s="6">
        <v>0.48980000000000001</v>
      </c>
      <c r="F1235" s="6">
        <v>0.51859999999999995</v>
      </c>
      <c r="G1235" s="6">
        <v>0.48499999999999999</v>
      </c>
      <c r="H1235" s="6">
        <v>0.4803</v>
      </c>
      <c r="I1235" s="6">
        <v>0.47516475861373619</v>
      </c>
      <c r="J1235" s="6">
        <v>0.47431808852210589</v>
      </c>
      <c r="K1235" s="6">
        <f t="shared" si="899"/>
        <v>0.47361765759805952</v>
      </c>
      <c r="L1235" s="6">
        <f t="shared" si="899"/>
        <v>0.46681903733744329</v>
      </c>
      <c r="M1235" s="6">
        <f t="shared" si="899"/>
        <v>0.44855732473712301</v>
      </c>
      <c r="N1235" s="6">
        <f t="shared" si="900"/>
        <v>0.45487410496079639</v>
      </c>
      <c r="O1235" s="6">
        <f t="shared" si="900"/>
        <v>0.49867206197898833</v>
      </c>
      <c r="P1235" s="6">
        <f t="shared" si="900"/>
        <v>0.47064643448596238</v>
      </c>
      <c r="Q1235" s="6">
        <f t="shared" si="900"/>
        <v>0.43149131886169317</v>
      </c>
      <c r="R1235" s="6">
        <f t="shared" si="900"/>
        <v>0.43944577744938573</v>
      </c>
      <c r="S1235" s="6">
        <f t="shared" ref="S1235:T1235" si="902">S1231/S1230</f>
        <v>0.43649453741110078</v>
      </c>
      <c r="T1235" s="6">
        <f t="shared" si="902"/>
        <v>0.41673783393082253</v>
      </c>
    </row>
    <row r="1236" spans="1:20">
      <c r="B1236" t="s">
        <v>261</v>
      </c>
      <c r="D1236" t="s">
        <v>20</v>
      </c>
      <c r="E1236" s="6">
        <v>0.58099999999999996</v>
      </c>
      <c r="F1236" s="6">
        <v>0.58260000000000001</v>
      </c>
      <c r="G1236" s="6">
        <v>0.60070000000000001</v>
      </c>
      <c r="H1236" s="6">
        <v>0.61670000000000003</v>
      </c>
      <c r="I1236" s="6">
        <v>0.66124565361775267</v>
      </c>
      <c r="J1236" s="6">
        <v>0.60742047579560687</v>
      </c>
      <c r="K1236" s="6">
        <f t="shared" si="899"/>
        <v>0.65289685205840853</v>
      </c>
      <c r="L1236" s="6">
        <f t="shared" si="899"/>
        <v>0.63051272501249622</v>
      </c>
      <c r="M1236" s="6">
        <f t="shared" si="899"/>
        <v>0.60994683484773282</v>
      </c>
      <c r="N1236" s="6">
        <f t="shared" si="900"/>
        <v>0.58490525129837678</v>
      </c>
      <c r="O1236" s="6">
        <f t="shared" si="900"/>
        <v>0.55594820460592809</v>
      </c>
      <c r="P1236" s="6">
        <f t="shared" si="900"/>
        <v>0.56309152754650393</v>
      </c>
      <c r="Q1236" s="6">
        <f t="shared" si="900"/>
        <v>0.60217270368205822</v>
      </c>
      <c r="R1236" s="6">
        <f t="shared" si="900"/>
        <v>0.58285883585242293</v>
      </c>
      <c r="S1236" s="6">
        <f t="shared" ref="S1236:T1236" si="903">S1232/S1231</f>
        <v>0.56943851856191252</v>
      </c>
      <c r="T1236" s="6">
        <f t="shared" si="903"/>
        <v>0.55997808775827562</v>
      </c>
    </row>
    <row r="1237" spans="1:20">
      <c r="B1237" t="s">
        <v>261</v>
      </c>
      <c r="D1237" t="s">
        <v>21</v>
      </c>
      <c r="E1237" s="6">
        <v>0.28460000000000002</v>
      </c>
      <c r="F1237" s="6">
        <v>0.30209999999999998</v>
      </c>
      <c r="G1237" s="6">
        <v>0.2913</v>
      </c>
      <c r="H1237" s="6">
        <v>0.29620000000000002</v>
      </c>
      <c r="I1237" s="6">
        <v>0.31420063138566168</v>
      </c>
      <c r="J1237" s="6">
        <v>0.28811051900856033</v>
      </c>
      <c r="K1237" s="6">
        <f t="shared" ref="K1237:R1237" si="904">K1232/K1230</f>
        <v>0.30922347772505021</v>
      </c>
      <c r="L1237" s="6">
        <f t="shared" si="904"/>
        <v>0.29433534331934158</v>
      </c>
      <c r="M1237" s="6">
        <f t="shared" si="904"/>
        <v>0.27359612047117482</v>
      </c>
      <c r="N1237" s="6">
        <f t="shared" si="904"/>
        <v>0.26605825267121885</v>
      </c>
      <c r="O1237" s="6">
        <f t="shared" si="904"/>
        <v>0.27723583754435471</v>
      </c>
      <c r="P1237" s="6">
        <f t="shared" si="904"/>
        <v>0.26501701972901615</v>
      </c>
      <c r="Q1237" s="6">
        <f t="shared" si="904"/>
        <v>0.25983229409428282</v>
      </c>
      <c r="R1237" s="6">
        <f t="shared" si="904"/>
        <v>0.2561348542644119</v>
      </c>
      <c r="S1237" s="6">
        <f t="shared" ref="S1237:T1237" si="905">S1232/S1230</f>
        <v>0.2485568027437445</v>
      </c>
      <c r="T1237" s="6">
        <f t="shared" si="905"/>
        <v>0.23336405534110782</v>
      </c>
    </row>
    <row r="1238" spans="1:20">
      <c r="B1238" t="s">
        <v>261</v>
      </c>
    </row>
    <row r="1239" spans="1:20">
      <c r="A1239" t="s">
        <v>258</v>
      </c>
      <c r="B1239" t="s">
        <v>263</v>
      </c>
      <c r="C1239" t="s">
        <v>264</v>
      </c>
    </row>
    <row r="1240" spans="1:20">
      <c r="B1240" t="s">
        <v>263</v>
      </c>
      <c r="D1240" t="s">
        <v>12</v>
      </c>
      <c r="E1240" s="1">
        <v>221</v>
      </c>
      <c r="F1240" s="1">
        <v>245</v>
      </c>
      <c r="G1240" s="1">
        <v>222</v>
      </c>
      <c r="H1240" s="1">
        <v>240</v>
      </c>
      <c r="I1240" s="1">
        <v>248</v>
      </c>
      <c r="J1240" s="1">
        <v>249</v>
      </c>
      <c r="K1240" s="1">
        <f>HLOOKUP(B1239,'FY14-15'!$E$2:$GA$49,15,FALSE)</f>
        <v>243</v>
      </c>
      <c r="L1240" s="1">
        <f>HLOOKUP(B1239,'FY15-16'!$E$2:$GA$49,15,FALSE)</f>
        <v>251</v>
      </c>
      <c r="M1240" s="1">
        <f>HLOOKUP(B1239,'FY16-17'!$E$2:$GA$49,15,FALSE)</f>
        <v>238</v>
      </c>
      <c r="N1240" s="1">
        <f>HLOOKUP(B1239,'FY17-18'!$E$2:$GA$49,15,FALSE)</f>
        <v>239</v>
      </c>
      <c r="O1240" s="1">
        <f>HLOOKUP($B1239,'FY18-19'!$E$2:$GA$49,15,FALSE)</f>
        <v>254</v>
      </c>
      <c r="P1240" s="1">
        <f>HLOOKUP($B1239,'FY19-20'!$E$2:$GA$49,15,FALSE)</f>
        <v>256</v>
      </c>
      <c r="Q1240" s="1">
        <f>HLOOKUP($B1239,'FY20-21'!$E$2:$GA$49,15,FALSE)</f>
        <v>255</v>
      </c>
      <c r="R1240" s="1">
        <f>HLOOKUP($B1239,'FY21-22'!$E$2:$GA$49,15,FALSE)</f>
        <v>258</v>
      </c>
      <c r="S1240" s="1">
        <f>HLOOKUP($B1239,'FY22-23'!$E$2:$GA$49,15,FALSE)</f>
        <v>269</v>
      </c>
      <c r="T1240" s="1">
        <f>HLOOKUP($B1239,'FY23-24'!$E$2:$GA$49,15,FALSE)</f>
        <v>273</v>
      </c>
    </row>
    <row r="1241" spans="1:20">
      <c r="B1241" t="s">
        <v>263</v>
      </c>
      <c r="D1241" t="s">
        <v>13</v>
      </c>
      <c r="E1241" s="3">
        <v>60310</v>
      </c>
      <c r="F1241" s="3">
        <v>53792</v>
      </c>
      <c r="G1241" s="3">
        <v>58410</v>
      </c>
      <c r="H1241" s="3">
        <v>55760</v>
      </c>
      <c r="I1241" s="1">
        <v>49200</v>
      </c>
      <c r="J1241" s="1">
        <v>46494</v>
      </c>
      <c r="K1241" s="1">
        <f>HLOOKUP(B1240,'FY14-15'!$E$2:$GA$49,31,FALSE)</f>
        <v>49226</v>
      </c>
      <c r="L1241" s="1">
        <f>HLOOKUP(B1240,'FY15-16'!$E$2:$GA$49,31,FALSE)</f>
        <v>44960</v>
      </c>
      <c r="M1241" s="1">
        <f>HLOOKUP(B1240,'FY16-17'!$E$2:$GA$49,31,FALSE)</f>
        <v>50512</v>
      </c>
      <c r="N1241" s="1">
        <f>HLOOKUP(B1240,'FY17-18'!$E$2:$GA$49,31,FALSE)</f>
        <v>47628</v>
      </c>
      <c r="O1241" s="1">
        <f>HLOOKUP($B1240,'FY18-19'!$E$2:$GA$49,31,FALSE)</f>
        <v>54537</v>
      </c>
      <c r="P1241" s="1">
        <f>HLOOKUP($B1240,'FY19-20'!$E$2:$GA$49,31,FALSE)</f>
        <v>42875</v>
      </c>
      <c r="Q1241" s="1">
        <f>HLOOKUP($B1240,'FY20-21'!$E$2:$GA$49,31,FALSE)</f>
        <v>57090</v>
      </c>
      <c r="R1241" s="1">
        <f>HLOOKUP($B1240,'FY21-22'!$E$2:$GA$49,31,FALSE)</f>
        <v>49063</v>
      </c>
      <c r="S1241" s="1">
        <f>HLOOKUP($B1240,'FY22-23'!$E$2:$GA$49,31,FALSE)</f>
        <v>50718</v>
      </c>
      <c r="T1241" s="1">
        <f>HLOOKUP($B1240,'FY23-24'!$E$2:$GA$49,31,FALSE)</f>
        <v>55104</v>
      </c>
    </row>
    <row r="1242" spans="1:20">
      <c r="B1242" t="s">
        <v>263</v>
      </c>
      <c r="D1242" t="s">
        <v>24</v>
      </c>
      <c r="E1242" s="3">
        <v>109997.78</v>
      </c>
      <c r="F1242" s="3">
        <v>105412.6</v>
      </c>
      <c r="G1242" s="3">
        <v>139503.54</v>
      </c>
      <c r="H1242" s="3">
        <v>73775.839999999997</v>
      </c>
      <c r="I1242" s="1">
        <v>106019.78</v>
      </c>
      <c r="J1242" s="1">
        <v>107084.24</v>
      </c>
      <c r="K1242" s="1">
        <f>HLOOKUP(B1241,'FY14-15'!$E$2:$GA$49,7,FALSE)</f>
        <v>116306.52</v>
      </c>
      <c r="L1242" s="1">
        <f>HLOOKUP(B1241,'FY15-16'!$E$2:$GA$49,7,FALSE)</f>
        <v>124273.45</v>
      </c>
      <c r="M1242" s="1">
        <f>HLOOKUP(B1241,'FY16-17'!$E$2:$GA$49,7,FALSE)</f>
        <v>121008.17</v>
      </c>
      <c r="N1242" s="1">
        <f>HLOOKUP(B1241,'FY17-18'!$E$2:$GA$49,7,FALSE)</f>
        <v>118845.38</v>
      </c>
      <c r="O1242" s="1">
        <f>HLOOKUP($B1241,'FY18-19'!$E$2:$GA$49,7,FALSE)</f>
        <v>109548.63</v>
      </c>
      <c r="P1242" s="1">
        <f>HLOOKUP($B1241,'FY19-20'!$E$2:$GA$49,7,FALSE)</f>
        <v>110933.56</v>
      </c>
      <c r="Q1242" s="1">
        <f>HLOOKUP($B1241,'FY20-21'!$E$2:$GA$49,7,FALSE)</f>
        <v>121561.31</v>
      </c>
      <c r="R1242" s="1">
        <f>HLOOKUP($B1241,'FY21-22'!$E$2:$GA$49,7,FALSE)</f>
        <v>124898.43</v>
      </c>
      <c r="S1242" s="1">
        <f>HLOOKUP($B1241,'FY22-23'!$E$2:$GA$49,7,FALSE)</f>
        <v>162564.45000000001</v>
      </c>
      <c r="T1242" s="1">
        <f>HLOOKUP($B1241,'FY23-24'!$E$2:$GA$49,7,FALSE)</f>
        <v>141706.10999999999</v>
      </c>
    </row>
    <row r="1243" spans="1:20">
      <c r="B1243" t="s">
        <v>263</v>
      </c>
      <c r="D1243" t="s">
        <v>15</v>
      </c>
      <c r="E1243" s="3">
        <v>52359.94</v>
      </c>
      <c r="F1243" s="3">
        <v>52359.94</v>
      </c>
      <c r="G1243" s="3">
        <v>61877.72</v>
      </c>
      <c r="H1243" s="3">
        <v>61877.72</v>
      </c>
      <c r="I1243" s="1">
        <v>48230.270000000004</v>
      </c>
      <c r="J1243" s="1">
        <v>47913.13</v>
      </c>
      <c r="K1243" s="1">
        <f>HLOOKUP(B1242,'FY14-15'!$E$2:$GA$49,39,FALSE)</f>
        <v>51720.9</v>
      </c>
      <c r="L1243" s="1">
        <f>HLOOKUP(B1242,'FY15-16'!$E$2:$GA$49,39,FALSE)</f>
        <v>53350.939999999995</v>
      </c>
      <c r="M1243" s="1">
        <f>HLOOKUP(B1242,'FY16-17'!$E$2:$GA$49,39,FALSE)</f>
        <v>53635.4</v>
      </c>
      <c r="N1243" s="1">
        <f>HLOOKUP(B1242,'FY17-18'!$E$2:$GA$49,39,FALSE)</f>
        <v>53635.4</v>
      </c>
      <c r="O1243" s="1">
        <f>HLOOKUP($B1242,'FY18-19'!$E$2:$GA$49,39,FALSE)</f>
        <v>52180.61</v>
      </c>
      <c r="P1243" s="1">
        <f>HLOOKUP($B1242,'FY19-20'!$E$2:$GA$49,39,FALSE)</f>
        <v>50762.06</v>
      </c>
      <c r="Q1243" s="1">
        <f>HLOOKUP($B1242,'FY20-21'!$E$2:$GA$49,39,FALSE)</f>
        <v>55470.11</v>
      </c>
      <c r="R1243" s="1">
        <f>HLOOKUP($B1242,'FY21-22'!$E$2:$GA$49,39,FALSE)</f>
        <v>55470.11</v>
      </c>
      <c r="S1243" s="1">
        <f>HLOOKUP($B1242,'FY22-23'!$E$2:$GA$49,39,FALSE)</f>
        <v>67762.11</v>
      </c>
      <c r="T1243" s="1">
        <f>HLOOKUP($B1242,'FY23-24'!$E$2:$GA$49,39,FALSE)</f>
        <v>67762.11</v>
      </c>
    </row>
    <row r="1244" spans="1:20">
      <c r="B1244" t="s">
        <v>263</v>
      </c>
      <c r="D1244" t="s">
        <v>16</v>
      </c>
      <c r="E1244" s="3">
        <v>30713.22</v>
      </c>
      <c r="F1244" s="3">
        <v>30785.629999999997</v>
      </c>
      <c r="G1244" s="3">
        <v>38061.120000000003</v>
      </c>
      <c r="H1244" s="3">
        <v>37922.479999999996</v>
      </c>
      <c r="I1244" s="1">
        <v>28285.52</v>
      </c>
      <c r="J1244" s="1">
        <v>29642.13</v>
      </c>
      <c r="K1244" s="1">
        <f>HLOOKUP(B1243,'FY14-15'!$E$2:$GA$49,48,FALSE)</f>
        <v>33957.270000000004</v>
      </c>
      <c r="L1244" s="1">
        <f>HLOOKUP(B1243,'FY15-16'!$E$2:$GA$49,48,FALSE)</f>
        <v>33055.22</v>
      </c>
      <c r="M1244" s="1">
        <f>HLOOKUP(B1243,'FY16-17'!$E$2:$GA$49,48,FALSE)</f>
        <v>32633.5</v>
      </c>
      <c r="N1244" s="1">
        <f>HLOOKUP(B1243,'FY17-18'!$E$2:$GA$49,48,FALSE)</f>
        <v>31193.97</v>
      </c>
      <c r="O1244" s="1">
        <f>HLOOKUP($B1243,'FY18-19'!$E$2:$GA$49,48,FALSE)</f>
        <v>28880.260000000002</v>
      </c>
      <c r="P1244" s="1">
        <f>HLOOKUP($B1243,'FY19-20'!$E$2:$GA$49,48,FALSE)</f>
        <v>28880.21</v>
      </c>
      <c r="Q1244" s="1">
        <f>HLOOKUP($B1243,'FY20-21'!$E$2:$GA$49,48,FALSE)</f>
        <v>33573.78</v>
      </c>
      <c r="R1244" s="1">
        <f>HLOOKUP($B1243,'FY21-22'!$E$2:$GA$49,48,FALSE)</f>
        <v>32331.24</v>
      </c>
      <c r="S1244" s="1">
        <f>HLOOKUP($B1243,'FY22-23'!$E$2:$GA$49,48,FALSE)</f>
        <v>39947.79</v>
      </c>
      <c r="T1244" s="1">
        <f>HLOOKUP($B1243,'FY23-24'!$E$2:$GA$49,48,FALSE)</f>
        <v>37238.339999999997</v>
      </c>
    </row>
    <row r="1245" spans="1:20">
      <c r="B1245" t="s">
        <v>263</v>
      </c>
      <c r="D1245" t="s">
        <v>17</v>
      </c>
      <c r="E1245" s="3">
        <v>497.73</v>
      </c>
      <c r="F1245" s="3">
        <v>430.26</v>
      </c>
      <c r="G1245" s="3">
        <v>628.39</v>
      </c>
      <c r="H1245" s="3">
        <v>307.39999999999998</v>
      </c>
      <c r="I1245" s="3">
        <v>427.49911290322581</v>
      </c>
      <c r="J1245" s="3">
        <v>430.05718875502009</v>
      </c>
      <c r="K1245" s="3">
        <f t="shared" ref="K1245:R1245" si="906">K1242/K1240</f>
        <v>478.62765432098769</v>
      </c>
      <c r="L1245" s="3">
        <f t="shared" si="906"/>
        <v>495.11334661354579</v>
      </c>
      <c r="M1245" s="3">
        <f t="shared" si="906"/>
        <v>508.43768907563026</v>
      </c>
      <c r="N1245" s="3">
        <f t="shared" si="906"/>
        <v>497.26100418410044</v>
      </c>
      <c r="O1245" s="3">
        <f t="shared" si="906"/>
        <v>431.29381889763783</v>
      </c>
      <c r="P1245" s="3">
        <f t="shared" si="906"/>
        <v>433.33421874999999</v>
      </c>
      <c r="Q1245" s="3">
        <f t="shared" si="906"/>
        <v>476.71101960784313</v>
      </c>
      <c r="R1245" s="3">
        <f t="shared" si="906"/>
        <v>484.10244186046509</v>
      </c>
      <c r="S1245" s="3">
        <f t="shared" ref="S1245:T1245" si="907">S1242/S1240</f>
        <v>604.32881040892198</v>
      </c>
      <c r="T1245" s="3">
        <f t="shared" si="907"/>
        <v>519.06999999999994</v>
      </c>
    </row>
    <row r="1246" spans="1:20">
      <c r="B1246" t="s">
        <v>263</v>
      </c>
      <c r="D1246" t="s">
        <v>18</v>
      </c>
      <c r="E1246" s="4">
        <v>1.82</v>
      </c>
      <c r="F1246" s="4">
        <v>1.96</v>
      </c>
      <c r="G1246" s="4">
        <v>2.39</v>
      </c>
      <c r="H1246" s="4">
        <v>1.32</v>
      </c>
      <c r="I1246" s="5">
        <v>2.1548735772357723</v>
      </c>
      <c r="J1246" s="5">
        <v>2.3031840667613026</v>
      </c>
      <c r="K1246" s="3">
        <f t="shared" ref="K1246:M1248" si="908">K1242/K1241</f>
        <v>2.3627050745540976</v>
      </c>
      <c r="L1246" s="3">
        <f t="shared" si="908"/>
        <v>2.7640891903914588</v>
      </c>
      <c r="M1246" s="3">
        <f t="shared" si="908"/>
        <v>2.3956321270193222</v>
      </c>
      <c r="N1246" s="3">
        <f t="shared" ref="N1246:R1248" si="909">N1242/N1241</f>
        <v>2.495283866633073</v>
      </c>
      <c r="O1246" s="3">
        <f t="shared" si="909"/>
        <v>2.0087028989493372</v>
      </c>
      <c r="P1246" s="3">
        <f t="shared" si="909"/>
        <v>2.5873716618075799</v>
      </c>
      <c r="Q1246" s="3">
        <f t="shared" si="909"/>
        <v>2.1292925205815378</v>
      </c>
      <c r="R1246" s="3">
        <f t="shared" si="909"/>
        <v>2.5456745408963983</v>
      </c>
      <c r="S1246" s="3">
        <f t="shared" ref="S1246:T1246" si="910">S1242/S1241</f>
        <v>3.205261445640601</v>
      </c>
      <c r="T1246" s="3">
        <f t="shared" si="910"/>
        <v>2.5716120426829265</v>
      </c>
    </row>
    <row r="1247" spans="1:20">
      <c r="B1247" t="s">
        <v>263</v>
      </c>
      <c r="D1247" t="s">
        <v>19</v>
      </c>
      <c r="E1247" s="6">
        <v>0.47599999999999998</v>
      </c>
      <c r="F1247" s="6">
        <v>0.49669999999999997</v>
      </c>
      <c r="G1247" s="6">
        <v>0.44359999999999999</v>
      </c>
      <c r="H1247" s="6">
        <v>0.8387</v>
      </c>
      <c r="I1247" s="6">
        <v>0.4549176578181921</v>
      </c>
      <c r="J1247" s="6">
        <v>0.44743400149265655</v>
      </c>
      <c r="K1247" s="6">
        <f t="shared" si="908"/>
        <v>0.44469476001861286</v>
      </c>
      <c r="L1247" s="6">
        <f t="shared" si="908"/>
        <v>0.42930279959235057</v>
      </c>
      <c r="M1247" s="6">
        <f t="shared" si="908"/>
        <v>0.44323784088297513</v>
      </c>
      <c r="N1247" s="6">
        <f t="shared" si="909"/>
        <v>0.45130403891173554</v>
      </c>
      <c r="O1247" s="6">
        <f t="shared" si="909"/>
        <v>0.47632371121391476</v>
      </c>
      <c r="P1247" s="6">
        <f t="shared" si="909"/>
        <v>0.45758975011709713</v>
      </c>
      <c r="Q1247" s="6">
        <f t="shared" si="909"/>
        <v>0.45631385512380546</v>
      </c>
      <c r="R1247" s="6">
        <f t="shared" si="909"/>
        <v>0.44412175557370898</v>
      </c>
      <c r="S1247" s="6">
        <f t="shared" ref="S1247:T1247" si="911">S1243/S1242</f>
        <v>0.41683227790577826</v>
      </c>
      <c r="T1247" s="6">
        <f t="shared" si="911"/>
        <v>0.47818763778075629</v>
      </c>
    </row>
    <row r="1248" spans="1:20">
      <c r="B1248" t="s">
        <v>263</v>
      </c>
      <c r="D1248" t="s">
        <v>20</v>
      </c>
      <c r="E1248" s="6">
        <v>0.58660000000000001</v>
      </c>
      <c r="F1248" s="6">
        <v>0.58799999999999997</v>
      </c>
      <c r="G1248" s="6">
        <v>0.61509999999999998</v>
      </c>
      <c r="H1248" s="6">
        <v>0.6129</v>
      </c>
      <c r="I1248" s="6">
        <v>0.58646820762147922</v>
      </c>
      <c r="J1248" s="6">
        <v>0.6186640280023451</v>
      </c>
      <c r="K1248" s="6">
        <f t="shared" si="908"/>
        <v>0.65654831992482732</v>
      </c>
      <c r="L1248" s="6">
        <f t="shared" si="908"/>
        <v>0.61958083587655632</v>
      </c>
      <c r="M1248" s="6">
        <f t="shared" si="908"/>
        <v>0.60843211759397708</v>
      </c>
      <c r="N1248" s="6">
        <f t="shared" si="909"/>
        <v>0.58159294048333754</v>
      </c>
      <c r="O1248" s="6">
        <f t="shared" si="909"/>
        <v>0.55346727452975353</v>
      </c>
      <c r="P1248" s="6">
        <f t="shared" si="909"/>
        <v>0.56893297868526216</v>
      </c>
      <c r="Q1248" s="6">
        <f t="shared" si="909"/>
        <v>0.60525894035544547</v>
      </c>
      <c r="R1248" s="6">
        <f t="shared" si="909"/>
        <v>0.58285876844304074</v>
      </c>
      <c r="S1248" s="6">
        <f t="shared" ref="S1248:T1248" si="912">S1244/S1243</f>
        <v>0.58952990100219727</v>
      </c>
      <c r="T1248" s="6">
        <f t="shared" si="912"/>
        <v>0.54954516617029781</v>
      </c>
    </row>
    <row r="1249" spans="1:20">
      <c r="B1249" t="s">
        <v>263</v>
      </c>
      <c r="D1249" t="s">
        <v>21</v>
      </c>
      <c r="E1249" s="6">
        <v>0.2792</v>
      </c>
      <c r="F1249" s="6">
        <v>0.29199999999999998</v>
      </c>
      <c r="G1249" s="6">
        <v>0.27279999999999999</v>
      </c>
      <c r="H1249" s="6">
        <v>0.51400000000000001</v>
      </c>
      <c r="I1249" s="6">
        <v>0.26679474339599651</v>
      </c>
      <c r="J1249" s="6">
        <v>0.27681132162865424</v>
      </c>
      <c r="K1249" s="6">
        <f t="shared" ref="K1249:R1249" si="913">K1244/K1242</f>
        <v>0.29196359756959456</v>
      </c>
      <c r="L1249" s="6">
        <f t="shared" si="913"/>
        <v>0.26598778741557427</v>
      </c>
      <c r="M1249" s="6">
        <f t="shared" si="913"/>
        <v>0.26968013812621083</v>
      </c>
      <c r="N1249" s="6">
        <f t="shared" si="913"/>
        <v>0.26247524304268283</v>
      </c>
      <c r="O1249" s="6">
        <f t="shared" si="913"/>
        <v>0.26362958623946281</v>
      </c>
      <c r="P1249" s="6">
        <f t="shared" si="913"/>
        <v>0.26033789954996484</v>
      </c>
      <c r="Q1249" s="6">
        <f t="shared" si="913"/>
        <v>0.27618804042174272</v>
      </c>
      <c r="R1249" s="6">
        <f t="shared" si="913"/>
        <v>0.25886025949245323</v>
      </c>
      <c r="S1249" s="6">
        <f t="shared" ref="S1249:T1249" si="914">S1244/S1242</f>
        <v>0.24573509152831383</v>
      </c>
      <c r="T1249" s="6">
        <f t="shared" si="914"/>
        <v>0.2627857048648079</v>
      </c>
    </row>
    <row r="1250" spans="1:20">
      <c r="B1250" t="s">
        <v>263</v>
      </c>
    </row>
    <row r="1251" spans="1:20">
      <c r="A1251" t="s">
        <v>258</v>
      </c>
      <c r="B1251" t="s">
        <v>265</v>
      </c>
      <c r="C1251" t="s">
        <v>266</v>
      </c>
    </row>
    <row r="1252" spans="1:20">
      <c r="B1252" t="s">
        <v>265</v>
      </c>
      <c r="D1252" t="s">
        <v>12</v>
      </c>
      <c r="E1252" s="1">
        <v>66</v>
      </c>
      <c r="F1252" s="1">
        <v>72</v>
      </c>
      <c r="G1252" s="1">
        <v>82</v>
      </c>
      <c r="H1252" s="1">
        <v>117</v>
      </c>
      <c r="I1252" s="1">
        <v>132</v>
      </c>
      <c r="J1252" s="1">
        <v>107</v>
      </c>
      <c r="K1252" s="1">
        <f>HLOOKUP(B1251,'FY14-15'!$E$2:$GA$49,15,FALSE)</f>
        <v>112</v>
      </c>
      <c r="L1252" s="1">
        <f>HLOOKUP(B1251,'FY15-16'!$E$2:$GA$49,15,FALSE)</f>
        <v>112</v>
      </c>
      <c r="M1252" s="1">
        <f>HLOOKUP(B1251,'FY16-17'!$E$2:$GA$49,15,FALSE)</f>
        <v>114</v>
      </c>
      <c r="N1252" s="1">
        <f>HLOOKUP(B1251,'FY17-18'!$E$2:$GA$49,15,FALSE)</f>
        <v>124</v>
      </c>
      <c r="O1252" s="1">
        <f>HLOOKUP($B1251,'FY18-19'!$E$2:$GA$49,15,FALSE)</f>
        <v>110</v>
      </c>
      <c r="P1252" s="1">
        <f>HLOOKUP($B1251,'FY19-20'!$E$2:$GA$49,15,FALSE)</f>
        <v>126</v>
      </c>
      <c r="Q1252" s="1">
        <f>HLOOKUP($B1251,'FY20-21'!$E$2:$GA$49,15,FALSE)</f>
        <v>108</v>
      </c>
      <c r="R1252" s="1">
        <f>HLOOKUP($B1251,'FY21-22'!$E$2:$GA$49,15,FALSE)</f>
        <v>125</v>
      </c>
      <c r="S1252" s="1">
        <f>HLOOKUP($B1251,'FY22-23'!$E$2:$GA$49,15,FALSE)</f>
        <v>144</v>
      </c>
      <c r="T1252" s="1">
        <f>HLOOKUP($B1251,'FY23-24'!$E$2:$GA$49,15,FALSE)</f>
        <v>162</v>
      </c>
    </row>
    <row r="1253" spans="1:20">
      <c r="B1253" t="s">
        <v>265</v>
      </c>
      <c r="D1253" t="s">
        <v>13</v>
      </c>
      <c r="E1253" s="3">
        <v>79120</v>
      </c>
      <c r="F1253" s="3">
        <v>63984</v>
      </c>
      <c r="G1253" s="3">
        <v>68804</v>
      </c>
      <c r="H1253" s="3">
        <v>66165</v>
      </c>
      <c r="I1253" s="1">
        <v>63680</v>
      </c>
      <c r="J1253" s="1">
        <v>64939.199999999997</v>
      </c>
      <c r="K1253" s="1">
        <f>HLOOKUP(B1252,'FY14-15'!$E$2:$GA$49,31,FALSE)</f>
        <v>64939.199999999997</v>
      </c>
      <c r="L1253" s="1">
        <f>HLOOKUP(B1252,'FY15-16'!$E$2:$GA$49,31,FALSE)</f>
        <v>58560</v>
      </c>
      <c r="M1253" s="1">
        <f>HLOOKUP(B1252,'FY16-17'!$E$2:$GA$49,31,FALSE)</f>
        <v>82641</v>
      </c>
      <c r="N1253" s="1">
        <f>HLOOKUP(B1252,'FY17-18'!$E$2:$GA$49,31,FALSE)</f>
        <v>70146</v>
      </c>
      <c r="O1253" s="1">
        <f>HLOOKUP($B1252,'FY18-19'!$E$2:$GA$49,31,FALSE)</f>
        <v>66493.8</v>
      </c>
      <c r="P1253" s="1">
        <f>HLOOKUP($B1252,'FY19-20'!$E$2:$GA$49,31,FALSE)</f>
        <v>55500</v>
      </c>
      <c r="Q1253" s="1">
        <f>HLOOKUP($B1252,'FY20-21'!$E$2:$GA$49,31,FALSE)</f>
        <v>55629.599999999999</v>
      </c>
      <c r="R1253" s="1">
        <f>HLOOKUP($B1252,'FY21-22'!$E$2:$GA$49,31,FALSE)</f>
        <v>69760</v>
      </c>
      <c r="S1253" s="1">
        <f>HLOOKUP($B1252,'FY22-23'!$E$2:$GA$49,31,FALSE)</f>
        <v>64426.8</v>
      </c>
      <c r="T1253" s="1">
        <f>HLOOKUP($B1252,'FY23-24'!$E$2:$GA$49,31,FALSE)</f>
        <v>69303.600000000006</v>
      </c>
    </row>
    <row r="1254" spans="1:20">
      <c r="B1254" t="s">
        <v>265</v>
      </c>
      <c r="D1254" t="s">
        <v>24</v>
      </c>
      <c r="E1254" s="3">
        <v>87573</v>
      </c>
      <c r="F1254" s="3">
        <v>119391.66</v>
      </c>
      <c r="G1254" s="3">
        <v>94943.55</v>
      </c>
      <c r="H1254" s="3">
        <v>113100.75</v>
      </c>
      <c r="I1254" s="1">
        <v>150912.59</v>
      </c>
      <c r="J1254" s="1">
        <v>175521.96</v>
      </c>
      <c r="K1254" s="1">
        <f>HLOOKUP(B1253,'FY14-15'!$E$2:$GA$49,7,FALSE)</f>
        <v>138349.85999999999</v>
      </c>
      <c r="L1254" s="1">
        <f>HLOOKUP(B1253,'FY15-16'!$E$2:$GA$49,7,FALSE)</f>
        <v>125300.4</v>
      </c>
      <c r="M1254" s="1">
        <f>HLOOKUP(B1253,'FY16-17'!$E$2:$GA$49,7,FALSE)</f>
        <v>133436.9</v>
      </c>
      <c r="N1254" s="1">
        <f>HLOOKUP(B1253,'FY17-18'!$E$2:$GA$49,7,FALSE)</f>
        <v>146844.35999999999</v>
      </c>
      <c r="O1254" s="1">
        <f>HLOOKUP($B1253,'FY18-19'!$E$2:$GA$49,7,FALSE)</f>
        <v>130469.62</v>
      </c>
      <c r="P1254" s="1">
        <f>HLOOKUP($B1253,'FY19-20'!$E$2:$GA$49,7,FALSE)</f>
        <v>150796.73000000001</v>
      </c>
      <c r="Q1254" s="1">
        <f>HLOOKUP($B1253,'FY20-21'!$E$2:$GA$49,7,FALSE)</f>
        <v>74462.22</v>
      </c>
      <c r="R1254" s="1">
        <f>HLOOKUP($B1253,'FY21-22'!$E$2:$GA$49,7,FALSE)</f>
        <v>173720.13</v>
      </c>
      <c r="S1254" s="1">
        <f>HLOOKUP($B1253,'FY22-23'!$E$2:$GA$49,7,FALSE)</f>
        <v>190556.99</v>
      </c>
      <c r="T1254" s="1">
        <f>HLOOKUP($B1253,'FY23-24'!$E$2:$GA$49,7,FALSE)</f>
        <v>167603.23000000001</v>
      </c>
    </row>
    <row r="1255" spans="1:20">
      <c r="B1255" t="s">
        <v>265</v>
      </c>
      <c r="D1255" t="s">
        <v>15</v>
      </c>
      <c r="E1255" s="3">
        <v>49475.34</v>
      </c>
      <c r="F1255" s="3">
        <v>56461.740000000005</v>
      </c>
      <c r="G1255" s="3">
        <v>56461.740000000005</v>
      </c>
      <c r="H1255" s="3">
        <v>54877.21</v>
      </c>
      <c r="I1255" s="1">
        <v>67061.75</v>
      </c>
      <c r="J1255" s="1">
        <v>75712.289999999994</v>
      </c>
      <c r="K1255" s="1">
        <f>HLOOKUP(B1254,'FY14-15'!$E$2:$GA$49,39,FALSE)</f>
        <v>75712.289999999994</v>
      </c>
      <c r="L1255" s="1">
        <f>HLOOKUP(B1254,'FY15-16'!$E$2:$GA$49,39,FALSE)</f>
        <v>63122.100000000006</v>
      </c>
      <c r="M1255" s="1">
        <f>HLOOKUP(B1254,'FY16-17'!$E$2:$GA$49,39,FALSE)</f>
        <v>65891.22</v>
      </c>
      <c r="N1255" s="1">
        <f>HLOOKUP(B1254,'FY17-18'!$E$2:$GA$49,39,FALSE)</f>
        <v>67303.149999999994</v>
      </c>
      <c r="O1255" s="1">
        <f>HLOOKUP($B1254,'FY18-19'!$E$2:$GA$49,39,FALSE)</f>
        <v>67303.149999999994</v>
      </c>
      <c r="P1255" s="1">
        <f>HLOOKUP($B1254,'FY19-20'!$E$2:$GA$49,39,FALSE)</f>
        <v>64973.96</v>
      </c>
      <c r="Q1255" s="1">
        <f>HLOOKUP($B1254,'FY20-21'!$E$2:$GA$49,39,FALSE)</f>
        <v>64973.96</v>
      </c>
      <c r="R1255" s="1">
        <f>HLOOKUP($B1254,'FY21-22'!$E$2:$GA$49,39,FALSE)</f>
        <v>76309.3</v>
      </c>
      <c r="S1255" s="1">
        <f>HLOOKUP($B1254,'FY22-23'!$E$2:$GA$49,39,FALSE)</f>
        <v>80676.33</v>
      </c>
      <c r="T1255" s="1">
        <f>HLOOKUP($B1254,'FY23-24'!$E$2:$GA$49,39,FALSE)</f>
        <v>80676.33</v>
      </c>
    </row>
    <row r="1256" spans="1:20">
      <c r="B1256" t="s">
        <v>265</v>
      </c>
      <c r="D1256" t="s">
        <v>16</v>
      </c>
      <c r="E1256" s="3">
        <v>29937.279999999999</v>
      </c>
      <c r="F1256" s="3">
        <v>33874.94</v>
      </c>
      <c r="G1256" s="3">
        <v>33861.86</v>
      </c>
      <c r="H1256" s="3">
        <v>33468.590000000004</v>
      </c>
      <c r="I1256" s="1">
        <v>42569.43</v>
      </c>
      <c r="J1256" s="1">
        <v>47429.1</v>
      </c>
      <c r="K1256" s="1">
        <f>HLOOKUP(B1255,'FY14-15'!$E$2:$GA$49,48,FALSE)</f>
        <v>49135.24</v>
      </c>
      <c r="L1256" s="1">
        <f>HLOOKUP(B1255,'FY15-16'!$E$2:$GA$49,48,FALSE)</f>
        <v>37597.839999999997</v>
      </c>
      <c r="M1256" s="1">
        <f>HLOOKUP(B1255,'FY16-17'!$E$2:$GA$49,48,FALSE)</f>
        <v>40337.07</v>
      </c>
      <c r="N1256" s="1">
        <f>HLOOKUP(B1255,'FY17-18'!$E$2:$GA$49,48,FALSE)</f>
        <v>39277.74</v>
      </c>
      <c r="O1256" s="1">
        <f>HLOOKUP($B1255,'FY18-19'!$E$2:$GA$49,48,FALSE)</f>
        <v>37417.07</v>
      </c>
      <c r="P1256" s="1">
        <f>HLOOKUP($B1255,'FY19-20'!$E$2:$GA$49,48,FALSE)</f>
        <v>36918.130000000005</v>
      </c>
      <c r="Q1256" s="1">
        <f>HLOOKUP($B1255,'FY20-21'!$E$2:$GA$49,48,FALSE)</f>
        <v>38778.959999999999</v>
      </c>
      <c r="R1256" s="1">
        <f>HLOOKUP($B1255,'FY21-22'!$E$2:$GA$49,48,FALSE)</f>
        <v>45562.51</v>
      </c>
      <c r="S1256" s="1">
        <f>HLOOKUP($B1255,'FY22-23'!$E$2:$GA$49,48,FALSE)</f>
        <v>46604.61</v>
      </c>
      <c r="T1256" s="1">
        <f>HLOOKUP($B1255,'FY23-24'!$E$2:$GA$49,48,FALSE)</f>
        <v>44335.3</v>
      </c>
    </row>
    <row r="1257" spans="1:20">
      <c r="B1257" t="s">
        <v>265</v>
      </c>
      <c r="D1257" t="s">
        <v>17</v>
      </c>
      <c r="E1257" s="3">
        <v>1326.86</v>
      </c>
      <c r="F1257" s="3">
        <v>1658.22</v>
      </c>
      <c r="G1257" s="3">
        <v>1157.8499999999999</v>
      </c>
      <c r="H1257" s="3">
        <v>966.67</v>
      </c>
      <c r="I1257" s="3">
        <v>1143.2771969696969</v>
      </c>
      <c r="J1257" s="3">
        <v>1640.3921495327102</v>
      </c>
      <c r="K1257" s="3">
        <f t="shared" ref="K1257:R1257" si="915">K1254/K1252</f>
        <v>1235.2666071428571</v>
      </c>
      <c r="L1257" s="3">
        <f t="shared" si="915"/>
        <v>1118.7535714285714</v>
      </c>
      <c r="M1257" s="3">
        <f t="shared" si="915"/>
        <v>1170.4991228070176</v>
      </c>
      <c r="N1257" s="3">
        <f t="shared" si="915"/>
        <v>1184.2287096774191</v>
      </c>
      <c r="O1257" s="3">
        <f t="shared" si="915"/>
        <v>1186.0874545454544</v>
      </c>
      <c r="P1257" s="3">
        <f t="shared" si="915"/>
        <v>1196.7994444444446</v>
      </c>
      <c r="Q1257" s="3">
        <f t="shared" si="915"/>
        <v>689.46500000000003</v>
      </c>
      <c r="R1257" s="3">
        <f t="shared" si="915"/>
        <v>1389.7610400000001</v>
      </c>
      <c r="S1257" s="3">
        <f t="shared" ref="S1257:T1257" si="916">S1254/S1252</f>
        <v>1323.3124305555555</v>
      </c>
      <c r="T1257" s="3">
        <f t="shared" si="916"/>
        <v>1034.5878395061729</v>
      </c>
    </row>
    <row r="1258" spans="1:20">
      <c r="B1258" t="s">
        <v>265</v>
      </c>
      <c r="D1258" t="s">
        <v>18</v>
      </c>
      <c r="E1258" s="4">
        <v>1.1100000000000001</v>
      </c>
      <c r="F1258" s="4">
        <v>1.87</v>
      </c>
      <c r="G1258" s="4">
        <v>1.38</v>
      </c>
      <c r="H1258" s="4">
        <v>1.71</v>
      </c>
      <c r="I1258" s="5">
        <v>2.3698585113065325</v>
      </c>
      <c r="J1258" s="5">
        <v>2.7028660654889496</v>
      </c>
      <c r="K1258" s="3">
        <f t="shared" ref="K1258:M1260" si="917">K1254/K1253</f>
        <v>2.130452176805381</v>
      </c>
      <c r="L1258" s="3">
        <f t="shared" si="917"/>
        <v>2.1396926229508195</v>
      </c>
      <c r="M1258" s="3">
        <f t="shared" si="917"/>
        <v>1.6146573734586949</v>
      </c>
      <c r="N1258" s="3">
        <f t="shared" ref="N1258:R1260" si="918">N1254/N1253</f>
        <v>2.0934103156274055</v>
      </c>
      <c r="O1258" s="3">
        <f t="shared" si="918"/>
        <v>1.9621321085574894</v>
      </c>
      <c r="P1258" s="3">
        <f t="shared" si="918"/>
        <v>2.7170581981981985</v>
      </c>
      <c r="Q1258" s="3">
        <f t="shared" si="918"/>
        <v>1.3385359592734805</v>
      </c>
      <c r="R1258" s="3">
        <f t="shared" si="918"/>
        <v>2.4902541571100918</v>
      </c>
      <c r="S1258" s="3">
        <f t="shared" ref="S1258:T1258" si="919">S1254/S1253</f>
        <v>2.9577286160417713</v>
      </c>
      <c r="T1258" s="3">
        <f t="shared" si="919"/>
        <v>2.4183913966951209</v>
      </c>
    </row>
    <row r="1259" spans="1:20">
      <c r="B1259" t="s">
        <v>265</v>
      </c>
      <c r="D1259" t="s">
        <v>19</v>
      </c>
      <c r="E1259" s="6">
        <v>0.56499999999999995</v>
      </c>
      <c r="F1259" s="6">
        <v>0.47289999999999999</v>
      </c>
      <c r="G1259" s="6">
        <v>0.59470000000000001</v>
      </c>
      <c r="H1259" s="6">
        <v>0.48520000000000002</v>
      </c>
      <c r="I1259" s="6">
        <v>0.44437478675569747</v>
      </c>
      <c r="J1259" s="6">
        <v>0.43135508514148313</v>
      </c>
      <c r="K1259" s="6">
        <f t="shared" si="917"/>
        <v>0.54725237886037614</v>
      </c>
      <c r="L1259" s="6">
        <f t="shared" si="917"/>
        <v>0.50376614919026608</v>
      </c>
      <c r="M1259" s="6">
        <f t="shared" si="917"/>
        <v>0.4938005903914135</v>
      </c>
      <c r="N1259" s="6">
        <f t="shared" si="918"/>
        <v>0.45832982621872576</v>
      </c>
      <c r="O1259" s="6">
        <f t="shared" si="918"/>
        <v>0.51585303919793735</v>
      </c>
      <c r="P1259" s="6">
        <f t="shared" si="918"/>
        <v>0.4308711468743387</v>
      </c>
      <c r="Q1259" s="6">
        <f t="shared" si="918"/>
        <v>0.87257618695762762</v>
      </c>
      <c r="R1259" s="6">
        <f t="shared" si="918"/>
        <v>0.43926573161095378</v>
      </c>
      <c r="S1259" s="6">
        <f t="shared" ref="S1259:T1259" si="920">S1255/S1254</f>
        <v>0.42337113952104305</v>
      </c>
      <c r="T1259" s="6">
        <f t="shared" si="920"/>
        <v>0.48135307416211487</v>
      </c>
    </row>
    <row r="1260" spans="1:20">
      <c r="B1260" t="s">
        <v>265</v>
      </c>
      <c r="D1260" t="s">
        <v>20</v>
      </c>
      <c r="E1260" s="6">
        <v>0.60509999999999997</v>
      </c>
      <c r="F1260" s="6">
        <v>0.6</v>
      </c>
      <c r="G1260" s="6">
        <v>0.59970000000000001</v>
      </c>
      <c r="H1260" s="6">
        <v>0.6099</v>
      </c>
      <c r="I1260" s="6">
        <v>0.63477958746975738</v>
      </c>
      <c r="J1260" s="6">
        <v>0.62643858744729553</v>
      </c>
      <c r="K1260" s="6">
        <f t="shared" si="917"/>
        <v>0.64897310595149083</v>
      </c>
      <c r="L1260" s="6">
        <f t="shared" si="917"/>
        <v>0.59563671043897448</v>
      </c>
      <c r="M1260" s="6">
        <f t="shared" si="917"/>
        <v>0.61217670578872263</v>
      </c>
      <c r="N1260" s="6">
        <f t="shared" si="918"/>
        <v>0.58359437856920515</v>
      </c>
      <c r="O1260" s="6">
        <f t="shared" si="918"/>
        <v>0.55594827285201365</v>
      </c>
      <c r="P1260" s="6">
        <f t="shared" si="918"/>
        <v>0.56819885997405739</v>
      </c>
      <c r="Q1260" s="6">
        <f t="shared" si="918"/>
        <v>0.5968384872955258</v>
      </c>
      <c r="R1260" s="6">
        <f t="shared" si="918"/>
        <v>0.59707676521734576</v>
      </c>
      <c r="S1260" s="6">
        <f t="shared" ref="S1260:T1260" si="921">S1256/S1255</f>
        <v>0.57767389765994559</v>
      </c>
      <c r="T1260" s="6">
        <f t="shared" si="921"/>
        <v>0.54954532512820053</v>
      </c>
    </row>
    <row r="1261" spans="1:20">
      <c r="B1261" t="s">
        <v>265</v>
      </c>
      <c r="D1261" t="s">
        <v>21</v>
      </c>
      <c r="E1261" s="6">
        <v>0.34189999999999998</v>
      </c>
      <c r="F1261" s="6">
        <v>0.28370000000000001</v>
      </c>
      <c r="G1261" s="6">
        <v>0.35670000000000002</v>
      </c>
      <c r="H1261" s="6">
        <v>0.2959</v>
      </c>
      <c r="I1261" s="6">
        <v>0.28208004381874302</v>
      </c>
      <c r="J1261" s="6">
        <v>0.27021747022423859</v>
      </c>
      <c r="K1261" s="6">
        <f t="shared" ref="K1261:R1261" si="922">K1256/K1254</f>
        <v>0.3551520760483603</v>
      </c>
      <c r="L1261" s="6">
        <f t="shared" si="922"/>
        <v>0.30006161193419972</v>
      </c>
      <c r="M1261" s="6">
        <f t="shared" si="922"/>
        <v>0.30229321874234188</v>
      </c>
      <c r="N1261" s="6">
        <f t="shared" si="922"/>
        <v>0.26747871011184904</v>
      </c>
      <c r="O1261" s="6">
        <f t="shared" si="922"/>
        <v>0.28678760618755539</v>
      </c>
      <c r="P1261" s="6">
        <f t="shared" si="922"/>
        <v>0.24482049444971388</v>
      </c>
      <c r="Q1261" s="6">
        <f t="shared" si="922"/>
        <v>0.52078705147388837</v>
      </c>
      <c r="R1261" s="6">
        <f t="shared" si="922"/>
        <v>0.26227536210109903</v>
      </c>
      <c r="S1261" s="6">
        <f t="shared" ref="S1261:T1261" si="923">S1256/S1254</f>
        <v>0.24457045632385357</v>
      </c>
      <c r="T1261" s="6">
        <f t="shared" si="923"/>
        <v>0.26452533164187825</v>
      </c>
    </row>
    <row r="1262" spans="1:20">
      <c r="B1262" t="s">
        <v>265</v>
      </c>
    </row>
    <row r="1263" spans="1:20">
      <c r="A1263" t="s">
        <v>267</v>
      </c>
      <c r="B1263" t="s">
        <v>268</v>
      </c>
      <c r="C1263" t="s">
        <v>269</v>
      </c>
    </row>
    <row r="1264" spans="1:20">
      <c r="B1264" t="s">
        <v>268</v>
      </c>
      <c r="D1264" t="s">
        <v>12</v>
      </c>
      <c r="E1264" s="1">
        <v>54</v>
      </c>
      <c r="F1264" s="1">
        <v>15</v>
      </c>
      <c r="G1264" s="1">
        <v>12</v>
      </c>
      <c r="H1264" s="1">
        <v>8</v>
      </c>
      <c r="I1264" s="1">
        <v>23</v>
      </c>
      <c r="J1264" s="1">
        <v>37</v>
      </c>
      <c r="K1264" s="1">
        <f>HLOOKUP(B1263,'FY14-15'!$E$2:$GA$49,15,FALSE)</f>
        <v>48</v>
      </c>
      <c r="L1264" s="1">
        <f>HLOOKUP(B1263,'FY15-16'!$E$2:$GA$49,15,FALSE)</f>
        <v>82</v>
      </c>
      <c r="M1264" s="1">
        <f>HLOOKUP(B1263,'FY16-17'!$E$2:$GA$49,15,FALSE)</f>
        <v>56</v>
      </c>
      <c r="N1264" s="1">
        <f>HLOOKUP(B1263,'FY17-18'!$E$2:$GA$49,15,FALSE)</f>
        <v>46</v>
      </c>
      <c r="O1264" s="1">
        <f>HLOOKUP($B1263,'FY18-19'!$E$2:$GA$49,15,FALSE)</f>
        <v>42</v>
      </c>
      <c r="P1264" s="1">
        <f>HLOOKUP($B1263,'FY19-20'!$E$2:$GA$49,15,FALSE)</f>
        <v>46</v>
      </c>
      <c r="Q1264" s="1">
        <f>HLOOKUP($B1263,'FY20-21'!$E$2:$GA$49,15,FALSE)</f>
        <v>28</v>
      </c>
      <c r="R1264" s="1">
        <f>HLOOKUP($B1263,'FY21-22'!$E$2:$GA$49,15,FALSE)</f>
        <v>19</v>
      </c>
      <c r="S1264" s="1">
        <f>HLOOKUP($B1263,'FY22-23'!$E$2:$GA$49,15,FALSE)</f>
        <v>29</v>
      </c>
      <c r="T1264" s="1">
        <f>HLOOKUP($B1263,'FY23-24'!$E$2:$GA$49,15,FALSE)</f>
        <v>45</v>
      </c>
    </row>
    <row r="1265" spans="1:20">
      <c r="B1265" t="s">
        <v>268</v>
      </c>
      <c r="D1265" t="s">
        <v>13</v>
      </c>
      <c r="E1265" s="3">
        <v>19106</v>
      </c>
      <c r="F1265" s="3">
        <v>33495</v>
      </c>
      <c r="G1265" s="3">
        <v>34196</v>
      </c>
      <c r="H1265" s="3">
        <v>23057.1</v>
      </c>
      <c r="I1265" s="1">
        <v>13224</v>
      </c>
      <c r="J1265" s="1">
        <v>15120</v>
      </c>
      <c r="K1265" s="1">
        <f>HLOOKUP(B1264,'FY14-15'!$E$2:$GA$49,31,FALSE)</f>
        <v>14688</v>
      </c>
      <c r="L1265" s="1">
        <f>HLOOKUP(B1264,'FY15-16'!$E$2:$GA$49,31,FALSE)</f>
        <v>14872</v>
      </c>
      <c r="M1265" s="1">
        <f>HLOOKUP(B1264,'FY16-17'!$E$2:$GA$49,31,FALSE)</f>
        <v>14976</v>
      </c>
      <c r="N1265" s="1">
        <f>HLOOKUP(B1264,'FY17-18'!$E$2:$GA$49,31,FALSE)</f>
        <v>14872</v>
      </c>
      <c r="O1265" s="1">
        <f>HLOOKUP($B1264,'FY18-19'!$E$2:$GA$49,31,FALSE)</f>
        <v>13585</v>
      </c>
      <c r="P1265" s="1">
        <f>HLOOKUP($B1264,'FY19-20'!$E$2:$GA$49,31,FALSE)</f>
        <v>11877</v>
      </c>
      <c r="Q1265" s="1">
        <f>HLOOKUP($B1264,'FY20-21'!$E$2:$GA$49,31,FALSE)</f>
        <v>3808</v>
      </c>
      <c r="R1265" s="1">
        <f>HLOOKUP($B1264,'FY21-22'!$E$2:$GA$49,31,FALSE)</f>
        <v>7047</v>
      </c>
      <c r="S1265" s="1">
        <f>HLOOKUP($B1264,'FY22-23'!$E$2:$GA$49,31,FALSE)</f>
        <v>13200.6</v>
      </c>
      <c r="T1265" s="1">
        <f>HLOOKUP($B1264,'FY23-24'!$E$2:$GA$49,31,FALSE)</f>
        <v>16265.2</v>
      </c>
    </row>
    <row r="1266" spans="1:20">
      <c r="B1266" t="s">
        <v>268</v>
      </c>
      <c r="D1266" t="s">
        <v>24</v>
      </c>
      <c r="E1266" s="3">
        <v>48485.55</v>
      </c>
      <c r="F1266" s="3">
        <v>33829.53</v>
      </c>
      <c r="G1266" s="3">
        <v>28865.599999999999</v>
      </c>
      <c r="H1266" s="3">
        <v>12907.82</v>
      </c>
      <c r="I1266" s="1">
        <v>57314.1</v>
      </c>
      <c r="J1266" s="1">
        <v>61344</v>
      </c>
      <c r="K1266" s="1">
        <f>HLOOKUP(B1265,'FY14-15'!$E$2:$GA$49,7,FALSE)</f>
        <v>58965.27</v>
      </c>
      <c r="L1266" s="1">
        <f>HLOOKUP(B1265,'FY15-16'!$E$2:$GA$49,7,FALSE)</f>
        <v>39866.559999999998</v>
      </c>
      <c r="M1266" s="1">
        <f>HLOOKUP(B1265,'FY16-17'!$E$2:$GA$49,7,FALSE)</f>
        <v>71650.06</v>
      </c>
      <c r="N1266" s="1">
        <f>HLOOKUP(B1265,'FY17-18'!$E$2:$GA$49,7,FALSE)</f>
        <v>34853.949999999997</v>
      </c>
      <c r="O1266" s="1">
        <f>HLOOKUP($B1265,'FY18-19'!$E$2:$GA$49,7,FALSE)</f>
        <v>28871</v>
      </c>
      <c r="P1266" s="1">
        <f>HLOOKUP($B1265,'FY19-20'!$E$2:$GA$49,7,FALSE)</f>
        <v>30027.93</v>
      </c>
      <c r="Q1266" s="1">
        <f>HLOOKUP($B1265,'FY20-21'!$E$2:$GA$49,7,FALSE)</f>
        <v>13620.2</v>
      </c>
      <c r="R1266" s="1">
        <f>HLOOKUP($B1265,'FY21-22'!$E$2:$GA$49,7,FALSE)</f>
        <v>26332.44</v>
      </c>
      <c r="S1266" s="1">
        <f>HLOOKUP($B1265,'FY22-23'!$E$2:$GA$49,7,FALSE)</f>
        <v>29413.52</v>
      </c>
      <c r="T1266" s="1">
        <f>HLOOKUP($B1265,'FY23-24'!$E$2:$GA$49,7,FALSE)</f>
        <v>30039.23</v>
      </c>
    </row>
    <row r="1267" spans="1:20">
      <c r="B1267" t="s">
        <v>268</v>
      </c>
      <c r="D1267" t="s">
        <v>15</v>
      </c>
      <c r="E1267" s="3">
        <v>43939.48</v>
      </c>
      <c r="F1267" s="3">
        <v>21206.85</v>
      </c>
      <c r="G1267" s="3">
        <v>19846.36</v>
      </c>
      <c r="H1267" s="3">
        <v>18340.63</v>
      </c>
      <c r="I1267" s="1">
        <v>22724.03</v>
      </c>
      <c r="J1267" s="1">
        <v>24563.78</v>
      </c>
      <c r="K1267" s="1">
        <f>HLOOKUP(B1266,'FY14-15'!$E$2:$GA$49,39,FALSE)</f>
        <v>24563.78</v>
      </c>
      <c r="L1267" s="1">
        <f>HLOOKUP(B1266,'FY15-16'!$E$2:$GA$49,39,FALSE)</f>
        <v>23649.919999999998</v>
      </c>
      <c r="M1267" s="1">
        <f>HLOOKUP(B1266,'FY16-17'!$E$2:$GA$49,39,FALSE)</f>
        <v>28018.38</v>
      </c>
      <c r="N1267" s="1">
        <f>HLOOKUP(B1266,'FY17-18'!$E$2:$GA$49,39,FALSE)</f>
        <v>28018.38</v>
      </c>
      <c r="O1267" s="1">
        <f>HLOOKUP($B1266,'FY18-19'!$E$2:$GA$49,39,FALSE)</f>
        <v>15529.489999999998</v>
      </c>
      <c r="P1267" s="1">
        <f>HLOOKUP($B1266,'FY19-20'!$E$2:$GA$49,39,FALSE)</f>
        <v>13180.76</v>
      </c>
      <c r="Q1267" s="1">
        <f>HLOOKUP($B1266,'FY20-21'!$E$2:$GA$49,39,FALSE)</f>
        <v>13144.869999999999</v>
      </c>
      <c r="R1267" s="1">
        <f>HLOOKUP($B1266,'FY21-22'!$E$2:$GA$49,39,FALSE)</f>
        <v>10683.61</v>
      </c>
      <c r="S1267" s="1">
        <f>HLOOKUP($B1266,'FY22-23'!$E$2:$GA$49,39,FALSE)</f>
        <v>13268.24</v>
      </c>
      <c r="T1267" s="1">
        <f>HLOOKUP($B1266,'FY23-24'!$E$2:$GA$49,39,FALSE)</f>
        <v>14247.650000000001</v>
      </c>
    </row>
    <row r="1268" spans="1:20">
      <c r="B1268" t="s">
        <v>268</v>
      </c>
      <c r="D1268" t="s">
        <v>16</v>
      </c>
      <c r="E1268" s="3">
        <v>25529.559999999998</v>
      </c>
      <c r="F1268" s="3">
        <v>10263.959999999999</v>
      </c>
      <c r="G1268" s="3">
        <v>11766.52</v>
      </c>
      <c r="H1268" s="3">
        <v>11084.86</v>
      </c>
      <c r="I1268" s="1">
        <v>14451.23</v>
      </c>
      <c r="J1268" s="1">
        <v>15287.49</v>
      </c>
      <c r="K1268" s="1">
        <f>HLOOKUP(B1267,'FY14-15'!$E$2:$GA$49,48,FALSE)</f>
        <v>15941.23</v>
      </c>
      <c r="L1268" s="1">
        <f>HLOOKUP(B1267,'FY15-16'!$E$2:$GA$49,48,FALSE)</f>
        <v>14482.68</v>
      </c>
      <c r="M1268" s="1">
        <f>HLOOKUP(B1267,'FY16-17'!$E$2:$GA$49,48,FALSE)</f>
        <v>17477.599999999999</v>
      </c>
      <c r="N1268" s="1">
        <f>HLOOKUP(B1267,'FY17-18'!$E$2:$GA$49,48,FALSE)</f>
        <v>16295.300000000001</v>
      </c>
      <c r="O1268" s="1">
        <f>HLOOKUP($B1267,'FY18-19'!$E$2:$GA$49,48,FALSE)</f>
        <v>7522.24</v>
      </c>
      <c r="P1268" s="1">
        <f>HLOOKUP($B1267,'FY19-20'!$E$2:$GA$49,48,FALSE)</f>
        <v>7315.02</v>
      </c>
      <c r="Q1268" s="1">
        <f>HLOOKUP($B1267,'FY20-21'!$E$2:$GA$49,48,FALSE)</f>
        <v>7841.7999999999993</v>
      </c>
      <c r="R1268" s="1">
        <f>HLOOKUP($B1267,'FY21-22'!$E$2:$GA$49,48,FALSE)</f>
        <v>5991.4599999999991</v>
      </c>
      <c r="S1268" s="1">
        <f>HLOOKUP($B1267,'FY22-23'!$E$2:$GA$49,48,FALSE)</f>
        <v>7838.59</v>
      </c>
      <c r="T1268" s="1">
        <f>HLOOKUP($B1267,'FY23-24'!$E$2:$GA$49,48,FALSE)</f>
        <v>7915.3099999999995</v>
      </c>
    </row>
    <row r="1269" spans="1:20">
      <c r="B1269" t="s">
        <v>268</v>
      </c>
      <c r="D1269" t="s">
        <v>17</v>
      </c>
      <c r="E1269" s="3">
        <v>897.88</v>
      </c>
      <c r="F1269" s="3">
        <v>2255.3000000000002</v>
      </c>
      <c r="G1269" s="3">
        <v>2405.4699999999998</v>
      </c>
      <c r="H1269" s="3">
        <v>1613.48</v>
      </c>
      <c r="I1269" s="3">
        <v>2491.9173913043478</v>
      </c>
      <c r="J1269" s="3">
        <v>1657.9459459459461</v>
      </c>
      <c r="K1269" s="3">
        <f t="shared" ref="K1269:R1269" si="924">K1266/K1264</f>
        <v>1228.443125</v>
      </c>
      <c r="L1269" s="3">
        <f t="shared" si="924"/>
        <v>486.17756097560971</v>
      </c>
      <c r="M1269" s="3">
        <f t="shared" si="924"/>
        <v>1279.4653571428571</v>
      </c>
      <c r="N1269" s="3">
        <f t="shared" si="924"/>
        <v>757.69456521739119</v>
      </c>
      <c r="O1269" s="3">
        <f t="shared" si="924"/>
        <v>687.40476190476193</v>
      </c>
      <c r="P1269" s="3">
        <f t="shared" si="924"/>
        <v>652.78108695652179</v>
      </c>
      <c r="Q1269" s="3">
        <f t="shared" si="924"/>
        <v>486.43571428571431</v>
      </c>
      <c r="R1269" s="3">
        <f t="shared" si="924"/>
        <v>1385.9178947368421</v>
      </c>
      <c r="S1269" s="3">
        <f t="shared" ref="S1269:T1269" si="925">S1266/S1264</f>
        <v>1014.2593103448276</v>
      </c>
      <c r="T1269" s="3">
        <f t="shared" si="925"/>
        <v>667.53844444444439</v>
      </c>
    </row>
    <row r="1270" spans="1:20">
      <c r="B1270" t="s">
        <v>268</v>
      </c>
      <c r="D1270" t="s">
        <v>18</v>
      </c>
      <c r="E1270" s="4">
        <v>2.54</v>
      </c>
      <c r="F1270" s="4">
        <v>1.01</v>
      </c>
      <c r="G1270" s="4">
        <v>0.84</v>
      </c>
      <c r="H1270" s="4">
        <v>0.56000000000000005</v>
      </c>
      <c r="I1270" s="5">
        <v>4.3340970961887475</v>
      </c>
      <c r="J1270" s="5">
        <v>4.0571428571428569</v>
      </c>
      <c r="K1270" s="3">
        <f t="shared" ref="K1270:M1272" si="926">K1266/K1265</f>
        <v>4.0145200163398691</v>
      </c>
      <c r="L1270" s="3">
        <f t="shared" si="926"/>
        <v>2.680645508337816</v>
      </c>
      <c r="M1270" s="3">
        <f t="shared" si="926"/>
        <v>4.7843255876068378</v>
      </c>
      <c r="N1270" s="3">
        <f t="shared" ref="N1270:R1272" si="927">N1266/N1265</f>
        <v>2.3435953469607314</v>
      </c>
      <c r="O1270" s="3">
        <f t="shared" si="927"/>
        <v>2.1252116304747886</v>
      </c>
      <c r="P1270" s="3">
        <f t="shared" si="927"/>
        <v>2.5282419802980551</v>
      </c>
      <c r="Q1270" s="3">
        <f t="shared" si="927"/>
        <v>3.576733193277311</v>
      </c>
      <c r="R1270" s="3">
        <f t="shared" si="927"/>
        <v>3.736687952320136</v>
      </c>
      <c r="S1270" s="3">
        <f t="shared" ref="S1270:T1270" si="928">S1266/S1265</f>
        <v>2.2281956880747846</v>
      </c>
      <c r="T1270" s="3">
        <f t="shared" si="928"/>
        <v>1.846840493815016</v>
      </c>
    </row>
    <row r="1271" spans="1:20">
      <c r="B1271" t="s">
        <v>268</v>
      </c>
      <c r="D1271" t="s">
        <v>19</v>
      </c>
      <c r="E1271" s="6">
        <v>0.90620000000000001</v>
      </c>
      <c r="F1271" s="6">
        <v>0.62690000000000001</v>
      </c>
      <c r="G1271" s="6">
        <v>0.6875</v>
      </c>
      <c r="H1271" s="6">
        <v>1.4209000000000001</v>
      </c>
      <c r="I1271" s="6">
        <v>0.39648236646828616</v>
      </c>
      <c r="J1271" s="6">
        <v>0.4004267736045905</v>
      </c>
      <c r="K1271" s="6">
        <f t="shared" si="926"/>
        <v>0.41658047186080893</v>
      </c>
      <c r="L1271" s="6">
        <f t="shared" si="926"/>
        <v>0.59322700528964623</v>
      </c>
      <c r="M1271" s="6">
        <f t="shared" si="926"/>
        <v>0.3910447527887625</v>
      </c>
      <c r="N1271" s="6">
        <f t="shared" si="927"/>
        <v>0.8038796176616998</v>
      </c>
      <c r="O1271" s="6">
        <f t="shared" si="927"/>
        <v>0.53789234872363267</v>
      </c>
      <c r="P1271" s="6">
        <f t="shared" si="927"/>
        <v>0.4389500042127446</v>
      </c>
      <c r="Q1271" s="6">
        <f t="shared" si="927"/>
        <v>0.96510109983700665</v>
      </c>
      <c r="R1271" s="6">
        <f t="shared" si="927"/>
        <v>0.4057204725426129</v>
      </c>
      <c r="S1271" s="6">
        <f t="shared" ref="S1271:T1271" si="929">S1267/S1266</f>
        <v>0.45109323875551105</v>
      </c>
      <c r="T1271" s="6">
        <f t="shared" si="929"/>
        <v>0.47430143848560702</v>
      </c>
    </row>
    <row r="1272" spans="1:20">
      <c r="B1272" t="s">
        <v>268</v>
      </c>
      <c r="D1272" t="s">
        <v>20</v>
      </c>
      <c r="E1272" s="6">
        <v>0.58099999999999996</v>
      </c>
      <c r="F1272" s="6">
        <v>0.48399999999999999</v>
      </c>
      <c r="G1272" s="6">
        <v>0.59289999999999998</v>
      </c>
      <c r="H1272" s="6">
        <v>0.60440000000000005</v>
      </c>
      <c r="I1272" s="6">
        <v>0.6359448566121414</v>
      </c>
      <c r="J1272" s="6">
        <v>0.62235901803386939</v>
      </c>
      <c r="K1272" s="6">
        <f t="shared" si="926"/>
        <v>0.64897300008386327</v>
      </c>
      <c r="L1272" s="6">
        <f t="shared" si="926"/>
        <v>0.61237754715449355</v>
      </c>
      <c r="M1272" s="6">
        <f t="shared" si="926"/>
        <v>0.62379052607609708</v>
      </c>
      <c r="N1272" s="6">
        <f t="shared" si="927"/>
        <v>0.58159322558977355</v>
      </c>
      <c r="O1272" s="6">
        <f t="shared" si="927"/>
        <v>0.48438422639764739</v>
      </c>
      <c r="P1272" s="6">
        <f t="shared" si="927"/>
        <v>0.55497710298950897</v>
      </c>
      <c r="Q1272" s="6">
        <f t="shared" si="927"/>
        <v>0.59656733006868834</v>
      </c>
      <c r="R1272" s="6">
        <f t="shared" si="927"/>
        <v>0.56080856564400972</v>
      </c>
      <c r="S1272" s="6">
        <f t="shared" ref="S1272:T1272" si="930">S1268/S1267</f>
        <v>0.59077843029670851</v>
      </c>
      <c r="T1272" s="6">
        <f t="shared" si="930"/>
        <v>0.55555196821932029</v>
      </c>
    </row>
    <row r="1273" spans="1:20">
      <c r="B1273" t="s">
        <v>268</v>
      </c>
      <c r="D1273" t="s">
        <v>21</v>
      </c>
      <c r="E1273" s="6">
        <v>0.52649999999999997</v>
      </c>
      <c r="F1273" s="6">
        <v>0.3034</v>
      </c>
      <c r="G1273" s="6">
        <v>0.40760000000000002</v>
      </c>
      <c r="H1273" s="6">
        <v>0.85880000000000001</v>
      </c>
      <c r="I1273" s="6">
        <v>0.25214092169291674</v>
      </c>
      <c r="J1273" s="6">
        <v>0.24920921361502346</v>
      </c>
      <c r="K1273" s="6">
        <f t="shared" ref="K1273:R1273" si="931">K1268/K1266</f>
        <v>0.27034947859986058</v>
      </c>
      <c r="L1273" s="6">
        <f t="shared" si="931"/>
        <v>0.36327889840507938</v>
      </c>
      <c r="M1273" s="6">
        <f t="shared" si="931"/>
        <v>0.24393001206139953</v>
      </c>
      <c r="N1273" s="6">
        <f t="shared" si="931"/>
        <v>0.46753093982174193</v>
      </c>
      <c r="O1273" s="6">
        <f t="shared" si="931"/>
        <v>0.26054656922171038</v>
      </c>
      <c r="P1273" s="6">
        <f t="shared" si="931"/>
        <v>0.24360720169522176</v>
      </c>
      <c r="Q1273" s="6">
        <f t="shared" si="931"/>
        <v>0.57574778637611779</v>
      </c>
      <c r="R1273" s="6">
        <f t="shared" si="931"/>
        <v>0.22753151625903256</v>
      </c>
      <c r="S1273" s="6">
        <f t="shared" ref="S1273:T1273" si="932">S1268/S1266</f>
        <v>0.26649615550943923</v>
      </c>
      <c r="T1273" s="6">
        <f t="shared" si="932"/>
        <v>0.26349909767993385</v>
      </c>
    </row>
    <row r="1274" spans="1:20">
      <c r="B1274" t="s">
        <v>268</v>
      </c>
    </row>
    <row r="1275" spans="1:20">
      <c r="A1275" t="s">
        <v>267</v>
      </c>
      <c r="B1275" t="s">
        <v>270</v>
      </c>
      <c r="C1275" t="s">
        <v>271</v>
      </c>
    </row>
    <row r="1276" spans="1:20">
      <c r="B1276" t="s">
        <v>270</v>
      </c>
      <c r="D1276" t="s">
        <v>12</v>
      </c>
      <c r="E1276" s="1">
        <v>335</v>
      </c>
      <c r="F1276" s="1">
        <v>325</v>
      </c>
      <c r="G1276" s="1">
        <v>341</v>
      </c>
      <c r="H1276" s="1">
        <v>354</v>
      </c>
      <c r="I1276" s="1">
        <v>363</v>
      </c>
      <c r="J1276" s="1">
        <v>363</v>
      </c>
      <c r="K1276" s="1">
        <f>HLOOKUP(B1275,'FY14-15'!$E$2:$GA$49,15,FALSE)</f>
        <v>324</v>
      </c>
      <c r="L1276" s="1">
        <f>HLOOKUP(B1275,'FY15-16'!$E$2:$GA$49,15,FALSE)</f>
        <v>334</v>
      </c>
      <c r="M1276" s="1">
        <f>HLOOKUP(B1275,'FY16-17'!$E$2:$GA$49,15,FALSE)</f>
        <v>309</v>
      </c>
      <c r="N1276" s="1">
        <f>HLOOKUP(B1275,'FY17-18'!$E$2:$GA$49,15,FALSE)</f>
        <v>308</v>
      </c>
      <c r="O1276" s="1">
        <f>HLOOKUP($B1275,'FY18-19'!$E$2:$GA$49,15,FALSE)</f>
        <v>304</v>
      </c>
      <c r="P1276" s="1">
        <f>HLOOKUP($B1275,'FY19-20'!$E$2:$GA$49,15,FALSE)</f>
        <v>292</v>
      </c>
      <c r="Q1276" s="1">
        <f>HLOOKUP($B1275,'FY20-21'!$E$2:$GA$49,15,FALSE)</f>
        <v>273</v>
      </c>
      <c r="R1276" s="1">
        <f>HLOOKUP($B1275,'FY21-22'!$E$2:$GA$49,15,FALSE)</f>
        <v>120</v>
      </c>
      <c r="S1276" s="1">
        <f>HLOOKUP($B1275,'FY22-23'!$E$2:$GA$49,15,FALSE)</f>
        <v>281</v>
      </c>
      <c r="T1276" s="1">
        <f>HLOOKUP($B1275,'FY23-24'!$E$2:$GA$49,15,FALSE)</f>
        <v>287</v>
      </c>
    </row>
    <row r="1277" spans="1:20">
      <c r="B1277" t="s">
        <v>270</v>
      </c>
      <c r="D1277" t="s">
        <v>13</v>
      </c>
      <c r="E1277" s="3">
        <v>93393</v>
      </c>
      <c r="F1277" s="3">
        <v>73122.399999999994</v>
      </c>
      <c r="G1277" s="3">
        <v>47520</v>
      </c>
      <c r="H1277" s="3">
        <v>27936</v>
      </c>
      <c r="I1277" s="1">
        <v>28800</v>
      </c>
      <c r="J1277" s="1">
        <v>27550</v>
      </c>
      <c r="K1277" s="1">
        <f>HLOOKUP(B1276,'FY14-15'!$E$2:$GA$49,31,FALSE)</f>
        <v>25696</v>
      </c>
      <c r="L1277" s="1">
        <f>HLOOKUP(B1276,'FY15-16'!$E$2:$GA$49,31,FALSE)</f>
        <v>27302</v>
      </c>
      <c r="M1277" s="1">
        <f>HLOOKUP(B1276,'FY16-17'!$E$2:$GA$49,31,FALSE)</f>
        <v>26134</v>
      </c>
      <c r="N1277" s="1">
        <f>HLOOKUP(B1276,'FY17-18'!$E$2:$GA$49,31,FALSE)</f>
        <v>29930</v>
      </c>
      <c r="O1277" s="1">
        <f>HLOOKUP($B1276,'FY18-19'!$E$2:$GA$49,31,FALSE)</f>
        <v>29200</v>
      </c>
      <c r="P1277" s="1">
        <f>HLOOKUP($B1276,'FY19-20'!$E$2:$GA$49,31,FALSE)</f>
        <v>24310</v>
      </c>
      <c r="Q1277" s="1">
        <f>HLOOKUP($B1276,'FY20-21'!$E$2:$GA$49,31,FALSE)</f>
        <v>16498</v>
      </c>
      <c r="R1277" s="1">
        <f>HLOOKUP($B1276,'FY21-22'!$E$2:$GA$49,31,FALSE)</f>
        <v>16790</v>
      </c>
      <c r="S1277" s="1">
        <f>HLOOKUP($B1276,'FY22-23'!$E$2:$GA$49,31,FALSE)</f>
        <v>21024</v>
      </c>
      <c r="T1277" s="1">
        <f>HLOOKUP($B1276,'FY23-24'!$E$2:$GA$49,31,FALSE)</f>
        <v>20732</v>
      </c>
    </row>
    <row r="1278" spans="1:20">
      <c r="B1278" t="s">
        <v>270</v>
      </c>
      <c r="D1278" t="s">
        <v>24</v>
      </c>
      <c r="E1278" s="3">
        <v>109706.87</v>
      </c>
      <c r="F1278" s="3">
        <v>107017.19</v>
      </c>
      <c r="G1278" s="3">
        <v>73174.59</v>
      </c>
      <c r="H1278" s="3">
        <v>70236.41</v>
      </c>
      <c r="I1278" s="1">
        <v>74203.100000000006</v>
      </c>
      <c r="J1278" s="1">
        <v>75242.429999999993</v>
      </c>
      <c r="K1278" s="1">
        <f>HLOOKUP(B1277,'FY14-15'!$E$2:$GA$49,7,FALSE)</f>
        <v>68988.11</v>
      </c>
      <c r="L1278" s="1">
        <f>HLOOKUP(B1277,'FY15-16'!$E$2:$GA$49,7,FALSE)</f>
        <v>69215.69</v>
      </c>
      <c r="M1278" s="1">
        <f>HLOOKUP(B1277,'FY16-17'!$E$2:$GA$49,7,FALSE)</f>
        <v>79080.84</v>
      </c>
      <c r="N1278" s="1">
        <f>HLOOKUP(B1277,'FY17-18'!$E$2:$GA$49,7,FALSE)</f>
        <v>74742.850000000006</v>
      </c>
      <c r="O1278" s="1">
        <f>HLOOKUP($B1277,'FY18-19'!$E$2:$GA$49,7,FALSE)</f>
        <v>86414.41</v>
      </c>
      <c r="P1278" s="1">
        <f>HLOOKUP($B1277,'FY19-20'!$E$2:$GA$49,7,FALSE)</f>
        <v>60737.41</v>
      </c>
      <c r="Q1278" s="1">
        <f>HLOOKUP($B1277,'FY20-21'!$E$2:$GA$49,7,FALSE)</f>
        <v>88433.59</v>
      </c>
      <c r="R1278" s="1">
        <f>HLOOKUP($B1277,'FY21-22'!$E$2:$GA$49,7,FALSE)</f>
        <v>102504.6</v>
      </c>
      <c r="S1278" s="1">
        <f>HLOOKUP($B1277,'FY22-23'!$E$2:$GA$49,7,FALSE)</f>
        <v>120636.34</v>
      </c>
      <c r="T1278" s="1">
        <f>HLOOKUP($B1277,'FY23-24'!$E$2:$GA$49,7,FALSE)</f>
        <v>123989.26</v>
      </c>
    </row>
    <row r="1279" spans="1:20">
      <c r="B1279" t="s">
        <v>270</v>
      </c>
      <c r="D1279" t="s">
        <v>15</v>
      </c>
      <c r="E1279" s="3">
        <v>81071.75</v>
      </c>
      <c r="F1279" s="3">
        <v>60546.53</v>
      </c>
      <c r="G1279" s="3">
        <v>54559.08</v>
      </c>
      <c r="H1279" s="3">
        <v>36684.869999999995</v>
      </c>
      <c r="I1279" s="1">
        <v>32345.1</v>
      </c>
      <c r="J1279" s="1">
        <v>32384.080000000002</v>
      </c>
      <c r="K1279" s="1">
        <f>HLOOKUP(B1278,'FY14-15'!$E$2:$GA$49,39,FALSE)</f>
        <v>32384.080000000002</v>
      </c>
      <c r="L1279" s="1">
        <f>HLOOKUP(B1278,'FY15-16'!$E$2:$GA$49,39,FALSE)</f>
        <v>30280.71</v>
      </c>
      <c r="M1279" s="1">
        <f>HLOOKUP(B1278,'FY16-17'!$E$2:$GA$49,39,FALSE)</f>
        <v>33329.53</v>
      </c>
      <c r="N1279" s="1">
        <f>HLOOKUP(B1278,'FY17-18'!$E$2:$GA$49,39,FALSE)</f>
        <v>33329.53</v>
      </c>
      <c r="O1279" s="1">
        <f>HLOOKUP($B1278,'FY18-19'!$E$2:$GA$49,39,FALSE)</f>
        <v>36581.240000000005</v>
      </c>
      <c r="P1279" s="1">
        <f>HLOOKUP($B1278,'FY19-20'!$E$2:$GA$49,39,FALSE)</f>
        <v>36581.240000000005</v>
      </c>
      <c r="Q1279" s="1">
        <f>HLOOKUP($B1278,'FY20-21'!$E$2:$GA$49,39,FALSE)</f>
        <v>34083.78</v>
      </c>
      <c r="R1279" s="1">
        <f>HLOOKUP($B1278,'FY21-22'!$E$2:$GA$49,39,FALSE)</f>
        <v>38923.1</v>
      </c>
      <c r="S1279" s="1">
        <f>HLOOKUP($B1278,'FY22-23'!$E$2:$GA$49,39,FALSE)</f>
        <v>46124.66</v>
      </c>
      <c r="T1279" s="1">
        <f>HLOOKUP($B1278,'FY23-24'!$E$2:$GA$49,39,FALSE)</f>
        <v>47187.17</v>
      </c>
    </row>
    <row r="1280" spans="1:20">
      <c r="B1280" t="s">
        <v>270</v>
      </c>
      <c r="D1280" t="s">
        <v>16</v>
      </c>
      <c r="E1280" s="3">
        <v>46949.78</v>
      </c>
      <c r="F1280" s="3">
        <v>33608.28</v>
      </c>
      <c r="G1280" s="3">
        <v>32122.43</v>
      </c>
      <c r="H1280" s="3">
        <v>20637.849999999999</v>
      </c>
      <c r="I1280" s="1">
        <v>19469.77</v>
      </c>
      <c r="J1280" s="1">
        <v>19907.169999999998</v>
      </c>
      <c r="K1280" s="1">
        <f>HLOOKUP(B1279,'FY14-15'!$E$2:$GA$49,48,FALSE)</f>
        <v>21016.400000000001</v>
      </c>
      <c r="L1280" s="1">
        <f>HLOOKUP(B1279,'FY15-16'!$E$2:$GA$49,48,FALSE)</f>
        <v>18446.07</v>
      </c>
      <c r="M1280" s="1">
        <f>HLOOKUP(B1279,'FY16-17'!$E$2:$GA$49,48,FALSE)</f>
        <v>20571.629999999997</v>
      </c>
      <c r="N1280" s="1">
        <f>HLOOKUP(B1279,'FY17-18'!$E$2:$GA$49,48,FALSE)</f>
        <v>19384.22</v>
      </c>
      <c r="O1280" s="1">
        <f>HLOOKUP($B1279,'FY18-19'!$E$2:$GA$49,48,FALSE)</f>
        <v>20626.64</v>
      </c>
      <c r="P1280" s="1">
        <f>HLOOKUP($B1279,'FY19-20'!$E$2:$GA$49,48,FALSE)</f>
        <v>20907.23</v>
      </c>
      <c r="Q1280" s="1">
        <f>HLOOKUP($B1279,'FY20-21'!$E$2:$GA$49,48,FALSE)</f>
        <v>20094.739999999998</v>
      </c>
      <c r="R1280" s="1">
        <f>HLOOKUP($B1279,'FY21-22'!$E$2:$GA$49,48,FALSE)</f>
        <v>23149.86</v>
      </c>
      <c r="S1280" s="1">
        <f>HLOOKUP($B1279,'FY22-23'!$E$2:$GA$49,48,FALSE)</f>
        <v>27083.3</v>
      </c>
      <c r="T1280" s="1">
        <f>HLOOKUP($B1279,'FY23-24'!$E$2:$GA$49,48,FALSE)</f>
        <v>26024.33</v>
      </c>
    </row>
    <row r="1281" spans="1:20">
      <c r="B1281" t="s">
        <v>270</v>
      </c>
      <c r="D1281" t="s">
        <v>17</v>
      </c>
      <c r="E1281" s="3">
        <v>327.48</v>
      </c>
      <c r="F1281" s="3">
        <v>329.28</v>
      </c>
      <c r="G1281" s="3">
        <v>214.59</v>
      </c>
      <c r="H1281" s="3">
        <v>198.41</v>
      </c>
      <c r="I1281" s="3">
        <v>204.41625344352619</v>
      </c>
      <c r="J1281" s="3">
        <v>207.27942148760329</v>
      </c>
      <c r="K1281" s="3">
        <f t="shared" ref="K1281:R1281" si="933">K1278/K1276</f>
        <v>212.92626543209877</v>
      </c>
      <c r="L1281" s="3">
        <f t="shared" si="933"/>
        <v>207.23260479041917</v>
      </c>
      <c r="M1281" s="3">
        <f t="shared" si="933"/>
        <v>255.92504854368931</v>
      </c>
      <c r="N1281" s="3">
        <f t="shared" si="933"/>
        <v>242.67159090909092</v>
      </c>
      <c r="O1281" s="3">
        <f t="shared" si="933"/>
        <v>284.25792763157898</v>
      </c>
      <c r="P1281" s="3">
        <f t="shared" si="933"/>
        <v>208.00482876712329</v>
      </c>
      <c r="Q1281" s="3">
        <f t="shared" si="933"/>
        <v>323.93256410256407</v>
      </c>
      <c r="R1281" s="3">
        <f t="shared" si="933"/>
        <v>854.20500000000004</v>
      </c>
      <c r="S1281" s="3">
        <f t="shared" ref="S1281:T1281" si="934">S1278/S1276</f>
        <v>429.31081850533809</v>
      </c>
      <c r="T1281" s="3">
        <f t="shared" si="934"/>
        <v>432.0183275261324</v>
      </c>
    </row>
    <row r="1282" spans="1:20">
      <c r="B1282" t="s">
        <v>270</v>
      </c>
      <c r="D1282" t="s">
        <v>18</v>
      </c>
      <c r="E1282" s="4">
        <v>1.17</v>
      </c>
      <c r="F1282" s="4">
        <v>1.46</v>
      </c>
      <c r="G1282" s="4">
        <v>1.54</v>
      </c>
      <c r="H1282" s="4">
        <v>2.5099999999999998</v>
      </c>
      <c r="I1282" s="5">
        <v>2.576496527777778</v>
      </c>
      <c r="J1282" s="5">
        <v>2.7311226860254081</v>
      </c>
      <c r="K1282" s="3">
        <f t="shared" ref="K1282:M1284" si="935">K1278/K1277</f>
        <v>2.684780121419676</v>
      </c>
      <c r="L1282" s="3">
        <f t="shared" si="935"/>
        <v>2.5351875320489343</v>
      </c>
      <c r="M1282" s="3">
        <f t="shared" si="935"/>
        <v>3.0259753577714852</v>
      </c>
      <c r="N1282" s="3">
        <f t="shared" ref="N1282:R1284" si="936">N1278/N1277</f>
        <v>2.4972552622786504</v>
      </c>
      <c r="O1282" s="3">
        <f t="shared" si="936"/>
        <v>2.9593976027397262</v>
      </c>
      <c r="P1282" s="3">
        <f t="shared" si="936"/>
        <v>2.4984537227478407</v>
      </c>
      <c r="Q1282" s="3">
        <f t="shared" si="936"/>
        <v>5.3602612437871251</v>
      </c>
      <c r="R1282" s="3">
        <f t="shared" si="936"/>
        <v>6.1050982727814178</v>
      </c>
      <c r="S1282" s="3">
        <f t="shared" ref="S1282:T1282" si="937">S1278/S1277</f>
        <v>5.7380298706240485</v>
      </c>
      <c r="T1282" s="3">
        <f t="shared" si="937"/>
        <v>5.980573991896585</v>
      </c>
    </row>
    <row r="1283" spans="1:20">
      <c r="B1283" t="s">
        <v>270</v>
      </c>
      <c r="D1283" t="s">
        <v>19</v>
      </c>
      <c r="E1283" s="6">
        <v>0.73899999999999999</v>
      </c>
      <c r="F1283" s="6">
        <v>0.56579999999999997</v>
      </c>
      <c r="G1283" s="6">
        <v>0.74560000000000004</v>
      </c>
      <c r="H1283" s="6">
        <v>0.52229999999999999</v>
      </c>
      <c r="I1283" s="6">
        <v>0.4358995783195041</v>
      </c>
      <c r="J1283" s="6">
        <v>0.43039651962330305</v>
      </c>
      <c r="K1283" s="6">
        <f t="shared" si="935"/>
        <v>0.46941538186797699</v>
      </c>
      <c r="L1283" s="6">
        <f t="shared" si="935"/>
        <v>0.43748332206180418</v>
      </c>
      <c r="M1283" s="6">
        <f t="shared" si="935"/>
        <v>0.42146150698449841</v>
      </c>
      <c r="N1283" s="6">
        <f t="shared" si="936"/>
        <v>0.44592265347120152</v>
      </c>
      <c r="O1283" s="6">
        <f t="shared" si="936"/>
        <v>0.42332337858928859</v>
      </c>
      <c r="P1283" s="6">
        <f t="shared" si="936"/>
        <v>0.60228514847768455</v>
      </c>
      <c r="Q1283" s="6">
        <f t="shared" si="936"/>
        <v>0.38541667255620854</v>
      </c>
      <c r="R1283" s="6">
        <f t="shared" si="936"/>
        <v>0.37972051985959648</v>
      </c>
      <c r="S1283" s="6">
        <f t="shared" ref="S1283:T1283" si="938">S1279/S1278</f>
        <v>0.38234465667642109</v>
      </c>
      <c r="T1283" s="6">
        <f t="shared" si="938"/>
        <v>0.38057465622425685</v>
      </c>
    </row>
    <row r="1284" spans="1:20">
      <c r="B1284" t="s">
        <v>270</v>
      </c>
      <c r="D1284" t="s">
        <v>20</v>
      </c>
      <c r="E1284" s="6">
        <v>0.57909999999999995</v>
      </c>
      <c r="F1284" s="6">
        <v>0.55510000000000004</v>
      </c>
      <c r="G1284" s="6">
        <v>0.58879999999999999</v>
      </c>
      <c r="H1284" s="6">
        <v>0.56259999999999999</v>
      </c>
      <c r="I1284" s="6">
        <v>0.60193877898043291</v>
      </c>
      <c r="J1284" s="6">
        <v>0.61472087519546637</v>
      </c>
      <c r="K1284" s="6">
        <f t="shared" si="935"/>
        <v>0.64897319917687957</v>
      </c>
      <c r="L1284" s="6">
        <f t="shared" si="935"/>
        <v>0.60916900561446541</v>
      </c>
      <c r="M1284" s="6">
        <f t="shared" si="935"/>
        <v>0.61721932472495111</v>
      </c>
      <c r="N1284" s="6">
        <f t="shared" si="936"/>
        <v>0.58159295975670833</v>
      </c>
      <c r="O1284" s="6">
        <f t="shared" si="936"/>
        <v>0.56385841485963839</v>
      </c>
      <c r="P1284" s="6">
        <f t="shared" si="936"/>
        <v>0.57152873986775721</v>
      </c>
      <c r="Q1284" s="6">
        <f t="shared" si="936"/>
        <v>0.58956899733538937</v>
      </c>
      <c r="R1284" s="6">
        <f t="shared" si="936"/>
        <v>0.59475889638800616</v>
      </c>
      <c r="S1284" s="6">
        <f t="shared" ref="S1284:T1284" si="939">S1280/S1279</f>
        <v>0.58717614395423179</v>
      </c>
      <c r="T1284" s="6">
        <f t="shared" si="939"/>
        <v>0.55151283706990695</v>
      </c>
    </row>
    <row r="1285" spans="1:20">
      <c r="B1285" t="s">
        <v>270</v>
      </c>
      <c r="D1285" t="s">
        <v>21</v>
      </c>
      <c r="E1285" s="6">
        <v>0.42799999999999999</v>
      </c>
      <c r="F1285" s="6">
        <v>0.314</v>
      </c>
      <c r="G1285" s="6">
        <v>0.439</v>
      </c>
      <c r="H1285" s="6">
        <v>0.29380000000000001</v>
      </c>
      <c r="I1285" s="6">
        <v>0.26238485993172789</v>
      </c>
      <c r="J1285" s="6">
        <v>0.26457372522391953</v>
      </c>
      <c r="K1285" s="6">
        <f t="shared" ref="K1285:R1285" si="940">K1280/K1278</f>
        <v>0.30463800211369757</v>
      </c>
      <c r="L1285" s="6">
        <f t="shared" si="940"/>
        <v>0.26650128027330217</v>
      </c>
      <c r="M1285" s="6">
        <f t="shared" si="940"/>
        <v>0.26013418673853234</v>
      </c>
      <c r="N1285" s="6">
        <f t="shared" si="940"/>
        <v>0.2593454758548811</v>
      </c>
      <c r="O1285" s="6">
        <f t="shared" si="940"/>
        <v>0.23869444922438282</v>
      </c>
      <c r="P1285" s="6">
        <f t="shared" si="940"/>
        <v>0.34422327195051616</v>
      </c>
      <c r="Q1285" s="6">
        <f t="shared" si="940"/>
        <v>0.22722972119530599</v>
      </c>
      <c r="R1285" s="6">
        <f t="shared" si="940"/>
        <v>0.22584215732757359</v>
      </c>
      <c r="S1285" s="6">
        <f t="shared" ref="S1285:T1285" si="941">S1280/S1278</f>
        <v>0.22450366116876558</v>
      </c>
      <c r="T1285" s="6">
        <f t="shared" si="941"/>
        <v>0.20989180837114443</v>
      </c>
    </row>
    <row r="1286" spans="1:20">
      <c r="B1286" t="s">
        <v>270</v>
      </c>
    </row>
    <row r="1287" spans="1:20">
      <c r="A1287" t="s">
        <v>267</v>
      </c>
      <c r="B1287" t="s">
        <v>272</v>
      </c>
      <c r="C1287" t="s">
        <v>273</v>
      </c>
    </row>
    <row r="1288" spans="1:20">
      <c r="B1288" t="s">
        <v>272</v>
      </c>
      <c r="D1288" t="s">
        <v>12</v>
      </c>
      <c r="E1288" s="1">
        <v>10021</v>
      </c>
      <c r="F1288" s="1">
        <v>10499</v>
      </c>
      <c r="G1288" s="1">
        <v>10211</v>
      </c>
      <c r="H1288" s="1">
        <v>9701</v>
      </c>
      <c r="I1288" s="1">
        <v>6915</v>
      </c>
      <c r="J1288" s="1">
        <v>7526</v>
      </c>
      <c r="K1288" s="1">
        <f>HLOOKUP(B1287,'FY14-15'!$E$2:$GA$49,15,FALSE)</f>
        <v>6449</v>
      </c>
      <c r="L1288" s="1">
        <f>HLOOKUP(B1287,'FY15-16'!$E$2:$GA$49,15,FALSE)</f>
        <v>10997</v>
      </c>
      <c r="M1288" s="1">
        <f>HLOOKUP(B1287,'FY16-17'!$E$2:$GA$49,15,FALSE)</f>
        <v>8989</v>
      </c>
      <c r="N1288" s="1">
        <f>HLOOKUP(B1287,'FY17-18'!$E$2:$GA$49,15,FALSE)</f>
        <v>10080</v>
      </c>
      <c r="O1288" s="1">
        <f>HLOOKUP($B1287,'FY18-19'!$E$2:$GA$49,15,FALSE)</f>
        <v>10147</v>
      </c>
      <c r="P1288" s="1">
        <f>HLOOKUP($B1287,'FY19-20'!$E$2:$GA$49,15,FALSE)</f>
        <v>11577</v>
      </c>
      <c r="Q1288" s="1">
        <f>HLOOKUP($B1287,'FY20-21'!$E$2:$GA$49,15,FALSE)</f>
        <v>8738</v>
      </c>
      <c r="R1288" s="1">
        <f>HLOOKUP($B1287,'FY21-22'!$E$2:$GA$49,15,FALSE)</f>
        <v>9032</v>
      </c>
      <c r="S1288" s="1">
        <f>HLOOKUP($B1287,'FY22-23'!$E$2:$GA$49,15,FALSE)</f>
        <v>8809</v>
      </c>
      <c r="T1288" s="1">
        <f>HLOOKUP($B1287,'FY23-24'!$E$2:$GA$49,15,FALSE)</f>
        <v>7412</v>
      </c>
    </row>
    <row r="1289" spans="1:20">
      <c r="B1289" t="s">
        <v>272</v>
      </c>
      <c r="D1289" t="s">
        <v>13</v>
      </c>
      <c r="E1289" s="3">
        <v>1806050.7</v>
      </c>
      <c r="F1289" s="3">
        <v>1770301</v>
      </c>
      <c r="G1289" s="3">
        <v>1865890.4</v>
      </c>
      <c r="H1289" s="3">
        <v>1716361.6</v>
      </c>
      <c r="I1289" s="1">
        <v>1552603</v>
      </c>
      <c r="J1289" s="1">
        <v>1463784</v>
      </c>
      <c r="K1289" s="1">
        <f>HLOOKUP(B1288,'FY14-15'!$E$2:$GA$49,31,FALSE)</f>
        <v>1589614</v>
      </c>
      <c r="L1289" s="1">
        <f>HLOOKUP(B1288,'FY15-16'!$E$2:$GA$49,31,FALSE)</f>
        <v>1524432</v>
      </c>
      <c r="M1289" s="1">
        <f>HLOOKUP(B1288,'FY16-17'!$E$2:$GA$49,31,FALSE)</f>
        <v>1573559</v>
      </c>
      <c r="N1289" s="1">
        <f>HLOOKUP(B1288,'FY17-18'!$E$2:$GA$49,31,FALSE)</f>
        <v>1884688</v>
      </c>
      <c r="O1289" s="1">
        <f>HLOOKUP($B1288,'FY18-19'!$E$2:$GA$49,31,FALSE)</f>
        <v>1810472</v>
      </c>
      <c r="P1289" s="1">
        <f>HLOOKUP($B1288,'FY19-20'!$E$2:$GA$49,31,FALSE)</f>
        <v>1501375</v>
      </c>
      <c r="Q1289" s="1">
        <f>HLOOKUP($B1288,'FY20-21'!$E$2:$GA$49,31,FALSE)</f>
        <v>1980888</v>
      </c>
      <c r="R1289" s="1">
        <f>HLOOKUP($B1288,'FY21-22'!$E$2:$GA$49,31,FALSE)</f>
        <v>1678056</v>
      </c>
      <c r="S1289" s="1">
        <f>HLOOKUP($B1288,'FY22-23'!$E$2:$GA$49,31,FALSE)</f>
        <v>2033995.6</v>
      </c>
      <c r="T1289" s="1">
        <f>HLOOKUP($B1288,'FY23-24'!$E$2:$GA$49,31,FALSE)</f>
        <v>1669878</v>
      </c>
    </row>
    <row r="1290" spans="1:20">
      <c r="B1290" t="s">
        <v>272</v>
      </c>
      <c r="D1290" t="s">
        <v>24</v>
      </c>
      <c r="E1290" s="3">
        <v>5402082</v>
      </c>
      <c r="F1290" s="3">
        <v>5546398</v>
      </c>
      <c r="G1290" s="3">
        <v>5807091</v>
      </c>
      <c r="H1290" s="3">
        <v>5734337</v>
      </c>
      <c r="I1290" s="1">
        <v>5360759</v>
      </c>
      <c r="J1290" s="1">
        <v>5584035</v>
      </c>
      <c r="K1290" s="1">
        <f>HLOOKUP(B1289,'FY14-15'!$E$2:$GA$49,7,FALSE)</f>
        <v>5627035</v>
      </c>
      <c r="L1290" s="1">
        <f>HLOOKUP(B1289,'FY15-16'!$E$2:$GA$49,7,FALSE)</f>
        <v>6078381</v>
      </c>
      <c r="M1290" s="1">
        <f>HLOOKUP(B1289,'FY16-17'!$E$2:$GA$49,7,FALSE)</f>
        <v>6106021</v>
      </c>
      <c r="N1290" s="1">
        <f>HLOOKUP(B1289,'FY17-18'!$E$2:$GA$49,7,FALSE)</f>
        <v>6745333.2000000002</v>
      </c>
      <c r="O1290" s="1">
        <f>HLOOKUP($B1289,'FY18-19'!$E$2:$GA$49,7,FALSE)</f>
        <v>6985778</v>
      </c>
      <c r="P1290" s="1">
        <f>HLOOKUP($B1289,'FY19-20'!$E$2:$GA$49,7,FALSE)</f>
        <v>6945519.8899999997</v>
      </c>
      <c r="Q1290" s="1">
        <f>HLOOKUP($B1289,'FY20-21'!$E$2:$GA$49,7,FALSE)</f>
        <v>7353556.9299999997</v>
      </c>
      <c r="R1290" s="1">
        <f>HLOOKUP($B1289,'FY21-22'!$E$2:$GA$49,7,FALSE)</f>
        <v>7667315.7599999998</v>
      </c>
      <c r="S1290" s="1">
        <f>HLOOKUP($B1289,'FY22-23'!$E$2:$GA$49,7,FALSE)</f>
        <v>7923539.0300000003</v>
      </c>
      <c r="T1290" s="1">
        <f>HLOOKUP($B1289,'FY23-24'!$E$2:$GA$49,7,FALSE)</f>
        <v>8257307.6200000001</v>
      </c>
    </row>
    <row r="1291" spans="1:20">
      <c r="B1291" t="s">
        <v>272</v>
      </c>
      <c r="D1291" t="s">
        <v>15</v>
      </c>
      <c r="E1291" s="3">
        <v>2047998.71</v>
      </c>
      <c r="F1291" s="3">
        <v>2095367.71</v>
      </c>
      <c r="G1291" s="3">
        <v>2222734.17</v>
      </c>
      <c r="H1291" s="3">
        <v>2222734.17</v>
      </c>
      <c r="I1291" s="1">
        <v>1994959.22</v>
      </c>
      <c r="J1291" s="1">
        <v>2110277.3899999997</v>
      </c>
      <c r="K1291" s="1">
        <f>HLOOKUP(B1290,'FY14-15'!$E$2:$GA$49,39,FALSE)</f>
        <v>2159070.31</v>
      </c>
      <c r="L1291" s="1">
        <f>HLOOKUP(B1290,'FY15-16'!$E$2:$GA$49,39,FALSE)</f>
        <v>2159070.31</v>
      </c>
      <c r="M1291" s="1">
        <f>HLOOKUP(B1290,'FY16-17'!$E$2:$GA$49,39,FALSE)</f>
        <v>2079741.78</v>
      </c>
      <c r="N1291" s="1">
        <f>HLOOKUP(B1290,'FY17-18'!$E$2:$GA$49,39,FALSE)</f>
        <v>2418948.63</v>
      </c>
      <c r="O1291" s="1">
        <f>HLOOKUP($B1290,'FY18-19'!$E$2:$GA$49,39,FALSE)</f>
        <v>2532436.15</v>
      </c>
      <c r="P1291" s="1">
        <f>HLOOKUP($B1290,'FY19-20'!$E$2:$GA$49,39,FALSE)</f>
        <v>2532436.15</v>
      </c>
      <c r="Q1291" s="1">
        <f>HLOOKUP($B1290,'FY20-21'!$E$2:$GA$49,39,FALSE)</f>
        <v>2986732.05</v>
      </c>
      <c r="R1291" s="1">
        <f>HLOOKUP($B1290,'FY21-22'!$E$2:$GA$49,39,FALSE)</f>
        <v>2986732.05</v>
      </c>
      <c r="S1291" s="1">
        <f>HLOOKUP($B1290,'FY22-23'!$E$2:$GA$49,39,FALSE)</f>
        <v>2881366.29</v>
      </c>
      <c r="T1291" s="1">
        <f>HLOOKUP($B1290,'FY23-24'!$E$2:$GA$49,39,FALSE)</f>
        <v>2907493.79</v>
      </c>
    </row>
    <row r="1292" spans="1:20">
      <c r="B1292" t="s">
        <v>272</v>
      </c>
      <c r="D1292" t="s">
        <v>16</v>
      </c>
      <c r="E1292" s="3">
        <v>1194149.5899999999</v>
      </c>
      <c r="F1292" s="3">
        <v>1236589.8999999999</v>
      </c>
      <c r="G1292" s="3">
        <v>1345770.81</v>
      </c>
      <c r="H1292" s="3">
        <v>1362228.56</v>
      </c>
      <c r="I1292" s="1">
        <v>1320170.3500000001</v>
      </c>
      <c r="J1292" s="1">
        <v>1292336.6600000001</v>
      </c>
      <c r="K1292" s="1">
        <f>HLOOKUP(B1291,'FY14-15'!$E$2:$GA$49,48,FALSE)</f>
        <v>1406655.11</v>
      </c>
      <c r="L1292" s="1">
        <f>HLOOKUP(B1291,'FY15-16'!$E$2:$GA$49,48,FALSE)</f>
        <v>1330851.51</v>
      </c>
      <c r="M1292" s="1">
        <f>HLOOKUP(B1291,'FY16-17'!$E$2:$GA$49,48,FALSE)</f>
        <v>1256167.48</v>
      </c>
      <c r="N1292" s="1">
        <f>HLOOKUP(B1291,'FY17-18'!$E$2:$GA$49,48,FALSE)</f>
        <v>1439203.27</v>
      </c>
      <c r="O1292" s="1">
        <f>HLOOKUP($B1291,'FY18-19'!$E$2:$GA$49,48,FALSE)</f>
        <v>1418002.38</v>
      </c>
      <c r="P1292" s="1">
        <f>HLOOKUP($B1291,'FY19-20'!$E$2:$GA$49,48,FALSE)</f>
        <v>1447359.71</v>
      </c>
      <c r="Q1292" s="1">
        <f>HLOOKUP($B1291,'FY20-21'!$E$2:$GA$49,48,FALSE)</f>
        <v>1763639.31</v>
      </c>
      <c r="R1292" s="1">
        <f>HLOOKUP($B1291,'FY21-22'!$E$2:$GA$49,48,FALSE)</f>
        <v>1771485.2200000002</v>
      </c>
      <c r="S1292" s="1">
        <f>HLOOKUP($B1291,'FY22-23'!$E$2:$GA$49,48,FALSE)</f>
        <v>1640144.51</v>
      </c>
      <c r="T1292" s="1">
        <f>HLOOKUP($B1291,'FY23-24'!$E$2:$GA$49,48,FALSE)</f>
        <v>1600082.5899999999</v>
      </c>
    </row>
    <row r="1293" spans="1:20">
      <c r="B1293" t="s">
        <v>272</v>
      </c>
      <c r="D1293" t="s">
        <v>17</v>
      </c>
      <c r="E1293" s="3">
        <v>539.08000000000004</v>
      </c>
      <c r="F1293" s="3">
        <v>528.28</v>
      </c>
      <c r="G1293" s="3">
        <v>568.71</v>
      </c>
      <c r="H1293" s="3">
        <v>591.11</v>
      </c>
      <c r="I1293" s="3">
        <v>775.23629790310918</v>
      </c>
      <c r="J1293" s="3">
        <v>741.96585171405798</v>
      </c>
      <c r="K1293" s="3">
        <f t="shared" ref="K1293:R1293" si="942">K1290/K1288</f>
        <v>872.54380524112264</v>
      </c>
      <c r="L1293" s="3">
        <f t="shared" si="942"/>
        <v>552.73083568245886</v>
      </c>
      <c r="M1293" s="3">
        <f t="shared" si="942"/>
        <v>679.27700522861278</v>
      </c>
      <c r="N1293" s="3">
        <f t="shared" si="942"/>
        <v>669.17988095238093</v>
      </c>
      <c r="O1293" s="3">
        <f t="shared" si="942"/>
        <v>688.45747511579782</v>
      </c>
      <c r="P1293" s="3">
        <f t="shared" si="942"/>
        <v>599.94125334715386</v>
      </c>
      <c r="Q1293" s="3">
        <f t="shared" si="942"/>
        <v>841.56064660105289</v>
      </c>
      <c r="R1293" s="3">
        <f t="shared" si="942"/>
        <v>848.90564216120458</v>
      </c>
      <c r="S1293" s="3">
        <f t="shared" ref="S1293:T1293" si="943">S1290/S1288</f>
        <v>899.48223748439102</v>
      </c>
      <c r="T1293" s="3">
        <f t="shared" si="943"/>
        <v>1114.0458202914194</v>
      </c>
    </row>
    <row r="1294" spans="1:20">
      <c r="B1294" t="s">
        <v>272</v>
      </c>
      <c r="D1294" t="s">
        <v>18</v>
      </c>
      <c r="E1294" s="4">
        <v>2.99</v>
      </c>
      <c r="F1294" s="4">
        <v>3.13</v>
      </c>
      <c r="G1294" s="4">
        <v>3.11</v>
      </c>
      <c r="H1294" s="4">
        <v>3.34</v>
      </c>
      <c r="I1294" s="5">
        <v>3.4527557914032112</v>
      </c>
      <c r="J1294" s="5">
        <v>3.8147943958944763</v>
      </c>
      <c r="K1294" s="3">
        <f t="shared" ref="K1294:M1296" si="944">K1290/K1289</f>
        <v>3.5398750891725914</v>
      </c>
      <c r="L1294" s="3">
        <f t="shared" si="944"/>
        <v>3.9873087156396614</v>
      </c>
      <c r="M1294" s="3">
        <f t="shared" si="944"/>
        <v>3.8803889781063181</v>
      </c>
      <c r="N1294" s="3">
        <f t="shared" ref="N1294:R1296" si="945">N1290/N1289</f>
        <v>3.5790184900630768</v>
      </c>
      <c r="O1294" s="3">
        <f t="shared" si="945"/>
        <v>3.8585396515383832</v>
      </c>
      <c r="P1294" s="3">
        <f t="shared" si="945"/>
        <v>4.6261059961701774</v>
      </c>
      <c r="Q1294" s="3">
        <f t="shared" si="945"/>
        <v>3.7122527523009881</v>
      </c>
      <c r="R1294" s="3">
        <f t="shared" si="945"/>
        <v>4.5691656059154164</v>
      </c>
      <c r="S1294" s="3">
        <f t="shared" ref="S1294:T1294" si="946">S1290/S1289</f>
        <v>3.8955536727808062</v>
      </c>
      <c r="T1294" s="3">
        <f t="shared" si="946"/>
        <v>4.9448568218756099</v>
      </c>
    </row>
    <row r="1295" spans="1:20">
      <c r="B1295" t="s">
        <v>272</v>
      </c>
      <c r="D1295" t="s">
        <v>19</v>
      </c>
      <c r="E1295" s="6">
        <v>0.37909999999999999</v>
      </c>
      <c r="F1295" s="6">
        <v>0.37780000000000002</v>
      </c>
      <c r="G1295" s="6">
        <v>0.38279999999999997</v>
      </c>
      <c r="H1295" s="6">
        <v>0.3876</v>
      </c>
      <c r="I1295" s="6">
        <v>0.37214118746990865</v>
      </c>
      <c r="J1295" s="6">
        <v>0.37791263665073727</v>
      </c>
      <c r="K1295" s="6">
        <f t="shared" si="944"/>
        <v>0.3836959091244323</v>
      </c>
      <c r="L1295" s="6">
        <f t="shared" si="944"/>
        <v>0.35520483332650588</v>
      </c>
      <c r="M1295" s="6">
        <f t="shared" si="944"/>
        <v>0.34060508144338186</v>
      </c>
      <c r="N1295" s="6">
        <f t="shared" si="945"/>
        <v>0.35861069546571839</v>
      </c>
      <c r="O1295" s="6">
        <f t="shared" si="945"/>
        <v>0.36251311593354385</v>
      </c>
      <c r="P1295" s="6">
        <f t="shared" si="945"/>
        <v>0.36461433990652642</v>
      </c>
      <c r="Q1295" s="6">
        <f t="shared" si="945"/>
        <v>0.40616154582487196</v>
      </c>
      <c r="R1295" s="6">
        <f t="shared" si="945"/>
        <v>0.38954076543731647</v>
      </c>
      <c r="S1295" s="6">
        <f t="shared" ref="S1295:T1295" si="947">S1291/S1290</f>
        <v>0.36364638062494659</v>
      </c>
      <c r="T1295" s="6">
        <f t="shared" si="947"/>
        <v>0.35211159905896783</v>
      </c>
    </row>
    <row r="1296" spans="1:20">
      <c r="B1296" t="s">
        <v>272</v>
      </c>
      <c r="D1296" t="s">
        <v>20</v>
      </c>
      <c r="E1296" s="6">
        <v>0.58309999999999995</v>
      </c>
      <c r="F1296" s="6">
        <v>0.59019999999999995</v>
      </c>
      <c r="G1296" s="6">
        <v>0.60550000000000004</v>
      </c>
      <c r="H1296" s="6">
        <v>0.6129</v>
      </c>
      <c r="I1296" s="6">
        <v>0.66175305077163438</v>
      </c>
      <c r="J1296" s="6">
        <v>0.61240132037807615</v>
      </c>
      <c r="K1296" s="6">
        <f t="shared" si="944"/>
        <v>0.65150963518182048</v>
      </c>
      <c r="L1296" s="6">
        <f t="shared" si="944"/>
        <v>0.61640026442677542</v>
      </c>
      <c r="M1296" s="6">
        <f t="shared" si="944"/>
        <v>0.6040016563979399</v>
      </c>
      <c r="N1296" s="6">
        <f t="shared" si="945"/>
        <v>0.5949705802557701</v>
      </c>
      <c r="O1296" s="6">
        <f t="shared" si="945"/>
        <v>0.55993608367974057</v>
      </c>
      <c r="P1296" s="6">
        <f t="shared" si="945"/>
        <v>0.57152860892465152</v>
      </c>
      <c r="Q1296" s="6">
        <f t="shared" si="945"/>
        <v>0.59049130637614455</v>
      </c>
      <c r="R1296" s="6">
        <f t="shared" si="945"/>
        <v>0.59311822766290678</v>
      </c>
      <c r="S1296" s="6">
        <f t="shared" ref="S1296:T1296" si="948">S1292/S1291</f>
        <v>0.56922457783040137</v>
      </c>
      <c r="T1296" s="6">
        <f t="shared" si="948"/>
        <v>0.55033052710320662</v>
      </c>
    </row>
    <row r="1297" spans="1:20">
      <c r="B1297" t="s">
        <v>272</v>
      </c>
      <c r="D1297" t="s">
        <v>21</v>
      </c>
      <c r="E1297" s="6">
        <v>0.22109999999999999</v>
      </c>
      <c r="F1297" s="6">
        <v>0.223</v>
      </c>
      <c r="G1297" s="6">
        <v>0.23169999999999999</v>
      </c>
      <c r="H1297" s="6">
        <v>0.23760000000000001</v>
      </c>
      <c r="I1297" s="6">
        <v>0.24626556612599076</v>
      </c>
      <c r="J1297" s="6">
        <v>0.23143419767247164</v>
      </c>
      <c r="K1297" s="6">
        <f t="shared" ref="K1297:R1297" si="949">K1292/K1290</f>
        <v>0.24998158177441585</v>
      </c>
      <c r="L1297" s="6">
        <f t="shared" si="949"/>
        <v>0.21894835318812692</v>
      </c>
      <c r="M1297" s="6">
        <f t="shared" si="949"/>
        <v>0.20572603336935788</v>
      </c>
      <c r="N1297" s="6">
        <f t="shared" si="949"/>
        <v>0.21336281356716374</v>
      </c>
      <c r="O1297" s="6">
        <f t="shared" si="949"/>
        <v>0.20298417441836827</v>
      </c>
      <c r="P1297" s="6">
        <f t="shared" si="949"/>
        <v>0.20838752648075709</v>
      </c>
      <c r="Q1297" s="6">
        <f t="shared" si="949"/>
        <v>0.23983486179388294</v>
      </c>
      <c r="R1297" s="6">
        <f t="shared" si="949"/>
        <v>0.23104372839863324</v>
      </c>
      <c r="S1297" s="6">
        <f t="shared" ref="S1297:T1297" si="950">S1292/S1290</f>
        <v>0.20699645749078868</v>
      </c>
      <c r="T1297" s="6">
        <f t="shared" si="950"/>
        <v>0.1937777619092747</v>
      </c>
    </row>
    <row r="1298" spans="1:20">
      <c r="B1298" t="s">
        <v>272</v>
      </c>
    </row>
    <row r="1299" spans="1:20">
      <c r="A1299" t="s">
        <v>274</v>
      </c>
      <c r="B1299" t="s">
        <v>275</v>
      </c>
      <c r="C1299" t="s">
        <v>276</v>
      </c>
    </row>
    <row r="1300" spans="1:20">
      <c r="B1300" t="s">
        <v>275</v>
      </c>
      <c r="D1300" t="s">
        <v>12</v>
      </c>
      <c r="E1300" s="1">
        <v>72</v>
      </c>
      <c r="F1300" s="1">
        <v>70</v>
      </c>
      <c r="G1300" s="1">
        <v>61</v>
      </c>
      <c r="H1300" s="1">
        <v>62</v>
      </c>
      <c r="I1300" s="1">
        <v>48</v>
      </c>
      <c r="J1300" s="1">
        <v>52</v>
      </c>
      <c r="K1300" s="1">
        <f>HLOOKUP(B1299,'FY14-15'!$E$2:$GA$49,15,FALSE)</f>
        <v>57</v>
      </c>
      <c r="L1300" s="1">
        <f>HLOOKUP(B1299,'FY15-16'!$E$2:$GA$49,15,FALSE)</f>
        <v>70</v>
      </c>
      <c r="M1300" s="1">
        <f>HLOOKUP(B1299,'FY16-17'!$E$2:$GA$49,15,FALSE)</f>
        <v>76</v>
      </c>
      <c r="N1300" s="1">
        <f>HLOOKUP(B1299,'FY17-18'!$E$2:$GA$49,15,FALSE)</f>
        <v>73</v>
      </c>
      <c r="O1300" s="1">
        <f>HLOOKUP($B1299,'FY18-19'!$E$2:$GA$49,15,FALSE)</f>
        <v>97</v>
      </c>
      <c r="P1300" s="1">
        <f>HLOOKUP($B1299,'FY19-20'!$E$2:$GA$49,15,FALSE)</f>
        <v>85</v>
      </c>
      <c r="Q1300" s="1">
        <f>HLOOKUP($B1299,'FY20-21'!$E$2:$GA$49,15,FALSE)</f>
        <v>45</v>
      </c>
      <c r="R1300" s="1">
        <f>HLOOKUP($B1299,'FY21-22'!$E$2:$GA$49,15,FALSE)</f>
        <v>33</v>
      </c>
      <c r="S1300" s="1">
        <f>HLOOKUP($B1299,'FY22-23'!$E$2:$GA$49,15,FALSE)</f>
        <v>70</v>
      </c>
      <c r="T1300" s="1">
        <f>HLOOKUP($B1299,'FY23-24'!$E$2:$GA$49,15,FALSE)</f>
        <v>76</v>
      </c>
    </row>
    <row r="1301" spans="1:20">
      <c r="B1301" t="s">
        <v>275</v>
      </c>
      <c r="D1301" t="s">
        <v>13</v>
      </c>
      <c r="E1301" s="3">
        <v>176328</v>
      </c>
      <c r="F1301" s="3">
        <v>139302</v>
      </c>
      <c r="G1301" s="3">
        <v>149060</v>
      </c>
      <c r="H1301" s="3">
        <v>139997</v>
      </c>
      <c r="I1301" s="1">
        <v>133419</v>
      </c>
      <c r="J1301" s="1">
        <v>133488</v>
      </c>
      <c r="K1301" s="1">
        <f>HLOOKUP(B1300,'FY14-15'!$E$2:$GA$49,31,FALSE)</f>
        <v>114768</v>
      </c>
      <c r="L1301" s="1">
        <f>HLOOKUP(B1300,'FY15-16'!$E$2:$GA$49,31,FALSE)</f>
        <v>102531</v>
      </c>
      <c r="M1301" s="1">
        <f>HLOOKUP(B1300,'FY16-17'!$E$2:$GA$49,31,FALSE)</f>
        <v>112112</v>
      </c>
      <c r="N1301" s="1">
        <f>HLOOKUP(B1300,'FY17-18'!$E$2:$GA$49,31,FALSE)</f>
        <v>113787</v>
      </c>
      <c r="O1301" s="1">
        <f>HLOOKUP($B1300,'FY18-19'!$E$2:$GA$49,31,FALSE)</f>
        <v>146930</v>
      </c>
      <c r="P1301" s="1">
        <f>HLOOKUP($B1300,'FY19-20'!$E$2:$GA$49,31,FALSE)</f>
        <v>38744.699999999997</v>
      </c>
      <c r="Q1301" s="1">
        <f>HLOOKUP($B1300,'FY20-21'!$E$2:$GA$49,31,FALSE)</f>
        <v>36518.400000000001</v>
      </c>
      <c r="R1301" s="1">
        <f>HLOOKUP($B1300,'FY21-22'!$E$2:$GA$49,31,FALSE)</f>
        <v>21347.4</v>
      </c>
      <c r="S1301" s="1">
        <f>HLOOKUP($B1300,'FY22-23'!$E$2:$GA$49,31,FALSE)</f>
        <v>60350</v>
      </c>
      <c r="T1301" s="1">
        <f>HLOOKUP($B1300,'FY23-24'!$E$2:$GA$49,31,FALSE)</f>
        <v>66076.5</v>
      </c>
    </row>
    <row r="1302" spans="1:20">
      <c r="B1302" t="s">
        <v>275</v>
      </c>
      <c r="D1302" t="s">
        <v>24</v>
      </c>
      <c r="E1302" s="3">
        <v>51443.28</v>
      </c>
      <c r="F1302" s="3">
        <v>44829.75</v>
      </c>
      <c r="G1302" s="3">
        <v>43488.55</v>
      </c>
      <c r="H1302" s="3">
        <v>48406.89</v>
      </c>
      <c r="I1302" s="1">
        <v>43473.73</v>
      </c>
      <c r="J1302" s="1">
        <v>41879.75</v>
      </c>
      <c r="K1302" s="1">
        <f>HLOOKUP(B1301,'FY14-15'!$E$2:$GA$49,7,FALSE)</f>
        <v>33744.01</v>
      </c>
      <c r="L1302" s="1">
        <f>HLOOKUP(B1301,'FY15-16'!$E$2:$GA$49,7,FALSE)</f>
        <v>31420.16</v>
      </c>
      <c r="M1302" s="1">
        <f>HLOOKUP(B1301,'FY16-17'!$E$2:$GA$49,7,FALSE)</f>
        <v>36128.080000000002</v>
      </c>
      <c r="N1302" s="1">
        <f>HLOOKUP(B1301,'FY17-18'!$E$2:$GA$49,7,FALSE)</f>
        <v>38396.449999999997</v>
      </c>
      <c r="O1302" s="1">
        <f>HLOOKUP($B1301,'FY18-19'!$E$2:$GA$49,7,FALSE)</f>
        <v>34262</v>
      </c>
      <c r="P1302" s="1">
        <f>HLOOKUP($B1301,'FY19-20'!$E$2:$GA$49,7,FALSE)</f>
        <v>12515.04</v>
      </c>
      <c r="Q1302" s="1">
        <f>HLOOKUP($B1301,'FY20-21'!$E$2:$GA$49,7,FALSE)</f>
        <v>12838.48</v>
      </c>
      <c r="R1302" s="1">
        <f>HLOOKUP($B1301,'FY21-22'!$E$2:$GA$49,7,FALSE)</f>
        <v>10162.530000000001</v>
      </c>
      <c r="S1302" s="1">
        <f>HLOOKUP($B1301,'FY22-23'!$E$2:$GA$49,7,FALSE)</f>
        <v>20833.900000000001</v>
      </c>
      <c r="T1302" s="1">
        <f>HLOOKUP($B1301,'FY23-24'!$E$2:$GA$49,7,FALSE)</f>
        <v>27958.65</v>
      </c>
    </row>
    <row r="1303" spans="1:20">
      <c r="B1303" t="s">
        <v>275</v>
      </c>
      <c r="D1303" t="s">
        <v>15</v>
      </c>
      <c r="E1303" s="3">
        <v>50715.1</v>
      </c>
      <c r="F1303" s="3">
        <v>46298.95</v>
      </c>
      <c r="G1303" s="3">
        <v>40346.78</v>
      </c>
      <c r="H1303" s="3">
        <v>43566.2</v>
      </c>
      <c r="I1303" s="1">
        <v>39126.36</v>
      </c>
      <c r="J1303" s="1">
        <v>37691.78</v>
      </c>
      <c r="K1303" s="1">
        <f>HLOOKUP(B1302,'FY14-15'!$E$2:$GA$49,39,FALSE)</f>
        <v>37691.78</v>
      </c>
      <c r="L1303" s="1">
        <f>HLOOKUP(B1302,'FY15-16'!$E$2:$GA$49,39,FALSE)</f>
        <v>30369.61</v>
      </c>
      <c r="M1303" s="1">
        <f>HLOOKUP(B1302,'FY16-17'!$E$2:$GA$49,39,FALSE)</f>
        <v>32515.27</v>
      </c>
      <c r="N1303" s="1">
        <f>HLOOKUP(B1302,'FY17-18'!$E$2:$GA$49,39,FALSE)</f>
        <v>34556.81</v>
      </c>
      <c r="O1303" s="1">
        <f>HLOOKUP($B1302,'FY18-19'!$E$2:$GA$49,39,FALSE)</f>
        <v>34556.81</v>
      </c>
      <c r="P1303" s="1">
        <f>HLOOKUP($B1302,'FY19-20'!$E$2:$GA$49,39,FALSE)</f>
        <v>30835.8</v>
      </c>
      <c r="Q1303" s="1">
        <f>HLOOKUP($B1302,'FY20-21'!$E$2:$GA$49,39,FALSE)</f>
        <v>11554.63</v>
      </c>
      <c r="R1303" s="1">
        <f>HLOOKUP($B1302,'FY21-22'!$E$2:$GA$49,39,FALSE)</f>
        <v>11554.63</v>
      </c>
      <c r="S1303" s="1">
        <f>HLOOKUP($B1302,'FY22-23'!$E$2:$GA$49,39,FALSE)</f>
        <v>18750.509999999998</v>
      </c>
      <c r="T1303" s="1">
        <f>HLOOKUP($B1302,'FY23-24'!$E$2:$GA$49,39,FALSE)</f>
        <v>25162.79</v>
      </c>
    </row>
    <row r="1304" spans="1:20">
      <c r="B1304" t="s">
        <v>275</v>
      </c>
      <c r="D1304" t="s">
        <v>16</v>
      </c>
      <c r="E1304" s="3">
        <v>29466.3</v>
      </c>
      <c r="F1304" s="3">
        <v>26793.68</v>
      </c>
      <c r="G1304" s="3">
        <v>23602.400000000001</v>
      </c>
      <c r="H1304" s="3">
        <v>27032.35</v>
      </c>
      <c r="I1304" s="1">
        <v>26831.93</v>
      </c>
      <c r="J1304" s="1">
        <v>23586.720000000001</v>
      </c>
      <c r="K1304" s="1">
        <f>HLOOKUP(B1303,'FY14-15'!$E$2:$GA$49,48,FALSE)</f>
        <v>24299.93</v>
      </c>
      <c r="L1304" s="1">
        <f>HLOOKUP(B1303,'FY15-16'!$E$2:$GA$49,48,FALSE)</f>
        <v>17957.59</v>
      </c>
      <c r="M1304" s="1">
        <f>HLOOKUP(B1303,'FY16-17'!$E$2:$GA$49,48,FALSE)</f>
        <v>19984.54</v>
      </c>
      <c r="N1304" s="1">
        <f>HLOOKUP(B1303,'FY17-18'!$E$2:$GA$49,48,FALSE)</f>
        <v>20292.759999999998</v>
      </c>
      <c r="O1304" s="1">
        <f>HLOOKUP($B1303,'FY18-19'!$E$2:$GA$49,48,FALSE)</f>
        <v>19211.8</v>
      </c>
      <c r="P1304" s="1">
        <f>HLOOKUP($B1303,'FY19-20'!$E$2:$GA$49,48,FALSE)</f>
        <v>17277.93</v>
      </c>
      <c r="Q1304" s="1">
        <f>HLOOKUP($B1303,'FY20-21'!$E$2:$GA$49,48,FALSE)</f>
        <v>4983.37</v>
      </c>
      <c r="R1304" s="1">
        <f>HLOOKUP($B1303,'FY21-22'!$E$2:$GA$49,48,FALSE)</f>
        <v>6734.7199999999993</v>
      </c>
      <c r="S1304" s="1">
        <f>HLOOKUP($B1303,'FY22-23'!$E$2:$GA$49,48,FALSE)</f>
        <v>11407.47</v>
      </c>
      <c r="T1304" s="1">
        <f>HLOOKUP($B1303,'FY23-24'!$E$2:$GA$49,48,FALSE)</f>
        <v>14388.439999999999</v>
      </c>
    </row>
    <row r="1305" spans="1:20">
      <c r="B1305" t="s">
        <v>275</v>
      </c>
      <c r="D1305" t="s">
        <v>17</v>
      </c>
      <c r="E1305" s="3">
        <v>714.49</v>
      </c>
      <c r="F1305" s="3">
        <v>640.42999999999995</v>
      </c>
      <c r="G1305" s="3">
        <v>712.93</v>
      </c>
      <c r="H1305" s="3">
        <v>780.76</v>
      </c>
      <c r="I1305" s="3">
        <v>905.70270833333336</v>
      </c>
      <c r="J1305" s="3">
        <v>805.37980769230774</v>
      </c>
      <c r="K1305" s="3">
        <f t="shared" ref="K1305:R1305" si="951">K1302/K1300</f>
        <v>592.00017543859656</v>
      </c>
      <c r="L1305" s="3">
        <f t="shared" si="951"/>
        <v>448.85942857142857</v>
      </c>
      <c r="M1305" s="3">
        <f t="shared" si="951"/>
        <v>475.36947368421056</v>
      </c>
      <c r="N1305" s="3">
        <f t="shared" si="951"/>
        <v>525.97876712328764</v>
      </c>
      <c r="O1305" s="3">
        <f t="shared" si="951"/>
        <v>353.21649484536084</v>
      </c>
      <c r="P1305" s="3">
        <f t="shared" si="951"/>
        <v>147.23576470588236</v>
      </c>
      <c r="Q1305" s="3">
        <f t="shared" si="951"/>
        <v>285.29955555555557</v>
      </c>
      <c r="R1305" s="3">
        <f t="shared" si="951"/>
        <v>307.95545454545459</v>
      </c>
      <c r="S1305" s="3">
        <f t="shared" ref="S1305:T1305" si="952">S1302/S1300</f>
        <v>297.62714285714287</v>
      </c>
      <c r="T1305" s="3">
        <f t="shared" si="952"/>
        <v>367.87697368421055</v>
      </c>
    </row>
    <row r="1306" spans="1:20">
      <c r="B1306" t="s">
        <v>275</v>
      </c>
      <c r="D1306" t="s">
        <v>18</v>
      </c>
      <c r="E1306" s="4">
        <v>0.28999999999999998</v>
      </c>
      <c r="F1306" s="4">
        <v>0.32</v>
      </c>
      <c r="G1306" s="4">
        <v>0.28999999999999998</v>
      </c>
      <c r="H1306" s="4">
        <v>0.35</v>
      </c>
      <c r="I1306" s="5">
        <v>0.32584362047384557</v>
      </c>
      <c r="J1306" s="5">
        <v>0.31373419333573055</v>
      </c>
      <c r="K1306" s="3">
        <f t="shared" ref="K1306:M1308" si="953">K1302/K1301</f>
        <v>0.29401932594451419</v>
      </c>
      <c r="L1306" s="3">
        <f t="shared" si="953"/>
        <v>0.30644546527391714</v>
      </c>
      <c r="M1306" s="3">
        <f t="shared" si="953"/>
        <v>0.32224989296417872</v>
      </c>
      <c r="N1306" s="3">
        <f t="shared" ref="N1306:R1308" si="954">N1302/N1301</f>
        <v>0.33744144761703881</v>
      </c>
      <c r="O1306" s="3">
        <f t="shared" si="954"/>
        <v>0.23318587082284081</v>
      </c>
      <c r="P1306" s="3">
        <f t="shared" si="954"/>
        <v>0.32301295402984154</v>
      </c>
      <c r="Q1306" s="3">
        <f t="shared" si="954"/>
        <v>0.35156195233087972</v>
      </c>
      <c r="R1306" s="3">
        <f t="shared" si="954"/>
        <v>0.47605469518536214</v>
      </c>
      <c r="S1306" s="3">
        <f t="shared" ref="S1306:T1306" si="955">S1302/S1301</f>
        <v>0.34521789560894783</v>
      </c>
      <c r="T1306" s="3">
        <f t="shared" si="955"/>
        <v>0.42312546820730518</v>
      </c>
    </row>
    <row r="1307" spans="1:20">
      <c r="B1307" t="s">
        <v>275</v>
      </c>
      <c r="D1307" t="s">
        <v>19</v>
      </c>
      <c r="E1307" s="6">
        <v>0.98580000000000001</v>
      </c>
      <c r="F1307" s="6">
        <v>1.0327999999999999</v>
      </c>
      <c r="G1307" s="6">
        <v>0.92779999999999996</v>
      </c>
      <c r="H1307" s="6">
        <v>0.9</v>
      </c>
      <c r="I1307" s="6">
        <v>0.90000006900719121</v>
      </c>
      <c r="J1307" s="6">
        <v>0.90000011938944235</v>
      </c>
      <c r="K1307" s="6">
        <f t="shared" si="953"/>
        <v>1.1169917268279614</v>
      </c>
      <c r="L1307" s="6">
        <f t="shared" si="953"/>
        <v>0.96656446052470768</v>
      </c>
      <c r="M1307" s="6">
        <f t="shared" si="953"/>
        <v>0.89999994464139799</v>
      </c>
      <c r="N1307" s="6">
        <f t="shared" si="954"/>
        <v>0.90000013022037195</v>
      </c>
      <c r="O1307" s="6">
        <f t="shared" si="954"/>
        <v>1.0086045764987448</v>
      </c>
      <c r="P1307" s="6">
        <f t="shared" si="954"/>
        <v>2.4638994361983659</v>
      </c>
      <c r="Q1307" s="6">
        <f t="shared" si="954"/>
        <v>0.89999984421831869</v>
      </c>
      <c r="R1307" s="6">
        <f t="shared" si="954"/>
        <v>1.1369836054604512</v>
      </c>
      <c r="S1307" s="6">
        <f t="shared" ref="S1307:T1307" si="956">S1303/S1302</f>
        <v>0.89999999999999991</v>
      </c>
      <c r="T1307" s="6">
        <f t="shared" si="956"/>
        <v>0.9000001788355303</v>
      </c>
    </row>
    <row r="1308" spans="1:20">
      <c r="B1308" t="s">
        <v>275</v>
      </c>
      <c r="D1308" t="s">
        <v>20</v>
      </c>
      <c r="E1308" s="6">
        <v>0.58099999999999996</v>
      </c>
      <c r="F1308" s="6">
        <v>0.57869999999999999</v>
      </c>
      <c r="G1308" s="6">
        <v>0.58499999999999996</v>
      </c>
      <c r="H1308" s="6">
        <v>0.62050000000000005</v>
      </c>
      <c r="I1308" s="6">
        <v>0.68577628994877116</v>
      </c>
      <c r="J1308" s="6">
        <v>0.62577888335334664</v>
      </c>
      <c r="K1308" s="6">
        <f t="shared" si="953"/>
        <v>0.64470104622281044</v>
      </c>
      <c r="L1308" s="6">
        <f t="shared" si="953"/>
        <v>0.59130130416557869</v>
      </c>
      <c r="M1308" s="6">
        <f t="shared" si="953"/>
        <v>0.61462014616517102</v>
      </c>
      <c r="N1308" s="6">
        <f t="shared" si="954"/>
        <v>0.58722897165565913</v>
      </c>
      <c r="O1308" s="6">
        <f t="shared" si="954"/>
        <v>0.5559483065711216</v>
      </c>
      <c r="P1308" s="6">
        <f t="shared" si="954"/>
        <v>0.56032047165956456</v>
      </c>
      <c r="Q1308" s="6">
        <f t="shared" si="954"/>
        <v>0.43128771756430107</v>
      </c>
      <c r="R1308" s="6">
        <f t="shared" si="954"/>
        <v>0.58285899245583805</v>
      </c>
      <c r="S1308" s="6">
        <f t="shared" ref="S1308:T1308" si="957">S1304/S1303</f>
        <v>0.60838185201362527</v>
      </c>
      <c r="T1308" s="6">
        <f t="shared" si="957"/>
        <v>0.5718141748192469</v>
      </c>
    </row>
    <row r="1309" spans="1:20">
      <c r="B1309" t="s">
        <v>275</v>
      </c>
      <c r="D1309" t="s">
        <v>21</v>
      </c>
      <c r="E1309" s="6">
        <v>0.57279999999999998</v>
      </c>
      <c r="F1309" s="6">
        <v>0.59770000000000001</v>
      </c>
      <c r="G1309" s="6">
        <v>0.54269999999999996</v>
      </c>
      <c r="H1309" s="6">
        <v>0.55840000000000001</v>
      </c>
      <c r="I1309" s="6">
        <v>0.61719870827738954</v>
      </c>
      <c r="J1309" s="6">
        <v>0.56320106972940387</v>
      </c>
      <c r="K1309" s="6">
        <f t="shared" ref="K1309:R1309" si="958">K1304/K1302</f>
        <v>0.7201257349082103</v>
      </c>
      <c r="L1309" s="6">
        <f t="shared" si="958"/>
        <v>0.5715308260683587</v>
      </c>
      <c r="M1309" s="6">
        <f t="shared" si="958"/>
        <v>0.55315809752414191</v>
      </c>
      <c r="N1309" s="6">
        <f t="shared" si="958"/>
        <v>0.52850615095926834</v>
      </c>
      <c r="O1309" s="6">
        <f t="shared" si="958"/>
        <v>0.56073200630436049</v>
      </c>
      <c r="P1309" s="6">
        <f t="shared" si="958"/>
        <v>1.3805732942124036</v>
      </c>
      <c r="Q1309" s="6">
        <f t="shared" si="958"/>
        <v>0.38815887862114518</v>
      </c>
      <c r="R1309" s="6">
        <f t="shared" si="958"/>
        <v>0.66270111871748461</v>
      </c>
      <c r="S1309" s="6">
        <f t="shared" ref="S1309:T1309" si="959">S1304/S1302</f>
        <v>0.54754366681226263</v>
      </c>
      <c r="T1309" s="6">
        <f t="shared" si="959"/>
        <v>0.51463285959801341</v>
      </c>
    </row>
    <row r="1310" spans="1:20">
      <c r="B1310" t="s">
        <v>275</v>
      </c>
    </row>
    <row r="1311" spans="1:20">
      <c r="A1311" t="s">
        <v>277</v>
      </c>
      <c r="B1311" t="s">
        <v>278</v>
      </c>
      <c r="C1311" t="s">
        <v>279</v>
      </c>
    </row>
    <row r="1312" spans="1:20">
      <c r="B1312" t="s">
        <v>278</v>
      </c>
      <c r="D1312" t="s">
        <v>12</v>
      </c>
      <c r="E1312" s="1">
        <v>1394</v>
      </c>
      <c r="F1312" s="1">
        <v>698</v>
      </c>
      <c r="G1312" s="1">
        <v>1051</v>
      </c>
      <c r="H1312" s="1">
        <v>1314</v>
      </c>
      <c r="I1312" s="1">
        <v>1128</v>
      </c>
      <c r="J1312" s="1">
        <v>990</v>
      </c>
      <c r="K1312" s="1">
        <f>HLOOKUP(B1311,'FY14-15'!$E$2:$GA$49,15,FALSE)</f>
        <v>1007</v>
      </c>
      <c r="L1312" s="1">
        <f>HLOOKUP(B1311,'FY15-16'!$E$2:$GA$49,15,FALSE)</f>
        <v>1106</v>
      </c>
      <c r="M1312" s="1">
        <f>HLOOKUP(B1311,'FY16-17'!$E$2:$GA$49,15,FALSE)</f>
        <v>1360</v>
      </c>
      <c r="N1312" s="1">
        <f>HLOOKUP(B1311,'FY17-18'!$E$2:$GA$49,15,FALSE)</f>
        <v>1235</v>
      </c>
      <c r="O1312" s="1">
        <f>HLOOKUP($B1311,'FY18-19'!$E$2:$GA$49,15,FALSE)</f>
        <v>1036</v>
      </c>
      <c r="P1312" s="1">
        <f>HLOOKUP($B1311,'FY19-20'!$E$2:$GA$49,15,FALSE)</f>
        <v>1472</v>
      </c>
      <c r="Q1312" s="1">
        <f>HLOOKUP($B1311,'FY20-21'!$E$2:$GA$49,15,FALSE)</f>
        <v>1251</v>
      </c>
      <c r="R1312" s="1">
        <f>HLOOKUP($B1311,'FY21-22'!$E$2:$GA$49,15,FALSE)</f>
        <v>1463</v>
      </c>
      <c r="S1312" s="1">
        <f>HLOOKUP($B1311,'FY22-23'!$E$2:$GA$49,15,FALSE)</f>
        <v>482</v>
      </c>
      <c r="T1312" s="1">
        <f>HLOOKUP($B1311,'FY23-24'!$E$2:$GA$49,15,FALSE)</f>
        <v>1759</v>
      </c>
    </row>
    <row r="1313" spans="1:20">
      <c r="B1313" t="s">
        <v>278</v>
      </c>
      <c r="D1313" t="s">
        <v>13</v>
      </c>
      <c r="E1313" s="3">
        <v>163493</v>
      </c>
      <c r="F1313" s="3">
        <v>199899</v>
      </c>
      <c r="G1313" s="3">
        <v>214434</v>
      </c>
      <c r="H1313" s="3">
        <v>201096</v>
      </c>
      <c r="I1313" s="1">
        <v>165528</v>
      </c>
      <c r="J1313" s="1">
        <v>160740</v>
      </c>
      <c r="K1313" s="1">
        <f>HLOOKUP(B1312,'FY14-15'!$E$2:$GA$49,31,FALSE)</f>
        <v>169974</v>
      </c>
      <c r="L1313" s="1">
        <f>HLOOKUP(B1312,'FY15-16'!$E$2:$GA$49,31,FALSE)</f>
        <v>189468</v>
      </c>
      <c r="M1313" s="1">
        <f>HLOOKUP(B1312,'FY16-17'!$E$2:$GA$49,31,FALSE)</f>
        <v>155720</v>
      </c>
      <c r="N1313" s="1">
        <f>HLOOKUP(B1312,'FY17-18'!$E$2:$GA$49,31,FALSE)</f>
        <v>205674</v>
      </c>
      <c r="O1313" s="1">
        <f>HLOOKUP($B1312,'FY18-19'!$E$2:$GA$49,31,FALSE)</f>
        <v>190905</v>
      </c>
      <c r="P1313" s="1">
        <f>HLOOKUP($B1312,'FY19-20'!$E$2:$GA$49,31,FALSE)</f>
        <v>188002</v>
      </c>
      <c r="Q1313" s="1">
        <f>HLOOKUP($B1312,'FY20-21'!$E$2:$GA$49,31,FALSE)</f>
        <v>237920</v>
      </c>
      <c r="R1313" s="1">
        <f>HLOOKUP($B1312,'FY21-22'!$E$2:$GA$49,31,FALSE)</f>
        <v>148801</v>
      </c>
      <c r="S1313" s="1">
        <f>HLOOKUP($B1312,'FY22-23'!$E$2:$GA$49,31,FALSE)</f>
        <v>82512</v>
      </c>
      <c r="T1313" s="1">
        <f>HLOOKUP($B1312,'FY23-24'!$E$2:$GA$49,31,FALSE)</f>
        <v>77865</v>
      </c>
    </row>
    <row r="1314" spans="1:20">
      <c r="B1314" t="s">
        <v>278</v>
      </c>
      <c r="D1314" t="s">
        <v>24</v>
      </c>
      <c r="E1314" s="3">
        <v>571681.5</v>
      </c>
      <c r="F1314" s="3">
        <v>612163.68999999994</v>
      </c>
      <c r="G1314" s="3">
        <v>550625.47</v>
      </c>
      <c r="H1314" s="3">
        <v>509429.37</v>
      </c>
      <c r="I1314" s="1">
        <v>523671.11</v>
      </c>
      <c r="J1314" s="1">
        <v>603836.53</v>
      </c>
      <c r="K1314" s="1">
        <f>HLOOKUP(B1313,'FY14-15'!$E$2:$GA$49,7,FALSE)</f>
        <v>568740.78</v>
      </c>
      <c r="L1314" s="1">
        <f>HLOOKUP(B1313,'FY15-16'!$E$2:$GA$49,7,FALSE)</f>
        <v>584991.54</v>
      </c>
      <c r="M1314" s="1">
        <f>HLOOKUP(B1313,'FY16-17'!$E$2:$GA$49,7,FALSE)</f>
        <v>515868.76</v>
      </c>
      <c r="N1314" s="1">
        <f>HLOOKUP(B1313,'FY17-18'!$E$2:$GA$49,7,FALSE)</f>
        <v>625326.06000000006</v>
      </c>
      <c r="O1314" s="1">
        <f>HLOOKUP($B1313,'FY18-19'!$E$2:$GA$49,7,FALSE)</f>
        <v>728517.88</v>
      </c>
      <c r="P1314" s="1">
        <f>HLOOKUP($B1313,'FY19-20'!$E$2:$GA$49,7,FALSE)</f>
        <v>684649.08</v>
      </c>
      <c r="Q1314" s="1">
        <f>HLOOKUP($B1313,'FY20-21'!$E$2:$GA$49,7,FALSE)</f>
        <v>677533.19</v>
      </c>
      <c r="R1314" s="1">
        <f>HLOOKUP($B1313,'FY21-22'!$E$2:$GA$49,7,FALSE)</f>
        <v>605048.66</v>
      </c>
      <c r="S1314" s="1">
        <f>HLOOKUP($B1313,'FY22-23'!$E$2:$GA$49,7,FALSE)</f>
        <v>346725.47</v>
      </c>
      <c r="T1314" s="1">
        <f>HLOOKUP($B1313,'FY23-24'!$E$2:$GA$49,7,FALSE)</f>
        <v>427704.67</v>
      </c>
    </row>
    <row r="1315" spans="1:20">
      <c r="B1315" t="s">
        <v>278</v>
      </c>
      <c r="D1315" t="s">
        <v>15</v>
      </c>
      <c r="E1315" s="3">
        <v>268323.34999999998</v>
      </c>
      <c r="F1315" s="3">
        <v>257401.41</v>
      </c>
      <c r="G1315" s="3">
        <v>257401.41</v>
      </c>
      <c r="H1315" s="3">
        <v>240198.48</v>
      </c>
      <c r="I1315" s="1">
        <v>218821.28999999998</v>
      </c>
      <c r="J1315" s="1">
        <v>244774.25</v>
      </c>
      <c r="K1315" s="1">
        <f>HLOOKUP(B1314,'FY14-15'!$E$2:$GA$49,39,FALSE)</f>
        <v>244774.25</v>
      </c>
      <c r="L1315" s="1">
        <f>HLOOKUP(B1314,'FY15-16'!$E$2:$GA$49,39,FALSE)</f>
        <v>245585.92000000001</v>
      </c>
      <c r="M1315" s="1">
        <f>HLOOKUP(B1314,'FY16-17'!$E$2:$GA$49,39,FALSE)</f>
        <v>245585.92000000001</v>
      </c>
      <c r="N1315" s="1">
        <f>HLOOKUP(B1314,'FY17-18'!$E$2:$GA$49,39,FALSE)</f>
        <v>263305.76</v>
      </c>
      <c r="O1315" s="1">
        <f>HLOOKUP($B1314,'FY18-19'!$E$2:$GA$49,39,FALSE)</f>
        <v>294558.17000000004</v>
      </c>
      <c r="P1315" s="1">
        <f>HLOOKUP($B1314,'FY19-20'!$E$2:$GA$49,39,FALSE)</f>
        <v>294558.17000000004</v>
      </c>
      <c r="Q1315" s="1">
        <f>HLOOKUP($B1314,'FY20-21'!$E$2:$GA$49,39,FALSE)</f>
        <v>289063.82</v>
      </c>
      <c r="R1315" s="1">
        <f>HLOOKUP($B1314,'FY21-22'!$E$2:$GA$49,39,FALSE)</f>
        <v>289063.82</v>
      </c>
      <c r="S1315" s="1">
        <f>HLOOKUP($B1314,'FY22-23'!$E$2:$GA$49,39,FALSE)</f>
        <v>242194.86</v>
      </c>
      <c r="T1315" s="1">
        <f>HLOOKUP($B1314,'FY23-24'!$E$2:$GA$49,39,FALSE)</f>
        <v>164363.64000000001</v>
      </c>
    </row>
    <row r="1316" spans="1:20">
      <c r="B1316" t="s">
        <v>278</v>
      </c>
      <c r="D1316" t="s">
        <v>16</v>
      </c>
      <c r="E1316" s="3">
        <v>155754.68</v>
      </c>
      <c r="F1316" s="3">
        <v>150282.79999999999</v>
      </c>
      <c r="G1316" s="3">
        <v>154371.62</v>
      </c>
      <c r="H1316" s="3">
        <v>145432.84</v>
      </c>
      <c r="I1316" s="1">
        <v>135486.69</v>
      </c>
      <c r="J1316" s="1">
        <v>152704.01</v>
      </c>
      <c r="K1316" s="1">
        <f>HLOOKUP(B1315,'FY14-15'!$E$2:$GA$49,48,FALSE)</f>
        <v>158851.88999999998</v>
      </c>
      <c r="L1316" s="1">
        <f>HLOOKUP(B1315,'FY15-16'!$E$2:$GA$49,48,FALSE)</f>
        <v>151463.72</v>
      </c>
      <c r="M1316" s="1">
        <f>HLOOKUP(B1315,'FY16-17'!$E$2:$GA$49,48,FALSE)</f>
        <v>149289.53</v>
      </c>
      <c r="N1316" s="1">
        <f>HLOOKUP(B1315,'FY17-18'!$E$2:$GA$49,48,FALSE)</f>
        <v>154827.22</v>
      </c>
      <c r="O1316" s="1">
        <f>HLOOKUP($B1315,'FY18-19'!$E$2:$GA$49,48,FALSE)</f>
        <v>166540.16</v>
      </c>
      <c r="P1316" s="1">
        <f>HLOOKUP($B1315,'FY19-20'!$E$2:$GA$49,48,FALSE)</f>
        <v>168348.41999999998</v>
      </c>
      <c r="Q1316" s="1">
        <f>HLOOKUP($B1315,'FY20-21'!$E$2:$GA$49,48,FALSE)</f>
        <v>171979.33000000002</v>
      </c>
      <c r="R1316" s="1">
        <f>HLOOKUP($B1315,'FY21-22'!$E$2:$GA$49,48,FALSE)</f>
        <v>168483.4</v>
      </c>
      <c r="S1316" s="1">
        <f>HLOOKUP($B1315,'FY22-23'!$E$2:$GA$49,48,FALSE)</f>
        <v>134322.12</v>
      </c>
      <c r="T1316" s="1">
        <f>HLOOKUP($B1315,'FY23-24'!$E$2:$GA$49,48,FALSE)</f>
        <v>83523.88</v>
      </c>
    </row>
    <row r="1317" spans="1:20">
      <c r="B1317" t="s">
        <v>278</v>
      </c>
      <c r="D1317" t="s">
        <v>17</v>
      </c>
      <c r="E1317" s="3">
        <v>410.1</v>
      </c>
      <c r="F1317" s="3">
        <v>877.03</v>
      </c>
      <c r="G1317" s="3">
        <v>523.91</v>
      </c>
      <c r="H1317" s="3">
        <v>387.69</v>
      </c>
      <c r="I1317" s="3">
        <v>464.24743794326241</v>
      </c>
      <c r="J1317" s="3">
        <v>609.93588888888894</v>
      </c>
      <c r="K1317" s="3">
        <f t="shared" ref="K1317:R1317" si="960">K1314/K1312</f>
        <v>564.78726911618674</v>
      </c>
      <c r="L1317" s="3">
        <f t="shared" si="960"/>
        <v>528.92544303797467</v>
      </c>
      <c r="M1317" s="3">
        <f t="shared" si="960"/>
        <v>379.31526470588238</v>
      </c>
      <c r="N1317" s="3">
        <f t="shared" si="960"/>
        <v>506.33689068825913</v>
      </c>
      <c r="O1317" s="3">
        <f t="shared" si="960"/>
        <v>703.20258687258683</v>
      </c>
      <c r="P1317" s="3">
        <f t="shared" si="960"/>
        <v>465.11486413043474</v>
      </c>
      <c r="Q1317" s="3">
        <f t="shared" si="960"/>
        <v>541.59327737809747</v>
      </c>
      <c r="R1317" s="3">
        <f t="shared" si="960"/>
        <v>413.5670950102529</v>
      </c>
      <c r="S1317" s="3">
        <f t="shared" ref="S1317:T1317" si="961">S1314/S1312</f>
        <v>719.34744813278007</v>
      </c>
      <c r="T1317" s="3">
        <f t="shared" si="961"/>
        <v>243.15217168845933</v>
      </c>
    </row>
    <row r="1318" spans="1:20">
      <c r="B1318" t="s">
        <v>278</v>
      </c>
      <c r="D1318" t="s">
        <v>18</v>
      </c>
      <c r="E1318" s="4">
        <v>3.5</v>
      </c>
      <c r="F1318" s="4">
        <v>3.06</v>
      </c>
      <c r="G1318" s="4">
        <v>2.57</v>
      </c>
      <c r="H1318" s="4">
        <v>2.5299999999999998</v>
      </c>
      <c r="I1318" s="5">
        <v>3.163640652940892</v>
      </c>
      <c r="J1318" s="5">
        <v>3.7566040189125296</v>
      </c>
      <c r="K1318" s="3">
        <f t="shared" ref="K1318:M1320" si="962">K1314/K1313</f>
        <v>3.3460457481732502</v>
      </c>
      <c r="L1318" s="3">
        <f t="shared" si="962"/>
        <v>3.0875479764392932</v>
      </c>
      <c r="M1318" s="3">
        <f t="shared" si="962"/>
        <v>3.3127970716670947</v>
      </c>
      <c r="N1318" s="3">
        <f t="shared" ref="N1318:R1320" si="963">N1314/N1313</f>
        <v>3.0403748650777445</v>
      </c>
      <c r="O1318" s="3">
        <f t="shared" si="963"/>
        <v>3.8161278122626436</v>
      </c>
      <c r="P1318" s="3">
        <f t="shared" si="963"/>
        <v>3.6417116839182562</v>
      </c>
      <c r="Q1318" s="3">
        <f t="shared" si="963"/>
        <v>2.8477353312037659</v>
      </c>
      <c r="R1318" s="3">
        <f t="shared" si="963"/>
        <v>4.0661599048393491</v>
      </c>
      <c r="S1318" s="3">
        <f t="shared" ref="S1318:T1318" si="964">S1314/S1313</f>
        <v>4.2021217519875895</v>
      </c>
      <c r="T1318" s="3">
        <f t="shared" si="964"/>
        <v>5.4929001476915174</v>
      </c>
    </row>
    <row r="1319" spans="1:20">
      <c r="B1319" t="s">
        <v>278</v>
      </c>
      <c r="D1319" t="s">
        <v>19</v>
      </c>
      <c r="E1319" s="6">
        <v>0.46939999999999998</v>
      </c>
      <c r="F1319" s="6">
        <v>0.42049999999999998</v>
      </c>
      <c r="G1319" s="6">
        <v>0.46750000000000003</v>
      </c>
      <c r="H1319" s="6">
        <v>0.47149999999999997</v>
      </c>
      <c r="I1319" s="6">
        <v>0.41786015272066468</v>
      </c>
      <c r="J1319" s="6">
        <v>0.40536509111166225</v>
      </c>
      <c r="K1319" s="6">
        <f t="shared" si="962"/>
        <v>0.43037928456616031</v>
      </c>
      <c r="L1319" s="6">
        <f t="shared" si="962"/>
        <v>0.41981106256681933</v>
      </c>
      <c r="M1319" s="6">
        <f t="shared" si="962"/>
        <v>0.47606278775245087</v>
      </c>
      <c r="N1319" s="6">
        <f t="shared" si="963"/>
        <v>0.42106954570228528</v>
      </c>
      <c r="O1319" s="6">
        <f t="shared" si="963"/>
        <v>0.40432524456366126</v>
      </c>
      <c r="P1319" s="6">
        <f t="shared" si="963"/>
        <v>0.43023233157634572</v>
      </c>
      <c r="Q1319" s="6">
        <f t="shared" si="963"/>
        <v>0.42664156423097149</v>
      </c>
      <c r="R1319" s="6">
        <f t="shared" si="963"/>
        <v>0.47775301246018792</v>
      </c>
      <c r="S1319" s="6">
        <f t="shared" ref="S1319:T1319" si="965">S1315/S1314</f>
        <v>0.69852053268541248</v>
      </c>
      <c r="T1319" s="6">
        <f t="shared" si="965"/>
        <v>0.38429236697368774</v>
      </c>
    </row>
    <row r="1320" spans="1:20">
      <c r="B1320" t="s">
        <v>278</v>
      </c>
      <c r="D1320" t="s">
        <v>20</v>
      </c>
      <c r="E1320" s="6">
        <v>0.58050000000000002</v>
      </c>
      <c r="F1320" s="6">
        <v>0.58379999999999999</v>
      </c>
      <c r="G1320" s="6">
        <v>0.59970000000000001</v>
      </c>
      <c r="H1320" s="6">
        <v>0.60550000000000004</v>
      </c>
      <c r="I1320" s="6">
        <v>0.61916594130306069</v>
      </c>
      <c r="J1320" s="6">
        <v>0.62385651268464726</v>
      </c>
      <c r="K1320" s="6">
        <f t="shared" si="962"/>
        <v>0.64897304352888419</v>
      </c>
      <c r="L1320" s="6">
        <f t="shared" si="962"/>
        <v>0.61674431498353</v>
      </c>
      <c r="M1320" s="6">
        <f t="shared" si="962"/>
        <v>0.60789124229923275</v>
      </c>
      <c r="N1320" s="6">
        <f t="shared" si="963"/>
        <v>0.58801303852980658</v>
      </c>
      <c r="O1320" s="6">
        <f t="shared" si="963"/>
        <v>0.56538971572236474</v>
      </c>
      <c r="P1320" s="6">
        <f t="shared" si="963"/>
        <v>0.5715286050290167</v>
      </c>
      <c r="Q1320" s="6">
        <f t="shared" si="963"/>
        <v>0.59495280315606436</v>
      </c>
      <c r="R1320" s="6">
        <f t="shared" si="963"/>
        <v>0.58285883027491991</v>
      </c>
      <c r="S1320" s="6">
        <f t="shared" ref="S1320:T1320" si="966">S1316/S1315</f>
        <v>0.55460351222978066</v>
      </c>
      <c r="T1320" s="6">
        <f t="shared" si="966"/>
        <v>0.50816518787245157</v>
      </c>
    </row>
    <row r="1321" spans="1:20">
      <c r="B1321" t="s">
        <v>278</v>
      </c>
      <c r="D1321" t="s">
        <v>21</v>
      </c>
      <c r="E1321" s="6">
        <v>0.27250000000000002</v>
      </c>
      <c r="F1321" s="6">
        <v>0.2455</v>
      </c>
      <c r="G1321" s="6">
        <v>0.28039999999999998</v>
      </c>
      <c r="H1321" s="6">
        <v>0.28549999999999998</v>
      </c>
      <c r="I1321" s="6">
        <v>0.25872477479233102</v>
      </c>
      <c r="J1321" s="6">
        <v>0.25288965210501591</v>
      </c>
      <c r="K1321" s="6">
        <f t="shared" ref="K1321:R1321" si="967">K1316/K1314</f>
        <v>0.27930455417668482</v>
      </c>
      <c r="L1321" s="6">
        <f t="shared" si="967"/>
        <v>0.25891608620528084</v>
      </c>
      <c r="M1321" s="6">
        <f t="shared" si="967"/>
        <v>0.28939439945927331</v>
      </c>
      <c r="N1321" s="6">
        <f t="shared" si="967"/>
        <v>0.247594383000766</v>
      </c>
      <c r="O1321" s="6">
        <f t="shared" si="967"/>
        <v>0.22860133508322406</v>
      </c>
      <c r="P1321" s="6">
        <f t="shared" si="967"/>
        <v>0.24589008430421025</v>
      </c>
      <c r="Q1321" s="6">
        <f t="shared" si="967"/>
        <v>0.25383159458210458</v>
      </c>
      <c r="R1321" s="6">
        <f t="shared" si="967"/>
        <v>0.27846256200286434</v>
      </c>
      <c r="S1321" s="6">
        <f t="shared" ref="S1321:T1321" si="968">S1316/S1314</f>
        <v>0.38740194079194701</v>
      </c>
      <c r="T1321" s="6">
        <f t="shared" si="968"/>
        <v>0.19528400286113315</v>
      </c>
    </row>
    <row r="1322" spans="1:20">
      <c r="B1322" t="s">
        <v>278</v>
      </c>
    </row>
    <row r="1323" spans="1:20">
      <c r="A1323" t="s">
        <v>280</v>
      </c>
      <c r="B1323" t="s">
        <v>281</v>
      </c>
      <c r="C1323" t="s">
        <v>282</v>
      </c>
    </row>
    <row r="1324" spans="1:20">
      <c r="B1324" t="s">
        <v>281</v>
      </c>
      <c r="D1324" t="s">
        <v>12</v>
      </c>
      <c r="E1324" s="1">
        <v>2162</v>
      </c>
      <c r="F1324" s="1">
        <v>2328</v>
      </c>
      <c r="G1324" s="1">
        <v>1665</v>
      </c>
      <c r="H1324" s="1">
        <v>1459</v>
      </c>
      <c r="I1324" s="1">
        <v>1437</v>
      </c>
      <c r="J1324" s="1">
        <v>2795</v>
      </c>
      <c r="K1324" s="1">
        <f>HLOOKUP(B1323,'FY14-15'!$E$2:$GA$49,15,FALSE)</f>
        <v>2740</v>
      </c>
      <c r="L1324" s="1">
        <f>HLOOKUP(B1323,'FY15-16'!$E$2:$GA$49,15,FALSE)</f>
        <v>2607</v>
      </c>
      <c r="M1324" s="1">
        <f>HLOOKUP(B1323,'FY16-17'!$E$2:$GA$49,15,FALSE)</f>
        <v>2589</v>
      </c>
      <c r="N1324" s="1">
        <f>HLOOKUP(B1323,'FY17-18'!$E$2:$GA$49,15,FALSE)</f>
        <v>2564</v>
      </c>
      <c r="O1324" s="1">
        <f>HLOOKUP($B1323,'FY18-19'!$E$2:$GA$49,15,FALSE)</f>
        <v>2221</v>
      </c>
      <c r="P1324" s="1">
        <f>HLOOKUP($B1323,'FY19-20'!$E$2:$GA$49,15,FALSE)</f>
        <v>2330</v>
      </c>
      <c r="Q1324" s="1">
        <f>HLOOKUP($B1323,'FY20-21'!$E$2:$GA$49,15,FALSE)</f>
        <v>1475</v>
      </c>
      <c r="R1324" s="1">
        <f>HLOOKUP($B1323,'FY21-22'!$E$2:$GA$49,15,FALSE)</f>
        <v>1724</v>
      </c>
      <c r="S1324" s="1">
        <f>HLOOKUP($B1323,'FY22-23'!$E$2:$GA$49,15,FALSE)</f>
        <v>1475</v>
      </c>
      <c r="T1324" s="1">
        <f>HLOOKUP($B1323,'FY23-24'!$E$2:$GA$49,15,FALSE)</f>
        <v>1909</v>
      </c>
    </row>
    <row r="1325" spans="1:20">
      <c r="B1325" t="s">
        <v>281</v>
      </c>
      <c r="D1325" t="s">
        <v>13</v>
      </c>
      <c r="E1325" s="3">
        <v>470580</v>
      </c>
      <c r="F1325" s="3">
        <v>436832</v>
      </c>
      <c r="G1325" s="3">
        <v>355105</v>
      </c>
      <c r="H1325" s="3">
        <v>343584</v>
      </c>
      <c r="I1325" s="1">
        <v>378840</v>
      </c>
      <c r="J1325" s="1">
        <v>391262</v>
      </c>
      <c r="K1325" s="1">
        <f>HLOOKUP(B1324,'FY14-15'!$E$2:$GA$49,31,FALSE)</f>
        <v>411148</v>
      </c>
      <c r="L1325" s="1">
        <f>HLOOKUP(B1324,'FY15-16'!$E$2:$GA$49,31,FALSE)</f>
        <v>401636</v>
      </c>
      <c r="M1325" s="1">
        <f>HLOOKUP(B1324,'FY16-17'!$E$2:$GA$49,31,FALSE)</f>
        <v>400652</v>
      </c>
      <c r="N1325" s="1">
        <f>HLOOKUP(B1324,'FY17-18'!$E$2:$GA$49,31,FALSE)</f>
        <v>428736</v>
      </c>
      <c r="O1325" s="1">
        <f>HLOOKUP($B1324,'FY18-19'!$E$2:$GA$49,31,FALSE)</f>
        <v>386568</v>
      </c>
      <c r="P1325" s="1">
        <f>HLOOKUP($B1324,'FY19-20'!$E$2:$GA$49,31,FALSE)</f>
        <v>280098</v>
      </c>
      <c r="Q1325" s="1">
        <f>HLOOKUP($B1324,'FY20-21'!$E$2:$GA$49,31,FALSE)</f>
        <v>219362</v>
      </c>
      <c r="R1325" s="1">
        <f>HLOOKUP($B1324,'FY21-22'!$E$2:$GA$49,31,FALSE)</f>
        <v>306099</v>
      </c>
      <c r="S1325" s="1">
        <f>HLOOKUP($B1324,'FY22-23'!$E$2:$GA$49,31,FALSE)</f>
        <v>201985</v>
      </c>
      <c r="T1325" s="1">
        <f>HLOOKUP($B1324,'FY23-24'!$E$2:$GA$49,31,FALSE)</f>
        <v>260864.8</v>
      </c>
    </row>
    <row r="1326" spans="1:20">
      <c r="B1326" t="s">
        <v>281</v>
      </c>
      <c r="D1326" t="s">
        <v>24</v>
      </c>
      <c r="E1326" s="3">
        <v>1021327.26</v>
      </c>
      <c r="F1326" s="3">
        <v>874620.18</v>
      </c>
      <c r="G1326" s="3">
        <v>831021.91</v>
      </c>
      <c r="H1326" s="3">
        <v>852982.67</v>
      </c>
      <c r="I1326" s="1">
        <v>941167.29</v>
      </c>
      <c r="J1326" s="1">
        <v>868954.28</v>
      </c>
      <c r="K1326" s="1">
        <f>HLOOKUP(B1325,'FY14-15'!$E$2:$GA$49,7,FALSE)</f>
        <v>951988.68</v>
      </c>
      <c r="L1326" s="1">
        <f>HLOOKUP(B1325,'FY15-16'!$E$2:$GA$49,7,FALSE)</f>
        <v>1013844.33</v>
      </c>
      <c r="M1326" s="1">
        <f>HLOOKUP(B1325,'FY16-17'!$E$2:$GA$49,7,FALSE)</f>
        <v>1022687.93</v>
      </c>
      <c r="N1326" s="1">
        <f>HLOOKUP(B1325,'FY17-18'!$E$2:$GA$49,7,FALSE)</f>
        <v>1003474.16</v>
      </c>
      <c r="O1326" s="1">
        <f>HLOOKUP($B1325,'FY18-19'!$E$2:$GA$49,7,FALSE)</f>
        <v>1000272.27</v>
      </c>
      <c r="P1326" s="1">
        <f>HLOOKUP($B1325,'FY19-20'!$E$2:$GA$49,7,FALSE)</f>
        <v>1017445.57</v>
      </c>
      <c r="Q1326" s="1">
        <f>HLOOKUP($B1325,'FY20-21'!$E$2:$GA$49,7,FALSE)</f>
        <v>775919.5</v>
      </c>
      <c r="R1326" s="1">
        <f>HLOOKUP($B1325,'FY21-22'!$E$2:$GA$49,7,FALSE)</f>
        <v>998284.77</v>
      </c>
      <c r="S1326" s="1">
        <f>HLOOKUP($B1325,'FY22-23'!$E$2:$GA$49,7,FALSE)</f>
        <v>1051265.3500000001</v>
      </c>
      <c r="T1326" s="1">
        <f>HLOOKUP($B1325,'FY23-24'!$E$2:$GA$49,7,FALSE)</f>
        <v>1116003.1499999999</v>
      </c>
    </row>
    <row r="1327" spans="1:20">
      <c r="B1327" t="s">
        <v>281</v>
      </c>
      <c r="D1327" t="s">
        <v>15</v>
      </c>
      <c r="E1327" s="3">
        <v>487719.97</v>
      </c>
      <c r="F1327" s="3">
        <v>463772.92000000004</v>
      </c>
      <c r="G1327" s="3">
        <v>405631.57999999996</v>
      </c>
      <c r="H1327" s="3">
        <v>374950.45</v>
      </c>
      <c r="I1327" s="1">
        <v>413647.9</v>
      </c>
      <c r="J1327" s="1">
        <v>392300.24</v>
      </c>
      <c r="K1327" s="1">
        <f>HLOOKUP(B1326,'FY14-15'!$E$2:$GA$49,39,FALSE)</f>
        <v>425404.13</v>
      </c>
      <c r="L1327" s="1">
        <f>HLOOKUP(B1326,'FY15-16'!$E$2:$GA$49,39,FALSE)</f>
        <v>443972.51</v>
      </c>
      <c r="M1327" s="1">
        <f>HLOOKUP(B1326,'FY16-17'!$E$2:$GA$49,39,FALSE)</f>
        <v>446721.41000000003</v>
      </c>
      <c r="N1327" s="1">
        <f>HLOOKUP(B1326,'FY17-18'!$E$2:$GA$49,39,FALSE)</f>
        <v>447246.9</v>
      </c>
      <c r="O1327" s="1">
        <f>HLOOKUP($B1326,'FY18-19'!$E$2:$GA$49,39,FALSE)</f>
        <v>447246.9</v>
      </c>
      <c r="P1327" s="1">
        <f>HLOOKUP($B1326,'FY19-20'!$E$2:$GA$49,39,FALSE)</f>
        <v>435602.11</v>
      </c>
      <c r="Q1327" s="1">
        <f>HLOOKUP($B1326,'FY20-21'!$E$2:$GA$49,39,FALSE)</f>
        <v>414754.95999999996</v>
      </c>
      <c r="R1327" s="1">
        <f>HLOOKUP($B1326,'FY21-22'!$E$2:$GA$49,39,FALSE)</f>
        <v>414776.74</v>
      </c>
      <c r="S1327" s="1">
        <f>HLOOKUP($B1326,'FY22-23'!$E$2:$GA$49,39,FALSE)</f>
        <v>414776.74</v>
      </c>
      <c r="T1327" s="1">
        <f>HLOOKUP($B1326,'FY23-24'!$E$2:$GA$49,39,FALSE)</f>
        <v>443319.76</v>
      </c>
    </row>
    <row r="1328" spans="1:20">
      <c r="B1328" t="s">
        <v>281</v>
      </c>
      <c r="D1328" t="s">
        <v>16</v>
      </c>
      <c r="E1328" s="3">
        <v>283373.28000000003</v>
      </c>
      <c r="F1328" s="3">
        <v>270357.99</v>
      </c>
      <c r="G1328" s="3">
        <v>237459.64</v>
      </c>
      <c r="H1328" s="3">
        <v>226625.99</v>
      </c>
      <c r="I1328" s="1">
        <v>258784.55</v>
      </c>
      <c r="J1328" s="1">
        <v>254226.37</v>
      </c>
      <c r="K1328" s="1">
        <f>HLOOKUP(B1327,'FY14-15'!$E$2:$GA$49,48,FALSE)</f>
        <v>277395.38</v>
      </c>
      <c r="L1328" s="1">
        <f>HLOOKUP(B1327,'FY15-16'!$E$2:$GA$49,48,FALSE)</f>
        <v>275597.74</v>
      </c>
      <c r="M1328" s="1">
        <f>HLOOKUP(B1327,'FY16-17'!$E$2:$GA$49,48,FALSE)</f>
        <v>271838.34999999998</v>
      </c>
      <c r="N1328" s="1">
        <f>HLOOKUP(B1327,'FY17-18'!$E$2:$GA$49,48,FALSE)</f>
        <v>260165.79</v>
      </c>
      <c r="O1328" s="1">
        <f>HLOOKUP($B1327,'FY18-19'!$E$2:$GA$49,48,FALSE)</f>
        <v>248646.13</v>
      </c>
      <c r="P1328" s="1">
        <f>HLOOKUP($B1327,'FY19-20'!$E$2:$GA$49,48,FALSE)</f>
        <v>247877.46999999997</v>
      </c>
      <c r="Q1328" s="1">
        <f>HLOOKUP($B1327,'FY20-21'!$E$2:$GA$49,48,FALSE)</f>
        <v>245473.5</v>
      </c>
      <c r="R1328" s="1">
        <f>HLOOKUP($B1327,'FY21-22'!$E$2:$GA$49,48,FALSE)</f>
        <v>241758.37</v>
      </c>
      <c r="S1328" s="1">
        <f>HLOOKUP($B1327,'FY22-23'!$E$2:$GA$49,48,FALSE)</f>
        <v>237514.09</v>
      </c>
      <c r="T1328" s="1">
        <f>HLOOKUP($B1327,'FY23-24'!$E$2:$GA$49,48,FALSE)</f>
        <v>246118.53999999998</v>
      </c>
    </row>
    <row r="1329" spans="1:20">
      <c r="B1329" t="s">
        <v>281</v>
      </c>
      <c r="D1329" t="s">
        <v>17</v>
      </c>
      <c r="E1329" s="3">
        <v>472.4</v>
      </c>
      <c r="F1329" s="3">
        <v>375.7</v>
      </c>
      <c r="G1329" s="3">
        <v>499.11</v>
      </c>
      <c r="H1329" s="3">
        <v>584.64</v>
      </c>
      <c r="I1329" s="3">
        <v>654.95288100208768</v>
      </c>
      <c r="J1329" s="3">
        <v>310.89598568872987</v>
      </c>
      <c r="K1329" s="3">
        <f t="shared" ref="K1329:R1329" si="969">K1326/K1324</f>
        <v>347.44112408759128</v>
      </c>
      <c r="L1329" s="3">
        <f t="shared" si="969"/>
        <v>388.89310701956271</v>
      </c>
      <c r="M1329" s="3">
        <f t="shared" si="969"/>
        <v>395.01271919660104</v>
      </c>
      <c r="N1329" s="3">
        <f t="shared" si="969"/>
        <v>391.37057722308896</v>
      </c>
      <c r="O1329" s="3">
        <f t="shared" si="969"/>
        <v>450.3702251238181</v>
      </c>
      <c r="P1329" s="3">
        <f t="shared" si="969"/>
        <v>436.67191845493562</v>
      </c>
      <c r="Q1329" s="3">
        <f t="shared" si="969"/>
        <v>526.04711864406784</v>
      </c>
      <c r="R1329" s="3">
        <f t="shared" si="969"/>
        <v>579.05149071925757</v>
      </c>
      <c r="S1329" s="3">
        <f t="shared" ref="S1329:T1329" si="970">S1326/S1324</f>
        <v>712.72227118644071</v>
      </c>
      <c r="T1329" s="3">
        <f t="shared" si="970"/>
        <v>584.60091671031944</v>
      </c>
    </row>
    <row r="1330" spans="1:20">
      <c r="B1330" t="s">
        <v>281</v>
      </c>
      <c r="D1330" t="s">
        <v>18</v>
      </c>
      <c r="E1330" s="4">
        <v>2.17</v>
      </c>
      <c r="F1330" s="4">
        <v>2</v>
      </c>
      <c r="G1330" s="4">
        <v>2.34</v>
      </c>
      <c r="H1330" s="4">
        <v>2.48</v>
      </c>
      <c r="I1330" s="5">
        <v>2.4843398004434589</v>
      </c>
      <c r="J1330" s="5">
        <v>2.2209012886505719</v>
      </c>
      <c r="K1330" s="3">
        <f t="shared" ref="K1330:M1332" si="971">K1326/K1325</f>
        <v>2.3154403767013338</v>
      </c>
      <c r="L1330" s="3">
        <f t="shared" si="971"/>
        <v>2.5242864932426374</v>
      </c>
      <c r="M1330" s="3">
        <f t="shared" si="971"/>
        <v>2.5525591535796655</v>
      </c>
      <c r="N1330" s="3">
        <f t="shared" ref="N1330:R1332" si="972">N1326/N1325</f>
        <v>2.3405409389461114</v>
      </c>
      <c r="O1330" s="3">
        <f t="shared" si="972"/>
        <v>2.5875713199230148</v>
      </c>
      <c r="P1330" s="3">
        <f t="shared" si="972"/>
        <v>3.6324628165856234</v>
      </c>
      <c r="Q1330" s="3">
        <f t="shared" si="972"/>
        <v>3.5371645955087936</v>
      </c>
      <c r="R1330" s="3">
        <f t="shared" si="972"/>
        <v>3.2613133986063332</v>
      </c>
      <c r="S1330" s="3">
        <f t="shared" ref="S1330:T1330" si="973">S1326/S1325</f>
        <v>5.2046703963165584</v>
      </c>
      <c r="T1330" s="3">
        <f t="shared" si="973"/>
        <v>4.2780902214480445</v>
      </c>
    </row>
    <row r="1331" spans="1:20">
      <c r="B1331" t="s">
        <v>281</v>
      </c>
      <c r="D1331" t="s">
        <v>19</v>
      </c>
      <c r="E1331" s="6">
        <v>0.47749999999999998</v>
      </c>
      <c r="F1331" s="6">
        <v>0.53029999999999999</v>
      </c>
      <c r="G1331" s="6">
        <v>0.48809999999999998</v>
      </c>
      <c r="H1331" s="6">
        <v>0.43959999999999999</v>
      </c>
      <c r="I1331" s="6">
        <v>0.43950518084834844</v>
      </c>
      <c r="J1331" s="6">
        <v>0.45146246359474745</v>
      </c>
      <c r="K1331" s="6">
        <f t="shared" si="971"/>
        <v>0.44685839121532411</v>
      </c>
      <c r="L1331" s="6">
        <f t="shared" si="971"/>
        <v>0.43790994027653146</v>
      </c>
      <c r="M1331" s="6">
        <f t="shared" si="971"/>
        <v>0.43681107099797295</v>
      </c>
      <c r="N1331" s="6">
        <f t="shared" si="972"/>
        <v>0.44569847219583614</v>
      </c>
      <c r="O1331" s="6">
        <f t="shared" si="972"/>
        <v>0.4471251612323513</v>
      </c>
      <c r="P1331" s="6">
        <f t="shared" si="972"/>
        <v>0.42813308430838221</v>
      </c>
      <c r="Q1331" s="6">
        <f t="shared" si="972"/>
        <v>0.53453349219861079</v>
      </c>
      <c r="R1331" s="6">
        <f t="shared" si="972"/>
        <v>0.41548939988336192</v>
      </c>
      <c r="S1331" s="6">
        <f t="shared" ref="S1331:T1331" si="974">S1327/S1326</f>
        <v>0.39454999634488092</v>
      </c>
      <c r="T1331" s="6">
        <f t="shared" si="974"/>
        <v>0.39723880707684389</v>
      </c>
    </row>
    <row r="1332" spans="1:20">
      <c r="B1332" t="s">
        <v>281</v>
      </c>
      <c r="D1332" t="s">
        <v>20</v>
      </c>
      <c r="E1332" s="6">
        <v>0.58099999999999996</v>
      </c>
      <c r="F1332" s="6">
        <v>0.58299999999999996</v>
      </c>
      <c r="G1332" s="6">
        <v>0.58540000000000003</v>
      </c>
      <c r="H1332" s="6">
        <v>0.60440000000000005</v>
      </c>
      <c r="I1332" s="6">
        <v>0.62561552953611022</v>
      </c>
      <c r="J1332" s="6">
        <v>0.64804031218538127</v>
      </c>
      <c r="K1332" s="6">
        <f t="shared" si="971"/>
        <v>0.652074957523332</v>
      </c>
      <c r="L1332" s="6">
        <f t="shared" si="971"/>
        <v>0.62075406425501434</v>
      </c>
      <c r="M1332" s="6">
        <f t="shared" si="971"/>
        <v>0.60851874102027026</v>
      </c>
      <c r="N1332" s="6">
        <f t="shared" si="972"/>
        <v>0.58170507162822149</v>
      </c>
      <c r="O1332" s="6">
        <f t="shared" si="972"/>
        <v>0.555948246930275</v>
      </c>
      <c r="P1332" s="6">
        <f t="shared" si="972"/>
        <v>0.56904561366794104</v>
      </c>
      <c r="Q1332" s="6">
        <f t="shared" si="972"/>
        <v>0.59185187321207688</v>
      </c>
      <c r="R1332" s="6">
        <f t="shared" si="972"/>
        <v>0.58286385586617029</v>
      </c>
      <c r="S1332" s="6">
        <f t="shared" ref="S1332:T1332" si="975">S1328/S1327</f>
        <v>0.57263117020496379</v>
      </c>
      <c r="T1332" s="6">
        <f t="shared" si="975"/>
        <v>0.55517159893797641</v>
      </c>
    </row>
    <row r="1333" spans="1:20">
      <c r="B1333" t="s">
        <v>281</v>
      </c>
      <c r="D1333" t="s">
        <v>21</v>
      </c>
      <c r="E1333" s="6">
        <v>0.27750000000000002</v>
      </c>
      <c r="F1333" s="6">
        <v>0.30909999999999999</v>
      </c>
      <c r="G1333" s="6">
        <v>0.28570000000000001</v>
      </c>
      <c r="H1333" s="6">
        <v>0.26569999999999999</v>
      </c>
      <c r="I1333" s="6">
        <v>0.27496126645030339</v>
      </c>
      <c r="J1333" s="6">
        <v>0.29256587584792149</v>
      </c>
      <c r="K1333" s="6">
        <f t="shared" ref="K1333:R1333" si="976">K1328/K1326</f>
        <v>0.29138516647067692</v>
      </c>
      <c r="L1333" s="6">
        <f t="shared" si="976"/>
        <v>0.27183437520432746</v>
      </c>
      <c r="M1333" s="6">
        <f t="shared" si="976"/>
        <v>0.26580772298740241</v>
      </c>
      <c r="N1333" s="6">
        <f t="shared" si="976"/>
        <v>0.25926506169326774</v>
      </c>
      <c r="O1333" s="6">
        <f t="shared" si="976"/>
        <v>0.24857844954554223</v>
      </c>
      <c r="P1333" s="6">
        <f t="shared" si="976"/>
        <v>0.24362725369181173</v>
      </c>
      <c r="Q1333" s="6">
        <f t="shared" si="976"/>
        <v>0.31636464865234087</v>
      </c>
      <c r="R1333" s="6">
        <f t="shared" si="976"/>
        <v>0.24217375368753746</v>
      </c>
      <c r="S1333" s="6">
        <f t="shared" ref="S1333:T1333" si="977">S1328/S1326</f>
        <v>0.22593162611133333</v>
      </c>
      <c r="T1333" s="6">
        <f t="shared" si="977"/>
        <v>0.22053570368506575</v>
      </c>
    </row>
    <row r="1334" spans="1:20">
      <c r="B1334" t="s">
        <v>281</v>
      </c>
    </row>
    <row r="1335" spans="1:20">
      <c r="A1335" t="s">
        <v>280</v>
      </c>
      <c r="B1335" t="s">
        <v>283</v>
      </c>
      <c r="C1335" t="s">
        <v>284</v>
      </c>
    </row>
    <row r="1336" spans="1:20">
      <c r="B1336" t="s">
        <v>283</v>
      </c>
      <c r="D1336" t="s">
        <v>12</v>
      </c>
      <c r="E1336" s="1">
        <v>370</v>
      </c>
      <c r="F1336" s="1">
        <v>363</v>
      </c>
      <c r="G1336" s="1">
        <v>347</v>
      </c>
      <c r="H1336" s="1">
        <v>352</v>
      </c>
      <c r="I1336" s="1">
        <v>530</v>
      </c>
      <c r="J1336" s="1">
        <v>279</v>
      </c>
      <c r="K1336" s="1">
        <f>HLOOKUP(B1335,'FY14-15'!$E$2:$GA$49,15,FALSE)</f>
        <v>360</v>
      </c>
      <c r="L1336" s="1">
        <f>HLOOKUP(B1335,'FY15-16'!$E$2:$GA$49,15,FALSE)</f>
        <v>402</v>
      </c>
      <c r="M1336" s="1">
        <f>HLOOKUP(B1335,'FY16-17'!$E$2:$GA$49,15,FALSE)</f>
        <v>440</v>
      </c>
      <c r="N1336" s="1">
        <f>HLOOKUP(B1335,'FY17-18'!$E$2:$GA$49,15,FALSE)</f>
        <v>250</v>
      </c>
      <c r="O1336" s="1">
        <f>HLOOKUP($B1335,'FY18-19'!$E$2:$GA$49,15,FALSE)</f>
        <v>245</v>
      </c>
      <c r="P1336" s="1">
        <f>HLOOKUP($B1335,'FY19-20'!$E$2:$GA$49,15,FALSE)</f>
        <v>221</v>
      </c>
      <c r="Q1336" s="1">
        <f>HLOOKUP($B1335,'FY20-21'!$E$2:$GA$49,15,FALSE)</f>
        <v>163</v>
      </c>
      <c r="R1336" s="1">
        <f>HLOOKUP($B1335,'FY21-22'!$E$2:$GA$49,15,FALSE)</f>
        <v>216</v>
      </c>
      <c r="S1336" s="1">
        <f>HLOOKUP($B1335,'FY22-23'!$E$2:$GA$49,15,FALSE)</f>
        <v>299</v>
      </c>
      <c r="T1336" s="1">
        <f>HLOOKUP($B1335,'FY23-24'!$E$2:$GA$49,15,FALSE)</f>
        <v>287</v>
      </c>
    </row>
    <row r="1337" spans="1:20">
      <c r="B1337" t="s">
        <v>283</v>
      </c>
      <c r="D1337" t="s">
        <v>13</v>
      </c>
      <c r="E1337" s="3">
        <v>103125</v>
      </c>
      <c r="F1337" s="3">
        <v>118080</v>
      </c>
      <c r="G1337" s="3">
        <v>79281.600000000006</v>
      </c>
      <c r="H1337" s="3">
        <v>86718.399999999994</v>
      </c>
      <c r="I1337" s="1">
        <v>82404.899999999994</v>
      </c>
      <c r="J1337" s="1">
        <v>72437</v>
      </c>
      <c r="K1337" s="1">
        <f>HLOOKUP(B1336,'FY14-15'!$E$2:$GA$49,31,FALSE)</f>
        <v>57777.2</v>
      </c>
      <c r="L1337" s="1">
        <f>HLOOKUP(B1336,'FY15-16'!$E$2:$GA$49,31,FALSE)</f>
        <v>36821.699999999997</v>
      </c>
      <c r="M1337" s="1">
        <f>HLOOKUP(B1336,'FY16-17'!$E$2:$GA$49,31,FALSE)</f>
        <v>60663.6</v>
      </c>
      <c r="N1337" s="1">
        <f>HLOOKUP(B1336,'FY17-18'!$E$2:$GA$49,31,FALSE)</f>
        <v>78067.8</v>
      </c>
      <c r="O1337" s="1">
        <f>HLOOKUP($B1336,'FY18-19'!$E$2:$GA$49,31,FALSE)</f>
        <v>68016</v>
      </c>
      <c r="P1337" s="1">
        <f>HLOOKUP($B1336,'FY19-20'!$E$2:$GA$49,31,FALSE)</f>
        <v>62962.5</v>
      </c>
      <c r="Q1337" s="1">
        <f>HLOOKUP($B1336,'FY20-21'!$E$2:$GA$49,31,FALSE)</f>
        <v>56980.800000000003</v>
      </c>
      <c r="R1337" s="1">
        <f>HLOOKUP($B1336,'FY21-22'!$E$2:$GA$49,31,FALSE)</f>
        <v>68065.2</v>
      </c>
      <c r="S1337" s="1">
        <f>HLOOKUP($B1336,'FY22-23'!$E$2:$GA$49,31,FALSE)</f>
        <v>54154.1</v>
      </c>
      <c r="T1337" s="1">
        <f>HLOOKUP($B1336,'FY23-24'!$E$2:$GA$49,31,FALSE)</f>
        <v>45216.2</v>
      </c>
    </row>
    <row r="1338" spans="1:20">
      <c r="B1338" t="s">
        <v>283</v>
      </c>
      <c r="D1338" t="s">
        <v>24</v>
      </c>
      <c r="E1338" s="3">
        <v>235805</v>
      </c>
      <c r="F1338" s="3">
        <v>208265.25</v>
      </c>
      <c r="G1338" s="3">
        <v>177546.94</v>
      </c>
      <c r="H1338" s="3">
        <v>194951.18</v>
      </c>
      <c r="I1338" s="1">
        <v>201186.55</v>
      </c>
      <c r="J1338" s="1">
        <v>205054.07</v>
      </c>
      <c r="K1338" s="1">
        <f>HLOOKUP(B1337,'FY14-15'!$E$2:$GA$49,7,FALSE)</f>
        <v>209272</v>
      </c>
      <c r="L1338" s="1">
        <f>HLOOKUP(B1337,'FY15-16'!$E$2:$GA$49,7,FALSE)</f>
        <v>174737</v>
      </c>
      <c r="M1338" s="1">
        <f>HLOOKUP(B1337,'FY16-17'!$E$2:$GA$49,7,FALSE)</f>
        <v>162062.19</v>
      </c>
      <c r="N1338" s="1">
        <f>HLOOKUP(B1337,'FY17-18'!$E$2:$GA$49,7,FALSE)</f>
        <v>199684</v>
      </c>
      <c r="O1338" s="1">
        <f>HLOOKUP($B1337,'FY18-19'!$E$2:$GA$49,7,FALSE)</f>
        <v>223726.01</v>
      </c>
      <c r="P1338" s="1">
        <f>HLOOKUP($B1337,'FY19-20'!$E$2:$GA$49,7,FALSE)</f>
        <v>284518</v>
      </c>
      <c r="Q1338" s="1">
        <f>HLOOKUP($B1337,'FY20-21'!$E$2:$GA$49,7,FALSE)</f>
        <v>194589.05</v>
      </c>
      <c r="R1338" s="1">
        <f>HLOOKUP($B1337,'FY21-22'!$E$2:$GA$49,7,FALSE)</f>
        <v>266197.63</v>
      </c>
      <c r="S1338" s="1">
        <f>HLOOKUP($B1337,'FY22-23'!$E$2:$GA$49,7,FALSE)</f>
        <v>292215.86</v>
      </c>
      <c r="T1338" s="1">
        <f>HLOOKUP($B1337,'FY23-24'!$E$2:$GA$49,7,FALSE)</f>
        <v>201614.69</v>
      </c>
    </row>
    <row r="1339" spans="1:20">
      <c r="B1339" t="s">
        <v>283</v>
      </c>
      <c r="D1339" t="s">
        <v>15</v>
      </c>
      <c r="E1339" s="3">
        <v>105693.19</v>
      </c>
      <c r="F1339" s="3">
        <v>105693.19</v>
      </c>
      <c r="G1339" s="3">
        <v>100110.73000000001</v>
      </c>
      <c r="H1339" s="3">
        <v>87747.23000000001</v>
      </c>
      <c r="I1339" s="1">
        <v>88778.900000000009</v>
      </c>
      <c r="J1339" s="1">
        <v>87592.51999999999</v>
      </c>
      <c r="K1339" s="1">
        <f>HLOOKUP(B1338,'FY14-15'!$E$2:$GA$49,39,FALSE)</f>
        <v>87592.51999999999</v>
      </c>
      <c r="L1339" s="1">
        <f>HLOOKUP(B1338,'FY15-16'!$E$2:$GA$49,39,FALSE)</f>
        <v>85349.819999999992</v>
      </c>
      <c r="M1339" s="1">
        <f>HLOOKUP(B1338,'FY16-17'!$E$2:$GA$49,39,FALSE)</f>
        <v>70082.710000000006</v>
      </c>
      <c r="N1339" s="1">
        <f>HLOOKUP(B1338,'FY17-18'!$E$2:$GA$49,39,FALSE)</f>
        <v>87183.83</v>
      </c>
      <c r="O1339" s="1">
        <f>HLOOKUP($B1338,'FY18-19'!$E$2:$GA$49,39,FALSE)</f>
        <v>92809.540000000008</v>
      </c>
      <c r="P1339" s="1">
        <f>HLOOKUP($B1338,'FY19-20'!$E$2:$GA$49,39,FALSE)</f>
        <v>94224.44</v>
      </c>
      <c r="Q1339" s="1">
        <f>HLOOKUP($B1338,'FY20-21'!$E$2:$GA$49,39,FALSE)</f>
        <v>94224.44</v>
      </c>
      <c r="R1339" s="1">
        <f>HLOOKUP($B1338,'FY21-22'!$E$2:$GA$49,39,FALSE)</f>
        <v>107207</v>
      </c>
      <c r="S1339" s="1">
        <f>HLOOKUP($B1338,'FY22-23'!$E$2:$GA$49,39,FALSE)</f>
        <v>112535.56</v>
      </c>
      <c r="T1339" s="1">
        <f>HLOOKUP($B1338,'FY23-24'!$E$2:$GA$49,39,FALSE)</f>
        <v>112535.56</v>
      </c>
    </row>
    <row r="1340" spans="1:20">
      <c r="B1340" t="s">
        <v>283</v>
      </c>
      <c r="D1340" t="s">
        <v>16</v>
      </c>
      <c r="E1340" s="3">
        <v>61519.729999999996</v>
      </c>
      <c r="F1340" s="3">
        <v>62143.53</v>
      </c>
      <c r="G1340" s="3">
        <v>59481.65</v>
      </c>
      <c r="H1340" s="3">
        <v>52500.81</v>
      </c>
      <c r="I1340" s="1">
        <v>54785.19</v>
      </c>
      <c r="J1340" s="1">
        <v>54563.159999999996</v>
      </c>
      <c r="K1340" s="1">
        <f>HLOOKUP(B1339,'FY14-15'!$E$2:$GA$49,48,FALSE)</f>
        <v>56712.02</v>
      </c>
      <c r="L1340" s="1">
        <f>HLOOKUP(B1339,'FY15-16'!$E$2:$GA$49,48,FALSE)</f>
        <v>52376.18</v>
      </c>
      <c r="M1340" s="1">
        <f>HLOOKUP(B1339,'FY16-17'!$E$2:$GA$49,48,FALSE)</f>
        <v>41045.839999999997</v>
      </c>
      <c r="N1340" s="1">
        <f>HLOOKUP(B1339,'FY17-18'!$E$2:$GA$49,48,FALSE)</f>
        <v>52336.92</v>
      </c>
      <c r="O1340" s="1">
        <f>HLOOKUP($B1339,'FY18-19'!$E$2:$GA$49,48,FALSE)</f>
        <v>52097.919999999998</v>
      </c>
      <c r="P1340" s="1">
        <f>HLOOKUP($B1339,'FY19-20'!$E$2:$GA$49,48,FALSE)</f>
        <v>53983.38</v>
      </c>
      <c r="Q1340" s="1">
        <f>HLOOKUP($B1339,'FY20-21'!$E$2:$GA$49,48,FALSE)</f>
        <v>56236.78</v>
      </c>
      <c r="R1340" s="1">
        <f>HLOOKUP($B1339,'FY21-22'!$E$2:$GA$49,48,FALSE)</f>
        <v>63729.17</v>
      </c>
      <c r="S1340" s="1">
        <f>HLOOKUP($B1339,'FY22-23'!$E$2:$GA$49,48,FALSE)</f>
        <v>64937.760000000002</v>
      </c>
      <c r="T1340" s="1">
        <f>HLOOKUP($B1339,'FY23-24'!$E$2:$GA$49,48,FALSE)</f>
        <v>61843.38</v>
      </c>
    </row>
    <row r="1341" spans="1:20">
      <c r="B1341" t="s">
        <v>283</v>
      </c>
      <c r="D1341" t="s">
        <v>17</v>
      </c>
      <c r="E1341" s="3">
        <v>637.30999999999995</v>
      </c>
      <c r="F1341" s="3">
        <v>573.73</v>
      </c>
      <c r="G1341" s="3">
        <v>511.66</v>
      </c>
      <c r="H1341" s="3">
        <v>553.84</v>
      </c>
      <c r="I1341" s="3">
        <v>379.59726415094337</v>
      </c>
      <c r="J1341" s="3">
        <v>734.96082437275993</v>
      </c>
      <c r="K1341" s="3">
        <f t="shared" ref="K1341:R1341" si="978">K1338/K1336</f>
        <v>581.31111111111113</v>
      </c>
      <c r="L1341" s="3">
        <f t="shared" si="978"/>
        <v>434.66915422885575</v>
      </c>
      <c r="M1341" s="3">
        <f t="shared" si="978"/>
        <v>368.32315909090909</v>
      </c>
      <c r="N1341" s="3">
        <f t="shared" si="978"/>
        <v>798.73599999999999</v>
      </c>
      <c r="O1341" s="3">
        <f t="shared" si="978"/>
        <v>913.16738775510203</v>
      </c>
      <c r="P1341" s="3">
        <f t="shared" si="978"/>
        <v>1287.4117647058824</v>
      </c>
      <c r="Q1341" s="3">
        <f t="shared" si="978"/>
        <v>1193.7978527607361</v>
      </c>
      <c r="R1341" s="3">
        <f t="shared" si="978"/>
        <v>1232.3964351851853</v>
      </c>
      <c r="S1341" s="3">
        <f t="shared" ref="S1341:T1341" si="979">S1338/S1336</f>
        <v>977.31056856187286</v>
      </c>
      <c r="T1341" s="3">
        <f t="shared" si="979"/>
        <v>702.49020905923351</v>
      </c>
    </row>
    <row r="1342" spans="1:20">
      <c r="B1342" t="s">
        <v>283</v>
      </c>
      <c r="D1342" t="s">
        <v>18</v>
      </c>
      <c r="E1342" s="4">
        <v>2.29</v>
      </c>
      <c r="F1342" s="4">
        <v>1.76</v>
      </c>
      <c r="G1342" s="4">
        <v>2.2400000000000002</v>
      </c>
      <c r="H1342" s="4">
        <v>2.25</v>
      </c>
      <c r="I1342" s="5">
        <v>2.4414391619915805</v>
      </c>
      <c r="J1342" s="5">
        <v>2.8307918605132736</v>
      </c>
      <c r="K1342" s="3">
        <f t="shared" ref="K1342:M1344" si="980">K1338/K1337</f>
        <v>3.622051605131436</v>
      </c>
      <c r="L1342" s="3">
        <f t="shared" si="980"/>
        <v>4.745489751966911</v>
      </c>
      <c r="M1342" s="3">
        <f t="shared" si="980"/>
        <v>2.6714898225624593</v>
      </c>
      <c r="N1342" s="3">
        <f t="shared" ref="N1342:R1344" si="981">N1338/N1337</f>
        <v>2.5578279393040408</v>
      </c>
      <c r="O1342" s="3">
        <f t="shared" si="981"/>
        <v>3.2893144260174076</v>
      </c>
      <c r="P1342" s="3">
        <f t="shared" si="981"/>
        <v>4.5188485209450073</v>
      </c>
      <c r="Q1342" s="3">
        <f t="shared" si="981"/>
        <v>3.4149932959874199</v>
      </c>
      <c r="R1342" s="3">
        <f t="shared" si="981"/>
        <v>3.9109211461951192</v>
      </c>
      <c r="S1342" s="3">
        <f t="shared" ref="S1342:T1342" si="982">S1338/S1337</f>
        <v>5.3960062119026997</v>
      </c>
      <c r="T1342" s="3">
        <f t="shared" si="982"/>
        <v>4.4589038884293686</v>
      </c>
    </row>
    <row r="1343" spans="1:20">
      <c r="B1343" t="s">
        <v>283</v>
      </c>
      <c r="D1343" t="s">
        <v>19</v>
      </c>
      <c r="E1343" s="6">
        <v>0.44819999999999999</v>
      </c>
      <c r="F1343" s="6">
        <v>0.50749999999999995</v>
      </c>
      <c r="G1343" s="6">
        <v>0.56389999999999996</v>
      </c>
      <c r="H1343" s="6">
        <v>0.4501</v>
      </c>
      <c r="I1343" s="6">
        <v>0.44127651674527951</v>
      </c>
      <c r="J1343" s="6">
        <v>0.42716791722300362</v>
      </c>
      <c r="K1343" s="6">
        <f t="shared" si="980"/>
        <v>0.41855823999388353</v>
      </c>
      <c r="L1343" s="6">
        <f t="shared" si="980"/>
        <v>0.48844732369217736</v>
      </c>
      <c r="M1343" s="6">
        <f t="shared" si="980"/>
        <v>0.43244331080556175</v>
      </c>
      <c r="N1343" s="6">
        <f t="shared" si="981"/>
        <v>0.43660899220768817</v>
      </c>
      <c r="O1343" s="6">
        <f t="shared" si="981"/>
        <v>0.41483571802849389</v>
      </c>
      <c r="P1343" s="6">
        <f t="shared" si="981"/>
        <v>0.33117215782481252</v>
      </c>
      <c r="Q1343" s="6">
        <f t="shared" si="981"/>
        <v>0.48422272476277572</v>
      </c>
      <c r="R1343" s="6">
        <f t="shared" si="981"/>
        <v>0.40273461487992962</v>
      </c>
      <c r="S1343" s="6">
        <f t="shared" ref="S1343:T1343" si="983">S1339/S1338</f>
        <v>0.38511106139139745</v>
      </c>
      <c r="T1343" s="6">
        <f t="shared" si="983"/>
        <v>0.55817143086151111</v>
      </c>
    </row>
    <row r="1344" spans="1:20">
      <c r="B1344" t="s">
        <v>283</v>
      </c>
      <c r="D1344" t="s">
        <v>20</v>
      </c>
      <c r="E1344" s="6">
        <v>0.58209999999999995</v>
      </c>
      <c r="F1344" s="6">
        <v>0.58799999999999997</v>
      </c>
      <c r="G1344" s="6">
        <v>0.59419999999999995</v>
      </c>
      <c r="H1344" s="6">
        <v>0.59830000000000005</v>
      </c>
      <c r="I1344" s="6">
        <v>0.61709696786060653</v>
      </c>
      <c r="J1344" s="6">
        <v>0.62292031328702502</v>
      </c>
      <c r="K1344" s="6">
        <f t="shared" si="980"/>
        <v>0.64745277336466633</v>
      </c>
      <c r="L1344" s="6">
        <f t="shared" si="980"/>
        <v>0.61366479741843627</v>
      </c>
      <c r="M1344" s="6">
        <f t="shared" si="980"/>
        <v>0.58567712350164536</v>
      </c>
      <c r="N1344" s="6">
        <f t="shared" si="981"/>
        <v>0.60030535478884095</v>
      </c>
      <c r="O1344" s="6">
        <f t="shared" si="981"/>
        <v>0.56134229304444339</v>
      </c>
      <c r="P1344" s="6">
        <f t="shared" si="981"/>
        <v>0.57292333071971557</v>
      </c>
      <c r="Q1344" s="6">
        <f t="shared" si="981"/>
        <v>0.59683856969593019</v>
      </c>
      <c r="R1344" s="6">
        <f t="shared" si="981"/>
        <v>0.59444970944061482</v>
      </c>
      <c r="S1344" s="6">
        <f t="shared" ref="S1344:T1344" si="984">S1340/S1339</f>
        <v>0.57704213672549376</v>
      </c>
      <c r="T1344" s="6">
        <f t="shared" si="984"/>
        <v>0.54954522819275964</v>
      </c>
    </row>
    <row r="1345" spans="1:20">
      <c r="B1345" t="s">
        <v>283</v>
      </c>
      <c r="D1345" t="s">
        <v>21</v>
      </c>
      <c r="E1345" s="6">
        <v>0.26090000000000002</v>
      </c>
      <c r="F1345" s="6">
        <v>0.2984</v>
      </c>
      <c r="G1345" s="6">
        <v>0.33500000000000002</v>
      </c>
      <c r="H1345" s="6">
        <v>0.26929999999999998</v>
      </c>
      <c r="I1345" s="6">
        <v>0.27231040047160215</v>
      </c>
      <c r="J1345" s="6">
        <v>0.26609157282271939</v>
      </c>
      <c r="K1345" s="6">
        <f t="shared" ref="K1345:R1345" si="985">K1340/K1338</f>
        <v>0.27099669329867349</v>
      </c>
      <c r="L1345" s="6">
        <f t="shared" si="985"/>
        <v>0.29974292794313739</v>
      </c>
      <c r="M1345" s="6">
        <f t="shared" si="985"/>
        <v>0.2532721543501294</v>
      </c>
      <c r="N1345" s="6">
        <f t="shared" si="985"/>
        <v>0.26209871597123452</v>
      </c>
      <c r="O1345" s="6">
        <f t="shared" si="985"/>
        <v>0.23286483319485293</v>
      </c>
      <c r="P1345" s="6">
        <f t="shared" si="985"/>
        <v>0.18973625570262689</v>
      </c>
      <c r="Q1345" s="6">
        <f t="shared" si="985"/>
        <v>0.2890027984616812</v>
      </c>
      <c r="R1345" s="6">
        <f t="shared" si="985"/>
        <v>0.2394054747970521</v>
      </c>
      <c r="S1345" s="6">
        <f t="shared" ref="S1345:T1345" si="986">S1340/S1338</f>
        <v>0.22222530974191479</v>
      </c>
      <c r="T1345" s="6">
        <f t="shared" si="986"/>
        <v>0.30674044634346831</v>
      </c>
    </row>
    <row r="1346" spans="1:20">
      <c r="B1346" t="s">
        <v>283</v>
      </c>
    </row>
    <row r="1347" spans="1:20">
      <c r="A1347" t="s">
        <v>280</v>
      </c>
      <c r="B1347" t="s">
        <v>285</v>
      </c>
      <c r="C1347" t="s">
        <v>286</v>
      </c>
    </row>
    <row r="1348" spans="1:20">
      <c r="B1348" t="s">
        <v>285</v>
      </c>
      <c r="D1348" t="s">
        <v>12</v>
      </c>
      <c r="E1348" s="1">
        <v>184</v>
      </c>
      <c r="F1348" s="1">
        <v>203</v>
      </c>
      <c r="G1348" s="1">
        <v>228</v>
      </c>
      <c r="H1348" s="1">
        <v>214</v>
      </c>
      <c r="I1348" s="1">
        <v>213</v>
      </c>
      <c r="J1348" s="1">
        <v>223</v>
      </c>
      <c r="K1348" s="1">
        <f>HLOOKUP(B1347,'FY14-15'!$E$2:$GA$49,15,FALSE)</f>
        <v>249</v>
      </c>
      <c r="L1348" s="1">
        <f>HLOOKUP(B1347,'FY15-16'!$E$2:$GA$49,15,FALSE)</f>
        <v>280</v>
      </c>
      <c r="M1348" s="1">
        <f>HLOOKUP(B1347,'FY16-17'!$E$2:$GA$49,15,FALSE)</f>
        <v>278</v>
      </c>
      <c r="N1348" s="1">
        <f>HLOOKUP(B1347,'FY17-18'!$E$2:$GA$49,15,FALSE)</f>
        <v>258</v>
      </c>
      <c r="O1348" s="1">
        <f>HLOOKUP($B1347,'FY18-19'!$E$2:$GA$49,15,FALSE)</f>
        <v>278</v>
      </c>
      <c r="P1348" s="1">
        <f>HLOOKUP($B1347,'FY19-20'!$E$2:$GA$49,15,FALSE)</f>
        <v>263</v>
      </c>
      <c r="Q1348" s="1">
        <f>HLOOKUP($B1347,'FY20-21'!$E$2:$GA$49,15,FALSE)</f>
        <v>212</v>
      </c>
      <c r="R1348" s="1">
        <f>HLOOKUP($B1347,'FY21-22'!$E$2:$GA$49,15,FALSE)</f>
        <v>225</v>
      </c>
      <c r="S1348" s="1">
        <f>HLOOKUP($B1347,'FY22-23'!$E$2:$GA$49,15,FALSE)</f>
        <v>248</v>
      </c>
      <c r="T1348" s="1">
        <f>HLOOKUP($B1347,'FY23-24'!$E$2:$GA$49,15,FALSE)</f>
        <v>248</v>
      </c>
    </row>
    <row r="1349" spans="1:20">
      <c r="B1349" t="s">
        <v>285</v>
      </c>
      <c r="D1349" t="s">
        <v>13</v>
      </c>
      <c r="E1349" s="3">
        <v>34932</v>
      </c>
      <c r="F1349" s="3">
        <v>35448</v>
      </c>
      <c r="G1349" s="3">
        <v>42330</v>
      </c>
      <c r="H1349" s="3">
        <v>39674</v>
      </c>
      <c r="I1349" s="1">
        <v>38076</v>
      </c>
      <c r="J1349" s="1">
        <v>37030</v>
      </c>
      <c r="K1349" s="1">
        <f>HLOOKUP(B1348,'FY14-15'!$E$2:$GA$49,31,FALSE)</f>
        <v>38157</v>
      </c>
      <c r="L1349" s="1">
        <f>HLOOKUP(B1348,'FY15-16'!$E$2:$GA$49,31,FALSE)</f>
        <v>41120</v>
      </c>
      <c r="M1349" s="1">
        <f>HLOOKUP(B1348,'FY16-17'!$E$2:$GA$49,31,FALSE)</f>
        <v>39852</v>
      </c>
      <c r="N1349" s="1">
        <f>HLOOKUP(B1348,'FY17-18'!$E$2:$GA$49,31,FALSE)</f>
        <v>34398</v>
      </c>
      <c r="O1349" s="1">
        <f>HLOOKUP($B1348,'FY18-19'!$E$2:$GA$49,31,FALSE)</f>
        <v>32770</v>
      </c>
      <c r="P1349" s="1">
        <f>HLOOKUP($B1348,'FY19-20'!$E$2:$GA$49,31,FALSE)</f>
        <v>27258</v>
      </c>
      <c r="Q1349" s="1">
        <f>HLOOKUP($B1348,'FY20-21'!$E$2:$GA$49,31,FALSE)</f>
        <v>29870</v>
      </c>
      <c r="R1349" s="1">
        <f>HLOOKUP($B1348,'FY21-22'!$E$2:$GA$49,31,FALSE)</f>
        <v>36144</v>
      </c>
      <c r="S1349" s="1">
        <f>HLOOKUP($B1348,'FY22-23'!$E$2:$GA$49,31,FALSE)</f>
        <v>28980</v>
      </c>
      <c r="T1349" s="1">
        <f>HLOOKUP($B1348,'FY23-24'!$E$2:$GA$49,31,FALSE)</f>
        <v>27504</v>
      </c>
    </row>
    <row r="1350" spans="1:20">
      <c r="B1350" t="s">
        <v>285</v>
      </c>
      <c r="D1350" t="s">
        <v>24</v>
      </c>
      <c r="E1350" s="3">
        <v>100665.93</v>
      </c>
      <c r="F1350" s="3">
        <v>86964.96</v>
      </c>
      <c r="G1350" s="3">
        <v>99486.18</v>
      </c>
      <c r="H1350" s="3">
        <v>100362.22</v>
      </c>
      <c r="I1350" s="1">
        <v>101890.58</v>
      </c>
      <c r="J1350" s="1">
        <v>95689.17</v>
      </c>
      <c r="K1350" s="1">
        <f>HLOOKUP(B1349,'FY14-15'!$E$2:$GA$49,7,FALSE)</f>
        <v>80742.820000000007</v>
      </c>
      <c r="L1350" s="1">
        <f>HLOOKUP(B1349,'FY15-16'!$E$2:$GA$49,7,FALSE)</f>
        <v>111078.48</v>
      </c>
      <c r="M1350" s="1">
        <f>HLOOKUP(B1349,'FY16-17'!$E$2:$GA$49,7,FALSE)</f>
        <v>107861.05</v>
      </c>
      <c r="N1350" s="1">
        <f>HLOOKUP(B1349,'FY17-18'!$E$2:$GA$49,7,FALSE)</f>
        <v>87382.77</v>
      </c>
      <c r="O1350" s="1">
        <f>HLOOKUP($B1349,'FY18-19'!$E$2:$GA$49,7,FALSE)</f>
        <v>87116.04</v>
      </c>
      <c r="P1350" s="1">
        <f>HLOOKUP($B1349,'FY19-20'!$E$2:$GA$49,7,FALSE)</f>
        <v>93574.99</v>
      </c>
      <c r="Q1350" s="1">
        <f>HLOOKUP($B1349,'FY20-21'!$E$2:$GA$49,7,FALSE)</f>
        <v>139756.34</v>
      </c>
      <c r="R1350" s="1">
        <f>HLOOKUP($B1349,'FY21-22'!$E$2:$GA$49,7,FALSE)</f>
        <v>95863.93</v>
      </c>
      <c r="S1350" s="1">
        <f>HLOOKUP($B1349,'FY22-23'!$E$2:$GA$49,7,FALSE)</f>
        <v>105876.39</v>
      </c>
      <c r="T1350" s="1">
        <f>HLOOKUP($B1349,'FY23-24'!$E$2:$GA$49,7,FALSE)</f>
        <v>116069.26</v>
      </c>
    </row>
    <row r="1351" spans="1:20">
      <c r="B1351" t="s">
        <v>285</v>
      </c>
      <c r="D1351" t="s">
        <v>15</v>
      </c>
      <c r="E1351" s="3">
        <v>47922.7</v>
      </c>
      <c r="F1351" s="3">
        <v>42843.72</v>
      </c>
      <c r="G1351" s="3">
        <v>44296.85</v>
      </c>
      <c r="H1351" s="3">
        <v>44296.85</v>
      </c>
      <c r="I1351" s="1">
        <v>44045.88</v>
      </c>
      <c r="J1351" s="1">
        <v>41683.5</v>
      </c>
      <c r="K1351" s="1">
        <f>HLOOKUP(B1350,'FY14-15'!$E$2:$GA$49,39,FALSE)</f>
        <v>41683.5</v>
      </c>
      <c r="L1351" s="1">
        <f>HLOOKUP(B1350,'FY15-16'!$E$2:$GA$49,39,FALSE)</f>
        <v>47920.14</v>
      </c>
      <c r="M1351" s="1">
        <f>HLOOKUP(B1350,'FY16-17'!$E$2:$GA$49,39,FALSE)</f>
        <v>47920.14</v>
      </c>
      <c r="N1351" s="1">
        <f>HLOOKUP(B1350,'FY17-18'!$E$2:$GA$49,39,FALSE)</f>
        <v>46512.84</v>
      </c>
      <c r="O1351" s="1">
        <f>HLOOKUP($B1350,'FY18-19'!$E$2:$GA$49,39,FALSE)</f>
        <v>38210.979999999996</v>
      </c>
      <c r="P1351" s="1">
        <f>HLOOKUP($B1350,'FY19-20'!$E$2:$GA$49,39,FALSE)</f>
        <v>38520.18</v>
      </c>
      <c r="Q1351" s="1">
        <f>HLOOKUP($B1350,'FY20-21'!$E$2:$GA$49,39,FALSE)</f>
        <v>54815.95</v>
      </c>
      <c r="R1351" s="1">
        <f>HLOOKUP($B1350,'FY21-22'!$E$2:$GA$49,39,FALSE)</f>
        <v>54815.95</v>
      </c>
      <c r="S1351" s="1">
        <f>HLOOKUP($B1350,'FY22-23'!$E$2:$GA$49,39,FALSE)</f>
        <v>43117.919999999998</v>
      </c>
      <c r="T1351" s="1">
        <f>HLOOKUP($B1350,'FY23-24'!$E$2:$GA$49,39,FALSE)</f>
        <v>46200.6</v>
      </c>
    </row>
    <row r="1352" spans="1:20">
      <c r="B1352" t="s">
        <v>285</v>
      </c>
      <c r="D1352" t="s">
        <v>16</v>
      </c>
      <c r="E1352" s="3">
        <v>27498.170000000002</v>
      </c>
      <c r="F1352" s="3">
        <v>24697.84</v>
      </c>
      <c r="G1352" s="3">
        <v>26711.410000000003</v>
      </c>
      <c r="H1352" s="3">
        <v>27147.840000000004</v>
      </c>
      <c r="I1352" s="1">
        <v>27101.27</v>
      </c>
      <c r="J1352" s="1">
        <v>27070.43</v>
      </c>
      <c r="K1352" s="1">
        <f>HLOOKUP(B1351,'FY14-15'!$E$2:$GA$49,48,FALSE)</f>
        <v>26786.3</v>
      </c>
      <c r="L1352" s="1">
        <f>HLOOKUP(B1351,'FY15-16'!$E$2:$GA$49,48,FALSE)</f>
        <v>30187.22</v>
      </c>
      <c r="M1352" s="1">
        <f>HLOOKUP(B1351,'FY16-17'!$E$2:$GA$49,48,FALSE)</f>
        <v>29130.230000000003</v>
      </c>
      <c r="N1352" s="1">
        <f>HLOOKUP(B1351,'FY17-18'!$E$2:$GA$49,48,FALSE)</f>
        <v>26917.29</v>
      </c>
      <c r="O1352" s="1">
        <f>HLOOKUP($B1351,'FY18-19'!$E$2:$GA$49,48,FALSE)</f>
        <v>20504.57</v>
      </c>
      <c r="P1352" s="1">
        <f>HLOOKUP($B1351,'FY19-20'!$E$2:$GA$49,48,FALSE)</f>
        <v>22044.11</v>
      </c>
      <c r="Q1352" s="1">
        <f>HLOOKUP($B1351,'FY20-21'!$E$2:$GA$49,48,FALSE)</f>
        <v>34332.97</v>
      </c>
      <c r="R1352" s="1">
        <f>HLOOKUP($B1351,'FY21-22'!$E$2:$GA$49,48,FALSE)</f>
        <v>31949.96</v>
      </c>
      <c r="S1352" s="1">
        <f>HLOOKUP($B1351,'FY22-23'!$E$2:$GA$49,48,FALSE)</f>
        <v>23600.9</v>
      </c>
      <c r="T1352" s="1">
        <f>HLOOKUP($B1351,'FY23-24'!$E$2:$GA$49,48,FALSE)</f>
        <v>25658.71</v>
      </c>
    </row>
    <row r="1353" spans="1:20">
      <c r="B1353" t="s">
        <v>285</v>
      </c>
      <c r="D1353" t="s">
        <v>17</v>
      </c>
      <c r="E1353" s="3">
        <v>547.1</v>
      </c>
      <c r="F1353" s="3">
        <v>428.4</v>
      </c>
      <c r="G1353" s="3">
        <v>436.34</v>
      </c>
      <c r="H1353" s="3">
        <v>468.98</v>
      </c>
      <c r="I1353" s="3">
        <v>478.35953051643196</v>
      </c>
      <c r="J1353" s="3">
        <v>429.09941704035873</v>
      </c>
      <c r="K1353" s="3">
        <f t="shared" ref="K1353:R1353" si="987">K1350/K1348</f>
        <v>324.26835341365467</v>
      </c>
      <c r="L1353" s="3">
        <f t="shared" si="987"/>
        <v>396.70885714285714</v>
      </c>
      <c r="M1353" s="3">
        <f t="shared" si="987"/>
        <v>387.98938848920864</v>
      </c>
      <c r="N1353" s="3">
        <f t="shared" si="987"/>
        <v>338.69290697674421</v>
      </c>
      <c r="O1353" s="3">
        <f t="shared" si="987"/>
        <v>313.36705035971221</v>
      </c>
      <c r="P1353" s="3">
        <f t="shared" si="987"/>
        <v>355.79844106463878</v>
      </c>
      <c r="Q1353" s="3">
        <f t="shared" si="987"/>
        <v>659.22801886792456</v>
      </c>
      <c r="R1353" s="3">
        <f t="shared" si="987"/>
        <v>426.0619111111111</v>
      </c>
      <c r="S1353" s="3">
        <f t="shared" ref="S1353:T1353" si="988">S1350/S1348</f>
        <v>426.92092741935483</v>
      </c>
      <c r="T1353" s="3">
        <f t="shared" si="988"/>
        <v>468.02120967741934</v>
      </c>
    </row>
    <row r="1354" spans="1:20">
      <c r="B1354" t="s">
        <v>285</v>
      </c>
      <c r="D1354" t="s">
        <v>18</v>
      </c>
      <c r="E1354" s="4">
        <v>2.88</v>
      </c>
      <c r="F1354" s="4">
        <v>2.4500000000000002</v>
      </c>
      <c r="G1354" s="4">
        <v>2.35</v>
      </c>
      <c r="H1354" s="4">
        <v>2.5299999999999998</v>
      </c>
      <c r="I1354" s="5">
        <v>2.6759790944426936</v>
      </c>
      <c r="J1354" s="5">
        <v>2.5840985687280584</v>
      </c>
      <c r="K1354" s="3">
        <f t="shared" ref="K1354:M1356" si="989">K1350/K1349</f>
        <v>2.1160683491888777</v>
      </c>
      <c r="L1354" s="3">
        <f t="shared" si="989"/>
        <v>2.7013249027237354</v>
      </c>
      <c r="M1354" s="3">
        <f t="shared" si="989"/>
        <v>2.706540449663756</v>
      </c>
      <c r="N1354" s="3">
        <f t="shared" ref="N1354:R1356" si="990">N1350/N1349</f>
        <v>2.5403444967730682</v>
      </c>
      <c r="O1354" s="3">
        <f t="shared" si="990"/>
        <v>2.6584083002746413</v>
      </c>
      <c r="P1354" s="3">
        <f t="shared" si="990"/>
        <v>3.4329367525130241</v>
      </c>
      <c r="Q1354" s="3">
        <f t="shared" si="990"/>
        <v>4.6788195513893536</v>
      </c>
      <c r="R1354" s="3">
        <f t="shared" si="990"/>
        <v>2.6522778331119961</v>
      </c>
      <c r="S1354" s="3">
        <f t="shared" ref="S1354:T1354" si="991">S1350/S1349</f>
        <v>3.653429606625259</v>
      </c>
      <c r="T1354" s="3">
        <f t="shared" si="991"/>
        <v>4.2200865328679464</v>
      </c>
    </row>
    <row r="1355" spans="1:20">
      <c r="B1355" t="s">
        <v>285</v>
      </c>
      <c r="D1355" t="s">
        <v>19</v>
      </c>
      <c r="E1355" s="6">
        <v>0.47610000000000002</v>
      </c>
      <c r="F1355" s="6">
        <v>0.49270000000000003</v>
      </c>
      <c r="G1355" s="6">
        <v>0.44529999999999997</v>
      </c>
      <c r="H1355" s="6">
        <v>0.44140000000000001</v>
      </c>
      <c r="I1355" s="6">
        <v>0.43228608572058375</v>
      </c>
      <c r="J1355" s="6">
        <v>0.43561356002983409</v>
      </c>
      <c r="K1355" s="6">
        <f t="shared" si="989"/>
        <v>0.51625023748241639</v>
      </c>
      <c r="L1355" s="6">
        <f t="shared" si="989"/>
        <v>0.43140795588848535</v>
      </c>
      <c r="M1355" s="6">
        <f t="shared" si="989"/>
        <v>0.44427659474852133</v>
      </c>
      <c r="N1355" s="6">
        <f t="shared" si="990"/>
        <v>0.53228845915504841</v>
      </c>
      <c r="O1355" s="6">
        <f t="shared" si="990"/>
        <v>0.4386216361533421</v>
      </c>
      <c r="P1355" s="6">
        <f t="shared" si="990"/>
        <v>0.4116503779482103</v>
      </c>
      <c r="Q1355" s="6">
        <f t="shared" si="990"/>
        <v>0.39222513983980978</v>
      </c>
      <c r="R1355" s="6">
        <f t="shared" si="990"/>
        <v>0.57180996022174346</v>
      </c>
      <c r="S1355" s="6">
        <f t="shared" ref="S1355:T1355" si="992">S1351/S1350</f>
        <v>0.40724773483493343</v>
      </c>
      <c r="T1355" s="6">
        <f t="shared" si="992"/>
        <v>0.39804337513653487</v>
      </c>
    </row>
    <row r="1356" spans="1:20">
      <c r="B1356" t="s">
        <v>285</v>
      </c>
      <c r="D1356" t="s">
        <v>20</v>
      </c>
      <c r="E1356" s="6">
        <v>0.57379999999999998</v>
      </c>
      <c r="F1356" s="6">
        <v>0.57650000000000001</v>
      </c>
      <c r="G1356" s="6">
        <v>0.60299999999999998</v>
      </c>
      <c r="H1356" s="6">
        <v>0.6129</v>
      </c>
      <c r="I1356" s="6">
        <v>0.61529636824147915</v>
      </c>
      <c r="J1356" s="6">
        <v>0.64942795110775242</v>
      </c>
      <c r="K1356" s="6">
        <f t="shared" si="989"/>
        <v>0.64261158491969239</v>
      </c>
      <c r="L1356" s="6">
        <f t="shared" si="989"/>
        <v>0.62994849347268189</v>
      </c>
      <c r="M1356" s="6">
        <f t="shared" si="989"/>
        <v>0.60789117060175546</v>
      </c>
      <c r="N1356" s="6">
        <f t="shared" si="990"/>
        <v>0.5787066539045993</v>
      </c>
      <c r="O1356" s="6">
        <f t="shared" si="990"/>
        <v>0.53661460658690252</v>
      </c>
      <c r="P1356" s="6">
        <f t="shared" si="990"/>
        <v>0.57227432478249063</v>
      </c>
      <c r="Q1356" s="6">
        <f t="shared" si="990"/>
        <v>0.62633175198094726</v>
      </c>
      <c r="R1356" s="6">
        <f t="shared" si="990"/>
        <v>0.58285882120076371</v>
      </c>
      <c r="S1356" s="6">
        <f t="shared" ref="S1356:T1356" si="993">S1352/S1351</f>
        <v>0.54735710813508631</v>
      </c>
      <c r="T1356" s="6">
        <f t="shared" si="993"/>
        <v>0.55537612065644171</v>
      </c>
    </row>
    <row r="1357" spans="1:20">
      <c r="B1357" t="s">
        <v>285</v>
      </c>
      <c r="D1357" t="s">
        <v>21</v>
      </c>
      <c r="E1357" s="6">
        <v>0.2732</v>
      </c>
      <c r="F1357" s="6">
        <v>0.28399999999999997</v>
      </c>
      <c r="G1357" s="6">
        <v>0.26850000000000002</v>
      </c>
      <c r="H1357" s="6">
        <v>0.27050000000000002</v>
      </c>
      <c r="I1357" s="6">
        <v>0.26598405858519991</v>
      </c>
      <c r="J1357" s="6">
        <v>0.28289962176492911</v>
      </c>
      <c r="K1357" s="6">
        <f t="shared" ref="K1357:R1357" si="994">K1352/K1350</f>
        <v>0.33174838332374318</v>
      </c>
      <c r="L1357" s="6">
        <f t="shared" si="994"/>
        <v>0.27176479188408054</v>
      </c>
      <c r="M1357" s="6">
        <f t="shared" si="994"/>
        <v>0.27007181925264034</v>
      </c>
      <c r="N1357" s="6">
        <f t="shared" si="994"/>
        <v>0.30803887310965306</v>
      </c>
      <c r="O1357" s="6">
        <f t="shared" si="994"/>
        <v>0.2353707767249292</v>
      </c>
      <c r="P1357" s="6">
        <f t="shared" si="994"/>
        <v>0.23557694208676913</v>
      </c>
      <c r="Q1357" s="6">
        <f t="shared" si="994"/>
        <v>0.24566305900684007</v>
      </c>
      <c r="R1357" s="6">
        <f t="shared" si="994"/>
        <v>0.33328447936570094</v>
      </c>
      <c r="S1357" s="6">
        <f t="shared" ref="S1357:T1357" si="995">S1352/S1350</f>
        <v>0.22290994243381362</v>
      </c>
      <c r="T1357" s="6">
        <f t="shared" si="995"/>
        <v>0.22106378553632547</v>
      </c>
    </row>
    <row r="1358" spans="1:20">
      <c r="B1358" t="s">
        <v>285</v>
      </c>
    </row>
    <row r="1359" spans="1:20">
      <c r="A1359" t="s">
        <v>287</v>
      </c>
      <c r="B1359" t="s">
        <v>288</v>
      </c>
      <c r="C1359" t="s">
        <v>289</v>
      </c>
    </row>
    <row r="1360" spans="1:20">
      <c r="B1360" t="s">
        <v>288</v>
      </c>
      <c r="D1360" t="s">
        <v>12</v>
      </c>
      <c r="E1360" s="1">
        <v>2629</v>
      </c>
      <c r="F1360" s="1">
        <v>2640</v>
      </c>
      <c r="G1360" s="1">
        <v>2665</v>
      </c>
      <c r="H1360" s="1">
        <v>2563</v>
      </c>
      <c r="I1360" s="1">
        <v>2479</v>
      </c>
      <c r="J1360" s="1">
        <v>2282</v>
      </c>
      <c r="K1360" s="1">
        <f>HLOOKUP(B1359,'FY14-15'!$E$2:$GA$49,15,FALSE)</f>
        <v>2145</v>
      </c>
      <c r="L1360" s="1">
        <f>HLOOKUP(B1359,'FY15-16'!$E$2:$GA$49,15,FALSE)</f>
        <v>2218</v>
      </c>
      <c r="M1360" s="1">
        <f>HLOOKUP(B1359,'FY16-17'!$E$2:$GA$49,15,FALSE)</f>
        <v>2171</v>
      </c>
      <c r="N1360" s="1">
        <f>HLOOKUP(B1359,'FY17-18'!$E$2:$GA$49,15,FALSE)</f>
        <v>1887</v>
      </c>
      <c r="O1360" s="1">
        <f>HLOOKUP($B1359,'FY18-19'!$E$2:$GA$49,15,FALSE)</f>
        <v>1894</v>
      </c>
      <c r="P1360" s="1">
        <f>HLOOKUP($B1359,'FY19-20'!$E$2:$GA$49,15,FALSE)</f>
        <v>1865</v>
      </c>
      <c r="Q1360" s="1">
        <f>HLOOKUP($B1359,'FY20-21'!$E$2:$GA$49,15,FALSE)</f>
        <v>1297</v>
      </c>
      <c r="R1360" s="1">
        <f>HLOOKUP($B1359,'FY21-22'!$E$2:$GA$49,15,FALSE)</f>
        <v>1813</v>
      </c>
      <c r="S1360" s="1">
        <f>HLOOKUP($B1359,'FY22-23'!$E$2:$GA$49,15,FALSE)</f>
        <v>1836</v>
      </c>
      <c r="T1360" s="1">
        <f>HLOOKUP($B1359,'FY23-24'!$E$2:$GA$49,15,FALSE)</f>
        <v>1760</v>
      </c>
    </row>
    <row r="1361" spans="1:20">
      <c r="B1361" t="s">
        <v>288</v>
      </c>
      <c r="D1361" t="s">
        <v>13</v>
      </c>
      <c r="E1361" s="3">
        <v>417788</v>
      </c>
      <c r="F1361" s="3">
        <v>403512</v>
      </c>
      <c r="G1361" s="3">
        <v>403856</v>
      </c>
      <c r="H1361" s="3">
        <v>402480</v>
      </c>
      <c r="I1361" s="1">
        <v>371520</v>
      </c>
      <c r="J1361" s="1">
        <v>410380</v>
      </c>
      <c r="K1361" s="1">
        <f>HLOOKUP(B1360,'FY14-15'!$E$2:$GA$49,31,FALSE)</f>
        <v>424251</v>
      </c>
      <c r="L1361" s="1">
        <f>HLOOKUP(B1360,'FY15-16'!$E$2:$GA$49,31,FALSE)</f>
        <v>426552</v>
      </c>
      <c r="M1361" s="1">
        <f>HLOOKUP(B1360,'FY16-17'!$E$2:$GA$49,31,FALSE)</f>
        <v>418488</v>
      </c>
      <c r="N1361" s="1">
        <f>HLOOKUP(B1360,'FY17-18'!$E$2:$GA$49,31,FALSE)</f>
        <v>396816</v>
      </c>
      <c r="O1361" s="1">
        <f>HLOOKUP($B1360,'FY18-19'!$E$2:$GA$49,31,FALSE)</f>
        <v>425510</v>
      </c>
      <c r="P1361" s="1">
        <f>HLOOKUP($B1360,'FY19-20'!$E$2:$GA$49,31,FALSE)</f>
        <v>307566</v>
      </c>
      <c r="Q1361" s="1">
        <f>HLOOKUP($B1360,'FY20-21'!$E$2:$GA$49,31,FALSE)</f>
        <v>369358</v>
      </c>
      <c r="R1361" s="1">
        <f>HLOOKUP($B1360,'FY21-22'!$E$2:$GA$49,31,FALSE)</f>
        <v>395076</v>
      </c>
      <c r="S1361" s="1">
        <f>HLOOKUP($B1360,'FY22-23'!$E$2:$GA$49,31,FALSE)</f>
        <v>346032</v>
      </c>
      <c r="T1361" s="1">
        <f>HLOOKUP($B1360,'FY23-24'!$E$2:$GA$49,31,FALSE)</f>
        <v>335169</v>
      </c>
    </row>
    <row r="1362" spans="1:20">
      <c r="B1362" t="s">
        <v>288</v>
      </c>
      <c r="D1362" t="s">
        <v>24</v>
      </c>
      <c r="E1362" s="3">
        <v>1435529</v>
      </c>
      <c r="F1362" s="3">
        <v>1577325</v>
      </c>
      <c r="G1362" s="3">
        <v>1632726</v>
      </c>
      <c r="H1362" s="3">
        <v>1636716</v>
      </c>
      <c r="I1362" s="1">
        <v>1625022.42</v>
      </c>
      <c r="J1362" s="1">
        <v>1671768.99</v>
      </c>
      <c r="K1362" s="1">
        <f>HLOOKUP(B1361,'FY14-15'!$E$2:$GA$49,7,FALSE)</f>
        <v>1647967.89</v>
      </c>
      <c r="L1362" s="1">
        <f>HLOOKUP(B1361,'FY15-16'!$E$2:$GA$49,7,FALSE)</f>
        <v>1603163.35</v>
      </c>
      <c r="M1362" s="1">
        <f>HLOOKUP(B1361,'FY16-17'!$E$2:$GA$49,7,FALSE)</f>
        <v>1636602.64</v>
      </c>
      <c r="N1362" s="1">
        <f>HLOOKUP(B1361,'FY17-18'!$E$2:$GA$49,7,FALSE)</f>
        <v>1721666.77</v>
      </c>
      <c r="O1362" s="1">
        <f>HLOOKUP($B1361,'FY18-19'!$E$2:$GA$49,7,FALSE)</f>
        <v>1775292.89</v>
      </c>
      <c r="P1362" s="1">
        <f>HLOOKUP($B1361,'FY19-20'!$E$2:$GA$49,7,FALSE)</f>
        <v>1771850.22</v>
      </c>
      <c r="Q1362" s="1">
        <f>HLOOKUP($B1361,'FY20-21'!$E$2:$GA$49,7,FALSE)</f>
        <v>1856905.51</v>
      </c>
      <c r="R1362" s="1">
        <f>HLOOKUP($B1361,'FY21-22'!$E$2:$GA$49,7,FALSE)</f>
        <v>1893002.14</v>
      </c>
      <c r="S1362" s="1">
        <f>HLOOKUP($B1361,'FY22-23'!$E$2:$GA$49,7,FALSE)</f>
        <v>1866965</v>
      </c>
      <c r="T1362" s="1">
        <f>HLOOKUP($B1361,'FY23-24'!$E$2:$GA$49,7,FALSE)</f>
        <v>1893457</v>
      </c>
    </row>
    <row r="1363" spans="1:20">
      <c r="B1363" t="s">
        <v>288</v>
      </c>
      <c r="D1363" t="s">
        <v>15</v>
      </c>
      <c r="E1363" s="3">
        <v>530744.1</v>
      </c>
      <c r="F1363" s="3">
        <v>601362.44999999995</v>
      </c>
      <c r="G1363" s="3">
        <v>635933.23</v>
      </c>
      <c r="H1363" s="3">
        <v>636839.34</v>
      </c>
      <c r="I1363" s="1">
        <v>620249.21</v>
      </c>
      <c r="J1363" s="1">
        <v>645814.15</v>
      </c>
      <c r="K1363" s="1">
        <f>HLOOKUP(B1362,'FY14-15'!$E$2:$GA$49,39,FALSE)</f>
        <v>645814.15</v>
      </c>
      <c r="L1363" s="1">
        <f>HLOOKUP(B1362,'FY15-16'!$E$2:$GA$49,39,FALSE)</f>
        <v>613398.22</v>
      </c>
      <c r="M1363" s="1">
        <f>HLOOKUP(B1362,'FY16-17'!$E$2:$GA$49,39,FALSE)</f>
        <v>573507.19000000006</v>
      </c>
      <c r="N1363" s="1">
        <f>HLOOKUP(B1362,'FY17-18'!$E$2:$GA$49,39,FALSE)</f>
        <v>596909.34</v>
      </c>
      <c r="O1363" s="1">
        <f>HLOOKUP($B1362,'FY18-19'!$E$2:$GA$49,39,FALSE)</f>
        <v>609177.4</v>
      </c>
      <c r="P1363" s="1">
        <f>HLOOKUP($B1362,'FY19-20'!$E$2:$GA$49,39,FALSE)</f>
        <v>609177.4</v>
      </c>
      <c r="Q1363" s="1">
        <f>HLOOKUP($B1362,'FY20-21'!$E$2:$GA$49,39,FALSE)</f>
        <v>600913.62</v>
      </c>
      <c r="R1363" s="1">
        <f>HLOOKUP($B1362,'FY21-22'!$E$2:$GA$49,39,FALSE)</f>
        <v>619580.22</v>
      </c>
      <c r="S1363" s="1">
        <f>HLOOKUP($B1362,'FY22-23'!$E$2:$GA$49,39,FALSE)</f>
        <v>619580.22</v>
      </c>
      <c r="T1363" s="1">
        <f>HLOOKUP($B1362,'FY23-24'!$E$2:$GA$49,39,FALSE)</f>
        <v>604731.51</v>
      </c>
    </row>
    <row r="1364" spans="1:20">
      <c r="B1364" t="s">
        <v>288</v>
      </c>
      <c r="D1364" t="s">
        <v>16</v>
      </c>
      <c r="E1364" s="3">
        <v>308371.01</v>
      </c>
      <c r="F1364" s="3">
        <v>360427.28</v>
      </c>
      <c r="G1364" s="3">
        <v>384843.67</v>
      </c>
      <c r="H1364" s="3">
        <v>390387.94</v>
      </c>
      <c r="I1364" s="1">
        <v>392222.19</v>
      </c>
      <c r="J1364" s="1">
        <v>397845.06</v>
      </c>
      <c r="K1364" s="1">
        <f>HLOOKUP(B1363,'FY14-15'!$E$2:$GA$49,48,FALSE)</f>
        <v>419115.98000000004</v>
      </c>
      <c r="L1364" s="1">
        <f>HLOOKUP(B1363,'FY15-16'!$E$2:$GA$49,48,FALSE)</f>
        <v>374724.32</v>
      </c>
      <c r="M1364" s="1">
        <f>HLOOKUP(B1363,'FY16-17'!$E$2:$GA$49,48,FALSE)</f>
        <v>344562.20999999996</v>
      </c>
      <c r="N1364" s="1">
        <f>HLOOKUP(B1363,'FY17-18'!$E$2:$GA$49,48,FALSE)</f>
        <v>349390.8</v>
      </c>
      <c r="O1364" s="1">
        <f>HLOOKUP($B1363,'FY18-19'!$E$2:$GA$49,48,FALSE)</f>
        <v>339762.81</v>
      </c>
      <c r="P1364" s="1">
        <f>HLOOKUP($B1363,'FY19-20'!$E$2:$GA$49,48,FALSE)</f>
        <v>348162.31</v>
      </c>
      <c r="Q1364" s="1">
        <f>HLOOKUP($B1363,'FY20-21'!$E$2:$GA$49,48,FALSE)</f>
        <v>357828.55</v>
      </c>
      <c r="R1364" s="1">
        <f>HLOOKUP($B1363,'FY21-22'!$E$2:$GA$49,48,FALSE)</f>
        <v>362914.46</v>
      </c>
      <c r="S1364" s="1">
        <f>HLOOKUP($B1363,'FY22-23'!$E$2:$GA$49,48,FALSE)</f>
        <v>354790.94</v>
      </c>
      <c r="T1364" s="1">
        <f>HLOOKUP($B1363,'FY23-24'!$E$2:$GA$49,48,FALSE)</f>
        <v>331029.76000000001</v>
      </c>
    </row>
    <row r="1365" spans="1:20">
      <c r="B1365" t="s">
        <v>288</v>
      </c>
      <c r="D1365" t="s">
        <v>17</v>
      </c>
      <c r="E1365" s="3">
        <v>546.04</v>
      </c>
      <c r="F1365" s="3">
        <v>597.47</v>
      </c>
      <c r="G1365" s="3">
        <v>612.66</v>
      </c>
      <c r="H1365" s="3">
        <v>638.59</v>
      </c>
      <c r="I1365" s="3">
        <v>655.51529649052031</v>
      </c>
      <c r="J1365" s="3">
        <v>732.58939088518844</v>
      </c>
      <c r="K1365" s="3">
        <f t="shared" ref="K1365:R1365" si="996">K1362/K1360</f>
        <v>768.28339860139852</v>
      </c>
      <c r="L1365" s="3">
        <f t="shared" si="996"/>
        <v>722.7968214607755</v>
      </c>
      <c r="M1365" s="3">
        <f t="shared" si="996"/>
        <v>753.84736987563326</v>
      </c>
      <c r="N1365" s="3">
        <f t="shared" si="996"/>
        <v>912.38302596714368</v>
      </c>
      <c r="O1365" s="3">
        <f t="shared" si="996"/>
        <v>937.32465153115095</v>
      </c>
      <c r="P1365" s="3">
        <f t="shared" si="996"/>
        <v>950.05373726541552</v>
      </c>
      <c r="Q1365" s="3">
        <f t="shared" si="996"/>
        <v>1431.6927602158828</v>
      </c>
      <c r="R1365" s="3">
        <f t="shared" si="996"/>
        <v>1044.1269387755101</v>
      </c>
      <c r="S1365" s="3">
        <f t="shared" ref="S1365:T1365" si="997">S1362/S1360</f>
        <v>1016.865468409586</v>
      </c>
      <c r="T1365" s="3">
        <f t="shared" si="997"/>
        <v>1075.8278409090908</v>
      </c>
    </row>
    <row r="1366" spans="1:20">
      <c r="B1366" t="s">
        <v>288</v>
      </c>
      <c r="D1366" t="s">
        <v>18</v>
      </c>
      <c r="E1366" s="4">
        <v>3.44</v>
      </c>
      <c r="F1366" s="4">
        <v>3.91</v>
      </c>
      <c r="G1366" s="4">
        <v>4.04</v>
      </c>
      <c r="H1366" s="4">
        <v>4.07</v>
      </c>
      <c r="I1366" s="5">
        <v>4.3739836886304904</v>
      </c>
      <c r="J1366" s="5">
        <v>4.0737097080754419</v>
      </c>
      <c r="K1366" s="3">
        <f t="shared" ref="K1366:M1368" si="998">K1362/K1361</f>
        <v>3.8844172199947669</v>
      </c>
      <c r="L1366" s="3">
        <f t="shared" si="998"/>
        <v>3.7584241780603538</v>
      </c>
      <c r="M1366" s="3">
        <f t="shared" si="998"/>
        <v>3.9107516583510158</v>
      </c>
      <c r="N1366" s="3">
        <f t="shared" ref="N1366:R1368" si="999">N1362/N1361</f>
        <v>4.3387030008870608</v>
      </c>
      <c r="O1366" s="3">
        <f t="shared" si="999"/>
        <v>4.1721531573876049</v>
      </c>
      <c r="P1366" s="3">
        <f t="shared" si="999"/>
        <v>5.7608780554417587</v>
      </c>
      <c r="Q1366" s="3">
        <f t="shared" si="999"/>
        <v>5.0273867359039199</v>
      </c>
      <c r="R1366" s="3">
        <f t="shared" si="999"/>
        <v>4.7914885743502511</v>
      </c>
      <c r="S1366" s="3">
        <f t="shared" ref="S1366:T1366" si="1000">S1362/S1361</f>
        <v>5.3953536089147827</v>
      </c>
      <c r="T1366" s="3">
        <f t="shared" si="1000"/>
        <v>5.649260522303674</v>
      </c>
    </row>
    <row r="1367" spans="1:20">
      <c r="B1367" t="s">
        <v>288</v>
      </c>
      <c r="D1367" t="s">
        <v>19</v>
      </c>
      <c r="E1367" s="6">
        <v>0.36969999999999997</v>
      </c>
      <c r="F1367" s="6">
        <v>0.38129999999999997</v>
      </c>
      <c r="G1367" s="6">
        <v>0.38950000000000001</v>
      </c>
      <c r="H1367" s="6">
        <v>0.3891</v>
      </c>
      <c r="I1367" s="6">
        <v>0.38168655543841667</v>
      </c>
      <c r="J1367" s="6">
        <v>0.38630585557158831</v>
      </c>
      <c r="K1367" s="6">
        <f t="shared" si="998"/>
        <v>0.39188515378172817</v>
      </c>
      <c r="L1367" s="6">
        <f t="shared" si="998"/>
        <v>0.3826174169962156</v>
      </c>
      <c r="M1367" s="6">
        <f t="shared" si="998"/>
        <v>0.35042543375098067</v>
      </c>
      <c r="N1367" s="6">
        <f t="shared" si="999"/>
        <v>0.34670433930719358</v>
      </c>
      <c r="O1367" s="6">
        <f t="shared" si="999"/>
        <v>0.34314191389568405</v>
      </c>
      <c r="P1367" s="6">
        <f t="shared" si="999"/>
        <v>0.34380863186054184</v>
      </c>
      <c r="Q1367" s="6">
        <f t="shared" si="999"/>
        <v>0.3236102304419356</v>
      </c>
      <c r="R1367" s="6">
        <f t="shared" si="999"/>
        <v>0.32730032729915454</v>
      </c>
      <c r="S1367" s="6">
        <f t="shared" ref="S1367:T1367" si="1001">S1363/S1362</f>
        <v>0.33186493587185617</v>
      </c>
      <c r="T1367" s="6">
        <f t="shared" si="1001"/>
        <v>0.3193795845377001</v>
      </c>
    </row>
    <row r="1368" spans="1:20">
      <c r="B1368" t="s">
        <v>288</v>
      </c>
      <c r="D1368" t="s">
        <v>20</v>
      </c>
      <c r="E1368" s="6">
        <v>0.58099999999999996</v>
      </c>
      <c r="F1368" s="6">
        <v>0.59940000000000004</v>
      </c>
      <c r="G1368" s="6">
        <v>0.60519999999999996</v>
      </c>
      <c r="H1368" s="6">
        <v>0.61299999999999999</v>
      </c>
      <c r="I1368" s="6">
        <v>0.63236225645494981</v>
      </c>
      <c r="J1368" s="6">
        <v>0.61603645568930321</v>
      </c>
      <c r="K1368" s="6">
        <f t="shared" si="998"/>
        <v>0.6489730520769792</v>
      </c>
      <c r="L1368" s="6">
        <f t="shared" si="998"/>
        <v>0.61089893609407608</v>
      </c>
      <c r="M1368" s="6">
        <f t="shared" si="998"/>
        <v>0.60079841370428144</v>
      </c>
      <c r="N1368" s="6">
        <f t="shared" si="999"/>
        <v>0.58533310937972594</v>
      </c>
      <c r="O1368" s="6">
        <f t="shared" si="999"/>
        <v>0.55774033967773584</v>
      </c>
      <c r="P1368" s="6">
        <f t="shared" si="999"/>
        <v>0.57152860562456842</v>
      </c>
      <c r="Q1368" s="6">
        <f t="shared" si="999"/>
        <v>0.59547418812041575</v>
      </c>
      <c r="R1368" s="6">
        <f t="shared" si="999"/>
        <v>0.58574248868048118</v>
      </c>
      <c r="S1368" s="6">
        <f t="shared" ref="S1368:T1368" si="1002">S1364/S1363</f>
        <v>0.57263115985206892</v>
      </c>
      <c r="T1368" s="6">
        <f t="shared" si="1002"/>
        <v>0.54739955587893874</v>
      </c>
    </row>
    <row r="1369" spans="1:20">
      <c r="B1369" t="s">
        <v>288</v>
      </c>
      <c r="D1369" t="s">
        <v>21</v>
      </c>
      <c r="E1369" s="6">
        <v>0.21479999999999999</v>
      </c>
      <c r="F1369" s="6">
        <v>0.22850000000000001</v>
      </c>
      <c r="G1369" s="6">
        <v>0.23569999999999999</v>
      </c>
      <c r="H1369" s="6">
        <v>0.23849999999999999</v>
      </c>
      <c r="I1369" s="6">
        <v>0.24136417145555444</v>
      </c>
      <c r="J1369" s="6">
        <v>0.2379784900783451</v>
      </c>
      <c r="K1369" s="6">
        <f t="shared" ref="K1369:R1369" si="1003">K1364/K1362</f>
        <v>0.25432290431338445</v>
      </c>
      <c r="L1369" s="6">
        <f t="shared" si="1003"/>
        <v>0.23374057297405157</v>
      </c>
      <c r="M1369" s="6">
        <f t="shared" si="1003"/>
        <v>0.21053504471922396</v>
      </c>
      <c r="N1369" s="6">
        <f t="shared" si="1003"/>
        <v>0.20293752896212314</v>
      </c>
      <c r="O1369" s="6">
        <f t="shared" si="1003"/>
        <v>0.1913840876138472</v>
      </c>
      <c r="P1369" s="6">
        <f t="shared" si="1003"/>
        <v>0.19649646796894604</v>
      </c>
      <c r="Q1369" s="6">
        <f t="shared" si="1003"/>
        <v>0.19270153923987224</v>
      </c>
      <c r="R1369" s="6">
        <f t="shared" si="1003"/>
        <v>0.19171370825814282</v>
      </c>
      <c r="S1369" s="6">
        <f t="shared" ref="S1369:T1369" si="1004">S1364/S1362</f>
        <v>0.19003620314253347</v>
      </c>
      <c r="T1369" s="6">
        <f t="shared" si="1004"/>
        <v>0.174828242732737</v>
      </c>
    </row>
    <row r="1370" spans="1:20">
      <c r="B1370" t="s">
        <v>288</v>
      </c>
    </row>
    <row r="1371" spans="1:20">
      <c r="A1371" t="s">
        <v>287</v>
      </c>
      <c r="B1371" t="s">
        <v>290</v>
      </c>
      <c r="C1371" t="s">
        <v>291</v>
      </c>
    </row>
    <row r="1372" spans="1:20">
      <c r="B1372" t="s">
        <v>290</v>
      </c>
      <c r="D1372" t="s">
        <v>12</v>
      </c>
      <c r="E1372" s="1">
        <v>240</v>
      </c>
      <c r="F1372" s="1">
        <v>274</v>
      </c>
      <c r="G1372" s="1">
        <v>246</v>
      </c>
      <c r="H1372" s="1">
        <v>337</v>
      </c>
      <c r="I1372" s="1">
        <v>245</v>
      </c>
      <c r="J1372" s="1">
        <v>273</v>
      </c>
      <c r="K1372" s="1">
        <f>HLOOKUP(B1371,'FY14-15'!$E$2:$GA$49,15,FALSE)</f>
        <v>236</v>
      </c>
      <c r="L1372" s="1">
        <f>HLOOKUP(B1371,'FY15-16'!$E$2:$GA$49,15,FALSE)</f>
        <v>366</v>
      </c>
      <c r="M1372" s="1">
        <f>HLOOKUP(B1371,'FY16-17'!$E$2:$GA$49,15,FALSE)</f>
        <v>341</v>
      </c>
      <c r="N1372" s="1">
        <f>HLOOKUP(B1371,'FY17-18'!$E$2:$GA$49,15,FALSE)</f>
        <v>317</v>
      </c>
      <c r="O1372" s="1">
        <f>HLOOKUP($B1371,'FY18-19'!$E$2:$GA$49,15,FALSE)</f>
        <v>207</v>
      </c>
      <c r="P1372" s="1">
        <f>HLOOKUP($B1371,'FY19-20'!$E$2:$GA$49,15,FALSE)</f>
        <v>272</v>
      </c>
      <c r="Q1372" s="1">
        <f>HLOOKUP($B1371,'FY20-21'!$E$2:$GA$49,15,FALSE)</f>
        <v>265</v>
      </c>
      <c r="R1372" s="1">
        <f>HLOOKUP($B1371,'FY21-22'!$E$2:$GA$49,15,FALSE)</f>
        <v>272</v>
      </c>
      <c r="S1372" s="1">
        <f>HLOOKUP($B1371,'FY22-23'!$E$2:$GA$49,15,FALSE)</f>
        <v>265</v>
      </c>
      <c r="T1372" s="1">
        <f>HLOOKUP($B1371,'FY23-24'!$E$2:$GA$49,15,FALSE)</f>
        <v>256</v>
      </c>
    </row>
    <row r="1373" spans="1:20">
      <c r="B1373" t="s">
        <v>290</v>
      </c>
      <c r="D1373" t="s">
        <v>13</v>
      </c>
      <c r="E1373" s="3">
        <v>76998</v>
      </c>
      <c r="F1373" s="3">
        <v>97809.600000000006</v>
      </c>
      <c r="G1373" s="3">
        <v>85635</v>
      </c>
      <c r="H1373" s="3">
        <v>66748</v>
      </c>
      <c r="I1373" s="1">
        <v>69116</v>
      </c>
      <c r="J1373" s="1">
        <v>71394</v>
      </c>
      <c r="K1373" s="1">
        <f>HLOOKUP(B1372,'FY14-15'!$E$2:$GA$49,31,FALSE)</f>
        <v>72500</v>
      </c>
      <c r="L1373" s="1">
        <f>HLOOKUP(B1372,'FY15-16'!$E$2:$GA$49,31,FALSE)</f>
        <v>76800</v>
      </c>
      <c r="M1373" s="1">
        <f>HLOOKUP(B1372,'FY16-17'!$E$2:$GA$49,31,FALSE)</f>
        <v>77751</v>
      </c>
      <c r="N1373" s="1">
        <f>HLOOKUP(B1372,'FY17-18'!$E$2:$GA$49,31,FALSE)</f>
        <v>18720</v>
      </c>
      <c r="O1373" s="1">
        <f>HLOOKUP($B1372,'FY18-19'!$E$2:$GA$49,31,FALSE)</f>
        <v>76638</v>
      </c>
      <c r="P1373" s="1">
        <f>HLOOKUP($B1372,'FY19-20'!$E$2:$GA$49,31,FALSE)</f>
        <v>45828</v>
      </c>
      <c r="Q1373" s="1">
        <f>HLOOKUP($B1372,'FY20-21'!$E$2:$GA$49,31,FALSE)</f>
        <v>57744</v>
      </c>
      <c r="R1373" s="1">
        <f>HLOOKUP($B1372,'FY21-22'!$E$2:$GA$49,31,FALSE)</f>
        <v>55046.400000000001</v>
      </c>
      <c r="S1373" s="1">
        <f>HLOOKUP($B1372,'FY22-23'!$E$2:$GA$49,31,FALSE)</f>
        <v>54795</v>
      </c>
      <c r="T1373" s="1">
        <f>HLOOKUP($B1372,'FY23-24'!$E$2:$GA$49,31,FALSE)</f>
        <v>34875</v>
      </c>
    </row>
    <row r="1374" spans="1:20">
      <c r="B1374" t="s">
        <v>290</v>
      </c>
      <c r="D1374" t="s">
        <v>24</v>
      </c>
      <c r="E1374" s="3">
        <v>146588.22</v>
      </c>
      <c r="F1374" s="3">
        <v>188653.38</v>
      </c>
      <c r="G1374" s="3">
        <v>166820.97</v>
      </c>
      <c r="H1374" s="3">
        <v>161938.13</v>
      </c>
      <c r="I1374" s="1">
        <v>178257.81</v>
      </c>
      <c r="J1374" s="1">
        <v>227390.63</v>
      </c>
      <c r="K1374" s="1">
        <f>HLOOKUP(B1373,'FY14-15'!$E$2:$GA$49,7,FALSE)</f>
        <v>190780.67</v>
      </c>
      <c r="L1374" s="1">
        <f>HLOOKUP(B1373,'FY15-16'!$E$2:$GA$49,7,FALSE)</f>
        <v>177161.72</v>
      </c>
      <c r="M1374" s="1">
        <f>HLOOKUP(B1373,'FY16-17'!$E$2:$GA$49,7,FALSE)</f>
        <v>178110.41</v>
      </c>
      <c r="N1374" s="1">
        <f>HLOOKUP(B1373,'FY17-18'!$E$2:$GA$49,7,FALSE)</f>
        <v>218598.47</v>
      </c>
      <c r="O1374" s="1">
        <f>HLOOKUP($B1373,'FY18-19'!$E$2:$GA$49,7,FALSE)</f>
        <v>278491.15999999997</v>
      </c>
      <c r="P1374" s="1">
        <f>HLOOKUP($B1373,'FY19-20'!$E$2:$GA$49,7,FALSE)</f>
        <v>200860.22</v>
      </c>
      <c r="Q1374" s="1">
        <f>HLOOKUP($B1373,'FY20-21'!$E$2:$GA$49,7,FALSE)</f>
        <v>213056.05</v>
      </c>
      <c r="R1374" s="1">
        <f>HLOOKUP($B1373,'FY21-22'!$E$2:$GA$49,7,FALSE)</f>
        <v>201003.29</v>
      </c>
      <c r="S1374" s="1">
        <f>HLOOKUP($B1373,'FY22-23'!$E$2:$GA$49,7,FALSE)</f>
        <v>171155.20000000001</v>
      </c>
      <c r="T1374" s="1">
        <f>HLOOKUP($B1373,'FY23-24'!$E$2:$GA$49,7,FALSE)</f>
        <v>203687.97</v>
      </c>
    </row>
    <row r="1375" spans="1:20">
      <c r="B1375" t="s">
        <v>290</v>
      </c>
      <c r="D1375" t="s">
        <v>15</v>
      </c>
      <c r="E1375" s="3">
        <v>71700.58</v>
      </c>
      <c r="F1375" s="3">
        <v>88391.78</v>
      </c>
      <c r="G1375" s="3">
        <v>88391.78</v>
      </c>
      <c r="H1375" s="3">
        <v>77948.200000000012</v>
      </c>
      <c r="I1375" s="1">
        <v>77684.94</v>
      </c>
      <c r="J1375" s="1">
        <v>94896.71</v>
      </c>
      <c r="K1375" s="1">
        <f>HLOOKUP(B1374,'FY14-15'!$E$2:$GA$49,39,FALSE)</f>
        <v>94896.71</v>
      </c>
      <c r="L1375" s="1">
        <f>HLOOKUP(B1374,'FY15-16'!$E$2:$GA$49,39,FALSE)</f>
        <v>82773.899999999994</v>
      </c>
      <c r="M1375" s="1">
        <f>HLOOKUP(B1374,'FY16-17'!$E$2:$GA$49,39,FALSE)</f>
        <v>79797.509999999995</v>
      </c>
      <c r="N1375" s="1">
        <f>HLOOKUP(B1374,'FY17-18'!$E$2:$GA$49,39,FALSE)</f>
        <v>79797.509999999995</v>
      </c>
      <c r="O1375" s="1">
        <f>HLOOKUP($B1374,'FY18-19'!$E$2:$GA$49,39,FALSE)</f>
        <v>113517.73999999999</v>
      </c>
      <c r="P1375" s="1">
        <f>HLOOKUP($B1374,'FY19-20'!$E$2:$GA$49,39,FALSE)</f>
        <v>113517.73999999999</v>
      </c>
      <c r="Q1375" s="1">
        <f>HLOOKUP($B1374,'FY20-21'!$E$2:$GA$49,39,FALSE)</f>
        <v>86623.16</v>
      </c>
      <c r="R1375" s="1">
        <f>HLOOKUP($B1374,'FY21-22'!$E$2:$GA$49,39,FALSE)</f>
        <v>86623.16</v>
      </c>
      <c r="S1375" s="1">
        <f>HLOOKUP($B1374,'FY22-23'!$E$2:$GA$49,39,FALSE)</f>
        <v>81865.320000000007</v>
      </c>
      <c r="T1375" s="1">
        <f>HLOOKUP($B1374,'FY23-24'!$E$2:$GA$49,39,FALSE)</f>
        <v>77723.009999999995</v>
      </c>
    </row>
    <row r="1376" spans="1:20">
      <c r="B1376" t="s">
        <v>290</v>
      </c>
      <c r="D1376" t="s">
        <v>16</v>
      </c>
      <c r="E1376" s="3">
        <v>41659.21</v>
      </c>
      <c r="F1376" s="3">
        <v>53589.85</v>
      </c>
      <c r="G1376" s="3">
        <v>53011.3</v>
      </c>
      <c r="H1376" s="3">
        <v>46693.520000000004</v>
      </c>
      <c r="I1376" s="1">
        <v>47817.909999999996</v>
      </c>
      <c r="J1376" s="1">
        <v>60107.119999999995</v>
      </c>
      <c r="K1376" s="1">
        <f>HLOOKUP(B1375,'FY14-15'!$E$2:$GA$49,48,FALSE)</f>
        <v>61585.41</v>
      </c>
      <c r="L1376" s="1">
        <f>HLOOKUP(B1375,'FY15-16'!$E$2:$GA$49,48,FALSE)</f>
        <v>49759.869999999995</v>
      </c>
      <c r="M1376" s="1">
        <f>HLOOKUP(B1375,'FY16-17'!$E$2:$GA$49,48,FALSE)</f>
        <v>48204.7</v>
      </c>
      <c r="N1376" s="1">
        <f>HLOOKUP(B1375,'FY17-18'!$E$2:$GA$49,48,FALSE)</f>
        <v>46409.67</v>
      </c>
      <c r="O1376" s="1">
        <f>HLOOKUP($B1375,'FY18-19'!$E$2:$GA$49,48,FALSE)</f>
        <v>66110.66</v>
      </c>
      <c r="P1376" s="1">
        <f>HLOOKUP($B1375,'FY19-20'!$E$2:$GA$49,48,FALSE)</f>
        <v>64878.64</v>
      </c>
      <c r="Q1376" s="1">
        <f>HLOOKUP($B1375,'FY20-21'!$E$2:$GA$49,48,FALSE)</f>
        <v>49031.83</v>
      </c>
      <c r="R1376" s="1">
        <f>HLOOKUP($B1375,'FY21-22'!$E$2:$GA$49,48,FALSE)</f>
        <v>50489.070000000007</v>
      </c>
      <c r="S1376" s="1">
        <f>HLOOKUP($B1375,'FY22-23'!$E$2:$GA$49,48,FALSE)</f>
        <v>46435.4</v>
      </c>
      <c r="T1376" s="1">
        <f>HLOOKUP($B1375,'FY23-24'!$E$2:$GA$49,48,FALSE)</f>
        <v>42350.33</v>
      </c>
    </row>
    <row r="1377" spans="1:20">
      <c r="B1377" t="s">
        <v>290</v>
      </c>
      <c r="D1377" t="s">
        <v>17</v>
      </c>
      <c r="E1377" s="3">
        <v>610.78</v>
      </c>
      <c r="F1377" s="3">
        <v>688.52</v>
      </c>
      <c r="G1377" s="3">
        <v>678.13</v>
      </c>
      <c r="H1377" s="3">
        <v>480.53</v>
      </c>
      <c r="I1377" s="3">
        <v>727.5828979591837</v>
      </c>
      <c r="J1377" s="3">
        <v>832.9327106227106</v>
      </c>
      <c r="K1377" s="3">
        <f t="shared" ref="K1377:R1377" si="1005">K1374/K1372</f>
        <v>808.39266949152545</v>
      </c>
      <c r="L1377" s="3">
        <f t="shared" si="1005"/>
        <v>484.04841530054642</v>
      </c>
      <c r="M1377" s="3">
        <f t="shared" si="1005"/>
        <v>522.3179178885631</v>
      </c>
      <c r="N1377" s="3">
        <f t="shared" si="1005"/>
        <v>689.58507886435336</v>
      </c>
      <c r="O1377" s="3">
        <f t="shared" si="1005"/>
        <v>1345.367922705314</v>
      </c>
      <c r="P1377" s="3">
        <f t="shared" si="1005"/>
        <v>738.4566911764706</v>
      </c>
      <c r="Q1377" s="3">
        <f t="shared" si="1005"/>
        <v>803.98509433962261</v>
      </c>
      <c r="R1377" s="3">
        <f t="shared" si="1005"/>
        <v>738.98268382352944</v>
      </c>
      <c r="S1377" s="3">
        <f t="shared" ref="S1377:T1377" si="1006">S1374/S1372</f>
        <v>645.86867924528303</v>
      </c>
      <c r="T1377" s="3">
        <f t="shared" si="1006"/>
        <v>795.6561328125</v>
      </c>
    </row>
    <row r="1378" spans="1:20">
      <c r="B1378" t="s">
        <v>290</v>
      </c>
      <c r="D1378" t="s">
        <v>18</v>
      </c>
      <c r="E1378" s="4">
        <v>1.9</v>
      </c>
      <c r="F1378" s="4">
        <v>1.93</v>
      </c>
      <c r="G1378" s="4">
        <v>1.95</v>
      </c>
      <c r="H1378" s="4">
        <v>2.4300000000000002</v>
      </c>
      <c r="I1378" s="5">
        <v>2.5791106256149083</v>
      </c>
      <c r="J1378" s="5">
        <v>3.1850103650166681</v>
      </c>
      <c r="K1378" s="3">
        <f t="shared" ref="K1378:M1380" si="1007">K1374/K1373</f>
        <v>2.6314575172413797</v>
      </c>
      <c r="L1378" s="3">
        <f t="shared" si="1007"/>
        <v>2.3067932291666668</v>
      </c>
      <c r="M1378" s="3">
        <f t="shared" si="1007"/>
        <v>2.2907796684287018</v>
      </c>
      <c r="N1378" s="3">
        <f t="shared" ref="N1378:R1380" si="1008">N1374/N1373</f>
        <v>11.677268696581196</v>
      </c>
      <c r="O1378" s="3">
        <f t="shared" si="1008"/>
        <v>3.6338521360160754</v>
      </c>
      <c r="P1378" s="3">
        <f t="shared" si="1008"/>
        <v>4.3829148119053851</v>
      </c>
      <c r="Q1378" s="3">
        <f t="shared" si="1008"/>
        <v>3.6896655929620392</v>
      </c>
      <c r="R1378" s="3">
        <f t="shared" si="1008"/>
        <v>3.651524713696082</v>
      </c>
      <c r="S1378" s="3">
        <f t="shared" ref="S1378:T1378" si="1009">S1374/S1373</f>
        <v>3.1235550688931473</v>
      </c>
      <c r="T1378" s="3">
        <f t="shared" si="1009"/>
        <v>5.840515268817204</v>
      </c>
    </row>
    <row r="1379" spans="1:20">
      <c r="B1379" t="s">
        <v>290</v>
      </c>
      <c r="D1379" t="s">
        <v>19</v>
      </c>
      <c r="E1379" s="6">
        <v>0.48909999999999998</v>
      </c>
      <c r="F1379" s="6">
        <v>0.46850000000000003</v>
      </c>
      <c r="G1379" s="6">
        <v>0.52990000000000004</v>
      </c>
      <c r="H1379" s="6">
        <v>0.48130000000000001</v>
      </c>
      <c r="I1379" s="6">
        <v>0.43580104568770367</v>
      </c>
      <c r="J1379" s="6">
        <v>0.41732902538684202</v>
      </c>
      <c r="K1379" s="6">
        <f t="shared" si="1007"/>
        <v>0.49741260474659199</v>
      </c>
      <c r="L1379" s="6">
        <f t="shared" si="1007"/>
        <v>0.46722226449370663</v>
      </c>
      <c r="M1379" s="6">
        <f t="shared" si="1007"/>
        <v>0.4480227180432631</v>
      </c>
      <c r="N1379" s="6">
        <f t="shared" si="1008"/>
        <v>0.36504148450810286</v>
      </c>
      <c r="O1379" s="6">
        <f t="shared" si="1008"/>
        <v>0.40761703172194047</v>
      </c>
      <c r="P1379" s="6">
        <f t="shared" si="1008"/>
        <v>0.56515789935906668</v>
      </c>
      <c r="Q1379" s="6">
        <f t="shared" si="1008"/>
        <v>0.40657451407739892</v>
      </c>
      <c r="R1379" s="6">
        <f t="shared" si="1008"/>
        <v>0.43095394110215807</v>
      </c>
      <c r="S1379" s="6">
        <f t="shared" ref="S1379:T1379" si="1010">S1375/S1374</f>
        <v>0.47831044572411474</v>
      </c>
      <c r="T1379" s="6">
        <f t="shared" si="1010"/>
        <v>0.38157879427047159</v>
      </c>
    </row>
    <row r="1380" spans="1:20">
      <c r="B1380" t="s">
        <v>290</v>
      </c>
      <c r="D1380" t="s">
        <v>20</v>
      </c>
      <c r="E1380" s="6">
        <v>0.58099999999999996</v>
      </c>
      <c r="F1380" s="6">
        <v>0.60629999999999995</v>
      </c>
      <c r="G1380" s="6">
        <v>0.59970000000000001</v>
      </c>
      <c r="H1380" s="6">
        <v>0.59899999999999998</v>
      </c>
      <c r="I1380" s="6">
        <v>0.61553642185988677</v>
      </c>
      <c r="J1380" s="6">
        <v>0.63339519357415019</v>
      </c>
      <c r="K1380" s="6">
        <f t="shared" si="1007"/>
        <v>0.64897307820260575</v>
      </c>
      <c r="L1380" s="6">
        <f t="shared" si="1007"/>
        <v>0.60115410775618883</v>
      </c>
      <c r="M1380" s="6">
        <f t="shared" si="1007"/>
        <v>0.60408777166104555</v>
      </c>
      <c r="N1380" s="6">
        <f t="shared" si="1008"/>
        <v>0.58159295947956269</v>
      </c>
      <c r="O1380" s="6">
        <f t="shared" si="1008"/>
        <v>0.58238174931953379</v>
      </c>
      <c r="P1380" s="6">
        <f t="shared" si="1008"/>
        <v>0.57152864389301627</v>
      </c>
      <c r="Q1380" s="6">
        <f t="shared" si="1008"/>
        <v>0.56603603470480646</v>
      </c>
      <c r="R1380" s="6">
        <f t="shared" si="1008"/>
        <v>0.58285878741897668</v>
      </c>
      <c r="S1380" s="6">
        <f t="shared" ref="S1380:T1380" si="1011">S1376/S1375</f>
        <v>0.5672169851653911</v>
      </c>
      <c r="T1380" s="6">
        <f t="shared" si="1011"/>
        <v>0.54488792958481669</v>
      </c>
    </row>
    <row r="1381" spans="1:20">
      <c r="B1381" t="s">
        <v>290</v>
      </c>
      <c r="D1381" t="s">
        <v>21</v>
      </c>
      <c r="E1381" s="6">
        <v>0.28420000000000001</v>
      </c>
      <c r="F1381" s="6">
        <v>0.28410000000000002</v>
      </c>
      <c r="G1381" s="6">
        <v>0.31780000000000003</v>
      </c>
      <c r="H1381" s="6">
        <v>0.2883</v>
      </c>
      <c r="I1381" s="6">
        <v>0.26825141630540617</v>
      </c>
      <c r="J1381" s="6">
        <v>0.26433419881901021</v>
      </c>
      <c r="K1381" s="6">
        <f t="shared" ref="K1381:R1381" si="1012">K1376/K1374</f>
        <v>0.32280738923917185</v>
      </c>
      <c r="L1381" s="6">
        <f t="shared" si="1012"/>
        <v>0.28087258353554029</v>
      </c>
      <c r="M1381" s="6">
        <f t="shared" si="1012"/>
        <v>0.27064504539627976</v>
      </c>
      <c r="N1381" s="6">
        <f t="shared" si="1012"/>
        <v>0.2123055573078805</v>
      </c>
      <c r="O1381" s="6">
        <f t="shared" si="1012"/>
        <v>0.23738871998665959</v>
      </c>
      <c r="P1381" s="6">
        <f t="shared" si="1012"/>
        <v>0.32300392780611314</v>
      </c>
      <c r="Q1381" s="6">
        <f t="shared" si="1012"/>
        <v>0.23013582576040439</v>
      </c>
      <c r="R1381" s="6">
        <f t="shared" si="1012"/>
        <v>0.25118529154423297</v>
      </c>
      <c r="S1381" s="6">
        <f t="shared" ref="S1381:T1381" si="1013">S1376/S1374</f>
        <v>0.27130580899674678</v>
      </c>
      <c r="T1381" s="6">
        <f t="shared" si="1013"/>
        <v>0.20791767918350801</v>
      </c>
    </row>
    <row r="1382" spans="1:20">
      <c r="B1382" t="s">
        <v>290</v>
      </c>
    </row>
    <row r="1383" spans="1:20">
      <c r="A1383" t="s">
        <v>292</v>
      </c>
      <c r="B1383" t="s">
        <v>293</v>
      </c>
      <c r="C1383" t="s">
        <v>294</v>
      </c>
    </row>
    <row r="1384" spans="1:20">
      <c r="B1384" t="s">
        <v>293</v>
      </c>
      <c r="D1384" t="s">
        <v>12</v>
      </c>
      <c r="E1384" s="1">
        <v>584</v>
      </c>
      <c r="F1384" s="1">
        <v>514</v>
      </c>
      <c r="G1384" s="1">
        <v>556</v>
      </c>
      <c r="H1384" s="1">
        <v>613</v>
      </c>
      <c r="I1384" s="1">
        <v>536</v>
      </c>
      <c r="J1384" s="1">
        <v>534</v>
      </c>
      <c r="K1384" s="1">
        <f>HLOOKUP(B1383,'FY14-15'!$E$2:$GA$49,15,FALSE)</f>
        <v>369</v>
      </c>
      <c r="L1384" s="1">
        <f>HLOOKUP(B1383,'FY15-16'!$E$2:$GA$49,15,FALSE)</f>
        <v>414</v>
      </c>
      <c r="M1384" s="1">
        <f>HLOOKUP(B1383,'FY16-17'!$E$2:$GA$49,15,FALSE)</f>
        <v>586</v>
      </c>
      <c r="N1384" s="1">
        <f>HLOOKUP(B1383,'FY17-18'!$E$2:$GA$49,15,FALSE)</f>
        <v>422</v>
      </c>
      <c r="O1384" s="1">
        <f>HLOOKUP($B1383,'FY18-19'!$E$2:$GA$49,15,FALSE)</f>
        <v>443</v>
      </c>
      <c r="P1384" s="1">
        <f>HLOOKUP($B1383,'FY19-20'!$E$2:$GA$49,15,FALSE)</f>
        <v>387</v>
      </c>
      <c r="Q1384" s="1">
        <f>HLOOKUP($B1383,'FY20-21'!$E$2:$GA$49,15,FALSE)</f>
        <v>189</v>
      </c>
      <c r="R1384" s="1">
        <f>HLOOKUP($B1383,'FY21-22'!$E$2:$GA$49,15,FALSE)</f>
        <v>425</v>
      </c>
      <c r="S1384" s="1">
        <f>HLOOKUP($B1383,'FY22-23'!$E$2:$GA$49,15,FALSE)</f>
        <v>292</v>
      </c>
      <c r="T1384" s="1">
        <f>HLOOKUP($B1383,'FY23-24'!$E$2:$GA$49,15,FALSE)</f>
        <v>297</v>
      </c>
    </row>
    <row r="1385" spans="1:20">
      <c r="B1385" t="s">
        <v>293</v>
      </c>
      <c r="D1385" t="s">
        <v>13</v>
      </c>
      <c r="E1385" s="3">
        <v>117102</v>
      </c>
      <c r="F1385" s="3">
        <v>129325</v>
      </c>
      <c r="G1385" s="3">
        <v>114275</v>
      </c>
      <c r="H1385" s="3">
        <v>108360</v>
      </c>
      <c r="I1385" s="1">
        <v>107880</v>
      </c>
      <c r="J1385" s="1">
        <v>106314</v>
      </c>
      <c r="K1385" s="1">
        <f>HLOOKUP(B1384,'FY14-15'!$E$2:$GA$49,31,FALSE)</f>
        <v>102648</v>
      </c>
      <c r="L1385" s="1">
        <f>HLOOKUP(B1384,'FY15-16'!$E$2:$GA$49,31,FALSE)</f>
        <v>102300</v>
      </c>
      <c r="M1385" s="1">
        <f>HLOOKUP(B1384,'FY16-17'!$E$2:$GA$49,31,FALSE)</f>
        <v>105436</v>
      </c>
      <c r="N1385" s="1">
        <f>HLOOKUP(B1384,'FY17-18'!$E$2:$GA$49,31,FALSE)</f>
        <v>99120</v>
      </c>
      <c r="O1385" s="1">
        <f>HLOOKUP($B1384,'FY18-19'!$E$2:$GA$49,31,FALSE)</f>
        <v>84645</v>
      </c>
      <c r="P1385" s="1">
        <f>HLOOKUP($B1384,'FY19-20'!$E$2:$GA$49,31,FALSE)</f>
        <v>99036</v>
      </c>
      <c r="Q1385" s="1">
        <f>HLOOKUP($B1384,'FY20-21'!$E$2:$GA$49,31,FALSE)</f>
        <v>61374</v>
      </c>
      <c r="R1385" s="1">
        <f>HLOOKUP($B1384,'FY21-22'!$E$2:$GA$49,31,FALSE)</f>
        <v>114696</v>
      </c>
      <c r="S1385" s="1">
        <f>HLOOKUP($B1384,'FY22-23'!$E$2:$GA$49,31,FALSE)</f>
        <v>97528</v>
      </c>
      <c r="T1385" s="1">
        <f>HLOOKUP($B1384,'FY23-24'!$E$2:$GA$49,31,FALSE)</f>
        <v>142472.4</v>
      </c>
    </row>
    <row r="1386" spans="1:20">
      <c r="B1386" t="s">
        <v>293</v>
      </c>
      <c r="D1386" t="s">
        <v>24</v>
      </c>
      <c r="E1386" s="3">
        <v>459907</v>
      </c>
      <c r="F1386" s="3">
        <v>342936.2</v>
      </c>
      <c r="G1386" s="3">
        <v>317263.35999999999</v>
      </c>
      <c r="H1386" s="3">
        <v>409881.45</v>
      </c>
      <c r="I1386" s="1">
        <v>426569.54</v>
      </c>
      <c r="J1386" s="1">
        <v>412894.67</v>
      </c>
      <c r="K1386" s="1">
        <f>HLOOKUP(B1385,'FY14-15'!$E$2:$GA$49,7,FALSE)</f>
        <v>387500.62</v>
      </c>
      <c r="L1386" s="1">
        <f>HLOOKUP(B1385,'FY15-16'!$E$2:$GA$49,7,FALSE)</f>
        <v>382346.15</v>
      </c>
      <c r="M1386" s="1">
        <f>HLOOKUP(B1385,'FY16-17'!$E$2:$GA$49,7,FALSE)</f>
        <v>408995.46</v>
      </c>
      <c r="N1386" s="1">
        <f>HLOOKUP(B1385,'FY17-18'!$E$2:$GA$49,7,FALSE)</f>
        <v>353514.08</v>
      </c>
      <c r="O1386" s="1">
        <f>HLOOKUP($B1385,'FY18-19'!$E$2:$GA$49,7,FALSE)</f>
        <v>395984.8</v>
      </c>
      <c r="P1386" s="1">
        <f>HLOOKUP($B1385,'FY19-20'!$E$2:$GA$49,7,FALSE)</f>
        <v>391495.48</v>
      </c>
      <c r="Q1386" s="1">
        <f>HLOOKUP($B1385,'FY20-21'!$E$2:$GA$49,7,FALSE)</f>
        <v>466615.84</v>
      </c>
      <c r="R1386" s="1">
        <f>HLOOKUP($B1385,'FY21-22'!$E$2:$GA$49,7,FALSE)</f>
        <v>501534.65</v>
      </c>
      <c r="S1386" s="1">
        <f>HLOOKUP($B1385,'FY22-23'!$E$2:$GA$49,7,FALSE)</f>
        <v>524657.38</v>
      </c>
      <c r="T1386" s="1">
        <f>HLOOKUP($B1385,'FY23-24'!$E$2:$GA$49,7,FALSE)</f>
        <v>416201.36</v>
      </c>
    </row>
    <row r="1387" spans="1:20">
      <c r="B1387" t="s">
        <v>293</v>
      </c>
      <c r="D1387" t="s">
        <v>15</v>
      </c>
      <c r="E1387" s="3">
        <v>199867.31</v>
      </c>
      <c r="F1387" s="3">
        <v>185096.86</v>
      </c>
      <c r="G1387" s="3">
        <v>148539.91</v>
      </c>
      <c r="H1387" s="3">
        <v>165963.91</v>
      </c>
      <c r="I1387" s="1">
        <v>171495.96000000002</v>
      </c>
      <c r="J1387" s="1">
        <v>166472.1</v>
      </c>
      <c r="K1387" s="1">
        <f>HLOOKUP(B1386,'FY14-15'!$E$2:$GA$49,39,FALSE)</f>
        <v>166472.1</v>
      </c>
      <c r="L1387" s="1">
        <f>HLOOKUP(B1386,'FY15-16'!$E$2:$GA$49,39,FALSE)</f>
        <v>156953.04</v>
      </c>
      <c r="M1387" s="1">
        <f>HLOOKUP(B1386,'FY16-17'!$E$2:$GA$49,39,FALSE)</f>
        <v>164931.54999999999</v>
      </c>
      <c r="N1387" s="1">
        <f>HLOOKUP(B1386,'FY17-18'!$E$2:$GA$49,39,FALSE)</f>
        <v>164931.54999999999</v>
      </c>
      <c r="O1387" s="1">
        <f>HLOOKUP($B1386,'FY18-19'!$E$2:$GA$49,39,FALSE)</f>
        <v>155318.06</v>
      </c>
      <c r="P1387" s="1">
        <f>HLOOKUP($B1386,'FY19-20'!$E$2:$GA$49,39,FALSE)</f>
        <v>157401.53</v>
      </c>
      <c r="Q1387" s="1">
        <f>HLOOKUP($B1386,'FY20-21'!$E$2:$GA$49,39,FALSE)</f>
        <v>173412.94</v>
      </c>
      <c r="R1387" s="1">
        <f>HLOOKUP($B1386,'FY21-22'!$E$2:$GA$49,39,FALSE)</f>
        <v>198593.6</v>
      </c>
      <c r="S1387" s="1">
        <f>HLOOKUP($B1386,'FY22-23'!$E$2:$GA$49,39,FALSE)</f>
        <v>202125.81</v>
      </c>
      <c r="T1387" s="1">
        <f>HLOOKUP($B1386,'FY23-24'!$E$2:$GA$49,39,FALSE)</f>
        <v>202125.81</v>
      </c>
    </row>
    <row r="1388" spans="1:20">
      <c r="B1388" t="s">
        <v>293</v>
      </c>
      <c r="D1388" t="s">
        <v>16</v>
      </c>
      <c r="E1388" s="3">
        <v>116126.18</v>
      </c>
      <c r="F1388" s="3">
        <v>107397.23999999999</v>
      </c>
      <c r="G1388" s="3">
        <v>85430.76</v>
      </c>
      <c r="H1388" s="3">
        <v>103511.34</v>
      </c>
      <c r="I1388" s="1">
        <v>106197.61</v>
      </c>
      <c r="J1388" s="1">
        <v>105400.74</v>
      </c>
      <c r="K1388" s="1">
        <f>HLOOKUP(B1387,'FY14-15'!$E$2:$GA$49,48,FALSE)</f>
        <v>107472.01</v>
      </c>
      <c r="L1388" s="1">
        <f>HLOOKUP(B1387,'FY15-16'!$E$2:$GA$49,48,FALSE)</f>
        <v>95754.959999999992</v>
      </c>
      <c r="M1388" s="1">
        <f>HLOOKUP(B1387,'FY16-17'!$E$2:$GA$49,48,FALSE)</f>
        <v>101074.04</v>
      </c>
      <c r="N1388" s="1">
        <f>HLOOKUP(B1387,'FY17-18'!$E$2:$GA$49,48,FALSE)</f>
        <v>95923.03</v>
      </c>
      <c r="O1388" s="1">
        <f>HLOOKUP($B1387,'FY18-19'!$E$2:$GA$49,48,FALSE)</f>
        <v>85493.33</v>
      </c>
      <c r="P1388" s="1">
        <f>HLOOKUP($B1387,'FY19-20'!$E$2:$GA$49,48,FALSE)</f>
        <v>90153</v>
      </c>
      <c r="Q1388" s="1">
        <f>HLOOKUP($B1387,'FY20-21'!$E$2:$GA$49,48,FALSE)</f>
        <v>105088.01</v>
      </c>
      <c r="R1388" s="1">
        <f>HLOOKUP($B1387,'FY21-22'!$E$2:$GA$49,48,FALSE)</f>
        <v>118162.19</v>
      </c>
      <c r="S1388" s="1">
        <f>HLOOKUP($B1387,'FY22-23'!$E$2:$GA$49,48,FALSE)</f>
        <v>116072.59</v>
      </c>
      <c r="T1388" s="1">
        <f>HLOOKUP($B1387,'FY23-24'!$E$2:$GA$49,48,FALSE)</f>
        <v>111077.28</v>
      </c>
    </row>
    <row r="1389" spans="1:20">
      <c r="B1389" t="s">
        <v>293</v>
      </c>
      <c r="D1389" t="s">
        <v>17</v>
      </c>
      <c r="E1389" s="3">
        <v>787.51</v>
      </c>
      <c r="F1389" s="3">
        <v>667.19</v>
      </c>
      <c r="G1389" s="3">
        <v>570.62</v>
      </c>
      <c r="H1389" s="3">
        <v>668.65</v>
      </c>
      <c r="I1389" s="3">
        <v>795.83869402985067</v>
      </c>
      <c r="J1389" s="3">
        <v>773.21099250936322</v>
      </c>
      <c r="K1389" s="3">
        <f t="shared" ref="K1389:R1389" si="1014">K1386/K1384</f>
        <v>1050.1371815718157</v>
      </c>
      <c r="L1389" s="3">
        <f t="shared" si="1014"/>
        <v>923.54142512077306</v>
      </c>
      <c r="M1389" s="3">
        <f t="shared" si="1014"/>
        <v>697.94447098976116</v>
      </c>
      <c r="N1389" s="3">
        <f t="shared" si="1014"/>
        <v>837.71109004739344</v>
      </c>
      <c r="O1389" s="3">
        <f t="shared" si="1014"/>
        <v>893.87088036117382</v>
      </c>
      <c r="P1389" s="3">
        <f t="shared" si="1014"/>
        <v>1011.6162273901808</v>
      </c>
      <c r="Q1389" s="3">
        <f t="shared" si="1014"/>
        <v>2468.8668783068783</v>
      </c>
      <c r="R1389" s="3">
        <f t="shared" si="1014"/>
        <v>1180.0815294117647</v>
      </c>
      <c r="S1389" s="3">
        <f t="shared" ref="S1389:T1389" si="1015">S1386/S1384</f>
        <v>1796.7718493150685</v>
      </c>
      <c r="T1389" s="3">
        <f t="shared" si="1015"/>
        <v>1401.3513804713805</v>
      </c>
    </row>
    <row r="1390" spans="1:20">
      <c r="B1390" t="s">
        <v>293</v>
      </c>
      <c r="D1390" t="s">
        <v>18</v>
      </c>
      <c r="E1390" s="4">
        <v>3.93</v>
      </c>
      <c r="F1390" s="4">
        <v>2.65</v>
      </c>
      <c r="G1390" s="4">
        <v>2.78</v>
      </c>
      <c r="H1390" s="4">
        <v>3.78</v>
      </c>
      <c r="I1390" s="5">
        <v>3.9541114200964032</v>
      </c>
      <c r="J1390" s="5">
        <v>3.8837281073047762</v>
      </c>
      <c r="K1390" s="3">
        <f t="shared" ref="K1390:M1392" si="1016">K1386/K1385</f>
        <v>3.7750430597771021</v>
      </c>
      <c r="L1390" s="3">
        <f t="shared" si="1016"/>
        <v>3.7374990224828939</v>
      </c>
      <c r="M1390" s="3">
        <f t="shared" si="1016"/>
        <v>3.879087408475284</v>
      </c>
      <c r="N1390" s="3">
        <f t="shared" ref="N1390:R1392" si="1017">N1386/N1385</f>
        <v>3.5665262308313159</v>
      </c>
      <c r="O1390" s="3">
        <f t="shared" si="1017"/>
        <v>4.6781829995865083</v>
      </c>
      <c r="P1390" s="3">
        <f t="shared" si="1017"/>
        <v>3.9530623207722444</v>
      </c>
      <c r="Q1390" s="3">
        <f t="shared" si="1017"/>
        <v>7.6028259523576764</v>
      </c>
      <c r="R1390" s="3">
        <f t="shared" si="1017"/>
        <v>4.3727300864895025</v>
      </c>
      <c r="S1390" s="3">
        <f t="shared" ref="S1390:T1390" si="1018">S1386/S1385</f>
        <v>5.3795564350750551</v>
      </c>
      <c r="T1390" s="3">
        <f t="shared" si="1018"/>
        <v>2.9212771034951333</v>
      </c>
    </row>
    <row r="1391" spans="1:20">
      <c r="B1391" t="s">
        <v>293</v>
      </c>
      <c r="D1391" t="s">
        <v>19</v>
      </c>
      <c r="E1391" s="6">
        <v>0.43459999999999999</v>
      </c>
      <c r="F1391" s="6">
        <v>0.53969999999999996</v>
      </c>
      <c r="G1391" s="6">
        <v>0.46820000000000001</v>
      </c>
      <c r="H1391" s="6">
        <v>0.40489999999999998</v>
      </c>
      <c r="I1391" s="6">
        <v>0.40203517578868858</v>
      </c>
      <c r="J1391" s="6">
        <v>0.40318297157965255</v>
      </c>
      <c r="K1391" s="6">
        <f t="shared" si="1016"/>
        <v>0.42960473198726756</v>
      </c>
      <c r="L1391" s="6">
        <f t="shared" si="1016"/>
        <v>0.41049985726284938</v>
      </c>
      <c r="M1391" s="6">
        <f t="shared" si="1016"/>
        <v>0.40326009975758648</v>
      </c>
      <c r="N1391" s="6">
        <f t="shared" si="1017"/>
        <v>0.46654874397082002</v>
      </c>
      <c r="O1391" s="6">
        <f t="shared" si="1017"/>
        <v>0.39223237861655297</v>
      </c>
      <c r="P1391" s="6">
        <f t="shared" si="1017"/>
        <v>0.40205197260514991</v>
      </c>
      <c r="Q1391" s="6">
        <f t="shared" si="1017"/>
        <v>0.37163963400813826</v>
      </c>
      <c r="R1391" s="6">
        <f t="shared" si="1017"/>
        <v>0.39597184362037596</v>
      </c>
      <c r="S1391" s="6">
        <f t="shared" ref="S1391:T1391" si="1019">S1387/S1386</f>
        <v>0.38525296260961772</v>
      </c>
      <c r="T1391" s="6">
        <f t="shared" si="1019"/>
        <v>0.48564428045117392</v>
      </c>
    </row>
    <row r="1392" spans="1:20">
      <c r="B1392" t="s">
        <v>293</v>
      </c>
      <c r="D1392" t="s">
        <v>20</v>
      </c>
      <c r="E1392" s="6">
        <v>0.58099999999999996</v>
      </c>
      <c r="F1392" s="6">
        <v>0.58020000000000005</v>
      </c>
      <c r="G1392" s="6">
        <v>0.57509999999999994</v>
      </c>
      <c r="H1392" s="6">
        <v>0.62370000000000003</v>
      </c>
      <c r="I1392" s="6">
        <v>0.61924263405388669</v>
      </c>
      <c r="J1392" s="6">
        <v>0.633143571805726</v>
      </c>
      <c r="K1392" s="6">
        <f t="shared" si="1016"/>
        <v>0.64558571676575227</v>
      </c>
      <c r="L1392" s="6">
        <f t="shared" si="1016"/>
        <v>0.6100866858010523</v>
      </c>
      <c r="M1392" s="6">
        <f t="shared" si="1016"/>
        <v>0.61282416857174993</v>
      </c>
      <c r="N1392" s="6">
        <f t="shared" si="1017"/>
        <v>0.58159296993207188</v>
      </c>
      <c r="O1392" s="6">
        <f t="shared" si="1017"/>
        <v>0.55044036733397261</v>
      </c>
      <c r="P1392" s="6">
        <f t="shared" si="1017"/>
        <v>0.57275809199567507</v>
      </c>
      <c r="Q1392" s="6">
        <f t="shared" si="1017"/>
        <v>0.60599866422886317</v>
      </c>
      <c r="R1392" s="6">
        <f t="shared" si="1017"/>
        <v>0.59499495452018591</v>
      </c>
      <c r="S1392" s="6">
        <f t="shared" ref="S1392:T1392" si="1020">S1388/S1387</f>
        <v>0.57425912108898902</v>
      </c>
      <c r="T1392" s="6">
        <f t="shared" si="1020"/>
        <v>0.54954525599674775</v>
      </c>
    </row>
    <row r="1393" spans="1:20">
      <c r="B1393" t="s">
        <v>293</v>
      </c>
      <c r="D1393" t="s">
        <v>21</v>
      </c>
      <c r="E1393" s="6">
        <v>0.2525</v>
      </c>
      <c r="F1393" s="6">
        <v>0.31319999999999998</v>
      </c>
      <c r="G1393" s="6">
        <v>0.26929999999999998</v>
      </c>
      <c r="H1393" s="6">
        <v>0.2525</v>
      </c>
      <c r="I1393" s="6">
        <v>0.24895732123770489</v>
      </c>
      <c r="J1393" s="6">
        <v>0.25527270671718771</v>
      </c>
      <c r="K1393" s="6">
        <f t="shared" ref="K1393:R1393" si="1021">K1388/K1386</f>
        <v>0.27734667882595904</v>
      </c>
      <c r="L1393" s="6">
        <f t="shared" si="1021"/>
        <v>0.25044049743929681</v>
      </c>
      <c r="M1393" s="6">
        <f t="shared" si="1021"/>
        <v>0.24712753535210388</v>
      </c>
      <c r="N1393" s="6">
        <f t="shared" si="1021"/>
        <v>0.27134146962406702</v>
      </c>
      <c r="O1393" s="6">
        <f t="shared" si="1021"/>
        <v>0.21590053456597325</v>
      </c>
      <c r="P1393" s="6">
        <f t="shared" si="1021"/>
        <v>0.23027852071242305</v>
      </c>
      <c r="Q1393" s="6">
        <f t="shared" si="1021"/>
        <v>0.22521312178343536</v>
      </c>
      <c r="R1393" s="6">
        <f t="shared" si="1021"/>
        <v>0.23560124908617977</v>
      </c>
      <c r="S1393" s="6">
        <f t="shared" ref="S1393:T1393" si="1022">S1388/S1386</f>
        <v>0.22123502770512823</v>
      </c>
      <c r="T1393" s="6">
        <f t="shared" si="1022"/>
        <v>0.26688351042389674</v>
      </c>
    </row>
    <row r="1394" spans="1:20">
      <c r="B1394" t="s">
        <v>293</v>
      </c>
    </row>
    <row r="1395" spans="1:20">
      <c r="A1395" t="s">
        <v>292</v>
      </c>
      <c r="B1395" t="s">
        <v>295</v>
      </c>
      <c r="C1395" t="s">
        <v>296</v>
      </c>
    </row>
    <row r="1396" spans="1:20">
      <c r="B1396" t="s">
        <v>295</v>
      </c>
      <c r="D1396" t="s">
        <v>12</v>
      </c>
      <c r="E1396" s="1">
        <v>1427</v>
      </c>
      <c r="F1396" s="1">
        <v>1475</v>
      </c>
      <c r="G1396" s="1">
        <v>1450</v>
      </c>
      <c r="H1396" s="1">
        <v>1331</v>
      </c>
      <c r="I1396" s="1">
        <v>1246</v>
      </c>
      <c r="J1396" s="1">
        <v>1360</v>
      </c>
      <c r="K1396" s="1">
        <f>HLOOKUP(B1395,'FY14-15'!$E$2:$GA$49,15,FALSE)</f>
        <v>1183</v>
      </c>
      <c r="L1396" s="1">
        <f>HLOOKUP(B1395,'FY15-16'!$E$2:$GA$49,15,FALSE)</f>
        <v>1067</v>
      </c>
      <c r="M1396" s="1">
        <f>HLOOKUP(B1395,'FY16-17'!$E$2:$GA$49,15,FALSE)</f>
        <v>1054</v>
      </c>
      <c r="N1396" s="1">
        <f>HLOOKUP(B1395,'FY17-18'!$E$2:$GA$49,15,FALSE)</f>
        <v>1054</v>
      </c>
      <c r="O1396" s="1">
        <f>HLOOKUP($B1395,'FY18-19'!$E$2:$GA$49,15,FALSE)</f>
        <v>1054</v>
      </c>
      <c r="P1396" s="1">
        <f>HLOOKUP($B1395,'FY19-20'!$E$2:$GA$49,15,FALSE)</f>
        <v>1054</v>
      </c>
      <c r="Q1396" s="1">
        <f>HLOOKUP($B1395,'FY20-21'!$E$2:$GA$49,15,FALSE)</f>
        <v>542</v>
      </c>
      <c r="R1396" s="1">
        <f>HLOOKUP($B1395,'FY21-22'!$E$2:$GA$49,15,FALSE)</f>
        <v>512</v>
      </c>
      <c r="S1396" s="1">
        <f>HLOOKUP($B1395,'FY22-23'!$E$2:$GA$49,15,FALSE)</f>
        <v>686</v>
      </c>
      <c r="T1396" s="1">
        <f>HLOOKUP($B1395,'FY23-24'!$E$2:$GA$49,15,FALSE)</f>
        <v>1543</v>
      </c>
    </row>
    <row r="1397" spans="1:20">
      <c r="B1397" t="s">
        <v>295</v>
      </c>
      <c r="D1397" t="s">
        <v>13</v>
      </c>
      <c r="E1397" s="3">
        <v>233728</v>
      </c>
      <c r="F1397" s="3">
        <v>245340</v>
      </c>
      <c r="G1397" s="3">
        <v>254320</v>
      </c>
      <c r="H1397" s="3">
        <v>268275</v>
      </c>
      <c r="I1397" s="1">
        <v>271091</v>
      </c>
      <c r="J1397" s="1">
        <v>250410</v>
      </c>
      <c r="K1397" s="1">
        <f>HLOOKUP(B1396,'FY14-15'!$E$2:$GA$49,31,FALSE)</f>
        <v>230860</v>
      </c>
      <c r="L1397" s="1">
        <f>HLOOKUP(B1396,'FY15-16'!$E$2:$GA$49,31,FALSE)</f>
        <v>206397</v>
      </c>
      <c r="M1397" s="1">
        <f>HLOOKUP(B1396,'FY16-17'!$E$2:$GA$49,31,FALSE)</f>
        <v>189815.6</v>
      </c>
      <c r="N1397" s="1">
        <f>HLOOKUP(B1396,'FY17-18'!$E$2:$GA$49,31,FALSE)</f>
        <v>200090</v>
      </c>
      <c r="O1397" s="1">
        <f>HLOOKUP($B1396,'FY18-19'!$E$2:$GA$49,31,FALSE)</f>
        <v>167039.6</v>
      </c>
      <c r="P1397" s="1">
        <f>HLOOKUP($B1396,'FY19-20'!$E$2:$GA$49,31,FALSE)</f>
        <v>150630.39999999999</v>
      </c>
      <c r="Q1397" s="1">
        <f>HLOOKUP($B1396,'FY20-21'!$E$2:$GA$49,31,FALSE)</f>
        <v>223880.2</v>
      </c>
      <c r="R1397" s="1">
        <f>HLOOKUP($B1396,'FY21-22'!$E$2:$GA$49,31,FALSE)</f>
        <v>142450.4</v>
      </c>
      <c r="S1397" s="1">
        <f>HLOOKUP($B1396,'FY22-23'!$E$2:$GA$49,31,FALSE)</f>
        <v>139879.20000000001</v>
      </c>
      <c r="T1397" s="1">
        <f>HLOOKUP($B1396,'FY23-24'!$E$2:$GA$49,31,FALSE)</f>
        <v>174583.3</v>
      </c>
    </row>
    <row r="1398" spans="1:20">
      <c r="B1398" t="s">
        <v>295</v>
      </c>
      <c r="D1398" t="s">
        <v>24</v>
      </c>
      <c r="E1398" s="3">
        <v>411945.74</v>
      </c>
      <c r="F1398" s="3">
        <v>448877.56</v>
      </c>
      <c r="G1398" s="3">
        <v>447252.54</v>
      </c>
      <c r="H1398" s="3">
        <v>480354.8</v>
      </c>
      <c r="I1398" s="1">
        <v>482905.13</v>
      </c>
      <c r="J1398" s="1">
        <v>444882.66</v>
      </c>
      <c r="K1398" s="1">
        <f>HLOOKUP(B1397,'FY14-15'!$E$2:$GA$49,7,FALSE)</f>
        <v>426735.57</v>
      </c>
      <c r="L1398" s="1">
        <f>HLOOKUP(B1397,'FY15-16'!$E$2:$GA$49,7,FALSE)</f>
        <v>517580.18</v>
      </c>
      <c r="M1398" s="1">
        <f>HLOOKUP(B1397,'FY16-17'!$E$2:$GA$49,7,FALSE)</f>
        <v>553073.35</v>
      </c>
      <c r="N1398" s="1">
        <f>HLOOKUP(B1397,'FY17-18'!$E$2:$GA$49,7,FALSE)</f>
        <v>635534.78</v>
      </c>
      <c r="O1398" s="1">
        <f>HLOOKUP($B1397,'FY18-19'!$E$2:$GA$49,7,FALSE)</f>
        <v>628989.27</v>
      </c>
      <c r="P1398" s="1">
        <f>HLOOKUP($B1397,'FY19-20'!$E$2:$GA$49,7,FALSE)</f>
        <v>751708.3</v>
      </c>
      <c r="Q1398" s="1">
        <f>HLOOKUP($B1397,'FY20-21'!$E$2:$GA$49,7,FALSE)</f>
        <v>896496.33</v>
      </c>
      <c r="R1398" s="1">
        <f>HLOOKUP($B1397,'FY21-22'!$E$2:$GA$49,7,FALSE)</f>
        <v>817054.63</v>
      </c>
      <c r="S1398" s="1">
        <f>HLOOKUP($B1397,'FY22-23'!$E$2:$GA$49,7,FALSE)</f>
        <v>756448.49</v>
      </c>
      <c r="T1398" s="1">
        <f>HLOOKUP($B1397,'FY23-24'!$E$2:$GA$49,7,FALSE)</f>
        <v>935889.58</v>
      </c>
    </row>
    <row r="1399" spans="1:20">
      <c r="B1399" t="s">
        <v>295</v>
      </c>
      <c r="D1399" t="s">
        <v>15</v>
      </c>
      <c r="E1399" s="3">
        <v>219094.02000000002</v>
      </c>
      <c r="F1399" s="3">
        <v>213476.38</v>
      </c>
      <c r="G1399" s="3">
        <v>215174.89</v>
      </c>
      <c r="H1399" s="3">
        <v>229881.43</v>
      </c>
      <c r="I1399" s="1">
        <v>231450.45</v>
      </c>
      <c r="J1399" s="1">
        <v>213393.01</v>
      </c>
      <c r="K1399" s="1">
        <f>HLOOKUP(B1398,'FY14-15'!$E$2:$GA$49,39,FALSE)</f>
        <v>213393.01</v>
      </c>
      <c r="L1399" s="1">
        <f>HLOOKUP(B1398,'FY15-16'!$E$2:$GA$49,39,FALSE)</f>
        <v>226993.28999999998</v>
      </c>
      <c r="M1399" s="1">
        <f>HLOOKUP(B1398,'FY16-17'!$E$2:$GA$49,39,FALSE)</f>
        <v>234862.27999999997</v>
      </c>
      <c r="N1399" s="1">
        <f>HLOOKUP(B1398,'FY17-18'!$E$2:$GA$49,39,FALSE)</f>
        <v>265365.03000000003</v>
      </c>
      <c r="O1399" s="1">
        <f>HLOOKUP($B1398,'FY18-19'!$E$2:$GA$49,39,FALSE)</f>
        <v>265365.03000000003</v>
      </c>
      <c r="P1399" s="1">
        <f>HLOOKUP($B1398,'FY19-20'!$E$2:$GA$49,39,FALSE)</f>
        <v>292326.62</v>
      </c>
      <c r="Q1399" s="1">
        <f>HLOOKUP($B1398,'FY20-21'!$E$2:$GA$49,39,FALSE)</f>
        <v>359710.58999999997</v>
      </c>
      <c r="R1399" s="1">
        <f>HLOOKUP($B1398,'FY21-22'!$E$2:$GA$49,39,FALSE)</f>
        <v>359710.58999999997</v>
      </c>
      <c r="S1399" s="1">
        <f>HLOOKUP($B1398,'FY22-23'!$E$2:$GA$49,39,FALSE)</f>
        <v>312410.87</v>
      </c>
      <c r="T1399" s="1">
        <f>HLOOKUP($B1398,'FY23-24'!$E$2:$GA$49,39,FALSE)</f>
        <v>360707.45</v>
      </c>
    </row>
    <row r="1400" spans="1:20">
      <c r="B1400" t="s">
        <v>295</v>
      </c>
      <c r="D1400" t="s">
        <v>16</v>
      </c>
      <c r="E1400" s="3">
        <v>124686.48</v>
      </c>
      <c r="F1400" s="3">
        <v>124971.04</v>
      </c>
      <c r="G1400" s="3">
        <v>129216.80000000002</v>
      </c>
      <c r="H1400" s="3">
        <v>142403.46</v>
      </c>
      <c r="I1400" s="1">
        <v>142710.85999999999</v>
      </c>
      <c r="J1400" s="1">
        <v>142248.53</v>
      </c>
      <c r="K1400" s="1">
        <f>HLOOKUP(B1399,'FY14-15'!$E$2:$GA$49,48,FALSE)</f>
        <v>136459.48000000001</v>
      </c>
      <c r="L1400" s="1">
        <f>HLOOKUP(B1399,'FY15-16'!$E$2:$GA$49,48,FALSE)</f>
        <v>141334.52000000002</v>
      </c>
      <c r="M1400" s="1">
        <f>HLOOKUP(B1399,'FY16-17'!$E$2:$GA$49,48,FALSE)</f>
        <v>143573.15</v>
      </c>
      <c r="N1400" s="1">
        <f>HLOOKUP(B1399,'FY17-18'!$E$2:$GA$49,48,FALSE)</f>
        <v>157244.35</v>
      </c>
      <c r="O1400" s="1">
        <f>HLOOKUP($B1399,'FY18-19'!$E$2:$GA$49,48,FALSE)</f>
        <v>147529.23000000001</v>
      </c>
      <c r="P1400" s="1">
        <f>HLOOKUP($B1399,'FY19-20'!$E$2:$GA$49,48,FALSE)</f>
        <v>169577.27</v>
      </c>
      <c r="Q1400" s="1">
        <f>HLOOKUP($B1399,'FY20-21'!$E$2:$GA$49,48,FALSE)</f>
        <v>221374.28</v>
      </c>
      <c r="R1400" s="1">
        <f>HLOOKUP($B1399,'FY21-22'!$E$2:$GA$49,48,FALSE)</f>
        <v>209660.49</v>
      </c>
      <c r="S1400" s="1">
        <f>HLOOKUP($B1399,'FY22-23'!$E$2:$GA$49,48,FALSE)</f>
        <v>174489.86</v>
      </c>
      <c r="T1400" s="1">
        <f>HLOOKUP($B1399,'FY23-24'!$E$2:$GA$49,48,FALSE)</f>
        <v>202445.53</v>
      </c>
    </row>
    <row r="1401" spans="1:20">
      <c r="B1401" t="s">
        <v>295</v>
      </c>
      <c r="D1401" t="s">
        <v>17</v>
      </c>
      <c r="E1401" s="3">
        <v>288.68</v>
      </c>
      <c r="F1401" s="3">
        <v>304.32</v>
      </c>
      <c r="G1401" s="3">
        <v>308.45</v>
      </c>
      <c r="H1401" s="3">
        <v>360.9</v>
      </c>
      <c r="I1401" s="3">
        <v>387.56430979133228</v>
      </c>
      <c r="J1401" s="3">
        <v>327.11960294117642</v>
      </c>
      <c r="K1401" s="3">
        <f t="shared" ref="K1401:R1401" si="1023">K1398/K1396</f>
        <v>360.72322062552831</v>
      </c>
      <c r="L1401" s="3">
        <f t="shared" si="1023"/>
        <v>485.07983130271788</v>
      </c>
      <c r="M1401" s="3">
        <f t="shared" si="1023"/>
        <v>524.7375237191651</v>
      </c>
      <c r="N1401" s="3">
        <f t="shared" si="1023"/>
        <v>602.97417457305505</v>
      </c>
      <c r="O1401" s="3">
        <f t="shared" si="1023"/>
        <v>596.76401328273244</v>
      </c>
      <c r="P1401" s="3">
        <f t="shared" si="1023"/>
        <v>713.19573055028468</v>
      </c>
      <c r="Q1401" s="3">
        <f t="shared" si="1023"/>
        <v>1654.0522693726937</v>
      </c>
      <c r="R1401" s="3">
        <f t="shared" si="1023"/>
        <v>1595.80982421875</v>
      </c>
      <c r="S1401" s="3">
        <f t="shared" ref="S1401:T1401" si="1024">S1398/S1396</f>
        <v>1102.6945918367346</v>
      </c>
      <c r="T1401" s="3">
        <f t="shared" si="1024"/>
        <v>606.5389371354504</v>
      </c>
    </row>
    <row r="1402" spans="1:20">
      <c r="B1402" t="s">
        <v>295</v>
      </c>
      <c r="D1402" t="s">
        <v>18</v>
      </c>
      <c r="E1402" s="4">
        <v>1.76</v>
      </c>
      <c r="F1402" s="4">
        <v>1.83</v>
      </c>
      <c r="G1402" s="4">
        <v>1.76</v>
      </c>
      <c r="H1402" s="4">
        <v>1.79</v>
      </c>
      <c r="I1402" s="5">
        <v>1.7813395870759265</v>
      </c>
      <c r="J1402" s="5">
        <v>1.7766169881394511</v>
      </c>
      <c r="K1402" s="3">
        <f t="shared" ref="K1402:M1404" si="1025">K1398/K1397</f>
        <v>1.8484604089058303</v>
      </c>
      <c r="L1402" s="3">
        <f t="shared" si="1025"/>
        <v>2.5076923598695715</v>
      </c>
      <c r="M1402" s="3">
        <f t="shared" si="1025"/>
        <v>2.913740229991634</v>
      </c>
      <c r="N1402" s="3">
        <f t="shared" ref="N1402:R1404" si="1026">N1398/N1397</f>
        <v>3.1762445899345297</v>
      </c>
      <c r="O1402" s="3">
        <f t="shared" si="1026"/>
        <v>3.7655099150141642</v>
      </c>
      <c r="P1402" s="3">
        <f t="shared" si="1026"/>
        <v>4.990415613315772</v>
      </c>
      <c r="Q1402" s="3">
        <f t="shared" si="1026"/>
        <v>4.0043573750604118</v>
      </c>
      <c r="R1402" s="3">
        <f t="shared" si="1026"/>
        <v>5.7357131324306572</v>
      </c>
      <c r="S1402" s="3">
        <f t="shared" ref="S1402:T1402" si="1027">S1398/S1397</f>
        <v>5.407869719014692</v>
      </c>
      <c r="T1402" s="3">
        <f t="shared" si="1027"/>
        <v>5.3607050617097967</v>
      </c>
    </row>
    <row r="1403" spans="1:20">
      <c r="B1403" t="s">
        <v>295</v>
      </c>
      <c r="D1403" t="s">
        <v>19</v>
      </c>
      <c r="E1403" s="6">
        <v>0.53190000000000004</v>
      </c>
      <c r="F1403" s="6">
        <v>0.47560000000000002</v>
      </c>
      <c r="G1403" s="6">
        <v>0.48110000000000003</v>
      </c>
      <c r="H1403" s="6">
        <v>0.47860000000000003</v>
      </c>
      <c r="I1403" s="6">
        <v>0.47928761908161965</v>
      </c>
      <c r="J1403" s="6">
        <v>0.47966133361997076</v>
      </c>
      <c r="K1403" s="6">
        <f t="shared" si="1025"/>
        <v>0.50005911154769689</v>
      </c>
      <c r="L1403" s="6">
        <f t="shared" si="1025"/>
        <v>0.4385664265582967</v>
      </c>
      <c r="M1403" s="6">
        <f t="shared" si="1025"/>
        <v>0.42464942489092988</v>
      </c>
      <c r="N1403" s="6">
        <f t="shared" si="1026"/>
        <v>0.41754603894376957</v>
      </c>
      <c r="O1403" s="6">
        <f t="shared" si="1026"/>
        <v>0.42189118742836429</v>
      </c>
      <c r="P1403" s="6">
        <f t="shared" si="1026"/>
        <v>0.38888305477004842</v>
      </c>
      <c r="Q1403" s="6">
        <f t="shared" si="1026"/>
        <v>0.40124044902671269</v>
      </c>
      <c r="R1403" s="6">
        <f t="shared" si="1026"/>
        <v>0.44025280170066472</v>
      </c>
      <c r="S1403" s="6">
        <f t="shared" ref="S1403:T1403" si="1028">S1399/S1398</f>
        <v>0.41299688495643638</v>
      </c>
      <c r="T1403" s="6">
        <f t="shared" si="1028"/>
        <v>0.38541667490303722</v>
      </c>
    </row>
    <row r="1404" spans="1:20">
      <c r="B1404" t="s">
        <v>295</v>
      </c>
      <c r="D1404" t="s">
        <v>20</v>
      </c>
      <c r="E1404" s="6">
        <v>0.56910000000000005</v>
      </c>
      <c r="F1404" s="6">
        <v>0.58540000000000003</v>
      </c>
      <c r="G1404" s="6">
        <v>0.60050000000000003</v>
      </c>
      <c r="H1404" s="6">
        <v>0.61950000000000005</v>
      </c>
      <c r="I1404" s="6">
        <v>0.61659357326805797</v>
      </c>
      <c r="J1404" s="6">
        <v>0.6666035124580697</v>
      </c>
      <c r="K1404" s="6">
        <f t="shared" si="1025"/>
        <v>0.6394749293803017</v>
      </c>
      <c r="L1404" s="6">
        <f t="shared" si="1025"/>
        <v>0.62263743567045537</v>
      </c>
      <c r="M1404" s="6">
        <f t="shared" si="1025"/>
        <v>0.61130782686772867</v>
      </c>
      <c r="N1404" s="6">
        <f t="shared" si="1026"/>
        <v>0.59255867285904251</v>
      </c>
      <c r="O1404" s="6">
        <f t="shared" si="1026"/>
        <v>0.5559482724607685</v>
      </c>
      <c r="P1404" s="6">
        <f t="shared" si="1026"/>
        <v>0.58009520309850671</v>
      </c>
      <c r="Q1404" s="6">
        <f t="shared" si="1026"/>
        <v>0.61542330460718442</v>
      </c>
      <c r="R1404" s="6">
        <f t="shared" si="1026"/>
        <v>0.58285881991964705</v>
      </c>
      <c r="S1404" s="6">
        <f t="shared" ref="S1404:T1404" si="1029">S1400/S1399</f>
        <v>0.55852685279484671</v>
      </c>
      <c r="T1404" s="6">
        <f t="shared" si="1029"/>
        <v>0.56124576855842589</v>
      </c>
    </row>
    <row r="1405" spans="1:20">
      <c r="B1405" t="s">
        <v>295</v>
      </c>
      <c r="D1405" t="s">
        <v>21</v>
      </c>
      <c r="E1405" s="6">
        <v>0.30270000000000002</v>
      </c>
      <c r="F1405" s="6">
        <v>0.27839999999999998</v>
      </c>
      <c r="G1405" s="6">
        <v>0.28889999999999999</v>
      </c>
      <c r="H1405" s="6">
        <v>0.29649999999999999</v>
      </c>
      <c r="I1405" s="6">
        <v>0.29552566567267569</v>
      </c>
      <c r="J1405" s="6">
        <v>0.31974392978139449</v>
      </c>
      <c r="K1405" s="6">
        <f t="shared" ref="K1405:R1405" si="1030">K1400/K1398</f>
        <v>0.31977526504293985</v>
      </c>
      <c r="L1405" s="6">
        <f t="shared" si="1030"/>
        <v>0.27306787520341297</v>
      </c>
      <c r="M1405" s="6">
        <f t="shared" si="1030"/>
        <v>0.25959151711070511</v>
      </c>
      <c r="N1405" s="6">
        <f t="shared" si="1030"/>
        <v>0.24742052669407014</v>
      </c>
      <c r="O1405" s="6">
        <f t="shared" si="1030"/>
        <v>0.23454967681722139</v>
      </c>
      <c r="P1405" s="6">
        <f t="shared" si="1030"/>
        <v>0.22558919463839894</v>
      </c>
      <c r="Q1405" s="6">
        <f t="shared" si="1030"/>
        <v>0.24693272308209005</v>
      </c>
      <c r="R1405" s="6">
        <f t="shared" si="1030"/>
        <v>0.25660522846556783</v>
      </c>
      <c r="S1405" s="6">
        <f t="shared" ref="S1405:T1405" si="1031">S1400/S1398</f>
        <v>0.23066985036879376</v>
      </c>
      <c r="T1405" s="6">
        <f t="shared" si="1031"/>
        <v>0.2163134779211881</v>
      </c>
    </row>
    <row r="1406" spans="1:20">
      <c r="B1406" t="s">
        <v>295</v>
      </c>
    </row>
    <row r="1407" spans="1:20">
      <c r="A1407" t="s">
        <v>292</v>
      </c>
      <c r="B1407" t="s">
        <v>297</v>
      </c>
      <c r="C1407" t="s">
        <v>298</v>
      </c>
    </row>
    <row r="1408" spans="1:20">
      <c r="B1408" t="s">
        <v>297</v>
      </c>
      <c r="D1408" t="s">
        <v>12</v>
      </c>
      <c r="E1408" s="1">
        <v>92</v>
      </c>
      <c r="F1408" s="1">
        <v>104</v>
      </c>
      <c r="G1408" s="1">
        <v>83</v>
      </c>
      <c r="H1408" s="1">
        <v>90</v>
      </c>
      <c r="I1408" s="1">
        <v>85</v>
      </c>
      <c r="J1408" s="1">
        <v>87</v>
      </c>
      <c r="K1408" s="1">
        <f>HLOOKUP(B1407,'FY14-15'!$E$2:$GA$49,15,FALSE)</f>
        <v>93</v>
      </c>
      <c r="L1408" s="1">
        <f>HLOOKUP(B1407,'FY15-16'!$E$2:$GA$49,15,FALSE)</f>
        <v>81</v>
      </c>
      <c r="M1408" s="1">
        <f>HLOOKUP(B1407,'FY16-17'!$E$2:$GA$49,15,FALSE)</f>
        <v>55</v>
      </c>
      <c r="N1408" s="1">
        <f>HLOOKUP(B1407,'FY17-18'!$E$2:$GA$49,15,FALSE)</f>
        <v>54</v>
      </c>
      <c r="O1408" s="1">
        <f>HLOOKUP($B1407,'FY18-19'!$E$2:$GA$49,15,FALSE)</f>
        <v>130</v>
      </c>
      <c r="P1408" s="1">
        <f>HLOOKUP($B1407,'FY19-20'!$E$2:$GA$49,15,FALSE)</f>
        <v>151</v>
      </c>
      <c r="Q1408" s="1">
        <f>HLOOKUP($B1407,'FY20-21'!$E$2:$GA$49,15,FALSE)</f>
        <v>166</v>
      </c>
      <c r="R1408" s="1">
        <f>HLOOKUP($B1407,'FY21-22'!$E$2:$GA$49,15,FALSE)</f>
        <v>144</v>
      </c>
      <c r="S1408" s="1">
        <f>HLOOKUP($B1407,'FY22-23'!$E$2:$GA$49,15,FALSE)</f>
        <v>144</v>
      </c>
      <c r="T1408" s="1">
        <f>HLOOKUP($B1407,'FY23-24'!$E$2:$GA$49,15,FALSE)</f>
        <v>109</v>
      </c>
    </row>
    <row r="1409" spans="1:20">
      <c r="B1409" t="s">
        <v>297</v>
      </c>
      <c r="D1409" t="s">
        <v>13</v>
      </c>
      <c r="E1409" s="3">
        <v>32035</v>
      </c>
      <c r="F1409" s="3">
        <v>32035</v>
      </c>
      <c r="G1409" s="3">
        <v>30992</v>
      </c>
      <c r="H1409" s="3">
        <v>42912</v>
      </c>
      <c r="I1409" s="1">
        <v>54087</v>
      </c>
      <c r="J1409" s="1">
        <v>54385</v>
      </c>
      <c r="K1409" s="1">
        <f>HLOOKUP(B1408,'FY14-15'!$E$2:$GA$49,31,FALSE)</f>
        <v>53655</v>
      </c>
      <c r="L1409" s="1">
        <f>HLOOKUP(B1408,'FY15-16'!$E$2:$GA$49,31,FALSE)</f>
        <v>28908</v>
      </c>
      <c r="M1409" s="1">
        <f>HLOOKUP(B1408,'FY16-17'!$E$2:$GA$49,31,FALSE)</f>
        <v>20562</v>
      </c>
      <c r="N1409" s="1">
        <f>HLOOKUP(B1408,'FY17-18'!$E$2:$GA$49,31,FALSE)</f>
        <v>21024</v>
      </c>
      <c r="O1409" s="1">
        <f>HLOOKUP($B1408,'FY18-19'!$E$2:$GA$49,31,FALSE)</f>
        <v>19740</v>
      </c>
      <c r="P1409" s="1">
        <f>HLOOKUP($B1408,'FY19-20'!$E$2:$GA$49,31,FALSE)</f>
        <v>16112</v>
      </c>
      <c r="Q1409" s="1">
        <f>HLOOKUP($B1408,'FY20-21'!$E$2:$GA$49,31,FALSE)</f>
        <v>23275</v>
      </c>
      <c r="R1409" s="1">
        <f>HLOOKUP($B1408,'FY21-22'!$E$2:$GA$49,31,FALSE)</f>
        <v>17446</v>
      </c>
      <c r="S1409" s="1">
        <f>HLOOKUP($B1408,'FY22-23'!$E$2:$GA$49,31,FALSE)</f>
        <v>49913</v>
      </c>
      <c r="T1409" s="1">
        <f>HLOOKUP($B1408,'FY23-24'!$E$2:$GA$49,31,FALSE)</f>
        <v>58916</v>
      </c>
    </row>
    <row r="1410" spans="1:20">
      <c r="B1410" t="s">
        <v>297</v>
      </c>
      <c r="D1410" t="s">
        <v>24</v>
      </c>
      <c r="E1410" s="3">
        <v>109295</v>
      </c>
      <c r="F1410" s="3">
        <v>93182.95</v>
      </c>
      <c r="G1410" s="3">
        <v>102869.63</v>
      </c>
      <c r="H1410" s="3">
        <v>126252.02</v>
      </c>
      <c r="I1410" s="1">
        <v>128813</v>
      </c>
      <c r="J1410" s="1">
        <v>107176.01</v>
      </c>
      <c r="K1410" s="1">
        <f>HLOOKUP(B1409,'FY14-15'!$E$2:$GA$49,7,FALSE)</f>
        <v>107056.77</v>
      </c>
      <c r="L1410" s="1">
        <f>HLOOKUP(B1409,'FY15-16'!$E$2:$GA$49,7,FALSE)</f>
        <v>112465</v>
      </c>
      <c r="M1410" s="1">
        <f>HLOOKUP(B1409,'FY16-17'!$E$2:$GA$49,7,FALSE)</f>
        <v>111328</v>
      </c>
      <c r="N1410" s="1">
        <f>HLOOKUP(B1409,'FY17-18'!$E$2:$GA$49,7,FALSE)</f>
        <v>134483</v>
      </c>
      <c r="O1410" s="1">
        <f>HLOOKUP($B1409,'FY18-19'!$E$2:$GA$49,7,FALSE)</f>
        <v>131836</v>
      </c>
      <c r="P1410" s="1">
        <f>HLOOKUP($B1409,'FY19-20'!$E$2:$GA$49,7,FALSE)</f>
        <v>79149.11</v>
      </c>
      <c r="Q1410" s="1">
        <f>HLOOKUP($B1409,'FY20-21'!$E$2:$GA$49,7,FALSE)</f>
        <v>98156.01</v>
      </c>
      <c r="R1410" s="1">
        <f>HLOOKUP($B1409,'FY21-22'!$E$2:$GA$49,7,FALSE)</f>
        <v>108414.01</v>
      </c>
      <c r="S1410" s="1">
        <f>HLOOKUP($B1409,'FY22-23'!$E$2:$GA$49,7,FALSE)</f>
        <v>159582.29</v>
      </c>
      <c r="T1410" s="1">
        <f>HLOOKUP($B1409,'FY23-24'!$E$2:$GA$49,7,FALSE)</f>
        <v>170338.35</v>
      </c>
    </row>
    <row r="1411" spans="1:20">
      <c r="B1411" t="s">
        <v>297</v>
      </c>
      <c r="D1411" t="s">
        <v>15</v>
      </c>
      <c r="E1411" s="3">
        <v>45040.880000000005</v>
      </c>
      <c r="F1411" s="3">
        <v>45040.880000000005</v>
      </c>
      <c r="G1411" s="3">
        <v>42603.4</v>
      </c>
      <c r="H1411" s="3">
        <v>53508.19</v>
      </c>
      <c r="I1411" s="1">
        <v>57174.21</v>
      </c>
      <c r="J1411" s="1">
        <v>49920.38</v>
      </c>
      <c r="K1411" s="1">
        <f>HLOOKUP(B1410,'FY14-15'!$E$2:$GA$49,39,FALSE)</f>
        <v>49920.38</v>
      </c>
      <c r="L1411" s="1">
        <f>HLOOKUP(B1410,'FY15-16'!$E$2:$GA$49,39,FALSE)</f>
        <v>49697.18</v>
      </c>
      <c r="M1411" s="1">
        <f>HLOOKUP(B1410,'FY16-17'!$E$2:$GA$49,39,FALSE)</f>
        <v>45331.45</v>
      </c>
      <c r="N1411" s="1">
        <f>HLOOKUP(B1410,'FY17-18'!$E$2:$GA$49,39,FALSE)</f>
        <v>50814.520000000004</v>
      </c>
      <c r="O1411" s="1">
        <f>HLOOKUP($B1410,'FY18-19'!$E$2:$GA$49,39,FALSE)</f>
        <v>50814.520000000004</v>
      </c>
      <c r="P1411" s="1">
        <f>HLOOKUP($B1410,'FY19-20'!$E$2:$GA$49,39,FALSE)</f>
        <v>49596.43</v>
      </c>
      <c r="Q1411" s="1">
        <f>HLOOKUP($B1410,'FY20-21'!$E$2:$GA$49,39,FALSE)</f>
        <v>39074.300000000003</v>
      </c>
      <c r="R1411" s="1">
        <f>HLOOKUP($B1410,'FY21-22'!$E$2:$GA$49,39,FALSE)</f>
        <v>41088.9</v>
      </c>
      <c r="S1411" s="1">
        <f>HLOOKUP($B1410,'FY22-23'!$E$2:$GA$49,39,FALSE)</f>
        <v>66550.45</v>
      </c>
      <c r="T1411" s="1">
        <f>HLOOKUP($B1410,'FY23-24'!$E$2:$GA$49,39,FALSE)</f>
        <v>72448.19</v>
      </c>
    </row>
    <row r="1412" spans="1:20">
      <c r="B1412" t="s">
        <v>297</v>
      </c>
      <c r="D1412" t="s">
        <v>16</v>
      </c>
      <c r="E1412" s="3">
        <v>27058.27</v>
      </c>
      <c r="F1412" s="3">
        <v>26482.31</v>
      </c>
      <c r="G1412" s="3">
        <v>25307</v>
      </c>
      <c r="H1412" s="3">
        <v>33918.660000000003</v>
      </c>
      <c r="I1412" s="1">
        <v>35594.11</v>
      </c>
      <c r="J1412" s="1">
        <v>35139.040000000001</v>
      </c>
      <c r="K1412" s="1">
        <f>HLOOKUP(B1411,'FY14-15'!$E$2:$GA$49,48,FALSE)</f>
        <v>31582.79</v>
      </c>
      <c r="L1412" s="1">
        <f>HLOOKUP(B1411,'FY15-16'!$E$2:$GA$49,48,FALSE)</f>
        <v>30610.120000000003</v>
      </c>
      <c r="M1412" s="1">
        <f>HLOOKUP(B1411,'FY16-17'!$E$2:$GA$49,48,FALSE)</f>
        <v>27111.4</v>
      </c>
      <c r="N1412" s="1">
        <f>HLOOKUP(B1411,'FY17-18'!$E$2:$GA$49,48,FALSE)</f>
        <v>30076.440000000002</v>
      </c>
      <c r="O1412" s="1">
        <f>HLOOKUP($B1411,'FY18-19'!$E$2:$GA$49,48,FALSE)</f>
        <v>28250.239999999998</v>
      </c>
      <c r="P1412" s="1">
        <f>HLOOKUP($B1411,'FY19-20'!$E$2:$GA$49,48,FALSE)</f>
        <v>28232.65</v>
      </c>
      <c r="Q1412" s="1">
        <f>HLOOKUP($B1411,'FY20-21'!$E$2:$GA$49,48,FALSE)</f>
        <v>22277.15</v>
      </c>
      <c r="R1412" s="1">
        <f>HLOOKUP($B1411,'FY21-22'!$E$2:$GA$49,48,FALSE)</f>
        <v>24142.53</v>
      </c>
      <c r="S1412" s="1">
        <f>HLOOKUP($B1411,'FY22-23'!$E$2:$GA$49,48,FALSE)</f>
        <v>40481.380000000005</v>
      </c>
      <c r="T1412" s="1">
        <f>HLOOKUP($B1411,'FY23-24'!$E$2:$GA$49,48,FALSE)</f>
        <v>40329.729999999996</v>
      </c>
    </row>
    <row r="1413" spans="1:20">
      <c r="B1413" t="s">
        <v>297</v>
      </c>
      <c r="D1413" t="s">
        <v>17</v>
      </c>
      <c r="E1413" s="3">
        <v>1187.99</v>
      </c>
      <c r="F1413" s="3">
        <v>895.99</v>
      </c>
      <c r="G1413" s="3">
        <v>1239.3900000000001</v>
      </c>
      <c r="H1413" s="3">
        <v>1402.8</v>
      </c>
      <c r="I1413" s="3">
        <v>1515.4470588235295</v>
      </c>
      <c r="J1413" s="3">
        <v>1231.9081609195403</v>
      </c>
      <c r="K1413" s="3">
        <f t="shared" ref="K1413:R1413" si="1032">K1410/K1408</f>
        <v>1151.1480645161291</v>
      </c>
      <c r="L1413" s="3">
        <f t="shared" si="1032"/>
        <v>1388.4567901234568</v>
      </c>
      <c r="M1413" s="3">
        <f t="shared" si="1032"/>
        <v>2024.1454545454546</v>
      </c>
      <c r="N1413" s="3">
        <f t="shared" si="1032"/>
        <v>2490.4259259259261</v>
      </c>
      <c r="O1413" s="3">
        <f t="shared" si="1032"/>
        <v>1014.123076923077</v>
      </c>
      <c r="P1413" s="3">
        <f t="shared" si="1032"/>
        <v>524.16629139072847</v>
      </c>
      <c r="Q1413" s="3">
        <f t="shared" si="1032"/>
        <v>591.30126506024089</v>
      </c>
      <c r="R1413" s="3">
        <f t="shared" si="1032"/>
        <v>752.87506944444442</v>
      </c>
      <c r="S1413" s="3">
        <f t="shared" ref="S1413:T1413" si="1033">S1410/S1408</f>
        <v>1108.2103472222223</v>
      </c>
      <c r="T1413" s="3">
        <f t="shared" si="1033"/>
        <v>1562.7371559633027</v>
      </c>
    </row>
    <row r="1414" spans="1:20">
      <c r="B1414" t="s">
        <v>297</v>
      </c>
      <c r="D1414" t="s">
        <v>18</v>
      </c>
      <c r="E1414" s="4">
        <v>3.41</v>
      </c>
      <c r="F1414" s="4">
        <v>2.91</v>
      </c>
      <c r="G1414" s="4">
        <v>3.32</v>
      </c>
      <c r="H1414" s="4">
        <v>2.94</v>
      </c>
      <c r="I1414" s="5">
        <v>2.3815889215523138</v>
      </c>
      <c r="J1414" s="5">
        <v>1.97069063160798</v>
      </c>
      <c r="K1414" s="3">
        <f t="shared" ref="K1414:M1416" si="1034">K1410/K1409</f>
        <v>1.9952804025719877</v>
      </c>
      <c r="L1414" s="3">
        <f t="shared" si="1034"/>
        <v>3.8904455514044556</v>
      </c>
      <c r="M1414" s="3">
        <f t="shared" si="1034"/>
        <v>5.4142593132963723</v>
      </c>
      <c r="N1414" s="3">
        <f t="shared" ref="N1414:R1416" si="1035">N1410/N1409</f>
        <v>6.3966419330289197</v>
      </c>
      <c r="O1414" s="3">
        <f t="shared" si="1035"/>
        <v>6.6786220871327258</v>
      </c>
      <c r="P1414" s="3">
        <f t="shared" si="1035"/>
        <v>4.9124323485600794</v>
      </c>
      <c r="Q1414" s="3">
        <f t="shared" si="1035"/>
        <v>4.2172292158968849</v>
      </c>
      <c r="R1414" s="3">
        <f t="shared" si="1035"/>
        <v>6.2142617218846725</v>
      </c>
      <c r="S1414" s="3">
        <f t="shared" ref="S1414:T1414" si="1036">S1410/S1409</f>
        <v>3.1972089435617979</v>
      </c>
      <c r="T1414" s="3">
        <f t="shared" si="1036"/>
        <v>2.8912069726390115</v>
      </c>
    </row>
    <row r="1415" spans="1:20">
      <c r="B1415" t="s">
        <v>297</v>
      </c>
      <c r="D1415" t="s">
        <v>19</v>
      </c>
      <c r="E1415" s="6">
        <v>0.41210000000000002</v>
      </c>
      <c r="F1415" s="6">
        <v>0.4834</v>
      </c>
      <c r="G1415" s="6">
        <v>0.41410000000000002</v>
      </c>
      <c r="H1415" s="6">
        <v>0.42380000000000001</v>
      </c>
      <c r="I1415" s="6">
        <v>0.44385434699913828</v>
      </c>
      <c r="J1415" s="6">
        <v>0.46577942209268658</v>
      </c>
      <c r="K1415" s="6">
        <f t="shared" si="1034"/>
        <v>0.46629820795079091</v>
      </c>
      <c r="L1415" s="6">
        <f t="shared" si="1034"/>
        <v>0.44189018805850711</v>
      </c>
      <c r="M1415" s="6">
        <f t="shared" si="1034"/>
        <v>0.40718821859729804</v>
      </c>
      <c r="N1415" s="6">
        <f t="shared" si="1035"/>
        <v>0.37785088078047041</v>
      </c>
      <c r="O1415" s="6">
        <f t="shared" si="1035"/>
        <v>0.38543736157043601</v>
      </c>
      <c r="P1415" s="6">
        <f t="shared" si="1035"/>
        <v>0.62662018562179667</v>
      </c>
      <c r="Q1415" s="6">
        <f t="shared" si="1035"/>
        <v>0.39808362218472415</v>
      </c>
      <c r="R1415" s="6">
        <f t="shared" si="1035"/>
        <v>0.37899990969801783</v>
      </c>
      <c r="S1415" s="6">
        <f t="shared" ref="S1415:T1415" si="1037">S1411/S1410</f>
        <v>0.41702904501495747</v>
      </c>
      <c r="T1415" s="6">
        <f t="shared" si="1037"/>
        <v>0.42531931300262094</v>
      </c>
    </row>
    <row r="1416" spans="1:20">
      <c r="B1416" t="s">
        <v>297</v>
      </c>
      <c r="D1416" t="s">
        <v>20</v>
      </c>
      <c r="E1416" s="6">
        <v>0.60070000000000001</v>
      </c>
      <c r="F1416" s="6">
        <v>0.58799999999999997</v>
      </c>
      <c r="G1416" s="6">
        <v>0.59399999999999997</v>
      </c>
      <c r="H1416" s="6">
        <v>0.63390000000000002</v>
      </c>
      <c r="I1416" s="6">
        <v>0.62255534444638594</v>
      </c>
      <c r="J1416" s="6">
        <v>0.70390169305602246</v>
      </c>
      <c r="K1416" s="6">
        <f t="shared" si="1034"/>
        <v>0.63266325296401993</v>
      </c>
      <c r="L1416" s="6">
        <f t="shared" si="1034"/>
        <v>0.61593273501635304</v>
      </c>
      <c r="M1416" s="6">
        <f t="shared" si="1034"/>
        <v>0.59807043454378805</v>
      </c>
      <c r="N1416" s="6">
        <f t="shared" si="1035"/>
        <v>0.59188672843903667</v>
      </c>
      <c r="O1416" s="6">
        <f t="shared" si="1035"/>
        <v>0.55594818174017968</v>
      </c>
      <c r="P1416" s="6">
        <f t="shared" si="1035"/>
        <v>0.56924762528270689</v>
      </c>
      <c r="Q1416" s="6">
        <f t="shared" si="1035"/>
        <v>0.57012281729935022</v>
      </c>
      <c r="R1416" s="6">
        <f t="shared" si="1035"/>
        <v>0.58756817534662642</v>
      </c>
      <c r="S1416" s="6">
        <f t="shared" ref="S1416:T1416" si="1038">S1412/S1411</f>
        <v>0.6082810860031751</v>
      </c>
      <c r="T1416" s="6">
        <f t="shared" si="1038"/>
        <v>0.55666994579160634</v>
      </c>
    </row>
    <row r="1417" spans="1:20">
      <c r="B1417" t="s">
        <v>297</v>
      </c>
      <c r="D1417" t="s">
        <v>21</v>
      </c>
      <c r="E1417" s="6">
        <v>0.24759999999999999</v>
      </c>
      <c r="F1417" s="6">
        <v>0.28420000000000001</v>
      </c>
      <c r="G1417" s="6">
        <v>0.246</v>
      </c>
      <c r="H1417" s="6">
        <v>0.26869999999999999</v>
      </c>
      <c r="I1417" s="6">
        <v>0.27632389588007422</v>
      </c>
      <c r="J1417" s="6">
        <v>0.32786292380169779</v>
      </c>
      <c r="K1417" s="6">
        <f t="shared" ref="K1417:R1417" si="1039">K1412/K1410</f>
        <v>0.29500974109344041</v>
      </c>
      <c r="L1417" s="6">
        <f t="shared" si="1039"/>
        <v>0.27217463210776688</v>
      </c>
      <c r="M1417" s="6">
        <f t="shared" si="1039"/>
        <v>0.24352723483759703</v>
      </c>
      <c r="N1417" s="6">
        <f t="shared" si="1039"/>
        <v>0.22364492166296113</v>
      </c>
      <c r="O1417" s="6">
        <f t="shared" si="1039"/>
        <v>0.21428320033981613</v>
      </c>
      <c r="P1417" s="6">
        <f t="shared" si="1039"/>
        <v>0.35670205261941673</v>
      </c>
      <c r="Q1417" s="6">
        <f t="shared" si="1039"/>
        <v>0.22695655620068503</v>
      </c>
      <c r="R1417" s="6">
        <f t="shared" si="1039"/>
        <v>0.22268828539780053</v>
      </c>
      <c r="S1417" s="6">
        <f t="shared" ref="S1417:T1417" si="1040">S1412/S1410</f>
        <v>0.25367088039656532</v>
      </c>
      <c r="T1417" s="6">
        <f t="shared" si="1040"/>
        <v>0.23676247891329225</v>
      </c>
    </row>
    <row r="1418" spans="1:20">
      <c r="B1418" t="s">
        <v>297</v>
      </c>
    </row>
    <row r="1419" spans="1:20">
      <c r="A1419" t="s">
        <v>292</v>
      </c>
      <c r="B1419" t="s">
        <v>299</v>
      </c>
      <c r="C1419" t="s">
        <v>300</v>
      </c>
    </row>
    <row r="1420" spans="1:20">
      <c r="B1420" t="s">
        <v>299</v>
      </c>
      <c r="D1420" t="s">
        <v>12</v>
      </c>
      <c r="E1420" s="1">
        <v>308</v>
      </c>
      <c r="F1420" s="1">
        <v>306</v>
      </c>
      <c r="G1420" s="1">
        <v>320</v>
      </c>
      <c r="H1420" s="1">
        <v>281</v>
      </c>
      <c r="I1420" s="1">
        <v>303</v>
      </c>
      <c r="J1420" s="1">
        <v>533</v>
      </c>
      <c r="K1420" s="1">
        <f>HLOOKUP(B1419,'FY14-15'!$E$2:$GA$49,15,FALSE)</f>
        <v>269</v>
      </c>
      <c r="L1420" s="1">
        <f>HLOOKUP(B1419,'FY15-16'!$E$2:$GA$49,15,FALSE)</f>
        <v>274</v>
      </c>
      <c r="M1420" s="1">
        <f>HLOOKUP(B1419,'FY16-17'!$E$2:$GA$49,15,FALSE)</f>
        <v>252</v>
      </c>
      <c r="N1420" s="1">
        <f>HLOOKUP(B1419,'FY17-18'!$E$2:$GA$49,15,FALSE)</f>
        <v>276</v>
      </c>
      <c r="O1420" s="1">
        <f>HLOOKUP($B1419,'FY18-19'!$E$2:$GA$49,15,FALSE)</f>
        <v>362</v>
      </c>
      <c r="P1420" s="1">
        <f>HLOOKUP($B1419,'FY19-20'!$E$2:$GA$49,15,FALSE)</f>
        <v>335</v>
      </c>
      <c r="Q1420" s="1">
        <f>HLOOKUP($B1419,'FY20-21'!$E$2:$GA$49,15,FALSE)</f>
        <v>0</v>
      </c>
      <c r="R1420" s="1">
        <f>HLOOKUP($B1419,'FY21-22'!$E$2:$GA$49,15,FALSE)</f>
        <v>0</v>
      </c>
      <c r="S1420" s="1">
        <f>HLOOKUP($B1419,'FY22-23'!$E$2:$GA$49,15,FALSE)</f>
        <v>0</v>
      </c>
      <c r="T1420" s="1">
        <f>HLOOKUP($B1419,'FY23-24'!$E$2:$GA$49,15,FALSE)</f>
        <v>0</v>
      </c>
    </row>
    <row r="1421" spans="1:20">
      <c r="B1421" t="s">
        <v>299</v>
      </c>
      <c r="D1421" t="s">
        <v>13</v>
      </c>
      <c r="E1421" s="3">
        <v>93060</v>
      </c>
      <c r="F1421" s="3">
        <v>96025</v>
      </c>
      <c r="G1421" s="3">
        <v>109886</v>
      </c>
      <c r="H1421" s="3">
        <v>84975</v>
      </c>
      <c r="I1421" s="1">
        <v>96693</v>
      </c>
      <c r="J1421" s="1">
        <v>81838</v>
      </c>
      <c r="K1421" s="1">
        <f>HLOOKUP(B1420,'FY14-15'!$E$2:$GA$49,31,FALSE)</f>
        <v>98604</v>
      </c>
      <c r="L1421" s="1">
        <f>HLOOKUP(B1420,'FY15-16'!$E$2:$GA$49,31,FALSE)</f>
        <v>73636</v>
      </c>
      <c r="M1421" s="1">
        <f>HLOOKUP(B1420,'FY16-17'!$E$2:$GA$49,31,FALSE)</f>
        <v>81997</v>
      </c>
      <c r="N1421" s="1">
        <f>HLOOKUP(B1420,'FY17-18'!$E$2:$GA$49,31,FALSE)</f>
        <v>131140</v>
      </c>
      <c r="O1421" s="1">
        <f>HLOOKUP($B1420,'FY18-19'!$E$2:$GA$49,31,FALSE)</f>
        <v>133984</v>
      </c>
      <c r="P1421" s="1">
        <f>HLOOKUP($B1420,'FY19-20'!$E$2:$GA$49,31,FALSE)</f>
        <v>55776</v>
      </c>
      <c r="Q1421" s="1">
        <f>HLOOKUP($B1420,'FY20-21'!$E$2:$GA$49,31,FALSE)</f>
        <v>0</v>
      </c>
      <c r="R1421" s="1">
        <f>HLOOKUP($B1420,'FY21-22'!$E$2:$GA$49,31,FALSE)</f>
        <v>0</v>
      </c>
      <c r="S1421" s="1">
        <f>HLOOKUP($B1420,'FY22-23'!$E$2:$GA$49,31,FALSE)</f>
        <v>0</v>
      </c>
      <c r="T1421" s="1">
        <f>HLOOKUP($B1420,'FY23-24'!$E$2:$GA$49,31,FALSE)</f>
        <v>0</v>
      </c>
    </row>
    <row r="1422" spans="1:20">
      <c r="B1422" t="s">
        <v>299</v>
      </c>
      <c r="D1422" t="s">
        <v>24</v>
      </c>
      <c r="E1422" s="3">
        <v>168691.55</v>
      </c>
      <c r="F1422" s="3">
        <v>238968.28</v>
      </c>
      <c r="G1422" s="3">
        <v>197163.59</v>
      </c>
      <c r="H1422" s="3">
        <v>176176.13</v>
      </c>
      <c r="I1422" s="1">
        <v>173897.12</v>
      </c>
      <c r="J1422" s="1">
        <v>185252</v>
      </c>
      <c r="K1422" s="1">
        <f>HLOOKUP(B1421,'FY14-15'!$E$2:$GA$49,7,FALSE)</f>
        <v>179861.59</v>
      </c>
      <c r="L1422" s="1">
        <f>HLOOKUP(B1421,'FY15-16'!$E$2:$GA$49,7,FALSE)</f>
        <v>174483.20000000001</v>
      </c>
      <c r="M1422" s="1">
        <f>HLOOKUP(B1421,'FY16-17'!$E$2:$GA$49,7,FALSE)</f>
        <v>176657.94</v>
      </c>
      <c r="N1422" s="1">
        <f>HLOOKUP(B1421,'FY17-18'!$E$2:$GA$49,7,FALSE)</f>
        <v>183723.13</v>
      </c>
      <c r="O1422" s="1">
        <f>HLOOKUP($B1421,'FY18-19'!$E$2:$GA$49,7,FALSE)</f>
        <v>193145.41</v>
      </c>
      <c r="P1422" s="1">
        <f>HLOOKUP($B1421,'FY19-20'!$E$2:$GA$49,7,FALSE)</f>
        <v>169567.1</v>
      </c>
      <c r="Q1422" s="1">
        <f>HLOOKUP($B1421,'FY20-21'!$E$2:$GA$49,7,FALSE)</f>
        <v>0</v>
      </c>
      <c r="R1422" s="1">
        <f>HLOOKUP($B1421,'FY21-22'!$E$2:$GA$49,7,FALSE)</f>
        <v>0</v>
      </c>
      <c r="S1422" s="1">
        <f>HLOOKUP($B1421,'FY22-23'!$E$2:$GA$49,7,FALSE)</f>
        <v>0</v>
      </c>
      <c r="T1422" s="1">
        <f>HLOOKUP($B1421,'FY23-24'!$E$2:$GA$49,7,FALSE)</f>
        <v>0</v>
      </c>
    </row>
    <row r="1423" spans="1:20">
      <c r="B1423" t="s">
        <v>299</v>
      </c>
      <c r="D1423" t="s">
        <v>15</v>
      </c>
      <c r="E1423" s="3">
        <v>101759.20000000001</v>
      </c>
      <c r="F1423" s="3">
        <v>104986.51</v>
      </c>
      <c r="G1423" s="3">
        <v>104986.51</v>
      </c>
      <c r="H1423" s="3">
        <v>94298.53</v>
      </c>
      <c r="I1423" s="1">
        <v>83114.2</v>
      </c>
      <c r="J1423" s="1">
        <v>83239.899999999994</v>
      </c>
      <c r="K1423" s="1">
        <f>HLOOKUP(B1422,'FY14-15'!$E$2:$GA$49,39,FALSE)</f>
        <v>85612.94</v>
      </c>
      <c r="L1423" s="1">
        <f>HLOOKUP(B1422,'FY15-16'!$E$2:$GA$49,39,FALSE)</f>
        <v>85612.94</v>
      </c>
      <c r="M1423" s="1">
        <f>HLOOKUP(B1422,'FY16-17'!$E$2:$GA$49,39,FALSE)</f>
        <v>80368.899999999994</v>
      </c>
      <c r="N1423" s="1">
        <f>HLOOKUP(B1422,'FY17-18'!$E$2:$GA$49,39,FALSE)</f>
        <v>95068.98000000001</v>
      </c>
      <c r="O1423" s="1">
        <f>HLOOKUP($B1422,'FY18-19'!$E$2:$GA$49,39,FALSE)</f>
        <v>98972.540000000008</v>
      </c>
      <c r="P1423" s="1">
        <f>HLOOKUP($B1422,'FY19-20'!$E$2:$GA$49,39,FALSE)</f>
        <v>98972.540000000008</v>
      </c>
      <c r="Q1423" s="1">
        <f>HLOOKUP($B1422,'FY20-21'!$E$2:$GA$49,39,FALSE)</f>
        <v>71400.600000000006</v>
      </c>
      <c r="R1423" s="1">
        <f>HLOOKUP($B1422,'FY21-22'!$E$2:$GA$49,39,FALSE)</f>
        <v>98972.540000000008</v>
      </c>
      <c r="S1423" s="1">
        <f>HLOOKUP($B1422,'FY22-23'!$E$2:$GA$49,39,FALSE)</f>
        <v>0</v>
      </c>
      <c r="T1423" s="1">
        <f>HLOOKUP($B1422,'FY23-24'!$E$2:$GA$49,39,FALSE)</f>
        <v>0</v>
      </c>
    </row>
    <row r="1424" spans="1:20">
      <c r="B1424" t="s">
        <v>299</v>
      </c>
      <c r="D1424" t="s">
        <v>16</v>
      </c>
      <c r="E1424" s="3">
        <v>59123.759999999995</v>
      </c>
      <c r="F1424" s="3">
        <v>62041.039999999994</v>
      </c>
      <c r="G1424" s="3">
        <v>62963.67</v>
      </c>
      <c r="H1424" s="3">
        <v>56688.79</v>
      </c>
      <c r="I1424" s="1">
        <v>50026.240000000005</v>
      </c>
      <c r="J1424" s="1">
        <v>51171.94</v>
      </c>
      <c r="K1424" s="1">
        <f>HLOOKUP(B1423,'FY14-15'!$E$2:$GA$49,48,FALSE)</f>
        <v>55826.850000000006</v>
      </c>
      <c r="L1424" s="1">
        <f>HLOOKUP(B1423,'FY15-16'!$E$2:$GA$49,48,FALSE)</f>
        <v>52771.839999999997</v>
      </c>
      <c r="M1424" s="1">
        <f>HLOOKUP(B1423,'FY16-17'!$E$2:$GA$49,48,FALSE)</f>
        <v>48320.800000000003</v>
      </c>
      <c r="N1424" s="1">
        <f>HLOOKUP(B1423,'FY17-18'!$E$2:$GA$49,48,FALSE)</f>
        <v>56693.819999999992</v>
      </c>
      <c r="O1424" s="1">
        <f>HLOOKUP($B1423,'FY18-19'!$E$2:$GA$49,48,FALSE)</f>
        <v>55370.979999999996</v>
      </c>
      <c r="P1424" s="1">
        <f>HLOOKUP($B1423,'FY19-20'!$E$2:$GA$49,48,FALSE)</f>
        <v>56565.64</v>
      </c>
      <c r="Q1424" s="1">
        <f>HLOOKUP($B1423,'FY20-21'!$E$2:$GA$49,48,FALSE)</f>
        <v>0</v>
      </c>
      <c r="R1424" s="1">
        <f>HLOOKUP($B1423,'FY21-22'!$E$2:$GA$49,48,FALSE)</f>
        <v>0</v>
      </c>
      <c r="S1424" s="1">
        <f>HLOOKUP($B1423,'FY22-23'!$E$2:$GA$49,48,FALSE)</f>
        <v>0</v>
      </c>
      <c r="T1424" s="1">
        <f>HLOOKUP($B1423,'FY23-24'!$E$2:$GA$49,48,FALSE)</f>
        <v>0</v>
      </c>
    </row>
    <row r="1425" spans="1:20">
      <c r="B1425" t="s">
        <v>299</v>
      </c>
      <c r="D1425" t="s">
        <v>17</v>
      </c>
      <c r="E1425" s="3">
        <v>547.70000000000005</v>
      </c>
      <c r="F1425" s="3">
        <v>780.94</v>
      </c>
      <c r="G1425" s="3">
        <v>616.14</v>
      </c>
      <c r="H1425" s="3">
        <v>626.96</v>
      </c>
      <c r="I1425" s="3">
        <v>573.9178877887789</v>
      </c>
      <c r="J1425" s="3">
        <v>347.56472795497183</v>
      </c>
      <c r="K1425" s="3">
        <f t="shared" ref="K1425:P1425" si="1041">K1422/K1420</f>
        <v>668.63044609665428</v>
      </c>
      <c r="L1425" s="3">
        <f t="shared" si="1041"/>
        <v>636.80000000000007</v>
      </c>
      <c r="M1425" s="3">
        <f t="shared" si="1041"/>
        <v>701.02357142857147</v>
      </c>
      <c r="N1425" s="3">
        <f t="shared" si="1041"/>
        <v>665.66351449275362</v>
      </c>
      <c r="O1425" s="3">
        <f t="shared" si="1041"/>
        <v>533.55085635359114</v>
      </c>
      <c r="P1425" s="3">
        <f t="shared" si="1041"/>
        <v>506.17044776119405</v>
      </c>
      <c r="Q1425" s="3" t="s">
        <v>686</v>
      </c>
      <c r="R1425" s="3" t="s">
        <v>686</v>
      </c>
      <c r="S1425" s="3" t="s">
        <v>686</v>
      </c>
      <c r="T1425" s="3" t="s">
        <v>686</v>
      </c>
    </row>
    <row r="1426" spans="1:20">
      <c r="B1426" t="s">
        <v>299</v>
      </c>
      <c r="D1426" t="s">
        <v>18</v>
      </c>
      <c r="E1426" s="4">
        <v>1.81</v>
      </c>
      <c r="F1426" s="4">
        <v>2.4900000000000002</v>
      </c>
      <c r="G1426" s="4">
        <v>1.79</v>
      </c>
      <c r="H1426" s="4">
        <v>2.0699999999999998</v>
      </c>
      <c r="I1426" s="5">
        <v>1.7984458026951278</v>
      </c>
      <c r="J1426" s="5">
        <v>2.2636428065201986</v>
      </c>
      <c r="K1426" s="3">
        <f t="shared" ref="K1426:M1428" si="1042">K1422/K1421</f>
        <v>1.824080057604154</v>
      </c>
      <c r="L1426" s="3">
        <f t="shared" si="1042"/>
        <v>2.3695366396871096</v>
      </c>
      <c r="M1426" s="3">
        <f t="shared" si="1042"/>
        <v>2.154443943071088</v>
      </c>
      <c r="N1426" s="3">
        <f t="shared" ref="N1426:R1428" si="1043">N1422/N1421</f>
        <v>1.4009694219917646</v>
      </c>
      <c r="O1426" s="3">
        <f t="shared" si="1043"/>
        <v>1.4415557827800334</v>
      </c>
      <c r="P1426" s="3">
        <f t="shared" si="1043"/>
        <v>3.0401445065978199</v>
      </c>
      <c r="Q1426" s="3" t="s">
        <v>686</v>
      </c>
      <c r="R1426" s="3" t="s">
        <v>686</v>
      </c>
      <c r="S1426" s="3" t="s">
        <v>686</v>
      </c>
      <c r="T1426" s="3" t="s">
        <v>686</v>
      </c>
    </row>
    <row r="1427" spans="1:20">
      <c r="B1427" t="s">
        <v>299</v>
      </c>
      <c r="D1427" t="s">
        <v>19</v>
      </c>
      <c r="E1427" s="6">
        <v>0.60319999999999996</v>
      </c>
      <c r="F1427" s="6">
        <v>0.43930000000000002</v>
      </c>
      <c r="G1427" s="6">
        <v>0.53249999999999997</v>
      </c>
      <c r="H1427" s="6">
        <v>0.5353</v>
      </c>
      <c r="I1427" s="6">
        <v>0.47795041113964393</v>
      </c>
      <c r="J1427" s="6">
        <v>0.44933334053073648</v>
      </c>
      <c r="K1427" s="6">
        <f t="shared" si="1042"/>
        <v>0.47599345696877249</v>
      </c>
      <c r="L1427" s="6">
        <f t="shared" si="1042"/>
        <v>0.4906658062208854</v>
      </c>
      <c r="M1427" s="6">
        <f t="shared" si="1042"/>
        <v>0.45494077424428242</v>
      </c>
      <c r="N1427" s="6">
        <f t="shared" si="1043"/>
        <v>0.51745787261516829</v>
      </c>
      <c r="O1427" s="6">
        <f t="shared" si="1043"/>
        <v>0.51242501698590714</v>
      </c>
      <c r="P1427" s="6">
        <f t="shared" si="1043"/>
        <v>0.5836777299369984</v>
      </c>
      <c r="Q1427" s="3" t="s">
        <v>686</v>
      </c>
      <c r="R1427" s="3" t="s">
        <v>686</v>
      </c>
      <c r="S1427" s="3" t="s">
        <v>686</v>
      </c>
      <c r="T1427" s="3" t="s">
        <v>686</v>
      </c>
    </row>
    <row r="1428" spans="1:20">
      <c r="B1428" t="s">
        <v>299</v>
      </c>
      <c r="D1428" t="s">
        <v>20</v>
      </c>
      <c r="E1428" s="6">
        <v>0.58099999999999996</v>
      </c>
      <c r="F1428" s="6">
        <v>0.59089999999999998</v>
      </c>
      <c r="G1428" s="6">
        <v>0.59970000000000001</v>
      </c>
      <c r="H1428" s="6">
        <v>0.60119999999999996</v>
      </c>
      <c r="I1428" s="6">
        <v>0.60189763000786878</v>
      </c>
      <c r="J1428" s="6">
        <v>0.61475254054846296</v>
      </c>
      <c r="K1428" s="6">
        <f t="shared" si="1042"/>
        <v>0.65208425268423209</v>
      </c>
      <c r="L1428" s="6">
        <f t="shared" si="1042"/>
        <v>0.6164002778084714</v>
      </c>
      <c r="M1428" s="6">
        <f t="shared" si="1042"/>
        <v>0.60123754337809787</v>
      </c>
      <c r="N1428" s="6">
        <f t="shared" si="1043"/>
        <v>0.59634404408251762</v>
      </c>
      <c r="O1428" s="6">
        <f t="shared" si="1043"/>
        <v>0.55945800724120032</v>
      </c>
      <c r="P1428" s="6">
        <f t="shared" si="1043"/>
        <v>0.57152862804167692</v>
      </c>
      <c r="Q1428" s="6">
        <f t="shared" si="1043"/>
        <v>0</v>
      </c>
      <c r="R1428" s="6">
        <f t="shared" si="1043"/>
        <v>0</v>
      </c>
      <c r="S1428" s="3" t="s">
        <v>686</v>
      </c>
      <c r="T1428" s="3" t="s">
        <v>686</v>
      </c>
    </row>
    <row r="1429" spans="1:20">
      <c r="B1429" t="s">
        <v>299</v>
      </c>
      <c r="D1429" t="s">
        <v>21</v>
      </c>
      <c r="E1429" s="6">
        <v>0.35049999999999998</v>
      </c>
      <c r="F1429" s="6">
        <v>0.2596</v>
      </c>
      <c r="G1429" s="6">
        <v>0.31929999999999997</v>
      </c>
      <c r="H1429" s="6">
        <v>0.32179999999999997</v>
      </c>
      <c r="I1429" s="6">
        <v>0.28767721972623816</v>
      </c>
      <c r="J1429" s="6">
        <v>0.27622881264439791</v>
      </c>
      <c r="K1429" s="6">
        <f t="shared" ref="K1429:P1429" si="1044">K1424/K1422</f>
        <v>0.31038783767006622</v>
      </c>
      <c r="L1429" s="6">
        <f t="shared" si="1044"/>
        <v>0.30244653926567139</v>
      </c>
      <c r="M1429" s="6">
        <f t="shared" si="1044"/>
        <v>0.27352747348916218</v>
      </c>
      <c r="N1429" s="6">
        <f t="shared" si="1044"/>
        <v>0.30858292039766572</v>
      </c>
      <c r="O1429" s="6">
        <f t="shared" si="1044"/>
        <v>0.28668027886347386</v>
      </c>
      <c r="P1429" s="6">
        <f t="shared" si="1044"/>
        <v>0.33358853220937312</v>
      </c>
      <c r="Q1429" s="3" t="s">
        <v>686</v>
      </c>
      <c r="R1429" s="3" t="s">
        <v>686</v>
      </c>
      <c r="S1429" s="3" t="s">
        <v>686</v>
      </c>
      <c r="T1429" s="3" t="s">
        <v>686</v>
      </c>
    </row>
    <row r="1430" spans="1:20">
      <c r="B1430" t="s">
        <v>299</v>
      </c>
    </row>
    <row r="1431" spans="1:20">
      <c r="A1431" t="s">
        <v>301</v>
      </c>
      <c r="B1431" t="s">
        <v>302</v>
      </c>
      <c r="C1431" t="s">
        <v>303</v>
      </c>
    </row>
    <row r="1432" spans="1:20">
      <c r="B1432" t="s">
        <v>302</v>
      </c>
      <c r="D1432" t="s">
        <v>12</v>
      </c>
      <c r="E1432" s="1">
        <v>731</v>
      </c>
      <c r="F1432" s="1">
        <v>618</v>
      </c>
      <c r="G1432" s="1">
        <v>522</v>
      </c>
      <c r="H1432" s="1">
        <v>558</v>
      </c>
      <c r="I1432" s="1">
        <v>601</v>
      </c>
      <c r="J1432" s="1">
        <v>659</v>
      </c>
      <c r="K1432" s="1">
        <f>HLOOKUP(B1431,'FY14-15'!$E$2:$GA$49,15,FALSE)</f>
        <v>606</v>
      </c>
      <c r="L1432" s="1">
        <f>HLOOKUP(B1431,'FY15-16'!$E$2:$GA$49,15,FALSE)</f>
        <v>653</v>
      </c>
      <c r="M1432" s="1">
        <f>HLOOKUP(B1431,'FY16-17'!$E$2:$GA$49,15,FALSE)</f>
        <v>718</v>
      </c>
      <c r="N1432" s="1">
        <f>HLOOKUP(B1431,'FY17-18'!$E$2:$GA$49,15,FALSE)</f>
        <v>705</v>
      </c>
      <c r="O1432" s="1">
        <f>HLOOKUP($B1431,'FY18-19'!$E$2:$GA$49,15,FALSE)</f>
        <v>667</v>
      </c>
      <c r="P1432" s="1">
        <f>HLOOKUP($B1431,'FY19-20'!$E$2:$GA$49,15,FALSE)</f>
        <v>574</v>
      </c>
      <c r="Q1432" s="1">
        <f>HLOOKUP($B1431,'FY20-21'!$E$2:$GA$49,15,FALSE)</f>
        <v>190</v>
      </c>
      <c r="R1432" s="1">
        <f>HLOOKUP($B1431,'FY21-22'!$E$2:$GA$49,15,FALSE)</f>
        <v>329</v>
      </c>
      <c r="S1432" s="1">
        <f>HLOOKUP($B1431,'FY22-23'!$E$2:$GA$49,15,FALSE)</f>
        <v>357</v>
      </c>
      <c r="T1432" s="1">
        <f>HLOOKUP($B1431,'FY23-24'!$E$2:$GA$49,15,FALSE)</f>
        <v>277</v>
      </c>
    </row>
    <row r="1433" spans="1:20">
      <c r="B1433" t="s">
        <v>302</v>
      </c>
      <c r="D1433" t="s">
        <v>13</v>
      </c>
      <c r="E1433" s="3">
        <v>67490</v>
      </c>
      <c r="F1433" s="3">
        <v>64020</v>
      </c>
      <c r="G1433" s="3">
        <v>66400</v>
      </c>
      <c r="H1433" s="3">
        <v>68476.800000000003</v>
      </c>
      <c r="I1433" s="1">
        <v>58474</v>
      </c>
      <c r="J1433" s="1">
        <v>61516</v>
      </c>
      <c r="K1433" s="1">
        <f>HLOOKUP(B1432,'FY14-15'!$E$2:$GA$49,31,FALSE)</f>
        <v>56088</v>
      </c>
      <c r="L1433" s="1">
        <f>HLOOKUP(B1432,'FY15-16'!$E$2:$GA$49,31,FALSE)</f>
        <v>58800</v>
      </c>
      <c r="M1433" s="1">
        <f>HLOOKUP(B1432,'FY16-17'!$E$2:$GA$49,31,FALSE)</f>
        <v>62291</v>
      </c>
      <c r="N1433" s="1">
        <f>HLOOKUP(B1432,'FY17-18'!$E$2:$GA$49,31,FALSE)</f>
        <v>42256</v>
      </c>
      <c r="O1433" s="1">
        <f>HLOOKUP($B1432,'FY18-19'!$E$2:$GA$49,31,FALSE)</f>
        <v>52055</v>
      </c>
      <c r="P1433" s="1">
        <f>HLOOKUP($B1432,'FY19-20'!$E$2:$GA$49,31,FALSE)</f>
        <v>35970</v>
      </c>
      <c r="Q1433" s="1">
        <f>HLOOKUP($B1432,'FY20-21'!$E$2:$GA$49,31,FALSE)</f>
        <v>46562.400000000001</v>
      </c>
      <c r="R1433" s="1">
        <f>HLOOKUP($B1432,'FY21-22'!$E$2:$GA$49,31,FALSE)</f>
        <v>61784.2</v>
      </c>
      <c r="S1433" s="1">
        <f>HLOOKUP($B1432,'FY22-23'!$E$2:$GA$49,31,FALSE)</f>
        <v>37080</v>
      </c>
      <c r="T1433" s="1">
        <f>HLOOKUP($B1432,'FY23-24'!$E$2:$GA$49,31,FALSE)</f>
        <v>23609.3</v>
      </c>
    </row>
    <row r="1434" spans="1:20">
      <c r="B1434" t="s">
        <v>302</v>
      </c>
      <c r="D1434" t="s">
        <v>24</v>
      </c>
      <c r="E1434" s="3">
        <v>184779.64</v>
      </c>
      <c r="F1434" s="3">
        <v>186110.95</v>
      </c>
      <c r="G1434" s="3">
        <v>177979.13</v>
      </c>
      <c r="H1434" s="3">
        <v>175179.4</v>
      </c>
      <c r="I1434" s="1">
        <v>176625.96</v>
      </c>
      <c r="J1434" s="1">
        <v>185078.52</v>
      </c>
      <c r="K1434" s="1">
        <f>HLOOKUP(B1433,'FY14-15'!$E$2:$GA$49,7,FALSE)</f>
        <v>174013.05</v>
      </c>
      <c r="L1434" s="1">
        <f>HLOOKUP(B1433,'FY15-16'!$E$2:$GA$49,7,FALSE)</f>
        <v>169367.24</v>
      </c>
      <c r="M1434" s="1">
        <f>HLOOKUP(B1433,'FY16-17'!$E$2:$GA$49,7,FALSE)</f>
        <v>183421.45</v>
      </c>
      <c r="N1434" s="1">
        <f>HLOOKUP(B1433,'FY17-18'!$E$2:$GA$49,7,FALSE)</f>
        <v>249767.61</v>
      </c>
      <c r="O1434" s="1">
        <f>HLOOKUP($B1433,'FY18-19'!$E$2:$GA$49,7,FALSE)</f>
        <v>235063.67</v>
      </c>
      <c r="P1434" s="1">
        <f>HLOOKUP($B1433,'FY19-20'!$E$2:$GA$49,7,FALSE)</f>
        <v>225605.58</v>
      </c>
      <c r="Q1434" s="1">
        <f>HLOOKUP($B1433,'FY20-21'!$E$2:$GA$49,7,FALSE)</f>
        <v>224260.84</v>
      </c>
      <c r="R1434" s="1">
        <f>HLOOKUP($B1433,'FY21-22'!$E$2:$GA$49,7,FALSE)</f>
        <v>182521.56</v>
      </c>
      <c r="S1434" s="1">
        <f>HLOOKUP($B1433,'FY22-23'!$E$2:$GA$49,7,FALSE)</f>
        <v>134069.13</v>
      </c>
      <c r="T1434" s="1">
        <f>HLOOKUP($B1433,'FY23-24'!$E$2:$GA$49,7,FALSE)</f>
        <v>176422.73</v>
      </c>
    </row>
    <row r="1435" spans="1:20">
      <c r="B1435" t="s">
        <v>302</v>
      </c>
      <c r="D1435" t="s">
        <v>15</v>
      </c>
      <c r="E1435" s="3">
        <v>80725.25</v>
      </c>
      <c r="F1435" s="3">
        <v>79486.67</v>
      </c>
      <c r="G1435" s="3">
        <v>79068.58</v>
      </c>
      <c r="H1435" s="3">
        <v>76910.37</v>
      </c>
      <c r="I1435" s="1">
        <v>74467.11</v>
      </c>
      <c r="J1435" s="1">
        <v>78091.81</v>
      </c>
      <c r="K1435" s="1">
        <f>HLOOKUP(B1434,'FY14-15'!$E$2:$GA$49,39,FALSE)</f>
        <v>78091.81</v>
      </c>
      <c r="L1435" s="1">
        <f>HLOOKUP(B1434,'FY15-16'!$E$2:$GA$49,39,FALSE)</f>
        <v>72984.58</v>
      </c>
      <c r="M1435" s="1">
        <f>HLOOKUP(B1434,'FY16-17'!$E$2:$GA$49,39,FALSE)</f>
        <v>77724.649999999994</v>
      </c>
      <c r="N1435" s="1">
        <f>HLOOKUP(B1434,'FY17-18'!$E$2:$GA$49,39,FALSE)</f>
        <v>95178.64</v>
      </c>
      <c r="O1435" s="1">
        <f>HLOOKUP($B1434,'FY18-19'!$E$2:$GA$49,39,FALSE)</f>
        <v>95178.64</v>
      </c>
      <c r="P1435" s="1">
        <f>HLOOKUP($B1434,'FY19-20'!$E$2:$GA$49,39,FALSE)</f>
        <v>92652.42</v>
      </c>
      <c r="Q1435" s="1">
        <f>HLOOKUP($B1434,'FY20-21'!$E$2:$GA$49,39,FALSE)</f>
        <v>87617.97</v>
      </c>
      <c r="R1435" s="1">
        <f>HLOOKUP($B1434,'FY21-22'!$E$2:$GA$49,39,FALSE)</f>
        <v>87617.97</v>
      </c>
      <c r="S1435" s="1">
        <f>HLOOKUP($B1434,'FY22-23'!$E$2:$GA$49,39,FALSE)</f>
        <v>77292.94</v>
      </c>
      <c r="T1435" s="1">
        <f>HLOOKUP($B1434,'FY23-24'!$E$2:$GA$49,39,FALSE)</f>
        <v>65666.960000000006</v>
      </c>
    </row>
    <row r="1436" spans="1:20">
      <c r="B1436" t="s">
        <v>302</v>
      </c>
      <c r="D1436" t="s">
        <v>16</v>
      </c>
      <c r="E1436" s="3">
        <v>46902.69</v>
      </c>
      <c r="F1436" s="3">
        <v>46614.97</v>
      </c>
      <c r="G1436" s="3">
        <v>47378.11</v>
      </c>
      <c r="H1436" s="3">
        <v>46912.65</v>
      </c>
      <c r="I1436" s="1">
        <v>47060.01</v>
      </c>
      <c r="J1436" s="1">
        <v>48161.75</v>
      </c>
      <c r="K1436" s="1">
        <f>HLOOKUP(B1435,'FY14-15'!$E$2:$GA$49,48,FALSE)</f>
        <v>50679.48</v>
      </c>
      <c r="L1436" s="1">
        <f>HLOOKUP(B1435,'FY15-16'!$E$2:$GA$49,48,FALSE)</f>
        <v>44456.06</v>
      </c>
      <c r="M1436" s="1">
        <f>HLOOKUP(B1435,'FY16-17'!$E$2:$GA$49,48,FALSE)</f>
        <v>47731.490000000005</v>
      </c>
      <c r="N1436" s="1">
        <f>HLOOKUP(B1435,'FY17-18'!$E$2:$GA$49,48,FALSE)</f>
        <v>57020.31</v>
      </c>
      <c r="O1436" s="1">
        <f>HLOOKUP($B1435,'FY18-19'!$E$2:$GA$49,48,FALSE)</f>
        <v>52914.399999999994</v>
      </c>
      <c r="P1436" s="1">
        <f>HLOOKUP($B1435,'FY19-20'!$E$2:$GA$49,48,FALSE)</f>
        <v>52718.86</v>
      </c>
      <c r="Q1436" s="1">
        <f>HLOOKUP($B1435,'FY20-21'!$E$2:$GA$49,48,FALSE)</f>
        <v>51794.31</v>
      </c>
      <c r="R1436" s="1">
        <f>HLOOKUP($B1435,'FY21-22'!$E$2:$GA$49,48,FALSE)</f>
        <v>51068.899999999994</v>
      </c>
      <c r="S1436" s="1">
        <f>HLOOKUP($B1435,'FY22-23'!$E$2:$GA$49,48,FALSE)</f>
        <v>43298.490000000005</v>
      </c>
      <c r="T1436" s="1">
        <f>HLOOKUP($B1435,'FY23-24'!$E$2:$GA$49,48,FALSE)</f>
        <v>35071.009999999995</v>
      </c>
    </row>
    <row r="1437" spans="1:20">
      <c r="B1437" t="s">
        <v>302</v>
      </c>
      <c r="D1437" t="s">
        <v>17</v>
      </c>
      <c r="E1437" s="3">
        <v>252.78</v>
      </c>
      <c r="F1437" s="3">
        <v>301.14999999999998</v>
      </c>
      <c r="G1437" s="3">
        <v>340.96</v>
      </c>
      <c r="H1437" s="3">
        <v>313.94</v>
      </c>
      <c r="I1437" s="3">
        <v>293.8867886855241</v>
      </c>
      <c r="J1437" s="3">
        <v>280.84752655538693</v>
      </c>
      <c r="K1437" s="3">
        <f t="shared" ref="K1437:R1437" si="1045">K1434/K1432</f>
        <v>287.15024752475244</v>
      </c>
      <c r="L1437" s="3">
        <f t="shared" si="1045"/>
        <v>259.36790199081162</v>
      </c>
      <c r="M1437" s="3">
        <f t="shared" si="1045"/>
        <v>255.46162952646242</v>
      </c>
      <c r="N1437" s="3">
        <f t="shared" si="1045"/>
        <v>354.28029787234038</v>
      </c>
      <c r="O1437" s="3">
        <f t="shared" si="1045"/>
        <v>352.41929535232384</v>
      </c>
      <c r="P1437" s="3">
        <f t="shared" si="1045"/>
        <v>393.04108013937281</v>
      </c>
      <c r="Q1437" s="3">
        <f t="shared" si="1045"/>
        <v>1180.3202105263158</v>
      </c>
      <c r="R1437" s="3">
        <f t="shared" si="1045"/>
        <v>554.77677811550154</v>
      </c>
      <c r="S1437" s="3">
        <f t="shared" ref="S1437:T1437" si="1046">S1434/S1432</f>
        <v>375.54378151260505</v>
      </c>
      <c r="T1437" s="3">
        <f t="shared" si="1046"/>
        <v>636.90516245487368</v>
      </c>
    </row>
    <row r="1438" spans="1:20">
      <c r="B1438" t="s">
        <v>302</v>
      </c>
      <c r="D1438" t="s">
        <v>18</v>
      </c>
      <c r="E1438" s="4">
        <v>2.74</v>
      </c>
      <c r="F1438" s="4">
        <v>2.91</v>
      </c>
      <c r="G1438" s="4">
        <v>2.68</v>
      </c>
      <c r="H1438" s="4">
        <v>2.56</v>
      </c>
      <c r="I1438" s="5">
        <v>3.0205896637821938</v>
      </c>
      <c r="J1438" s="5">
        <v>3.0086240977956953</v>
      </c>
      <c r="K1438" s="3">
        <f t="shared" ref="K1438:M1440" si="1047">K1434/K1433</f>
        <v>3.1025005348737698</v>
      </c>
      <c r="L1438" s="3">
        <f t="shared" si="1047"/>
        <v>2.8803952380952378</v>
      </c>
      <c r="M1438" s="3">
        <f t="shared" si="1047"/>
        <v>2.9445899086545411</v>
      </c>
      <c r="N1438" s="3">
        <f t="shared" ref="N1438:R1440" si="1048">N1434/N1433</f>
        <v>5.9108200018932218</v>
      </c>
      <c r="O1438" s="3">
        <f t="shared" si="1048"/>
        <v>4.5156789933723944</v>
      </c>
      <c r="P1438" s="3">
        <f t="shared" si="1048"/>
        <v>6.2720483736447035</v>
      </c>
      <c r="Q1438" s="3">
        <f t="shared" si="1048"/>
        <v>4.8163505317595314</v>
      </c>
      <c r="R1438" s="3">
        <f t="shared" si="1048"/>
        <v>2.9541785763997916</v>
      </c>
      <c r="S1438" s="3">
        <f t="shared" ref="S1438:T1438" si="1049">S1434/S1433</f>
        <v>3.6156723300970874</v>
      </c>
      <c r="T1438" s="3">
        <f t="shared" si="1049"/>
        <v>7.4725946978521183</v>
      </c>
    </row>
    <row r="1439" spans="1:20">
      <c r="B1439" t="s">
        <v>302</v>
      </c>
      <c r="D1439" t="s">
        <v>19</v>
      </c>
      <c r="E1439" s="6">
        <v>0.43690000000000001</v>
      </c>
      <c r="F1439" s="6">
        <v>0.42709999999999998</v>
      </c>
      <c r="G1439" s="6">
        <v>0.44429999999999997</v>
      </c>
      <c r="H1439" s="6">
        <v>0.439</v>
      </c>
      <c r="I1439" s="6">
        <v>0.42160908849412626</v>
      </c>
      <c r="J1439" s="6">
        <v>0.42193880737753903</v>
      </c>
      <c r="K1439" s="6">
        <f t="shared" si="1047"/>
        <v>0.44876984800852582</v>
      </c>
      <c r="L1439" s="6">
        <f t="shared" si="1047"/>
        <v>0.43092501241680509</v>
      </c>
      <c r="M1439" s="6">
        <f t="shared" si="1047"/>
        <v>0.42374896720094618</v>
      </c>
      <c r="N1439" s="6">
        <f t="shared" si="1048"/>
        <v>0.38106878630099394</v>
      </c>
      <c r="O1439" s="6">
        <f t="shared" si="1048"/>
        <v>0.40490578573881703</v>
      </c>
      <c r="P1439" s="6">
        <f t="shared" si="1048"/>
        <v>0.41068319320825308</v>
      </c>
      <c r="Q1439" s="6">
        <f t="shared" si="1048"/>
        <v>0.39069669943267848</v>
      </c>
      <c r="R1439" s="6">
        <f t="shared" si="1048"/>
        <v>0.48004175506718222</v>
      </c>
      <c r="S1439" s="6">
        <f t="shared" ref="S1439:T1439" si="1050">S1435/S1434</f>
        <v>0.57651556327694531</v>
      </c>
      <c r="T1439" s="6">
        <f t="shared" si="1050"/>
        <v>0.37221371645252288</v>
      </c>
    </row>
    <row r="1440" spans="1:20">
      <c r="B1440" t="s">
        <v>302</v>
      </c>
      <c r="D1440" t="s">
        <v>20</v>
      </c>
      <c r="E1440" s="6">
        <v>0.58099999999999996</v>
      </c>
      <c r="F1440" s="6">
        <v>0.58650000000000002</v>
      </c>
      <c r="G1440" s="6">
        <v>0.59919999999999995</v>
      </c>
      <c r="H1440" s="6">
        <v>0.61</v>
      </c>
      <c r="I1440" s="6">
        <v>0.63195698073955064</v>
      </c>
      <c r="J1440" s="6">
        <v>0.61673240766221193</v>
      </c>
      <c r="K1440" s="6">
        <f t="shared" si="1047"/>
        <v>0.64897304851814808</v>
      </c>
      <c r="L1440" s="6">
        <f t="shared" si="1047"/>
        <v>0.60911578856794124</v>
      </c>
      <c r="M1440" s="6">
        <f t="shared" si="1047"/>
        <v>0.61411006675488422</v>
      </c>
      <c r="N1440" s="6">
        <f t="shared" si="1048"/>
        <v>0.59908725319042166</v>
      </c>
      <c r="O1440" s="6">
        <f t="shared" si="1048"/>
        <v>0.55594826738436265</v>
      </c>
      <c r="P1440" s="6">
        <f t="shared" si="1048"/>
        <v>0.56899603917523145</v>
      </c>
      <c r="Q1440" s="6">
        <f t="shared" si="1048"/>
        <v>0.59113798231116288</v>
      </c>
      <c r="R1440" s="6">
        <f t="shared" si="1048"/>
        <v>0.58285874461597309</v>
      </c>
      <c r="S1440" s="6">
        <f t="shared" ref="S1440:T1440" si="1051">S1436/S1435</f>
        <v>0.5601868682961213</v>
      </c>
      <c r="T1440" s="6">
        <f t="shared" si="1051"/>
        <v>0.53407390870538229</v>
      </c>
    </row>
    <row r="1441" spans="1:20">
      <c r="B1441" t="s">
        <v>302</v>
      </c>
      <c r="D1441" t="s">
        <v>21</v>
      </c>
      <c r="E1441" s="6">
        <v>0.25380000000000003</v>
      </c>
      <c r="F1441" s="6">
        <v>0.2505</v>
      </c>
      <c r="G1441" s="6">
        <v>0.26619999999999999</v>
      </c>
      <c r="H1441" s="6">
        <v>0.26779999999999998</v>
      </c>
      <c r="I1441" s="6">
        <v>0.26643880661710206</v>
      </c>
      <c r="J1441" s="6">
        <v>0.26022333656007191</v>
      </c>
      <c r="K1441" s="6">
        <f t="shared" ref="K1441:R1441" si="1052">K1436/K1434</f>
        <v>0.29123953634511895</v>
      </c>
      <c r="L1441" s="6">
        <f t="shared" si="1052"/>
        <v>0.2624832287519121</v>
      </c>
      <c r="M1441" s="6">
        <f t="shared" si="1052"/>
        <v>0.26022850653508628</v>
      </c>
      <c r="N1441" s="6">
        <f t="shared" si="1052"/>
        <v>0.22829345246167027</v>
      </c>
      <c r="O1441" s="6">
        <f t="shared" si="1052"/>
        <v>0.2251066700353993</v>
      </c>
      <c r="P1441" s="6">
        <f t="shared" si="1052"/>
        <v>0.23367711029133234</v>
      </c>
      <c r="Q1441" s="6">
        <f t="shared" si="1052"/>
        <v>0.23095565859826442</v>
      </c>
      <c r="R1441" s="6">
        <f t="shared" si="1052"/>
        <v>0.27979653472170629</v>
      </c>
      <c r="S1441" s="6">
        <f t="shared" ref="S1441:T1441" si="1053">S1436/S1434</f>
        <v>0.3229564479160863</v>
      </c>
      <c r="T1441" s="6">
        <f t="shared" si="1053"/>
        <v>0.19878963441955577</v>
      </c>
    </row>
    <row r="1442" spans="1:20">
      <c r="B1442" t="s">
        <v>302</v>
      </c>
    </row>
    <row r="1443" spans="1:20">
      <c r="A1443" t="s">
        <v>301</v>
      </c>
      <c r="B1443" t="s">
        <v>304</v>
      </c>
      <c r="C1443" t="s">
        <v>305</v>
      </c>
    </row>
    <row r="1444" spans="1:20">
      <c r="B1444" t="s">
        <v>304</v>
      </c>
      <c r="D1444" t="s">
        <v>12</v>
      </c>
      <c r="E1444" s="1">
        <v>373</v>
      </c>
      <c r="F1444" s="1">
        <v>317</v>
      </c>
      <c r="G1444" s="1">
        <v>321</v>
      </c>
      <c r="H1444" s="1">
        <v>353</v>
      </c>
      <c r="I1444" s="1">
        <v>332</v>
      </c>
      <c r="J1444" s="1">
        <v>348</v>
      </c>
      <c r="K1444" s="1">
        <f>HLOOKUP(B1443,'FY14-15'!$E$2:$GA$49,15,FALSE)</f>
        <v>411</v>
      </c>
      <c r="L1444" s="1">
        <f>HLOOKUP(B1443,'FY15-16'!$E$2:$GA$49,15,FALSE)</f>
        <v>343</v>
      </c>
      <c r="M1444" s="1">
        <f>HLOOKUP(B1443,'FY16-17'!$E$2:$GA$49,15,FALSE)</f>
        <v>339</v>
      </c>
      <c r="N1444" s="1">
        <f>HLOOKUP(B1443,'FY17-18'!$E$2:$GA$49,15,FALSE)</f>
        <v>367</v>
      </c>
      <c r="O1444" s="1">
        <f>HLOOKUP($B1443,'FY18-19'!$E$2:$GA$49,15,FALSE)</f>
        <v>220</v>
      </c>
      <c r="P1444" s="1">
        <f>HLOOKUP($B1443,'FY19-20'!$E$2:$GA$49,15,FALSE)</f>
        <v>294</v>
      </c>
      <c r="Q1444" s="1">
        <f>HLOOKUP($B1443,'FY20-21'!$E$2:$GA$49,15,FALSE)</f>
        <v>127</v>
      </c>
      <c r="R1444" s="1">
        <f>HLOOKUP($B1443,'FY21-22'!$E$2:$GA$49,15,FALSE)</f>
        <v>155</v>
      </c>
      <c r="S1444" s="1">
        <f>HLOOKUP($B1443,'FY22-23'!$E$2:$GA$49,15,FALSE)</f>
        <v>126</v>
      </c>
      <c r="T1444" s="1">
        <f>HLOOKUP($B1443,'FY23-24'!$E$2:$GA$49,15,FALSE)</f>
        <v>135</v>
      </c>
    </row>
    <row r="1445" spans="1:20">
      <c r="B1445" t="s">
        <v>304</v>
      </c>
      <c r="D1445" t="s">
        <v>13</v>
      </c>
      <c r="E1445" s="3">
        <v>48764</v>
      </c>
      <c r="F1445" s="3">
        <v>39412</v>
      </c>
      <c r="G1445" s="3">
        <v>36188</v>
      </c>
      <c r="H1445" s="3">
        <v>35568</v>
      </c>
      <c r="I1445" s="1">
        <v>37791</v>
      </c>
      <c r="J1445" s="1">
        <v>39270</v>
      </c>
      <c r="K1445" s="1">
        <f>HLOOKUP(B1444,'FY14-15'!$E$2:$GA$49,31,FALSE)</f>
        <v>39843</v>
      </c>
      <c r="L1445" s="1">
        <f>HLOOKUP(B1444,'FY15-16'!$E$2:$GA$49,31,FALSE)</f>
        <v>42160</v>
      </c>
      <c r="M1445" s="1">
        <f>HLOOKUP(B1444,'FY16-17'!$E$2:$GA$49,31,FALSE)</f>
        <v>34850</v>
      </c>
      <c r="N1445" s="1">
        <f>HLOOKUP(B1444,'FY17-18'!$E$2:$GA$49,31,FALSE)</f>
        <v>34188</v>
      </c>
      <c r="O1445" s="1">
        <f>HLOOKUP($B1444,'FY18-19'!$E$2:$GA$49,31,FALSE)</f>
        <v>32193</v>
      </c>
      <c r="P1445" s="1">
        <f>HLOOKUP($B1444,'FY19-20'!$E$2:$GA$49,31,FALSE)</f>
        <v>24525</v>
      </c>
      <c r="Q1445" s="1">
        <f>HLOOKUP($B1444,'FY20-21'!$E$2:$GA$49,31,FALSE)</f>
        <v>23400</v>
      </c>
      <c r="R1445" s="1">
        <f>HLOOKUP($B1444,'FY21-22'!$E$2:$GA$49,31,FALSE)</f>
        <v>31080</v>
      </c>
      <c r="S1445" s="1">
        <f>HLOOKUP($B1444,'FY22-23'!$E$2:$GA$49,31,FALSE)</f>
        <v>29988</v>
      </c>
      <c r="T1445" s="1">
        <f>HLOOKUP($B1444,'FY23-24'!$E$2:$GA$49,31,FALSE)</f>
        <v>30414.3</v>
      </c>
    </row>
    <row r="1446" spans="1:20">
      <c r="B1446" t="s">
        <v>304</v>
      </c>
      <c r="D1446" t="s">
        <v>24</v>
      </c>
      <c r="E1446" s="3">
        <v>117023.49</v>
      </c>
      <c r="F1446" s="3">
        <v>110913.42</v>
      </c>
      <c r="G1446" s="3">
        <v>113018.44</v>
      </c>
      <c r="H1446" s="3">
        <v>130509.59</v>
      </c>
      <c r="I1446" s="1">
        <v>124482.85</v>
      </c>
      <c r="J1446" s="1">
        <v>124154.66</v>
      </c>
      <c r="K1446" s="1">
        <f>HLOOKUP(B1445,'FY14-15'!$E$2:$GA$49,7,FALSE)</f>
        <v>137574.44</v>
      </c>
      <c r="L1446" s="1">
        <f>HLOOKUP(B1445,'FY15-16'!$E$2:$GA$49,7,FALSE)</f>
        <v>149723.76999999999</v>
      </c>
      <c r="M1446" s="1">
        <f>HLOOKUP(B1445,'FY16-17'!$E$2:$GA$49,7,FALSE)</f>
        <v>143431.48000000001</v>
      </c>
      <c r="N1446" s="1">
        <f>HLOOKUP(B1445,'FY17-18'!$E$2:$GA$49,7,FALSE)</f>
        <v>139790.34</v>
      </c>
      <c r="O1446" s="1">
        <f>HLOOKUP($B1445,'FY18-19'!$E$2:$GA$49,7,FALSE)</f>
        <v>154547.73000000001</v>
      </c>
      <c r="P1446" s="1">
        <f>HLOOKUP($B1445,'FY19-20'!$E$2:$GA$49,7,FALSE)</f>
        <v>165791.41</v>
      </c>
      <c r="Q1446" s="1">
        <f>HLOOKUP($B1445,'FY20-21'!$E$2:$GA$49,7,FALSE)</f>
        <v>190028.41</v>
      </c>
      <c r="R1446" s="1">
        <f>HLOOKUP($B1445,'FY21-22'!$E$2:$GA$49,7,FALSE)</f>
        <v>151446.06</v>
      </c>
      <c r="S1446" s="1">
        <f>HLOOKUP($B1445,'FY22-23'!$E$2:$GA$49,7,FALSE)</f>
        <v>155816.63</v>
      </c>
      <c r="T1446" s="1">
        <f>HLOOKUP($B1445,'FY23-24'!$E$2:$GA$49,7,FALSE)</f>
        <v>153360.26</v>
      </c>
    </row>
    <row r="1447" spans="1:20">
      <c r="B1447" t="s">
        <v>304</v>
      </c>
      <c r="D1447" t="s">
        <v>15</v>
      </c>
      <c r="E1447" s="3">
        <v>51848.04</v>
      </c>
      <c r="F1447" s="3">
        <v>51848.04</v>
      </c>
      <c r="G1447" s="3">
        <v>47436.49</v>
      </c>
      <c r="H1447" s="3">
        <v>53111.040000000001</v>
      </c>
      <c r="I1447" s="1">
        <v>51626.5</v>
      </c>
      <c r="J1447" s="1">
        <v>51885.740000000005</v>
      </c>
      <c r="K1447" s="1">
        <f>HLOOKUP(B1446,'FY14-15'!$E$2:$GA$49,39,FALSE)</f>
        <v>56574.51</v>
      </c>
      <c r="L1447" s="1">
        <f>HLOOKUP(B1446,'FY15-16'!$E$2:$GA$49,39,FALSE)</f>
        <v>61269.75</v>
      </c>
      <c r="M1447" s="1">
        <f>HLOOKUP(B1446,'FY16-17'!$E$2:$GA$49,39,FALSE)</f>
        <v>61269.75</v>
      </c>
      <c r="N1447" s="1">
        <f>HLOOKUP(B1446,'FY17-18'!$E$2:$GA$49,39,FALSE)</f>
        <v>57307.880000000005</v>
      </c>
      <c r="O1447" s="1">
        <f>HLOOKUP($B1446,'FY18-19'!$E$2:$GA$49,39,FALSE)</f>
        <v>60407.549999999996</v>
      </c>
      <c r="P1447" s="1">
        <f>HLOOKUP($B1446,'FY19-20'!$E$2:$GA$49,39,FALSE)</f>
        <v>62295.450000000004</v>
      </c>
      <c r="Q1447" s="1">
        <f>HLOOKUP($B1446,'FY20-21'!$E$2:$GA$49,39,FALSE)</f>
        <v>70222.789999999994</v>
      </c>
      <c r="R1447" s="1">
        <f>HLOOKUP($B1446,'FY21-22'!$E$2:$GA$49,39,FALSE)</f>
        <v>70222.789999999994</v>
      </c>
      <c r="S1447" s="1">
        <f>HLOOKUP($B1446,'FY22-23'!$E$2:$GA$49,39,FALSE)</f>
        <v>60285.120000000003</v>
      </c>
      <c r="T1447" s="1">
        <f>HLOOKUP($B1446,'FY23-24'!$E$2:$GA$49,39,FALSE)</f>
        <v>60285.120000000003</v>
      </c>
    </row>
    <row r="1448" spans="1:20">
      <c r="B1448" t="s">
        <v>304</v>
      </c>
      <c r="D1448" t="s">
        <v>16</v>
      </c>
      <c r="E1448" s="3">
        <v>30430.81</v>
      </c>
      <c r="F1448" s="3">
        <v>30484.65</v>
      </c>
      <c r="G1448" s="3">
        <v>28008.28</v>
      </c>
      <c r="H1448" s="3">
        <v>33135.42</v>
      </c>
      <c r="I1448" s="1">
        <v>32710.489999999998</v>
      </c>
      <c r="J1448" s="1">
        <v>31761.769999999997</v>
      </c>
      <c r="K1448" s="1">
        <f>HLOOKUP(B1447,'FY14-15'!$E$2:$GA$49,48,FALSE)</f>
        <v>37241.61</v>
      </c>
      <c r="L1448" s="1">
        <f>HLOOKUP(B1447,'FY15-16'!$E$2:$GA$49,48,FALSE)</f>
        <v>38255.47</v>
      </c>
      <c r="M1448" s="1">
        <f>HLOOKUP(B1447,'FY16-17'!$E$2:$GA$49,48,FALSE)</f>
        <v>37245.339999999997</v>
      </c>
      <c r="N1448" s="1">
        <f>HLOOKUP(B1447,'FY17-18'!$E$2:$GA$49,48,FALSE)</f>
        <v>32951.910000000003</v>
      </c>
      <c r="O1448" s="1">
        <f>HLOOKUP($B1447,'FY18-19'!$E$2:$GA$49,48,FALSE)</f>
        <v>33859.300000000003</v>
      </c>
      <c r="P1448" s="1">
        <f>HLOOKUP($B1447,'FY19-20'!$E$2:$GA$49,48,FALSE)</f>
        <v>35778.979999999996</v>
      </c>
      <c r="Q1448" s="1">
        <f>HLOOKUP($B1447,'FY20-21'!$E$2:$GA$49,48,FALSE)</f>
        <v>42698.14</v>
      </c>
      <c r="R1448" s="1">
        <f>HLOOKUP($B1447,'FY21-22'!$E$2:$GA$49,48,FALSE)</f>
        <v>40929.97</v>
      </c>
      <c r="S1448" s="1">
        <f>HLOOKUP($B1447,'FY22-23'!$E$2:$GA$49,48,FALSE)</f>
        <v>33595.360000000001</v>
      </c>
      <c r="T1448" s="1">
        <f>HLOOKUP($B1447,'FY23-24'!$E$2:$GA$49,48,FALSE)</f>
        <v>33129.4</v>
      </c>
    </row>
    <row r="1449" spans="1:20">
      <c r="B1449" t="s">
        <v>304</v>
      </c>
      <c r="D1449" t="s">
        <v>17</v>
      </c>
      <c r="E1449" s="3">
        <v>313.74</v>
      </c>
      <c r="F1449" s="3">
        <v>349.88</v>
      </c>
      <c r="G1449" s="3">
        <v>352.08</v>
      </c>
      <c r="H1449" s="3">
        <v>369.72</v>
      </c>
      <c r="I1449" s="3">
        <v>374.94834337349397</v>
      </c>
      <c r="J1449" s="3">
        <v>356.76626436781612</v>
      </c>
      <c r="K1449" s="3">
        <f t="shared" ref="K1449:R1449" si="1054">K1446/K1444</f>
        <v>334.73099756690999</v>
      </c>
      <c r="L1449" s="3">
        <f t="shared" si="1054"/>
        <v>436.5124489795918</v>
      </c>
      <c r="M1449" s="3">
        <f t="shared" si="1054"/>
        <v>423.10171091445432</v>
      </c>
      <c r="N1449" s="3">
        <f t="shared" si="1054"/>
        <v>380.90010899182562</v>
      </c>
      <c r="O1449" s="3">
        <f t="shared" si="1054"/>
        <v>702.48968181818191</v>
      </c>
      <c r="P1449" s="3">
        <f t="shared" si="1054"/>
        <v>563.9163605442177</v>
      </c>
      <c r="Q1449" s="3">
        <f t="shared" si="1054"/>
        <v>1496.2866929133859</v>
      </c>
      <c r="R1449" s="3">
        <f t="shared" si="1054"/>
        <v>977.07135483870968</v>
      </c>
      <c r="S1449" s="3">
        <f t="shared" ref="S1449:T1449" si="1055">S1446/S1444</f>
        <v>1236.6399206349206</v>
      </c>
      <c r="T1449" s="3">
        <f t="shared" si="1055"/>
        <v>1136.0019259259259</v>
      </c>
    </row>
    <row r="1450" spans="1:20">
      <c r="B1450" t="s">
        <v>304</v>
      </c>
      <c r="D1450" t="s">
        <v>18</v>
      </c>
      <c r="E1450" s="4">
        <v>2.4</v>
      </c>
      <c r="F1450" s="4">
        <v>2.81</v>
      </c>
      <c r="G1450" s="4">
        <v>3.12</v>
      </c>
      <c r="H1450" s="4">
        <v>3.67</v>
      </c>
      <c r="I1450" s="5">
        <v>3.2939813712259536</v>
      </c>
      <c r="J1450" s="5">
        <v>3.161565062388592</v>
      </c>
      <c r="K1450" s="3">
        <f t="shared" ref="K1450:M1452" si="1056">K1446/K1445</f>
        <v>3.4529136862184071</v>
      </c>
      <c r="L1450" s="3">
        <f t="shared" si="1056"/>
        <v>3.5513228178368119</v>
      </c>
      <c r="M1450" s="3">
        <f t="shared" si="1056"/>
        <v>4.1156809182209475</v>
      </c>
      <c r="N1450" s="3">
        <f t="shared" ref="N1450:R1452" si="1057">N1446/N1445</f>
        <v>4.0888715338715338</v>
      </c>
      <c r="O1450" s="3">
        <f t="shared" si="1057"/>
        <v>4.8006625663964222</v>
      </c>
      <c r="P1450" s="3">
        <f t="shared" si="1057"/>
        <v>6.7600982670744143</v>
      </c>
      <c r="Q1450" s="3">
        <f t="shared" si="1057"/>
        <v>8.1208722222222232</v>
      </c>
      <c r="R1450" s="3">
        <f t="shared" si="1057"/>
        <v>4.872781853281853</v>
      </c>
      <c r="S1450" s="3">
        <f t="shared" ref="S1450:T1450" si="1058">S1446/S1445</f>
        <v>5.1959660530879024</v>
      </c>
      <c r="T1450" s="3">
        <f t="shared" si="1058"/>
        <v>5.0423734887865255</v>
      </c>
    </row>
    <row r="1451" spans="1:20">
      <c r="B1451" t="s">
        <v>304</v>
      </c>
      <c r="D1451" t="s">
        <v>19</v>
      </c>
      <c r="E1451" s="6">
        <v>0.44309999999999999</v>
      </c>
      <c r="F1451" s="6">
        <v>0.46750000000000003</v>
      </c>
      <c r="G1451" s="6">
        <v>0.41970000000000002</v>
      </c>
      <c r="H1451" s="6">
        <v>0.40699999999999997</v>
      </c>
      <c r="I1451" s="6">
        <v>0.41472781190340674</v>
      </c>
      <c r="J1451" s="6">
        <v>0.41791214280639971</v>
      </c>
      <c r="K1451" s="6">
        <f t="shared" si="1056"/>
        <v>0.41122835026622678</v>
      </c>
      <c r="L1451" s="6">
        <f t="shared" si="1056"/>
        <v>0.40921858967350344</v>
      </c>
      <c r="M1451" s="6">
        <f t="shared" si="1056"/>
        <v>0.42717086932380532</v>
      </c>
      <c r="N1451" s="6">
        <f t="shared" si="1057"/>
        <v>0.40995593830017157</v>
      </c>
      <c r="O1451" s="6">
        <f t="shared" si="1057"/>
        <v>0.39086662741665629</v>
      </c>
      <c r="P1451" s="6">
        <f t="shared" si="1057"/>
        <v>0.37574594485926627</v>
      </c>
      <c r="Q1451" s="6">
        <f t="shared" si="1057"/>
        <v>0.36953837586706112</v>
      </c>
      <c r="R1451" s="6">
        <f t="shared" si="1057"/>
        <v>0.46368185478050727</v>
      </c>
      <c r="S1451" s="6">
        <f t="shared" ref="S1451:T1451" si="1059">S1447/S1446</f>
        <v>0.38689785551131484</v>
      </c>
      <c r="T1451" s="6">
        <f t="shared" si="1059"/>
        <v>0.3930947952226998</v>
      </c>
    </row>
    <row r="1452" spans="1:20">
      <c r="B1452" t="s">
        <v>304</v>
      </c>
      <c r="D1452" t="s">
        <v>20</v>
      </c>
      <c r="E1452" s="6">
        <v>0.58689999999999998</v>
      </c>
      <c r="F1452" s="6">
        <v>0.58799999999999997</v>
      </c>
      <c r="G1452" s="6">
        <v>0.59040000000000004</v>
      </c>
      <c r="H1452" s="6">
        <v>0.62390000000000001</v>
      </c>
      <c r="I1452" s="6">
        <v>0.6335988300582065</v>
      </c>
      <c r="J1452" s="6">
        <v>0.61214834750357217</v>
      </c>
      <c r="K1452" s="6">
        <f t="shared" si="1056"/>
        <v>0.65827543181549431</v>
      </c>
      <c r="L1452" s="6">
        <f t="shared" si="1056"/>
        <v>0.62437777206533407</v>
      </c>
      <c r="M1452" s="6">
        <f t="shared" si="1056"/>
        <v>0.60789116978606894</v>
      </c>
      <c r="N1452" s="6">
        <f t="shared" si="1057"/>
        <v>0.57499788859751921</v>
      </c>
      <c r="O1452" s="6">
        <f t="shared" si="1057"/>
        <v>0.56051437278949412</v>
      </c>
      <c r="P1452" s="6">
        <f t="shared" si="1057"/>
        <v>0.57434339105022914</v>
      </c>
      <c r="Q1452" s="6">
        <f t="shared" si="1057"/>
        <v>0.60803821665302682</v>
      </c>
      <c r="R1452" s="6">
        <f t="shared" si="1057"/>
        <v>0.58285878416394454</v>
      </c>
      <c r="S1452" s="6">
        <f t="shared" ref="S1452:T1452" si="1060">S1448/S1447</f>
        <v>0.55727449825097797</v>
      </c>
      <c r="T1452" s="6">
        <f t="shared" si="1060"/>
        <v>0.54954522774442516</v>
      </c>
    </row>
    <row r="1453" spans="1:20">
      <c r="B1453" t="s">
        <v>304</v>
      </c>
      <c r="D1453" t="s">
        <v>21</v>
      </c>
      <c r="E1453" s="6">
        <v>0.26</v>
      </c>
      <c r="F1453" s="6">
        <v>0.27489999999999998</v>
      </c>
      <c r="G1453" s="6">
        <v>0.24779999999999999</v>
      </c>
      <c r="H1453" s="6">
        <v>0.25390000000000001</v>
      </c>
      <c r="I1453" s="6">
        <v>0.26277105641459847</v>
      </c>
      <c r="J1453" s="6">
        <v>0.25582422762061446</v>
      </c>
      <c r="K1453" s="6">
        <f t="shared" ref="K1453:R1453" si="1061">K1448/K1446</f>
        <v>0.27070151984627377</v>
      </c>
      <c r="L1453" s="6">
        <f t="shared" si="1061"/>
        <v>0.25550699130806021</v>
      </c>
      <c r="M1453" s="6">
        <f t="shared" si="1061"/>
        <v>0.25967339945177997</v>
      </c>
      <c r="N1453" s="6">
        <f t="shared" si="1061"/>
        <v>0.23572379894061352</v>
      </c>
      <c r="O1453" s="6">
        <f t="shared" si="1061"/>
        <v>0.21908636251079197</v>
      </c>
      <c r="P1453" s="6">
        <f t="shared" si="1061"/>
        <v>0.21580720014384336</v>
      </c>
      <c r="Q1453" s="6">
        <f t="shared" si="1061"/>
        <v>0.22469345504706376</v>
      </c>
      <c r="R1453" s="6">
        <f t="shared" si="1061"/>
        <v>0.27026104211624918</v>
      </c>
      <c r="S1453" s="6">
        <f t="shared" ref="S1453:T1453" si="1062">S1448/S1446</f>
        <v>0.21560830830444735</v>
      </c>
      <c r="T1453" s="6">
        <f t="shared" si="1062"/>
        <v>0.21602336876580674</v>
      </c>
    </row>
    <row r="1454" spans="1:20">
      <c r="B1454" t="s">
        <v>304</v>
      </c>
    </row>
    <row r="1455" spans="1:20">
      <c r="A1455" t="s">
        <v>301</v>
      </c>
      <c r="B1455" t="s">
        <v>306</v>
      </c>
      <c r="C1455" t="s">
        <v>307</v>
      </c>
    </row>
    <row r="1456" spans="1:20">
      <c r="B1456" t="s">
        <v>306</v>
      </c>
      <c r="D1456" t="s">
        <v>12</v>
      </c>
      <c r="E1456" s="1">
        <v>59</v>
      </c>
      <c r="F1456" s="1">
        <v>66</v>
      </c>
      <c r="G1456" s="1">
        <v>74</v>
      </c>
      <c r="H1456" s="1">
        <v>71</v>
      </c>
      <c r="I1456" s="1">
        <v>50</v>
      </c>
      <c r="J1456" s="1">
        <v>76</v>
      </c>
      <c r="K1456" s="1">
        <f>HLOOKUP(B1455,'FY14-15'!$E$2:$GA$49,15,FALSE)</f>
        <v>79</v>
      </c>
      <c r="L1456" s="1">
        <f>HLOOKUP(B1455,'FY15-16'!$E$2:$GA$49,15,FALSE)</f>
        <v>56</v>
      </c>
      <c r="M1456" s="1">
        <f>HLOOKUP(B1455,'FY16-17'!$E$2:$GA$49,15,FALSE)</f>
        <v>52</v>
      </c>
      <c r="N1456" s="1">
        <f>HLOOKUP(B1455,'FY17-18'!$E$2:$GA$49,15,FALSE)</f>
        <v>58</v>
      </c>
      <c r="O1456" s="1">
        <f>HLOOKUP($B1455,'FY18-19'!$E$2:$GA$49,15,FALSE)</f>
        <v>65</v>
      </c>
      <c r="P1456" s="1">
        <f>HLOOKUP($B1455,'FY19-20'!$E$2:$GA$49,15,FALSE)</f>
        <v>78</v>
      </c>
      <c r="Q1456" s="1">
        <f>HLOOKUP($B1455,'FY20-21'!$E$2:$GA$49,15,FALSE)</f>
        <v>93</v>
      </c>
      <c r="R1456" s="1">
        <f>HLOOKUP($B1455,'FY21-22'!$E$2:$GA$49,15,FALSE)</f>
        <v>27</v>
      </c>
      <c r="S1456" s="1">
        <f>HLOOKUP($B1455,'FY22-23'!$E$2:$GA$49,15,FALSE)</f>
        <v>125</v>
      </c>
      <c r="T1456" s="1">
        <f>HLOOKUP($B1455,'FY23-24'!$E$2:$GA$49,15,FALSE)</f>
        <v>181</v>
      </c>
    </row>
    <row r="1457" spans="1:20">
      <c r="B1457" t="s">
        <v>306</v>
      </c>
      <c r="D1457" t="s">
        <v>13</v>
      </c>
      <c r="E1457" s="3">
        <v>8250</v>
      </c>
      <c r="F1457" s="3">
        <v>7872</v>
      </c>
      <c r="G1457" s="3">
        <v>6474</v>
      </c>
      <c r="H1457" s="3">
        <v>5280</v>
      </c>
      <c r="I1457" s="1">
        <v>7872</v>
      </c>
      <c r="J1457" s="1">
        <v>11573</v>
      </c>
      <c r="K1457" s="1">
        <f>HLOOKUP(B1456,'FY14-15'!$E$2:$GA$49,31,FALSE)</f>
        <v>10434</v>
      </c>
      <c r="L1457" s="1">
        <f>HLOOKUP(B1456,'FY15-16'!$E$2:$GA$49,31,FALSE)</f>
        <v>6627</v>
      </c>
      <c r="M1457" s="1">
        <f>HLOOKUP(B1456,'FY16-17'!$E$2:$GA$49,31,FALSE)</f>
        <v>7050</v>
      </c>
      <c r="N1457" s="1">
        <f>HLOOKUP(B1456,'FY17-18'!$E$2:$GA$49,31,FALSE)</f>
        <v>5640</v>
      </c>
      <c r="O1457" s="1">
        <f>HLOOKUP($B1456,'FY18-19'!$E$2:$GA$49,31,FALSE)</f>
        <v>7050</v>
      </c>
      <c r="P1457" s="1">
        <f>HLOOKUP($B1456,'FY19-20'!$E$2:$GA$49,31,FALSE)</f>
        <v>6254</v>
      </c>
      <c r="Q1457" s="1">
        <f>HLOOKUP($B1456,'FY20-21'!$E$2:$GA$49,31,FALSE)</f>
        <v>8970</v>
      </c>
      <c r="R1457" s="1">
        <f>HLOOKUP($B1456,'FY21-22'!$E$2:$GA$49,31,FALSE)</f>
        <v>7290</v>
      </c>
      <c r="S1457" s="1">
        <f>HLOOKUP($B1456,'FY22-23'!$E$2:$GA$49,31,FALSE)</f>
        <v>12788</v>
      </c>
      <c r="T1457" s="1">
        <f>HLOOKUP($B1456,'FY23-24'!$E$2:$GA$49,31,FALSE)</f>
        <v>24962</v>
      </c>
    </row>
    <row r="1458" spans="1:20">
      <c r="B1458" t="s">
        <v>306</v>
      </c>
      <c r="D1458" t="s">
        <v>24</v>
      </c>
      <c r="E1458" s="3">
        <v>61637.18</v>
      </c>
      <c r="F1458" s="3">
        <v>67090.240000000005</v>
      </c>
      <c r="G1458" s="3">
        <v>26488.85</v>
      </c>
      <c r="H1458" s="3">
        <v>22538.93</v>
      </c>
      <c r="I1458" s="1">
        <v>15271.21</v>
      </c>
      <c r="J1458" s="1">
        <v>24076.55</v>
      </c>
      <c r="K1458" s="1">
        <f>HLOOKUP(B1457,'FY14-15'!$E$2:$GA$49,7,FALSE)</f>
        <v>22444.63</v>
      </c>
      <c r="L1458" s="1">
        <f>HLOOKUP(B1457,'FY15-16'!$E$2:$GA$49,7,FALSE)</f>
        <v>15503.22</v>
      </c>
      <c r="M1458" s="1">
        <f>HLOOKUP(B1457,'FY16-17'!$E$2:$GA$49,7,FALSE)</f>
        <v>10142.98</v>
      </c>
      <c r="N1458" s="1">
        <f>HLOOKUP(B1457,'FY17-18'!$E$2:$GA$49,7,FALSE)</f>
        <v>8924.9599999999991</v>
      </c>
      <c r="O1458" s="1">
        <f>HLOOKUP($B1457,'FY18-19'!$E$2:$GA$49,7,FALSE)</f>
        <v>12591.26</v>
      </c>
      <c r="P1458" s="1">
        <f>HLOOKUP($B1457,'FY19-20'!$E$2:$GA$49,7,FALSE)</f>
        <v>28685.06</v>
      </c>
      <c r="Q1458" s="1">
        <f>HLOOKUP($B1457,'FY20-21'!$E$2:$GA$49,7,FALSE)</f>
        <v>28100.09</v>
      </c>
      <c r="R1458" s="1">
        <f>HLOOKUP($B1457,'FY21-22'!$E$2:$GA$49,7,FALSE)</f>
        <v>61230.18</v>
      </c>
      <c r="S1458" s="1">
        <f>HLOOKUP($B1457,'FY22-23'!$E$2:$GA$49,7,FALSE)</f>
        <v>10699.19</v>
      </c>
      <c r="T1458" s="1">
        <f>HLOOKUP($B1457,'FY23-24'!$E$2:$GA$49,7,FALSE)</f>
        <v>31998.89</v>
      </c>
    </row>
    <row r="1459" spans="1:20">
      <c r="B1459" t="s">
        <v>306</v>
      </c>
      <c r="D1459" t="s">
        <v>15</v>
      </c>
      <c r="E1459" s="3">
        <v>25055.599999999999</v>
      </c>
      <c r="F1459" s="3">
        <v>24694.89</v>
      </c>
      <c r="G1459" s="3">
        <v>24694.89</v>
      </c>
      <c r="H1459" s="3">
        <v>10593.08</v>
      </c>
      <c r="I1459" s="1">
        <v>7143.78</v>
      </c>
      <c r="J1459" s="1">
        <v>11053.01</v>
      </c>
      <c r="K1459" s="1">
        <f>HLOOKUP(B1458,'FY14-15'!$E$2:$GA$49,39,FALSE)</f>
        <v>11053.01</v>
      </c>
      <c r="L1459" s="1">
        <f>HLOOKUP(B1458,'FY15-16'!$E$2:$GA$49,39,FALSE)</f>
        <v>10215.030000000001</v>
      </c>
      <c r="M1459" s="1">
        <f>HLOOKUP(B1458,'FY16-17'!$E$2:$GA$49,39,FALSE)</f>
        <v>6910.57</v>
      </c>
      <c r="N1459" s="1">
        <f>HLOOKUP(B1458,'FY17-18'!$E$2:$GA$49,39,FALSE)</f>
        <v>5200.99</v>
      </c>
      <c r="O1459" s="1">
        <f>HLOOKUP($B1458,'FY18-19'!$E$2:$GA$49,39,FALSE)</f>
        <v>6030.22</v>
      </c>
      <c r="P1459" s="1">
        <f>HLOOKUP($B1458,'FY19-20'!$E$2:$GA$49,39,FALSE)</f>
        <v>11281.849999999999</v>
      </c>
      <c r="Q1459" s="1">
        <f>HLOOKUP($B1458,'FY20-21'!$E$2:$GA$49,39,FALSE)</f>
        <v>11763.9</v>
      </c>
      <c r="R1459" s="1">
        <f>HLOOKUP($B1458,'FY21-22'!$E$2:$GA$49,39,FALSE)</f>
        <v>22564.33</v>
      </c>
      <c r="S1459" s="1">
        <f>HLOOKUP($B1458,'FY22-23'!$E$2:$GA$49,39,FALSE)</f>
        <v>22564.33</v>
      </c>
      <c r="T1459" s="1">
        <f>HLOOKUP($B1458,'FY23-24'!$E$2:$GA$49,39,FALSE)</f>
        <v>17089.370000000003</v>
      </c>
    </row>
    <row r="1460" spans="1:20">
      <c r="B1460" t="s">
        <v>306</v>
      </c>
      <c r="D1460" t="s">
        <v>16</v>
      </c>
      <c r="E1460" s="3">
        <v>14557.71</v>
      </c>
      <c r="F1460" s="3">
        <v>14484.66</v>
      </c>
      <c r="G1460" s="3">
        <v>14810.289999999999</v>
      </c>
      <c r="H1460" s="3">
        <v>5036.57</v>
      </c>
      <c r="I1460" s="1">
        <v>5345.8600000000006</v>
      </c>
      <c r="J1460" s="1">
        <v>7010.4599999999991</v>
      </c>
      <c r="K1460" s="1">
        <f>HLOOKUP(B1459,'FY14-15'!$E$2:$GA$49,48,FALSE)</f>
        <v>7173.1</v>
      </c>
      <c r="L1460" s="1">
        <f>HLOOKUP(B1459,'FY15-16'!$E$2:$GA$49,48,FALSE)</f>
        <v>6209.3200000000006</v>
      </c>
      <c r="M1460" s="1">
        <f>HLOOKUP(B1459,'FY16-17'!$E$2:$GA$49,48,FALSE)</f>
        <v>3863.8999999999996</v>
      </c>
      <c r="N1460" s="1">
        <f>HLOOKUP(B1459,'FY17-18'!$E$2:$GA$49,48,FALSE)</f>
        <v>2861.77</v>
      </c>
      <c r="O1460" s="1">
        <f>HLOOKUP($B1459,'FY18-19'!$E$2:$GA$49,48,FALSE)</f>
        <v>3426.2799999999997</v>
      </c>
      <c r="P1460" s="1">
        <f>HLOOKUP($B1459,'FY19-20'!$E$2:$GA$49,48,FALSE)</f>
        <v>6935.68</v>
      </c>
      <c r="Q1460" s="1">
        <f>HLOOKUP($B1459,'FY20-21'!$E$2:$GA$49,48,FALSE)</f>
        <v>7068.9699999999993</v>
      </c>
      <c r="R1460" s="1">
        <f>HLOOKUP($B1459,'FY21-22'!$E$2:$GA$49,48,FALSE)</f>
        <v>14185.579999999998</v>
      </c>
      <c r="S1460" s="1">
        <f>HLOOKUP($B1459,'FY22-23'!$E$2:$GA$49,48,FALSE)</f>
        <v>12921.04</v>
      </c>
      <c r="T1460" s="1">
        <f>HLOOKUP($B1459,'FY23-24'!$E$2:$GA$49,48,FALSE)</f>
        <v>8912.9399999999987</v>
      </c>
    </row>
    <row r="1461" spans="1:20">
      <c r="B1461" t="s">
        <v>306</v>
      </c>
      <c r="D1461" t="s">
        <v>17</v>
      </c>
      <c r="E1461" s="3">
        <v>1044.7</v>
      </c>
      <c r="F1461" s="3">
        <v>1016.52</v>
      </c>
      <c r="G1461" s="3">
        <v>357.96</v>
      </c>
      <c r="H1461" s="3">
        <v>317.45</v>
      </c>
      <c r="I1461" s="3">
        <v>305.42419999999998</v>
      </c>
      <c r="J1461" s="3">
        <v>316.79671052631579</v>
      </c>
      <c r="K1461" s="3">
        <f t="shared" ref="K1461:R1461" si="1063">K1458/K1456</f>
        <v>284.10924050632912</v>
      </c>
      <c r="L1461" s="3">
        <f t="shared" si="1063"/>
        <v>276.84321428571428</v>
      </c>
      <c r="M1461" s="3">
        <f t="shared" si="1063"/>
        <v>195.05730769230769</v>
      </c>
      <c r="N1461" s="3">
        <f t="shared" si="1063"/>
        <v>153.87862068965515</v>
      </c>
      <c r="O1461" s="3">
        <f t="shared" si="1063"/>
        <v>193.71169230769232</v>
      </c>
      <c r="P1461" s="3">
        <f t="shared" si="1063"/>
        <v>367.75717948717949</v>
      </c>
      <c r="Q1461" s="3">
        <f t="shared" si="1063"/>
        <v>302.15150537634406</v>
      </c>
      <c r="R1461" s="3">
        <f t="shared" si="1063"/>
        <v>2267.7844444444445</v>
      </c>
      <c r="S1461" s="3">
        <f t="shared" ref="S1461:T1461" si="1064">S1458/S1456</f>
        <v>85.593519999999998</v>
      </c>
      <c r="T1461" s="3">
        <f t="shared" si="1064"/>
        <v>176.78944751381215</v>
      </c>
    </row>
    <row r="1462" spans="1:20">
      <c r="B1462" t="s">
        <v>306</v>
      </c>
      <c r="D1462" t="s">
        <v>18</v>
      </c>
      <c r="E1462" s="4">
        <v>7.47</v>
      </c>
      <c r="F1462" s="4">
        <v>8.52</v>
      </c>
      <c r="G1462" s="4">
        <v>4.09</v>
      </c>
      <c r="H1462" s="4">
        <v>4.2699999999999996</v>
      </c>
      <c r="I1462" s="5">
        <v>1.9399402947154469</v>
      </c>
      <c r="J1462" s="5">
        <v>2.0804069817679078</v>
      </c>
      <c r="K1462" s="3">
        <f t="shared" ref="K1462:M1464" si="1065">K1458/K1457</f>
        <v>2.1511050412114243</v>
      </c>
      <c r="L1462" s="3">
        <f t="shared" si="1065"/>
        <v>2.3394024445450428</v>
      </c>
      <c r="M1462" s="3">
        <f t="shared" si="1065"/>
        <v>1.4387205673758865</v>
      </c>
      <c r="N1462" s="3">
        <f t="shared" ref="N1462:R1464" si="1066">N1458/N1457</f>
        <v>1.5824397163120565</v>
      </c>
      <c r="O1462" s="3">
        <f t="shared" si="1066"/>
        <v>1.7859943262411349</v>
      </c>
      <c r="P1462" s="3">
        <f t="shared" si="1066"/>
        <v>4.5866741285577231</v>
      </c>
      <c r="Q1462" s="3">
        <f t="shared" si="1066"/>
        <v>3.1326744704570793</v>
      </c>
      <c r="R1462" s="3">
        <f t="shared" si="1066"/>
        <v>8.3992016460905354</v>
      </c>
      <c r="S1462" s="3">
        <f t="shared" ref="S1462:T1462" si="1067">S1458/S1457</f>
        <v>0.8366585861745387</v>
      </c>
      <c r="T1462" s="3">
        <f t="shared" si="1067"/>
        <v>1.2819040942232192</v>
      </c>
    </row>
    <row r="1463" spans="1:20">
      <c r="B1463" t="s">
        <v>306</v>
      </c>
      <c r="D1463" t="s">
        <v>19</v>
      </c>
      <c r="E1463" s="6">
        <v>0.40649999999999997</v>
      </c>
      <c r="F1463" s="6">
        <v>0.36809999999999998</v>
      </c>
      <c r="G1463" s="6">
        <v>0.93230000000000002</v>
      </c>
      <c r="H1463" s="6">
        <v>0.47</v>
      </c>
      <c r="I1463" s="6">
        <v>0.46779397310363752</v>
      </c>
      <c r="J1463" s="6">
        <v>0.45907781638149986</v>
      </c>
      <c r="K1463" s="6">
        <f t="shared" si="1065"/>
        <v>0.49245677028313678</v>
      </c>
      <c r="L1463" s="6">
        <f t="shared" si="1065"/>
        <v>0.65889731294531073</v>
      </c>
      <c r="M1463" s="6">
        <f t="shared" si="1065"/>
        <v>0.68131555026234891</v>
      </c>
      <c r="N1463" s="6">
        <f t="shared" si="1066"/>
        <v>0.58274658934045642</v>
      </c>
      <c r="O1463" s="6">
        <f t="shared" si="1066"/>
        <v>0.47892109288506474</v>
      </c>
      <c r="P1463" s="6">
        <f t="shared" si="1066"/>
        <v>0.39330055436523398</v>
      </c>
      <c r="Q1463" s="6">
        <f t="shared" si="1066"/>
        <v>0.41864278726509413</v>
      </c>
      <c r="R1463" s="6">
        <f t="shared" si="1066"/>
        <v>0.36851647341229443</v>
      </c>
      <c r="S1463" s="6">
        <f t="shared" ref="S1463:T1463" si="1068">S1459/S1458</f>
        <v>2.1089755392697951</v>
      </c>
      <c r="T1463" s="6">
        <f t="shared" si="1068"/>
        <v>0.53406133775265341</v>
      </c>
    </row>
    <row r="1464" spans="1:20">
      <c r="B1464" t="s">
        <v>306</v>
      </c>
      <c r="D1464" t="s">
        <v>20</v>
      </c>
      <c r="E1464" s="6">
        <v>0.58099999999999996</v>
      </c>
      <c r="F1464" s="6">
        <v>0.58650000000000002</v>
      </c>
      <c r="G1464" s="6">
        <v>0.59970000000000001</v>
      </c>
      <c r="H1464" s="6">
        <v>0.47549999999999998</v>
      </c>
      <c r="I1464" s="6">
        <v>0.74832371657581853</v>
      </c>
      <c r="J1464" s="6">
        <v>0.63425799849995601</v>
      </c>
      <c r="K1464" s="6">
        <f t="shared" si="1065"/>
        <v>0.64897254232105106</v>
      </c>
      <c r="L1464" s="6">
        <f t="shared" si="1065"/>
        <v>0.60786116144543878</v>
      </c>
      <c r="M1464" s="6">
        <f t="shared" si="1065"/>
        <v>0.55912898646566056</v>
      </c>
      <c r="N1464" s="6">
        <f t="shared" si="1066"/>
        <v>0.55023562821693561</v>
      </c>
      <c r="O1464" s="6">
        <f t="shared" si="1066"/>
        <v>0.56818490867663196</v>
      </c>
      <c r="P1464" s="6">
        <f t="shared" si="1066"/>
        <v>0.61476442250162888</v>
      </c>
      <c r="Q1464" s="6">
        <f t="shared" si="1066"/>
        <v>0.60090361189741492</v>
      </c>
      <c r="R1464" s="6">
        <f t="shared" si="1066"/>
        <v>0.62867277690053269</v>
      </c>
      <c r="S1464" s="6">
        <f t="shared" ref="S1464:T1464" si="1069">S1460/S1459</f>
        <v>0.57263122813750733</v>
      </c>
      <c r="T1464" s="6">
        <f t="shared" si="1069"/>
        <v>0.5215487756424021</v>
      </c>
    </row>
    <row r="1465" spans="1:20">
      <c r="B1465" t="s">
        <v>306</v>
      </c>
      <c r="D1465" t="s">
        <v>21</v>
      </c>
      <c r="E1465" s="6">
        <v>0.23619999999999999</v>
      </c>
      <c r="F1465" s="6">
        <v>0.21590000000000001</v>
      </c>
      <c r="G1465" s="6">
        <v>0.55910000000000004</v>
      </c>
      <c r="H1465" s="6">
        <v>0.2235</v>
      </c>
      <c r="I1465" s="6">
        <v>0.35006132454468253</v>
      </c>
      <c r="J1465" s="6">
        <v>0.29117377697386043</v>
      </c>
      <c r="K1465" s="6">
        <f t="shared" ref="K1465:R1465" si="1070">K1460/K1458</f>
        <v>0.31959092219386109</v>
      </c>
      <c r="L1465" s="6">
        <f t="shared" si="1070"/>
        <v>0.40051808592021532</v>
      </c>
      <c r="M1465" s="6">
        <f t="shared" si="1070"/>
        <v>0.38094327308148096</v>
      </c>
      <c r="N1465" s="6">
        <f t="shared" si="1070"/>
        <v>0.32064793567702266</v>
      </c>
      <c r="O1465" s="6">
        <f t="shared" si="1070"/>
        <v>0.2721157374242133</v>
      </c>
      <c r="P1465" s="6">
        <f t="shared" si="1070"/>
        <v>0.24178718817391354</v>
      </c>
      <c r="Q1465" s="6">
        <f t="shared" si="1070"/>
        <v>0.25156396296239619</v>
      </c>
      <c r="R1465" s="6">
        <f t="shared" si="1070"/>
        <v>0.23167627467369847</v>
      </c>
      <c r="S1465" s="6">
        <f t="shared" ref="S1465:T1465" si="1071">S1460/S1458</f>
        <v>1.2076652531640246</v>
      </c>
      <c r="T1465" s="6">
        <f t="shared" si="1071"/>
        <v>0.27853903682283976</v>
      </c>
    </row>
    <row r="1466" spans="1:20">
      <c r="B1466" t="s">
        <v>306</v>
      </c>
      <c r="I1466" s="6"/>
      <c r="J1466" s="6"/>
    </row>
    <row r="1467" spans="1:20">
      <c r="A1467" t="s">
        <v>301</v>
      </c>
      <c r="B1467" t="s">
        <v>308</v>
      </c>
      <c r="C1467" t="s">
        <v>309</v>
      </c>
    </row>
    <row r="1468" spans="1:20">
      <c r="B1468" t="s">
        <v>308</v>
      </c>
      <c r="D1468" t="s">
        <v>12</v>
      </c>
      <c r="E1468" s="1">
        <v>167</v>
      </c>
      <c r="F1468" s="1">
        <v>200</v>
      </c>
      <c r="G1468" s="1">
        <v>214</v>
      </c>
      <c r="H1468" s="1">
        <v>187</v>
      </c>
      <c r="I1468" s="1">
        <v>170</v>
      </c>
      <c r="J1468" s="1">
        <v>169</v>
      </c>
      <c r="K1468" s="1">
        <f>HLOOKUP(B1467,'FY14-15'!$E$2:$GA$49,15,FALSE)</f>
        <v>171</v>
      </c>
      <c r="L1468" s="1">
        <f>HLOOKUP(B1467,'FY15-16'!$E$2:$GA$49,15,FALSE)</f>
        <v>146</v>
      </c>
      <c r="M1468" s="1">
        <f>HLOOKUP(B1467,'FY16-17'!$E$2:$GA$49,15,FALSE)</f>
        <v>158</v>
      </c>
      <c r="N1468" s="1">
        <f>HLOOKUP(B1467,'FY17-18'!$E$2:$GA$49,15,FALSE)</f>
        <v>156</v>
      </c>
      <c r="O1468" s="1">
        <f>HLOOKUP($B1467,'FY18-19'!$E$2:$GA$49,15,FALSE)</f>
        <v>141</v>
      </c>
      <c r="P1468" s="1">
        <f>HLOOKUP($B1467,'FY19-20'!$E$2:$GA$49,15,FALSE)</f>
        <v>139</v>
      </c>
      <c r="Q1468" s="1">
        <f>HLOOKUP($B1467,'FY20-21'!$E$2:$GA$49,15,FALSE)</f>
        <v>129</v>
      </c>
      <c r="R1468" s="1">
        <f>HLOOKUP($B1467,'FY21-22'!$E$2:$GA$49,15,FALSE)</f>
        <v>109</v>
      </c>
      <c r="S1468" s="1">
        <f>HLOOKUP($B1467,'FY22-23'!$E$2:$GA$49,15,FALSE)</f>
        <v>175</v>
      </c>
      <c r="T1468" s="1">
        <f>HLOOKUP($B1467,'FY23-24'!$E$2:$GA$49,15,FALSE)</f>
        <v>141</v>
      </c>
    </row>
    <row r="1469" spans="1:20">
      <c r="B1469" t="s">
        <v>308</v>
      </c>
      <c r="D1469" t="s">
        <v>13</v>
      </c>
      <c r="E1469" s="3">
        <v>92904</v>
      </c>
      <c r="F1469" s="3">
        <v>97194</v>
      </c>
      <c r="G1469" s="3">
        <v>70848</v>
      </c>
      <c r="H1469" s="3">
        <v>63342</v>
      </c>
      <c r="I1469" s="1">
        <v>66667</v>
      </c>
      <c r="J1469" s="1">
        <v>70278</v>
      </c>
      <c r="K1469" s="1">
        <f>HLOOKUP(B1468,'FY14-15'!$E$2:$GA$49,31,FALSE)</f>
        <v>69483</v>
      </c>
      <c r="L1469" s="1">
        <f>HLOOKUP(B1468,'FY15-16'!$E$2:$GA$49,31,FALSE)</f>
        <v>67485</v>
      </c>
      <c r="M1469" s="1">
        <f>HLOOKUP(B1468,'FY16-17'!$E$2:$GA$49,31,FALSE)</f>
        <v>63081</v>
      </c>
      <c r="N1469" s="1">
        <f>HLOOKUP(B1468,'FY17-18'!$E$2:$GA$49,31,FALSE)</f>
        <v>76526</v>
      </c>
      <c r="O1469" s="1">
        <f>HLOOKUP($B1468,'FY18-19'!$E$2:$GA$49,31,FALSE)</f>
        <v>75570</v>
      </c>
      <c r="P1469" s="1">
        <f>HLOOKUP($B1468,'FY19-20'!$E$2:$GA$49,31,FALSE)</f>
        <v>61375</v>
      </c>
      <c r="Q1469" s="1">
        <f>HLOOKUP($B1468,'FY20-21'!$E$2:$GA$49,31,FALSE)</f>
        <v>62403.6</v>
      </c>
      <c r="R1469" s="1">
        <f>HLOOKUP($B1468,'FY21-22'!$E$2:$GA$49,31,FALSE)</f>
        <v>44074.8</v>
      </c>
      <c r="S1469" s="1">
        <f>HLOOKUP($B1468,'FY22-23'!$E$2:$GA$49,31,FALSE)</f>
        <v>38815.199999999997</v>
      </c>
      <c r="T1469" s="1">
        <f>HLOOKUP($B1468,'FY23-24'!$E$2:$GA$49,31,FALSE)</f>
        <v>41992.5</v>
      </c>
    </row>
    <row r="1470" spans="1:20">
      <c r="B1470" t="s">
        <v>308</v>
      </c>
      <c r="D1470" t="s">
        <v>24</v>
      </c>
      <c r="E1470" s="3">
        <v>157477.42000000001</v>
      </c>
      <c r="F1470" s="3">
        <v>132277.44</v>
      </c>
      <c r="G1470" s="3">
        <v>110980.96</v>
      </c>
      <c r="H1470" s="3">
        <v>115833.19</v>
      </c>
      <c r="I1470" s="1">
        <v>116837.82</v>
      </c>
      <c r="J1470" s="1">
        <v>106993.23</v>
      </c>
      <c r="K1470" s="1">
        <f>HLOOKUP(B1469,'FY14-15'!$E$2:$GA$49,7,FALSE)</f>
        <v>109531.59</v>
      </c>
      <c r="L1470" s="1">
        <f>HLOOKUP(B1469,'FY15-16'!$E$2:$GA$49,7,FALSE)</f>
        <v>95506.46</v>
      </c>
      <c r="M1470" s="1">
        <f>HLOOKUP(B1469,'FY16-17'!$E$2:$GA$49,7,FALSE)</f>
        <v>102689.33</v>
      </c>
      <c r="N1470" s="1">
        <f>HLOOKUP(B1469,'FY17-18'!$E$2:$GA$49,7,FALSE)</f>
        <v>117107.61</v>
      </c>
      <c r="O1470" s="1">
        <f>HLOOKUP($B1469,'FY18-19'!$E$2:$GA$49,7,FALSE)</f>
        <v>125705.89</v>
      </c>
      <c r="P1470" s="1">
        <f>HLOOKUP($B1469,'FY19-20'!$E$2:$GA$49,7,FALSE)</f>
        <v>131518.49</v>
      </c>
      <c r="Q1470" s="1">
        <f>HLOOKUP($B1469,'FY20-21'!$E$2:$GA$49,7,FALSE)</f>
        <v>99303.94</v>
      </c>
      <c r="R1470" s="1">
        <f>HLOOKUP($B1469,'FY21-22'!$E$2:$GA$49,7,FALSE)</f>
        <v>88559.57</v>
      </c>
      <c r="S1470" s="1">
        <f>HLOOKUP($B1469,'FY22-23'!$E$2:$GA$49,7,FALSE)</f>
        <v>94870.64</v>
      </c>
      <c r="T1470" s="1">
        <f>HLOOKUP($B1469,'FY23-24'!$E$2:$GA$49,7,FALSE)</f>
        <v>101576.16</v>
      </c>
    </row>
    <row r="1471" spans="1:20">
      <c r="B1471" t="s">
        <v>308</v>
      </c>
      <c r="D1471" t="s">
        <v>15</v>
      </c>
      <c r="E1471" s="3">
        <v>76603.95</v>
      </c>
      <c r="F1471" s="3">
        <v>76603.95</v>
      </c>
      <c r="G1471" s="3">
        <v>69143.08</v>
      </c>
      <c r="H1471" s="3">
        <v>55332.020000000004</v>
      </c>
      <c r="I1471" s="1">
        <v>56268.67</v>
      </c>
      <c r="J1471" s="1">
        <v>53838.63</v>
      </c>
      <c r="K1471" s="1">
        <f>HLOOKUP(B1470,'FY14-15'!$E$2:$GA$49,39,FALSE)</f>
        <v>54499.28</v>
      </c>
      <c r="L1471" s="1">
        <f>HLOOKUP(B1470,'FY15-16'!$E$2:$GA$49,39,FALSE)</f>
        <v>54499.28</v>
      </c>
      <c r="M1471" s="1">
        <f>HLOOKUP(B1470,'FY16-17'!$E$2:$GA$49,39,FALSE)</f>
        <v>50578.520000000004</v>
      </c>
      <c r="N1471" s="1">
        <f>HLOOKUP(B1470,'FY17-18'!$E$2:$GA$49,39,FALSE)</f>
        <v>58829.09</v>
      </c>
      <c r="O1471" s="1">
        <f>HLOOKUP($B1470,'FY18-19'!$E$2:$GA$49,39,FALSE)</f>
        <v>61501.91</v>
      </c>
      <c r="P1471" s="1">
        <f>HLOOKUP($B1470,'FY19-20'!$E$2:$GA$49,39,FALSE)</f>
        <v>61501.91</v>
      </c>
      <c r="Q1471" s="1">
        <f>HLOOKUP($B1470,'FY20-21'!$E$2:$GA$49,39,FALSE)</f>
        <v>59915.72</v>
      </c>
      <c r="R1471" s="1">
        <f>HLOOKUP($B1470,'FY21-22'!$E$2:$GA$49,39,FALSE)</f>
        <v>49262.25</v>
      </c>
      <c r="S1471" s="1">
        <f>HLOOKUP($B1470,'FY22-23'!$E$2:$GA$49,39,FALSE)</f>
        <v>41853.35</v>
      </c>
      <c r="T1471" s="1">
        <f>HLOOKUP($B1470,'FY23-24'!$E$2:$GA$49,39,FALSE)</f>
        <v>44920.21</v>
      </c>
    </row>
    <row r="1472" spans="1:20">
      <c r="B1472" t="s">
        <v>308</v>
      </c>
      <c r="D1472" t="s">
        <v>16</v>
      </c>
      <c r="E1472" s="3">
        <v>44595.360000000001</v>
      </c>
      <c r="F1472" s="3">
        <v>45040.17</v>
      </c>
      <c r="G1472" s="3">
        <v>40721.67</v>
      </c>
      <c r="H1472" s="3">
        <v>32485.35</v>
      </c>
      <c r="I1472" s="1">
        <v>34752.630000000005</v>
      </c>
      <c r="J1472" s="1">
        <v>34582.5</v>
      </c>
      <c r="K1472" s="1">
        <f>HLOOKUP(B1471,'FY14-15'!$E$2:$GA$49,48,FALSE)</f>
        <v>35169.97</v>
      </c>
      <c r="L1472" s="1">
        <f>HLOOKUP(B1471,'FY15-16'!$E$2:$GA$49,48,FALSE)</f>
        <v>33593.369999999995</v>
      </c>
      <c r="M1472" s="1">
        <f>HLOOKUP(B1471,'FY16-17'!$E$2:$GA$49,48,FALSE)</f>
        <v>30346.420000000002</v>
      </c>
      <c r="N1472" s="1">
        <f>HLOOKUP(B1471,'FY17-18'!$E$2:$GA$49,48,FALSE)</f>
        <v>35001.68</v>
      </c>
      <c r="O1472" s="1">
        <f>HLOOKUP($B1471,'FY18-19'!$E$2:$GA$49,48,FALSE)</f>
        <v>34429.72</v>
      </c>
      <c r="P1472" s="1">
        <f>HLOOKUP($B1471,'FY19-20'!$E$2:$GA$49,48,FALSE)</f>
        <v>35150.1</v>
      </c>
      <c r="Q1472" s="1">
        <f>HLOOKUP($B1471,'FY20-21'!$E$2:$GA$49,48,FALSE)</f>
        <v>35602.639999999999</v>
      </c>
      <c r="R1472" s="1">
        <f>HLOOKUP($B1471,'FY21-22'!$E$2:$GA$49,48,FALSE)</f>
        <v>27693.25</v>
      </c>
      <c r="S1472" s="1">
        <f>HLOOKUP($B1471,'FY22-23'!$E$2:$GA$49,48,FALSE)</f>
        <v>23276.34</v>
      </c>
      <c r="T1472" s="1">
        <f>HLOOKUP($B1471,'FY23-24'!$E$2:$GA$49,48,FALSE)</f>
        <v>24953.690000000002</v>
      </c>
    </row>
    <row r="1473" spans="1:20">
      <c r="B1473" t="s">
        <v>308</v>
      </c>
      <c r="D1473" t="s">
        <v>17</v>
      </c>
      <c r="E1473" s="3">
        <v>942.98</v>
      </c>
      <c r="F1473" s="3">
        <v>661.39</v>
      </c>
      <c r="G1473" s="3">
        <v>518.6</v>
      </c>
      <c r="H1473" s="3">
        <v>619.42999999999995</v>
      </c>
      <c r="I1473" s="3">
        <v>687.28129411764712</v>
      </c>
      <c r="J1473" s="3">
        <v>633.09603550295856</v>
      </c>
      <c r="K1473" s="3">
        <f t="shared" ref="K1473:R1473" si="1072">K1470/K1468</f>
        <v>640.53561403508775</v>
      </c>
      <c r="L1473" s="3">
        <f t="shared" si="1072"/>
        <v>654.15383561643841</v>
      </c>
      <c r="M1473" s="3">
        <f t="shared" si="1072"/>
        <v>649.9324683544304</v>
      </c>
      <c r="N1473" s="3">
        <f t="shared" si="1072"/>
        <v>750.68980769230768</v>
      </c>
      <c r="O1473" s="3">
        <f t="shared" si="1072"/>
        <v>891.53113475177304</v>
      </c>
      <c r="P1473" s="3">
        <f t="shared" si="1072"/>
        <v>946.17618705035966</v>
      </c>
      <c r="Q1473" s="3">
        <f t="shared" si="1072"/>
        <v>769.79798449612406</v>
      </c>
      <c r="R1473" s="3">
        <f t="shared" si="1072"/>
        <v>812.47311926605516</v>
      </c>
      <c r="S1473" s="3">
        <f t="shared" ref="S1473:T1473" si="1073">S1470/S1468</f>
        <v>542.11794285714291</v>
      </c>
      <c r="T1473" s="3">
        <f t="shared" si="1073"/>
        <v>720.39829787234044</v>
      </c>
    </row>
    <row r="1474" spans="1:20">
      <c r="B1474" t="s">
        <v>308</v>
      </c>
      <c r="D1474" t="s">
        <v>18</v>
      </c>
      <c r="E1474" s="4">
        <v>1.7</v>
      </c>
      <c r="F1474" s="4">
        <v>1.36</v>
      </c>
      <c r="G1474" s="4">
        <v>1.57</v>
      </c>
      <c r="H1474" s="4">
        <v>1.83</v>
      </c>
      <c r="I1474" s="5">
        <v>1.752558537207314</v>
      </c>
      <c r="J1474" s="5">
        <v>1.5224284982498077</v>
      </c>
      <c r="K1474" s="3">
        <f t="shared" ref="K1474:M1476" si="1074">K1470/K1469</f>
        <v>1.576379689996114</v>
      </c>
      <c r="L1474" s="3">
        <f t="shared" si="1074"/>
        <v>1.4152250129658444</v>
      </c>
      <c r="M1474" s="3">
        <f t="shared" si="1074"/>
        <v>1.627896355479463</v>
      </c>
      <c r="N1474" s="3">
        <f t="shared" ref="N1474:R1476" si="1075">N1470/N1469</f>
        <v>1.5302983299793533</v>
      </c>
      <c r="O1474" s="3">
        <f t="shared" si="1075"/>
        <v>1.6634364165674209</v>
      </c>
      <c r="P1474" s="3">
        <f t="shared" si="1075"/>
        <v>2.1428674541751525</v>
      </c>
      <c r="Q1474" s="3">
        <f t="shared" si="1075"/>
        <v>1.5913174880936356</v>
      </c>
      <c r="R1474" s="3">
        <f t="shared" si="1075"/>
        <v>2.0093016871318756</v>
      </c>
      <c r="S1474" s="3">
        <f t="shared" ref="S1474:T1474" si="1076">S1470/S1469</f>
        <v>2.4441620808343125</v>
      </c>
      <c r="T1474" s="3">
        <f t="shared" si="1076"/>
        <v>2.4189119485622435</v>
      </c>
    </row>
    <row r="1475" spans="1:20">
      <c r="B1475" t="s">
        <v>308</v>
      </c>
      <c r="D1475" t="s">
        <v>19</v>
      </c>
      <c r="E1475" s="6">
        <v>0.4864</v>
      </c>
      <c r="F1475" s="6">
        <v>0.57909999999999995</v>
      </c>
      <c r="G1475" s="6">
        <v>0.623</v>
      </c>
      <c r="H1475" s="6">
        <v>0.47770000000000001</v>
      </c>
      <c r="I1475" s="6">
        <v>0.48159637007948281</v>
      </c>
      <c r="J1475" s="6">
        <v>0.50319660412158784</v>
      </c>
      <c r="K1475" s="6">
        <f t="shared" si="1074"/>
        <v>0.49756677502809921</v>
      </c>
      <c r="L1475" s="6">
        <f t="shared" si="1074"/>
        <v>0.57063448901781089</v>
      </c>
      <c r="M1475" s="6">
        <f t="shared" si="1074"/>
        <v>0.49253919564963566</v>
      </c>
      <c r="N1475" s="6">
        <f t="shared" si="1075"/>
        <v>0.50235070120549807</v>
      </c>
      <c r="O1475" s="6">
        <f t="shared" si="1075"/>
        <v>0.48925241291398519</v>
      </c>
      <c r="P1475" s="6">
        <f t="shared" si="1075"/>
        <v>0.46762938047722419</v>
      </c>
      <c r="Q1475" s="6">
        <f t="shared" si="1075"/>
        <v>0.60335692622065151</v>
      </c>
      <c r="R1475" s="6">
        <f t="shared" si="1075"/>
        <v>0.5562611697414519</v>
      </c>
      <c r="S1475" s="6">
        <f t="shared" ref="S1475:T1475" si="1077">S1471/S1470</f>
        <v>0.44116230268921974</v>
      </c>
      <c r="T1475" s="6">
        <f t="shared" si="1077"/>
        <v>0.44223181896224467</v>
      </c>
    </row>
    <row r="1476" spans="1:20">
      <c r="B1476" t="s">
        <v>308</v>
      </c>
      <c r="D1476" t="s">
        <v>20</v>
      </c>
      <c r="E1476" s="6">
        <v>0.58220000000000005</v>
      </c>
      <c r="F1476" s="6">
        <v>0.58799999999999997</v>
      </c>
      <c r="G1476" s="6">
        <v>0.58889999999999998</v>
      </c>
      <c r="H1476" s="6">
        <v>0.58709999999999996</v>
      </c>
      <c r="I1476" s="6">
        <v>0.61761953854605067</v>
      </c>
      <c r="J1476" s="6">
        <v>0.64233618128841696</v>
      </c>
      <c r="K1476" s="6">
        <f t="shared" si="1074"/>
        <v>0.6453290759070579</v>
      </c>
      <c r="L1476" s="6">
        <f t="shared" si="1074"/>
        <v>0.61640025336114523</v>
      </c>
      <c r="M1476" s="6">
        <f t="shared" si="1074"/>
        <v>0.59998631830271032</v>
      </c>
      <c r="N1476" s="6">
        <f t="shared" si="1075"/>
        <v>0.59497231726684885</v>
      </c>
      <c r="O1476" s="6">
        <f t="shared" si="1075"/>
        <v>0.55981545938979782</v>
      </c>
      <c r="P1476" s="6">
        <f t="shared" si="1075"/>
        <v>0.57152859155105906</v>
      </c>
      <c r="Q1476" s="6">
        <f t="shared" si="1075"/>
        <v>0.59421200312705913</v>
      </c>
      <c r="R1476" s="6">
        <f t="shared" si="1075"/>
        <v>0.56215966586991051</v>
      </c>
      <c r="S1476" s="6">
        <f t="shared" ref="S1476:T1476" si="1078">S1472/S1471</f>
        <v>0.55614042842448697</v>
      </c>
      <c r="T1476" s="6">
        <f t="shared" si="1078"/>
        <v>0.5555114279296558</v>
      </c>
    </row>
    <row r="1477" spans="1:20">
      <c r="B1477" t="s">
        <v>308</v>
      </c>
      <c r="D1477" t="s">
        <v>21</v>
      </c>
      <c r="E1477" s="6">
        <v>0.28320000000000001</v>
      </c>
      <c r="F1477" s="6">
        <v>0.34050000000000002</v>
      </c>
      <c r="G1477" s="6">
        <v>0.3669</v>
      </c>
      <c r="H1477" s="6">
        <v>0.28039999999999998</v>
      </c>
      <c r="I1477" s="6">
        <v>0.29744332785394323</v>
      </c>
      <c r="J1477" s="6">
        <v>0.32322138512876003</v>
      </c>
      <c r="K1477" s="6">
        <f t="shared" ref="K1477:R1477" si="1079">K1472/K1470</f>
        <v>0.32109430713093823</v>
      </c>
      <c r="L1477" s="6">
        <f t="shared" si="1079"/>
        <v>0.35173924360718628</v>
      </c>
      <c r="M1477" s="6">
        <f t="shared" si="1079"/>
        <v>0.29551677861760323</v>
      </c>
      <c r="N1477" s="6">
        <f t="shared" si="1079"/>
        <v>0.29888476077686155</v>
      </c>
      <c r="O1477" s="6">
        <f t="shared" si="1079"/>
        <v>0.27389106429300969</v>
      </c>
      <c r="P1477" s="6">
        <f t="shared" si="1079"/>
        <v>0.26726356119204231</v>
      </c>
      <c r="Q1477" s="6">
        <f t="shared" si="1079"/>
        <v>0.35852192773015851</v>
      </c>
      <c r="R1477" s="6">
        <f t="shared" si="1079"/>
        <v>0.3127075933182602</v>
      </c>
      <c r="S1477" s="6">
        <f t="shared" ref="S1477:T1477" si="1080">S1472/S1470</f>
        <v>0.24534819202231586</v>
      </c>
      <c r="T1477" s="6">
        <f t="shared" si="1080"/>
        <v>0.24566482922764557</v>
      </c>
    </row>
    <row r="1478" spans="1:20">
      <c r="B1478" t="s">
        <v>308</v>
      </c>
    </row>
    <row r="1479" spans="1:20">
      <c r="A1479" t="s">
        <v>301</v>
      </c>
      <c r="B1479" t="s">
        <v>310</v>
      </c>
      <c r="C1479" t="s">
        <v>311</v>
      </c>
    </row>
    <row r="1480" spans="1:20">
      <c r="B1480" t="s">
        <v>310</v>
      </c>
      <c r="D1480" t="s">
        <v>12</v>
      </c>
      <c r="E1480" s="1">
        <v>179</v>
      </c>
      <c r="F1480" s="1">
        <v>150</v>
      </c>
      <c r="G1480" s="1">
        <v>150</v>
      </c>
      <c r="H1480" s="1">
        <v>108</v>
      </c>
      <c r="I1480" s="1">
        <v>178</v>
      </c>
      <c r="J1480" s="1">
        <v>172</v>
      </c>
      <c r="K1480" s="1">
        <f>HLOOKUP(B1479,'FY14-15'!$E$2:$GA$49,15,FALSE)</f>
        <v>134</v>
      </c>
      <c r="L1480" s="1">
        <f>HLOOKUP(B1479,'FY15-16'!$E$2:$GA$49,15,FALSE)</f>
        <v>140</v>
      </c>
      <c r="M1480" s="1">
        <f>HLOOKUP(B1479,'FY16-17'!$E$2:$GA$49,15,FALSE)</f>
        <v>181</v>
      </c>
      <c r="N1480" s="1">
        <f>HLOOKUP(B1479,'FY17-18'!$E$2:$GA$49,15,FALSE)</f>
        <v>170</v>
      </c>
      <c r="O1480" s="1">
        <f>HLOOKUP($B1479,'FY18-19'!$E$2:$GA$49,15,FALSE)</f>
        <v>207</v>
      </c>
      <c r="P1480" s="1">
        <f>HLOOKUP($B1479,'FY19-20'!$E$2:$GA$49,15,FALSE)</f>
        <v>195</v>
      </c>
      <c r="Q1480" s="1">
        <f>HLOOKUP($B1479,'FY20-21'!$E$2:$GA$49,15,FALSE)</f>
        <v>134</v>
      </c>
      <c r="R1480" s="1">
        <f>HLOOKUP($B1479,'FY21-22'!$E$2:$GA$49,15,FALSE)</f>
        <v>128</v>
      </c>
      <c r="S1480" s="1">
        <f>HLOOKUP($B1479,'FY22-23'!$E$2:$GA$49,15,FALSE)</f>
        <v>176</v>
      </c>
      <c r="T1480" s="1">
        <f>HLOOKUP($B1479,'FY23-24'!$E$2:$GA$49,15,FALSE)</f>
        <v>176</v>
      </c>
    </row>
    <row r="1481" spans="1:20">
      <c r="B1481" t="s">
        <v>310</v>
      </c>
      <c r="D1481" t="s">
        <v>13</v>
      </c>
      <c r="E1481" s="3">
        <v>16100</v>
      </c>
      <c r="F1481" s="3">
        <v>14280</v>
      </c>
      <c r="G1481" s="3">
        <v>11760</v>
      </c>
      <c r="H1481" s="3">
        <v>13490</v>
      </c>
      <c r="I1481" s="1">
        <v>14805</v>
      </c>
      <c r="J1481" s="1">
        <v>14241</v>
      </c>
      <c r="K1481" s="1">
        <f>HLOOKUP(B1480,'FY14-15'!$E$2:$GA$49,31,FALSE)</f>
        <v>12831</v>
      </c>
      <c r="L1481" s="1">
        <f>HLOOKUP(B1480,'FY15-16'!$E$2:$GA$49,31,FALSE)</f>
        <v>13440</v>
      </c>
      <c r="M1481" s="1">
        <f>HLOOKUP(B1480,'FY16-17'!$E$2:$GA$49,31,FALSE)</f>
        <v>14039</v>
      </c>
      <c r="N1481" s="1">
        <f>HLOOKUP(B1480,'FY17-18'!$E$2:$GA$49,31,FALSE)</f>
        <v>16800</v>
      </c>
      <c r="O1481" s="1">
        <f>HLOOKUP($B1480,'FY18-19'!$E$2:$GA$49,31,FALSE)</f>
        <v>12788</v>
      </c>
      <c r="P1481" s="1">
        <f>HLOOKUP($B1480,'FY19-20'!$E$2:$GA$49,31,FALSE)</f>
        <v>10914</v>
      </c>
      <c r="Q1481" s="1">
        <f>HLOOKUP($B1480,'FY20-21'!$E$2:$GA$49,31,FALSE)</f>
        <v>15480</v>
      </c>
      <c r="R1481" s="1">
        <f>HLOOKUP($B1480,'FY21-22'!$E$2:$GA$49,31,FALSE)</f>
        <v>17202</v>
      </c>
      <c r="S1481" s="1">
        <f>HLOOKUP($B1480,'FY22-23'!$E$2:$GA$49,31,FALSE)</f>
        <v>18288</v>
      </c>
      <c r="T1481" s="1">
        <f>HLOOKUP($B1480,'FY23-24'!$E$2:$GA$49,31,FALSE)</f>
        <v>17446</v>
      </c>
    </row>
    <row r="1482" spans="1:20">
      <c r="B1482" t="s">
        <v>310</v>
      </c>
      <c r="D1482" t="s">
        <v>24</v>
      </c>
      <c r="E1482" s="3">
        <v>70317.009999999995</v>
      </c>
      <c r="F1482" s="3">
        <v>80197.009999999995</v>
      </c>
      <c r="G1482" s="3">
        <v>64024.959999999999</v>
      </c>
      <c r="H1482" s="3">
        <v>69566.039999999994</v>
      </c>
      <c r="I1482" s="1">
        <v>92926.35</v>
      </c>
      <c r="J1482" s="1">
        <v>48608.37</v>
      </c>
      <c r="K1482" s="1">
        <f>HLOOKUP(B1481,'FY14-15'!$E$2:$GA$49,7,FALSE)</f>
        <v>44364.74</v>
      </c>
      <c r="L1482" s="1">
        <f>HLOOKUP(B1481,'FY15-16'!$E$2:$GA$49,7,FALSE)</f>
        <v>57914.33</v>
      </c>
      <c r="M1482" s="1">
        <f>HLOOKUP(B1481,'FY16-17'!$E$2:$GA$49,7,FALSE)</f>
        <v>32523.54</v>
      </c>
      <c r="N1482" s="1">
        <f>HLOOKUP(B1481,'FY17-18'!$E$2:$GA$49,7,FALSE)</f>
        <v>32313.31</v>
      </c>
      <c r="O1482" s="1">
        <f>HLOOKUP($B1481,'FY18-19'!$E$2:$GA$49,7,FALSE)</f>
        <v>47268.46</v>
      </c>
      <c r="P1482" s="1">
        <f>HLOOKUP($B1481,'FY19-20'!$E$2:$GA$49,7,FALSE)</f>
        <v>54301.15</v>
      </c>
      <c r="Q1482" s="1">
        <f>HLOOKUP($B1481,'FY20-21'!$E$2:$GA$49,7,FALSE)</f>
        <v>91697.52</v>
      </c>
      <c r="R1482" s="1">
        <f>HLOOKUP($B1481,'FY21-22'!$E$2:$GA$49,7,FALSE)</f>
        <v>59221.36</v>
      </c>
      <c r="S1482" s="1">
        <f>HLOOKUP($B1481,'FY22-23'!$E$2:$GA$49,7,FALSE)</f>
        <v>71097.72</v>
      </c>
      <c r="T1482" s="1">
        <f>HLOOKUP($B1481,'FY23-24'!$E$2:$GA$49,7,FALSE)</f>
        <v>144774.75</v>
      </c>
    </row>
    <row r="1483" spans="1:20">
      <c r="B1483" t="s">
        <v>310</v>
      </c>
      <c r="D1483" t="s">
        <v>15</v>
      </c>
      <c r="E1483" s="3">
        <v>27848.36</v>
      </c>
      <c r="F1483" s="3">
        <v>30738.93</v>
      </c>
      <c r="G1483" s="3">
        <v>30738.93</v>
      </c>
      <c r="H1483" s="3">
        <v>26940.37</v>
      </c>
      <c r="I1483" s="1">
        <v>35181.83</v>
      </c>
      <c r="J1483" s="1">
        <v>20030.09</v>
      </c>
      <c r="K1483" s="1">
        <f>HLOOKUP(B1482,'FY14-15'!$E$2:$GA$49,39,FALSE)</f>
        <v>20030.09</v>
      </c>
      <c r="L1483" s="1">
        <f>HLOOKUP(B1482,'FY15-16'!$E$2:$GA$49,39,FALSE)</f>
        <v>22981.42</v>
      </c>
      <c r="M1483" s="1">
        <f>HLOOKUP(B1482,'FY16-17'!$E$2:$GA$49,39,FALSE)</f>
        <v>22981.42</v>
      </c>
      <c r="N1483" s="1">
        <f>HLOOKUP(B1482,'FY17-18'!$E$2:$GA$49,39,FALSE)</f>
        <v>15151.81</v>
      </c>
      <c r="O1483" s="1">
        <f>HLOOKUP($B1482,'FY18-19'!$E$2:$GA$49,39,FALSE)</f>
        <v>19212.379999999997</v>
      </c>
      <c r="P1483" s="1">
        <f>HLOOKUP($B1482,'FY19-20'!$E$2:$GA$49,39,FALSE)</f>
        <v>21125.040000000001</v>
      </c>
      <c r="Q1483" s="1">
        <f>HLOOKUP($B1482,'FY20-21'!$E$2:$GA$49,39,FALSE)</f>
        <v>34934.68</v>
      </c>
      <c r="R1483" s="1">
        <f>HLOOKUP($B1482,'FY21-22'!$E$2:$GA$49,39,FALSE)</f>
        <v>34934.68</v>
      </c>
      <c r="S1483" s="1">
        <f>HLOOKUP($B1482,'FY22-23'!$E$2:$GA$49,39,FALSE)</f>
        <v>28660.739999999998</v>
      </c>
      <c r="T1483" s="1">
        <f>HLOOKUP($B1482,'FY23-24'!$E$2:$GA$49,39,FALSE)</f>
        <v>53404.280000000006</v>
      </c>
    </row>
    <row r="1484" spans="1:20">
      <c r="B1484" t="s">
        <v>310</v>
      </c>
      <c r="D1484" t="s">
        <v>16</v>
      </c>
      <c r="E1484" s="3">
        <v>16412.96</v>
      </c>
      <c r="F1484" s="3">
        <v>18353.669999999998</v>
      </c>
      <c r="G1484" s="3">
        <v>18435.09</v>
      </c>
      <c r="H1484" s="3">
        <v>16118.64</v>
      </c>
      <c r="I1484" s="1">
        <v>22524.98</v>
      </c>
      <c r="J1484" s="1">
        <v>21622.62</v>
      </c>
      <c r="K1484" s="1">
        <f>HLOOKUP(B1483,'FY14-15'!$E$2:$GA$49,48,FALSE)</f>
        <v>11298.31</v>
      </c>
      <c r="L1484" s="1">
        <f>HLOOKUP(B1483,'FY15-16'!$E$2:$GA$49,48,FALSE)</f>
        <v>14472.98</v>
      </c>
      <c r="M1484" s="1">
        <f>HLOOKUP(B1483,'FY16-17'!$E$2:$GA$49,48,FALSE)</f>
        <v>13970.2</v>
      </c>
      <c r="N1484" s="1">
        <f>HLOOKUP(B1483,'FY17-18'!$E$2:$GA$49,48,FALSE)</f>
        <v>8065.26</v>
      </c>
      <c r="O1484" s="1">
        <f>HLOOKUP($B1483,'FY18-19'!$E$2:$GA$49,48,FALSE)</f>
        <v>11042.43</v>
      </c>
      <c r="P1484" s="1">
        <f>HLOOKUP($B1483,'FY19-20'!$E$2:$GA$49,48,FALSE)</f>
        <v>12251.220000000001</v>
      </c>
      <c r="Q1484" s="1">
        <f>HLOOKUP($B1483,'FY20-21'!$E$2:$GA$49,48,FALSE)</f>
        <v>22220.42</v>
      </c>
      <c r="R1484" s="1">
        <f>HLOOKUP($B1483,'FY21-22'!$E$2:$GA$49,48,FALSE)</f>
        <v>20361.989999999998</v>
      </c>
      <c r="S1484" s="1">
        <f>HLOOKUP($B1483,'FY22-23'!$E$2:$GA$49,48,FALSE)</f>
        <v>15827.57</v>
      </c>
      <c r="T1484" s="1">
        <f>HLOOKUP($B1483,'FY23-24'!$E$2:$GA$49,48,FALSE)</f>
        <v>31510.32</v>
      </c>
    </row>
    <row r="1485" spans="1:20">
      <c r="B1485" t="s">
        <v>310</v>
      </c>
      <c r="D1485" t="s">
        <v>17</v>
      </c>
      <c r="E1485" s="3">
        <v>392.83</v>
      </c>
      <c r="F1485" s="3">
        <v>534.65</v>
      </c>
      <c r="G1485" s="3">
        <v>426.83</v>
      </c>
      <c r="H1485" s="3">
        <v>644.13</v>
      </c>
      <c r="I1485" s="3">
        <v>522.05814606741581</v>
      </c>
      <c r="J1485" s="3">
        <v>282.60680232558138</v>
      </c>
      <c r="K1485" s="3">
        <f t="shared" ref="K1485:R1485" si="1081">K1482/K1480</f>
        <v>331.08014925373135</v>
      </c>
      <c r="L1485" s="3">
        <f t="shared" si="1081"/>
        <v>413.67378571428571</v>
      </c>
      <c r="M1485" s="3">
        <f t="shared" si="1081"/>
        <v>179.68806629834253</v>
      </c>
      <c r="N1485" s="3">
        <f t="shared" si="1081"/>
        <v>190.07829411764706</v>
      </c>
      <c r="O1485" s="3">
        <f t="shared" si="1081"/>
        <v>228.35004830917873</v>
      </c>
      <c r="P1485" s="3">
        <f t="shared" si="1081"/>
        <v>278.46743589743591</v>
      </c>
      <c r="Q1485" s="3">
        <f t="shared" si="1081"/>
        <v>684.30985074626869</v>
      </c>
      <c r="R1485" s="3">
        <f t="shared" si="1081"/>
        <v>462.666875</v>
      </c>
      <c r="S1485" s="3">
        <f t="shared" ref="S1485:T1485" si="1082">S1482/S1480</f>
        <v>403.96431818181821</v>
      </c>
      <c r="T1485" s="3">
        <f t="shared" si="1082"/>
        <v>822.58380681818187</v>
      </c>
    </row>
    <row r="1486" spans="1:20">
      <c r="B1486" t="s">
        <v>310</v>
      </c>
      <c r="D1486" t="s">
        <v>18</v>
      </c>
      <c r="E1486" s="4">
        <v>4.37</v>
      </c>
      <c r="F1486" s="4">
        <v>5.62</v>
      </c>
      <c r="G1486" s="4">
        <v>5.44</v>
      </c>
      <c r="H1486" s="4">
        <v>5.16</v>
      </c>
      <c r="I1486" s="5">
        <v>6.2766869300911861</v>
      </c>
      <c r="J1486" s="5">
        <v>3.4132694333263114</v>
      </c>
      <c r="K1486" s="3">
        <f t="shared" ref="K1486:M1488" si="1083">K1482/K1481</f>
        <v>3.4576213857064921</v>
      </c>
      <c r="L1486" s="3">
        <f t="shared" si="1083"/>
        <v>4.3091019345238095</v>
      </c>
      <c r="M1486" s="3">
        <f t="shared" si="1083"/>
        <v>2.3166564570126078</v>
      </c>
      <c r="N1486" s="3">
        <f t="shared" ref="N1486:R1488" si="1084">N1482/N1481</f>
        <v>1.9234113095238097</v>
      </c>
      <c r="O1486" s="3">
        <f t="shared" si="1084"/>
        <v>3.6963137316233969</v>
      </c>
      <c r="P1486" s="3">
        <f t="shared" si="1084"/>
        <v>4.9753665017408837</v>
      </c>
      <c r="Q1486" s="3">
        <f t="shared" si="1084"/>
        <v>5.9236124031007753</v>
      </c>
      <c r="R1486" s="3">
        <f t="shared" si="1084"/>
        <v>3.4427020113940241</v>
      </c>
      <c r="S1486" s="3">
        <f t="shared" ref="S1486:T1486" si="1085">S1482/S1481</f>
        <v>3.8876706036745405</v>
      </c>
      <c r="T1486" s="3">
        <f t="shared" si="1085"/>
        <v>8.2984495013183537</v>
      </c>
    </row>
    <row r="1487" spans="1:20">
      <c r="B1487" t="s">
        <v>310</v>
      </c>
      <c r="D1487" t="s">
        <v>19</v>
      </c>
      <c r="E1487" s="6">
        <v>0.39600000000000002</v>
      </c>
      <c r="F1487" s="6">
        <v>0.38329999999999997</v>
      </c>
      <c r="G1487" s="6">
        <v>0.48010000000000003</v>
      </c>
      <c r="H1487" s="6">
        <v>0.38729999999999998</v>
      </c>
      <c r="I1487" s="6">
        <v>0.37859907335217619</v>
      </c>
      <c r="J1487" s="6">
        <v>0.4120708017981265</v>
      </c>
      <c r="K1487" s="6">
        <f t="shared" si="1083"/>
        <v>0.45148669867106178</v>
      </c>
      <c r="L1487" s="6">
        <f t="shared" si="1083"/>
        <v>0.39681750613362871</v>
      </c>
      <c r="M1487" s="6">
        <f t="shared" si="1083"/>
        <v>0.7066088131857724</v>
      </c>
      <c r="N1487" s="6">
        <f t="shared" si="1084"/>
        <v>0.46890306192711295</v>
      </c>
      <c r="O1487" s="6">
        <f t="shared" si="1084"/>
        <v>0.40645242091661116</v>
      </c>
      <c r="P1487" s="6">
        <f t="shared" si="1084"/>
        <v>0.38903485469460591</v>
      </c>
      <c r="Q1487" s="6">
        <f t="shared" si="1084"/>
        <v>0.38097736994413806</v>
      </c>
      <c r="R1487" s="6">
        <f t="shared" si="1084"/>
        <v>0.589899995542149</v>
      </c>
      <c r="S1487" s="6">
        <f t="shared" ref="S1487:T1487" si="1086">S1483/S1482</f>
        <v>0.40311756832708556</v>
      </c>
      <c r="T1487" s="6">
        <f t="shared" si="1086"/>
        <v>0.36887841284478134</v>
      </c>
    </row>
    <row r="1488" spans="1:20">
      <c r="B1488" t="s">
        <v>310</v>
      </c>
      <c r="D1488" t="s">
        <v>20</v>
      </c>
      <c r="E1488" s="6">
        <v>0.58940000000000003</v>
      </c>
      <c r="F1488" s="6">
        <v>0.59709999999999996</v>
      </c>
      <c r="G1488" s="6">
        <v>0.59970000000000001</v>
      </c>
      <c r="H1488" s="6">
        <v>0.59830000000000005</v>
      </c>
      <c r="I1488" s="6">
        <v>0.64024469449144628</v>
      </c>
      <c r="J1488" s="6">
        <v>1.079506881896187</v>
      </c>
      <c r="K1488" s="6">
        <f t="shared" si="1083"/>
        <v>0.56406686140701312</v>
      </c>
      <c r="L1488" s="6">
        <f t="shared" si="1083"/>
        <v>0.62976874361984603</v>
      </c>
      <c r="M1488" s="6">
        <f t="shared" si="1083"/>
        <v>0.60789107026458777</v>
      </c>
      <c r="N1488" s="6">
        <f t="shared" si="1084"/>
        <v>0.53229680150424274</v>
      </c>
      <c r="O1488" s="6">
        <f t="shared" si="1084"/>
        <v>0.57475596464363088</v>
      </c>
      <c r="P1488" s="6">
        <f t="shared" si="1084"/>
        <v>0.57993831017598074</v>
      </c>
      <c r="Q1488" s="6">
        <f t="shared" si="1084"/>
        <v>0.63605620546688846</v>
      </c>
      <c r="R1488" s="6">
        <f t="shared" si="1084"/>
        <v>0.5828589241407105</v>
      </c>
      <c r="S1488" s="6">
        <f t="shared" ref="S1488:T1488" si="1087">S1484/S1483</f>
        <v>0.55223870702570832</v>
      </c>
      <c r="T1488" s="6">
        <f t="shared" si="1087"/>
        <v>0.59003360779323299</v>
      </c>
    </row>
    <row r="1489" spans="1:20">
      <c r="B1489" t="s">
        <v>310</v>
      </c>
      <c r="D1489" t="s">
        <v>21</v>
      </c>
      <c r="E1489" s="6">
        <v>0.2334</v>
      </c>
      <c r="F1489" s="6">
        <v>0.22889999999999999</v>
      </c>
      <c r="G1489" s="6">
        <v>0.28789999999999999</v>
      </c>
      <c r="H1489" s="6">
        <v>0.23169999999999999</v>
      </c>
      <c r="I1489" s="6">
        <v>0.24239604805310871</v>
      </c>
      <c r="J1489" s="6">
        <v>0.44483326636955728</v>
      </c>
      <c r="K1489" s="6">
        <f t="shared" ref="K1489:R1489" si="1088">K1484/K1482</f>
        <v>0.25466868508639967</v>
      </c>
      <c r="L1489" s="6">
        <f t="shared" si="1088"/>
        <v>0.24990326228413587</v>
      </c>
      <c r="M1489" s="6">
        <f t="shared" si="1088"/>
        <v>0.42954118770588934</v>
      </c>
      <c r="N1489" s="6">
        <f t="shared" si="1088"/>
        <v>0.24959560007934811</v>
      </c>
      <c r="O1489" s="6">
        <f t="shared" si="1088"/>
        <v>0.23361095326566594</v>
      </c>
      <c r="P1489" s="6">
        <f t="shared" si="1088"/>
        <v>0.22561621623114797</v>
      </c>
      <c r="Q1489" s="6">
        <f t="shared" si="1088"/>
        <v>0.24232302029542344</v>
      </c>
      <c r="R1489" s="6">
        <f t="shared" si="1088"/>
        <v>0.34382847675230688</v>
      </c>
      <c r="S1489" s="6">
        <f t="shared" ref="S1489:T1489" si="1089">S1484/S1482</f>
        <v>0.22261712471229739</v>
      </c>
      <c r="T1489" s="6">
        <f t="shared" si="1089"/>
        <v>0.21765066076784798</v>
      </c>
    </row>
    <row r="1490" spans="1:20">
      <c r="B1490" t="s">
        <v>310</v>
      </c>
    </row>
    <row r="1491" spans="1:20">
      <c r="A1491" t="s">
        <v>301</v>
      </c>
      <c r="B1491" t="s">
        <v>312</v>
      </c>
      <c r="C1491" t="s">
        <v>313</v>
      </c>
    </row>
    <row r="1492" spans="1:20">
      <c r="B1492" t="s">
        <v>312</v>
      </c>
      <c r="D1492" t="s">
        <v>12</v>
      </c>
      <c r="E1492" s="1">
        <v>145</v>
      </c>
      <c r="F1492" s="1">
        <v>147</v>
      </c>
      <c r="G1492" s="1">
        <v>130</v>
      </c>
      <c r="H1492" s="1">
        <v>131</v>
      </c>
      <c r="I1492" s="1">
        <v>138</v>
      </c>
      <c r="J1492" s="1">
        <v>129</v>
      </c>
      <c r="K1492" s="1">
        <f>HLOOKUP(B1491,'FY14-15'!$E$2:$GA$49,15,FALSE)</f>
        <v>125</v>
      </c>
      <c r="L1492" s="1">
        <f>HLOOKUP(B1491,'FY15-16'!$E$2:$GA$49,15,FALSE)</f>
        <v>124</v>
      </c>
      <c r="M1492" s="1">
        <f>HLOOKUP(B1491,'FY16-17'!$E$2:$GA$49,15,FALSE)</f>
        <v>129</v>
      </c>
      <c r="N1492" s="1">
        <f>HLOOKUP(B1491,'FY17-18'!$E$2:$GA$49,15,FALSE)</f>
        <v>136</v>
      </c>
      <c r="O1492" s="1">
        <f>HLOOKUP($B1491,'FY18-19'!$E$2:$GA$49,15,FALSE)</f>
        <v>123</v>
      </c>
      <c r="P1492" s="1">
        <f>HLOOKUP($B1491,'FY19-20'!$E$2:$GA$49,15,FALSE)</f>
        <v>133</v>
      </c>
      <c r="Q1492" s="1">
        <f>HLOOKUP($B1491,'FY20-21'!$E$2:$GA$49,15,FALSE)</f>
        <v>92</v>
      </c>
      <c r="R1492" s="1">
        <f>HLOOKUP($B1491,'FY21-22'!$E$2:$GA$49,15,FALSE)</f>
        <v>103</v>
      </c>
      <c r="S1492" s="1">
        <f>HLOOKUP($B1491,'FY22-23'!$E$2:$GA$49,15,FALSE)</f>
        <v>113</v>
      </c>
      <c r="T1492" s="1">
        <f>HLOOKUP($B1491,'FY23-24'!$E$2:$GA$49,15,FALSE)</f>
        <v>110</v>
      </c>
    </row>
    <row r="1493" spans="1:20">
      <c r="B1493" t="s">
        <v>312</v>
      </c>
      <c r="D1493" t="s">
        <v>13</v>
      </c>
      <c r="E1493" s="3">
        <v>17869</v>
      </c>
      <c r="F1493" s="3">
        <v>19173</v>
      </c>
      <c r="G1493" s="3">
        <v>16830</v>
      </c>
      <c r="H1493" s="3">
        <v>26400</v>
      </c>
      <c r="I1493" s="1">
        <v>26386</v>
      </c>
      <c r="J1493" s="1">
        <v>24024</v>
      </c>
      <c r="K1493" s="1">
        <f>HLOOKUP(B1492,'FY14-15'!$E$2:$GA$49,31,FALSE)</f>
        <v>21376</v>
      </c>
      <c r="L1493" s="1">
        <f>HLOOKUP(B1492,'FY15-16'!$E$2:$GA$49,31,FALSE)</f>
        <v>23046</v>
      </c>
      <c r="M1493" s="1">
        <f>HLOOKUP(B1492,'FY16-17'!$E$2:$GA$49,31,FALSE)</f>
        <v>24795</v>
      </c>
      <c r="N1493" s="1">
        <f>HLOOKUP(B1492,'FY17-18'!$E$2:$GA$49,31,FALSE)</f>
        <v>27888</v>
      </c>
      <c r="O1493" s="1">
        <f>HLOOKUP($B1492,'FY18-19'!$E$2:$GA$49,31,FALSE)</f>
        <v>14342</v>
      </c>
      <c r="P1493" s="1">
        <f>HLOOKUP($B1492,'FY19-20'!$E$2:$GA$49,31,FALSE)</f>
        <v>11877</v>
      </c>
      <c r="Q1493" s="1">
        <f>HLOOKUP($B1492,'FY20-21'!$E$2:$GA$49,31,FALSE)</f>
        <v>17232.400000000001</v>
      </c>
      <c r="R1493" s="1">
        <f>HLOOKUP($B1492,'FY21-22'!$E$2:$GA$49,31,FALSE)</f>
        <v>18105.599999999999</v>
      </c>
      <c r="S1493" s="1">
        <f>HLOOKUP($B1492,'FY22-23'!$E$2:$GA$49,31,FALSE)</f>
        <v>14378</v>
      </c>
      <c r="T1493" s="1">
        <f>HLOOKUP($B1492,'FY23-24'!$E$2:$GA$49,31,FALSE)</f>
        <v>14365.8</v>
      </c>
    </row>
    <row r="1494" spans="1:20">
      <c r="B1494" t="s">
        <v>312</v>
      </c>
      <c r="D1494" t="s">
        <v>24</v>
      </c>
      <c r="E1494" s="3">
        <v>42115.47</v>
      </c>
      <c r="F1494" s="3">
        <v>44493.919999999998</v>
      </c>
      <c r="G1494" s="3">
        <v>52556.4</v>
      </c>
      <c r="H1494" s="3">
        <v>68460.98</v>
      </c>
      <c r="I1494" s="1">
        <v>48927.49</v>
      </c>
      <c r="J1494" s="1">
        <v>57642.18</v>
      </c>
      <c r="K1494" s="1">
        <f>HLOOKUP(B1493,'FY14-15'!$E$2:$GA$49,7,FALSE)</f>
        <v>48294.97</v>
      </c>
      <c r="L1494" s="1">
        <f>HLOOKUP(B1493,'FY15-16'!$E$2:$GA$49,7,FALSE)</f>
        <v>55740.37</v>
      </c>
      <c r="M1494" s="1">
        <f>HLOOKUP(B1493,'FY16-17'!$E$2:$GA$49,7,FALSE)</f>
        <v>54541.5</v>
      </c>
      <c r="N1494" s="1">
        <f>HLOOKUP(B1493,'FY17-18'!$E$2:$GA$49,7,FALSE)</f>
        <v>54542.51</v>
      </c>
      <c r="O1494" s="1">
        <f>HLOOKUP($B1493,'FY18-19'!$E$2:$GA$49,7,FALSE)</f>
        <v>40592.32</v>
      </c>
      <c r="P1494" s="1">
        <f>HLOOKUP($B1493,'FY19-20'!$E$2:$GA$49,7,FALSE)</f>
        <v>55212.49</v>
      </c>
      <c r="Q1494" s="1">
        <f>HLOOKUP($B1493,'FY20-21'!$E$2:$GA$49,7,FALSE)</f>
        <v>54089.22</v>
      </c>
      <c r="R1494" s="1">
        <f>HLOOKUP($B1493,'FY21-22'!$E$2:$GA$49,7,FALSE)</f>
        <v>36408.25</v>
      </c>
      <c r="S1494" s="1">
        <f>HLOOKUP($B1493,'FY22-23'!$E$2:$GA$49,7,FALSE)</f>
        <v>44020.67</v>
      </c>
      <c r="T1494" s="1">
        <f>HLOOKUP($B1493,'FY23-24'!$E$2:$GA$49,7,FALSE)</f>
        <v>47552.7</v>
      </c>
    </row>
    <row r="1495" spans="1:20">
      <c r="B1495" t="s">
        <v>312</v>
      </c>
      <c r="D1495" t="s">
        <v>15</v>
      </c>
      <c r="E1495" s="3">
        <v>19458.440000000002</v>
      </c>
      <c r="F1495" s="3">
        <v>19871.669999999998</v>
      </c>
      <c r="G1495" s="3">
        <v>22015.66</v>
      </c>
      <c r="H1495" s="3">
        <v>29799.200000000001</v>
      </c>
      <c r="I1495" s="1">
        <v>23179.699999999997</v>
      </c>
      <c r="J1495" s="1">
        <v>25539.84</v>
      </c>
      <c r="K1495" s="1">
        <f>HLOOKUP(B1494,'FY14-15'!$E$2:$GA$49,39,FALSE)</f>
        <v>25539.84</v>
      </c>
      <c r="L1495" s="1">
        <f>HLOOKUP(B1494,'FY15-16'!$E$2:$GA$49,39,FALSE)</f>
        <v>24650.77</v>
      </c>
      <c r="M1495" s="1">
        <f>HLOOKUP(B1494,'FY16-17'!$E$2:$GA$49,39,FALSE)</f>
        <v>24682.730000000003</v>
      </c>
      <c r="N1495" s="1">
        <f>HLOOKUP(B1494,'FY17-18'!$E$2:$GA$49,39,FALSE)</f>
        <v>25457.66</v>
      </c>
      <c r="O1495" s="1">
        <f>HLOOKUP($B1494,'FY18-19'!$E$2:$GA$49,39,FALSE)</f>
        <v>25457.66</v>
      </c>
      <c r="P1495" s="1">
        <f>HLOOKUP($B1494,'FY19-20'!$E$2:$GA$49,39,FALSE)</f>
        <v>21674.880000000001</v>
      </c>
      <c r="Q1495" s="1">
        <f>HLOOKUP($B1494,'FY20-21'!$E$2:$GA$49,39,FALSE)</f>
        <v>22635.599999999999</v>
      </c>
      <c r="R1495" s="1">
        <f>HLOOKUP($B1494,'FY21-22'!$E$2:$GA$49,39,FALSE)</f>
        <v>22635.599999999999</v>
      </c>
      <c r="S1495" s="1">
        <f>HLOOKUP($B1494,'FY22-23'!$E$2:$GA$49,39,FALSE)</f>
        <v>18510.55</v>
      </c>
      <c r="T1495" s="1">
        <f>HLOOKUP($B1494,'FY23-24'!$E$2:$GA$49,39,FALSE)</f>
        <v>19703.79</v>
      </c>
    </row>
    <row r="1496" spans="1:20">
      <c r="B1496" t="s">
        <v>312</v>
      </c>
      <c r="D1496" t="s">
        <v>16</v>
      </c>
      <c r="E1496" s="3">
        <v>11281.05</v>
      </c>
      <c r="F1496" s="3">
        <v>11723.85</v>
      </c>
      <c r="G1496" s="3">
        <v>13417.73</v>
      </c>
      <c r="H1496" s="3">
        <v>19066.169999999998</v>
      </c>
      <c r="I1496" s="1">
        <v>18352.989999999998</v>
      </c>
      <c r="J1496" s="1">
        <v>15255.21</v>
      </c>
      <c r="K1496" s="1">
        <f>HLOOKUP(B1495,'FY14-15'!$E$2:$GA$49,48,FALSE)</f>
        <v>16574.670000000002</v>
      </c>
      <c r="L1496" s="1">
        <f>HLOOKUP(B1495,'FY15-16'!$E$2:$GA$49,48,FALSE)</f>
        <v>15102.18</v>
      </c>
      <c r="M1496" s="1">
        <f>HLOOKUP(B1495,'FY16-17'!$E$2:$GA$49,48,FALSE)</f>
        <v>15007.68</v>
      </c>
      <c r="N1496" s="1">
        <f>HLOOKUP(B1495,'FY17-18'!$E$2:$GA$49,48,FALSE)</f>
        <v>14879.919999999998</v>
      </c>
      <c r="O1496" s="1">
        <f>HLOOKUP($B1495,'FY18-19'!$E$2:$GA$49,48,FALSE)</f>
        <v>14153.14</v>
      </c>
      <c r="P1496" s="1">
        <f>HLOOKUP($B1495,'FY19-20'!$E$2:$GA$49,48,FALSE)</f>
        <v>12036.47</v>
      </c>
      <c r="Q1496" s="1">
        <f>HLOOKUP($B1495,'FY20-21'!$E$2:$GA$49,48,FALSE)</f>
        <v>13605.11</v>
      </c>
      <c r="R1496" s="1">
        <f>HLOOKUP($B1495,'FY21-22'!$E$2:$GA$49,48,FALSE)</f>
        <v>13193.36</v>
      </c>
      <c r="S1496" s="1">
        <f>HLOOKUP($B1495,'FY22-23'!$E$2:$GA$49,48,FALSE)</f>
        <v>10215.44</v>
      </c>
      <c r="T1496" s="1">
        <f>HLOOKUP($B1495,'FY23-24'!$E$2:$GA$49,48,FALSE)</f>
        <v>10932.400000000001</v>
      </c>
    </row>
    <row r="1497" spans="1:20">
      <c r="B1497" t="s">
        <v>312</v>
      </c>
      <c r="D1497" t="s">
        <v>17</v>
      </c>
      <c r="E1497" s="3">
        <v>290.45</v>
      </c>
      <c r="F1497" s="3">
        <v>302.68</v>
      </c>
      <c r="G1497" s="3">
        <v>404.28</v>
      </c>
      <c r="H1497" s="3">
        <v>522.6</v>
      </c>
      <c r="I1497" s="3">
        <v>354.54702898550721</v>
      </c>
      <c r="J1497" s="3">
        <v>446.83860465116277</v>
      </c>
      <c r="K1497" s="3">
        <f t="shared" ref="K1497:R1497" si="1090">K1494/K1492</f>
        <v>386.35975999999999</v>
      </c>
      <c r="L1497" s="3">
        <f t="shared" si="1090"/>
        <v>449.51911290322585</v>
      </c>
      <c r="M1497" s="3">
        <f t="shared" si="1090"/>
        <v>422.80232558139534</v>
      </c>
      <c r="N1497" s="3">
        <f t="shared" si="1090"/>
        <v>401.04786764705887</v>
      </c>
      <c r="O1497" s="3">
        <f t="shared" si="1090"/>
        <v>330.01886178861787</v>
      </c>
      <c r="P1497" s="3">
        <f t="shared" si="1090"/>
        <v>415.13150375939847</v>
      </c>
      <c r="Q1497" s="3">
        <f t="shared" si="1090"/>
        <v>587.92630434782609</v>
      </c>
      <c r="R1497" s="3">
        <f t="shared" si="1090"/>
        <v>353.47815533980582</v>
      </c>
      <c r="S1497" s="3">
        <f t="shared" ref="S1497:T1497" si="1091">S1494/S1492</f>
        <v>389.5634513274336</v>
      </c>
      <c r="T1497" s="3">
        <f t="shared" si="1091"/>
        <v>432.29727272727268</v>
      </c>
    </row>
    <row r="1498" spans="1:20">
      <c r="B1498" t="s">
        <v>312</v>
      </c>
      <c r="D1498" t="s">
        <v>18</v>
      </c>
      <c r="E1498" s="4">
        <v>2.36</v>
      </c>
      <c r="F1498" s="4">
        <v>2.3199999999999998</v>
      </c>
      <c r="G1498" s="4">
        <v>3.12</v>
      </c>
      <c r="H1498" s="4">
        <v>2.59</v>
      </c>
      <c r="I1498" s="5">
        <v>1.854297354657773</v>
      </c>
      <c r="J1498" s="5">
        <v>2.399358141858142</v>
      </c>
      <c r="K1498" s="3">
        <f t="shared" ref="K1498:M1500" si="1092">K1494/K1493</f>
        <v>2.2593081025449102</v>
      </c>
      <c r="L1498" s="3">
        <f t="shared" si="1092"/>
        <v>2.4186570337585698</v>
      </c>
      <c r="M1498" s="3">
        <f t="shared" si="1092"/>
        <v>2.1996975196612221</v>
      </c>
      <c r="N1498" s="3">
        <f t="shared" ref="N1498:R1500" si="1093">N1494/N1493</f>
        <v>1.9557698651749857</v>
      </c>
      <c r="O1498" s="3">
        <f t="shared" si="1093"/>
        <v>2.8303109747594477</v>
      </c>
      <c r="P1498" s="3">
        <f t="shared" si="1093"/>
        <v>4.6486899048581289</v>
      </c>
      <c r="Q1498" s="3">
        <f t="shared" si="1093"/>
        <v>3.1388094519625818</v>
      </c>
      <c r="R1498" s="3">
        <f t="shared" si="1093"/>
        <v>2.0108833731000355</v>
      </c>
      <c r="S1498" s="3">
        <f t="shared" ref="S1498:T1498" si="1094">S1494/S1493</f>
        <v>3.0616685213520656</v>
      </c>
      <c r="T1498" s="3">
        <f t="shared" si="1094"/>
        <v>3.3101323977780561</v>
      </c>
    </row>
    <row r="1499" spans="1:20">
      <c r="B1499" t="s">
        <v>312</v>
      </c>
      <c r="D1499" t="s">
        <v>19</v>
      </c>
      <c r="E1499" s="6">
        <v>0.46200000000000002</v>
      </c>
      <c r="F1499" s="6">
        <v>0.4466</v>
      </c>
      <c r="G1499" s="6">
        <v>0.41889999999999999</v>
      </c>
      <c r="H1499" s="6">
        <v>0.43530000000000002</v>
      </c>
      <c r="I1499" s="6">
        <v>0.47375616447931412</v>
      </c>
      <c r="J1499" s="6">
        <v>0.44307553947473882</v>
      </c>
      <c r="K1499" s="6">
        <f t="shared" si="1092"/>
        <v>0.52883022807551183</v>
      </c>
      <c r="L1499" s="6">
        <f t="shared" si="1092"/>
        <v>0.44224266900273534</v>
      </c>
      <c r="M1499" s="6">
        <f t="shared" si="1092"/>
        <v>0.45254952650733848</v>
      </c>
      <c r="N1499" s="6">
        <f t="shared" si="1093"/>
        <v>0.46674896333153715</v>
      </c>
      <c r="O1499" s="6">
        <f t="shared" si="1093"/>
        <v>0.62715459476078239</v>
      </c>
      <c r="P1499" s="6">
        <f t="shared" si="1093"/>
        <v>0.39257204302866983</v>
      </c>
      <c r="Q1499" s="6">
        <f t="shared" si="1093"/>
        <v>0.41848634533831319</v>
      </c>
      <c r="R1499" s="6">
        <f t="shared" si="1093"/>
        <v>0.62171623189799008</v>
      </c>
      <c r="S1499" s="6">
        <f t="shared" ref="S1499:T1499" si="1095">S1495/S1494</f>
        <v>0.42049678026254483</v>
      </c>
      <c r="T1499" s="6">
        <f t="shared" si="1095"/>
        <v>0.41435691348756226</v>
      </c>
    </row>
    <row r="1500" spans="1:20">
      <c r="B1500" t="s">
        <v>312</v>
      </c>
      <c r="D1500" t="s">
        <v>20</v>
      </c>
      <c r="E1500" s="6">
        <v>0.57979999999999998</v>
      </c>
      <c r="F1500" s="6">
        <v>0.59</v>
      </c>
      <c r="G1500" s="6">
        <v>0.60950000000000004</v>
      </c>
      <c r="H1500" s="6">
        <v>0.63980000000000004</v>
      </c>
      <c r="I1500" s="6">
        <v>0.79176995388206062</v>
      </c>
      <c r="J1500" s="6">
        <v>0.59731031987671024</v>
      </c>
      <c r="K1500" s="6">
        <f t="shared" si="1092"/>
        <v>0.64897313373928744</v>
      </c>
      <c r="L1500" s="6">
        <f t="shared" si="1092"/>
        <v>0.61264536564172234</v>
      </c>
      <c r="M1500" s="6">
        <f t="shared" si="1092"/>
        <v>0.60802350469336242</v>
      </c>
      <c r="N1500" s="6">
        <f t="shared" si="1093"/>
        <v>0.58449676835969988</v>
      </c>
      <c r="O1500" s="6">
        <f t="shared" si="1093"/>
        <v>0.55594819005360274</v>
      </c>
      <c r="P1500" s="6">
        <f t="shared" si="1093"/>
        <v>0.55531887604452701</v>
      </c>
      <c r="Q1500" s="6">
        <f t="shared" si="1093"/>
        <v>0.60104923218293316</v>
      </c>
      <c r="R1500" s="6">
        <f t="shared" si="1093"/>
        <v>0.58285885949566174</v>
      </c>
      <c r="S1500" s="6">
        <f t="shared" ref="S1500:T1500" si="1096">S1496/S1495</f>
        <v>0.551871230190351</v>
      </c>
      <c r="T1500" s="6">
        <f t="shared" si="1096"/>
        <v>0.55483741960303079</v>
      </c>
    </row>
    <row r="1501" spans="1:20">
      <c r="B1501" t="s">
        <v>312</v>
      </c>
      <c r="D1501" t="s">
        <v>21</v>
      </c>
      <c r="E1501" s="6">
        <v>0.26790000000000003</v>
      </c>
      <c r="F1501" s="6">
        <v>0.26350000000000001</v>
      </c>
      <c r="G1501" s="6">
        <v>0.25530000000000003</v>
      </c>
      <c r="H1501" s="6">
        <v>0.27850000000000003</v>
      </c>
      <c r="I1501" s="6">
        <v>0.37510589650112847</v>
      </c>
      <c r="J1501" s="6">
        <v>0.26465359221320217</v>
      </c>
      <c r="K1501" s="6">
        <f t="shared" ref="K1501:R1501" si="1097">K1496/K1494</f>
        <v>0.34319661033022697</v>
      </c>
      <c r="L1501" s="6">
        <f t="shared" si="1097"/>
        <v>0.27093792165355196</v>
      </c>
      <c r="M1501" s="6">
        <f t="shared" si="1097"/>
        <v>0.27516074915431371</v>
      </c>
      <c r="N1501" s="6">
        <f t="shared" si="1097"/>
        <v>0.27281326070252354</v>
      </c>
      <c r="O1501" s="6">
        <f t="shared" si="1097"/>
        <v>0.34866546184105762</v>
      </c>
      <c r="P1501" s="6">
        <f t="shared" si="1097"/>
        <v>0.21800266570118465</v>
      </c>
      <c r="Q1501" s="6">
        <f t="shared" si="1097"/>
        <v>0.25153089654463495</v>
      </c>
      <c r="R1501" s="6">
        <f t="shared" si="1097"/>
        <v>0.36237281385400288</v>
      </c>
      <c r="S1501" s="6">
        <f t="shared" ref="S1501:T1501" si="1098">S1496/S1494</f>
        <v>0.2320600754145723</v>
      </c>
      <c r="T1501" s="6">
        <f t="shared" si="1098"/>
        <v>0.22990072067411529</v>
      </c>
    </row>
    <row r="1502" spans="1:20">
      <c r="B1502" t="s">
        <v>312</v>
      </c>
    </row>
    <row r="1503" spans="1:20">
      <c r="A1503" t="s">
        <v>314</v>
      </c>
      <c r="B1503" t="s">
        <v>315</v>
      </c>
      <c r="C1503" t="s">
        <v>316</v>
      </c>
    </row>
    <row r="1504" spans="1:20">
      <c r="B1504" t="s">
        <v>315</v>
      </c>
      <c r="D1504" t="s">
        <v>12</v>
      </c>
      <c r="E1504" s="1">
        <v>104</v>
      </c>
      <c r="F1504" s="1">
        <v>94</v>
      </c>
      <c r="G1504" s="1">
        <v>66</v>
      </c>
      <c r="H1504" s="1">
        <v>43</v>
      </c>
      <c r="I1504" s="1">
        <v>62</v>
      </c>
      <c r="J1504" s="1">
        <v>85</v>
      </c>
      <c r="K1504" s="1">
        <f>HLOOKUP(B1503,'FY14-15'!$E$2:$GA$49,15,FALSE)</f>
        <v>71</v>
      </c>
      <c r="L1504" s="1">
        <f>HLOOKUP(B1503,'FY15-16'!$E$2:$GA$49,15,FALSE)</f>
        <v>65</v>
      </c>
      <c r="M1504" s="1">
        <f>HLOOKUP(B1503,'FY16-17'!$E$2:$GA$49,15,FALSE)</f>
        <v>79</v>
      </c>
      <c r="N1504" s="1">
        <f>HLOOKUP(B1503,'FY17-18'!$E$2:$GA$49,15,FALSE)</f>
        <v>57</v>
      </c>
      <c r="O1504" s="1">
        <f>HLOOKUP($B1503,'FY18-19'!$E$2:$GA$49,15,FALSE)</f>
        <v>67</v>
      </c>
      <c r="P1504" s="1">
        <f>HLOOKUP($B1503,'FY19-20'!$E$2:$GA$49,15,FALSE)</f>
        <v>57</v>
      </c>
      <c r="Q1504" s="1">
        <f>HLOOKUP($B1503,'FY20-21'!$E$2:$GA$49,15,FALSE)</f>
        <v>60</v>
      </c>
      <c r="R1504" s="1">
        <f>HLOOKUP($B1503,'FY21-22'!$E$2:$GA$49,15,FALSE)</f>
        <v>64</v>
      </c>
      <c r="S1504" s="1">
        <f>HLOOKUP($B1503,'FY22-23'!$E$2:$GA$49,15,FALSE)</f>
        <v>52</v>
      </c>
      <c r="T1504" s="1">
        <f>HLOOKUP($B1503,'FY23-24'!$E$2:$GA$49,15,FALSE)</f>
        <v>48</v>
      </c>
    </row>
    <row r="1505" spans="1:20">
      <c r="B1505" t="s">
        <v>315</v>
      </c>
      <c r="D1505" t="s">
        <v>13</v>
      </c>
      <c r="E1505" s="3">
        <v>15792</v>
      </c>
      <c r="F1505" s="3">
        <v>13944</v>
      </c>
      <c r="G1505" s="3">
        <v>7436</v>
      </c>
      <c r="H1505" s="3">
        <v>7172</v>
      </c>
      <c r="I1505" s="1">
        <v>7544</v>
      </c>
      <c r="J1505" s="1">
        <v>8364</v>
      </c>
      <c r="K1505" s="1">
        <f>HLOOKUP(B1504,'FY14-15'!$E$2:$GA$49,31,FALSE)</f>
        <v>8150</v>
      </c>
      <c r="L1505" s="1">
        <f>HLOOKUP(B1504,'FY15-16'!$E$2:$GA$49,31,FALSE)</f>
        <v>7222</v>
      </c>
      <c r="M1505" s="1">
        <f>HLOOKUP(B1504,'FY16-17'!$E$2:$GA$49,31,FALSE)</f>
        <v>7824</v>
      </c>
      <c r="N1505" s="1">
        <f>HLOOKUP(B1504,'FY17-18'!$E$2:$GA$49,31,FALSE)</f>
        <v>8364</v>
      </c>
      <c r="O1505" s="1">
        <f>HLOOKUP($B1504,'FY18-19'!$E$2:$GA$49,31,FALSE)</f>
        <v>7515</v>
      </c>
      <c r="P1505" s="1">
        <f>HLOOKUP($B1504,'FY19-20'!$E$2:$GA$49,31,FALSE)</f>
        <v>5520</v>
      </c>
      <c r="Q1505" s="1">
        <f>HLOOKUP($B1504,'FY20-21'!$E$2:$GA$49,31,FALSE)</f>
        <v>9185</v>
      </c>
      <c r="R1505" s="1">
        <f>HLOOKUP($B1504,'FY21-22'!$E$2:$GA$49,31,FALSE)</f>
        <v>8300</v>
      </c>
      <c r="S1505" s="1">
        <f>HLOOKUP($B1504,'FY22-23'!$E$2:$GA$49,31,FALSE)</f>
        <v>10524.4</v>
      </c>
      <c r="T1505" s="1">
        <f>HLOOKUP($B1504,'FY23-24'!$E$2:$GA$49,31,FALSE)</f>
        <v>8016</v>
      </c>
    </row>
    <row r="1506" spans="1:20">
      <c r="B1506" t="s">
        <v>315</v>
      </c>
      <c r="D1506" t="s">
        <v>24</v>
      </c>
      <c r="E1506" s="3">
        <v>26142.43</v>
      </c>
      <c r="F1506" s="3">
        <v>25153.63</v>
      </c>
      <c r="G1506" s="3">
        <v>29999.56</v>
      </c>
      <c r="H1506" s="3">
        <v>35709.599999999999</v>
      </c>
      <c r="I1506" s="1">
        <v>36330.79</v>
      </c>
      <c r="J1506" s="1">
        <v>26827.35</v>
      </c>
      <c r="K1506" s="1">
        <f>HLOOKUP(B1505,'FY14-15'!$E$2:$GA$49,7,FALSE)</f>
        <v>23742.7</v>
      </c>
      <c r="L1506" s="1">
        <f>HLOOKUP(B1505,'FY15-16'!$E$2:$GA$49,7,FALSE)</f>
        <v>18733.14</v>
      </c>
      <c r="M1506" s="1">
        <f>HLOOKUP(B1505,'FY16-17'!$E$2:$GA$49,7,FALSE)</f>
        <v>19360.98</v>
      </c>
      <c r="N1506" s="1">
        <f>HLOOKUP(B1505,'FY17-18'!$E$2:$GA$49,7,FALSE)</f>
        <v>22804.880000000001</v>
      </c>
      <c r="O1506" s="1">
        <f>HLOOKUP($B1505,'FY18-19'!$E$2:$GA$49,7,FALSE)</f>
        <v>21513.06</v>
      </c>
      <c r="P1506" s="1">
        <f>HLOOKUP($B1505,'FY19-20'!$E$2:$GA$49,7,FALSE)</f>
        <v>20706.150000000001</v>
      </c>
      <c r="Q1506" s="1">
        <f>HLOOKUP($B1505,'FY20-21'!$E$2:$GA$49,7,FALSE)</f>
        <v>30028.49</v>
      </c>
      <c r="R1506" s="1">
        <f>HLOOKUP($B1505,'FY21-22'!$E$2:$GA$49,7,FALSE)</f>
        <v>31966.29</v>
      </c>
      <c r="S1506" s="1">
        <f>HLOOKUP($B1505,'FY22-23'!$E$2:$GA$49,7,FALSE)</f>
        <v>24449.360000000001</v>
      </c>
      <c r="T1506" s="1">
        <f>HLOOKUP($B1505,'FY23-24'!$E$2:$GA$49,7,FALSE)</f>
        <v>27229.43</v>
      </c>
    </row>
    <row r="1507" spans="1:20">
      <c r="B1507" t="s">
        <v>315</v>
      </c>
      <c r="D1507" t="s">
        <v>15</v>
      </c>
      <c r="E1507" s="3">
        <v>12809.3</v>
      </c>
      <c r="F1507" s="3">
        <v>12809.3</v>
      </c>
      <c r="G1507" s="3">
        <v>12023.08</v>
      </c>
      <c r="H1507" s="3">
        <v>13890.96</v>
      </c>
      <c r="I1507" s="1">
        <v>14194.51</v>
      </c>
      <c r="J1507" s="1">
        <v>11181.06</v>
      </c>
      <c r="K1507" s="1">
        <f>HLOOKUP(B1506,'FY14-15'!$E$2:$GA$49,39,FALSE)</f>
        <v>11181.06</v>
      </c>
      <c r="L1507" s="1">
        <f>HLOOKUP(B1506,'FY15-16'!$E$2:$GA$49,39,FALSE)</f>
        <v>10082.700000000001</v>
      </c>
      <c r="M1507" s="1">
        <f>HLOOKUP(B1506,'FY16-17'!$E$2:$GA$49,39,FALSE)</f>
        <v>8516.9599999999991</v>
      </c>
      <c r="N1507" s="1">
        <f>HLOOKUP(B1506,'FY17-18'!$E$2:$GA$49,39,FALSE)</f>
        <v>9818.65</v>
      </c>
      <c r="O1507" s="1">
        <f>HLOOKUP($B1506,'FY18-19'!$E$2:$GA$49,39,FALSE)</f>
        <v>9818.65</v>
      </c>
      <c r="P1507" s="1">
        <f>HLOOKUP($B1506,'FY19-20'!$E$2:$GA$49,39,FALSE)</f>
        <v>9168.49</v>
      </c>
      <c r="Q1507" s="1">
        <f>HLOOKUP($B1506,'FY20-21'!$E$2:$GA$49,39,FALSE)</f>
        <v>12470.890000000001</v>
      </c>
      <c r="R1507" s="1">
        <f>HLOOKUP($B1506,'FY21-22'!$E$2:$GA$49,39,FALSE)</f>
        <v>12905.59</v>
      </c>
      <c r="S1507" s="1">
        <f>HLOOKUP($B1506,'FY22-23'!$E$2:$GA$49,39,FALSE)</f>
        <v>12905.59</v>
      </c>
      <c r="T1507" s="1">
        <f>HLOOKUP($B1506,'FY23-24'!$E$2:$GA$49,39,FALSE)</f>
        <v>11230.09</v>
      </c>
    </row>
    <row r="1508" spans="1:20">
      <c r="B1508" t="s">
        <v>315</v>
      </c>
      <c r="D1508" t="s">
        <v>16</v>
      </c>
      <c r="E1508" s="3">
        <v>7253.91</v>
      </c>
      <c r="F1508" s="3">
        <v>7531.380000000001</v>
      </c>
      <c r="G1508" s="3">
        <v>7132.05</v>
      </c>
      <c r="H1508" s="3">
        <v>8706.0300000000007</v>
      </c>
      <c r="I1508" s="1">
        <v>8773.7999999999993</v>
      </c>
      <c r="J1508" s="1">
        <v>8723.89</v>
      </c>
      <c r="K1508" s="1">
        <f>HLOOKUP(B1507,'FY14-15'!$E$2:$GA$49,48,FALSE)</f>
        <v>6917.97</v>
      </c>
      <c r="L1508" s="1">
        <f>HLOOKUP(B1507,'FY15-16'!$E$2:$GA$49,48,FALSE)</f>
        <v>6100.6399999999994</v>
      </c>
      <c r="M1508" s="1">
        <f>HLOOKUP(B1507,'FY16-17'!$E$2:$GA$49,48,FALSE)</f>
        <v>5017.72</v>
      </c>
      <c r="N1508" s="1">
        <f>HLOOKUP(B1507,'FY17-18'!$E$2:$GA$49,48,FALSE)</f>
        <v>5834.6399999999994</v>
      </c>
      <c r="O1508" s="1">
        <f>HLOOKUP($B1507,'FY18-19'!$E$2:$GA$49,48,FALSE)</f>
        <v>5458.66</v>
      </c>
      <c r="P1508" s="1">
        <f>HLOOKUP($B1507,'FY19-20'!$E$2:$GA$49,48,FALSE)</f>
        <v>5179.67</v>
      </c>
      <c r="Q1508" s="1">
        <f>HLOOKUP($B1507,'FY20-21'!$E$2:$GA$49,48,FALSE)</f>
        <v>7770.74</v>
      </c>
      <c r="R1508" s="1">
        <f>HLOOKUP($B1507,'FY21-22'!$E$2:$GA$49,48,FALSE)</f>
        <v>7563.75</v>
      </c>
      <c r="S1508" s="1">
        <f>HLOOKUP($B1507,'FY22-23'!$E$2:$GA$49,48,FALSE)</f>
        <v>7390.14</v>
      </c>
      <c r="T1508" s="1">
        <f>HLOOKUP($B1507,'FY23-24'!$E$2:$GA$49,48,FALSE)</f>
        <v>6025.0300000000007</v>
      </c>
    </row>
    <row r="1509" spans="1:20">
      <c r="B1509" t="s">
        <v>315</v>
      </c>
      <c r="D1509" t="s">
        <v>17</v>
      </c>
      <c r="E1509" s="3">
        <v>251.37</v>
      </c>
      <c r="F1509" s="3">
        <v>267.58999999999997</v>
      </c>
      <c r="G1509" s="3">
        <v>454.54</v>
      </c>
      <c r="H1509" s="3">
        <v>830.46</v>
      </c>
      <c r="I1509" s="3">
        <v>585.98048387096776</v>
      </c>
      <c r="J1509" s="3">
        <v>315.61588235294118</v>
      </c>
      <c r="K1509" s="3">
        <f t="shared" ref="K1509:R1509" si="1099">K1506/K1504</f>
        <v>334.40422535211269</v>
      </c>
      <c r="L1509" s="3">
        <f t="shared" si="1099"/>
        <v>288.20215384615386</v>
      </c>
      <c r="M1509" s="3">
        <f t="shared" si="1099"/>
        <v>245.07569620253165</v>
      </c>
      <c r="N1509" s="3">
        <f t="shared" si="1099"/>
        <v>400.08561403508776</v>
      </c>
      <c r="O1509" s="3">
        <f t="shared" si="1099"/>
        <v>321.09044776119407</v>
      </c>
      <c r="P1509" s="3">
        <f t="shared" si="1099"/>
        <v>363.26578947368421</v>
      </c>
      <c r="Q1509" s="3">
        <f t="shared" si="1099"/>
        <v>500.47483333333338</v>
      </c>
      <c r="R1509" s="3">
        <f t="shared" si="1099"/>
        <v>499.47328125000001</v>
      </c>
      <c r="S1509" s="3">
        <f t="shared" ref="S1509:T1509" si="1100">S1506/S1504</f>
        <v>470.18</v>
      </c>
      <c r="T1509" s="3">
        <f t="shared" si="1100"/>
        <v>567.27979166666671</v>
      </c>
    </row>
    <row r="1510" spans="1:20">
      <c r="B1510" t="s">
        <v>315</v>
      </c>
      <c r="D1510" t="s">
        <v>18</v>
      </c>
      <c r="E1510" s="4">
        <v>1.66</v>
      </c>
      <c r="F1510" s="4">
        <v>1.8</v>
      </c>
      <c r="G1510" s="4">
        <v>4.03</v>
      </c>
      <c r="H1510" s="4">
        <v>4.9800000000000004</v>
      </c>
      <c r="I1510" s="5">
        <v>4.8158523329798513</v>
      </c>
      <c r="J1510" s="5">
        <v>3.2074784791965567</v>
      </c>
      <c r="K1510" s="3">
        <f t="shared" ref="K1510:M1512" si="1101">K1506/K1505</f>
        <v>2.9132147239263806</v>
      </c>
      <c r="L1510" s="3">
        <f t="shared" si="1101"/>
        <v>2.593899196898366</v>
      </c>
      <c r="M1510" s="3">
        <f t="shared" si="1101"/>
        <v>2.4745628834355826</v>
      </c>
      <c r="N1510" s="3">
        <f t="shared" ref="N1510:R1512" si="1102">N1506/N1505</f>
        <v>2.7265518890483023</v>
      </c>
      <c r="O1510" s="3">
        <f t="shared" si="1102"/>
        <v>2.8626826347305392</v>
      </c>
      <c r="P1510" s="3">
        <f t="shared" si="1102"/>
        <v>3.7511141304347828</v>
      </c>
      <c r="Q1510" s="3">
        <f t="shared" si="1102"/>
        <v>3.2692966793685359</v>
      </c>
      <c r="R1510" s="3">
        <f t="shared" si="1102"/>
        <v>3.8513602409638557</v>
      </c>
      <c r="S1510" s="3">
        <f t="shared" ref="S1510:T1510" si="1103">S1506/S1505</f>
        <v>2.3231120063851622</v>
      </c>
      <c r="T1510" s="3">
        <f t="shared" si="1103"/>
        <v>3.3968849800399203</v>
      </c>
    </row>
    <row r="1511" spans="1:20">
      <c r="B1511" t="s">
        <v>315</v>
      </c>
      <c r="D1511" t="s">
        <v>19</v>
      </c>
      <c r="E1511" s="6">
        <v>0.49</v>
      </c>
      <c r="F1511" s="6">
        <v>0.50919999999999999</v>
      </c>
      <c r="G1511" s="6">
        <v>0.40079999999999999</v>
      </c>
      <c r="H1511" s="6">
        <v>0.38900000000000001</v>
      </c>
      <c r="I1511" s="6">
        <v>0.39070193629150368</v>
      </c>
      <c r="J1511" s="6">
        <v>0.41677839965557539</v>
      </c>
      <c r="K1511" s="6">
        <f t="shared" si="1101"/>
        <v>0.4709262215333555</v>
      </c>
      <c r="L1511" s="6">
        <f t="shared" si="1101"/>
        <v>0.53822797459475569</v>
      </c>
      <c r="M1511" s="6">
        <f t="shared" si="1101"/>
        <v>0.43990335199974379</v>
      </c>
      <c r="N1511" s="6">
        <f t="shared" si="1102"/>
        <v>0.43055039096895048</v>
      </c>
      <c r="O1511" s="6">
        <f t="shared" si="1102"/>
        <v>0.45640415635897447</v>
      </c>
      <c r="P1511" s="6">
        <f t="shared" si="1102"/>
        <v>0.44279066847289328</v>
      </c>
      <c r="Q1511" s="6">
        <f t="shared" si="1102"/>
        <v>0.41530193492912898</v>
      </c>
      <c r="R1511" s="6">
        <f t="shared" si="1102"/>
        <v>0.40372498654050876</v>
      </c>
      <c r="S1511" s="6">
        <f t="shared" ref="S1511:T1511" si="1104">S1507/S1506</f>
        <v>0.52784980874755005</v>
      </c>
      <c r="T1511" s="6">
        <f t="shared" si="1104"/>
        <v>0.41242471840211126</v>
      </c>
    </row>
    <row r="1512" spans="1:20">
      <c r="B1512" t="s">
        <v>315</v>
      </c>
      <c r="D1512" t="s">
        <v>20</v>
      </c>
      <c r="E1512" s="6">
        <v>0.56630000000000003</v>
      </c>
      <c r="F1512" s="6">
        <v>0.58799999999999997</v>
      </c>
      <c r="G1512" s="6">
        <v>0.59319999999999995</v>
      </c>
      <c r="H1512" s="6">
        <v>0.62670000000000003</v>
      </c>
      <c r="I1512" s="6">
        <v>0.61811221380660542</v>
      </c>
      <c r="J1512" s="6">
        <v>0.78023818850806625</v>
      </c>
      <c r="K1512" s="6">
        <f t="shared" si="1101"/>
        <v>0.61872219628550429</v>
      </c>
      <c r="L1512" s="6">
        <f t="shared" si="1101"/>
        <v>0.60506015253850642</v>
      </c>
      <c r="M1512" s="6">
        <f t="shared" si="1101"/>
        <v>0.5891444834776729</v>
      </c>
      <c r="N1512" s="6">
        <f t="shared" si="1102"/>
        <v>0.59424055241810225</v>
      </c>
      <c r="O1512" s="6">
        <f t="shared" si="1102"/>
        <v>0.55594811914061504</v>
      </c>
      <c r="P1512" s="6">
        <f t="shared" si="1102"/>
        <v>0.56494253688448159</v>
      </c>
      <c r="Q1512" s="6">
        <f t="shared" si="1102"/>
        <v>0.62311029926492811</v>
      </c>
      <c r="R1512" s="6">
        <f t="shared" si="1102"/>
        <v>0.58608323989836963</v>
      </c>
      <c r="S1512" s="6">
        <f t="shared" ref="S1512:T1512" si="1105">S1508/S1507</f>
        <v>0.57263092969790608</v>
      </c>
      <c r="T1512" s="6">
        <f t="shared" si="1105"/>
        <v>0.53650772166563232</v>
      </c>
    </row>
    <row r="1513" spans="1:20">
      <c r="B1513" t="s">
        <v>315</v>
      </c>
      <c r="D1513" t="s">
        <v>21</v>
      </c>
      <c r="E1513" s="6">
        <v>0.27750000000000002</v>
      </c>
      <c r="F1513" s="6">
        <v>0.2994</v>
      </c>
      <c r="G1513" s="6">
        <v>0.23769999999999999</v>
      </c>
      <c r="H1513" s="6">
        <v>0.24379999999999999</v>
      </c>
      <c r="I1513" s="6">
        <v>0.24149763877966868</v>
      </c>
      <c r="J1513" s="6">
        <v>0.32518642355655702</v>
      </c>
      <c r="K1513" s="6">
        <f t="shared" ref="K1513:R1513" si="1106">K1508/K1506</f>
        <v>0.29137250607555165</v>
      </c>
      <c r="L1513" s="6">
        <f t="shared" si="1106"/>
        <v>0.32566030040879423</v>
      </c>
      <c r="M1513" s="6">
        <f t="shared" si="1106"/>
        <v>0.25916663309398597</v>
      </c>
      <c r="N1513" s="6">
        <f t="shared" si="1106"/>
        <v>0.25585050217321903</v>
      </c>
      <c r="O1513" s="6">
        <f t="shared" si="1106"/>
        <v>0.25373703229573102</v>
      </c>
      <c r="P1513" s="6">
        <f t="shared" si="1106"/>
        <v>0.25015128355585176</v>
      </c>
      <c r="Q1513" s="6">
        <f t="shared" si="1106"/>
        <v>0.25877891295899325</v>
      </c>
      <c r="R1513" s="6">
        <f t="shared" si="1106"/>
        <v>0.23661644813958704</v>
      </c>
      <c r="S1513" s="6">
        <f t="shared" ref="S1513:T1513" si="1107">S1508/S1506</f>
        <v>0.30226312672397149</v>
      </c>
      <c r="T1513" s="6">
        <f t="shared" si="1107"/>
        <v>0.22126904602850667</v>
      </c>
    </row>
    <row r="1514" spans="1:20">
      <c r="B1514" t="s">
        <v>315</v>
      </c>
    </row>
    <row r="1515" spans="1:20">
      <c r="A1515" t="s">
        <v>314</v>
      </c>
      <c r="B1515" t="s">
        <v>317</v>
      </c>
      <c r="C1515" t="s">
        <v>318</v>
      </c>
    </row>
    <row r="1516" spans="1:20">
      <c r="B1516" t="s">
        <v>317</v>
      </c>
      <c r="D1516" t="s">
        <v>12</v>
      </c>
      <c r="E1516" s="1">
        <v>87</v>
      </c>
      <c r="F1516" s="1">
        <v>236</v>
      </c>
      <c r="G1516" s="1">
        <v>340</v>
      </c>
      <c r="H1516" s="1">
        <v>331</v>
      </c>
      <c r="I1516" s="1">
        <v>208</v>
      </c>
      <c r="J1516" s="1">
        <v>271</v>
      </c>
      <c r="K1516" s="1">
        <f>HLOOKUP(B1515,'FY14-15'!$E$2:$GA$49,15,FALSE)</f>
        <v>171</v>
      </c>
      <c r="L1516" s="1">
        <f>HLOOKUP(B1515,'FY15-16'!$E$2:$GA$49,15,FALSE)</f>
        <v>181</v>
      </c>
      <c r="M1516" s="1">
        <f>HLOOKUP(B1515,'FY16-17'!$E$2:$GA$49,15,FALSE)</f>
        <v>364</v>
      </c>
      <c r="N1516" s="1">
        <f>HLOOKUP(B1515,'FY17-18'!$E$2:$GA$49,15,FALSE)</f>
        <v>355</v>
      </c>
      <c r="O1516" s="1">
        <f>HLOOKUP($B1515,'FY18-19'!$E$2:$GA$49,15,FALSE)</f>
        <v>360</v>
      </c>
      <c r="P1516" s="1">
        <f>HLOOKUP($B1515,'FY19-20'!$E$2:$GA$49,15,FALSE)</f>
        <v>354</v>
      </c>
      <c r="Q1516" s="1">
        <f>HLOOKUP($B1515,'FY20-21'!$E$2:$GA$49,15,FALSE)</f>
        <v>88</v>
      </c>
      <c r="R1516" s="1">
        <f>HLOOKUP($B1515,'FY21-22'!$E$2:$GA$49,15,FALSE)</f>
        <v>147</v>
      </c>
      <c r="S1516" s="1">
        <f>HLOOKUP($B1515,'FY22-23'!$E$2:$GA$49,15,FALSE)</f>
        <v>171</v>
      </c>
      <c r="T1516" s="1">
        <f>HLOOKUP($B1515,'FY23-24'!$E$2:$GA$49,15,FALSE)</f>
        <v>111</v>
      </c>
    </row>
    <row r="1517" spans="1:20">
      <c r="B1517" t="s">
        <v>317</v>
      </c>
      <c r="D1517" t="s">
        <v>13</v>
      </c>
      <c r="E1517" s="3">
        <v>57892</v>
      </c>
      <c r="F1517" s="3">
        <v>49593.599999999999</v>
      </c>
      <c r="G1517" s="3">
        <v>3640686.5</v>
      </c>
      <c r="H1517" s="3">
        <v>25748</v>
      </c>
      <c r="I1517" s="1">
        <v>24436</v>
      </c>
      <c r="J1517" s="1">
        <v>23124</v>
      </c>
      <c r="K1517" s="1">
        <f>HLOOKUP(B1516,'FY14-15'!$E$2:$GA$49,31,FALSE)</f>
        <v>25917</v>
      </c>
      <c r="L1517" s="1">
        <f>HLOOKUP(B1516,'FY15-16'!$E$2:$GA$49,31,FALSE)</f>
        <v>28525</v>
      </c>
      <c r="M1517" s="1">
        <f>HLOOKUP(B1516,'FY16-17'!$E$2:$GA$49,31,FALSE)</f>
        <v>33948</v>
      </c>
      <c r="N1517" s="1">
        <f>HLOOKUP(B1516,'FY17-18'!$E$2:$GA$49,31,FALSE)</f>
        <v>34932</v>
      </c>
      <c r="O1517" s="1">
        <f>HLOOKUP($B1516,'FY18-19'!$E$2:$GA$49,31,FALSE)</f>
        <v>34276</v>
      </c>
      <c r="P1517" s="1">
        <f>HLOOKUP($B1516,'FY19-20'!$E$2:$GA$49,31,FALSE)</f>
        <v>37584</v>
      </c>
      <c r="Q1517" s="1">
        <f>HLOOKUP($B1516,'FY20-21'!$E$2:$GA$49,31,FALSE)</f>
        <v>84788</v>
      </c>
      <c r="R1517" s="1">
        <f>HLOOKUP($B1516,'FY21-22'!$E$2:$GA$49,31,FALSE)</f>
        <v>62320</v>
      </c>
      <c r="S1517" s="1">
        <f>HLOOKUP($B1516,'FY22-23'!$E$2:$GA$49,31,FALSE)</f>
        <v>32835</v>
      </c>
      <c r="T1517" s="1">
        <f>HLOOKUP($B1516,'FY23-24'!$E$2:$GA$49,31,FALSE)</f>
        <v>30360</v>
      </c>
    </row>
    <row r="1518" spans="1:20">
      <c r="B1518" t="s">
        <v>317</v>
      </c>
      <c r="D1518" t="s">
        <v>24</v>
      </c>
      <c r="E1518" s="3">
        <v>119227.26</v>
      </c>
      <c r="F1518" s="3">
        <v>92737</v>
      </c>
      <c r="G1518" s="3">
        <v>85813.75</v>
      </c>
      <c r="H1518" s="3">
        <v>90988.77</v>
      </c>
      <c r="I1518" s="1">
        <v>105558</v>
      </c>
      <c r="J1518" s="1">
        <v>112236.87</v>
      </c>
      <c r="K1518" s="1">
        <f>HLOOKUP(B1517,'FY14-15'!$E$2:$GA$49,7,FALSE)</f>
        <v>91802.38</v>
      </c>
      <c r="L1518" s="1">
        <f>HLOOKUP(B1517,'FY15-16'!$E$2:$GA$49,7,FALSE)</f>
        <v>113858.34</v>
      </c>
      <c r="M1518" s="1">
        <f>HLOOKUP(B1517,'FY16-17'!$E$2:$GA$49,7,FALSE)</f>
        <v>116606</v>
      </c>
      <c r="N1518" s="1">
        <f>HLOOKUP(B1517,'FY17-18'!$E$2:$GA$49,7,FALSE)</f>
        <v>119502</v>
      </c>
      <c r="O1518" s="1">
        <f>HLOOKUP($B1517,'FY18-19'!$E$2:$GA$49,7,FALSE)</f>
        <v>114144.29</v>
      </c>
      <c r="P1518" s="1">
        <f>HLOOKUP($B1517,'FY19-20'!$E$2:$GA$49,7,FALSE)</f>
        <v>177649.16</v>
      </c>
      <c r="Q1518" s="1">
        <f>HLOOKUP($B1517,'FY20-21'!$E$2:$GA$49,7,FALSE)</f>
        <v>191367.73</v>
      </c>
      <c r="R1518" s="1">
        <f>HLOOKUP($B1517,'FY21-22'!$E$2:$GA$49,7,FALSE)</f>
        <v>203308.76</v>
      </c>
      <c r="S1518" s="1">
        <f>HLOOKUP($B1517,'FY22-23'!$E$2:$GA$49,7,FALSE)</f>
        <v>205614.72</v>
      </c>
      <c r="T1518" s="1">
        <f>HLOOKUP($B1517,'FY23-24'!$E$2:$GA$49,7,FALSE)</f>
        <v>173220.01</v>
      </c>
    </row>
    <row r="1519" spans="1:20">
      <c r="B1519" t="s">
        <v>317</v>
      </c>
      <c r="D1519" t="s">
        <v>15</v>
      </c>
      <c r="E1519" s="3">
        <v>67780.2</v>
      </c>
      <c r="F1519" s="3">
        <v>54880.42</v>
      </c>
      <c r="G1519" s="3">
        <v>77232.38</v>
      </c>
      <c r="H1519" s="3">
        <v>77232.38</v>
      </c>
      <c r="I1519" s="1">
        <v>41872.11</v>
      </c>
      <c r="J1519" s="1">
        <v>43805.67</v>
      </c>
      <c r="K1519" s="1">
        <f>HLOOKUP(B1518,'FY14-15'!$E$2:$GA$49,39,FALSE)</f>
        <v>43805.67</v>
      </c>
      <c r="L1519" s="1">
        <f>HLOOKUP(B1518,'FY15-16'!$E$2:$GA$49,39,FALSE)</f>
        <v>45707.46</v>
      </c>
      <c r="M1519" s="1">
        <f>HLOOKUP(B1518,'FY16-17'!$E$2:$GA$49,39,FALSE)</f>
        <v>47996.2</v>
      </c>
      <c r="N1519" s="1">
        <f>HLOOKUP(B1518,'FY17-18'!$E$2:$GA$49,39,FALSE)</f>
        <v>49223.5</v>
      </c>
      <c r="O1519" s="1">
        <f>HLOOKUP($B1518,'FY18-19'!$E$2:$GA$49,39,FALSE)</f>
        <v>49223.5</v>
      </c>
      <c r="P1519" s="1">
        <f>HLOOKUP($B1518,'FY19-20'!$E$2:$GA$49,39,FALSE)</f>
        <v>69582.09</v>
      </c>
      <c r="Q1519" s="1">
        <f>HLOOKUP($B1518,'FY20-21'!$E$2:$GA$49,39,FALSE)</f>
        <v>86050.08</v>
      </c>
      <c r="R1519" s="1">
        <f>HLOOKUP($B1518,'FY21-22'!$E$2:$GA$49,39,FALSE)</f>
        <v>86050.08</v>
      </c>
      <c r="S1519" s="1">
        <f>HLOOKUP($B1518,'FY22-23'!$E$2:$GA$49,39,FALSE)</f>
        <v>84467.74</v>
      </c>
      <c r="T1519" s="1">
        <f>HLOOKUP($B1518,'FY23-24'!$E$2:$GA$49,39,FALSE)</f>
        <v>77864.72</v>
      </c>
    </row>
    <row r="1520" spans="1:20">
      <c r="B1520" t="s">
        <v>317</v>
      </c>
      <c r="D1520" t="s">
        <v>16</v>
      </c>
      <c r="E1520" s="3">
        <v>39381.410000000003</v>
      </c>
      <c r="F1520" s="3">
        <v>31016.42</v>
      </c>
      <c r="G1520" s="3">
        <v>48552.36</v>
      </c>
      <c r="H1520" s="3">
        <v>47332.770000000004</v>
      </c>
      <c r="I1520" s="1">
        <v>22112.07</v>
      </c>
      <c r="J1520" s="1">
        <v>27123.199999999997</v>
      </c>
      <c r="K1520" s="1">
        <f>HLOOKUP(B1519,'FY14-15'!$E$2:$GA$49,48,FALSE)</f>
        <v>28428.699999999997</v>
      </c>
      <c r="L1520" s="1">
        <f>HLOOKUP(B1519,'FY15-16'!$E$2:$GA$49,48,FALSE)</f>
        <v>28372.07</v>
      </c>
      <c r="M1520" s="1">
        <f>HLOOKUP(B1519,'FY16-17'!$E$2:$GA$49,48,FALSE)</f>
        <v>29409.86</v>
      </c>
      <c r="N1520" s="1">
        <f>HLOOKUP(B1519,'FY17-18'!$E$2:$GA$49,48,FALSE)</f>
        <v>28745.119999999999</v>
      </c>
      <c r="O1520" s="1">
        <f>HLOOKUP($B1519,'FY18-19'!$E$2:$GA$49,48,FALSE)</f>
        <v>27365.72</v>
      </c>
      <c r="P1520" s="1">
        <f>HLOOKUP($B1519,'FY19-20'!$E$2:$GA$49,48,FALSE)</f>
        <v>41659.11</v>
      </c>
      <c r="Q1520" s="1">
        <f>HLOOKUP($B1519,'FY20-21'!$E$2:$GA$49,48,FALSE)</f>
        <v>52991.789999999994</v>
      </c>
      <c r="R1520" s="1">
        <f>HLOOKUP($B1519,'FY21-22'!$E$2:$GA$49,48,FALSE)</f>
        <v>50155.05</v>
      </c>
      <c r="S1520" s="1">
        <f>HLOOKUP($B1519,'FY22-23'!$E$2:$GA$49,48,FALSE)</f>
        <v>48221.45</v>
      </c>
      <c r="T1520" s="1">
        <f>HLOOKUP($B1519,'FY23-24'!$E$2:$GA$49,48,FALSE)</f>
        <v>42213.17</v>
      </c>
    </row>
    <row r="1521" spans="1:20">
      <c r="B1521" t="s">
        <v>317</v>
      </c>
      <c r="D1521" t="s">
        <v>17</v>
      </c>
      <c r="E1521" s="3">
        <v>1370.43</v>
      </c>
      <c r="F1521" s="3">
        <v>392.95</v>
      </c>
      <c r="G1521" s="3">
        <v>252.39</v>
      </c>
      <c r="H1521" s="3">
        <v>274.89</v>
      </c>
      <c r="I1521" s="3">
        <v>507.49038461538464</v>
      </c>
      <c r="J1521" s="3">
        <v>414.15819188191881</v>
      </c>
      <c r="K1521" s="3">
        <f t="shared" ref="K1521:R1521" si="1108">K1518/K1516</f>
        <v>536.85602339181287</v>
      </c>
      <c r="L1521" s="3">
        <f t="shared" si="1108"/>
        <v>629.05160220994469</v>
      </c>
      <c r="M1521" s="3">
        <f t="shared" si="1108"/>
        <v>320.34615384615387</v>
      </c>
      <c r="N1521" s="3">
        <f t="shared" si="1108"/>
        <v>336.62535211267607</v>
      </c>
      <c r="O1521" s="3">
        <f t="shared" si="1108"/>
        <v>317.06747222222219</v>
      </c>
      <c r="P1521" s="3">
        <f t="shared" si="1108"/>
        <v>501.83378531073447</v>
      </c>
      <c r="Q1521" s="3">
        <f t="shared" si="1108"/>
        <v>2174.6332954545455</v>
      </c>
      <c r="R1521" s="3">
        <f t="shared" si="1108"/>
        <v>1383.0527891156464</v>
      </c>
      <c r="S1521" s="3">
        <f t="shared" ref="S1521:T1521" si="1109">S1518/S1516</f>
        <v>1202.4252631578947</v>
      </c>
      <c r="T1521" s="3">
        <f t="shared" si="1109"/>
        <v>1560.5406306306306</v>
      </c>
    </row>
    <row r="1522" spans="1:20">
      <c r="B1522" t="s">
        <v>317</v>
      </c>
      <c r="D1522" t="s">
        <v>18</v>
      </c>
      <c r="E1522" s="4">
        <v>2.06</v>
      </c>
      <c r="F1522" s="4">
        <v>1.87</v>
      </c>
      <c r="G1522" s="4">
        <v>0.02</v>
      </c>
      <c r="H1522" s="4">
        <v>3.53</v>
      </c>
      <c r="I1522" s="5">
        <v>4.319774103781306</v>
      </c>
      <c r="J1522" s="5">
        <v>4.8536961598339383</v>
      </c>
      <c r="K1522" s="3">
        <f t="shared" ref="K1522:M1524" si="1110">K1518/K1517</f>
        <v>3.5421684608558093</v>
      </c>
      <c r="L1522" s="3">
        <f t="shared" si="1110"/>
        <v>3.9915281332164767</v>
      </c>
      <c r="M1522" s="3">
        <f t="shared" si="1110"/>
        <v>3.4348415223282669</v>
      </c>
      <c r="N1522" s="3">
        <f t="shared" ref="N1522:R1524" si="1111">N1518/N1517</f>
        <v>3.4209893507385778</v>
      </c>
      <c r="O1522" s="3">
        <f t="shared" si="1111"/>
        <v>3.3301520014003967</v>
      </c>
      <c r="P1522" s="3">
        <f t="shared" si="1111"/>
        <v>4.726723073648361</v>
      </c>
      <c r="Q1522" s="3">
        <f t="shared" si="1111"/>
        <v>2.2570143180638769</v>
      </c>
      <c r="R1522" s="3">
        <f t="shared" si="1111"/>
        <v>3.2623356867779205</v>
      </c>
      <c r="S1522" s="3">
        <f t="shared" ref="S1522:T1522" si="1112">S1518/S1517</f>
        <v>6.2620593878483328</v>
      </c>
      <c r="T1522" s="3">
        <f t="shared" si="1112"/>
        <v>5.7055339262187088</v>
      </c>
    </row>
    <row r="1523" spans="1:20">
      <c r="B1523" t="s">
        <v>317</v>
      </c>
      <c r="D1523" t="s">
        <v>19</v>
      </c>
      <c r="E1523" s="6">
        <v>0.56850000000000001</v>
      </c>
      <c r="F1523" s="6">
        <v>0.59179999999999999</v>
      </c>
      <c r="G1523" s="6">
        <v>0.9</v>
      </c>
      <c r="H1523" s="6">
        <v>0.8488</v>
      </c>
      <c r="I1523" s="6">
        <v>0.39667396123458193</v>
      </c>
      <c r="J1523" s="6">
        <v>0.39029661108689151</v>
      </c>
      <c r="K1523" s="6">
        <f t="shared" si="1110"/>
        <v>0.47717357654561893</v>
      </c>
      <c r="L1523" s="6">
        <f t="shared" si="1110"/>
        <v>0.40144147543342018</v>
      </c>
      <c r="M1523" s="6">
        <f t="shared" si="1110"/>
        <v>0.41161003721935402</v>
      </c>
      <c r="N1523" s="6">
        <f t="shared" si="1111"/>
        <v>0.41190524007966395</v>
      </c>
      <c r="O1523" s="6">
        <f t="shared" si="1111"/>
        <v>0.43123926742196217</v>
      </c>
      <c r="P1523" s="6">
        <f t="shared" si="1111"/>
        <v>0.3916826288398999</v>
      </c>
      <c r="Q1523" s="6">
        <f t="shared" si="1111"/>
        <v>0.44965825742929594</v>
      </c>
      <c r="R1523" s="6">
        <f t="shared" si="1111"/>
        <v>0.42324826534774007</v>
      </c>
      <c r="S1523" s="6">
        <f t="shared" ref="S1523:T1523" si="1113">S1519/S1518</f>
        <v>0.4108058994998024</v>
      </c>
      <c r="T1523" s="6">
        <f t="shared" si="1113"/>
        <v>0.4495134251522096</v>
      </c>
    </row>
    <row r="1524" spans="1:20">
      <c r="B1524" t="s">
        <v>317</v>
      </c>
      <c r="D1524" t="s">
        <v>20</v>
      </c>
      <c r="E1524" s="6">
        <v>0.58099999999999996</v>
      </c>
      <c r="F1524" s="6">
        <v>0.56520000000000004</v>
      </c>
      <c r="G1524" s="6">
        <v>0.62870000000000004</v>
      </c>
      <c r="H1524" s="6">
        <v>0.6129</v>
      </c>
      <c r="I1524" s="6">
        <v>0.52808587864332601</v>
      </c>
      <c r="J1524" s="6">
        <v>0.61917098859576847</v>
      </c>
      <c r="K1524" s="6">
        <f t="shared" si="1110"/>
        <v>0.64897306672857646</v>
      </c>
      <c r="L1524" s="6">
        <f t="shared" si="1110"/>
        <v>0.62073171425408458</v>
      </c>
      <c r="M1524" s="6">
        <f t="shared" si="1110"/>
        <v>0.61275392635250292</v>
      </c>
      <c r="N1524" s="6">
        <f t="shared" si="1111"/>
        <v>0.58397147703840646</v>
      </c>
      <c r="O1524" s="6">
        <f t="shared" si="1111"/>
        <v>0.55594827673773706</v>
      </c>
      <c r="P1524" s="6">
        <f t="shared" si="1111"/>
        <v>0.59870449421683081</v>
      </c>
      <c r="Q1524" s="6">
        <f t="shared" si="1111"/>
        <v>0.61582499400349189</v>
      </c>
      <c r="R1524" s="6">
        <f t="shared" si="1111"/>
        <v>0.58285884219979811</v>
      </c>
      <c r="S1524" s="6">
        <f t="shared" ref="S1524:T1524" si="1114">S1520/S1519</f>
        <v>0.57088599742339496</v>
      </c>
      <c r="T1524" s="6">
        <f t="shared" si="1114"/>
        <v>0.54213474343707901</v>
      </c>
    </row>
    <row r="1525" spans="1:20">
      <c r="B1525" t="s">
        <v>317</v>
      </c>
      <c r="D1525" t="s">
        <v>21</v>
      </c>
      <c r="E1525" s="6">
        <v>0.33029999999999998</v>
      </c>
      <c r="F1525" s="6">
        <v>0.33450000000000002</v>
      </c>
      <c r="G1525" s="6">
        <v>0.56579999999999997</v>
      </c>
      <c r="H1525" s="6">
        <v>0.5202</v>
      </c>
      <c r="I1525" s="6">
        <v>0.20947791735349286</v>
      </c>
      <c r="J1525" s="6">
        <v>0.2416603385322488</v>
      </c>
      <c r="K1525" s="6">
        <f t="shared" ref="K1525:R1525" si="1115">K1520/K1518</f>
        <v>0.3096727993326534</v>
      </c>
      <c r="L1525" s="6">
        <f t="shared" si="1115"/>
        <v>0.24918745521847588</v>
      </c>
      <c r="M1525" s="6">
        <f t="shared" si="1115"/>
        <v>0.25221566643225907</v>
      </c>
      <c r="N1525" s="6">
        <f t="shared" si="1115"/>
        <v>0.24054091144918077</v>
      </c>
      <c r="O1525" s="6">
        <f t="shared" si="1115"/>
        <v>0.23974672758488402</v>
      </c>
      <c r="P1525" s="6">
        <f t="shared" si="1115"/>
        <v>0.23450215019311096</v>
      </c>
      <c r="Q1525" s="6">
        <f t="shared" si="1115"/>
        <v>0.27691079368501675</v>
      </c>
      <c r="R1525" s="6">
        <f t="shared" si="1115"/>
        <v>0.24669399390365668</v>
      </c>
      <c r="S1525" s="6">
        <f t="shared" ref="S1525:T1525" si="1116">S1520/S1518</f>
        <v>0.23452333568335962</v>
      </c>
      <c r="T1525" s="6">
        <f t="shared" si="1116"/>
        <v>0.24369684541641579</v>
      </c>
    </row>
    <row r="1526" spans="1:20">
      <c r="B1526" t="s">
        <v>317</v>
      </c>
    </row>
    <row r="1527" spans="1:20">
      <c r="A1527" t="s">
        <v>319</v>
      </c>
      <c r="B1527" t="s">
        <v>320</v>
      </c>
      <c r="C1527" t="s">
        <v>321</v>
      </c>
    </row>
    <row r="1528" spans="1:20">
      <c r="B1528" t="s">
        <v>320</v>
      </c>
      <c r="D1528" t="s">
        <v>12</v>
      </c>
      <c r="E1528" s="1">
        <v>1300</v>
      </c>
      <c r="F1528" s="1">
        <v>1248</v>
      </c>
      <c r="G1528" s="1">
        <v>1212</v>
      </c>
      <c r="H1528" s="1">
        <v>1092</v>
      </c>
      <c r="I1528" s="1">
        <v>1089</v>
      </c>
      <c r="J1528" s="1">
        <v>1031</v>
      </c>
      <c r="K1528" s="1">
        <f>HLOOKUP(B1527,'FY14-15'!$E$2:$GA$49,15,FALSE)</f>
        <v>1017</v>
      </c>
      <c r="L1528" s="1">
        <f>HLOOKUP(B1527,'FY15-16'!$E$2:$GA$49,15,FALSE)</f>
        <v>1055</v>
      </c>
      <c r="M1528" s="1">
        <f>HLOOKUP(B1527,'FY16-17'!$E$2:$GA$49,15,FALSE)</f>
        <v>989</v>
      </c>
      <c r="N1528" s="1">
        <f>HLOOKUP(B1527,'FY17-18'!$E$2:$GA$49,15,FALSE)</f>
        <v>928</v>
      </c>
      <c r="O1528" s="1">
        <f>HLOOKUP($B1527,'FY18-19'!$E$2:$GA$49,15,FALSE)</f>
        <v>917</v>
      </c>
      <c r="P1528" s="1">
        <f>HLOOKUP($B1527,'FY19-20'!$E$2:$GA$49,15,FALSE)</f>
        <v>893</v>
      </c>
      <c r="Q1528" s="1">
        <f>HLOOKUP($B1527,'FY20-21'!$E$2:$GA$49,15,FALSE)</f>
        <v>765</v>
      </c>
      <c r="R1528" s="1">
        <f>HLOOKUP($B1527,'FY21-22'!$E$2:$GA$49,15,FALSE)</f>
        <v>837</v>
      </c>
      <c r="S1528" s="1">
        <f>HLOOKUP($B1527,'FY22-23'!$E$2:$GA$49,15,FALSE)</f>
        <v>797</v>
      </c>
      <c r="T1528" s="1">
        <f>HLOOKUP($B1527,'FY23-24'!$E$2:$GA$49,15,FALSE)</f>
        <v>743</v>
      </c>
    </row>
    <row r="1529" spans="1:20">
      <c r="B1529" t="s">
        <v>320</v>
      </c>
      <c r="D1529" t="s">
        <v>13</v>
      </c>
      <c r="E1529" s="3">
        <v>274572</v>
      </c>
      <c r="F1529" s="3">
        <v>247350</v>
      </c>
      <c r="G1529" s="3">
        <v>278800</v>
      </c>
      <c r="H1529" s="3">
        <v>263160</v>
      </c>
      <c r="I1529" s="1">
        <v>226352</v>
      </c>
      <c r="J1529" s="1">
        <v>246624</v>
      </c>
      <c r="K1529" s="1">
        <f>HLOOKUP(B1528,'FY14-15'!$E$2:$GA$49,31,FALSE)</f>
        <v>251770</v>
      </c>
      <c r="L1529" s="1">
        <f>HLOOKUP(B1528,'FY15-16'!$E$2:$GA$49,31,FALSE)</f>
        <v>228310</v>
      </c>
      <c r="M1529" s="1">
        <f>HLOOKUP(B1528,'FY16-17'!$E$2:$GA$49,31,FALSE)</f>
        <v>227290</v>
      </c>
      <c r="N1529" s="1">
        <f>HLOOKUP(B1528,'FY17-18'!$E$2:$GA$49,31,FALSE)</f>
        <v>248368</v>
      </c>
      <c r="O1529" s="1">
        <f>HLOOKUP($B1528,'FY18-19'!$E$2:$GA$49,31,FALSE)</f>
        <v>207312</v>
      </c>
      <c r="P1529" s="1">
        <f>HLOOKUP($B1528,'FY19-20'!$E$2:$GA$49,31,FALSE)</f>
        <v>175232</v>
      </c>
      <c r="Q1529" s="1">
        <f>HLOOKUP($B1528,'FY20-21'!$E$2:$GA$49,31,FALSE)</f>
        <v>133172</v>
      </c>
      <c r="R1529" s="1">
        <f>HLOOKUP($B1528,'FY21-22'!$E$2:$GA$49,31,FALSE)</f>
        <v>134878.9</v>
      </c>
      <c r="S1529" s="1">
        <f>HLOOKUP($B1528,'FY22-23'!$E$2:$GA$49,31,FALSE)</f>
        <v>141520.6</v>
      </c>
      <c r="T1529" s="1">
        <f>HLOOKUP($B1528,'FY23-24'!$E$2:$GA$49,31,FALSE)</f>
        <v>137685</v>
      </c>
    </row>
    <row r="1530" spans="1:20">
      <c r="B1530" t="s">
        <v>320</v>
      </c>
      <c r="D1530" t="s">
        <v>24</v>
      </c>
      <c r="E1530" s="3">
        <v>659043.25</v>
      </c>
      <c r="F1530" s="3">
        <v>662689.09</v>
      </c>
      <c r="G1530" s="3">
        <v>678393.71</v>
      </c>
      <c r="H1530" s="3">
        <v>686584.92</v>
      </c>
      <c r="I1530" s="1">
        <v>649823.14</v>
      </c>
      <c r="J1530" s="1">
        <v>683758.78</v>
      </c>
      <c r="K1530" s="1">
        <f>HLOOKUP(B1529,'FY14-15'!$E$2:$GA$49,7,FALSE)</f>
        <v>690841.92</v>
      </c>
      <c r="L1530" s="1">
        <f>HLOOKUP(B1529,'FY15-16'!$E$2:$GA$49,7,FALSE)</f>
        <v>675635.87</v>
      </c>
      <c r="M1530" s="1">
        <f>HLOOKUP(B1529,'FY16-17'!$E$2:$GA$49,7,FALSE)</f>
        <v>641453.77</v>
      </c>
      <c r="N1530" s="1">
        <f>HLOOKUP(B1529,'FY17-18'!$E$2:$GA$49,7,FALSE)</f>
        <v>657814.99</v>
      </c>
      <c r="O1530" s="1">
        <f>HLOOKUP($B1529,'FY18-19'!$E$2:$GA$49,7,FALSE)</f>
        <v>578806.78</v>
      </c>
      <c r="P1530" s="1">
        <f>HLOOKUP($B1529,'FY19-20'!$E$2:$GA$49,7,FALSE)</f>
        <v>560673.80000000005</v>
      </c>
      <c r="Q1530" s="1">
        <f>HLOOKUP($B1529,'FY20-21'!$E$2:$GA$49,7,FALSE)</f>
        <v>631329.69999999995</v>
      </c>
      <c r="R1530" s="1">
        <f>HLOOKUP($B1529,'FY21-22'!$E$2:$GA$49,7,FALSE)</f>
        <v>673917.76</v>
      </c>
      <c r="S1530" s="1">
        <f>HLOOKUP($B1529,'FY22-23'!$E$2:$GA$49,7,FALSE)</f>
        <v>925673.1</v>
      </c>
      <c r="T1530" s="1">
        <f>HLOOKUP($B1529,'FY23-24'!$E$2:$GA$49,7,FALSE)</f>
        <v>685876.83</v>
      </c>
    </row>
    <row r="1531" spans="1:20">
      <c r="B1531" t="s">
        <v>320</v>
      </c>
      <c r="D1531" t="s">
        <v>15</v>
      </c>
      <c r="E1531" s="3">
        <v>291980.2</v>
      </c>
      <c r="F1531" s="3">
        <v>291980.2</v>
      </c>
      <c r="G1531" s="3">
        <v>299593.04000000004</v>
      </c>
      <c r="H1531" s="3">
        <v>299593.04000000004</v>
      </c>
      <c r="I1531" s="1">
        <v>276781.40000000002</v>
      </c>
      <c r="J1531" s="1">
        <v>293352.21000000002</v>
      </c>
      <c r="K1531" s="1">
        <f>HLOOKUP(B1530,'FY14-15'!$E$2:$GA$49,39,FALSE)</f>
        <v>297040.01</v>
      </c>
      <c r="L1531" s="1">
        <f>HLOOKUP(B1530,'FY15-16'!$E$2:$GA$49,39,FALSE)</f>
        <v>297040.01</v>
      </c>
      <c r="M1531" s="1">
        <f>HLOOKUP(B1530,'FY16-17'!$E$2:$GA$49,39,FALSE)</f>
        <v>286014.53000000003</v>
      </c>
      <c r="N1531" s="1">
        <f>HLOOKUP(B1530,'FY17-18'!$E$2:$GA$49,39,FALSE)</f>
        <v>285001.8</v>
      </c>
      <c r="O1531" s="1">
        <f>HLOOKUP($B1530,'FY18-19'!$E$2:$GA$49,39,FALSE)</f>
        <v>285001.8</v>
      </c>
      <c r="P1531" s="1">
        <f>HLOOKUP($B1530,'FY19-20'!$E$2:$GA$49,39,FALSE)</f>
        <v>247959.89</v>
      </c>
      <c r="Q1531" s="1">
        <f>HLOOKUP($B1530,'FY20-21'!$E$2:$GA$49,39,FALSE)</f>
        <v>247182.21</v>
      </c>
      <c r="R1531" s="1">
        <f>HLOOKUP($B1530,'FY21-22'!$E$2:$GA$49,39,FALSE)</f>
        <v>262034.25</v>
      </c>
      <c r="S1531" s="1">
        <f>HLOOKUP($B1530,'FY22-23'!$E$2:$GA$49,39,FALSE)</f>
        <v>348967.08999999997</v>
      </c>
      <c r="T1531" s="1">
        <f>HLOOKUP($B1530,'FY23-24'!$E$2:$GA$49,39,FALSE)</f>
        <v>348967.09</v>
      </c>
    </row>
    <row r="1532" spans="1:20">
      <c r="B1532" t="s">
        <v>320</v>
      </c>
      <c r="D1532" t="s">
        <v>16</v>
      </c>
      <c r="E1532" s="3">
        <v>170520.19</v>
      </c>
      <c r="F1532" s="3">
        <v>171673.12</v>
      </c>
      <c r="G1532" s="3">
        <v>180436.03</v>
      </c>
      <c r="H1532" s="3">
        <v>183609.09</v>
      </c>
      <c r="I1532" s="1">
        <v>183693.59</v>
      </c>
      <c r="J1532" s="1">
        <v>179764.66999999998</v>
      </c>
      <c r="K1532" s="1">
        <f>HLOOKUP(B1531,'FY14-15'!$E$2:$GA$49,48,FALSE)</f>
        <v>193184.89</v>
      </c>
      <c r="L1532" s="1">
        <f>HLOOKUP(B1531,'FY15-16'!$E$2:$GA$49,48,FALSE)</f>
        <v>183095.53999999998</v>
      </c>
      <c r="M1532" s="1">
        <f>HLOOKUP(B1531,'FY16-17'!$E$2:$GA$49,48,FALSE)</f>
        <v>172741.44</v>
      </c>
      <c r="N1532" s="1">
        <f>HLOOKUP(B1531,'FY17-18'!$E$2:$GA$49,48,FALSE)</f>
        <v>165658.43</v>
      </c>
      <c r="O1532" s="1">
        <f>HLOOKUP($B1531,'FY18-19'!$E$2:$GA$49,48,FALSE)</f>
        <v>158446.25</v>
      </c>
      <c r="P1532" s="1">
        <f>HLOOKUP($B1531,'FY19-20'!$E$2:$GA$49,48,FALSE)</f>
        <v>138275.64000000001</v>
      </c>
      <c r="Q1532" s="1">
        <f>HLOOKUP($B1531,'FY20-21'!$E$2:$GA$49,48,FALSE)</f>
        <v>147450.71000000002</v>
      </c>
      <c r="R1532" s="1">
        <f>HLOOKUP($B1531,'FY21-22'!$E$2:$GA$49,48,FALSE)</f>
        <v>154150.53</v>
      </c>
      <c r="S1532" s="1">
        <f>HLOOKUP($B1531,'FY22-23'!$E$2:$GA$49,48,FALSE)</f>
        <v>207927.90999999997</v>
      </c>
      <c r="T1532" s="1">
        <f>HLOOKUP($B1531,'FY23-24'!$E$2:$GA$49,48,FALSE)</f>
        <v>191773.21</v>
      </c>
    </row>
    <row r="1533" spans="1:20">
      <c r="B1533" t="s">
        <v>320</v>
      </c>
      <c r="D1533" t="s">
        <v>17</v>
      </c>
      <c r="E1533" s="3">
        <v>506.96</v>
      </c>
      <c r="F1533" s="3">
        <v>531</v>
      </c>
      <c r="G1533" s="3">
        <v>559.73</v>
      </c>
      <c r="H1533" s="3">
        <v>628.74</v>
      </c>
      <c r="I1533" s="3">
        <v>596.71546372819103</v>
      </c>
      <c r="J1533" s="3">
        <v>663.19959262851603</v>
      </c>
      <c r="K1533" s="3">
        <f t="shared" ref="K1533:R1533" si="1117">K1530/K1528</f>
        <v>679.29392330383484</v>
      </c>
      <c r="L1533" s="3">
        <f t="shared" si="1117"/>
        <v>640.41314691943126</v>
      </c>
      <c r="M1533" s="3">
        <f t="shared" si="1117"/>
        <v>648.58824064711837</v>
      </c>
      <c r="N1533" s="3">
        <f t="shared" si="1117"/>
        <v>708.85235991379307</v>
      </c>
      <c r="O1533" s="3">
        <f t="shared" si="1117"/>
        <v>631.19605234460198</v>
      </c>
      <c r="P1533" s="3">
        <f t="shared" si="1117"/>
        <v>627.8541993281076</v>
      </c>
      <c r="Q1533" s="3">
        <f t="shared" si="1117"/>
        <v>825.26758169934635</v>
      </c>
      <c r="R1533" s="3">
        <f t="shared" si="1117"/>
        <v>805.15861409796889</v>
      </c>
      <c r="S1533" s="3">
        <f t="shared" ref="S1533:T1533" si="1118">S1530/S1528</f>
        <v>1161.4468005018821</v>
      </c>
      <c r="T1533" s="3">
        <f t="shared" si="1118"/>
        <v>923.11820995962307</v>
      </c>
    </row>
    <row r="1534" spans="1:20">
      <c r="B1534" t="s">
        <v>320</v>
      </c>
      <c r="D1534" t="s">
        <v>18</v>
      </c>
      <c r="E1534" s="4">
        <v>2.4</v>
      </c>
      <c r="F1534" s="4">
        <v>2.68</v>
      </c>
      <c r="G1534" s="4">
        <v>2.4300000000000002</v>
      </c>
      <c r="H1534" s="4">
        <v>2.61</v>
      </c>
      <c r="I1534" s="5">
        <v>2.8708522124832121</v>
      </c>
      <c r="J1534" s="5">
        <v>2.7724746172310888</v>
      </c>
      <c r="K1534" s="3">
        <f t="shared" ref="K1534:M1536" si="1119">K1530/K1529</f>
        <v>2.743940580688724</v>
      </c>
      <c r="L1534" s="3">
        <f t="shared" si="1119"/>
        <v>2.9592916210415661</v>
      </c>
      <c r="M1534" s="3">
        <f t="shared" si="1119"/>
        <v>2.822182102160236</v>
      </c>
      <c r="N1534" s="3">
        <f t="shared" ref="N1534:R1536" si="1120">N1530/N1529</f>
        <v>2.6485496923919345</v>
      </c>
      <c r="O1534" s="3">
        <f t="shared" si="1120"/>
        <v>2.7919598479586325</v>
      </c>
      <c r="P1534" s="3">
        <f t="shared" si="1120"/>
        <v>3.1996085189919654</v>
      </c>
      <c r="Q1534" s="3">
        <f t="shared" si="1120"/>
        <v>4.7407090078995582</v>
      </c>
      <c r="R1534" s="3">
        <f t="shared" si="1120"/>
        <v>4.9964654219451674</v>
      </c>
      <c r="S1534" s="3">
        <f t="shared" ref="S1534:T1534" si="1121">S1530/S1529</f>
        <v>6.5409071188222772</v>
      </c>
      <c r="T1534" s="3">
        <f t="shared" si="1121"/>
        <v>4.9814927552020913</v>
      </c>
    </row>
    <row r="1535" spans="1:20">
      <c r="B1535" t="s">
        <v>320</v>
      </c>
      <c r="D1535" t="s">
        <v>19</v>
      </c>
      <c r="E1535" s="6">
        <v>0.443</v>
      </c>
      <c r="F1535" s="6">
        <v>0.44059999999999999</v>
      </c>
      <c r="G1535" s="6">
        <v>0.44159999999999999</v>
      </c>
      <c r="H1535" s="6">
        <v>0.43640000000000001</v>
      </c>
      <c r="I1535" s="6">
        <v>0.42593343167188541</v>
      </c>
      <c r="J1535" s="6">
        <v>0.42902880164844098</v>
      </c>
      <c r="K1535" s="6">
        <f t="shared" si="1119"/>
        <v>0.42996813221757013</v>
      </c>
      <c r="L1535" s="6">
        <f t="shared" si="1119"/>
        <v>0.4396451153488935</v>
      </c>
      <c r="M1535" s="6">
        <f t="shared" si="1119"/>
        <v>0.44588486867884497</v>
      </c>
      <c r="N1535" s="6">
        <f t="shared" si="1120"/>
        <v>0.43325525312215823</v>
      </c>
      <c r="O1535" s="6">
        <f t="shared" si="1120"/>
        <v>0.49239540697847384</v>
      </c>
      <c r="P1535" s="6">
        <f t="shared" si="1120"/>
        <v>0.44225339225767279</v>
      </c>
      <c r="Q1535" s="6">
        <f t="shared" si="1120"/>
        <v>0.39152634510937789</v>
      </c>
      <c r="R1535" s="6">
        <f t="shared" si="1120"/>
        <v>0.38882229487467429</v>
      </c>
      <c r="S1535" s="6">
        <f t="shared" ref="S1535:T1535" si="1122">S1531/S1530</f>
        <v>0.37698739436200529</v>
      </c>
      <c r="T1535" s="6">
        <f t="shared" si="1122"/>
        <v>0.50878973415678741</v>
      </c>
    </row>
    <row r="1536" spans="1:20">
      <c r="B1536" t="s">
        <v>320</v>
      </c>
      <c r="D1536" t="s">
        <v>20</v>
      </c>
      <c r="E1536" s="6">
        <v>0.58399999999999996</v>
      </c>
      <c r="F1536" s="6">
        <v>0.58799999999999997</v>
      </c>
      <c r="G1536" s="6">
        <v>0.60229999999999995</v>
      </c>
      <c r="H1536" s="6">
        <v>0.6129</v>
      </c>
      <c r="I1536" s="6">
        <v>0.66367750867652231</v>
      </c>
      <c r="J1536" s="6">
        <v>0.61279466754315559</v>
      </c>
      <c r="K1536" s="6">
        <f t="shared" si="1119"/>
        <v>0.65036656173018581</v>
      </c>
      <c r="L1536" s="6">
        <f t="shared" si="1119"/>
        <v>0.61640026203877374</v>
      </c>
      <c r="M1536" s="6">
        <f t="shared" si="1119"/>
        <v>0.60396036523039576</v>
      </c>
      <c r="N1536" s="6">
        <f t="shared" si="1120"/>
        <v>0.58125397804505097</v>
      </c>
      <c r="O1536" s="6">
        <f t="shared" si="1120"/>
        <v>0.55594824313390301</v>
      </c>
      <c r="P1536" s="6">
        <f t="shared" si="1120"/>
        <v>0.55765325593586934</v>
      </c>
      <c r="Q1536" s="6">
        <f t="shared" si="1120"/>
        <v>0.59652638432191385</v>
      </c>
      <c r="R1536" s="6">
        <f t="shared" si="1120"/>
        <v>0.5882838980018833</v>
      </c>
      <c r="S1536" s="6">
        <f t="shared" ref="S1536:T1536" si="1123">S1532/S1531</f>
        <v>0.59583816342108364</v>
      </c>
      <c r="T1536" s="6">
        <f t="shared" si="1123"/>
        <v>0.54954525941113808</v>
      </c>
    </row>
    <row r="1537" spans="1:20">
      <c r="B1537" t="s">
        <v>320</v>
      </c>
      <c r="D1537" t="s">
        <v>21</v>
      </c>
      <c r="E1537" s="6">
        <v>0.25869999999999999</v>
      </c>
      <c r="F1537" s="6">
        <v>0.2591</v>
      </c>
      <c r="G1537" s="6">
        <v>0.26600000000000001</v>
      </c>
      <c r="H1537" s="6">
        <v>0.26740000000000003</v>
      </c>
      <c r="I1537" s="6">
        <v>0.28268243879403865</v>
      </c>
      <c r="J1537" s="6">
        <v>0.26290656187259487</v>
      </c>
      <c r="K1537" s="6">
        <f t="shared" ref="K1537:R1537" si="1124">K1532/K1530</f>
        <v>0.27963689580389101</v>
      </c>
      <c r="L1537" s="6">
        <f t="shared" si="1124"/>
        <v>0.27099736430512483</v>
      </c>
      <c r="M1537" s="6">
        <f t="shared" si="1124"/>
        <v>0.26929678813798225</v>
      </c>
      <c r="N1537" s="6">
        <f t="shared" si="1124"/>
        <v>0.25183133938616997</v>
      </c>
      <c r="O1537" s="6">
        <f t="shared" si="1124"/>
        <v>0.27374636143688569</v>
      </c>
      <c r="P1537" s="6">
        <f t="shared" si="1124"/>
        <v>0.24662404414117442</v>
      </c>
      <c r="Q1537" s="6">
        <f t="shared" si="1124"/>
        <v>0.23355579501487103</v>
      </c>
      <c r="R1537" s="6">
        <f t="shared" si="1124"/>
        <v>0.22873789525891111</v>
      </c>
      <c r="S1537" s="6">
        <f t="shared" ref="S1537:T1537" si="1125">S1532/S1530</f>
        <v>0.22462347668955701</v>
      </c>
      <c r="T1537" s="6">
        <f t="shared" si="1125"/>
        <v>0.2796029864429157</v>
      </c>
    </row>
    <row r="1538" spans="1:20">
      <c r="B1538" t="s">
        <v>320</v>
      </c>
    </row>
    <row r="1539" spans="1:20">
      <c r="A1539" t="s">
        <v>319</v>
      </c>
      <c r="B1539" t="s">
        <v>322</v>
      </c>
      <c r="C1539" t="s">
        <v>323</v>
      </c>
    </row>
    <row r="1540" spans="1:20">
      <c r="B1540" t="s">
        <v>322</v>
      </c>
      <c r="D1540" t="s">
        <v>12</v>
      </c>
      <c r="E1540" s="1">
        <v>183</v>
      </c>
      <c r="F1540" s="1">
        <v>141</v>
      </c>
      <c r="G1540" s="1">
        <v>218</v>
      </c>
      <c r="H1540" s="1">
        <v>179</v>
      </c>
      <c r="I1540" s="1">
        <v>198</v>
      </c>
      <c r="J1540" s="1">
        <v>200</v>
      </c>
      <c r="K1540" s="1">
        <f>HLOOKUP(B1539,'FY14-15'!$E$2:$GA$49,15,FALSE)</f>
        <v>233</v>
      </c>
      <c r="L1540" s="1">
        <f>HLOOKUP(B1539,'FY15-16'!$E$2:$GA$49,15,FALSE)</f>
        <v>147</v>
      </c>
      <c r="M1540" s="1">
        <f>HLOOKUP(B1539,'FY16-17'!$E$2:$GA$49,15,FALSE)</f>
        <v>195</v>
      </c>
      <c r="N1540" s="1">
        <f>HLOOKUP(B1539,'FY17-18'!$E$2:$GA$49,15,FALSE)</f>
        <v>260</v>
      </c>
      <c r="O1540" s="1">
        <f>HLOOKUP($B1539,'FY18-19'!$E$2:$GA$49,15,FALSE)</f>
        <v>260</v>
      </c>
      <c r="P1540" s="1">
        <f>HLOOKUP($B1539,'FY19-20'!$E$2:$GA$49,15,FALSE)</f>
        <v>185</v>
      </c>
      <c r="Q1540" s="1">
        <f>HLOOKUP($B1539,'FY20-21'!$E$2:$GA$49,15,FALSE)</f>
        <v>162</v>
      </c>
      <c r="R1540" s="1">
        <f>HLOOKUP($B1539,'FY21-22'!$E$2:$GA$49,15,FALSE)</f>
        <v>399</v>
      </c>
      <c r="S1540" s="1">
        <f>HLOOKUP($B1539,'FY22-23'!$E$2:$GA$49,15,FALSE)</f>
        <v>24</v>
      </c>
      <c r="T1540" s="1">
        <f>HLOOKUP($B1539,'FY23-24'!$E$2:$GA$49,15,FALSE)</f>
        <v>0</v>
      </c>
    </row>
    <row r="1541" spans="1:20">
      <c r="B1541" t="s">
        <v>322</v>
      </c>
      <c r="D1541" t="s">
        <v>13</v>
      </c>
      <c r="E1541" s="3">
        <v>59040</v>
      </c>
      <c r="F1541" s="3">
        <v>59040</v>
      </c>
      <c r="G1541" s="3">
        <v>69264</v>
      </c>
      <c r="H1541" s="3">
        <v>58896</v>
      </c>
      <c r="I1541" s="1">
        <v>81360</v>
      </c>
      <c r="J1541" s="1">
        <v>99072</v>
      </c>
      <c r="K1541" s="1">
        <f>HLOOKUP(B1540,'FY14-15'!$E$2:$GA$49,31,FALSE)</f>
        <v>85392</v>
      </c>
      <c r="L1541" s="1">
        <f>HLOOKUP(B1540,'FY15-16'!$E$2:$GA$49,31,FALSE)</f>
        <v>80795</v>
      </c>
      <c r="M1541" s="1">
        <f>HLOOKUP(B1540,'FY16-17'!$E$2:$GA$49,31,FALSE)</f>
        <v>80938</v>
      </c>
      <c r="N1541" s="1">
        <f>HLOOKUP(B1540,'FY17-18'!$E$2:$GA$49,31,FALSE)</f>
        <v>59616</v>
      </c>
      <c r="O1541" s="1">
        <f>HLOOKUP($B1540,'FY18-19'!$E$2:$GA$49,31,FALSE)</f>
        <v>73982</v>
      </c>
      <c r="P1541" s="1">
        <f>HLOOKUP($B1540,'FY19-20'!$E$2:$GA$49,31,FALSE)</f>
        <v>52782</v>
      </c>
      <c r="Q1541" s="1">
        <f>HLOOKUP($B1540,'FY20-21'!$E$2:$GA$49,31,FALSE)</f>
        <v>66314</v>
      </c>
      <c r="R1541" s="1">
        <f>HLOOKUP($B1540,'FY21-22'!$E$2:$GA$49,31,FALSE)</f>
        <v>52398</v>
      </c>
      <c r="S1541" s="1">
        <f>HLOOKUP($B1540,'FY22-23'!$E$2:$GA$49,31,FALSE)</f>
        <v>32346.6</v>
      </c>
      <c r="T1541" s="1">
        <f>HLOOKUP($B1540,'FY23-24'!$E$2:$GA$49,31,FALSE)</f>
        <v>0</v>
      </c>
    </row>
    <row r="1542" spans="1:20">
      <c r="B1542" t="s">
        <v>322</v>
      </c>
      <c r="D1542" t="s">
        <v>24</v>
      </c>
      <c r="E1542" s="3">
        <v>96656.11</v>
      </c>
      <c r="F1542" s="3">
        <v>146378.35</v>
      </c>
      <c r="G1542" s="3">
        <v>179314.75</v>
      </c>
      <c r="H1542" s="3">
        <v>180705.62</v>
      </c>
      <c r="I1542" s="1">
        <v>164682.16</v>
      </c>
      <c r="J1542" s="1">
        <v>168263.94</v>
      </c>
      <c r="K1542" s="1">
        <f>HLOOKUP(B1541,'FY14-15'!$E$2:$GA$49,7,FALSE)</f>
        <v>207940.07</v>
      </c>
      <c r="L1542" s="1">
        <f>HLOOKUP(B1541,'FY15-16'!$E$2:$GA$49,7,FALSE)</f>
        <v>145462.64000000001</v>
      </c>
      <c r="M1542" s="1">
        <f>HLOOKUP(B1541,'FY16-17'!$E$2:$GA$49,7,FALSE)</f>
        <v>176683.53</v>
      </c>
      <c r="N1542" s="1">
        <f>HLOOKUP(B1541,'FY17-18'!$E$2:$GA$49,7,FALSE)</f>
        <v>178129.97</v>
      </c>
      <c r="O1542" s="1">
        <f>HLOOKUP($B1541,'FY18-19'!$E$2:$GA$49,7,FALSE)</f>
        <v>178031.97</v>
      </c>
      <c r="P1542" s="1">
        <f>HLOOKUP($B1541,'FY19-20'!$E$2:$GA$49,7,FALSE)</f>
        <v>233840.84</v>
      </c>
      <c r="Q1542" s="1">
        <f>HLOOKUP($B1541,'FY20-21'!$E$2:$GA$49,7,FALSE)</f>
        <v>208185.3</v>
      </c>
      <c r="R1542" s="1">
        <f>HLOOKUP($B1541,'FY21-22'!$E$2:$GA$49,7,FALSE)</f>
        <v>197692</v>
      </c>
      <c r="S1542" s="1">
        <f>HLOOKUP($B1541,'FY22-23'!$E$2:$GA$49,7,FALSE)</f>
        <v>239522.72</v>
      </c>
      <c r="T1542" s="1">
        <f>HLOOKUP($B1541,'FY23-24'!$E$2:$GA$49,7,FALSE)</f>
        <v>0</v>
      </c>
    </row>
    <row r="1543" spans="1:20">
      <c r="B1543" t="s">
        <v>322</v>
      </c>
      <c r="D1543" t="s">
        <v>15</v>
      </c>
      <c r="E1543" s="3">
        <v>61239.69</v>
      </c>
      <c r="F1543" s="3">
        <v>64363.990000000005</v>
      </c>
      <c r="G1543" s="3">
        <v>78079.989999999991</v>
      </c>
      <c r="H1543" s="3">
        <v>78079.989999999991</v>
      </c>
      <c r="I1543" s="1">
        <v>76153.179999999993</v>
      </c>
      <c r="J1543" s="1">
        <v>81802.03</v>
      </c>
      <c r="K1543" s="1">
        <f>HLOOKUP(B1542,'FY14-15'!$E$2:$GA$49,39,FALSE)</f>
        <v>91814.39</v>
      </c>
      <c r="L1543" s="1">
        <f>HLOOKUP(B1542,'FY15-16'!$E$2:$GA$49,39,FALSE)</f>
        <v>91814.39</v>
      </c>
      <c r="M1543" s="1">
        <f>HLOOKUP(B1542,'FY16-17'!$E$2:$GA$49,39,FALSE)</f>
        <v>80112.36</v>
      </c>
      <c r="N1543" s="1">
        <f>HLOOKUP(B1542,'FY17-18'!$E$2:$GA$49,39,FALSE)</f>
        <v>80112.36</v>
      </c>
      <c r="O1543" s="1">
        <f>HLOOKUP($B1542,'FY18-19'!$E$2:$GA$49,39,FALSE)</f>
        <v>78827.06</v>
      </c>
      <c r="P1543" s="1">
        <f>HLOOKUP($B1542,'FY19-20'!$E$2:$GA$49,39,FALSE)</f>
        <v>92420.31</v>
      </c>
      <c r="Q1543" s="1">
        <f>HLOOKUP($B1542,'FY20-21'!$E$2:$GA$49,39,FALSE)</f>
        <v>92420.31</v>
      </c>
      <c r="R1543" s="1">
        <f>HLOOKUP($B1542,'FY21-22'!$E$2:$GA$49,39,FALSE)</f>
        <v>87119.66</v>
      </c>
      <c r="S1543" s="1">
        <f>HLOOKUP($B1542,'FY22-23'!$E$2:$GA$49,39,FALSE)</f>
        <v>89227.05</v>
      </c>
      <c r="T1543" s="1">
        <f>HLOOKUP($B1542,'FY23-24'!$E$2:$GA$49,39,FALSE)</f>
        <v>0</v>
      </c>
    </row>
    <row r="1544" spans="1:20">
      <c r="B1544" t="s">
        <v>322</v>
      </c>
      <c r="D1544" t="s">
        <v>16</v>
      </c>
      <c r="E1544" s="3">
        <v>35581.26</v>
      </c>
      <c r="F1544" s="3">
        <v>38146.58</v>
      </c>
      <c r="G1544" s="3">
        <v>48197.67</v>
      </c>
      <c r="H1544" s="3">
        <v>47852.229999999996</v>
      </c>
      <c r="I1544" s="1">
        <v>46701.56</v>
      </c>
      <c r="J1544" s="1">
        <v>50860.7</v>
      </c>
      <c r="K1544" s="1">
        <f>HLOOKUP(B1543,'FY14-15'!$E$2:$GA$49,48,FALSE)</f>
        <v>60708.880000000005</v>
      </c>
      <c r="L1544" s="1">
        <f>HLOOKUP(B1543,'FY15-16'!$E$2:$GA$49,48,FALSE)</f>
        <v>56594.42</v>
      </c>
      <c r="M1544" s="1">
        <f>HLOOKUP(B1543,'FY16-17'!$E$2:$GA$49,48,FALSE)</f>
        <v>47506.31</v>
      </c>
      <c r="N1544" s="1">
        <f>HLOOKUP(B1543,'FY17-18'!$E$2:$GA$49,48,FALSE)</f>
        <v>46592.78</v>
      </c>
      <c r="O1544" s="1">
        <f>HLOOKUP($B1543,'FY18-19'!$E$2:$GA$49,48,FALSE)</f>
        <v>43709.39</v>
      </c>
      <c r="P1544" s="1">
        <f>HLOOKUP($B1543,'FY19-20'!$E$2:$GA$49,48,FALSE)</f>
        <v>54083.42</v>
      </c>
      <c r="Q1544" s="1">
        <f>HLOOKUP($B1543,'FY20-21'!$E$2:$GA$49,48,FALSE)</f>
        <v>55160</v>
      </c>
      <c r="R1544" s="1">
        <f>HLOOKUP($B1543,'FY21-22'!$E$2:$GA$49,48,FALSE)</f>
        <v>50271.11</v>
      </c>
      <c r="S1544" s="1">
        <f>HLOOKUP($B1543,'FY22-23'!$E$2:$GA$49,48,FALSE)</f>
        <v>51290.509999999995</v>
      </c>
      <c r="T1544" s="1">
        <f>HLOOKUP($B1543,'FY23-24'!$E$2:$GA$49,48,FALSE)</f>
        <v>0</v>
      </c>
    </row>
    <row r="1545" spans="1:20">
      <c r="B1545" t="s">
        <v>322</v>
      </c>
      <c r="D1545" t="s">
        <v>17</v>
      </c>
      <c r="E1545" s="3">
        <v>528.17999999999995</v>
      </c>
      <c r="F1545" s="3">
        <v>1038.1400000000001</v>
      </c>
      <c r="G1545" s="3">
        <v>822.54</v>
      </c>
      <c r="H1545" s="3">
        <v>1009.53</v>
      </c>
      <c r="I1545" s="3">
        <v>831.72808080808079</v>
      </c>
      <c r="J1545" s="3">
        <v>841.31970000000001</v>
      </c>
      <c r="K1545" s="3">
        <f t="shared" ref="K1545:R1545" si="1126">K1542/K1540</f>
        <v>892.44665236051503</v>
      </c>
      <c r="L1545" s="3">
        <f t="shared" si="1126"/>
        <v>989.54176870748313</v>
      </c>
      <c r="M1545" s="3">
        <f t="shared" si="1126"/>
        <v>906.06938461538459</v>
      </c>
      <c r="N1545" s="3">
        <f t="shared" si="1126"/>
        <v>685.11526923076929</v>
      </c>
      <c r="O1545" s="3">
        <f t="shared" si="1126"/>
        <v>684.73834615384612</v>
      </c>
      <c r="P1545" s="3">
        <f t="shared" si="1126"/>
        <v>1264.0045405405406</v>
      </c>
      <c r="Q1545" s="3">
        <f t="shared" si="1126"/>
        <v>1285.0944444444444</v>
      </c>
      <c r="R1545" s="3">
        <f t="shared" si="1126"/>
        <v>495.468671679198</v>
      </c>
      <c r="S1545" s="3">
        <f t="shared" ref="S1545:T1545" si="1127">S1542/S1540</f>
        <v>9980.1133333333328</v>
      </c>
      <c r="T1545" s="3" t="e">
        <f t="shared" si="1127"/>
        <v>#DIV/0!</v>
      </c>
    </row>
    <row r="1546" spans="1:20">
      <c r="B1546" t="s">
        <v>322</v>
      </c>
      <c r="D1546" t="s">
        <v>18</v>
      </c>
      <c r="E1546" s="4">
        <v>1.64</v>
      </c>
      <c r="F1546" s="4">
        <v>2.48</v>
      </c>
      <c r="G1546" s="4">
        <v>2.59</v>
      </c>
      <c r="H1546" s="4">
        <v>3.07</v>
      </c>
      <c r="I1546" s="5">
        <v>2.0241170108161257</v>
      </c>
      <c r="J1546" s="5">
        <v>1.6984005571705427</v>
      </c>
      <c r="K1546" s="3">
        <f t="shared" ref="K1546:M1548" si="1128">K1542/K1541</f>
        <v>2.4351235478733373</v>
      </c>
      <c r="L1546" s="3">
        <f t="shared" si="1128"/>
        <v>1.8003916083916085</v>
      </c>
      <c r="M1546" s="3">
        <f t="shared" si="1128"/>
        <v>2.1829490474190121</v>
      </c>
      <c r="N1546" s="3">
        <f t="shared" ref="N1546:R1548" si="1129">N1542/N1541</f>
        <v>2.987955750134192</v>
      </c>
      <c r="O1546" s="3">
        <f t="shared" si="1129"/>
        <v>2.4064227785136927</v>
      </c>
      <c r="P1546" s="3">
        <f t="shared" si="1129"/>
        <v>4.4303141222386415</v>
      </c>
      <c r="Q1546" s="3">
        <f t="shared" si="1129"/>
        <v>3.1393868564707299</v>
      </c>
      <c r="R1546" s="3">
        <f t="shared" si="1129"/>
        <v>3.7728920951181344</v>
      </c>
      <c r="S1546" s="3">
        <f t="shared" ref="S1546:T1546" si="1130">S1542/S1541</f>
        <v>7.4048808839259772</v>
      </c>
      <c r="T1546" s="3" t="e">
        <f t="shared" si="1130"/>
        <v>#DIV/0!</v>
      </c>
    </row>
    <row r="1547" spans="1:20">
      <c r="B1547" t="s">
        <v>322</v>
      </c>
      <c r="D1547" t="s">
        <v>19</v>
      </c>
      <c r="E1547" s="6">
        <v>0.63360000000000005</v>
      </c>
      <c r="F1547" s="6">
        <v>0.43969999999999998</v>
      </c>
      <c r="G1547" s="6">
        <v>0.43540000000000001</v>
      </c>
      <c r="H1547" s="6">
        <v>0.43209999999999998</v>
      </c>
      <c r="I1547" s="6">
        <v>0.46242519529741405</v>
      </c>
      <c r="J1547" s="6">
        <v>0.48615306404925496</v>
      </c>
      <c r="K1547" s="6">
        <f t="shared" si="1128"/>
        <v>0.44154255598740538</v>
      </c>
      <c r="L1547" s="6">
        <f t="shared" si="1128"/>
        <v>0.63118880559296864</v>
      </c>
      <c r="M1547" s="6">
        <f t="shared" si="1128"/>
        <v>0.45342290817938719</v>
      </c>
      <c r="N1547" s="6">
        <f t="shared" si="1129"/>
        <v>0.44974105143564558</v>
      </c>
      <c r="O1547" s="6">
        <f t="shared" si="1129"/>
        <v>0.44276912736515806</v>
      </c>
      <c r="P1547" s="6">
        <f t="shared" si="1129"/>
        <v>0.395227411943953</v>
      </c>
      <c r="Q1547" s="6">
        <f t="shared" si="1129"/>
        <v>0.44393292898201747</v>
      </c>
      <c r="R1547" s="6">
        <f t="shared" si="1129"/>
        <v>0.44068379094753457</v>
      </c>
      <c r="S1547" s="6">
        <f t="shared" ref="S1547:T1547" si="1131">S1543/S1542</f>
        <v>0.37252019349145671</v>
      </c>
      <c r="T1547" s="6" t="e">
        <f t="shared" si="1131"/>
        <v>#DIV/0!</v>
      </c>
    </row>
    <row r="1548" spans="1:20">
      <c r="B1548" t="s">
        <v>322</v>
      </c>
      <c r="D1548" t="s">
        <v>20</v>
      </c>
      <c r="E1548" s="6">
        <v>0.58099999999999996</v>
      </c>
      <c r="F1548" s="6">
        <v>0.5927</v>
      </c>
      <c r="G1548" s="6">
        <v>0.61729999999999996</v>
      </c>
      <c r="H1548" s="6">
        <v>0.6129</v>
      </c>
      <c r="I1548" s="6">
        <v>0.61325817254118609</v>
      </c>
      <c r="J1548" s="6">
        <v>0.62175351883076735</v>
      </c>
      <c r="K1548" s="6">
        <f t="shared" si="1128"/>
        <v>0.66121312792036202</v>
      </c>
      <c r="L1548" s="6">
        <f t="shared" si="1128"/>
        <v>0.616400326789733</v>
      </c>
      <c r="M1548" s="6">
        <f t="shared" si="1128"/>
        <v>0.59299601210100406</v>
      </c>
      <c r="N1548" s="6">
        <f t="shared" si="1129"/>
        <v>0.58159290276806219</v>
      </c>
      <c r="O1548" s="6">
        <f t="shared" si="1129"/>
        <v>0.55449727542800653</v>
      </c>
      <c r="P1548" s="6">
        <f t="shared" si="1129"/>
        <v>0.58518977051689181</v>
      </c>
      <c r="Q1548" s="6">
        <f t="shared" si="1129"/>
        <v>0.59683850876501066</v>
      </c>
      <c r="R1548" s="6">
        <f t="shared" si="1129"/>
        <v>0.57703519504093559</v>
      </c>
      <c r="S1548" s="6">
        <f t="shared" ref="S1548:T1548" si="1132">S1544/S1543</f>
        <v>0.57483139922254511</v>
      </c>
      <c r="T1548" s="6" t="e">
        <f t="shared" si="1132"/>
        <v>#DIV/0!</v>
      </c>
    </row>
    <row r="1549" spans="1:20">
      <c r="B1549" t="s">
        <v>322</v>
      </c>
      <c r="D1549" t="s">
        <v>21</v>
      </c>
      <c r="E1549" s="6">
        <v>0.36809999999999998</v>
      </c>
      <c r="F1549" s="6">
        <v>0.2606</v>
      </c>
      <c r="G1549" s="6">
        <v>0.26879999999999998</v>
      </c>
      <c r="H1549" s="6">
        <v>0.26479999999999998</v>
      </c>
      <c r="I1549" s="6">
        <v>0.28358603020509321</v>
      </c>
      <c r="J1549" s="6">
        <v>0.30226737826298372</v>
      </c>
      <c r="K1549" s="6">
        <f t="shared" ref="K1549:R1549" si="1133">K1544/K1542</f>
        <v>0.29195373455438389</v>
      </c>
      <c r="L1549" s="6">
        <f t="shared" si="1133"/>
        <v>0.38906498603352718</v>
      </c>
      <c r="M1549" s="6">
        <f t="shared" si="1133"/>
        <v>0.26887797634561633</v>
      </c>
      <c r="N1549" s="6">
        <f t="shared" si="1133"/>
        <v>0.26156620359841748</v>
      </c>
      <c r="O1549" s="6">
        <f t="shared" si="1133"/>
        <v>0.24551427476761617</v>
      </c>
      <c r="P1549" s="6">
        <f t="shared" si="1133"/>
        <v>0.2312830384974669</v>
      </c>
      <c r="Q1549" s="6">
        <f t="shared" si="1133"/>
        <v>0.26495626732531069</v>
      </c>
      <c r="R1549" s="6">
        <f t="shared" si="1133"/>
        <v>0.25429005726078951</v>
      </c>
      <c r="S1549" s="6">
        <f t="shared" ref="S1549:T1549" si="1134">S1544/S1542</f>
        <v>0.2141363040633473</v>
      </c>
      <c r="T1549" s="6" t="e">
        <f t="shared" si="1134"/>
        <v>#DIV/0!</v>
      </c>
    </row>
    <row r="1550" spans="1:20">
      <c r="B1550" t="s">
        <v>322</v>
      </c>
    </row>
    <row r="1551" spans="1:20">
      <c r="A1551" t="s">
        <v>324</v>
      </c>
      <c r="B1551" t="s">
        <v>325</v>
      </c>
      <c r="C1551" t="s">
        <v>326</v>
      </c>
    </row>
    <row r="1552" spans="1:20">
      <c r="B1552" t="s">
        <v>325</v>
      </c>
      <c r="D1552" t="s">
        <v>12</v>
      </c>
      <c r="E1552" s="1">
        <v>198</v>
      </c>
      <c r="F1552" s="1">
        <v>191</v>
      </c>
      <c r="G1552" s="1">
        <v>177</v>
      </c>
      <c r="H1552" s="1">
        <v>162</v>
      </c>
      <c r="I1552" s="1">
        <v>183</v>
      </c>
      <c r="J1552" s="1">
        <v>178</v>
      </c>
      <c r="K1552" s="1">
        <f>HLOOKUP(B1551,'FY14-15'!$E$2:$GA$49,15,FALSE)</f>
        <v>180</v>
      </c>
      <c r="L1552" s="1">
        <f>HLOOKUP(B1551,'FY15-16'!$E$2:$GA$49,15,FALSE)</f>
        <v>176</v>
      </c>
      <c r="M1552" s="1">
        <f>HLOOKUP(B1551,'FY16-17'!$E$2:$GA$49,15,FALSE)</f>
        <v>184</v>
      </c>
      <c r="N1552" s="1">
        <f>HLOOKUP(B1551,'FY17-18'!$E$2:$GA$49,15,FALSE)</f>
        <v>189</v>
      </c>
      <c r="O1552" s="1">
        <f>HLOOKUP($B1551,'FY18-19'!$E$2:$GA$49,15,FALSE)</f>
        <v>194</v>
      </c>
      <c r="P1552" s="1">
        <f>HLOOKUP($B1551,'FY19-20'!$E$2:$GA$49,15,FALSE)</f>
        <v>196</v>
      </c>
      <c r="Q1552" s="1">
        <f>HLOOKUP($B1551,'FY20-21'!$E$2:$GA$49,15,FALSE)</f>
        <v>77</v>
      </c>
      <c r="R1552" s="1">
        <f>HLOOKUP($B1551,'FY21-22'!$E$2:$GA$49,15,FALSE)</f>
        <v>65</v>
      </c>
      <c r="S1552" s="1">
        <f>HLOOKUP($B1551,'FY22-23'!$E$2:$GA$49,15,FALSE)</f>
        <v>67</v>
      </c>
      <c r="T1552" s="1">
        <f>HLOOKUP($B1551,'FY23-24'!$E$2:$GA$49,15,FALSE)</f>
        <v>56</v>
      </c>
    </row>
    <row r="1553" spans="1:20">
      <c r="B1553" t="s">
        <v>325</v>
      </c>
      <c r="D1553" t="s">
        <v>13</v>
      </c>
      <c r="E1553" s="3">
        <v>132720</v>
      </c>
      <c r="F1553" s="3">
        <v>130220</v>
      </c>
      <c r="G1553" s="3">
        <v>107100</v>
      </c>
      <c r="H1553" s="3">
        <v>108116</v>
      </c>
      <c r="I1553" s="1">
        <v>115412</v>
      </c>
      <c r="J1553" s="1">
        <v>110526</v>
      </c>
      <c r="K1553" s="1">
        <f>HLOOKUP(B1552,'FY14-15'!$E$2:$GA$49,31,FALSE)</f>
        <v>112560</v>
      </c>
      <c r="L1553" s="1">
        <f>HLOOKUP(B1552,'FY15-16'!$E$2:$GA$49,31,FALSE)</f>
        <v>108528</v>
      </c>
      <c r="M1553" s="1">
        <f>HLOOKUP(B1552,'FY16-17'!$E$2:$GA$49,31,FALSE)</f>
        <v>111709</v>
      </c>
      <c r="N1553" s="1">
        <f>HLOOKUP(B1552,'FY17-18'!$E$2:$GA$49,31,FALSE)</f>
        <v>108696</v>
      </c>
      <c r="O1553" s="1">
        <f>HLOOKUP($B1552,'FY18-19'!$E$2:$GA$49,31,FALSE)</f>
        <v>124992</v>
      </c>
      <c r="P1553" s="1">
        <f>HLOOKUP($B1552,'FY19-20'!$E$2:$GA$49,31,FALSE)</f>
        <v>70602</v>
      </c>
      <c r="Q1553" s="1">
        <f>HLOOKUP($B1552,'FY20-21'!$E$2:$GA$49,31,FALSE)</f>
        <v>70328</v>
      </c>
      <c r="R1553" s="1">
        <f>HLOOKUP($B1552,'FY21-22'!$E$2:$GA$49,31,FALSE)</f>
        <v>65515.3</v>
      </c>
      <c r="S1553" s="1">
        <f>HLOOKUP($B1552,'FY22-23'!$E$2:$GA$49,31,FALSE)</f>
        <v>59904</v>
      </c>
      <c r="T1553" s="1">
        <f>HLOOKUP($B1552,'FY23-24'!$E$2:$GA$49,31,FALSE)</f>
        <v>53044</v>
      </c>
    </row>
    <row r="1554" spans="1:20">
      <c r="B1554" t="s">
        <v>325</v>
      </c>
      <c r="D1554" t="s">
        <v>24</v>
      </c>
      <c r="E1554" s="3">
        <v>236550</v>
      </c>
      <c r="F1554" s="3">
        <v>241042.45</v>
      </c>
      <c r="G1554" s="3">
        <v>228240.21</v>
      </c>
      <c r="H1554" s="3">
        <v>206136.32000000001</v>
      </c>
      <c r="I1554" s="1">
        <v>226671.56</v>
      </c>
      <c r="J1554" s="1">
        <v>216186.06</v>
      </c>
      <c r="K1554" s="1">
        <f>HLOOKUP(B1553,'FY14-15'!$E$2:$GA$49,7,FALSE)</f>
        <v>216405.04</v>
      </c>
      <c r="L1554" s="1">
        <f>HLOOKUP(B1553,'FY15-16'!$E$2:$GA$49,7,FALSE)</f>
        <v>177605.73</v>
      </c>
      <c r="M1554" s="1">
        <f>HLOOKUP(B1553,'FY16-17'!$E$2:$GA$49,7,FALSE)</f>
        <v>228060.54</v>
      </c>
      <c r="N1554" s="1">
        <f>HLOOKUP(B1553,'FY17-18'!$E$2:$GA$49,7,FALSE)</f>
        <v>223736.79</v>
      </c>
      <c r="O1554" s="1">
        <f>HLOOKUP($B1553,'FY18-19'!$E$2:$GA$49,7,FALSE)</f>
        <v>197235.54</v>
      </c>
      <c r="P1554" s="1">
        <f>HLOOKUP($B1553,'FY19-20'!$E$2:$GA$49,7,FALSE)</f>
        <v>187367.52</v>
      </c>
      <c r="Q1554" s="1">
        <f>HLOOKUP($B1553,'FY20-21'!$E$2:$GA$49,7,FALSE)</f>
        <v>220225.85</v>
      </c>
      <c r="R1554" s="1">
        <f>HLOOKUP($B1553,'FY21-22'!$E$2:$GA$49,7,FALSE)</f>
        <v>191511.13</v>
      </c>
      <c r="S1554" s="1">
        <f>HLOOKUP($B1553,'FY22-23'!$E$2:$GA$49,7,FALSE)</f>
        <v>220717.78</v>
      </c>
      <c r="T1554" s="1">
        <f>HLOOKUP($B1553,'FY23-24'!$E$2:$GA$49,7,FALSE)</f>
        <v>203069</v>
      </c>
    </row>
    <row r="1555" spans="1:20">
      <c r="B1555" t="s">
        <v>325</v>
      </c>
      <c r="D1555" t="s">
        <v>15</v>
      </c>
      <c r="E1555" s="3">
        <v>113357.12</v>
      </c>
      <c r="F1555" s="3">
        <v>114252.63</v>
      </c>
      <c r="G1555" s="3">
        <v>114252.63</v>
      </c>
      <c r="H1555" s="3">
        <v>104126.47</v>
      </c>
      <c r="I1555" s="1">
        <v>105676.78</v>
      </c>
      <c r="J1555" s="1">
        <v>100901.72</v>
      </c>
      <c r="K1555" s="1">
        <f>HLOOKUP(B1554,'FY14-15'!$E$2:$GA$49,39,FALSE)</f>
        <v>101485.27</v>
      </c>
      <c r="L1555" s="1">
        <f>HLOOKUP(B1554,'FY15-16'!$E$2:$GA$49,39,FALSE)</f>
        <v>101485.27</v>
      </c>
      <c r="M1555" s="1">
        <f>HLOOKUP(B1554,'FY16-17'!$E$2:$GA$49,39,FALSE)</f>
        <v>105219.87</v>
      </c>
      <c r="N1555" s="1">
        <f>HLOOKUP(B1554,'FY17-18'!$E$2:$GA$49,39,FALSE)</f>
        <v>105219.87</v>
      </c>
      <c r="O1555" s="1">
        <f>HLOOKUP($B1554,'FY18-19'!$E$2:$GA$49,39,FALSE)</f>
        <v>103000.86</v>
      </c>
      <c r="P1555" s="1">
        <f>HLOOKUP($B1554,'FY19-20'!$E$2:$GA$49,39,FALSE)</f>
        <v>98105.959999999992</v>
      </c>
      <c r="Q1555" s="1">
        <f>HLOOKUP($B1554,'FY20-21'!$E$2:$GA$49,39,FALSE)</f>
        <v>92203.040000000008</v>
      </c>
      <c r="R1555" s="1">
        <f>HLOOKUP($B1554,'FY21-22'!$E$2:$GA$49,39,FALSE)</f>
        <v>92203.040000000008</v>
      </c>
      <c r="S1555" s="1">
        <f>HLOOKUP($B1554,'FY22-23'!$E$2:$GA$49,39,FALSE)</f>
        <v>89759.13</v>
      </c>
      <c r="T1555" s="1">
        <f>HLOOKUP($B1554,'FY23-24'!$E$2:$GA$49,39,FALSE)</f>
        <v>89759.13</v>
      </c>
    </row>
    <row r="1556" spans="1:20">
      <c r="B1556" t="s">
        <v>325</v>
      </c>
      <c r="D1556" t="s">
        <v>16</v>
      </c>
      <c r="E1556" s="3">
        <v>66002.399999999994</v>
      </c>
      <c r="F1556" s="3">
        <v>67263.010000000009</v>
      </c>
      <c r="G1556" s="3">
        <v>68520.850000000006</v>
      </c>
      <c r="H1556" s="3">
        <v>62769.94</v>
      </c>
      <c r="I1556" s="1">
        <v>65246.340000000004</v>
      </c>
      <c r="J1556" s="1">
        <v>64948.53</v>
      </c>
      <c r="K1556" s="1">
        <f>HLOOKUP(B1555,'FY14-15'!$E$2:$GA$49,48,FALSE)</f>
        <v>65390.729999999996</v>
      </c>
      <c r="L1556" s="1">
        <f>HLOOKUP(B1555,'FY15-16'!$E$2:$GA$49,48,FALSE)</f>
        <v>62555.55</v>
      </c>
      <c r="M1556" s="1">
        <f>HLOOKUP(B1555,'FY16-17'!$E$2:$GA$49,48,FALSE)</f>
        <v>64343.06</v>
      </c>
      <c r="N1556" s="1">
        <f>HLOOKUP(B1555,'FY17-18'!$E$2:$GA$49,48,FALSE)</f>
        <v>61195.14</v>
      </c>
      <c r="O1556" s="1">
        <f>HLOOKUP($B1555,'FY18-19'!$E$2:$GA$49,48,FALSE)</f>
        <v>57065.689999999995</v>
      </c>
      <c r="P1556" s="1">
        <f>HLOOKUP($B1555,'FY19-20'!$E$2:$GA$49,48,FALSE)</f>
        <v>55615.709999999992</v>
      </c>
      <c r="Q1556" s="1">
        <f>HLOOKUP($B1555,'FY20-21'!$E$2:$GA$49,48,FALSE)</f>
        <v>54444.7</v>
      </c>
      <c r="R1556" s="1">
        <f>HLOOKUP($B1555,'FY21-22'!$E$2:$GA$49,48,FALSE)</f>
        <v>53741.36</v>
      </c>
      <c r="S1556" s="1">
        <f>HLOOKUP($B1555,'FY22-23'!$E$2:$GA$49,48,FALSE)</f>
        <v>51171.21</v>
      </c>
      <c r="T1556" s="1">
        <f>HLOOKUP($B1555,'FY23-24'!$E$2:$GA$49,48,FALSE)</f>
        <v>49326.710000000006</v>
      </c>
    </row>
    <row r="1557" spans="1:20">
      <c r="B1557" t="s">
        <v>325</v>
      </c>
      <c r="D1557" t="s">
        <v>17</v>
      </c>
      <c r="E1557" s="3">
        <v>1194.7</v>
      </c>
      <c r="F1557" s="3">
        <v>1262</v>
      </c>
      <c r="G1557" s="3">
        <v>1289.49</v>
      </c>
      <c r="H1557" s="3">
        <v>1272.45</v>
      </c>
      <c r="I1557" s="3">
        <v>1238.6424043715847</v>
      </c>
      <c r="J1557" s="3">
        <v>1214.528426966292</v>
      </c>
      <c r="K1557" s="3">
        <f t="shared" ref="K1557:R1557" si="1135">K1554/K1552</f>
        <v>1202.2502222222222</v>
      </c>
      <c r="L1557" s="3">
        <f t="shared" si="1135"/>
        <v>1009.123465909091</v>
      </c>
      <c r="M1557" s="3">
        <f t="shared" si="1135"/>
        <v>1239.4594565217392</v>
      </c>
      <c r="N1557" s="3">
        <f t="shared" si="1135"/>
        <v>1183.7925396825397</v>
      </c>
      <c r="O1557" s="3">
        <f t="shared" si="1135"/>
        <v>1016.6780412371135</v>
      </c>
      <c r="P1557" s="3">
        <f t="shared" si="1135"/>
        <v>955.95673469387748</v>
      </c>
      <c r="Q1557" s="3">
        <f t="shared" si="1135"/>
        <v>2860.0759740259741</v>
      </c>
      <c r="R1557" s="3">
        <f t="shared" si="1135"/>
        <v>2946.3250769230772</v>
      </c>
      <c r="S1557" s="3">
        <f t="shared" ref="S1557:T1557" si="1136">S1554/S1552</f>
        <v>3294.295223880597</v>
      </c>
      <c r="T1557" s="3">
        <f t="shared" si="1136"/>
        <v>3626.2321428571427</v>
      </c>
    </row>
    <row r="1558" spans="1:20">
      <c r="B1558" t="s">
        <v>325</v>
      </c>
      <c r="D1558" t="s">
        <v>18</v>
      </c>
      <c r="E1558" s="4">
        <v>1.78</v>
      </c>
      <c r="F1558" s="4">
        <v>1.85</v>
      </c>
      <c r="G1558" s="4">
        <v>2.13</v>
      </c>
      <c r="H1558" s="4">
        <v>1.91</v>
      </c>
      <c r="I1558" s="5">
        <v>1.9640207257477558</v>
      </c>
      <c r="J1558" s="5">
        <v>1.9559747027848651</v>
      </c>
      <c r="K1558" s="3">
        <f t="shared" ref="K1558:M1560" si="1137">K1554/K1553</f>
        <v>1.9225749822316986</v>
      </c>
      <c r="L1558" s="3">
        <f t="shared" si="1137"/>
        <v>1.636496848739496</v>
      </c>
      <c r="M1558" s="3">
        <f t="shared" si="1137"/>
        <v>2.0415592297845295</v>
      </c>
      <c r="N1558" s="3">
        <f t="shared" ref="N1558:R1560" si="1138">N1554/N1553</f>
        <v>2.0583718812099803</v>
      </c>
      <c r="O1558" s="3">
        <f t="shared" si="1138"/>
        <v>1.5779853110599078</v>
      </c>
      <c r="P1558" s="3">
        <f t="shared" si="1138"/>
        <v>2.6538556981388628</v>
      </c>
      <c r="Q1558" s="3">
        <f t="shared" si="1138"/>
        <v>3.1314106756910478</v>
      </c>
      <c r="R1558" s="3">
        <f t="shared" si="1138"/>
        <v>2.9231512333760206</v>
      </c>
      <c r="S1558" s="3">
        <f t="shared" ref="S1558:T1558" si="1139">S1554/S1553</f>
        <v>3.684524906517094</v>
      </c>
      <c r="T1558" s="3">
        <f t="shared" si="1139"/>
        <v>3.8283123444687428</v>
      </c>
    </row>
    <row r="1559" spans="1:20">
      <c r="B1559" t="s">
        <v>325</v>
      </c>
      <c r="D1559" t="s">
        <v>19</v>
      </c>
      <c r="E1559" s="6">
        <v>0.47920000000000001</v>
      </c>
      <c r="F1559" s="6">
        <v>0.47399999999999998</v>
      </c>
      <c r="G1559" s="6">
        <v>0.50060000000000004</v>
      </c>
      <c r="H1559" s="6">
        <v>0.50509999999999999</v>
      </c>
      <c r="I1559" s="6">
        <v>0.46621102356202077</v>
      </c>
      <c r="J1559" s="6">
        <v>0.46673555177424486</v>
      </c>
      <c r="K1559" s="6">
        <f t="shared" si="1137"/>
        <v>0.46895982644396822</v>
      </c>
      <c r="L1559" s="6">
        <f t="shared" si="1137"/>
        <v>0.571407634201892</v>
      </c>
      <c r="M1559" s="6">
        <f t="shared" si="1137"/>
        <v>0.4613681525089785</v>
      </c>
      <c r="N1559" s="6">
        <f t="shared" si="1138"/>
        <v>0.47028416739151391</v>
      </c>
      <c r="O1559" s="6">
        <f t="shared" si="1138"/>
        <v>0.52222261768847544</v>
      </c>
      <c r="P1559" s="6">
        <f t="shared" si="1138"/>
        <v>0.52360174271399862</v>
      </c>
      <c r="Q1559" s="6">
        <f t="shared" si="1138"/>
        <v>0.41867491940660012</v>
      </c>
      <c r="R1559" s="6">
        <f t="shared" si="1138"/>
        <v>0.48145003373955342</v>
      </c>
      <c r="S1559" s="6">
        <f t="shared" ref="S1559:T1559" si="1140">S1555/S1554</f>
        <v>0.40666923163145263</v>
      </c>
      <c r="T1559" s="6">
        <f t="shared" si="1140"/>
        <v>0.44201296111174038</v>
      </c>
    </row>
    <row r="1560" spans="1:20">
      <c r="B1560" t="s">
        <v>325</v>
      </c>
      <c r="D1560" t="s">
        <v>20</v>
      </c>
      <c r="E1560" s="6">
        <v>0.58230000000000004</v>
      </c>
      <c r="F1560" s="6">
        <v>0.5887</v>
      </c>
      <c r="G1560" s="6">
        <v>0.59970000000000001</v>
      </c>
      <c r="H1560" s="6">
        <v>0.6028</v>
      </c>
      <c r="I1560" s="6">
        <v>0.61741415663876209</v>
      </c>
      <c r="J1560" s="6">
        <v>0.64368109879593727</v>
      </c>
      <c r="K1560" s="6">
        <f t="shared" si="1137"/>
        <v>0.6443371535593293</v>
      </c>
      <c r="L1560" s="6">
        <f t="shared" si="1137"/>
        <v>0.61640029139204144</v>
      </c>
      <c r="M1560" s="6">
        <f t="shared" si="1137"/>
        <v>0.6115105445387834</v>
      </c>
      <c r="N1560" s="6">
        <f t="shared" si="1138"/>
        <v>0.58159300139792991</v>
      </c>
      <c r="O1560" s="6">
        <f t="shared" si="1138"/>
        <v>0.55403119935115097</v>
      </c>
      <c r="P1560" s="6">
        <f t="shared" si="1138"/>
        <v>0.56689430489238368</v>
      </c>
      <c r="Q1560" s="6">
        <f t="shared" si="1138"/>
        <v>0.59048703817140946</v>
      </c>
      <c r="R1560" s="6">
        <f t="shared" si="1138"/>
        <v>0.58285887319984242</v>
      </c>
      <c r="S1560" s="6">
        <f t="shared" ref="S1560:T1560" si="1141">S1556/S1555</f>
        <v>0.57009476361903233</v>
      </c>
      <c r="T1560" s="6">
        <f t="shared" si="1141"/>
        <v>0.5495453220190526</v>
      </c>
    </row>
    <row r="1561" spans="1:20">
      <c r="B1561" t="s">
        <v>325</v>
      </c>
      <c r="D1561" t="s">
        <v>21</v>
      </c>
      <c r="E1561" s="6">
        <v>0.27900000000000003</v>
      </c>
      <c r="F1561" s="6">
        <v>0.27910000000000001</v>
      </c>
      <c r="G1561" s="6">
        <v>0.30020000000000002</v>
      </c>
      <c r="H1561" s="6">
        <v>0.30449999999999999</v>
      </c>
      <c r="I1561" s="6">
        <v>0.2878452859282391</v>
      </c>
      <c r="J1561" s="6">
        <v>0.300428852813174</v>
      </c>
      <c r="K1561" s="6">
        <f t="shared" ref="K1561:R1561" si="1142">K1556/K1554</f>
        <v>0.30216823970458356</v>
      </c>
      <c r="L1561" s="6">
        <f t="shared" si="1142"/>
        <v>0.35221583222568326</v>
      </c>
      <c r="M1561" s="6">
        <f t="shared" si="1142"/>
        <v>0.28213149017361794</v>
      </c>
      <c r="N1561" s="6">
        <f t="shared" si="1142"/>
        <v>0.27351398042315705</v>
      </c>
      <c r="O1561" s="6">
        <f t="shared" si="1142"/>
        <v>0.28932762320624361</v>
      </c>
      <c r="P1561" s="6">
        <f t="shared" si="1142"/>
        <v>0.296826845976293</v>
      </c>
      <c r="Q1561" s="6">
        <f t="shared" si="1142"/>
        <v>0.24722211311705686</v>
      </c>
      <c r="R1561" s="6">
        <f t="shared" si="1142"/>
        <v>0.28061742416746221</v>
      </c>
      <c r="S1561" s="6">
        <f t="shared" ref="S1561:T1561" si="1143">S1556/S1554</f>
        <v>0.23183999947806652</v>
      </c>
      <c r="T1561" s="6">
        <f t="shared" si="1143"/>
        <v>0.24290615505074634</v>
      </c>
    </row>
    <row r="1562" spans="1:20">
      <c r="B1562" t="s">
        <v>325</v>
      </c>
    </row>
    <row r="1563" spans="1:20">
      <c r="A1563" t="s">
        <v>324</v>
      </c>
      <c r="B1563" t="s">
        <v>327</v>
      </c>
      <c r="C1563" t="s">
        <v>328</v>
      </c>
    </row>
    <row r="1564" spans="1:20">
      <c r="B1564" t="s">
        <v>327</v>
      </c>
      <c r="D1564" t="s">
        <v>12</v>
      </c>
      <c r="E1564" s="1">
        <v>109</v>
      </c>
      <c r="F1564" s="1">
        <v>77</v>
      </c>
      <c r="G1564" s="1">
        <v>81</v>
      </c>
      <c r="H1564" s="1">
        <v>102</v>
      </c>
      <c r="I1564" s="1">
        <v>112</v>
      </c>
      <c r="J1564" s="1">
        <v>127</v>
      </c>
      <c r="K1564" s="1">
        <f>HLOOKUP(B1563,'FY14-15'!$E$2:$GA$49,15,FALSE)</f>
        <v>132</v>
      </c>
      <c r="L1564" s="1">
        <f>HLOOKUP(B1563,'FY15-16'!$E$2:$GA$49,15,FALSE)</f>
        <v>127</v>
      </c>
      <c r="M1564" s="1">
        <f>HLOOKUP(B1563,'FY16-17'!$E$2:$GA$49,15,FALSE)</f>
        <v>148</v>
      </c>
      <c r="N1564" s="1">
        <f>HLOOKUP(B1563,'FY17-18'!$E$2:$GA$49,15,FALSE)</f>
        <v>141</v>
      </c>
      <c r="O1564" s="1">
        <f>HLOOKUP($B1563,'FY18-19'!$E$2:$GA$49,15,FALSE)</f>
        <v>127</v>
      </c>
      <c r="P1564" s="1">
        <f>HLOOKUP($B1563,'FY19-20'!$E$2:$GA$49,15,FALSE)</f>
        <v>134</v>
      </c>
      <c r="Q1564" s="1">
        <f>HLOOKUP($B1563,'FY20-21'!$E$2:$GA$49,15,FALSE)</f>
        <v>178</v>
      </c>
      <c r="R1564" s="1">
        <f>HLOOKUP($B1563,'FY21-22'!$E$2:$GA$49,15,FALSE)</f>
        <v>127</v>
      </c>
      <c r="S1564" s="1">
        <f>HLOOKUP($B1563,'FY22-23'!$E$2:$GA$49,15,FALSE)</f>
        <v>93</v>
      </c>
      <c r="T1564" s="1">
        <f>HLOOKUP($B1563,'FY23-24'!$E$2:$GA$49,15,FALSE)</f>
        <v>124</v>
      </c>
    </row>
    <row r="1565" spans="1:20">
      <c r="B1565" t="s">
        <v>327</v>
      </c>
      <c r="D1565" t="s">
        <v>13</v>
      </c>
      <c r="E1565" s="3">
        <v>55900</v>
      </c>
      <c r="F1565" s="3">
        <v>49966</v>
      </c>
      <c r="G1565" s="3">
        <v>64680</v>
      </c>
      <c r="H1565" s="3">
        <v>60164</v>
      </c>
      <c r="I1565" s="1">
        <v>47476</v>
      </c>
      <c r="J1565" s="1">
        <v>65572</v>
      </c>
      <c r="K1565" s="1">
        <f>HLOOKUP(B1564,'FY14-15'!$E$2:$GA$49,31,FALSE)</f>
        <v>79158</v>
      </c>
      <c r="L1565" s="1">
        <f>HLOOKUP(B1564,'FY15-16'!$E$2:$GA$49,31,FALSE)</f>
        <v>81840</v>
      </c>
      <c r="M1565" s="1">
        <f>HLOOKUP(B1564,'FY16-17'!$E$2:$GA$49,31,FALSE)</f>
        <v>86190</v>
      </c>
      <c r="N1565" s="1">
        <f>HLOOKUP(B1564,'FY17-18'!$E$2:$GA$49,31,FALSE)</f>
        <v>79826</v>
      </c>
      <c r="O1565" s="1">
        <f>HLOOKUP($B1564,'FY18-19'!$E$2:$GA$49,31,FALSE)</f>
        <v>57600</v>
      </c>
      <c r="P1565" s="1">
        <f>HLOOKUP($B1564,'FY19-20'!$E$2:$GA$49,31,FALSE)</f>
        <v>48909</v>
      </c>
      <c r="Q1565" s="1">
        <f>HLOOKUP($B1564,'FY20-21'!$E$2:$GA$49,31,FALSE)</f>
        <v>61650</v>
      </c>
      <c r="R1565" s="1">
        <f>HLOOKUP($B1564,'FY21-22'!$E$2:$GA$49,31,FALSE)</f>
        <v>63504</v>
      </c>
      <c r="S1565" s="1">
        <f>HLOOKUP($B1564,'FY22-23'!$E$2:$GA$49,31,FALSE)</f>
        <v>42443.8</v>
      </c>
      <c r="T1565" s="1">
        <f>HLOOKUP($B1564,'FY23-24'!$E$2:$GA$49,31,FALSE)</f>
        <v>31990.3</v>
      </c>
    </row>
    <row r="1566" spans="1:20">
      <c r="B1566" t="s">
        <v>327</v>
      </c>
      <c r="D1566" t="s">
        <v>24</v>
      </c>
      <c r="E1566" s="3">
        <v>86688.26</v>
      </c>
      <c r="F1566" s="3">
        <v>84080.93</v>
      </c>
      <c r="G1566" s="3">
        <v>107469.31</v>
      </c>
      <c r="H1566" s="3">
        <v>90818.46</v>
      </c>
      <c r="I1566" s="1">
        <v>86537.35</v>
      </c>
      <c r="J1566" s="1">
        <v>127641</v>
      </c>
      <c r="K1566" s="1">
        <f>HLOOKUP(B1565,'FY14-15'!$E$2:$GA$49,7,FALSE)</f>
        <v>136560.29</v>
      </c>
      <c r="L1566" s="1">
        <f>HLOOKUP(B1565,'FY15-16'!$E$2:$GA$49,7,FALSE)</f>
        <v>135064.10999999999</v>
      </c>
      <c r="M1566" s="1">
        <f>HLOOKUP(B1565,'FY16-17'!$E$2:$GA$49,7,FALSE)</f>
        <v>123854.67</v>
      </c>
      <c r="N1566" s="1">
        <f>HLOOKUP(B1565,'FY17-18'!$E$2:$GA$49,7,FALSE)</f>
        <v>135360</v>
      </c>
      <c r="O1566" s="1">
        <f>HLOOKUP($B1565,'FY18-19'!$E$2:$GA$49,7,FALSE)</f>
        <v>110456.79</v>
      </c>
      <c r="P1566" s="1">
        <f>HLOOKUP($B1565,'FY19-20'!$E$2:$GA$49,7,FALSE)</f>
        <v>112595.4</v>
      </c>
      <c r="Q1566" s="1">
        <f>HLOOKUP($B1565,'FY20-21'!$E$2:$GA$49,7,FALSE)</f>
        <v>119931.75</v>
      </c>
      <c r="R1566" s="1">
        <f>HLOOKUP($B1565,'FY21-22'!$E$2:$GA$49,7,FALSE)</f>
        <v>140613.13</v>
      </c>
      <c r="S1566" s="1">
        <f>HLOOKUP($B1565,'FY22-23'!$E$2:$GA$49,7,FALSE)</f>
        <v>142171.39000000001</v>
      </c>
      <c r="T1566" s="1">
        <f>HLOOKUP($B1565,'FY23-24'!$E$2:$GA$49,7,FALSE)</f>
        <v>143809.26</v>
      </c>
    </row>
    <row r="1567" spans="1:20">
      <c r="B1567" t="s">
        <v>327</v>
      </c>
      <c r="D1567" t="s">
        <v>15</v>
      </c>
      <c r="E1567" s="3">
        <v>43360.59</v>
      </c>
      <c r="F1567" s="3">
        <v>43360.59</v>
      </c>
      <c r="G1567" s="3">
        <v>52597.95</v>
      </c>
      <c r="H1567" s="3">
        <v>52597.95</v>
      </c>
      <c r="I1567" s="1">
        <v>41199.82</v>
      </c>
      <c r="J1567" s="1">
        <v>59653.490000000005</v>
      </c>
      <c r="K1567" s="1">
        <f>HLOOKUP(B1566,'FY14-15'!$E$2:$GA$49,39,FALSE)</f>
        <v>66076.850000000006</v>
      </c>
      <c r="L1567" s="1">
        <f>HLOOKUP(B1566,'FY15-16'!$E$2:$GA$49,39,FALSE)</f>
        <v>66241.759999999995</v>
      </c>
      <c r="M1567" s="1">
        <f>HLOOKUP(B1566,'FY16-17'!$E$2:$GA$49,39,FALSE)</f>
        <v>66241.759999999995</v>
      </c>
      <c r="N1567" s="1">
        <f>HLOOKUP(B1566,'FY17-18'!$E$2:$GA$49,39,FALSE)</f>
        <v>65837.600000000006</v>
      </c>
      <c r="O1567" s="1">
        <f>HLOOKUP($B1566,'FY18-19'!$E$2:$GA$49,39,FALSE)</f>
        <v>65837.600000000006</v>
      </c>
      <c r="P1567" s="1">
        <f>HLOOKUP($B1566,'FY19-20'!$E$2:$GA$49,39,FALSE)</f>
        <v>51836.729999999996</v>
      </c>
      <c r="Q1567" s="1">
        <f>HLOOKUP($B1566,'FY20-21'!$E$2:$GA$49,39,FALSE)</f>
        <v>56060.160000000003</v>
      </c>
      <c r="R1567" s="1">
        <f>HLOOKUP($B1566,'FY21-22'!$E$2:$GA$49,39,FALSE)</f>
        <v>63529.24</v>
      </c>
      <c r="S1567" s="1">
        <f>HLOOKUP($B1566,'FY22-23'!$E$2:$GA$49,39,FALSE)</f>
        <v>63529.25</v>
      </c>
      <c r="T1567" s="1">
        <f>HLOOKUP($B1566,'FY23-24'!$E$2:$GA$49,39,FALSE)</f>
        <v>58782.83</v>
      </c>
    </row>
    <row r="1568" spans="1:20">
      <c r="B1568" t="s">
        <v>327</v>
      </c>
      <c r="D1568" t="s">
        <v>16</v>
      </c>
      <c r="E1568" s="3">
        <v>24794.06</v>
      </c>
      <c r="F1568" s="3">
        <v>25494.36</v>
      </c>
      <c r="G1568" s="3">
        <v>32467.74</v>
      </c>
      <c r="H1568" s="3">
        <v>32235.27</v>
      </c>
      <c r="I1568" s="1">
        <v>27520.589999999997</v>
      </c>
      <c r="J1568" s="1">
        <v>38095.869999999995</v>
      </c>
      <c r="K1568" s="1">
        <f>HLOOKUP(B1567,'FY14-15'!$E$2:$GA$49,48,FALSE)</f>
        <v>43603.07</v>
      </c>
      <c r="L1568" s="1">
        <f>HLOOKUP(B1567,'FY15-16'!$E$2:$GA$49,48,FALSE)</f>
        <v>40848.6</v>
      </c>
      <c r="M1568" s="1">
        <f>HLOOKUP(B1567,'FY16-17'!$E$2:$GA$49,48,FALSE)</f>
        <v>40267.79</v>
      </c>
      <c r="N1568" s="1">
        <f>HLOOKUP(B1567,'FY17-18'!$E$2:$GA$49,48,FALSE)</f>
        <v>38252.130000000005</v>
      </c>
      <c r="O1568" s="1">
        <f>HLOOKUP($B1567,'FY18-19'!$E$2:$GA$49,48,FALSE)</f>
        <v>36602.300000000003</v>
      </c>
      <c r="P1568" s="1">
        <f>HLOOKUP($B1567,'FY19-20'!$E$2:$GA$49,48,FALSE)</f>
        <v>28325.75</v>
      </c>
      <c r="Q1568" s="1">
        <f>HLOOKUP($B1567,'FY20-21'!$E$2:$GA$49,48,FALSE)</f>
        <v>33877.86</v>
      </c>
      <c r="R1568" s="1">
        <f>HLOOKUP($B1567,'FY21-22'!$E$2:$GA$49,48,FALSE)</f>
        <v>37743.480000000003</v>
      </c>
      <c r="S1568" s="1">
        <f>HLOOKUP($B1567,'FY22-23'!$E$2:$GA$49,48,FALSE)</f>
        <v>36378.83</v>
      </c>
      <c r="T1568" s="1">
        <f>HLOOKUP($B1567,'FY23-24'!$E$2:$GA$49,48,FALSE)</f>
        <v>31889.06</v>
      </c>
    </row>
    <row r="1569" spans="1:20">
      <c r="B1569" t="s">
        <v>327</v>
      </c>
      <c r="D1569" t="s">
        <v>17</v>
      </c>
      <c r="E1569" s="3">
        <v>795.31</v>
      </c>
      <c r="F1569" s="3">
        <v>1091.96</v>
      </c>
      <c r="G1569" s="3">
        <v>1326.78</v>
      </c>
      <c r="H1569" s="3">
        <v>890.38</v>
      </c>
      <c r="I1569" s="3">
        <v>772.65491071428573</v>
      </c>
      <c r="J1569" s="3">
        <v>1005.0472440944882</v>
      </c>
      <c r="K1569" s="3">
        <f t="shared" ref="K1569:R1569" si="1144">K1566/K1564</f>
        <v>1034.5476515151515</v>
      </c>
      <c r="L1569" s="3">
        <f t="shared" si="1144"/>
        <v>1063.4969291338582</v>
      </c>
      <c r="M1569" s="3">
        <f t="shared" si="1144"/>
        <v>836.85587837837841</v>
      </c>
      <c r="N1569" s="3">
        <f t="shared" si="1144"/>
        <v>960</v>
      </c>
      <c r="O1569" s="3">
        <f t="shared" si="1144"/>
        <v>869.73850393700786</v>
      </c>
      <c r="P1569" s="3">
        <f t="shared" si="1144"/>
        <v>840.26417910447753</v>
      </c>
      <c r="Q1569" s="3">
        <f t="shared" si="1144"/>
        <v>673.77387640449433</v>
      </c>
      <c r="R1569" s="3">
        <f t="shared" si="1144"/>
        <v>1107.19</v>
      </c>
      <c r="S1569" s="3">
        <f t="shared" ref="S1569:T1569" si="1145">S1566/S1564</f>
        <v>1528.7246236559142</v>
      </c>
      <c r="T1569" s="3">
        <f t="shared" si="1145"/>
        <v>1159.7520967741937</v>
      </c>
    </row>
    <row r="1570" spans="1:20">
      <c r="B1570" t="s">
        <v>327</v>
      </c>
      <c r="D1570" t="s">
        <v>18</v>
      </c>
      <c r="E1570" s="4">
        <v>1.55</v>
      </c>
      <c r="F1570" s="4">
        <v>1.68</v>
      </c>
      <c r="G1570" s="4">
        <v>1.66</v>
      </c>
      <c r="H1570" s="4">
        <v>1.51</v>
      </c>
      <c r="I1570" s="5">
        <v>1.8227599208020897</v>
      </c>
      <c r="J1570" s="5">
        <v>1.9465778076008051</v>
      </c>
      <c r="K1570" s="3">
        <f t="shared" ref="K1570:M1572" si="1146">K1566/K1565</f>
        <v>1.7251609439349151</v>
      </c>
      <c r="L1570" s="3">
        <f t="shared" si="1146"/>
        <v>1.6503434750733137</v>
      </c>
      <c r="M1570" s="3">
        <f t="shared" si="1146"/>
        <v>1.4369958231813436</v>
      </c>
      <c r="N1570" s="3">
        <f t="shared" ref="N1570:R1572" si="1147">N1566/N1565</f>
        <v>1.6956881216646205</v>
      </c>
      <c r="O1570" s="3">
        <f t="shared" si="1147"/>
        <v>1.9176526041666666</v>
      </c>
      <c r="P1570" s="3">
        <f t="shared" si="1147"/>
        <v>2.3021407102987177</v>
      </c>
      <c r="Q1570" s="3">
        <f t="shared" si="1147"/>
        <v>1.9453649635036496</v>
      </c>
      <c r="R1570" s="3">
        <f t="shared" si="1147"/>
        <v>2.2142405202821869</v>
      </c>
      <c r="S1570" s="3">
        <f t="shared" ref="S1570:T1570" si="1148">S1566/S1565</f>
        <v>3.3496385808999194</v>
      </c>
      <c r="T1570" s="3">
        <f t="shared" si="1148"/>
        <v>4.4954020437445106</v>
      </c>
    </row>
    <row r="1571" spans="1:20">
      <c r="B1571" t="s">
        <v>327</v>
      </c>
      <c r="D1571" t="s">
        <v>19</v>
      </c>
      <c r="E1571" s="6">
        <v>0.50019999999999998</v>
      </c>
      <c r="F1571" s="6">
        <v>0.51570000000000005</v>
      </c>
      <c r="G1571" s="6">
        <v>0.4894</v>
      </c>
      <c r="H1571" s="6">
        <v>0.57920000000000005</v>
      </c>
      <c r="I1571" s="6">
        <v>0.47609292403800207</v>
      </c>
      <c r="J1571" s="6">
        <v>0.46735367162588826</v>
      </c>
      <c r="K1571" s="6">
        <f t="shared" si="1146"/>
        <v>0.48386577093531363</v>
      </c>
      <c r="L1571" s="6">
        <f t="shared" si="1146"/>
        <v>0.49044679596970653</v>
      </c>
      <c r="M1571" s="6">
        <f t="shared" si="1146"/>
        <v>0.53483457668572365</v>
      </c>
      <c r="N1571" s="6">
        <f t="shared" si="1147"/>
        <v>0.48638888888888893</v>
      </c>
      <c r="O1571" s="6">
        <f t="shared" si="1147"/>
        <v>0.59604846383821231</v>
      </c>
      <c r="P1571" s="6">
        <f t="shared" si="1147"/>
        <v>0.46038053064334777</v>
      </c>
      <c r="Q1571" s="6">
        <f t="shared" si="1147"/>
        <v>0.467433853003896</v>
      </c>
      <c r="R1571" s="6">
        <f t="shared" si="1147"/>
        <v>0.4518016205172305</v>
      </c>
      <c r="S1571" s="6">
        <f t="shared" ref="S1571:T1571" si="1149">S1567/S1566</f>
        <v>0.44684974944677686</v>
      </c>
      <c r="T1571" s="6">
        <f t="shared" si="1149"/>
        <v>0.40875552798199505</v>
      </c>
    </row>
    <row r="1572" spans="1:20">
      <c r="B1572" t="s">
        <v>327</v>
      </c>
      <c r="D1572" t="s">
        <v>20</v>
      </c>
      <c r="E1572" s="6">
        <v>0.57179999999999997</v>
      </c>
      <c r="F1572" s="6">
        <v>0.58799999999999997</v>
      </c>
      <c r="G1572" s="6">
        <v>0.61729999999999996</v>
      </c>
      <c r="H1572" s="6">
        <v>0.6129</v>
      </c>
      <c r="I1572" s="6">
        <v>0.66797840378914264</v>
      </c>
      <c r="J1572" s="6">
        <v>0.63861929955816488</v>
      </c>
      <c r="K1572" s="6">
        <f t="shared" si="1146"/>
        <v>0.65988421058207214</v>
      </c>
      <c r="L1572" s="6">
        <f t="shared" si="1146"/>
        <v>0.61665933996922795</v>
      </c>
      <c r="M1572" s="6">
        <f t="shared" si="1146"/>
        <v>0.60789130602810071</v>
      </c>
      <c r="N1572" s="6">
        <f t="shared" si="1147"/>
        <v>0.58100735749784316</v>
      </c>
      <c r="O1572" s="6">
        <f t="shared" si="1147"/>
        <v>0.55594827271954017</v>
      </c>
      <c r="P1572" s="6">
        <f t="shared" si="1147"/>
        <v>0.54644168333920762</v>
      </c>
      <c r="Q1572" s="6">
        <f t="shared" si="1147"/>
        <v>0.6043125813411877</v>
      </c>
      <c r="R1572" s="6">
        <f t="shared" si="1147"/>
        <v>0.59411193963598496</v>
      </c>
      <c r="S1572" s="6">
        <f t="shared" ref="S1572:T1572" si="1150">S1568/S1567</f>
        <v>0.57263118957015868</v>
      </c>
      <c r="T1572" s="6">
        <f t="shared" si="1150"/>
        <v>0.54248936296534211</v>
      </c>
    </row>
    <row r="1573" spans="1:20">
      <c r="B1573" t="s">
        <v>327</v>
      </c>
      <c r="D1573" t="s">
        <v>21</v>
      </c>
      <c r="E1573" s="6">
        <v>0.28599999999999998</v>
      </c>
      <c r="F1573" s="6">
        <v>0.30320000000000003</v>
      </c>
      <c r="G1573" s="6">
        <v>0.30209999999999998</v>
      </c>
      <c r="H1573" s="6">
        <v>0.35489999999999999</v>
      </c>
      <c r="I1573" s="6">
        <v>0.31801979145421017</v>
      </c>
      <c r="J1573" s="6">
        <v>0.29846107441966135</v>
      </c>
      <c r="K1573" s="6">
        <f t="shared" ref="K1573:R1573" si="1151">K1568/K1566</f>
        <v>0.31929538228133519</v>
      </c>
      <c r="L1573" s="6">
        <f t="shared" si="1151"/>
        <v>0.3024385974927018</v>
      </c>
      <c r="M1573" s="6">
        <f t="shared" si="1151"/>
        <v>0.32512128933047096</v>
      </c>
      <c r="N1573" s="6">
        <f t="shared" si="1151"/>
        <v>0.28259552304964541</v>
      </c>
      <c r="O1573" s="6">
        <f t="shared" si="1151"/>
        <v>0.33137211392798943</v>
      </c>
      <c r="P1573" s="6">
        <f t="shared" si="1151"/>
        <v>0.25157111214134859</v>
      </c>
      <c r="Q1573" s="6">
        <f t="shared" si="1151"/>
        <v>0.28247615831504169</v>
      </c>
      <c r="R1573" s="6">
        <f t="shared" si="1151"/>
        <v>0.26842073709617303</v>
      </c>
      <c r="S1573" s="6">
        <f t="shared" ref="S1573:T1573" si="1152">S1568/S1566</f>
        <v>0.25588010358483515</v>
      </c>
      <c r="T1573" s="6">
        <f t="shared" si="1152"/>
        <v>0.22174552598351455</v>
      </c>
    </row>
    <row r="1574" spans="1:20">
      <c r="B1574" t="s">
        <v>327</v>
      </c>
    </row>
    <row r="1575" spans="1:20">
      <c r="A1575" t="s">
        <v>329</v>
      </c>
      <c r="B1575" t="s">
        <v>330</v>
      </c>
      <c r="C1575" t="s">
        <v>331</v>
      </c>
    </row>
    <row r="1576" spans="1:20">
      <c r="B1576" t="s">
        <v>330</v>
      </c>
      <c r="D1576" t="s">
        <v>12</v>
      </c>
      <c r="E1576" s="1">
        <v>763</v>
      </c>
      <c r="F1576" s="1">
        <v>812</v>
      </c>
      <c r="G1576" s="1">
        <v>875</v>
      </c>
      <c r="H1576" s="1">
        <v>865</v>
      </c>
      <c r="I1576" s="1">
        <v>846</v>
      </c>
      <c r="J1576" s="1">
        <v>826</v>
      </c>
      <c r="K1576" s="1">
        <f>HLOOKUP(B1575,'FY14-15'!$E$2:$GA$49,15,FALSE)</f>
        <v>876</v>
      </c>
      <c r="L1576" s="1">
        <f>HLOOKUP(B1575,'FY15-16'!$E$2:$GA$49,15,FALSE)</f>
        <v>707</v>
      </c>
      <c r="M1576" s="1">
        <f>HLOOKUP(B1575,'FY16-17'!$E$2:$GA$49,15,FALSE)</f>
        <v>955</v>
      </c>
      <c r="N1576" s="1">
        <f>HLOOKUP(B1575,'FY17-18'!$E$2:$GA$49,15,FALSE)</f>
        <v>736</v>
      </c>
      <c r="O1576" s="1">
        <f>HLOOKUP($B1575,'FY18-19'!$E$2:$GA$49,15,FALSE)</f>
        <v>750</v>
      </c>
      <c r="P1576" s="1">
        <f>HLOOKUP($B1575,'FY19-20'!$E$2:$GA$49,15,FALSE)</f>
        <v>1301</v>
      </c>
      <c r="Q1576" s="1">
        <f>HLOOKUP($B1575,'FY20-21'!$E$2:$GA$49,15,FALSE)</f>
        <v>264</v>
      </c>
      <c r="R1576" s="1">
        <f>HLOOKUP($B1575,'FY21-22'!$E$2:$GA$49,15,FALSE)</f>
        <v>850</v>
      </c>
      <c r="S1576" s="1">
        <f>HLOOKUP($B1575,'FY22-23'!$E$2:$GA$49,15,FALSE)</f>
        <v>816</v>
      </c>
      <c r="T1576" s="1">
        <f>HLOOKUP($B1575,'FY23-24'!$E$2:$GA$49,15,FALSE)</f>
        <v>0</v>
      </c>
    </row>
    <row r="1577" spans="1:20">
      <c r="B1577" t="s">
        <v>330</v>
      </c>
      <c r="D1577" t="s">
        <v>13</v>
      </c>
      <c r="E1577" s="3">
        <v>132352</v>
      </c>
      <c r="F1577" s="3">
        <v>105357</v>
      </c>
      <c r="G1577" s="3">
        <v>92209</v>
      </c>
      <c r="H1577" s="3">
        <v>88576</v>
      </c>
      <c r="I1577" s="1">
        <v>86022</v>
      </c>
      <c r="J1577" s="1">
        <v>84429</v>
      </c>
      <c r="K1577" s="1">
        <f>HLOOKUP(B1576,'FY14-15'!$E$2:$GA$49,31,FALSE)</f>
        <v>98235</v>
      </c>
      <c r="L1577" s="1">
        <f>HLOOKUP(B1576,'FY15-16'!$E$2:$GA$49,31,FALSE)</f>
        <v>83592</v>
      </c>
      <c r="M1577" s="1">
        <f>HLOOKUP(B1576,'FY16-17'!$E$2:$GA$49,31,FALSE)</f>
        <v>78648</v>
      </c>
      <c r="N1577" s="1">
        <f>HLOOKUP(B1576,'FY17-18'!$E$2:$GA$49,31,FALSE)</f>
        <v>89958</v>
      </c>
      <c r="O1577" s="1">
        <f>HLOOKUP($B1576,'FY18-19'!$E$2:$GA$49,31,FALSE)</f>
        <v>104576</v>
      </c>
      <c r="P1577" s="1">
        <f>HLOOKUP($B1576,'FY19-20'!$E$2:$GA$49,31,FALSE)</f>
        <v>83570</v>
      </c>
      <c r="Q1577" s="1">
        <f>HLOOKUP($B1576,'FY20-21'!$E$2:$GA$49,31,FALSE)</f>
        <v>62926.8</v>
      </c>
      <c r="R1577" s="1">
        <f>HLOOKUP($B1576,'FY21-22'!$E$2:$GA$49,31,FALSE)</f>
        <v>345221.2</v>
      </c>
      <c r="S1577" s="1">
        <f>HLOOKUP($B1576,'FY22-23'!$E$2:$GA$49,31,FALSE)</f>
        <v>107352</v>
      </c>
      <c r="T1577" s="1">
        <f>HLOOKUP($B1576,'FY23-24'!$E$2:$GA$49,31,FALSE)</f>
        <v>0</v>
      </c>
    </row>
    <row r="1578" spans="1:20">
      <c r="B1578" t="s">
        <v>330</v>
      </c>
      <c r="D1578" t="s">
        <v>24</v>
      </c>
      <c r="E1578" s="3">
        <v>514304</v>
      </c>
      <c r="F1578" s="3">
        <v>532180</v>
      </c>
      <c r="G1578" s="3">
        <v>578259</v>
      </c>
      <c r="H1578" s="3">
        <v>552469</v>
      </c>
      <c r="I1578" s="1">
        <v>525545</v>
      </c>
      <c r="J1578" s="1">
        <v>560863</v>
      </c>
      <c r="K1578" s="1">
        <f>HLOOKUP(B1577,'FY14-15'!$E$2:$GA$49,7,FALSE)</f>
        <v>546929</v>
      </c>
      <c r="L1578" s="1">
        <f>HLOOKUP(B1577,'FY15-16'!$E$2:$GA$49,7,FALSE)</f>
        <v>676317</v>
      </c>
      <c r="M1578" s="1">
        <f>HLOOKUP(B1577,'FY16-17'!$E$2:$GA$49,7,FALSE)</f>
        <v>627991</v>
      </c>
      <c r="N1578" s="1">
        <f>HLOOKUP(B1577,'FY17-18'!$E$2:$GA$49,7,FALSE)</f>
        <v>745783</v>
      </c>
      <c r="O1578" s="1">
        <f>HLOOKUP($B1577,'FY18-19'!$E$2:$GA$49,7,FALSE)</f>
        <v>575859.88</v>
      </c>
      <c r="P1578" s="1">
        <f>HLOOKUP($B1577,'FY19-20'!$E$2:$GA$49,7,FALSE)</f>
        <v>611794.80000000005</v>
      </c>
      <c r="Q1578" s="1">
        <f>HLOOKUP($B1577,'FY20-21'!$E$2:$GA$49,7,FALSE)</f>
        <v>921290.23999999999</v>
      </c>
      <c r="R1578" s="1">
        <f>HLOOKUP($B1577,'FY21-22'!$E$2:$GA$49,7,FALSE)</f>
        <v>961194.02</v>
      </c>
      <c r="S1578" s="1">
        <f>HLOOKUP($B1577,'FY22-23'!$E$2:$GA$49,7,FALSE)</f>
        <v>904944.38</v>
      </c>
      <c r="T1578" s="1">
        <f>HLOOKUP($B1577,'FY23-24'!$E$2:$GA$49,7,FALSE)</f>
        <v>0</v>
      </c>
    </row>
    <row r="1579" spans="1:20">
      <c r="B1579" t="s">
        <v>330</v>
      </c>
      <c r="D1579" t="s">
        <v>15</v>
      </c>
      <c r="E1579" s="3">
        <v>207340.25</v>
      </c>
      <c r="F1579" s="3">
        <v>207340.25</v>
      </c>
      <c r="G1579" s="3">
        <v>218948.62</v>
      </c>
      <c r="H1579" s="3">
        <v>218948.62</v>
      </c>
      <c r="I1579" s="1">
        <v>199544.95</v>
      </c>
      <c r="J1579" s="1">
        <v>211108.21000000002</v>
      </c>
      <c r="K1579" s="1">
        <f>HLOOKUP(B1578,'FY14-15'!$E$2:$GA$49,39,FALSE)</f>
        <v>211108.21000000002</v>
      </c>
      <c r="L1579" s="1">
        <f>HLOOKUP(B1578,'FY15-16'!$E$2:$GA$49,39,FALSE)</f>
        <v>250002.87</v>
      </c>
      <c r="M1579" s="1">
        <f>HLOOKUP(B1578,'FY16-17'!$E$2:$GA$49,39,FALSE)</f>
        <v>250002.87</v>
      </c>
      <c r="N1579" s="1">
        <f>HLOOKUP(B1578,'FY17-18'!$E$2:$GA$49,39,FALSE)</f>
        <v>275125.27</v>
      </c>
      <c r="O1579" s="1">
        <f>HLOOKUP($B1578,'FY18-19'!$E$2:$GA$49,39,FALSE)</f>
        <v>275125.27</v>
      </c>
      <c r="P1579" s="1">
        <f>HLOOKUP($B1578,'FY19-20'!$E$2:$GA$49,39,FALSE)</f>
        <v>228143.69</v>
      </c>
      <c r="Q1579" s="1">
        <f>HLOOKUP($B1578,'FY20-21'!$E$2:$GA$49,39,FALSE)</f>
        <v>327800.03000000003</v>
      </c>
      <c r="R1579" s="1">
        <f>HLOOKUP($B1578,'FY21-22'!$E$2:$GA$49,39,FALSE)</f>
        <v>412011.65</v>
      </c>
      <c r="S1579" s="1">
        <f>HLOOKUP($B1578,'FY22-23'!$E$2:$GA$49,39,FALSE)</f>
        <v>412011.65</v>
      </c>
      <c r="T1579" s="1">
        <f>HLOOKUP($B1578,'FY23-24'!$E$2:$GA$49,39,FALSE)</f>
        <v>0</v>
      </c>
    </row>
    <row r="1580" spans="1:20">
      <c r="B1580" t="s">
        <v>330</v>
      </c>
      <c r="D1580" t="s">
        <v>16</v>
      </c>
      <c r="E1580" s="3">
        <v>123491.73</v>
      </c>
      <c r="F1580" s="3">
        <v>121908.09</v>
      </c>
      <c r="G1580" s="3">
        <v>132470.34</v>
      </c>
      <c r="H1580" s="3">
        <v>134185.21000000002</v>
      </c>
      <c r="I1580" s="1">
        <v>128073.87</v>
      </c>
      <c r="J1580" s="1">
        <v>129971.93</v>
      </c>
      <c r="K1580" s="1">
        <f>HLOOKUP(B1579,'FY14-15'!$E$2:$GA$49,48,FALSE)</f>
        <v>137003.53999999998</v>
      </c>
      <c r="L1580" s="1">
        <f>HLOOKUP(B1579,'FY15-16'!$E$2:$GA$49,48,FALSE)</f>
        <v>158150.76999999999</v>
      </c>
      <c r="M1580" s="1">
        <f>HLOOKUP(B1579,'FY16-17'!$E$2:$GA$49,48,FALSE)</f>
        <v>151974.54999999999</v>
      </c>
      <c r="N1580" s="1">
        <f>HLOOKUP(B1579,'FY17-18'!$E$2:$GA$49,48,FALSE)</f>
        <v>162407.56</v>
      </c>
      <c r="O1580" s="1">
        <f>HLOOKUP($B1579,'FY18-19'!$E$2:$GA$49,48,FALSE)</f>
        <v>152955.41</v>
      </c>
      <c r="P1580" s="1">
        <f>HLOOKUP($B1579,'FY19-20'!$E$2:$GA$49,48,FALSE)</f>
        <v>126026.9</v>
      </c>
      <c r="Q1580" s="1">
        <f>HLOOKUP($B1579,'FY20-21'!$E$2:$GA$49,48,FALSE)</f>
        <v>205530.56</v>
      </c>
      <c r="R1580" s="1">
        <f>HLOOKUP($B1579,'FY21-22'!$E$2:$GA$49,48,FALSE)</f>
        <v>248204.90999999997</v>
      </c>
      <c r="S1580" s="1">
        <f>HLOOKUP($B1579,'FY22-23'!$E$2:$GA$49,48,FALSE)</f>
        <v>235930.71000000002</v>
      </c>
      <c r="T1580" s="1">
        <f>HLOOKUP($B1579,'FY23-24'!$E$2:$GA$49,48,FALSE)</f>
        <v>0</v>
      </c>
    </row>
    <row r="1581" spans="1:20">
      <c r="B1581" t="s">
        <v>330</v>
      </c>
      <c r="D1581" t="s">
        <v>17</v>
      </c>
      <c r="E1581" s="3">
        <v>674.06</v>
      </c>
      <c r="F1581" s="3">
        <v>655.39</v>
      </c>
      <c r="G1581" s="3">
        <v>660.87</v>
      </c>
      <c r="H1581" s="3">
        <v>638.69000000000005</v>
      </c>
      <c r="I1581" s="3">
        <v>621.21158392434984</v>
      </c>
      <c r="J1581" s="3">
        <v>679.01089588377727</v>
      </c>
      <c r="K1581" s="3">
        <f t="shared" ref="K1581:R1581" si="1153">K1578/K1576</f>
        <v>624.34817351598178</v>
      </c>
      <c r="L1581" s="3">
        <f t="shared" si="1153"/>
        <v>956.60113154172564</v>
      </c>
      <c r="M1581" s="3">
        <f t="shared" si="1153"/>
        <v>657.58219895287959</v>
      </c>
      <c r="N1581" s="3">
        <f t="shared" si="1153"/>
        <v>1013.2921195652174</v>
      </c>
      <c r="O1581" s="3">
        <f t="shared" si="1153"/>
        <v>767.81317333333334</v>
      </c>
      <c r="P1581" s="3">
        <f t="shared" si="1153"/>
        <v>470.24965411222138</v>
      </c>
      <c r="Q1581" s="3">
        <f t="shared" si="1153"/>
        <v>3489.7357575757574</v>
      </c>
      <c r="R1581" s="3">
        <f t="shared" si="1153"/>
        <v>1130.8164941176472</v>
      </c>
      <c r="S1581" s="3">
        <f t="shared" ref="S1581:T1581" si="1154">S1578/S1576</f>
        <v>1109.0004656862745</v>
      </c>
      <c r="T1581" s="3" t="e">
        <f t="shared" si="1154"/>
        <v>#DIV/0!</v>
      </c>
    </row>
    <row r="1582" spans="1:20">
      <c r="B1582" t="s">
        <v>330</v>
      </c>
      <c r="D1582" t="s">
        <v>18</v>
      </c>
      <c r="E1582" s="4">
        <v>3.89</v>
      </c>
      <c r="F1582" s="4">
        <v>5.05</v>
      </c>
      <c r="G1582" s="4">
        <v>6.27</v>
      </c>
      <c r="H1582" s="4">
        <v>6.24</v>
      </c>
      <c r="I1582" s="5">
        <v>6.1094254958033991</v>
      </c>
      <c r="J1582" s="5">
        <v>6.6430136564450599</v>
      </c>
      <c r="K1582" s="3">
        <f t="shared" ref="K1582:M1584" si="1155">K1578/K1577</f>
        <v>5.5675573878963709</v>
      </c>
      <c r="L1582" s="3">
        <f t="shared" si="1155"/>
        <v>8.0906904966982491</v>
      </c>
      <c r="M1582" s="3">
        <f t="shared" si="1155"/>
        <v>7.9848311463737156</v>
      </c>
      <c r="N1582" s="3">
        <f t="shared" ref="N1582:R1584" si="1156">N1578/N1577</f>
        <v>8.2903466061940012</v>
      </c>
      <c r="O1582" s="3">
        <f t="shared" si="1156"/>
        <v>5.5066160495716039</v>
      </c>
      <c r="P1582" s="3">
        <f t="shared" si="1156"/>
        <v>7.3207466794304183</v>
      </c>
      <c r="Q1582" s="3">
        <f t="shared" si="1156"/>
        <v>14.640665662325114</v>
      </c>
      <c r="R1582" s="3">
        <f t="shared" si="1156"/>
        <v>2.7842844529826092</v>
      </c>
      <c r="S1582" s="3">
        <f t="shared" ref="S1582:T1582" si="1157">S1578/S1577</f>
        <v>8.4296927863477151</v>
      </c>
      <c r="T1582" s="3" t="e">
        <f t="shared" si="1157"/>
        <v>#DIV/0!</v>
      </c>
    </row>
    <row r="1583" spans="1:20">
      <c r="B1583" t="s">
        <v>330</v>
      </c>
      <c r="D1583" t="s">
        <v>19</v>
      </c>
      <c r="E1583" s="6">
        <v>0.40310000000000001</v>
      </c>
      <c r="F1583" s="6">
        <v>0.3896</v>
      </c>
      <c r="G1583" s="6">
        <v>0.37859999999999999</v>
      </c>
      <c r="H1583" s="6">
        <v>0.39629999999999999</v>
      </c>
      <c r="I1583" s="6">
        <v>0.37969146314777996</v>
      </c>
      <c r="J1583" s="6">
        <v>0.37639888885521067</v>
      </c>
      <c r="K1583" s="6">
        <f t="shared" si="1155"/>
        <v>0.38598832755257084</v>
      </c>
      <c r="L1583" s="6">
        <f t="shared" si="1155"/>
        <v>0.3696533873908241</v>
      </c>
      <c r="M1583" s="6">
        <f t="shared" si="1155"/>
        <v>0.39809944728507257</v>
      </c>
      <c r="N1583" s="6">
        <f t="shared" si="1156"/>
        <v>0.36890793970900387</v>
      </c>
      <c r="O1583" s="6">
        <f t="shared" si="1156"/>
        <v>0.47776426098654418</v>
      </c>
      <c r="P1583" s="6">
        <f t="shared" si="1156"/>
        <v>0.37290884133045915</v>
      </c>
      <c r="Q1583" s="6">
        <f t="shared" si="1156"/>
        <v>0.3558053865847966</v>
      </c>
      <c r="R1583" s="6">
        <f t="shared" si="1156"/>
        <v>0.42864566510723817</v>
      </c>
      <c r="S1583" s="6">
        <f t="shared" ref="S1583:T1583" si="1158">S1579/S1578</f>
        <v>0.45528947314972001</v>
      </c>
      <c r="T1583" s="6" t="e">
        <f t="shared" si="1158"/>
        <v>#DIV/0!</v>
      </c>
    </row>
    <row r="1584" spans="1:20">
      <c r="B1584" t="s">
        <v>330</v>
      </c>
      <c r="D1584" t="s">
        <v>20</v>
      </c>
      <c r="E1584" s="6">
        <v>0.59560000000000002</v>
      </c>
      <c r="F1584" s="6">
        <v>0.58799999999999997</v>
      </c>
      <c r="G1584" s="6">
        <v>0.60499999999999998</v>
      </c>
      <c r="H1584" s="6">
        <v>0.6129</v>
      </c>
      <c r="I1584" s="6">
        <v>0.64182967296340998</v>
      </c>
      <c r="J1584" s="6">
        <v>0.61566497105915485</v>
      </c>
      <c r="K1584" s="6">
        <f t="shared" si="1155"/>
        <v>0.64897305509814118</v>
      </c>
      <c r="L1584" s="6">
        <f t="shared" si="1155"/>
        <v>0.63259581780001162</v>
      </c>
      <c r="M1584" s="6">
        <f t="shared" si="1155"/>
        <v>0.60789122140877816</v>
      </c>
      <c r="N1584" s="6">
        <f t="shared" si="1156"/>
        <v>0.59030404586245377</v>
      </c>
      <c r="O1584" s="6">
        <f t="shared" si="1156"/>
        <v>0.55594824132294351</v>
      </c>
      <c r="P1584" s="6">
        <f t="shared" si="1156"/>
        <v>0.55240142736360576</v>
      </c>
      <c r="Q1584" s="6">
        <f t="shared" si="1156"/>
        <v>0.62699982059184067</v>
      </c>
      <c r="R1584" s="6">
        <f t="shared" si="1156"/>
        <v>0.60242206743425808</v>
      </c>
      <c r="S1584" s="6">
        <f t="shared" ref="S1584:T1584" si="1159">S1580/S1579</f>
        <v>0.5726311622499024</v>
      </c>
      <c r="T1584" s="6" t="e">
        <f t="shared" si="1159"/>
        <v>#DIV/0!</v>
      </c>
    </row>
    <row r="1585" spans="1:20">
      <c r="B1585" t="s">
        <v>330</v>
      </c>
      <c r="D1585" t="s">
        <v>21</v>
      </c>
      <c r="E1585" s="6">
        <v>0.24010000000000001</v>
      </c>
      <c r="F1585" s="6">
        <v>0.2291</v>
      </c>
      <c r="G1585" s="6">
        <v>0.2291</v>
      </c>
      <c r="H1585" s="6">
        <v>0.2429</v>
      </c>
      <c r="I1585" s="6">
        <v>0.24369724761913822</v>
      </c>
      <c r="J1585" s="6">
        <v>0.23173561101374132</v>
      </c>
      <c r="K1585" s="6">
        <f t="shared" ref="K1585:R1585" si="1160">K1580/K1578</f>
        <v>0.25049602416401395</v>
      </c>
      <c r="L1585" s="6">
        <f t="shared" si="1160"/>
        <v>0.2338411868990429</v>
      </c>
      <c r="M1585" s="6">
        <f t="shared" si="1160"/>
        <v>0.24200115925228227</v>
      </c>
      <c r="N1585" s="6">
        <f t="shared" si="1160"/>
        <v>0.21776784936100715</v>
      </c>
      <c r="O1585" s="6">
        <f t="shared" si="1160"/>
        <v>0.26561220066242502</v>
      </c>
      <c r="P1585" s="6">
        <f t="shared" si="1160"/>
        <v>0.20599537622745401</v>
      </c>
      <c r="Q1585" s="6">
        <f t="shared" si="1160"/>
        <v>0.22308991355427796</v>
      </c>
      <c r="R1585" s="6">
        <f t="shared" si="1160"/>
        <v>0.25822560777063508</v>
      </c>
      <c r="S1585" s="6">
        <f t="shared" ref="S1585:T1585" si="1161">S1580/S1578</f>
        <v>0.2607129401698699</v>
      </c>
      <c r="T1585" s="6" t="e">
        <f t="shared" si="1161"/>
        <v>#DIV/0!</v>
      </c>
    </row>
    <row r="1586" spans="1:20">
      <c r="B1586" t="s">
        <v>330</v>
      </c>
    </row>
    <row r="1587" spans="1:20">
      <c r="A1587" t="s">
        <v>332</v>
      </c>
      <c r="B1587" t="s">
        <v>333</v>
      </c>
      <c r="C1587" t="s">
        <v>334</v>
      </c>
    </row>
    <row r="1588" spans="1:20">
      <c r="B1588" t="s">
        <v>333</v>
      </c>
      <c r="D1588" t="s">
        <v>12</v>
      </c>
      <c r="E1588" s="1">
        <v>94</v>
      </c>
      <c r="F1588" s="1">
        <v>86</v>
      </c>
      <c r="G1588" s="1">
        <v>99</v>
      </c>
      <c r="H1588" s="1">
        <v>96</v>
      </c>
      <c r="I1588" s="1">
        <v>88</v>
      </c>
      <c r="J1588" s="1">
        <v>78</v>
      </c>
      <c r="K1588" s="1">
        <f>HLOOKUP(B1587,'FY14-15'!$E$2:$GA$49,15,FALSE)</f>
        <v>74</v>
      </c>
      <c r="L1588" s="1">
        <f>HLOOKUP(B1587,'FY15-16'!$E$2:$GA$49,15,FALSE)</f>
        <v>65</v>
      </c>
      <c r="M1588" s="1">
        <f>HLOOKUP(B1587,'FY16-17'!$E$2:$GA$49,15,FALSE)</f>
        <v>65</v>
      </c>
      <c r="N1588" s="1">
        <f>HLOOKUP(B1587,'FY17-18'!$E$2:$GA$49,15,FALSE)</f>
        <v>51</v>
      </c>
      <c r="O1588" s="1">
        <f>HLOOKUP($B1587,'FY18-19'!$E$2:$GA$49,15,FALSE)</f>
        <v>48</v>
      </c>
      <c r="P1588" s="1">
        <f>HLOOKUP($B1587,'FY19-20'!$E$2:$GA$49,15,FALSE)</f>
        <v>50</v>
      </c>
      <c r="Q1588" s="1">
        <f>HLOOKUP($B1587,'FY20-21'!$E$2:$GA$49,15,FALSE)</f>
        <v>42</v>
      </c>
      <c r="R1588" s="1">
        <f>HLOOKUP($B1587,'FY21-22'!$E$2:$GA$49,15,FALSE)</f>
        <v>41</v>
      </c>
      <c r="S1588" s="1">
        <f>HLOOKUP($B1587,'FY22-23'!$E$2:$GA$49,15,FALSE)</f>
        <v>50</v>
      </c>
      <c r="T1588" s="1">
        <f>HLOOKUP($B1587,'FY23-24'!$E$2:$GA$49,15,FALSE)</f>
        <v>48</v>
      </c>
    </row>
    <row r="1589" spans="1:20">
      <c r="B1589" t="s">
        <v>333</v>
      </c>
      <c r="D1589" t="s">
        <v>13</v>
      </c>
      <c r="E1589" s="3">
        <v>32868</v>
      </c>
      <c r="F1589" s="3">
        <v>33734</v>
      </c>
      <c r="G1589" s="3">
        <v>33578</v>
      </c>
      <c r="H1589" s="3">
        <v>31752</v>
      </c>
      <c r="I1589" s="1">
        <v>27720</v>
      </c>
      <c r="J1589" s="1">
        <v>27378</v>
      </c>
      <c r="K1589" s="1">
        <f>HLOOKUP(B1588,'FY14-15'!$E$2:$GA$49,31,FALSE)</f>
        <v>28056</v>
      </c>
      <c r="L1589" s="1">
        <f>HLOOKUP(B1588,'FY15-16'!$E$2:$GA$49,31,FALSE)</f>
        <v>28390</v>
      </c>
      <c r="M1589" s="1">
        <f>HLOOKUP(B1588,'FY16-17'!$E$2:$GA$49,31,FALSE)</f>
        <v>30378</v>
      </c>
      <c r="N1589" s="1">
        <f>HLOOKUP(B1588,'FY17-18'!$E$2:$GA$49,31,FALSE)</f>
        <v>30807</v>
      </c>
      <c r="O1589" s="1">
        <f>HLOOKUP($B1588,'FY18-19'!$E$2:$GA$49,31,FALSE)</f>
        <v>25420</v>
      </c>
      <c r="P1589" s="1">
        <f>HLOOKUP($B1588,'FY19-20'!$E$2:$GA$49,31,FALSE)</f>
        <v>18120</v>
      </c>
      <c r="Q1589" s="1">
        <f>HLOOKUP($B1588,'FY20-21'!$E$2:$GA$49,31,FALSE)</f>
        <v>21600</v>
      </c>
      <c r="R1589" s="1">
        <f>HLOOKUP($B1588,'FY21-22'!$E$2:$GA$49,31,FALSE)</f>
        <v>19176</v>
      </c>
      <c r="S1589" s="1">
        <f>HLOOKUP($B1588,'FY22-23'!$E$2:$GA$49,31,FALSE)</f>
        <v>24564</v>
      </c>
      <c r="T1589" s="1">
        <f>HLOOKUP($B1588,'FY23-24'!$E$2:$GA$49,31,FALSE)</f>
        <v>21726</v>
      </c>
    </row>
    <row r="1590" spans="1:20">
      <c r="B1590" t="s">
        <v>333</v>
      </c>
      <c r="D1590" t="s">
        <v>24</v>
      </c>
      <c r="E1590" s="3">
        <v>50334</v>
      </c>
      <c r="F1590" s="3">
        <v>49985</v>
      </c>
      <c r="G1590" s="3">
        <v>51771</v>
      </c>
      <c r="H1590" s="3">
        <v>60858</v>
      </c>
      <c r="I1590" s="1">
        <v>50907</v>
      </c>
      <c r="J1590" s="1">
        <v>51382</v>
      </c>
      <c r="K1590" s="1">
        <f>HLOOKUP(B1589,'FY14-15'!$E$2:$GA$49,7,FALSE)</f>
        <v>44543.87</v>
      </c>
      <c r="L1590" s="1">
        <f>HLOOKUP(B1589,'FY15-16'!$E$2:$GA$49,7,FALSE)</f>
        <v>46211</v>
      </c>
      <c r="M1590" s="1">
        <f>HLOOKUP(B1589,'FY16-17'!$E$2:$GA$49,7,FALSE)</f>
        <v>55525</v>
      </c>
      <c r="N1590" s="1">
        <f>HLOOKUP(B1589,'FY17-18'!$E$2:$GA$49,7,FALSE)</f>
        <v>64787</v>
      </c>
      <c r="O1590" s="1">
        <f>HLOOKUP($B1589,'FY18-19'!$E$2:$GA$49,7,FALSE)</f>
        <v>70394</v>
      </c>
      <c r="P1590" s="1">
        <f>HLOOKUP($B1589,'FY19-20'!$E$2:$GA$49,7,FALSE)</f>
        <v>42385</v>
      </c>
      <c r="Q1590" s="1">
        <f>HLOOKUP($B1589,'FY20-21'!$E$2:$GA$49,7,FALSE)</f>
        <v>49793.96</v>
      </c>
      <c r="R1590" s="1">
        <f>HLOOKUP($B1589,'FY21-22'!$E$2:$GA$49,7,FALSE)</f>
        <v>58723.23</v>
      </c>
      <c r="S1590" s="1">
        <f>HLOOKUP($B1589,'FY22-23'!$E$2:$GA$49,7,FALSE)</f>
        <v>59686.34</v>
      </c>
      <c r="T1590" s="1">
        <f>HLOOKUP($B1589,'FY23-24'!$E$2:$GA$49,7,FALSE)</f>
        <v>79377.61</v>
      </c>
    </row>
    <row r="1591" spans="1:20">
      <c r="B1591" t="s">
        <v>333</v>
      </c>
      <c r="D1591" t="s">
        <v>15</v>
      </c>
      <c r="E1591" s="3">
        <v>26765.59</v>
      </c>
      <c r="F1591" s="3">
        <v>25378.07</v>
      </c>
      <c r="G1591" s="3">
        <v>25943.919999999998</v>
      </c>
      <c r="H1591" s="3">
        <v>28564.39</v>
      </c>
      <c r="I1591" s="1">
        <v>24184.239999999998</v>
      </c>
      <c r="J1591" s="1">
        <v>24259.47</v>
      </c>
      <c r="K1591" s="1">
        <f>HLOOKUP(B1590,'FY14-15'!$E$2:$GA$49,39,FALSE)</f>
        <v>24259.47</v>
      </c>
      <c r="L1591" s="1">
        <f>HLOOKUP(B1590,'FY15-16'!$E$2:$GA$49,39,FALSE)</f>
        <v>22761.49</v>
      </c>
      <c r="M1591" s="1">
        <f>HLOOKUP(B1590,'FY16-17'!$E$2:$GA$49,39,FALSE)</f>
        <v>26414.010000000002</v>
      </c>
      <c r="N1591" s="1">
        <f>HLOOKUP(B1590,'FY17-18'!$E$2:$GA$49,39,FALSE)</f>
        <v>29658.49</v>
      </c>
      <c r="O1591" s="1">
        <f>HLOOKUP($B1590,'FY18-19'!$E$2:$GA$49,39,FALSE)</f>
        <v>30208.489999999998</v>
      </c>
      <c r="P1591" s="1">
        <f>HLOOKUP($B1590,'FY19-20'!$E$2:$GA$49,39,FALSE)</f>
        <v>30208.489999999998</v>
      </c>
      <c r="Q1591" s="1">
        <f>HLOOKUP($B1590,'FY20-21'!$E$2:$GA$49,39,FALSE)</f>
        <v>22274.6</v>
      </c>
      <c r="R1591" s="1">
        <f>HLOOKUP($B1590,'FY21-22'!$E$2:$GA$49,39,FALSE)</f>
        <v>24691.89</v>
      </c>
      <c r="S1591" s="1">
        <f>HLOOKUP($B1590,'FY22-23'!$E$2:$GA$49,39,FALSE)</f>
        <v>26367.43</v>
      </c>
      <c r="T1591" s="1">
        <f>HLOOKUP($B1590,'FY23-24'!$E$2:$GA$49,39,FALSE)</f>
        <v>32326.13</v>
      </c>
    </row>
    <row r="1592" spans="1:20">
      <c r="B1592" t="s">
        <v>333</v>
      </c>
      <c r="D1592" t="s">
        <v>16</v>
      </c>
      <c r="E1592" s="3">
        <v>15551.25</v>
      </c>
      <c r="F1592" s="3">
        <v>14786.75</v>
      </c>
      <c r="G1592" s="3">
        <v>15615.919999999998</v>
      </c>
      <c r="H1592" s="3">
        <v>17776.5</v>
      </c>
      <c r="I1592" s="1">
        <v>17592.490000000002</v>
      </c>
      <c r="J1592" s="1">
        <v>14463.57</v>
      </c>
      <c r="K1592" s="1">
        <f>HLOOKUP(B1591,'FY14-15'!$E$2:$GA$49,48,FALSE)</f>
        <v>15743.740000000002</v>
      </c>
      <c r="L1592" s="1">
        <f>HLOOKUP(B1591,'FY15-16'!$E$2:$GA$49,48,FALSE)</f>
        <v>13874.25</v>
      </c>
      <c r="M1592" s="1">
        <f>HLOOKUP(B1591,'FY16-17'!$E$2:$GA$49,48,FALSE)</f>
        <v>16429.3</v>
      </c>
      <c r="N1592" s="1">
        <f>HLOOKUP(B1591,'FY17-18'!$E$2:$GA$49,48,FALSE)</f>
        <v>17558.689999999999</v>
      </c>
      <c r="O1592" s="1">
        <f>HLOOKUP($B1591,'FY18-19'!$E$2:$GA$49,48,FALSE)</f>
        <v>16843.3</v>
      </c>
      <c r="P1592" s="1">
        <f>HLOOKUP($B1591,'FY19-20'!$E$2:$GA$49,48,FALSE)</f>
        <v>17265.02</v>
      </c>
      <c r="Q1592" s="1">
        <f>HLOOKUP($B1591,'FY20-21'!$E$2:$GA$49,48,FALSE)</f>
        <v>12507.220000000001</v>
      </c>
      <c r="R1592" s="1">
        <f>HLOOKUP($B1591,'FY21-22'!$E$2:$GA$49,48,FALSE)</f>
        <v>14623.259999999998</v>
      </c>
      <c r="S1592" s="1">
        <f>HLOOKUP($B1591,'FY22-23'!$E$2:$GA$49,48,FALSE)</f>
        <v>15254.9</v>
      </c>
      <c r="T1592" s="1">
        <f>HLOOKUP($B1591,'FY23-24'!$E$2:$GA$49,48,FALSE)</f>
        <v>18285.379999999997</v>
      </c>
    </row>
    <row r="1593" spans="1:20">
      <c r="B1593" t="s">
        <v>333</v>
      </c>
      <c r="D1593" t="s">
        <v>17</v>
      </c>
      <c r="E1593" s="3">
        <v>535.47</v>
      </c>
      <c r="F1593" s="3">
        <v>581.22</v>
      </c>
      <c r="G1593" s="3">
        <v>522.94000000000005</v>
      </c>
      <c r="H1593" s="3">
        <v>633.94000000000005</v>
      </c>
      <c r="I1593" s="3">
        <v>578.48863636363637</v>
      </c>
      <c r="J1593" s="3">
        <v>658.74358974358972</v>
      </c>
      <c r="K1593" s="3">
        <f t="shared" ref="K1593:R1593" si="1162">K1590/K1588</f>
        <v>601.94418918918927</v>
      </c>
      <c r="L1593" s="3">
        <f t="shared" si="1162"/>
        <v>710.93846153846152</v>
      </c>
      <c r="M1593" s="3">
        <f t="shared" si="1162"/>
        <v>854.23076923076928</v>
      </c>
      <c r="N1593" s="3">
        <f t="shared" si="1162"/>
        <v>1270.3333333333333</v>
      </c>
      <c r="O1593" s="3">
        <f t="shared" si="1162"/>
        <v>1466.5416666666667</v>
      </c>
      <c r="P1593" s="3">
        <f t="shared" si="1162"/>
        <v>847.7</v>
      </c>
      <c r="Q1593" s="3">
        <f t="shared" si="1162"/>
        <v>1185.5704761904763</v>
      </c>
      <c r="R1593" s="3">
        <f t="shared" si="1162"/>
        <v>1432.2739024390244</v>
      </c>
      <c r="S1593" s="3">
        <f t="shared" ref="S1593:T1593" si="1163">S1590/S1588</f>
        <v>1193.7267999999999</v>
      </c>
      <c r="T1593" s="3">
        <f t="shared" si="1163"/>
        <v>1653.7002083333334</v>
      </c>
    </row>
    <row r="1594" spans="1:20">
      <c r="B1594" t="s">
        <v>333</v>
      </c>
      <c r="D1594" t="s">
        <v>18</v>
      </c>
      <c r="E1594" s="4">
        <v>1.53</v>
      </c>
      <c r="F1594" s="4">
        <v>1.48</v>
      </c>
      <c r="G1594" s="4">
        <v>1.54</v>
      </c>
      <c r="H1594" s="4">
        <v>1.92</v>
      </c>
      <c r="I1594" s="5">
        <v>1.8364718614718614</v>
      </c>
      <c r="J1594" s="5">
        <v>1.8767623639418511</v>
      </c>
      <c r="K1594" s="3">
        <f t="shared" ref="K1594:M1596" si="1164">K1590/K1589</f>
        <v>1.587677145708583</v>
      </c>
      <c r="L1594" s="3">
        <f t="shared" si="1164"/>
        <v>1.627721028531173</v>
      </c>
      <c r="M1594" s="3">
        <f t="shared" si="1164"/>
        <v>1.8278030153400486</v>
      </c>
      <c r="N1594" s="3">
        <f t="shared" ref="N1594:R1596" si="1165">N1590/N1589</f>
        <v>2.1029960723212255</v>
      </c>
      <c r="O1594" s="3">
        <f t="shared" si="1165"/>
        <v>2.7692368214004719</v>
      </c>
      <c r="P1594" s="3">
        <f t="shared" si="1165"/>
        <v>2.3391280353200883</v>
      </c>
      <c r="Q1594" s="3">
        <f t="shared" si="1165"/>
        <v>2.3052759259259257</v>
      </c>
      <c r="R1594" s="3">
        <f t="shared" si="1165"/>
        <v>3.062329474342929</v>
      </c>
      <c r="S1594" s="3">
        <f t="shared" ref="S1594:T1594" si="1166">S1590/S1589</f>
        <v>2.4298298322748737</v>
      </c>
      <c r="T1594" s="3">
        <f t="shared" si="1166"/>
        <v>3.6535768203995214</v>
      </c>
    </row>
    <row r="1595" spans="1:20">
      <c r="B1595" t="s">
        <v>333</v>
      </c>
      <c r="D1595" t="s">
        <v>19</v>
      </c>
      <c r="E1595" s="6">
        <v>0.53180000000000005</v>
      </c>
      <c r="F1595" s="6">
        <v>0.50770000000000004</v>
      </c>
      <c r="G1595" s="6">
        <v>0.50109999999999999</v>
      </c>
      <c r="H1595" s="6">
        <v>0.46939999999999998</v>
      </c>
      <c r="I1595" s="6">
        <v>0.47506708311234208</v>
      </c>
      <c r="J1595" s="6">
        <v>0.47213946518235961</v>
      </c>
      <c r="K1595" s="6">
        <f t="shared" si="1164"/>
        <v>0.54461971984023838</v>
      </c>
      <c r="L1595" s="6">
        <f t="shared" si="1164"/>
        <v>0.49255566856376193</v>
      </c>
      <c r="M1595" s="6">
        <f t="shared" si="1164"/>
        <v>0.47571382260243139</v>
      </c>
      <c r="N1595" s="6">
        <f t="shared" si="1165"/>
        <v>0.4577845864139411</v>
      </c>
      <c r="O1595" s="6">
        <f t="shared" si="1165"/>
        <v>0.42913444327641559</v>
      </c>
      <c r="P1595" s="6">
        <f t="shared" si="1165"/>
        <v>0.71271652707325706</v>
      </c>
      <c r="Q1595" s="6">
        <f t="shared" si="1165"/>
        <v>0.44733537963238912</v>
      </c>
      <c r="R1595" s="6">
        <f t="shared" si="1165"/>
        <v>0.42047908468250128</v>
      </c>
      <c r="S1595" s="6">
        <f t="shared" ref="S1595:T1595" si="1167">S1591/S1590</f>
        <v>0.44176657506558453</v>
      </c>
      <c r="T1595" s="6">
        <f t="shared" si="1167"/>
        <v>0.40724493972544651</v>
      </c>
    </row>
    <row r="1596" spans="1:20">
      <c r="B1596" t="s">
        <v>333</v>
      </c>
      <c r="D1596" t="s">
        <v>20</v>
      </c>
      <c r="E1596" s="6">
        <v>0.58099999999999996</v>
      </c>
      <c r="F1596" s="6">
        <v>0.5827</v>
      </c>
      <c r="G1596" s="6">
        <v>0.60189999999999999</v>
      </c>
      <c r="H1596" s="6">
        <v>0.62229999999999996</v>
      </c>
      <c r="I1596" s="6">
        <v>0.72743613196031809</v>
      </c>
      <c r="J1596" s="6">
        <v>0.59620304977808658</v>
      </c>
      <c r="K1596" s="6">
        <f t="shared" si="1164"/>
        <v>0.64897295777690123</v>
      </c>
      <c r="L1596" s="6">
        <f t="shared" si="1164"/>
        <v>0.60954928697550115</v>
      </c>
      <c r="M1596" s="6">
        <f t="shared" si="1164"/>
        <v>0.62199188990993792</v>
      </c>
      <c r="N1596" s="6">
        <f t="shared" si="1165"/>
        <v>0.59202912892733239</v>
      </c>
      <c r="O1596" s="6">
        <f t="shared" si="1165"/>
        <v>0.55756841867964935</v>
      </c>
      <c r="P1596" s="6">
        <f t="shared" si="1165"/>
        <v>0.5715287324854702</v>
      </c>
      <c r="Q1596" s="6">
        <f t="shared" si="1165"/>
        <v>0.56150144110331957</v>
      </c>
      <c r="R1596" s="6">
        <f t="shared" si="1165"/>
        <v>0.59222927042036877</v>
      </c>
      <c r="S1596" s="6">
        <f t="shared" ref="S1596:T1596" si="1168">S1592/S1591</f>
        <v>0.57855088645347685</v>
      </c>
      <c r="T1596" s="6">
        <f t="shared" si="1168"/>
        <v>0.56565323470517492</v>
      </c>
    </row>
    <row r="1597" spans="1:20">
      <c r="B1597" t="s">
        <v>333</v>
      </c>
      <c r="D1597" t="s">
        <v>21</v>
      </c>
      <c r="E1597" s="6">
        <v>0.309</v>
      </c>
      <c r="F1597" s="6">
        <v>0.29580000000000001</v>
      </c>
      <c r="G1597" s="6">
        <v>0.30159999999999998</v>
      </c>
      <c r="H1597" s="6">
        <v>0.29210000000000003</v>
      </c>
      <c r="I1597" s="6">
        <v>0.34558096136091304</v>
      </c>
      <c r="J1597" s="6">
        <v>0.28149098906231756</v>
      </c>
      <c r="K1597" s="6">
        <f t="shared" ref="K1597:R1597" si="1169">K1592/K1590</f>
        <v>0.35344347044834679</v>
      </c>
      <c r="L1597" s="6">
        <f t="shared" si="1169"/>
        <v>0.3002369565687823</v>
      </c>
      <c r="M1597" s="6">
        <f t="shared" si="1169"/>
        <v>0.29589013957676719</v>
      </c>
      <c r="N1597" s="6">
        <f t="shared" si="1169"/>
        <v>0.27102180993100466</v>
      </c>
      <c r="O1597" s="6">
        <f t="shared" si="1169"/>
        <v>0.23927181293860272</v>
      </c>
      <c r="P1597" s="6">
        <f t="shared" si="1169"/>
        <v>0.4073379733396249</v>
      </c>
      <c r="Q1597" s="6">
        <f t="shared" si="1169"/>
        <v>0.25117946032008703</v>
      </c>
      <c r="R1597" s="6">
        <f t="shared" si="1169"/>
        <v>0.24902002154854216</v>
      </c>
      <c r="S1597" s="6">
        <f t="shared" ref="S1597:T1597" si="1170">S1592/S1590</f>
        <v>0.25558444360971039</v>
      </c>
      <c r="T1597" s="6">
        <f t="shared" si="1170"/>
        <v>0.23035941747301283</v>
      </c>
    </row>
    <row r="1598" spans="1:20">
      <c r="B1598" t="s">
        <v>333</v>
      </c>
    </row>
    <row r="1599" spans="1:20">
      <c r="A1599" t="s">
        <v>332</v>
      </c>
      <c r="B1599" t="s">
        <v>335</v>
      </c>
      <c r="C1599" t="s">
        <v>336</v>
      </c>
    </row>
    <row r="1600" spans="1:20">
      <c r="B1600" t="s">
        <v>335</v>
      </c>
      <c r="D1600" t="s">
        <v>12</v>
      </c>
      <c r="E1600" s="1">
        <v>494</v>
      </c>
      <c r="F1600" s="1">
        <v>468</v>
      </c>
      <c r="G1600" s="1">
        <v>495</v>
      </c>
      <c r="H1600" s="1">
        <v>459</v>
      </c>
      <c r="I1600" s="1">
        <v>398</v>
      </c>
      <c r="J1600" s="1">
        <v>436</v>
      </c>
      <c r="K1600" s="1">
        <f>HLOOKUP(B1599,'FY14-15'!$E$2:$GA$49,15,FALSE)</f>
        <v>409</v>
      </c>
      <c r="L1600" s="1">
        <f>HLOOKUP(B1599,'FY15-16'!$E$2:$GA$49,15,FALSE)</f>
        <v>410</v>
      </c>
      <c r="M1600" s="1">
        <f>HLOOKUP(B1599,'FY16-17'!$E$2:$GA$49,15,FALSE)</f>
        <v>427</v>
      </c>
      <c r="N1600" s="1">
        <f>HLOOKUP(B1599,'FY17-18'!$E$2:$GA$49,15,FALSE)</f>
        <v>442</v>
      </c>
      <c r="O1600" s="1">
        <f>HLOOKUP($B1599,'FY18-19'!$E$2:$GA$49,15,FALSE)</f>
        <v>487</v>
      </c>
      <c r="P1600" s="1">
        <f>HLOOKUP($B1599,'FY19-20'!$E$2:$GA$49,15,FALSE)</f>
        <v>478</v>
      </c>
      <c r="Q1600" s="1">
        <f>HLOOKUP($B1599,'FY20-21'!$E$2:$GA$49,15,FALSE)</f>
        <v>106</v>
      </c>
      <c r="R1600" s="1">
        <f>HLOOKUP($B1599,'FY21-22'!$E$2:$GA$49,15,FALSE)</f>
        <v>109</v>
      </c>
      <c r="S1600" s="1">
        <f>HLOOKUP($B1599,'FY22-23'!$E$2:$GA$49,15,FALSE)</f>
        <v>390</v>
      </c>
      <c r="T1600" s="1">
        <f>HLOOKUP($B1599,'FY23-24'!$E$2:$GA$49,15,FALSE)</f>
        <v>428</v>
      </c>
    </row>
    <row r="1601" spans="1:20">
      <c r="B1601" t="s">
        <v>335</v>
      </c>
      <c r="D1601" t="s">
        <v>13</v>
      </c>
      <c r="E1601" s="3">
        <v>89425</v>
      </c>
      <c r="F1601" s="3">
        <v>97059</v>
      </c>
      <c r="G1601" s="3">
        <v>99648</v>
      </c>
      <c r="H1601" s="3">
        <v>92648</v>
      </c>
      <c r="I1601" s="1">
        <v>76587</v>
      </c>
      <c r="J1601" s="1">
        <v>73556</v>
      </c>
      <c r="K1601" s="1">
        <f>HLOOKUP(B1600,'FY14-15'!$E$2:$GA$49,31,FALSE)</f>
        <v>65682.399999999994</v>
      </c>
      <c r="L1601" s="1">
        <f>HLOOKUP(B1600,'FY15-16'!$E$2:$GA$49,31,FALSE)</f>
        <v>61420</v>
      </c>
      <c r="M1601" s="1">
        <f>HLOOKUP(B1600,'FY16-17'!$E$2:$GA$49,31,FALSE)</f>
        <v>72668</v>
      </c>
      <c r="N1601" s="1">
        <f>HLOOKUP(B1600,'FY17-18'!$E$2:$GA$49,31,FALSE)</f>
        <v>57720</v>
      </c>
      <c r="O1601" s="1">
        <f>HLOOKUP($B1600,'FY18-19'!$E$2:$GA$49,31,FALSE)</f>
        <v>59829</v>
      </c>
      <c r="P1601" s="1">
        <f>HLOOKUP($B1600,'FY19-20'!$E$2:$GA$49,31,FALSE)</f>
        <v>45136</v>
      </c>
      <c r="Q1601" s="1">
        <f>HLOOKUP($B1600,'FY20-21'!$E$2:$GA$49,31,FALSE)</f>
        <v>43296</v>
      </c>
      <c r="R1601" s="1">
        <f>HLOOKUP($B1600,'FY21-22'!$E$2:$GA$49,31,FALSE)</f>
        <v>61203.199999999997</v>
      </c>
      <c r="S1601" s="1">
        <f>HLOOKUP($B1600,'FY22-23'!$E$2:$GA$49,31,FALSE)</f>
        <v>57943.6</v>
      </c>
      <c r="T1601" s="1">
        <f>HLOOKUP($B1600,'FY23-24'!$E$2:$GA$49,31,FALSE)</f>
        <v>58177.4</v>
      </c>
    </row>
    <row r="1602" spans="1:20">
      <c r="B1602" t="s">
        <v>335</v>
      </c>
      <c r="D1602" t="s">
        <v>24</v>
      </c>
      <c r="E1602" s="3">
        <v>221998</v>
      </c>
      <c r="F1602" s="3">
        <v>214267.83</v>
      </c>
      <c r="G1602" s="3">
        <v>233023</v>
      </c>
      <c r="H1602" s="3">
        <v>159031.92000000001</v>
      </c>
      <c r="I1602" s="1">
        <v>161981.98000000001</v>
      </c>
      <c r="J1602" s="1">
        <v>160633.03</v>
      </c>
      <c r="K1602" s="1">
        <f>HLOOKUP(B1601,'FY14-15'!$E$2:$GA$49,7,FALSE)</f>
        <v>148863.14000000001</v>
      </c>
      <c r="L1602" s="1">
        <f>HLOOKUP(B1601,'FY15-16'!$E$2:$GA$49,7,FALSE)</f>
        <v>150543.29</v>
      </c>
      <c r="M1602" s="1">
        <f>HLOOKUP(B1601,'FY16-17'!$E$2:$GA$49,7,FALSE)</f>
        <v>162958.04999999999</v>
      </c>
      <c r="N1602" s="1">
        <f>HLOOKUP(B1601,'FY17-18'!$E$2:$GA$49,7,FALSE)</f>
        <v>159105.21</v>
      </c>
      <c r="O1602" s="1">
        <f>HLOOKUP($B1601,'FY18-19'!$E$2:$GA$49,7,FALSE)</f>
        <v>157772.5</v>
      </c>
      <c r="P1602" s="1">
        <f>HLOOKUP($B1601,'FY19-20'!$E$2:$GA$49,7,FALSE)</f>
        <v>150644.12</v>
      </c>
      <c r="Q1602" s="1">
        <f>HLOOKUP($B1601,'FY20-21'!$E$2:$GA$49,7,FALSE)</f>
        <v>193636.61</v>
      </c>
      <c r="R1602" s="1">
        <f>HLOOKUP($B1601,'FY21-22'!$E$2:$GA$49,7,FALSE)</f>
        <v>186150.74</v>
      </c>
      <c r="S1602" s="1">
        <f>HLOOKUP($B1601,'FY22-23'!$E$2:$GA$49,7,FALSE)</f>
        <v>167864.83</v>
      </c>
      <c r="T1602" s="1">
        <f>HLOOKUP($B1601,'FY23-24'!$E$2:$GA$49,7,FALSE)</f>
        <v>198306.02</v>
      </c>
    </row>
    <row r="1603" spans="1:20">
      <c r="B1603" t="s">
        <v>335</v>
      </c>
      <c r="D1603" t="s">
        <v>15</v>
      </c>
      <c r="E1603" s="3">
        <v>97585.81</v>
      </c>
      <c r="F1603" s="3">
        <v>97585.81</v>
      </c>
      <c r="G1603" s="3">
        <v>103880.17</v>
      </c>
      <c r="H1603" s="3">
        <v>103880.17</v>
      </c>
      <c r="I1603" s="1">
        <v>74043.31</v>
      </c>
      <c r="J1603" s="1">
        <v>72827.360000000001</v>
      </c>
      <c r="K1603" s="1">
        <f>HLOOKUP(B1602,'FY14-15'!$E$2:$GA$49,39,FALSE)</f>
        <v>72827.360000000001</v>
      </c>
      <c r="L1603" s="1">
        <f>HLOOKUP(B1602,'FY15-16'!$E$2:$GA$49,39,FALSE)</f>
        <v>66869.070000000007</v>
      </c>
      <c r="M1603" s="1">
        <f>HLOOKUP(B1602,'FY16-17'!$E$2:$GA$49,39,FALSE)</f>
        <v>73392.45</v>
      </c>
      <c r="N1603" s="1">
        <f>HLOOKUP(B1602,'FY17-18'!$E$2:$GA$49,39,FALSE)</f>
        <v>73392.45</v>
      </c>
      <c r="O1603" s="1">
        <f>HLOOKUP($B1602,'FY18-19'!$E$2:$GA$49,39,FALSE)</f>
        <v>68420.78</v>
      </c>
      <c r="P1603" s="1">
        <f>HLOOKUP($B1602,'FY19-20'!$E$2:$GA$49,39,FALSE)</f>
        <v>68420.78</v>
      </c>
      <c r="Q1603" s="1">
        <f>HLOOKUP($B1602,'FY20-21'!$E$2:$GA$49,39,FALSE)</f>
        <v>76427.53</v>
      </c>
      <c r="R1603" s="1">
        <f>HLOOKUP($B1602,'FY21-22'!$E$2:$GA$49,39,FALSE)</f>
        <v>78376.639999999999</v>
      </c>
      <c r="S1603" s="1">
        <f>HLOOKUP($B1602,'FY22-23'!$E$2:$GA$49,39,FALSE)</f>
        <v>78376.639999999999</v>
      </c>
      <c r="T1603" s="1">
        <f>HLOOKUP($B1602,'FY23-24'!$E$2:$GA$49,39,FALSE)</f>
        <v>81735.87</v>
      </c>
    </row>
    <row r="1604" spans="1:20">
      <c r="B1604" t="s">
        <v>335</v>
      </c>
      <c r="D1604" t="s">
        <v>16</v>
      </c>
      <c r="E1604" s="3">
        <v>56993.25</v>
      </c>
      <c r="F1604" s="3">
        <v>57376.7</v>
      </c>
      <c r="G1604" s="3">
        <v>62929.17</v>
      </c>
      <c r="H1604" s="3">
        <v>63664.17</v>
      </c>
      <c r="I1604" s="1">
        <v>44676.41</v>
      </c>
      <c r="J1604" s="1">
        <v>45193.39</v>
      </c>
      <c r="K1604" s="1">
        <f>HLOOKUP(B1603,'FY14-15'!$E$2:$GA$49,48,FALSE)</f>
        <v>47126.51</v>
      </c>
      <c r="L1604" s="1">
        <f>HLOOKUP(B1603,'FY15-16'!$E$2:$GA$49,48,FALSE)</f>
        <v>40597.85</v>
      </c>
      <c r="M1604" s="1">
        <f>HLOOKUP(B1603,'FY16-17'!$E$2:$GA$49,48,FALSE)</f>
        <v>45279.839999999997</v>
      </c>
      <c r="N1604" s="1">
        <f>HLOOKUP(B1603,'FY17-18'!$E$2:$GA$49,48,FALSE)</f>
        <v>42684.53</v>
      </c>
      <c r="O1604" s="1">
        <f>HLOOKUP($B1603,'FY18-19'!$E$2:$GA$49,48,FALSE)</f>
        <v>37596</v>
      </c>
      <c r="P1604" s="1">
        <f>HLOOKUP($B1603,'FY19-20'!$E$2:$GA$49,48,FALSE)</f>
        <v>39104.44</v>
      </c>
      <c r="Q1604" s="1">
        <f>HLOOKUP($B1603,'FY20-21'!$E$2:$GA$49,48,FALSE)</f>
        <v>46409.24</v>
      </c>
      <c r="R1604" s="1">
        <f>HLOOKUP($B1603,'FY21-22'!$E$2:$GA$49,48,FALSE)</f>
        <v>45869.07</v>
      </c>
      <c r="S1604" s="1">
        <f>HLOOKUP($B1603,'FY22-23'!$E$2:$GA$49,48,FALSE)</f>
        <v>44880.91</v>
      </c>
      <c r="T1604" s="1">
        <f>HLOOKUP($B1603,'FY23-24'!$E$2:$GA$49,48,FALSE)</f>
        <v>45211.11</v>
      </c>
    </row>
    <row r="1605" spans="1:20">
      <c r="B1605" t="s">
        <v>335</v>
      </c>
      <c r="D1605" t="s">
        <v>17</v>
      </c>
      <c r="E1605" s="3">
        <v>449.39</v>
      </c>
      <c r="F1605" s="3">
        <v>457.84</v>
      </c>
      <c r="G1605" s="3">
        <v>470.75</v>
      </c>
      <c r="H1605" s="3">
        <v>346.47</v>
      </c>
      <c r="I1605" s="3">
        <v>406.98989949748744</v>
      </c>
      <c r="J1605" s="3">
        <v>368.42438073394493</v>
      </c>
      <c r="K1605" s="3">
        <f t="shared" ref="K1605:R1605" si="1171">K1602/K1600</f>
        <v>363.96855745721274</v>
      </c>
      <c r="L1605" s="3">
        <f t="shared" si="1171"/>
        <v>367.17875609756101</v>
      </c>
      <c r="M1605" s="3">
        <f t="shared" si="1171"/>
        <v>381.63477751756437</v>
      </c>
      <c r="N1605" s="3">
        <f t="shared" si="1171"/>
        <v>359.96653846153845</v>
      </c>
      <c r="O1605" s="3">
        <f t="shared" si="1171"/>
        <v>323.96817248459956</v>
      </c>
      <c r="P1605" s="3">
        <f t="shared" si="1171"/>
        <v>315.15506276150626</v>
      </c>
      <c r="Q1605" s="3">
        <f t="shared" si="1171"/>
        <v>1826.7604716981132</v>
      </c>
      <c r="R1605" s="3">
        <f t="shared" si="1171"/>
        <v>1707.8049541284404</v>
      </c>
      <c r="S1605" s="3">
        <f t="shared" ref="S1605:T1605" si="1172">S1602/S1600</f>
        <v>430.42264102564098</v>
      </c>
      <c r="T1605" s="3">
        <f t="shared" si="1172"/>
        <v>463.33182242990654</v>
      </c>
    </row>
    <row r="1606" spans="1:20">
      <c r="B1606" t="s">
        <v>335</v>
      </c>
      <c r="D1606" t="s">
        <v>18</v>
      </c>
      <c r="E1606" s="4">
        <v>2.48</v>
      </c>
      <c r="F1606" s="4">
        <v>2.21</v>
      </c>
      <c r="G1606" s="4">
        <v>2.34</v>
      </c>
      <c r="H1606" s="4">
        <v>1.72</v>
      </c>
      <c r="I1606" s="5">
        <v>2.1150062020969616</v>
      </c>
      <c r="J1606" s="5">
        <v>2.1838195388547499</v>
      </c>
      <c r="K1606" s="3">
        <f t="shared" ref="K1606:M1608" si="1173">K1602/K1601</f>
        <v>2.2664083529225487</v>
      </c>
      <c r="L1606" s="3">
        <f t="shared" si="1173"/>
        <v>2.451046727450342</v>
      </c>
      <c r="M1606" s="3">
        <f t="shared" si="1173"/>
        <v>2.2425008256729231</v>
      </c>
      <c r="N1606" s="3">
        <f t="shared" ref="N1606:R1608" si="1174">N1602/N1601</f>
        <v>2.7565005197505195</v>
      </c>
      <c r="O1606" s="3">
        <f t="shared" si="1174"/>
        <v>2.6370572799144227</v>
      </c>
      <c r="P1606" s="3">
        <f t="shared" si="1174"/>
        <v>3.3375602623183269</v>
      </c>
      <c r="Q1606" s="3">
        <f t="shared" si="1174"/>
        <v>4.4723902900960821</v>
      </c>
      <c r="R1606" s="3">
        <f t="shared" si="1174"/>
        <v>3.0415197244588517</v>
      </c>
      <c r="S1606" s="3">
        <f t="shared" ref="S1606:T1606" si="1175">S1602/S1601</f>
        <v>2.8970383269248026</v>
      </c>
      <c r="T1606" s="3">
        <f t="shared" si="1175"/>
        <v>3.408643562620536</v>
      </c>
    </row>
    <row r="1607" spans="1:20">
      <c r="B1607" t="s">
        <v>335</v>
      </c>
      <c r="D1607" t="s">
        <v>19</v>
      </c>
      <c r="E1607" s="6">
        <v>0.43959999999999999</v>
      </c>
      <c r="F1607" s="6">
        <v>0.45540000000000003</v>
      </c>
      <c r="G1607" s="6">
        <v>0.44579999999999997</v>
      </c>
      <c r="H1607" s="6">
        <v>0.6532</v>
      </c>
      <c r="I1607" s="6">
        <v>0.45710831538174795</v>
      </c>
      <c r="J1607" s="6">
        <v>0.45337724128094953</v>
      </c>
      <c r="K1607" s="6">
        <f t="shared" si="1173"/>
        <v>0.48922359154858613</v>
      </c>
      <c r="L1607" s="6">
        <f t="shared" si="1173"/>
        <v>0.4441849915728559</v>
      </c>
      <c r="M1607" s="6">
        <f t="shared" si="1173"/>
        <v>0.45037633918668024</v>
      </c>
      <c r="N1607" s="6">
        <f t="shared" si="1174"/>
        <v>0.46128250608512444</v>
      </c>
      <c r="O1607" s="6">
        <f t="shared" si="1174"/>
        <v>0.43366733746375319</v>
      </c>
      <c r="P1607" s="6">
        <f t="shared" si="1174"/>
        <v>0.45418818869266186</v>
      </c>
      <c r="Q1607" s="6">
        <f t="shared" si="1174"/>
        <v>0.39469566214777257</v>
      </c>
      <c r="R1607" s="6">
        <f t="shared" si="1174"/>
        <v>0.42103856261866057</v>
      </c>
      <c r="S1607" s="6">
        <f t="shared" ref="S1607:T1607" si="1176">S1603/S1602</f>
        <v>0.46690328164631034</v>
      </c>
      <c r="T1607" s="6">
        <f t="shared" si="1176"/>
        <v>0.41217039200322814</v>
      </c>
    </row>
    <row r="1608" spans="1:20">
      <c r="B1608" t="s">
        <v>335</v>
      </c>
      <c r="D1608" t="s">
        <v>20</v>
      </c>
      <c r="E1608" s="6">
        <v>0.58399999999999996</v>
      </c>
      <c r="F1608" s="6">
        <v>0.58799999999999997</v>
      </c>
      <c r="G1608" s="6">
        <v>0.60580000000000001</v>
      </c>
      <c r="H1608" s="6">
        <v>0.6129</v>
      </c>
      <c r="I1608" s="6">
        <v>0.60338212864875984</v>
      </c>
      <c r="J1608" s="6">
        <v>0.62055510456509755</v>
      </c>
      <c r="K1608" s="6">
        <f t="shared" si="1173"/>
        <v>0.64709897489075541</v>
      </c>
      <c r="L1608" s="6">
        <f t="shared" si="1173"/>
        <v>0.60712448969306732</v>
      </c>
      <c r="M1608" s="6">
        <f t="shared" si="1173"/>
        <v>0.61695501376503981</v>
      </c>
      <c r="N1608" s="6">
        <f t="shared" si="1174"/>
        <v>0.58159292951795449</v>
      </c>
      <c r="O1608" s="6">
        <f t="shared" si="1174"/>
        <v>0.54948218947518579</v>
      </c>
      <c r="P1608" s="6">
        <f t="shared" si="1174"/>
        <v>0.57152870809131384</v>
      </c>
      <c r="Q1608" s="6">
        <f t="shared" si="1174"/>
        <v>0.60723197517962435</v>
      </c>
      <c r="R1608" s="6">
        <f t="shared" si="1174"/>
        <v>0.58523904571566221</v>
      </c>
      <c r="S1608" s="6">
        <f t="shared" ref="S1608:T1608" si="1177">S1604/S1603</f>
        <v>0.57263120746181517</v>
      </c>
      <c r="T1608" s="6">
        <f t="shared" si="1177"/>
        <v>0.55313670729876618</v>
      </c>
    </row>
    <row r="1609" spans="1:20">
      <c r="B1609" t="s">
        <v>335</v>
      </c>
      <c r="D1609" t="s">
        <v>21</v>
      </c>
      <c r="E1609" s="6">
        <v>0.25669999999999998</v>
      </c>
      <c r="F1609" s="6">
        <v>0.26779999999999998</v>
      </c>
      <c r="G1609" s="6">
        <v>0.27010000000000001</v>
      </c>
      <c r="H1609" s="6">
        <v>0.40029999999999999</v>
      </c>
      <c r="I1609" s="6">
        <v>0.27581098835808776</v>
      </c>
      <c r="J1609" s="6">
        <v>0.28134556137053507</v>
      </c>
      <c r="K1609" s="6">
        <f t="shared" ref="K1609:R1609" si="1178">K1604/K1602</f>
        <v>0.3165760845834637</v>
      </c>
      <c r="L1609" s="6">
        <f t="shared" si="1178"/>
        <v>0.26967558633798955</v>
      </c>
      <c r="M1609" s="6">
        <f t="shared" si="1178"/>
        <v>0.27786194054236657</v>
      </c>
      <c r="N1609" s="6">
        <f t="shared" si="1178"/>
        <v>0.26827864404943119</v>
      </c>
      <c r="O1609" s="6">
        <f t="shared" si="1178"/>
        <v>0.23829247809345735</v>
      </c>
      <c r="P1609" s="6">
        <f t="shared" si="1178"/>
        <v>0.2595815887138509</v>
      </c>
      <c r="Q1609" s="6">
        <f t="shared" si="1178"/>
        <v>0.23967182652082167</v>
      </c>
      <c r="R1609" s="6">
        <f t="shared" si="1178"/>
        <v>0.246408206596439</v>
      </c>
      <c r="S1609" s="6">
        <f t="shared" ref="S1609:T1609" si="1179">S1604/S1602</f>
        <v>0.2673633899370107</v>
      </c>
      <c r="T1609" s="6">
        <f t="shared" si="1179"/>
        <v>0.22798657347870732</v>
      </c>
    </row>
    <row r="1610" spans="1:20">
      <c r="B1610" t="s">
        <v>335</v>
      </c>
    </row>
    <row r="1611" spans="1:20">
      <c r="A1611" t="s">
        <v>332</v>
      </c>
      <c r="B1611" t="s">
        <v>337</v>
      </c>
      <c r="C1611" t="s">
        <v>338</v>
      </c>
    </row>
    <row r="1612" spans="1:20">
      <c r="B1612" t="s">
        <v>337</v>
      </c>
      <c r="D1612" t="s">
        <v>12</v>
      </c>
      <c r="E1612" s="1">
        <v>120</v>
      </c>
      <c r="F1612" s="1">
        <v>114</v>
      </c>
      <c r="G1612" s="1">
        <v>120</v>
      </c>
      <c r="H1612" s="1">
        <v>117</v>
      </c>
      <c r="I1612" s="1">
        <v>113</v>
      </c>
      <c r="J1612" s="1">
        <v>110</v>
      </c>
      <c r="K1612" s="1">
        <f>HLOOKUP(B1611,'FY14-15'!$E$2:$GA$49,15,FALSE)</f>
        <v>103</v>
      </c>
      <c r="L1612" s="1">
        <f>HLOOKUP(B1611,'FY15-16'!$E$2:$GA$49,15,FALSE)</f>
        <v>101</v>
      </c>
      <c r="M1612" s="1">
        <f>HLOOKUP(B1611,'FY16-17'!$E$2:$GA$49,15,FALSE)</f>
        <v>115</v>
      </c>
      <c r="N1612" s="1">
        <f>HLOOKUP(B1611,'FY17-18'!$E$2:$GA$49,15,FALSE)</f>
        <v>126</v>
      </c>
      <c r="O1612" s="1">
        <f>HLOOKUP($B1611,'FY18-19'!$E$2:$GA$49,15,FALSE)</f>
        <v>120</v>
      </c>
      <c r="P1612" s="1">
        <f>HLOOKUP($B1611,'FY19-20'!$E$2:$GA$49,15,FALSE)</f>
        <v>109</v>
      </c>
      <c r="Q1612" s="1">
        <f>HLOOKUP($B1611,'FY20-21'!$E$2:$GA$49,15,FALSE)</f>
        <v>83</v>
      </c>
      <c r="R1612" s="1">
        <f>HLOOKUP($B1611,'FY21-22'!$E$2:$GA$49,15,FALSE)</f>
        <v>87</v>
      </c>
      <c r="S1612" s="1">
        <f>HLOOKUP($B1611,'FY22-23'!$E$2:$GA$49,15,FALSE)</f>
        <v>0</v>
      </c>
      <c r="T1612" s="1">
        <f>HLOOKUP($B1611,'FY23-24'!$E$2:$GA$49,15,FALSE)</f>
        <v>87</v>
      </c>
    </row>
    <row r="1613" spans="1:20">
      <c r="B1613" t="s">
        <v>337</v>
      </c>
      <c r="D1613" t="s">
        <v>13</v>
      </c>
      <c r="E1613" s="3">
        <v>50209.4</v>
      </c>
      <c r="F1613" s="3">
        <v>47747.7</v>
      </c>
      <c r="G1613" s="3">
        <v>47712</v>
      </c>
      <c r="H1613" s="3">
        <v>49932</v>
      </c>
      <c r="I1613" s="1">
        <v>52272</v>
      </c>
      <c r="J1613" s="1">
        <v>45617</v>
      </c>
      <c r="K1613" s="1">
        <f>HLOOKUP(B1612,'FY14-15'!$E$2:$GA$49,31,FALSE)</f>
        <v>48910</v>
      </c>
      <c r="L1613" s="1">
        <f>HLOOKUP(B1612,'FY15-16'!$E$2:$GA$49,31,FALSE)</f>
        <v>62491</v>
      </c>
      <c r="M1613" s="1">
        <f>HLOOKUP(B1612,'FY16-17'!$E$2:$GA$49,31,FALSE)</f>
        <v>59498</v>
      </c>
      <c r="N1613" s="1">
        <f>HLOOKUP(B1612,'FY17-18'!$E$2:$GA$49,31,FALSE)</f>
        <v>55008</v>
      </c>
      <c r="O1613" s="1">
        <f>HLOOKUP($B1612,'FY18-19'!$E$2:$GA$49,31,FALSE)</f>
        <v>52200</v>
      </c>
      <c r="P1613" s="1">
        <f>HLOOKUP($B1612,'FY19-20'!$E$2:$GA$49,31,FALSE)</f>
        <v>19440</v>
      </c>
      <c r="Q1613" s="1">
        <f>HLOOKUP($B1612,'FY20-21'!$E$2:$GA$49,31,FALSE)</f>
        <v>18125</v>
      </c>
      <c r="R1613" s="1">
        <f>HLOOKUP($B1612,'FY21-22'!$E$2:$GA$49,31,FALSE)</f>
        <v>46008</v>
      </c>
      <c r="S1613" s="1">
        <f>HLOOKUP($B1612,'FY22-23'!$E$2:$GA$49,31,FALSE)</f>
        <v>0</v>
      </c>
      <c r="T1613" s="1">
        <f>HLOOKUP($B1612,'FY23-24'!$E$2:$GA$49,31,FALSE)</f>
        <v>54000</v>
      </c>
    </row>
    <row r="1614" spans="1:20">
      <c r="B1614" t="s">
        <v>337</v>
      </c>
      <c r="D1614" t="s">
        <v>24</v>
      </c>
      <c r="E1614" s="3">
        <v>64785.06</v>
      </c>
      <c r="F1614" s="3">
        <v>69303.259999999995</v>
      </c>
      <c r="G1614" s="3">
        <v>76373.25</v>
      </c>
      <c r="H1614" s="3">
        <v>98616.23</v>
      </c>
      <c r="I1614" s="1">
        <v>111133.62</v>
      </c>
      <c r="J1614" s="1">
        <v>103693.15</v>
      </c>
      <c r="K1614" s="1">
        <f>HLOOKUP(B1613,'FY14-15'!$E$2:$GA$49,7,FALSE)</f>
        <v>104317.3</v>
      </c>
      <c r="L1614" s="1">
        <f>HLOOKUP(B1613,'FY15-16'!$E$2:$GA$49,7,FALSE)</f>
        <v>147313.25</v>
      </c>
      <c r="M1614" s="1">
        <f>HLOOKUP(B1613,'FY16-17'!$E$2:$GA$49,7,FALSE)</f>
        <v>149898.70000000001</v>
      </c>
      <c r="N1614" s="1">
        <f>HLOOKUP(B1613,'FY17-18'!$E$2:$GA$49,7,FALSE)</f>
        <v>111358.69</v>
      </c>
      <c r="O1614" s="1">
        <f>HLOOKUP($B1613,'FY18-19'!$E$2:$GA$49,7,FALSE)</f>
        <v>122610.78</v>
      </c>
      <c r="P1614" s="1">
        <f>HLOOKUP($B1613,'FY19-20'!$E$2:$GA$49,7,FALSE)</f>
        <v>163060.84</v>
      </c>
      <c r="Q1614" s="1">
        <f>HLOOKUP($B1613,'FY20-21'!$E$2:$GA$49,7,FALSE)</f>
        <v>132417.63</v>
      </c>
      <c r="R1614" s="1">
        <f>HLOOKUP($B1613,'FY21-22'!$E$2:$GA$49,7,FALSE)</f>
        <v>68496.72</v>
      </c>
      <c r="S1614" s="1">
        <f>HLOOKUP($B1613,'FY22-23'!$E$2:$GA$49,7,FALSE)</f>
        <v>0</v>
      </c>
      <c r="T1614" s="1">
        <f>HLOOKUP($B1613,'FY23-24'!$E$2:$GA$49,7,FALSE)</f>
        <v>186099.01</v>
      </c>
    </row>
    <row r="1615" spans="1:20">
      <c r="B1615" t="s">
        <v>337</v>
      </c>
      <c r="D1615" t="s">
        <v>15</v>
      </c>
      <c r="E1615" s="3">
        <v>41906.300000000003</v>
      </c>
      <c r="F1615" s="3">
        <v>35430.67</v>
      </c>
      <c r="G1615" s="3">
        <v>37816.339999999997</v>
      </c>
      <c r="H1615" s="3">
        <v>45906</v>
      </c>
      <c r="I1615" s="1">
        <v>50731.66</v>
      </c>
      <c r="J1615" s="1">
        <v>46544.93</v>
      </c>
      <c r="K1615" s="1">
        <f>HLOOKUP(B1614,'FY14-15'!$E$2:$GA$49,39,FALSE)</f>
        <v>47581.01</v>
      </c>
      <c r="L1615" s="1">
        <f>HLOOKUP(B1614,'FY15-16'!$E$2:$GA$49,39,FALSE)</f>
        <v>65544.89</v>
      </c>
      <c r="M1615" s="1">
        <f>HLOOKUP(B1614,'FY16-17'!$E$2:$GA$49,39,FALSE)</f>
        <v>65671.03</v>
      </c>
      <c r="N1615" s="1">
        <f>HLOOKUP(B1614,'FY17-18'!$E$2:$GA$49,39,FALSE)</f>
        <v>65671.03</v>
      </c>
      <c r="O1615" s="1">
        <f>HLOOKUP($B1614,'FY18-19'!$E$2:$GA$49,39,FALSE)</f>
        <v>54600.94</v>
      </c>
      <c r="P1615" s="1">
        <f>HLOOKUP($B1614,'FY19-20'!$E$2:$GA$49,39,FALSE)</f>
        <v>60097.15</v>
      </c>
      <c r="Q1615" s="1">
        <f>HLOOKUP($B1614,'FY20-21'!$E$2:$GA$49,39,FALSE)</f>
        <v>60097.15</v>
      </c>
      <c r="R1615" s="1">
        <f>HLOOKUP($B1614,'FY21-22'!$E$2:$GA$49,39,FALSE)</f>
        <v>49388.97</v>
      </c>
      <c r="S1615" s="1">
        <f>HLOOKUP($B1614,'FY22-23'!$E$2:$GA$49,39,FALSE)</f>
        <v>0</v>
      </c>
      <c r="T1615" s="1">
        <f>HLOOKUP($B1614,'FY23-24'!$E$2:$GA$49,39,FALSE)</f>
        <v>76555.19</v>
      </c>
    </row>
    <row r="1616" spans="1:20">
      <c r="B1616" t="s">
        <v>337</v>
      </c>
      <c r="D1616" t="s">
        <v>16</v>
      </c>
      <c r="E1616" s="3">
        <v>24348.25</v>
      </c>
      <c r="F1616" s="3">
        <v>20203.79</v>
      </c>
      <c r="G1616" s="3">
        <v>22918.04</v>
      </c>
      <c r="H1616" s="3">
        <v>28969</v>
      </c>
      <c r="I1616" s="1">
        <v>31746.79</v>
      </c>
      <c r="J1616" s="1">
        <v>31179.480000000003</v>
      </c>
      <c r="K1616" s="1">
        <f>HLOOKUP(B1615,'FY14-15'!$E$2:$GA$49,48,FALSE)</f>
        <v>30525.15</v>
      </c>
      <c r="L1616" s="1">
        <f>HLOOKUP(B1615,'FY15-16'!$E$2:$GA$49,48,FALSE)</f>
        <v>42271.93</v>
      </c>
      <c r="M1616" s="1">
        <f>HLOOKUP(B1615,'FY16-17'!$E$2:$GA$49,48,FALSE)</f>
        <v>39933.71</v>
      </c>
      <c r="N1616" s="1">
        <f>HLOOKUP(B1615,'FY17-18'!$E$2:$GA$49,48,FALSE)</f>
        <v>38193.81</v>
      </c>
      <c r="O1616" s="1">
        <f>HLOOKUP($B1615,'FY18-19'!$E$2:$GA$49,48,FALSE)</f>
        <v>29370.199999999997</v>
      </c>
      <c r="P1616" s="1">
        <f>HLOOKUP($B1615,'FY19-20'!$E$2:$GA$49,48,FALSE)</f>
        <v>34857.740000000005</v>
      </c>
      <c r="Q1616" s="1">
        <f>HLOOKUP($B1615,'FY20-21'!$E$2:$GA$49,48,FALSE)</f>
        <v>35868.29</v>
      </c>
      <c r="R1616" s="1">
        <f>HLOOKUP($B1615,'FY21-22'!$E$2:$GA$49,48,FALSE)</f>
        <v>27761.86</v>
      </c>
      <c r="S1616" s="1">
        <f>HLOOKUP($B1615,'FY22-23'!$E$2:$GA$49,48,FALSE)</f>
        <v>0</v>
      </c>
      <c r="T1616" s="1">
        <f>HLOOKUP($B1615,'FY23-24'!$E$2:$GA$49,48,FALSE)</f>
        <v>45726.21</v>
      </c>
    </row>
    <row r="1617" spans="1:20">
      <c r="B1617" t="s">
        <v>337</v>
      </c>
      <c r="D1617" t="s">
        <v>17</v>
      </c>
      <c r="E1617" s="3">
        <v>539.88</v>
      </c>
      <c r="F1617" s="3">
        <v>607.91999999999996</v>
      </c>
      <c r="G1617" s="3">
        <v>636.44000000000005</v>
      </c>
      <c r="H1617" s="3">
        <v>842.87</v>
      </c>
      <c r="I1617" s="3">
        <v>983.48336283185836</v>
      </c>
      <c r="J1617" s="3">
        <v>942.66499999999996</v>
      </c>
      <c r="K1617" s="3">
        <f t="shared" ref="K1617:R1617" si="1180">K1614/K1612</f>
        <v>1012.7893203883496</v>
      </c>
      <c r="L1617" s="3">
        <f t="shared" si="1180"/>
        <v>1458.5470297029703</v>
      </c>
      <c r="M1617" s="3">
        <f t="shared" si="1180"/>
        <v>1303.4669565217391</v>
      </c>
      <c r="N1617" s="3">
        <f t="shared" si="1180"/>
        <v>883.79912698412704</v>
      </c>
      <c r="O1617" s="3">
        <f t="shared" si="1180"/>
        <v>1021.7565</v>
      </c>
      <c r="P1617" s="3">
        <f t="shared" si="1180"/>
        <v>1495.9710091743118</v>
      </c>
      <c r="Q1617" s="3">
        <f t="shared" si="1180"/>
        <v>1595.3931325301205</v>
      </c>
      <c r="R1617" s="3">
        <f t="shared" si="1180"/>
        <v>787.31862068965518</v>
      </c>
      <c r="S1617" s="3" t="s">
        <v>686</v>
      </c>
      <c r="T1617" s="3" t="s">
        <v>686</v>
      </c>
    </row>
    <row r="1618" spans="1:20">
      <c r="B1618" t="s">
        <v>337</v>
      </c>
      <c r="D1618" t="s">
        <v>18</v>
      </c>
      <c r="E1618" s="4">
        <v>1.29</v>
      </c>
      <c r="F1618" s="4">
        <v>1.45</v>
      </c>
      <c r="G1618" s="4">
        <v>1.6</v>
      </c>
      <c r="H1618" s="4">
        <v>1.98</v>
      </c>
      <c r="I1618" s="5">
        <v>2.1260640495867769</v>
      </c>
      <c r="J1618" s="5">
        <v>2.2731251507113575</v>
      </c>
      <c r="K1618" s="3">
        <f t="shared" ref="K1618:M1620" si="1181">K1614/K1613</f>
        <v>2.1328419546105093</v>
      </c>
      <c r="L1618" s="3">
        <f t="shared" si="1181"/>
        <v>2.3573514586100397</v>
      </c>
      <c r="M1618" s="3">
        <f t="shared" si="1181"/>
        <v>2.5193905677501767</v>
      </c>
      <c r="N1618" s="3">
        <f t="shared" ref="N1618:R1620" si="1182">N1614/N1613</f>
        <v>2.0244089950552646</v>
      </c>
      <c r="O1618" s="3">
        <f t="shared" si="1182"/>
        <v>2.3488655172413795</v>
      </c>
      <c r="P1618" s="3">
        <f t="shared" si="1182"/>
        <v>8.3879032921810701</v>
      </c>
      <c r="Q1618" s="3">
        <f t="shared" si="1182"/>
        <v>7.3058002758620688</v>
      </c>
      <c r="R1618" s="3">
        <f t="shared" si="1182"/>
        <v>1.4888002086593637</v>
      </c>
      <c r="S1618" s="3" t="s">
        <v>686</v>
      </c>
      <c r="T1618" s="3" t="s">
        <v>686</v>
      </c>
    </row>
    <row r="1619" spans="1:20">
      <c r="B1619" t="s">
        <v>337</v>
      </c>
      <c r="D1619" t="s">
        <v>19</v>
      </c>
      <c r="E1619" s="6">
        <v>0.64690000000000003</v>
      </c>
      <c r="F1619" s="6">
        <v>0.51119999999999999</v>
      </c>
      <c r="G1619" s="6">
        <v>0.49519999999999997</v>
      </c>
      <c r="H1619" s="6">
        <v>0.46550000000000002</v>
      </c>
      <c r="I1619" s="6">
        <v>0.45649246375669222</v>
      </c>
      <c r="J1619" s="6">
        <v>0.44887179143463191</v>
      </c>
      <c r="K1619" s="6">
        <f t="shared" si="1181"/>
        <v>0.45611811271955849</v>
      </c>
      <c r="L1619" s="6">
        <f t="shared" si="1181"/>
        <v>0.44493546914483251</v>
      </c>
      <c r="M1619" s="6">
        <f t="shared" si="1181"/>
        <v>0.43810273204504102</v>
      </c>
      <c r="N1619" s="6">
        <f t="shared" si="1182"/>
        <v>0.58972523832670798</v>
      </c>
      <c r="O1619" s="6">
        <f t="shared" si="1182"/>
        <v>0.4453192451756689</v>
      </c>
      <c r="P1619" s="6">
        <f t="shared" si="1182"/>
        <v>0.36855660746013574</v>
      </c>
      <c r="Q1619" s="6">
        <f t="shared" si="1182"/>
        <v>0.45384553401235167</v>
      </c>
      <c r="R1619" s="6">
        <f t="shared" si="1182"/>
        <v>0.72104138709123589</v>
      </c>
      <c r="S1619" s="3" t="s">
        <v>686</v>
      </c>
      <c r="T1619" s="3" t="s">
        <v>686</v>
      </c>
    </row>
    <row r="1620" spans="1:20">
      <c r="B1620" t="s">
        <v>337</v>
      </c>
      <c r="D1620" t="s">
        <v>20</v>
      </c>
      <c r="E1620" s="6">
        <v>0.58099999999999996</v>
      </c>
      <c r="F1620" s="6">
        <v>0.57020000000000004</v>
      </c>
      <c r="G1620" s="6">
        <v>0.60599999999999998</v>
      </c>
      <c r="H1620" s="6">
        <v>0.63109999999999999</v>
      </c>
      <c r="I1620" s="6">
        <v>0.62577865577432312</v>
      </c>
      <c r="J1620" s="6">
        <v>0.66987918984946382</v>
      </c>
      <c r="K1620" s="6">
        <f t="shared" si="1181"/>
        <v>0.64154060622084319</v>
      </c>
      <c r="L1620" s="6">
        <f t="shared" si="1181"/>
        <v>0.64493097783824183</v>
      </c>
      <c r="M1620" s="6">
        <f t="shared" si="1181"/>
        <v>0.60808715806650204</v>
      </c>
      <c r="N1620" s="6">
        <f t="shared" si="1182"/>
        <v>0.58159297943096067</v>
      </c>
      <c r="O1620" s="6">
        <f t="shared" si="1182"/>
        <v>0.53790649025456327</v>
      </c>
      <c r="P1620" s="6">
        <f t="shared" si="1182"/>
        <v>0.58002317913578272</v>
      </c>
      <c r="Q1620" s="6">
        <f t="shared" si="1182"/>
        <v>0.5968384524058129</v>
      </c>
      <c r="R1620" s="6">
        <f t="shared" si="1182"/>
        <v>0.56210647843030537</v>
      </c>
      <c r="S1620" s="3" t="s">
        <v>686</v>
      </c>
      <c r="T1620" s="3" t="s">
        <v>686</v>
      </c>
    </row>
    <row r="1621" spans="1:20">
      <c r="B1621" t="s">
        <v>337</v>
      </c>
      <c r="D1621" t="s">
        <v>21</v>
      </c>
      <c r="E1621" s="6">
        <v>0.37580000000000002</v>
      </c>
      <c r="F1621" s="6">
        <v>0.29149999999999998</v>
      </c>
      <c r="G1621" s="6">
        <v>0.30009999999999998</v>
      </c>
      <c r="H1621" s="6">
        <v>0.29380000000000001</v>
      </c>
      <c r="I1621" s="6">
        <v>0.28566324034077178</v>
      </c>
      <c r="J1621" s="6">
        <v>0.30068987199250874</v>
      </c>
      <c r="K1621" s="6">
        <f t="shared" ref="K1621:R1621" si="1183">K1616/K1614</f>
        <v>0.29261829054241245</v>
      </c>
      <c r="L1621" s="6">
        <f t="shared" si="1183"/>
        <v>0.28695266719049373</v>
      </c>
      <c r="M1621" s="6">
        <f t="shared" si="1183"/>
        <v>0.26640464527043928</v>
      </c>
      <c r="N1621" s="6">
        <f t="shared" si="1183"/>
        <v>0.34298005840406343</v>
      </c>
      <c r="O1621" s="6">
        <f t="shared" si="1183"/>
        <v>0.23954011221525545</v>
      </c>
      <c r="P1621" s="6">
        <f t="shared" si="1183"/>
        <v>0.21377137515052669</v>
      </c>
      <c r="Q1621" s="6">
        <f t="shared" si="1183"/>
        <v>0.27087246615122168</v>
      </c>
      <c r="R1621" s="6">
        <f t="shared" si="1183"/>
        <v>0.40530203490035727</v>
      </c>
      <c r="S1621" s="3" t="s">
        <v>686</v>
      </c>
      <c r="T1621" s="3" t="s">
        <v>686</v>
      </c>
    </row>
    <row r="1622" spans="1:20">
      <c r="B1622" t="s">
        <v>337</v>
      </c>
    </row>
    <row r="1623" spans="1:20">
      <c r="A1623" t="s">
        <v>332</v>
      </c>
      <c r="B1623" t="s">
        <v>339</v>
      </c>
      <c r="C1623" t="s">
        <v>340</v>
      </c>
    </row>
    <row r="1624" spans="1:20">
      <c r="B1624" t="s">
        <v>339</v>
      </c>
      <c r="D1624" t="s">
        <v>12</v>
      </c>
      <c r="E1624" s="1">
        <v>67</v>
      </c>
      <c r="F1624" s="1">
        <v>104</v>
      </c>
      <c r="G1624" s="1">
        <v>124</v>
      </c>
      <c r="H1624" s="1">
        <v>111</v>
      </c>
      <c r="I1624" s="1">
        <v>110</v>
      </c>
      <c r="J1624" s="1">
        <v>88</v>
      </c>
      <c r="K1624" s="1">
        <f>HLOOKUP(B1623,'FY14-15'!$E$2:$GA$49,15,FALSE)</f>
        <v>121</v>
      </c>
      <c r="L1624" s="1">
        <f>HLOOKUP(B1623,'FY15-16'!$E$2:$GA$49,15,FALSE)</f>
        <v>149</v>
      </c>
      <c r="M1624" s="1">
        <f>HLOOKUP(B1623,'FY16-17'!$E$2:$GA$49,15,FALSE)</f>
        <v>129</v>
      </c>
      <c r="N1624" s="1">
        <f>HLOOKUP(B1623,'FY17-18'!$E$2:$GA$49,15,FALSE)</f>
        <v>95</v>
      </c>
      <c r="O1624" s="1">
        <f>HLOOKUP($B1623,'FY18-19'!$E$2:$GA$49,15,FALSE)</f>
        <v>93</v>
      </c>
      <c r="P1624" s="1">
        <f>HLOOKUP($B1623,'FY19-20'!$E$2:$GA$49,15,FALSE)</f>
        <v>70</v>
      </c>
      <c r="Q1624" s="1">
        <f>HLOOKUP($B1623,'FY20-21'!$E$2:$GA$49,15,FALSE)</f>
        <v>113</v>
      </c>
      <c r="R1624" s="1">
        <f>HLOOKUP($B1623,'FY21-22'!$E$2:$GA$49,15,FALSE)</f>
        <v>103</v>
      </c>
      <c r="S1624" s="1">
        <f>HLOOKUP($B1623,'FY22-23'!$E$2:$GA$49,15,FALSE)</f>
        <v>71</v>
      </c>
      <c r="T1624" s="1">
        <f>HLOOKUP($B1623,'FY23-24'!$E$2:$GA$49,15,FALSE)</f>
        <v>126</v>
      </c>
    </row>
    <row r="1625" spans="1:20">
      <c r="B1625" t="s">
        <v>339</v>
      </c>
      <c r="D1625" t="s">
        <v>13</v>
      </c>
      <c r="E1625" s="3">
        <v>15288</v>
      </c>
      <c r="F1625" s="3">
        <v>18426</v>
      </c>
      <c r="G1625" s="3">
        <v>13968</v>
      </c>
      <c r="H1625" s="3">
        <v>13870</v>
      </c>
      <c r="I1625" s="1">
        <v>14906.6</v>
      </c>
      <c r="J1625" s="1">
        <v>15660</v>
      </c>
      <c r="K1625" s="1">
        <f>HLOOKUP(B1624,'FY14-15'!$E$2:$GA$49,31,FALSE)</f>
        <v>15914</v>
      </c>
      <c r="L1625" s="1">
        <f>HLOOKUP(B1624,'FY15-16'!$E$2:$GA$49,31,FALSE)</f>
        <v>17860.7</v>
      </c>
      <c r="M1625" s="1">
        <f>HLOOKUP(B1624,'FY16-17'!$E$2:$GA$49,31,FALSE)</f>
        <v>21097.5</v>
      </c>
      <c r="N1625" s="1">
        <f>HLOOKUP(B1624,'FY17-18'!$E$2:$GA$49,31,FALSE)</f>
        <v>18964.8</v>
      </c>
      <c r="O1625" s="1">
        <f>HLOOKUP($B1624,'FY18-19'!$E$2:$GA$49,31,FALSE)</f>
        <v>16646.400000000001</v>
      </c>
      <c r="P1625" s="1">
        <f>HLOOKUP($B1624,'FY19-20'!$E$2:$GA$49,31,FALSE)</f>
        <v>12722.4</v>
      </c>
      <c r="Q1625" s="1">
        <f>HLOOKUP($B1624,'FY20-21'!$E$2:$GA$49,31,FALSE)</f>
        <v>10560</v>
      </c>
      <c r="R1625" s="1">
        <f>HLOOKUP($B1624,'FY21-22'!$E$2:$GA$49,31,FALSE)</f>
        <v>13416</v>
      </c>
      <c r="S1625" s="1">
        <f>HLOOKUP($B1624,'FY22-23'!$E$2:$GA$49,31,FALSE)</f>
        <v>17907</v>
      </c>
      <c r="T1625" s="1">
        <f>HLOOKUP($B1624,'FY23-24'!$E$2:$GA$49,31,FALSE)</f>
        <v>13871</v>
      </c>
    </row>
    <row r="1626" spans="1:20">
      <c r="B1626" t="s">
        <v>339</v>
      </c>
      <c r="D1626" t="s">
        <v>24</v>
      </c>
      <c r="E1626" s="3">
        <v>40786</v>
      </c>
      <c r="F1626" s="3">
        <v>58552.82</v>
      </c>
      <c r="G1626" s="3">
        <v>38374.89</v>
      </c>
      <c r="H1626" s="3">
        <v>34041.57</v>
      </c>
      <c r="I1626" s="1">
        <v>32827.69</v>
      </c>
      <c r="J1626" s="1">
        <v>33138.339999999997</v>
      </c>
      <c r="K1626" s="1">
        <f>HLOOKUP(B1625,'FY14-15'!$E$2:$GA$49,7,FALSE)</f>
        <v>47309.87</v>
      </c>
      <c r="L1626" s="1">
        <f>HLOOKUP(B1625,'FY15-16'!$E$2:$GA$49,7,FALSE)</f>
        <v>44507.49</v>
      </c>
      <c r="M1626" s="1">
        <f>HLOOKUP(B1625,'FY16-17'!$E$2:$GA$49,7,FALSE)</f>
        <v>51231.17</v>
      </c>
      <c r="N1626" s="1">
        <f>HLOOKUP(B1625,'FY17-18'!$E$2:$GA$49,7,FALSE)</f>
        <v>59042.45</v>
      </c>
      <c r="O1626" s="1">
        <f>HLOOKUP($B1625,'FY18-19'!$E$2:$GA$49,7,FALSE)</f>
        <v>42999.8</v>
      </c>
      <c r="P1626" s="1">
        <f>HLOOKUP($B1625,'FY19-20'!$E$2:$GA$49,7,FALSE)</f>
        <v>39114.15</v>
      </c>
      <c r="Q1626" s="1">
        <f>HLOOKUP($B1625,'FY20-21'!$E$2:$GA$49,7,FALSE)</f>
        <v>63233.599999999999</v>
      </c>
      <c r="R1626" s="1">
        <f>HLOOKUP($B1625,'FY21-22'!$E$2:$GA$49,7,FALSE)</f>
        <v>41545.800000000003</v>
      </c>
      <c r="S1626" s="1">
        <f>HLOOKUP($B1625,'FY22-23'!$E$2:$GA$49,7,FALSE)</f>
        <v>65670.55</v>
      </c>
      <c r="T1626" s="1">
        <f>HLOOKUP($B1625,'FY23-24'!$E$2:$GA$49,7,FALSE)</f>
        <v>62938.33</v>
      </c>
    </row>
    <row r="1627" spans="1:20">
      <c r="B1627" t="s">
        <v>339</v>
      </c>
      <c r="D1627" t="s">
        <v>15</v>
      </c>
      <c r="E1627" s="3">
        <v>20002.86</v>
      </c>
      <c r="F1627" s="3">
        <v>24446.35</v>
      </c>
      <c r="G1627" s="3">
        <v>24446.35</v>
      </c>
      <c r="H1627" s="3">
        <v>16495.64</v>
      </c>
      <c r="I1627" s="1">
        <v>14851.86</v>
      </c>
      <c r="J1627" s="1">
        <v>15145.759999999998</v>
      </c>
      <c r="K1627" s="1">
        <f>HLOOKUP(B1626,'FY14-15'!$E$2:$GA$49,39,FALSE)</f>
        <v>20009.259999999998</v>
      </c>
      <c r="L1627" s="1">
        <f>HLOOKUP(B1626,'FY15-16'!$E$2:$GA$49,39,FALSE)</f>
        <v>20009.259999999998</v>
      </c>
      <c r="M1627" s="1">
        <f>HLOOKUP(B1626,'FY16-17'!$E$2:$GA$49,39,FALSE)</f>
        <v>22635.53</v>
      </c>
      <c r="N1627" s="1">
        <f>HLOOKUP(B1626,'FY17-18'!$E$2:$GA$49,39,FALSE)</f>
        <v>24747.11</v>
      </c>
      <c r="O1627" s="1">
        <f>HLOOKUP($B1626,'FY18-19'!$E$2:$GA$49,39,FALSE)</f>
        <v>24747.11</v>
      </c>
      <c r="P1627" s="1">
        <f>HLOOKUP($B1626,'FY19-20'!$E$2:$GA$49,39,FALSE)</f>
        <v>18732.86</v>
      </c>
      <c r="Q1627" s="1">
        <f>HLOOKUP($B1626,'FY20-21'!$E$2:$GA$49,39,FALSE)</f>
        <v>24061.81</v>
      </c>
      <c r="R1627" s="1">
        <f>HLOOKUP($B1626,'FY21-22'!$E$2:$GA$49,39,FALSE)</f>
        <v>24061.81</v>
      </c>
      <c r="S1627" s="1">
        <f>HLOOKUP($B1626,'FY22-23'!$E$2:$GA$49,39,FALSE)</f>
        <v>26727.14</v>
      </c>
      <c r="T1627" s="1">
        <f>HLOOKUP($B1626,'FY23-24'!$E$2:$GA$49,39,FALSE)</f>
        <v>26727.14</v>
      </c>
    </row>
    <row r="1628" spans="1:20">
      <c r="B1628" t="s">
        <v>339</v>
      </c>
      <c r="D1628" t="s">
        <v>16</v>
      </c>
      <c r="E1628" s="3">
        <v>11621.99</v>
      </c>
      <c r="F1628" s="3">
        <v>14804.49</v>
      </c>
      <c r="G1628" s="3">
        <v>14661.24</v>
      </c>
      <c r="H1628" s="3">
        <v>9288.91</v>
      </c>
      <c r="I1628" s="1">
        <v>9085.27</v>
      </c>
      <c r="J1628" s="1">
        <v>9323.2800000000007</v>
      </c>
      <c r="K1628" s="1">
        <f>HLOOKUP(B1627,'FY14-15'!$E$2:$GA$49,48,FALSE)</f>
        <v>13531.36</v>
      </c>
      <c r="L1628" s="1">
        <f>HLOOKUP(B1627,'FY15-16'!$E$2:$GA$49,48,FALSE)</f>
        <v>12333.710000000001</v>
      </c>
      <c r="M1628" s="1">
        <f>HLOOKUP(B1627,'FY16-17'!$E$2:$GA$49,48,FALSE)</f>
        <v>14027.75</v>
      </c>
      <c r="N1628" s="1">
        <f>HLOOKUP(B1627,'FY17-18'!$E$2:$GA$49,48,FALSE)</f>
        <v>14594.18</v>
      </c>
      <c r="O1628" s="1">
        <f>HLOOKUP($B1627,'FY18-19'!$E$2:$GA$49,48,FALSE)</f>
        <v>13758.11</v>
      </c>
      <c r="P1628" s="1">
        <f>HLOOKUP($B1627,'FY19-20'!$E$2:$GA$49,48,FALSE)</f>
        <v>10147.75</v>
      </c>
      <c r="Q1628" s="1">
        <f>HLOOKUP($B1627,'FY20-21'!$E$2:$GA$49,48,FALSE)</f>
        <v>14889.7</v>
      </c>
      <c r="R1628" s="1">
        <f>HLOOKUP($B1627,'FY21-22'!$E$2:$GA$49,48,FALSE)</f>
        <v>14024.64</v>
      </c>
      <c r="S1628" s="1">
        <f>HLOOKUP($B1627,'FY22-23'!$E$2:$GA$49,48,FALSE)</f>
        <v>15553.09</v>
      </c>
      <c r="T1628" s="1">
        <f>HLOOKUP($B1627,'FY23-24'!$E$2:$GA$49,48,FALSE)</f>
        <v>14687.77</v>
      </c>
    </row>
    <row r="1629" spans="1:20">
      <c r="B1629" t="s">
        <v>339</v>
      </c>
      <c r="D1629" t="s">
        <v>17</v>
      </c>
      <c r="E1629" s="3">
        <v>608.75</v>
      </c>
      <c r="F1629" s="3">
        <v>563.01</v>
      </c>
      <c r="G1629" s="3">
        <v>309.47000000000003</v>
      </c>
      <c r="H1629" s="3">
        <v>306.68</v>
      </c>
      <c r="I1629" s="3">
        <v>298.43354545454548</v>
      </c>
      <c r="J1629" s="3">
        <v>376.57204545454539</v>
      </c>
      <c r="K1629" s="3">
        <f t="shared" ref="K1629:R1629" si="1184">K1626/K1624</f>
        <v>390.99066115702482</v>
      </c>
      <c r="L1629" s="3">
        <f t="shared" si="1184"/>
        <v>298.7079865771812</v>
      </c>
      <c r="M1629" s="3">
        <f t="shared" si="1184"/>
        <v>397.14085271317828</v>
      </c>
      <c r="N1629" s="3">
        <f t="shared" si="1184"/>
        <v>621.49947368421044</v>
      </c>
      <c r="O1629" s="3">
        <f t="shared" si="1184"/>
        <v>462.36344086021506</v>
      </c>
      <c r="P1629" s="3">
        <f t="shared" si="1184"/>
        <v>558.77357142857147</v>
      </c>
      <c r="Q1629" s="3">
        <f t="shared" si="1184"/>
        <v>559.58938053097347</v>
      </c>
      <c r="R1629" s="3">
        <f t="shared" si="1184"/>
        <v>403.35728155339808</v>
      </c>
      <c r="S1629" s="3">
        <f t="shared" ref="S1629:T1629" si="1185">S1626/S1624</f>
        <v>924.93732394366202</v>
      </c>
      <c r="T1629" s="3">
        <f t="shared" si="1185"/>
        <v>499.51055555555558</v>
      </c>
    </row>
    <row r="1630" spans="1:20">
      <c r="B1630" t="s">
        <v>339</v>
      </c>
      <c r="D1630" t="s">
        <v>18</v>
      </c>
      <c r="E1630" s="4">
        <v>2.67</v>
      </c>
      <c r="F1630" s="4">
        <v>3.18</v>
      </c>
      <c r="G1630" s="4">
        <v>2.75</v>
      </c>
      <c r="H1630" s="4">
        <v>2.4500000000000002</v>
      </c>
      <c r="I1630" s="5">
        <v>2.2022251888425264</v>
      </c>
      <c r="J1630" s="5">
        <v>2.1161136653895274</v>
      </c>
      <c r="K1630" s="3">
        <f t="shared" ref="K1630:M1632" si="1186">K1626/K1625</f>
        <v>2.9728459218298355</v>
      </c>
      <c r="L1630" s="3">
        <f t="shared" si="1186"/>
        <v>2.491923048928653</v>
      </c>
      <c r="M1630" s="3">
        <f t="shared" si="1186"/>
        <v>2.4283052494371371</v>
      </c>
      <c r="N1630" s="3">
        <f t="shared" ref="N1630:R1632" si="1187">N1626/N1625</f>
        <v>3.1132651016620265</v>
      </c>
      <c r="O1630" s="3">
        <f t="shared" si="1187"/>
        <v>2.5831290849673203</v>
      </c>
      <c r="P1630" s="3">
        <f t="shared" si="1187"/>
        <v>3.0744317109979251</v>
      </c>
      <c r="Q1630" s="3">
        <f t="shared" si="1187"/>
        <v>5.9880303030303033</v>
      </c>
      <c r="R1630" s="3">
        <f t="shared" si="1187"/>
        <v>3.0967352415026834</v>
      </c>
      <c r="S1630" s="3">
        <f t="shared" ref="S1630:T1630" si="1188">S1626/S1625</f>
        <v>3.6673116658290055</v>
      </c>
      <c r="T1630" s="3">
        <f t="shared" si="1188"/>
        <v>4.5374039362699161</v>
      </c>
    </row>
    <row r="1631" spans="1:20">
      <c r="B1631" t="s">
        <v>339</v>
      </c>
      <c r="D1631" t="s">
        <v>19</v>
      </c>
      <c r="E1631" s="6">
        <v>0.4904</v>
      </c>
      <c r="F1631" s="6">
        <v>0.41749999999999998</v>
      </c>
      <c r="G1631" s="6">
        <v>0.63700000000000001</v>
      </c>
      <c r="H1631" s="6">
        <v>0.48459999999999998</v>
      </c>
      <c r="I1631" s="6">
        <v>0.45241867460061913</v>
      </c>
      <c r="J1631" s="6">
        <v>0.45704643020742741</v>
      </c>
      <c r="K1631" s="6">
        <f t="shared" si="1186"/>
        <v>0.42294049846258291</v>
      </c>
      <c r="L1631" s="6">
        <f t="shared" si="1186"/>
        <v>0.44957062283224686</v>
      </c>
      <c r="M1631" s="6">
        <f t="shared" si="1186"/>
        <v>0.44183121330237041</v>
      </c>
      <c r="N1631" s="6">
        <f t="shared" si="1187"/>
        <v>0.41914097399413475</v>
      </c>
      <c r="O1631" s="6">
        <f t="shared" si="1187"/>
        <v>0.57551686286912962</v>
      </c>
      <c r="P1631" s="6">
        <f t="shared" si="1187"/>
        <v>0.47892795829642215</v>
      </c>
      <c r="Q1631" s="6">
        <f t="shared" si="1187"/>
        <v>0.3805225386503378</v>
      </c>
      <c r="R1631" s="6">
        <f t="shared" si="1187"/>
        <v>0.57916347741528629</v>
      </c>
      <c r="S1631" s="6">
        <f t="shared" ref="S1631:T1631" si="1189">S1627/S1626</f>
        <v>0.40698821617909398</v>
      </c>
      <c r="T1631" s="6">
        <f t="shared" si="1189"/>
        <v>0.42465600850864643</v>
      </c>
    </row>
    <row r="1632" spans="1:20">
      <c r="B1632" t="s">
        <v>339</v>
      </c>
      <c r="D1632" t="s">
        <v>20</v>
      </c>
      <c r="E1632" s="6">
        <v>0.58099999999999996</v>
      </c>
      <c r="F1632" s="6">
        <v>0.60560000000000003</v>
      </c>
      <c r="G1632" s="6">
        <v>0.59970000000000001</v>
      </c>
      <c r="H1632" s="6">
        <v>0.56310000000000004</v>
      </c>
      <c r="I1632" s="6">
        <v>0.6117260733672415</v>
      </c>
      <c r="J1632" s="6">
        <v>0.61557029822207676</v>
      </c>
      <c r="K1632" s="6">
        <f t="shared" si="1186"/>
        <v>0.67625489398408545</v>
      </c>
      <c r="L1632" s="6">
        <f t="shared" si="1186"/>
        <v>0.61640010675057455</v>
      </c>
      <c r="M1632" s="6">
        <f t="shared" si="1186"/>
        <v>0.61972262191342553</v>
      </c>
      <c r="N1632" s="6">
        <f t="shared" si="1187"/>
        <v>0.58973270010114309</v>
      </c>
      <c r="O1632" s="6">
        <f t="shared" si="1187"/>
        <v>0.55594814909700563</v>
      </c>
      <c r="P1632" s="6">
        <f t="shared" si="1187"/>
        <v>0.54170852715495654</v>
      </c>
      <c r="Q1632" s="6">
        <f t="shared" si="1187"/>
        <v>0.61881047186392046</v>
      </c>
      <c r="R1632" s="6">
        <f t="shared" si="1187"/>
        <v>0.5828588954862497</v>
      </c>
      <c r="S1632" s="6">
        <f t="shared" ref="S1632:T1632" si="1190">S1628/S1627</f>
        <v>0.5819212231462102</v>
      </c>
      <c r="T1632" s="6">
        <f t="shared" si="1190"/>
        <v>0.54954514399969467</v>
      </c>
    </row>
    <row r="1633" spans="1:20">
      <c r="B1633" t="s">
        <v>339</v>
      </c>
      <c r="D1633" t="s">
        <v>21</v>
      </c>
      <c r="E1633" s="6">
        <v>0.28499999999999998</v>
      </c>
      <c r="F1633" s="6">
        <v>0.25280000000000002</v>
      </c>
      <c r="G1633" s="6">
        <v>0.3821</v>
      </c>
      <c r="H1633" s="6">
        <v>0.27289999999999998</v>
      </c>
      <c r="I1633" s="6">
        <v>0.27675629933144852</v>
      </c>
      <c r="J1633" s="6">
        <v>0.28134420734412169</v>
      </c>
      <c r="K1633" s="6">
        <f t="shared" ref="K1633:R1633" si="1191">K1628/K1626</f>
        <v>0.28601558194939025</v>
      </c>
      <c r="L1633" s="6">
        <f t="shared" si="1191"/>
        <v>0.27711537990571927</v>
      </c>
      <c r="M1633" s="6">
        <f t="shared" si="1191"/>
        <v>0.27381279795093494</v>
      </c>
      <c r="N1633" s="6">
        <f t="shared" si="1191"/>
        <v>0.24718113831658411</v>
      </c>
      <c r="O1633" s="6">
        <f t="shared" si="1191"/>
        <v>0.31995753468620786</v>
      </c>
      <c r="P1633" s="6">
        <f t="shared" si="1191"/>
        <v>0.2594393589020853</v>
      </c>
      <c r="Q1633" s="6">
        <f t="shared" si="1191"/>
        <v>0.23547133169707246</v>
      </c>
      <c r="R1633" s="6">
        <f t="shared" si="1191"/>
        <v>0.33757058475224927</v>
      </c>
      <c r="S1633" s="6">
        <f t="shared" ref="S1633:T1633" si="1192">S1628/S1626</f>
        <v>0.23683508056503258</v>
      </c>
      <c r="T1633" s="6">
        <f t="shared" si="1192"/>
        <v>0.2333676473462197</v>
      </c>
    </row>
    <row r="1634" spans="1:20">
      <c r="B1634" t="s">
        <v>339</v>
      </c>
    </row>
    <row r="1635" spans="1:20">
      <c r="A1635" t="s">
        <v>341</v>
      </c>
      <c r="B1635" t="s">
        <v>342</v>
      </c>
      <c r="C1635" t="s">
        <v>343</v>
      </c>
    </row>
    <row r="1636" spans="1:20">
      <c r="B1636" t="s">
        <v>342</v>
      </c>
      <c r="D1636" t="s">
        <v>12</v>
      </c>
      <c r="E1636" s="1">
        <v>3002</v>
      </c>
      <c r="F1636" s="1">
        <v>2845</v>
      </c>
      <c r="G1636" s="1">
        <v>3895</v>
      </c>
      <c r="H1636" s="1">
        <v>3780</v>
      </c>
      <c r="I1636" s="1">
        <v>3103</v>
      </c>
      <c r="J1636" s="1">
        <v>2351</v>
      </c>
      <c r="K1636" s="1">
        <f>HLOOKUP(B1635,'FY14-15'!$E$2:$GA$49,15,FALSE)</f>
        <v>2794</v>
      </c>
      <c r="L1636" s="1">
        <f>HLOOKUP(B1635,'FY15-16'!$E$2:$GA$49,15,FALSE)</f>
        <v>2933</v>
      </c>
      <c r="M1636" s="1">
        <f>HLOOKUP(B1635,'FY16-17'!$E$2:$GA$49,15,FALSE)</f>
        <v>2597</v>
      </c>
      <c r="N1636" s="1">
        <f>HLOOKUP(B1635,'FY17-18'!$E$2:$GA$49,15,FALSE)</f>
        <v>2882</v>
      </c>
      <c r="O1636" s="1">
        <f>HLOOKUP($B1635,'FY18-19'!$E$2:$GA$49,15,FALSE)</f>
        <v>2348</v>
      </c>
      <c r="P1636" s="1">
        <f>HLOOKUP($B1635,'FY19-20'!$E$2:$GA$49,15,FALSE)</f>
        <v>2749</v>
      </c>
      <c r="Q1636" s="1">
        <f>HLOOKUP($B1635,'FY20-21'!$E$2:$GA$49,15,FALSE)</f>
        <v>653</v>
      </c>
      <c r="R1636" s="1">
        <f>HLOOKUP($B1635,'FY21-22'!$E$2:$GA$49,15,FALSE)</f>
        <v>1799</v>
      </c>
      <c r="S1636" s="1">
        <f>HLOOKUP($B1635,'FY22-23'!$E$2:$GA$49,15,FALSE)</f>
        <v>1820</v>
      </c>
      <c r="T1636" s="1">
        <f>HLOOKUP($B1635,'FY23-24'!$E$2:$GA$49,15,FALSE)</f>
        <v>1591</v>
      </c>
    </row>
    <row r="1637" spans="1:20">
      <c r="B1637" t="s">
        <v>342</v>
      </c>
      <c r="D1637" t="s">
        <v>13</v>
      </c>
      <c r="E1637" s="3">
        <v>277888.5</v>
      </c>
      <c r="F1637" s="3">
        <v>363625</v>
      </c>
      <c r="G1637" s="3">
        <v>395737.8</v>
      </c>
      <c r="H1637" s="3">
        <v>336208.2</v>
      </c>
      <c r="I1637" s="1">
        <v>442693.6</v>
      </c>
      <c r="J1637" s="1">
        <v>342547.20000000001</v>
      </c>
      <c r="K1637" s="1">
        <f>HLOOKUP(B1636,'FY14-15'!$E$2:$GA$49,31,FALSE)</f>
        <v>457090</v>
      </c>
      <c r="L1637" s="1">
        <f>HLOOKUP(B1636,'FY15-16'!$E$2:$GA$49,31,FALSE)</f>
        <v>412965</v>
      </c>
      <c r="M1637" s="1">
        <f>HLOOKUP(B1636,'FY16-17'!$E$2:$GA$49,31,FALSE)</f>
        <v>351576</v>
      </c>
      <c r="N1637" s="1">
        <f>HLOOKUP(B1636,'FY17-18'!$E$2:$GA$49,31,FALSE)</f>
        <v>372815</v>
      </c>
      <c r="O1637" s="1">
        <f>HLOOKUP($B1636,'FY18-19'!$E$2:$GA$49,31,FALSE)</f>
        <v>384298.6</v>
      </c>
      <c r="P1637" s="1">
        <f>HLOOKUP($B1636,'FY19-20'!$E$2:$GA$49,31,FALSE)</f>
        <v>189571.20000000001</v>
      </c>
      <c r="Q1637" s="1">
        <f>HLOOKUP($B1636,'FY20-21'!$E$2:$GA$49,31,FALSE)</f>
        <v>259026</v>
      </c>
      <c r="R1637" s="1">
        <f>HLOOKUP($B1636,'FY21-22'!$E$2:$GA$49,31,FALSE)</f>
        <v>313558</v>
      </c>
      <c r="S1637" s="1">
        <f>HLOOKUP($B1636,'FY22-23'!$E$2:$GA$49,31,FALSE)</f>
        <v>356754.3</v>
      </c>
      <c r="T1637" s="1">
        <f>HLOOKUP($B1636,'FY23-24'!$E$2:$GA$49,31,FALSE)</f>
        <v>362163.9</v>
      </c>
    </row>
    <row r="1638" spans="1:20">
      <c r="B1638" t="s">
        <v>342</v>
      </c>
      <c r="D1638" t="s">
        <v>24</v>
      </c>
      <c r="E1638" s="3">
        <v>1685641</v>
      </c>
      <c r="F1638" s="3">
        <v>1552009</v>
      </c>
      <c r="G1638" s="3">
        <v>1622309.46</v>
      </c>
      <c r="H1638" s="3">
        <v>1596438.71</v>
      </c>
      <c r="I1638" s="1">
        <v>1679317.5</v>
      </c>
      <c r="J1638" s="1">
        <v>2044761.2</v>
      </c>
      <c r="K1638" s="1">
        <f>HLOOKUP(B1637,'FY14-15'!$E$2:$GA$49,7,FALSE)</f>
        <v>1936611.04</v>
      </c>
      <c r="L1638" s="1">
        <f>HLOOKUP(B1637,'FY15-16'!$E$2:$GA$49,7,FALSE)</f>
        <v>2076980.08</v>
      </c>
      <c r="M1638" s="1">
        <f>HLOOKUP(B1637,'FY16-17'!$E$2:$GA$49,7,FALSE)</f>
        <v>2520533.9</v>
      </c>
      <c r="N1638" s="1">
        <f>HLOOKUP(B1637,'FY17-18'!$E$2:$GA$49,7,FALSE)</f>
        <v>3004754.57</v>
      </c>
      <c r="O1638" s="1">
        <f>HLOOKUP($B1637,'FY18-19'!$E$2:$GA$49,7,FALSE)</f>
        <v>3032635.18</v>
      </c>
      <c r="P1638" s="1">
        <f>HLOOKUP($B1637,'FY19-20'!$E$2:$GA$49,7,FALSE)</f>
        <v>2746651.42</v>
      </c>
      <c r="Q1638" s="1">
        <f>HLOOKUP($B1637,'FY20-21'!$E$2:$GA$49,7,FALSE)</f>
        <v>2440015</v>
      </c>
      <c r="R1638" s="1">
        <f>HLOOKUP($B1637,'FY21-22'!$E$2:$GA$49,7,FALSE)</f>
        <v>2752167.69</v>
      </c>
      <c r="S1638" s="1">
        <f>HLOOKUP($B1637,'FY22-23'!$E$2:$GA$49,7,FALSE)</f>
        <v>2889992.35</v>
      </c>
      <c r="T1638" s="1">
        <f>HLOOKUP($B1637,'FY23-24'!$E$2:$GA$49,7,FALSE)</f>
        <v>3089488.06</v>
      </c>
    </row>
    <row r="1639" spans="1:20">
      <c r="B1639" t="s">
        <v>342</v>
      </c>
      <c r="D1639" t="s">
        <v>15</v>
      </c>
      <c r="E1639" s="3">
        <v>640519.42000000004</v>
      </c>
      <c r="F1639" s="3">
        <v>640519.42000000004</v>
      </c>
      <c r="G1639" s="3">
        <v>648582.53</v>
      </c>
      <c r="H1639" s="3">
        <v>648582.53</v>
      </c>
      <c r="I1639" s="1">
        <v>651222.84000000008</v>
      </c>
      <c r="J1639" s="1">
        <v>749918.52</v>
      </c>
      <c r="K1639" s="1">
        <f>HLOOKUP(B1638,'FY14-15'!$E$2:$GA$49,39,FALSE)</f>
        <v>756814.6</v>
      </c>
      <c r="L1639" s="1">
        <f>HLOOKUP(B1638,'FY15-16'!$E$2:$GA$49,39,FALSE)</f>
        <v>793307.17999999993</v>
      </c>
      <c r="M1639" s="1">
        <f>HLOOKUP(B1638,'FY16-17'!$E$2:$GA$49,39,FALSE)</f>
        <v>921398.0199999999</v>
      </c>
      <c r="N1639" s="1">
        <f>HLOOKUP(B1638,'FY17-18'!$E$2:$GA$49,39,FALSE)</f>
        <v>1090722.54</v>
      </c>
      <c r="O1639" s="1">
        <f>HLOOKUP($B1638,'FY18-19'!$E$2:$GA$49,39,FALSE)</f>
        <v>1090722.54</v>
      </c>
      <c r="P1639" s="1">
        <f>HLOOKUP($B1638,'FY19-20'!$E$2:$GA$49,39,FALSE)</f>
        <v>1007828.6</v>
      </c>
      <c r="Q1639" s="1">
        <f>HLOOKUP($B1638,'FY20-21'!$E$2:$GA$49,39,FALSE)</f>
        <v>858717.34</v>
      </c>
      <c r="R1639" s="1">
        <f>HLOOKUP($B1638,'FY21-22'!$E$2:$GA$49,39,FALSE)</f>
        <v>896140.96000000008</v>
      </c>
      <c r="S1639" s="1">
        <f>HLOOKUP($B1638,'FY22-23'!$E$2:$GA$49,39,FALSE)</f>
        <v>953640.01</v>
      </c>
      <c r="T1639" s="1">
        <f>HLOOKUP($B1638,'FY23-24'!$E$2:$GA$49,39,FALSE)</f>
        <v>1022563.96</v>
      </c>
    </row>
    <row r="1640" spans="1:20">
      <c r="B1640" t="s">
        <v>342</v>
      </c>
      <c r="D1640" t="s">
        <v>16</v>
      </c>
      <c r="E1640" s="3">
        <v>381561.33999999997</v>
      </c>
      <c r="F1640" s="3">
        <v>376600.76</v>
      </c>
      <c r="G1640" s="3">
        <v>389780.87</v>
      </c>
      <c r="H1640" s="3">
        <v>397491.37</v>
      </c>
      <c r="I1640" s="1">
        <v>401355.35000000003</v>
      </c>
      <c r="J1640" s="1">
        <v>471126.67</v>
      </c>
      <c r="K1640" s="1">
        <f>HLOOKUP(B1639,'FY14-15'!$E$2:$GA$49,48,FALSE)</f>
        <v>491926.32000000007</v>
      </c>
      <c r="L1640" s="1">
        <f>HLOOKUP(B1639,'FY15-16'!$E$2:$GA$49,48,FALSE)</f>
        <v>492793.64</v>
      </c>
      <c r="M1640" s="1">
        <f>HLOOKUP(B1639,'FY16-17'!$E$2:$GA$49,48,FALSE)</f>
        <v>573171.56999999995</v>
      </c>
      <c r="N1640" s="1">
        <f>HLOOKUP(B1639,'FY17-18'!$E$2:$GA$49,48,FALSE)</f>
        <v>650509.83000000007</v>
      </c>
      <c r="O1640" s="1">
        <f>HLOOKUP($B1639,'FY18-19'!$E$2:$GA$49,48,FALSE)</f>
        <v>606385.30000000005</v>
      </c>
      <c r="P1640" s="1">
        <f>HLOOKUP($B1639,'FY19-20'!$E$2:$GA$49,48,FALSE)</f>
        <v>568303.51</v>
      </c>
      <c r="Q1640" s="1">
        <f>HLOOKUP($B1639,'FY20-21'!$E$2:$GA$49,48,FALSE)</f>
        <v>497722.31999999995</v>
      </c>
      <c r="R1640" s="1">
        <f>HLOOKUP($B1639,'FY21-22'!$E$2:$GA$49,48,FALSE)</f>
        <v>525905.65</v>
      </c>
      <c r="S1640" s="1">
        <f>HLOOKUP($B1639,'FY22-23'!$E$2:$GA$49,48,FALSE)</f>
        <v>551440.48</v>
      </c>
      <c r="T1640" s="1">
        <f>HLOOKUP($B1639,'FY23-24'!$E$2:$GA$49,48,FALSE)</f>
        <v>567968.18000000005</v>
      </c>
    </row>
    <row r="1641" spans="1:20">
      <c r="B1641" t="s">
        <v>342</v>
      </c>
      <c r="D1641" t="s">
        <v>17</v>
      </c>
      <c r="E1641" s="3">
        <v>561.51</v>
      </c>
      <c r="F1641" s="3">
        <v>545.52</v>
      </c>
      <c r="G1641" s="3">
        <v>416.51</v>
      </c>
      <c r="H1641" s="3">
        <v>422.34</v>
      </c>
      <c r="I1641" s="3">
        <v>541.19158878504675</v>
      </c>
      <c r="J1641" s="3">
        <v>869.74104636324967</v>
      </c>
      <c r="K1641" s="3">
        <f t="shared" ref="K1641:R1641" si="1193">K1638/K1636</f>
        <v>693.1320830350752</v>
      </c>
      <c r="L1641" s="3">
        <f t="shared" si="1193"/>
        <v>708.14186157517906</v>
      </c>
      <c r="M1641" s="3">
        <f t="shared" si="1193"/>
        <v>970.5559876780901</v>
      </c>
      <c r="N1641" s="3">
        <f t="shared" si="1193"/>
        <v>1042.5935357390699</v>
      </c>
      <c r="O1641" s="3">
        <f t="shared" si="1193"/>
        <v>1291.5822742759797</v>
      </c>
      <c r="P1641" s="3">
        <f t="shared" si="1193"/>
        <v>999.1456602400873</v>
      </c>
      <c r="Q1641" s="3">
        <f t="shared" si="1193"/>
        <v>3736.6232771822361</v>
      </c>
      <c r="R1641" s="3">
        <f t="shared" si="1193"/>
        <v>1529.8319566425791</v>
      </c>
      <c r="S1641" s="3">
        <f t="shared" ref="S1641:T1641" si="1194">S1638/S1636</f>
        <v>1587.9078846153848</v>
      </c>
      <c r="T1641" s="3">
        <f t="shared" si="1194"/>
        <v>1941.8529604022629</v>
      </c>
    </row>
    <row r="1642" spans="1:20">
      <c r="B1642" t="s">
        <v>342</v>
      </c>
      <c r="D1642" t="s">
        <v>18</v>
      </c>
      <c r="E1642" s="4">
        <v>6.07</v>
      </c>
      <c r="F1642" s="4">
        <v>4.2699999999999996</v>
      </c>
      <c r="G1642" s="4">
        <v>4.0999999999999996</v>
      </c>
      <c r="H1642" s="4">
        <v>4.75</v>
      </c>
      <c r="I1642" s="5">
        <v>3.793408126975407</v>
      </c>
      <c r="J1642" s="5">
        <v>5.9692830652242961</v>
      </c>
      <c r="K1642" s="3">
        <f t="shared" ref="K1642:M1644" si="1195">K1638/K1637</f>
        <v>4.2368265330678865</v>
      </c>
      <c r="L1642" s="3">
        <f t="shared" si="1195"/>
        <v>5.029433680820409</v>
      </c>
      <c r="M1642" s="3">
        <f t="shared" si="1195"/>
        <v>7.1692433499442512</v>
      </c>
      <c r="N1642" s="3">
        <f t="shared" ref="N1642:R1644" si="1196">N1638/N1637</f>
        <v>8.0596396872443439</v>
      </c>
      <c r="O1642" s="3">
        <f t="shared" si="1196"/>
        <v>7.8913511004203514</v>
      </c>
      <c r="P1642" s="3">
        <f t="shared" si="1196"/>
        <v>14.488758946506641</v>
      </c>
      <c r="Q1642" s="3">
        <f t="shared" si="1196"/>
        <v>9.4199617026862175</v>
      </c>
      <c r="R1642" s="3">
        <f t="shared" si="1196"/>
        <v>8.7772204504429805</v>
      </c>
      <c r="S1642" s="3">
        <f t="shared" ref="S1642:T1642" si="1197">S1638/S1637</f>
        <v>8.1007919175746448</v>
      </c>
      <c r="T1642" s="3">
        <f t="shared" si="1197"/>
        <v>8.5306350522512044</v>
      </c>
    </row>
    <row r="1643" spans="1:20">
      <c r="B1643" t="s">
        <v>342</v>
      </c>
      <c r="D1643" t="s">
        <v>19</v>
      </c>
      <c r="E1643" s="6">
        <v>0.38</v>
      </c>
      <c r="F1643" s="6">
        <v>0.41270000000000001</v>
      </c>
      <c r="G1643" s="6">
        <v>0.39979999999999999</v>
      </c>
      <c r="H1643" s="6">
        <v>0.40629999999999999</v>
      </c>
      <c r="I1643" s="6">
        <v>0.3877901826188318</v>
      </c>
      <c r="J1643" s="6">
        <v>0.3667511492295531</v>
      </c>
      <c r="K1643" s="6">
        <f t="shared" si="1195"/>
        <v>0.39079329011777192</v>
      </c>
      <c r="L1643" s="6">
        <f t="shared" si="1195"/>
        <v>0.38195223326359484</v>
      </c>
      <c r="M1643" s="6">
        <f t="shared" si="1195"/>
        <v>0.36555668622429555</v>
      </c>
      <c r="N1643" s="6">
        <f t="shared" si="1196"/>
        <v>0.36299887880693033</v>
      </c>
      <c r="O1643" s="6">
        <f t="shared" si="1196"/>
        <v>0.35966163922163563</v>
      </c>
      <c r="P1643" s="6">
        <f t="shared" si="1196"/>
        <v>0.36692992516684186</v>
      </c>
      <c r="Q1643" s="6">
        <f t="shared" si="1196"/>
        <v>0.35193117255426709</v>
      </c>
      <c r="R1643" s="6">
        <f t="shared" si="1196"/>
        <v>0.32561277543375278</v>
      </c>
      <c r="S1643" s="6">
        <f t="shared" ref="S1643:T1643" si="1198">S1639/S1638</f>
        <v>0.32998011569130969</v>
      </c>
      <c r="T1643" s="6">
        <f t="shared" si="1198"/>
        <v>0.33098168374212777</v>
      </c>
    </row>
    <row r="1644" spans="1:20">
      <c r="B1644" t="s">
        <v>342</v>
      </c>
      <c r="D1644" t="s">
        <v>20</v>
      </c>
      <c r="E1644" s="6">
        <v>0.59570000000000001</v>
      </c>
      <c r="F1644" s="6">
        <v>0.58799999999999997</v>
      </c>
      <c r="G1644" s="6">
        <v>0.60099999999999998</v>
      </c>
      <c r="H1644" s="6">
        <v>0.6129</v>
      </c>
      <c r="I1644" s="6">
        <v>0.61631030938656883</v>
      </c>
      <c r="J1644" s="6">
        <v>0.62823714501676797</v>
      </c>
      <c r="K1644" s="6">
        <f t="shared" si="1195"/>
        <v>0.64999581139158791</v>
      </c>
      <c r="L1644" s="6">
        <f t="shared" si="1195"/>
        <v>0.62118893213597293</v>
      </c>
      <c r="M1644" s="6">
        <f t="shared" si="1195"/>
        <v>0.62206729074586031</v>
      </c>
      <c r="N1644" s="6">
        <f t="shared" si="1196"/>
        <v>0.59640266533778619</v>
      </c>
      <c r="O1644" s="6">
        <f t="shared" si="1196"/>
        <v>0.55594826159914146</v>
      </c>
      <c r="P1644" s="6">
        <f t="shared" si="1196"/>
        <v>0.56388904819728281</v>
      </c>
      <c r="Q1644" s="6">
        <f t="shared" si="1196"/>
        <v>0.57961135383617612</v>
      </c>
      <c r="R1644" s="6">
        <f t="shared" si="1196"/>
        <v>0.58685594507364103</v>
      </c>
      <c r="S1644" s="6">
        <f t="shared" ref="S1644:T1644" si="1199">S1640/S1639</f>
        <v>0.5782480540010061</v>
      </c>
      <c r="T1644" s="6">
        <f t="shared" si="1199"/>
        <v>0.55543535878186057</v>
      </c>
    </row>
    <row r="1645" spans="1:20">
      <c r="B1645" t="s">
        <v>342</v>
      </c>
      <c r="D1645" t="s">
        <v>21</v>
      </c>
      <c r="E1645" s="6">
        <v>0.22639999999999999</v>
      </c>
      <c r="F1645" s="6">
        <v>0.2427</v>
      </c>
      <c r="G1645" s="6">
        <v>0.24030000000000001</v>
      </c>
      <c r="H1645" s="6">
        <v>0.249</v>
      </c>
      <c r="I1645" s="6">
        <v>0.23899908742688625</v>
      </c>
      <c r="J1645" s="6">
        <v>0.23040669492359303</v>
      </c>
      <c r="K1645" s="6">
        <f t="shared" ref="K1645:R1645" si="1200">K1640/K1638</f>
        <v>0.25401400169648936</v>
      </c>
      <c r="L1645" s="6">
        <f t="shared" si="1200"/>
        <v>0.23726449990796253</v>
      </c>
      <c r="M1645" s="6">
        <f t="shared" si="1200"/>
        <v>0.2274008574135821</v>
      </c>
      <c r="N1645" s="6">
        <f t="shared" si="1200"/>
        <v>0.21649349883508126</v>
      </c>
      <c r="O1645" s="6">
        <f t="shared" si="1200"/>
        <v>0.19995326308916592</v>
      </c>
      <c r="P1645" s="6">
        <f t="shared" si="1200"/>
        <v>0.20690776625743065</v>
      </c>
      <c r="Q1645" s="6">
        <f t="shared" si="1200"/>
        <v>0.20398330338133164</v>
      </c>
      <c r="R1645" s="6">
        <f t="shared" si="1200"/>
        <v>0.19108779305522625</v>
      </c>
      <c r="S1645" s="6">
        <f t="shared" ref="S1645:T1645" si="1201">S1640/S1638</f>
        <v>0.19081035975752669</v>
      </c>
      <c r="T1645" s="6">
        <f t="shared" si="1201"/>
        <v>0.18383893025953305</v>
      </c>
    </row>
    <row r="1646" spans="1:20">
      <c r="B1646" t="s">
        <v>342</v>
      </c>
    </row>
    <row r="1647" spans="1:20">
      <c r="A1647" t="s">
        <v>341</v>
      </c>
      <c r="B1647" t="s">
        <v>344</v>
      </c>
      <c r="C1647" t="s">
        <v>345</v>
      </c>
    </row>
    <row r="1648" spans="1:20">
      <c r="B1648" t="s">
        <v>344</v>
      </c>
      <c r="D1648" t="s">
        <v>12</v>
      </c>
      <c r="E1648" s="1">
        <v>8060</v>
      </c>
      <c r="F1648" s="1">
        <v>8146</v>
      </c>
      <c r="G1648" s="1">
        <v>8160</v>
      </c>
      <c r="H1648" s="1">
        <v>8291</v>
      </c>
      <c r="I1648" s="1">
        <v>8423</v>
      </c>
      <c r="J1648" s="1">
        <v>8509</v>
      </c>
      <c r="K1648" s="1">
        <f>HLOOKUP(B1647,'FY14-15'!$E$2:$GA$49,15,FALSE)</f>
        <v>8538</v>
      </c>
      <c r="L1648" s="1">
        <f>HLOOKUP(B1647,'FY15-16'!$E$2:$GA$49,15,FALSE)</f>
        <v>4384</v>
      </c>
      <c r="M1648" s="1">
        <f>HLOOKUP(B1647,'FY16-17'!$E$2:$GA$49,15,FALSE)</f>
        <v>2854</v>
      </c>
      <c r="N1648" s="1">
        <f>HLOOKUP(B1647,'FY17-18'!$E$2:$GA$49,15,FALSE)</f>
        <v>2592</v>
      </c>
      <c r="O1648" s="1">
        <f>HLOOKUP($B1647,'FY18-19'!$E$2:$GA$49,15,FALSE)</f>
        <v>2777</v>
      </c>
      <c r="P1648" s="1">
        <f>HLOOKUP($B1647,'FY19-20'!$E$2:$GA$49,15,FALSE)</f>
        <v>2863</v>
      </c>
      <c r="Q1648" s="1">
        <f>HLOOKUP($B1647,'FY20-21'!$E$2:$GA$49,15,FALSE)</f>
        <v>1798</v>
      </c>
      <c r="R1648" s="1">
        <f>HLOOKUP($B1647,'FY21-22'!$E$2:$GA$49,15,FALSE)</f>
        <v>2661</v>
      </c>
      <c r="S1648" s="1">
        <f>HLOOKUP($B1647,'FY22-23'!$E$2:$GA$49,15,FALSE)</f>
        <v>2504</v>
      </c>
      <c r="T1648" s="1">
        <f>HLOOKUP($B1647,'FY23-24'!$E$2:$GA$49,15,FALSE)</f>
        <v>2340</v>
      </c>
    </row>
    <row r="1649" spans="1:20">
      <c r="B1649" t="s">
        <v>344</v>
      </c>
      <c r="D1649" t="s">
        <v>13</v>
      </c>
      <c r="E1649" s="3">
        <v>1204091.1000000001</v>
      </c>
      <c r="F1649" s="3">
        <v>1051388.3</v>
      </c>
      <c r="G1649" s="3">
        <v>969133.6</v>
      </c>
      <c r="H1649" s="3">
        <v>876931.6</v>
      </c>
      <c r="I1649" s="1">
        <v>878530.8</v>
      </c>
      <c r="J1649" s="1">
        <v>861818.8</v>
      </c>
      <c r="K1649" s="1">
        <f>HLOOKUP(B1648,'FY14-15'!$E$2:$GA$49,31,FALSE)</f>
        <v>815198.8</v>
      </c>
      <c r="L1649" s="1">
        <f>HLOOKUP(B1648,'FY15-16'!$E$2:$GA$49,31,FALSE)</f>
        <v>739650.9</v>
      </c>
      <c r="M1649" s="1">
        <f>HLOOKUP(B1648,'FY16-17'!$E$2:$GA$49,31,FALSE)</f>
        <v>695085</v>
      </c>
      <c r="N1649" s="1">
        <f>HLOOKUP(B1648,'FY17-18'!$E$2:$GA$49,31,FALSE)</f>
        <v>725570.1</v>
      </c>
      <c r="O1649" s="1">
        <f>HLOOKUP($B1648,'FY18-19'!$E$2:$GA$49,31,FALSE)</f>
        <v>818676.8</v>
      </c>
      <c r="P1649" s="1">
        <f>HLOOKUP($B1648,'FY19-20'!$E$2:$GA$49,31,FALSE)</f>
        <v>668808</v>
      </c>
      <c r="Q1649" s="1">
        <f>HLOOKUP($B1648,'FY20-21'!$E$2:$GA$49,31,FALSE)</f>
        <v>841413.3</v>
      </c>
      <c r="R1649" s="1">
        <f>HLOOKUP($B1648,'FY21-22'!$E$2:$GA$49,31,FALSE)</f>
        <v>884566.4</v>
      </c>
      <c r="S1649" s="1">
        <f>HLOOKUP($B1648,'FY22-23'!$E$2:$GA$49,31,FALSE)</f>
        <v>801796.8</v>
      </c>
      <c r="T1649" s="1">
        <f>HLOOKUP($B1648,'FY23-24'!$E$2:$GA$49,31,FALSE)</f>
        <v>692432.8</v>
      </c>
    </row>
    <row r="1650" spans="1:20">
      <c r="B1650" t="s">
        <v>344</v>
      </c>
      <c r="D1650" t="s">
        <v>24</v>
      </c>
      <c r="E1650" s="3">
        <v>2693384.42</v>
      </c>
      <c r="F1650" s="3">
        <v>2913135.37</v>
      </c>
      <c r="G1650" s="3">
        <v>3141082.71</v>
      </c>
      <c r="H1650" s="3">
        <v>2997625.84</v>
      </c>
      <c r="I1650" s="1">
        <v>2757747.12</v>
      </c>
      <c r="J1650" s="1">
        <v>2641519.48</v>
      </c>
      <c r="K1650" s="1">
        <f>HLOOKUP(B1649,'FY14-15'!$E$2:$GA$49,7,FALSE)</f>
        <v>2466213.2000000002</v>
      </c>
      <c r="L1650" s="1">
        <f>HLOOKUP(B1649,'FY15-16'!$E$2:$GA$49,7,FALSE)</f>
        <v>2377727.66</v>
      </c>
      <c r="M1650" s="1">
        <f>HLOOKUP(B1649,'FY16-17'!$E$2:$GA$49,7,FALSE)</f>
        <v>2389824.39</v>
      </c>
      <c r="N1650" s="1">
        <f>HLOOKUP(B1649,'FY17-18'!$E$2:$GA$49,7,FALSE)</f>
        <v>2613197.4900000002</v>
      </c>
      <c r="O1650" s="1">
        <f>HLOOKUP($B1649,'FY18-19'!$E$2:$GA$49,7,FALSE)</f>
        <v>2846410.63</v>
      </c>
      <c r="P1650" s="1">
        <f>HLOOKUP($B1649,'FY19-20'!$E$2:$GA$49,7,FALSE)</f>
        <v>2875930.31</v>
      </c>
      <c r="Q1650" s="1">
        <f>HLOOKUP($B1649,'FY20-21'!$E$2:$GA$49,7,FALSE)</f>
        <v>2614343.15</v>
      </c>
      <c r="R1650" s="1">
        <f>HLOOKUP($B1649,'FY21-22'!$E$2:$GA$49,7,FALSE)</f>
        <v>3315861.53</v>
      </c>
      <c r="S1650" s="1">
        <f>HLOOKUP($B1649,'FY22-23'!$E$2:$GA$49,7,FALSE)</f>
        <v>3523358.5</v>
      </c>
      <c r="T1650" s="1">
        <f>HLOOKUP($B1649,'FY23-24'!$E$2:$GA$49,7,FALSE)</f>
        <v>3838980.6</v>
      </c>
    </row>
    <row r="1651" spans="1:20">
      <c r="B1651" t="s">
        <v>344</v>
      </c>
      <c r="D1651" t="s">
        <v>15</v>
      </c>
      <c r="E1651" s="3">
        <v>1213795.03</v>
      </c>
      <c r="F1651" s="3">
        <v>1249982.6499999999</v>
      </c>
      <c r="G1651" s="3">
        <v>1249982.6499999999</v>
      </c>
      <c r="H1651" s="3">
        <v>1235312.28</v>
      </c>
      <c r="I1651" s="1">
        <v>1081914.97</v>
      </c>
      <c r="J1651" s="1">
        <v>1038363.4400000001</v>
      </c>
      <c r="K1651" s="1">
        <f>HLOOKUP(B1650,'FY14-15'!$E$2:$GA$49,39,FALSE)</f>
        <v>1038363.4400000001</v>
      </c>
      <c r="L1651" s="1">
        <f>HLOOKUP(B1650,'FY15-16'!$E$2:$GA$49,39,FALSE)</f>
        <v>967311.98</v>
      </c>
      <c r="M1651" s="1">
        <f>HLOOKUP(B1650,'FY16-17'!$E$2:$GA$49,39,FALSE)</f>
        <v>918422.11999999988</v>
      </c>
      <c r="N1651" s="1">
        <f>HLOOKUP(B1650,'FY17-18'!$E$2:$GA$49,39,FALSE)</f>
        <v>996814.15</v>
      </c>
      <c r="O1651" s="1">
        <f>HLOOKUP($B1650,'FY18-19'!$E$2:$GA$49,39,FALSE)</f>
        <v>1099120.55</v>
      </c>
      <c r="P1651" s="1">
        <f>HLOOKUP($B1650,'FY19-20'!$E$2:$GA$49,39,FALSE)</f>
        <v>1099120.55</v>
      </c>
      <c r="Q1651" s="1">
        <f>HLOOKUP($B1650,'FY20-21'!$E$2:$GA$49,39,FALSE)</f>
        <v>1043445.63</v>
      </c>
      <c r="R1651" s="1">
        <f>HLOOKUP($B1650,'FY21-22'!$E$2:$GA$49,39,FALSE)</f>
        <v>1291960.8899999999</v>
      </c>
      <c r="S1651" s="1">
        <f>HLOOKUP($B1650,'FY22-23'!$E$2:$GA$49,39,FALSE)</f>
        <v>1336743.3600000001</v>
      </c>
      <c r="T1651" s="1">
        <f>HLOOKUP($B1650,'FY23-24'!$E$2:$GA$49,39,FALSE)</f>
        <v>1430346.78</v>
      </c>
    </row>
    <row r="1652" spans="1:20">
      <c r="B1652" t="s">
        <v>344</v>
      </c>
      <c r="D1652" t="s">
        <v>16</v>
      </c>
      <c r="E1652" s="3">
        <v>698908.37</v>
      </c>
      <c r="F1652" s="3">
        <v>738451.54</v>
      </c>
      <c r="G1652" s="3">
        <v>749653.42</v>
      </c>
      <c r="H1652" s="3">
        <v>755561.34</v>
      </c>
      <c r="I1652" s="1">
        <v>704864.75</v>
      </c>
      <c r="J1652" s="1">
        <v>657097.16999999993</v>
      </c>
      <c r="K1652" s="1">
        <f>HLOOKUP(B1651,'FY14-15'!$E$2:$GA$49,48,FALSE)</f>
        <v>668981.53</v>
      </c>
      <c r="L1652" s="1">
        <f>HLOOKUP(B1651,'FY15-16'!$E$2:$GA$49,48,FALSE)</f>
        <v>588854.9</v>
      </c>
      <c r="M1652" s="1">
        <f>HLOOKUP(B1651,'FY16-17'!$E$2:$GA$49,48,FALSE)</f>
        <v>553315.32999999996</v>
      </c>
      <c r="N1652" s="1">
        <f>HLOOKUP(B1651,'FY17-18'!$E$2:$GA$49,48,FALSE)</f>
        <v>587218.56999999995</v>
      </c>
      <c r="O1652" s="1">
        <f>HLOOKUP($B1651,'FY18-19'!$E$2:$GA$49,48,FALSE)</f>
        <v>620158.1</v>
      </c>
      <c r="P1652" s="1">
        <f>HLOOKUP($B1651,'FY19-20'!$E$2:$GA$49,48,FALSE)</f>
        <v>628178.84</v>
      </c>
      <c r="Q1652" s="1">
        <f>HLOOKUP($B1651,'FY20-21'!$E$2:$GA$49,48,FALSE)</f>
        <v>617245.07000000007</v>
      </c>
      <c r="R1652" s="1">
        <f>HLOOKUP($B1651,'FY21-22'!$E$2:$GA$49,48,FALSE)</f>
        <v>776817.37</v>
      </c>
      <c r="S1652" s="1">
        <f>HLOOKUP($B1651,'FY22-23'!$E$2:$GA$49,48,FALSE)</f>
        <v>769632.75</v>
      </c>
      <c r="T1652" s="1">
        <f>HLOOKUP($B1651,'FY23-24'!$E$2:$GA$49,48,FALSE)</f>
        <v>794219.94</v>
      </c>
    </row>
    <row r="1653" spans="1:20">
      <c r="B1653" t="s">
        <v>344</v>
      </c>
      <c r="D1653" t="s">
        <v>17</v>
      </c>
      <c r="E1653" s="3">
        <v>334.17</v>
      </c>
      <c r="F1653" s="3">
        <v>357.62</v>
      </c>
      <c r="G1653" s="3">
        <v>384.94</v>
      </c>
      <c r="H1653" s="3">
        <v>361.55</v>
      </c>
      <c r="I1653" s="3">
        <v>327.40675768728482</v>
      </c>
      <c r="J1653" s="3">
        <v>310.43829827241746</v>
      </c>
      <c r="K1653" s="3">
        <f t="shared" ref="K1653:R1653" si="1202">K1650/K1648</f>
        <v>288.8513937690326</v>
      </c>
      <c r="L1653" s="3">
        <f t="shared" si="1202"/>
        <v>542.36488594890511</v>
      </c>
      <c r="M1653" s="3">
        <f t="shared" si="1202"/>
        <v>837.35963209530485</v>
      </c>
      <c r="N1653" s="3">
        <f t="shared" si="1202"/>
        <v>1008.1780439814816</v>
      </c>
      <c r="O1653" s="3">
        <f t="shared" si="1202"/>
        <v>1024.9948253510984</v>
      </c>
      <c r="P1653" s="3">
        <f t="shared" si="1202"/>
        <v>1004.5163499825359</v>
      </c>
      <c r="Q1653" s="3">
        <f t="shared" si="1202"/>
        <v>1454.028448275862</v>
      </c>
      <c r="R1653" s="3">
        <f t="shared" si="1202"/>
        <v>1246.0960278090943</v>
      </c>
      <c r="S1653" s="3">
        <f t="shared" ref="S1653:T1653" si="1203">S1650/S1648</f>
        <v>1407.092052715655</v>
      </c>
      <c r="T1653" s="3">
        <f t="shared" si="1203"/>
        <v>1640.5900000000001</v>
      </c>
    </row>
    <row r="1654" spans="1:20">
      <c r="B1654" t="s">
        <v>344</v>
      </c>
      <c r="D1654" t="s">
        <v>18</v>
      </c>
      <c r="E1654" s="4">
        <v>2.2400000000000002</v>
      </c>
      <c r="F1654" s="4">
        <v>2.77</v>
      </c>
      <c r="G1654" s="4">
        <v>3.24</v>
      </c>
      <c r="H1654" s="4">
        <v>3.42</v>
      </c>
      <c r="I1654" s="5">
        <v>3.1390443226350175</v>
      </c>
      <c r="J1654" s="5">
        <v>3.065052050384605</v>
      </c>
      <c r="K1654" s="3">
        <f t="shared" ref="K1654:M1656" si="1204">K1650/K1649</f>
        <v>3.0252905180920289</v>
      </c>
      <c r="L1654" s="3">
        <f t="shared" si="1204"/>
        <v>3.214662025017478</v>
      </c>
      <c r="M1654" s="3">
        <f t="shared" si="1204"/>
        <v>3.4381757482897779</v>
      </c>
      <c r="N1654" s="3">
        <f t="shared" ref="N1654:R1656" si="1205">N1650/N1649</f>
        <v>3.6015782486075438</v>
      </c>
      <c r="O1654" s="3">
        <f t="shared" si="1205"/>
        <v>3.4768429128564531</v>
      </c>
      <c r="P1654" s="3">
        <f t="shared" si="1205"/>
        <v>4.3000835964880801</v>
      </c>
      <c r="Q1654" s="3">
        <f t="shared" si="1205"/>
        <v>3.1070856022836812</v>
      </c>
      <c r="R1654" s="3">
        <f t="shared" si="1205"/>
        <v>3.748572780969297</v>
      </c>
      <c r="S1654" s="3">
        <f t="shared" ref="S1654:T1654" si="1206">S1650/S1649</f>
        <v>4.3943284632714921</v>
      </c>
      <c r="T1654" s="3">
        <f t="shared" si="1206"/>
        <v>5.5441923028487379</v>
      </c>
    </row>
    <row r="1655" spans="1:20">
      <c r="B1655" t="s">
        <v>344</v>
      </c>
      <c r="D1655" t="s">
        <v>19</v>
      </c>
      <c r="E1655" s="6">
        <v>0.45069999999999999</v>
      </c>
      <c r="F1655" s="6">
        <v>0.42909999999999998</v>
      </c>
      <c r="G1655" s="6">
        <v>0.39789999999999998</v>
      </c>
      <c r="H1655" s="6">
        <v>0.41210000000000002</v>
      </c>
      <c r="I1655" s="6">
        <v>0.39231841170411591</v>
      </c>
      <c r="J1655" s="6">
        <v>0.39309323586741068</v>
      </c>
      <c r="K1655" s="6">
        <f t="shared" si="1204"/>
        <v>0.4210355536171812</v>
      </c>
      <c r="L1655" s="6">
        <f t="shared" si="1204"/>
        <v>0.40682202435244408</v>
      </c>
      <c r="M1655" s="6">
        <f t="shared" si="1204"/>
        <v>0.38430527525078939</v>
      </c>
      <c r="N1655" s="6">
        <f t="shared" si="1205"/>
        <v>0.38145381426950625</v>
      </c>
      <c r="O1655" s="6">
        <f t="shared" si="1205"/>
        <v>0.38614265222864214</v>
      </c>
      <c r="P1655" s="6">
        <f t="shared" si="1205"/>
        <v>0.38217913215011112</v>
      </c>
      <c r="Q1655" s="6">
        <f t="shared" si="1205"/>
        <v>0.39912343947656603</v>
      </c>
      <c r="R1655" s="6">
        <f t="shared" si="1205"/>
        <v>0.3896305314052122</v>
      </c>
      <c r="S1655" s="6">
        <f t="shared" ref="S1655:T1655" si="1207">S1651/S1650</f>
        <v>0.37939464860019212</v>
      </c>
      <c r="T1655" s="6">
        <f t="shared" si="1207"/>
        <v>0.37258505031257516</v>
      </c>
    </row>
    <row r="1656" spans="1:20">
      <c r="B1656" t="s">
        <v>344</v>
      </c>
      <c r="D1656" t="s">
        <v>20</v>
      </c>
      <c r="E1656" s="6">
        <v>0.57579999999999998</v>
      </c>
      <c r="F1656" s="6">
        <v>0.59079999999999999</v>
      </c>
      <c r="G1656" s="6">
        <v>0.59970000000000001</v>
      </c>
      <c r="H1656" s="6">
        <v>0.61160000000000003</v>
      </c>
      <c r="I1656" s="6">
        <v>0.65149736305062866</v>
      </c>
      <c r="J1656" s="6">
        <v>0.63282001723789494</v>
      </c>
      <c r="K1656" s="6">
        <f t="shared" si="1204"/>
        <v>0.64426529693687984</v>
      </c>
      <c r="L1656" s="6">
        <f t="shared" si="1204"/>
        <v>0.60875385829502493</v>
      </c>
      <c r="M1656" s="6">
        <f t="shared" si="1204"/>
        <v>0.6024629829255419</v>
      </c>
      <c r="N1656" s="6">
        <f t="shared" si="1205"/>
        <v>0.58909533938698599</v>
      </c>
      <c r="O1656" s="6">
        <f t="shared" si="1205"/>
        <v>0.56423119374849273</v>
      </c>
      <c r="P1656" s="6">
        <f t="shared" si="1205"/>
        <v>0.57152860985084841</v>
      </c>
      <c r="Q1656" s="6">
        <f t="shared" si="1205"/>
        <v>0.59154502376899121</v>
      </c>
      <c r="R1656" s="6">
        <f t="shared" si="1205"/>
        <v>0.60127003534913515</v>
      </c>
      <c r="S1656" s="6">
        <f t="shared" ref="S1656:T1656" si="1208">S1652/S1651</f>
        <v>0.57575206507852039</v>
      </c>
      <c r="T1656" s="6">
        <f t="shared" si="1208"/>
        <v>0.5552639060018717</v>
      </c>
    </row>
    <row r="1657" spans="1:20">
      <c r="B1657" t="s">
        <v>344</v>
      </c>
      <c r="D1657" t="s">
        <v>21</v>
      </c>
      <c r="E1657" s="6">
        <v>0.25950000000000001</v>
      </c>
      <c r="F1657" s="6">
        <v>0.2535</v>
      </c>
      <c r="G1657" s="6">
        <v>0.2387</v>
      </c>
      <c r="H1657" s="6">
        <v>0.25209999999999999</v>
      </c>
      <c r="I1657" s="6">
        <v>0.2555944107014424</v>
      </c>
      <c r="J1657" s="6">
        <v>0.24875726829771475</v>
      </c>
      <c r="K1657" s="6">
        <f t="shared" ref="K1657:R1657" si="1209">K1652/K1650</f>
        <v>0.27125859597215679</v>
      </c>
      <c r="L1657" s="6">
        <f t="shared" si="1209"/>
        <v>0.24765447696394297</v>
      </c>
      <c r="M1657" s="6">
        <f t="shared" si="1209"/>
        <v>0.23152970248161203</v>
      </c>
      <c r="N1657" s="6">
        <f t="shared" si="1209"/>
        <v>0.22471266417755509</v>
      </c>
      <c r="O1657" s="6">
        <f t="shared" si="1209"/>
        <v>0.21787372962417584</v>
      </c>
      <c r="P1657" s="6">
        <f t="shared" si="1209"/>
        <v>0.2184263081117567</v>
      </c>
      <c r="Q1657" s="6">
        <f t="shared" si="1209"/>
        <v>0.2360994844919268</v>
      </c>
      <c r="R1657" s="6">
        <f t="shared" si="1209"/>
        <v>0.23427316339111423</v>
      </c>
      <c r="S1657" s="6">
        <f t="shared" ref="S1657:T1657" si="1210">S1652/S1650</f>
        <v>0.21843725241130019</v>
      </c>
      <c r="T1657" s="6">
        <f t="shared" si="1210"/>
        <v>0.2068830303544644</v>
      </c>
    </row>
    <row r="1658" spans="1:20">
      <c r="B1658" t="s">
        <v>344</v>
      </c>
    </row>
    <row r="1659" spans="1:20">
      <c r="A1659" t="s">
        <v>346</v>
      </c>
      <c r="B1659" t="s">
        <v>347</v>
      </c>
      <c r="C1659" t="s">
        <v>348</v>
      </c>
    </row>
    <row r="1660" spans="1:20">
      <c r="B1660" t="s">
        <v>347</v>
      </c>
      <c r="D1660" t="s">
        <v>12</v>
      </c>
      <c r="E1660" s="1">
        <v>257</v>
      </c>
      <c r="F1660" s="1">
        <v>257</v>
      </c>
      <c r="G1660" s="1">
        <v>493</v>
      </c>
      <c r="H1660" s="1">
        <v>543</v>
      </c>
      <c r="I1660" s="1">
        <v>589</v>
      </c>
      <c r="J1660" s="1">
        <v>546</v>
      </c>
      <c r="K1660" s="1">
        <f>HLOOKUP(B1659,'FY14-15'!$E$2:$GA$49,15,FALSE)</f>
        <v>614</v>
      </c>
      <c r="L1660" s="1">
        <f>HLOOKUP(B1659,'FY15-16'!$E$2:$GA$49,15,FALSE)</f>
        <v>577</v>
      </c>
      <c r="M1660" s="1">
        <f>HLOOKUP(B1659,'FY16-17'!$E$2:$GA$49,15,FALSE)</f>
        <v>663</v>
      </c>
      <c r="N1660" s="1">
        <f>HLOOKUP(B1659,'FY17-18'!$E$2:$GA$49,15,FALSE)</f>
        <v>685</v>
      </c>
      <c r="O1660" s="1">
        <f>HLOOKUP($B1659,'FY18-19'!$E$2:$GA$49,15,FALSE)</f>
        <v>694</v>
      </c>
      <c r="P1660" s="1">
        <f>HLOOKUP($B1659,'FY19-20'!$E$2:$GA$49,15,FALSE)</f>
        <v>595</v>
      </c>
      <c r="Q1660" s="1">
        <f>HLOOKUP($B1659,'FY20-21'!$E$2:$GA$49,15,FALSE)</f>
        <v>186</v>
      </c>
      <c r="R1660" s="1">
        <f>HLOOKUP($B1659,'FY21-22'!$E$2:$GA$49,15,FALSE)</f>
        <v>269</v>
      </c>
      <c r="S1660" s="1">
        <f>HLOOKUP($B1659,'FY22-23'!$E$2:$GA$49,15,FALSE)</f>
        <v>237</v>
      </c>
      <c r="T1660" s="1">
        <f>HLOOKUP($B1659,'FY23-24'!$E$2:$GA$49,15,FALSE)</f>
        <v>270</v>
      </c>
    </row>
    <row r="1661" spans="1:20">
      <c r="B1661" t="s">
        <v>347</v>
      </c>
      <c r="D1661" t="s">
        <v>13</v>
      </c>
      <c r="E1661" s="3">
        <v>100340</v>
      </c>
      <c r="F1661" s="3">
        <v>98610</v>
      </c>
      <c r="G1661" s="3">
        <v>104487</v>
      </c>
      <c r="H1661" s="3">
        <v>96104</v>
      </c>
      <c r="I1661" s="1">
        <v>100206</v>
      </c>
      <c r="J1661" s="1">
        <v>96900</v>
      </c>
      <c r="K1661" s="1">
        <f>HLOOKUP(B1660,'FY14-15'!$E$2:$GA$49,31,FALSE)</f>
        <v>85500</v>
      </c>
      <c r="L1661" s="1">
        <f>HLOOKUP(B1660,'FY15-16'!$E$2:$GA$49,31,FALSE)</f>
        <v>82950</v>
      </c>
      <c r="M1661" s="1">
        <f>HLOOKUP(B1660,'FY16-17'!$E$2:$GA$49,31,FALSE)</f>
        <v>82656</v>
      </c>
      <c r="N1661" s="1">
        <f>HLOOKUP(B1660,'FY17-18'!$E$2:$GA$49,31,FALSE)</f>
        <v>80330</v>
      </c>
      <c r="O1661" s="1">
        <f>HLOOKUP($B1660,'FY18-19'!$E$2:$GA$49,31,FALSE)</f>
        <v>78735</v>
      </c>
      <c r="P1661" s="1">
        <f>HLOOKUP($B1660,'FY19-20'!$E$2:$GA$49,31,FALSE)</f>
        <v>60280</v>
      </c>
      <c r="Q1661" s="1">
        <f>HLOOKUP($B1660,'FY20-21'!$E$2:$GA$49,31,FALSE)</f>
        <v>75545</v>
      </c>
      <c r="R1661" s="1">
        <f>HLOOKUP($B1660,'FY21-22'!$E$2:$GA$49,31,FALSE)</f>
        <v>75835</v>
      </c>
      <c r="S1661" s="1">
        <f>HLOOKUP($B1660,'FY22-23'!$E$2:$GA$49,31,FALSE)</f>
        <v>56160</v>
      </c>
      <c r="T1661" s="1">
        <f>HLOOKUP($B1660,'FY23-24'!$E$2:$GA$49,31,FALSE)</f>
        <v>58145</v>
      </c>
    </row>
    <row r="1662" spans="1:20">
      <c r="B1662" t="s">
        <v>347</v>
      </c>
      <c r="D1662" t="s">
        <v>24</v>
      </c>
      <c r="E1662" s="3">
        <v>212346.05</v>
      </c>
      <c r="F1662" s="3">
        <v>220903.52</v>
      </c>
      <c r="G1662" s="3">
        <v>233291.11</v>
      </c>
      <c r="H1662" s="3">
        <v>224332.85</v>
      </c>
      <c r="I1662" s="1">
        <v>240551.83</v>
      </c>
      <c r="J1662" s="1">
        <v>237703.94</v>
      </c>
      <c r="K1662" s="1">
        <f>HLOOKUP(B1661,'FY14-15'!$E$2:$GA$49,7,FALSE)</f>
        <v>172241.73</v>
      </c>
      <c r="L1662" s="1">
        <f>HLOOKUP(B1661,'FY15-16'!$E$2:$GA$49,7,FALSE)</f>
        <v>122996.63</v>
      </c>
      <c r="M1662" s="1">
        <f>HLOOKUP(B1661,'FY16-17'!$E$2:$GA$49,7,FALSE)</f>
        <v>146896.18</v>
      </c>
      <c r="N1662" s="1">
        <f>HLOOKUP(B1661,'FY17-18'!$E$2:$GA$49,7,FALSE)</f>
        <v>136851.56</v>
      </c>
      <c r="O1662" s="1">
        <f>HLOOKUP($B1661,'FY18-19'!$E$2:$GA$49,7,FALSE)</f>
        <v>187348.32</v>
      </c>
      <c r="P1662" s="1">
        <f>HLOOKUP($B1661,'FY19-20'!$E$2:$GA$49,7,FALSE)</f>
        <v>178488.64</v>
      </c>
      <c r="Q1662" s="1">
        <f>HLOOKUP($B1661,'FY20-21'!$E$2:$GA$49,7,FALSE)</f>
        <v>207836.66</v>
      </c>
      <c r="R1662" s="1">
        <f>HLOOKUP($B1661,'FY21-22'!$E$2:$GA$49,7,FALSE)</f>
        <v>223165.8</v>
      </c>
      <c r="S1662" s="1">
        <f>HLOOKUP($B1661,'FY22-23'!$E$2:$GA$49,7,FALSE)</f>
        <v>239506.02</v>
      </c>
      <c r="T1662" s="1">
        <f>HLOOKUP($B1661,'FY23-24'!$E$2:$GA$49,7,FALSE)</f>
        <v>231600.97</v>
      </c>
    </row>
    <row r="1663" spans="1:20">
      <c r="B1663" t="s">
        <v>347</v>
      </c>
      <c r="D1663" t="s">
        <v>15</v>
      </c>
      <c r="E1663" s="3">
        <v>97050.19</v>
      </c>
      <c r="F1663" s="3">
        <v>99515.35</v>
      </c>
      <c r="G1663" s="3">
        <v>105182.83000000002</v>
      </c>
      <c r="H1663" s="3">
        <v>105182.83000000002</v>
      </c>
      <c r="I1663" s="1">
        <v>106569.92000000001</v>
      </c>
      <c r="J1663" s="1">
        <v>104777.41</v>
      </c>
      <c r="K1663" s="1">
        <f>HLOOKUP(B1662,'FY14-15'!$E$2:$GA$49,39,FALSE)</f>
        <v>104777.41</v>
      </c>
      <c r="L1663" s="1">
        <f>HLOOKUP(B1662,'FY15-16'!$E$2:$GA$49,39,FALSE)</f>
        <v>79750.41</v>
      </c>
      <c r="M1663" s="1">
        <f>HLOOKUP(B1662,'FY16-17'!$E$2:$GA$49,39,FALSE)</f>
        <v>70453.64</v>
      </c>
      <c r="N1663" s="1">
        <f>HLOOKUP(B1662,'FY17-18'!$E$2:$GA$49,39,FALSE)</f>
        <v>70453.64</v>
      </c>
      <c r="O1663" s="1">
        <f>HLOOKUP($B1662,'FY18-19'!$E$2:$GA$49,39,FALSE)</f>
        <v>83172.819999999992</v>
      </c>
      <c r="P1663" s="1">
        <f>HLOOKUP($B1662,'FY19-20'!$E$2:$GA$49,39,FALSE)</f>
        <v>83172.819999999992</v>
      </c>
      <c r="Q1663" s="1">
        <f>HLOOKUP($B1662,'FY20-21'!$E$2:$GA$49,39,FALSE)</f>
        <v>89313.34</v>
      </c>
      <c r="R1663" s="1">
        <f>HLOOKUP($B1662,'FY21-22'!$E$2:$GA$49,39,FALSE)</f>
        <v>94577.94</v>
      </c>
      <c r="S1663" s="1">
        <f>HLOOKUP($B1662,'FY22-23'!$E$2:$GA$49,39,FALSE)</f>
        <v>95185.079999999987</v>
      </c>
      <c r="T1663" s="1">
        <f>HLOOKUP($B1662,'FY23-24'!$E$2:$GA$49,39,FALSE)</f>
        <v>95185.08</v>
      </c>
    </row>
    <row r="1664" spans="1:20">
      <c r="B1664" t="s">
        <v>347</v>
      </c>
      <c r="D1664" t="s">
        <v>16</v>
      </c>
      <c r="E1664" s="3">
        <v>56427.13</v>
      </c>
      <c r="F1664" s="3">
        <v>58750.29</v>
      </c>
      <c r="G1664" s="3">
        <v>63647.78</v>
      </c>
      <c r="H1664" s="3">
        <v>64462.53</v>
      </c>
      <c r="I1664" s="1">
        <v>65779.429999999993</v>
      </c>
      <c r="J1664" s="1">
        <v>65497.45</v>
      </c>
      <c r="K1664" s="1">
        <f>HLOOKUP(B1663,'FY14-15'!$E$2:$GA$49,48,FALSE)</f>
        <v>67796.52</v>
      </c>
      <c r="L1664" s="1">
        <f>HLOOKUP(B1663,'FY15-16'!$E$2:$GA$49,48,FALSE)</f>
        <v>46552.86</v>
      </c>
      <c r="M1664" s="1">
        <f>HLOOKUP(B1663,'FY16-17'!$E$2:$GA$49,48,FALSE)</f>
        <v>41880.14</v>
      </c>
      <c r="N1664" s="1">
        <f>HLOOKUP(B1663,'FY17-18'!$E$2:$GA$49,48,FALSE)</f>
        <v>40975.339999999997</v>
      </c>
      <c r="O1664" s="1">
        <f>HLOOKUP($B1663,'FY18-19'!$E$2:$GA$49,48,FALSE)</f>
        <v>47371.62</v>
      </c>
      <c r="P1664" s="1">
        <f>HLOOKUP($B1663,'FY19-20'!$E$2:$GA$49,48,FALSE)</f>
        <v>47535.64</v>
      </c>
      <c r="Q1664" s="1">
        <f>HLOOKUP($B1663,'FY20-21'!$E$2:$GA$49,48,FALSE)</f>
        <v>53914.85</v>
      </c>
      <c r="R1664" s="1">
        <f>HLOOKUP($B1663,'FY21-22'!$E$2:$GA$49,48,FALSE)</f>
        <v>55629.490000000005</v>
      </c>
      <c r="S1664" s="1">
        <f>HLOOKUP($B1663,'FY22-23'!$E$2:$GA$49,48,FALSE)</f>
        <v>54562.509999999995</v>
      </c>
      <c r="T1664" s="1">
        <f>HLOOKUP($B1663,'FY23-24'!$E$2:$GA$49,48,FALSE)</f>
        <v>52308.509999999995</v>
      </c>
    </row>
    <row r="1665" spans="1:20">
      <c r="B1665" t="s">
        <v>347</v>
      </c>
      <c r="D1665" t="s">
        <v>17</v>
      </c>
      <c r="E1665" s="3">
        <v>826.25</v>
      </c>
      <c r="F1665" s="3">
        <v>859.55</v>
      </c>
      <c r="G1665" s="3">
        <v>473.21</v>
      </c>
      <c r="H1665" s="3">
        <v>413.14</v>
      </c>
      <c r="I1665" s="3">
        <v>408.40718166383698</v>
      </c>
      <c r="J1665" s="3">
        <v>435.35520146520145</v>
      </c>
      <c r="K1665" s="3">
        <f t="shared" ref="K1665:R1665" si="1211">K1662/K1660</f>
        <v>280.52399022801302</v>
      </c>
      <c r="L1665" s="3">
        <f t="shared" si="1211"/>
        <v>213.16573656845756</v>
      </c>
      <c r="M1665" s="3">
        <f t="shared" si="1211"/>
        <v>221.56286576168927</v>
      </c>
      <c r="N1665" s="3">
        <f t="shared" si="1211"/>
        <v>199.783299270073</v>
      </c>
      <c r="O1665" s="3">
        <f t="shared" si="1211"/>
        <v>269.95435158501442</v>
      </c>
      <c r="P1665" s="3">
        <f t="shared" si="1211"/>
        <v>299.98090756302526</v>
      </c>
      <c r="Q1665" s="3">
        <f t="shared" si="1211"/>
        <v>1117.4013978494625</v>
      </c>
      <c r="R1665" s="3">
        <f t="shared" si="1211"/>
        <v>829.61263940520439</v>
      </c>
      <c r="S1665" s="3">
        <f t="shared" ref="S1665:T1665" si="1212">S1662/S1660</f>
        <v>1010.5739240506329</v>
      </c>
      <c r="T1665" s="3">
        <f t="shared" si="1212"/>
        <v>857.78137037037038</v>
      </c>
    </row>
    <row r="1666" spans="1:20">
      <c r="B1666" t="s">
        <v>347</v>
      </c>
      <c r="D1666" t="s">
        <v>18</v>
      </c>
      <c r="E1666" s="4">
        <v>2.12</v>
      </c>
      <c r="F1666" s="4">
        <v>2.2400000000000002</v>
      </c>
      <c r="G1666" s="4">
        <v>2.23</v>
      </c>
      <c r="H1666" s="4">
        <v>2.33</v>
      </c>
      <c r="I1666" s="5">
        <v>2.4005731193740893</v>
      </c>
      <c r="J1666" s="5">
        <v>2.453085036119711</v>
      </c>
      <c r="K1666" s="3">
        <f t="shared" ref="K1666:M1668" si="1213">K1662/K1661</f>
        <v>2.0145231578947369</v>
      </c>
      <c r="L1666" s="3">
        <f t="shared" si="1213"/>
        <v>1.4827803496081977</v>
      </c>
      <c r="M1666" s="3">
        <f t="shared" si="1213"/>
        <v>1.7771992353852109</v>
      </c>
      <c r="N1666" s="3">
        <f t="shared" ref="N1666:R1668" si="1214">N1662/N1661</f>
        <v>1.703617079546869</v>
      </c>
      <c r="O1666" s="3">
        <f t="shared" si="1214"/>
        <v>2.3794795199085539</v>
      </c>
      <c r="P1666" s="3">
        <f t="shared" si="1214"/>
        <v>2.960992700729927</v>
      </c>
      <c r="Q1666" s="3">
        <f t="shared" si="1214"/>
        <v>2.7511636772784436</v>
      </c>
      <c r="R1666" s="3">
        <f t="shared" si="1214"/>
        <v>2.9427810377793895</v>
      </c>
      <c r="S1666" s="3">
        <f t="shared" ref="S1666:T1666" si="1215">S1662/S1661</f>
        <v>4.2647083333333331</v>
      </c>
      <c r="T1666" s="3">
        <f t="shared" si="1215"/>
        <v>3.983162266746926</v>
      </c>
    </row>
    <row r="1667" spans="1:20">
      <c r="B1667" t="s">
        <v>347</v>
      </c>
      <c r="D1667" t="s">
        <v>19</v>
      </c>
      <c r="E1667" s="6">
        <v>0.45700000000000002</v>
      </c>
      <c r="F1667" s="6">
        <v>0.45050000000000001</v>
      </c>
      <c r="G1667" s="6">
        <v>0.45090000000000002</v>
      </c>
      <c r="H1667" s="6">
        <v>0.46889999999999998</v>
      </c>
      <c r="I1667" s="6">
        <v>0.44302269494270741</v>
      </c>
      <c r="J1667" s="6">
        <v>0.44078953844854235</v>
      </c>
      <c r="K1667" s="6">
        <f t="shared" si="1213"/>
        <v>0.60831605674188249</v>
      </c>
      <c r="L1667" s="6">
        <f t="shared" si="1213"/>
        <v>0.64839508204411778</v>
      </c>
      <c r="M1667" s="6">
        <f t="shared" si="1213"/>
        <v>0.47961519489478899</v>
      </c>
      <c r="N1667" s="6">
        <f t="shared" si="1214"/>
        <v>0.5148179531165008</v>
      </c>
      <c r="O1667" s="6">
        <f t="shared" si="1214"/>
        <v>0.44394750911030317</v>
      </c>
      <c r="P1667" s="6">
        <f t="shared" si="1214"/>
        <v>0.46598382955912482</v>
      </c>
      <c r="Q1667" s="6">
        <f t="shared" si="1214"/>
        <v>0.42972851853951077</v>
      </c>
      <c r="R1667" s="6">
        <f t="shared" si="1214"/>
        <v>0.42380122760745603</v>
      </c>
      <c r="S1667" s="6">
        <f t="shared" ref="S1667:T1667" si="1216">S1663/S1662</f>
        <v>0.39742249485002501</v>
      </c>
      <c r="T1667" s="6">
        <f t="shared" si="1216"/>
        <v>0.41098739785070848</v>
      </c>
    </row>
    <row r="1668" spans="1:20">
      <c r="B1668" t="s">
        <v>347</v>
      </c>
      <c r="D1668" t="s">
        <v>20</v>
      </c>
      <c r="E1668" s="6">
        <v>0.58140000000000003</v>
      </c>
      <c r="F1668" s="6">
        <v>0.59040000000000004</v>
      </c>
      <c r="G1668" s="6">
        <v>0.60509999999999997</v>
      </c>
      <c r="H1668" s="6">
        <v>0.6129</v>
      </c>
      <c r="I1668" s="6">
        <v>0.61724199473922836</v>
      </c>
      <c r="J1668" s="6">
        <v>0.62511041263570077</v>
      </c>
      <c r="K1668" s="6">
        <f t="shared" si="1213"/>
        <v>0.64705283323953133</v>
      </c>
      <c r="L1668" s="6">
        <f t="shared" si="1213"/>
        <v>0.58373192062586254</v>
      </c>
      <c r="M1668" s="6">
        <f t="shared" si="1213"/>
        <v>0.59443543300246804</v>
      </c>
      <c r="N1668" s="6">
        <f t="shared" si="1214"/>
        <v>0.58159294537514306</v>
      </c>
      <c r="O1668" s="6">
        <f t="shared" si="1214"/>
        <v>0.56955649694215016</v>
      </c>
      <c r="P1668" s="6">
        <f t="shared" si="1214"/>
        <v>0.57152853540375337</v>
      </c>
      <c r="Q1668" s="6">
        <f t="shared" si="1214"/>
        <v>0.60365954290814783</v>
      </c>
      <c r="R1668" s="6">
        <f t="shared" si="1214"/>
        <v>0.58818673783759723</v>
      </c>
      <c r="S1668" s="6">
        <f t="shared" ref="S1668:T1668" si="1217">S1664/S1663</f>
        <v>0.57322544667714737</v>
      </c>
      <c r="T1668" s="6">
        <f t="shared" si="1217"/>
        <v>0.54954526486714084</v>
      </c>
    </row>
    <row r="1669" spans="1:20">
      <c r="B1669" t="s">
        <v>347</v>
      </c>
      <c r="D1669" t="s">
        <v>21</v>
      </c>
      <c r="E1669" s="6">
        <v>0.26569999999999999</v>
      </c>
      <c r="F1669" s="6">
        <v>0.26600000000000001</v>
      </c>
      <c r="G1669" s="6">
        <v>0.27279999999999999</v>
      </c>
      <c r="H1669" s="6">
        <v>0.28739999999999999</v>
      </c>
      <c r="I1669" s="6">
        <v>0.27345221194118541</v>
      </c>
      <c r="J1669" s="6">
        <v>0.27554213026506835</v>
      </c>
      <c r="K1669" s="6">
        <f t="shared" ref="K1669:R1669" si="1218">K1664/K1662</f>
        <v>0.39361262801993452</v>
      </c>
      <c r="L1669" s="6">
        <f t="shared" si="1218"/>
        <v>0.37848890656597661</v>
      </c>
      <c r="M1669" s="6">
        <f t="shared" si="1218"/>
        <v>0.28510026605184696</v>
      </c>
      <c r="N1669" s="6">
        <f t="shared" si="1218"/>
        <v>0.29941448968502804</v>
      </c>
      <c r="O1669" s="6">
        <f t="shared" si="1218"/>
        <v>0.25285318811505758</v>
      </c>
      <c r="P1669" s="6">
        <f t="shared" si="1218"/>
        <v>0.26632305562975883</v>
      </c>
      <c r="Q1669" s="6">
        <f t="shared" si="1218"/>
        <v>0.25940972107615662</v>
      </c>
      <c r="R1669" s="6">
        <f t="shared" si="1218"/>
        <v>0.24927426155799862</v>
      </c>
      <c r="S1669" s="6">
        <f t="shared" ref="S1669:T1669" si="1219">S1664/S1662</f>
        <v>0.22781268712995187</v>
      </c>
      <c r="T1669" s="6">
        <f t="shared" si="1219"/>
        <v>0.22585617840892461</v>
      </c>
    </row>
    <row r="1670" spans="1:20">
      <c r="B1670" t="s">
        <v>347</v>
      </c>
    </row>
    <row r="1671" spans="1:20">
      <c r="A1671" t="s">
        <v>346</v>
      </c>
      <c r="B1671" t="s">
        <v>349</v>
      </c>
      <c r="C1671" t="s">
        <v>350</v>
      </c>
    </row>
    <row r="1672" spans="1:20">
      <c r="B1672" t="s">
        <v>349</v>
      </c>
      <c r="D1672" t="s">
        <v>12</v>
      </c>
      <c r="E1672" s="1">
        <v>292</v>
      </c>
      <c r="F1672" s="1">
        <v>338</v>
      </c>
      <c r="G1672" s="1">
        <v>340</v>
      </c>
      <c r="H1672" s="1">
        <v>378</v>
      </c>
      <c r="I1672" s="1">
        <v>398</v>
      </c>
      <c r="J1672" s="1">
        <v>396</v>
      </c>
      <c r="K1672" s="1">
        <f>HLOOKUP(B1671,'FY14-15'!$E$2:$GA$49,15,FALSE)</f>
        <v>402</v>
      </c>
      <c r="L1672" s="1">
        <f>HLOOKUP(B1671,'FY15-16'!$E$2:$GA$49,15,FALSE)</f>
        <v>443</v>
      </c>
      <c r="M1672" s="1">
        <f>HLOOKUP(B1671,'FY16-17'!$E$2:$GA$49,15,FALSE)</f>
        <v>396</v>
      </c>
      <c r="N1672" s="1">
        <f>HLOOKUP(B1671,'FY17-18'!$E$2:$GA$49,15,FALSE)</f>
        <v>357</v>
      </c>
      <c r="O1672" s="1">
        <f>HLOOKUP($B1671,'FY18-19'!$E$2:$GA$49,15,FALSE)</f>
        <v>351</v>
      </c>
      <c r="P1672" s="1">
        <f>HLOOKUP($B1671,'FY19-20'!$E$2:$GA$49,15,FALSE)</f>
        <v>355</v>
      </c>
      <c r="Q1672" s="1">
        <f>HLOOKUP($B1671,'FY20-21'!$E$2:$GA$49,15,FALSE)</f>
        <v>106</v>
      </c>
      <c r="R1672" s="1">
        <f>HLOOKUP($B1671,'FY21-22'!$E$2:$GA$49,15,FALSE)</f>
        <v>250</v>
      </c>
      <c r="S1672" s="1">
        <f>HLOOKUP($B1671,'FY22-23'!$E$2:$GA$49,15,FALSE)</f>
        <v>251</v>
      </c>
      <c r="T1672" s="1">
        <f>HLOOKUP($B1671,'FY23-24'!$E$2:$GA$49,15,FALSE)</f>
        <v>239</v>
      </c>
    </row>
    <row r="1673" spans="1:20">
      <c r="B1673" t="s">
        <v>349</v>
      </c>
      <c r="D1673" t="s">
        <v>13</v>
      </c>
      <c r="E1673" s="3">
        <v>100031.6</v>
      </c>
      <c r="F1673" s="3">
        <v>168477.2</v>
      </c>
      <c r="G1673" s="3">
        <v>137955</v>
      </c>
      <c r="H1673" s="3">
        <v>138990</v>
      </c>
      <c r="I1673" s="1">
        <v>79380</v>
      </c>
      <c r="J1673" s="1">
        <v>57841.8</v>
      </c>
      <c r="K1673" s="1">
        <f>HLOOKUP(B1672,'FY14-15'!$E$2:$GA$49,31,FALSE)</f>
        <v>59358.6</v>
      </c>
      <c r="L1673" s="1">
        <f>HLOOKUP(B1672,'FY15-16'!$E$2:$GA$49,31,FALSE)</f>
        <v>71892.5</v>
      </c>
      <c r="M1673" s="1">
        <f>HLOOKUP(B1672,'FY16-17'!$E$2:$GA$49,31,FALSE)</f>
        <v>71835</v>
      </c>
      <c r="N1673" s="1">
        <f>HLOOKUP(B1672,'FY17-18'!$E$2:$GA$49,31,FALSE)</f>
        <v>62250</v>
      </c>
      <c r="O1673" s="1">
        <f>HLOOKUP($B1672,'FY18-19'!$E$2:$GA$49,31,FALSE)</f>
        <v>51539.1</v>
      </c>
      <c r="P1673" s="1">
        <f>HLOOKUP($B1672,'FY19-20'!$E$2:$GA$49,31,FALSE)</f>
        <v>39110.400000000001</v>
      </c>
      <c r="Q1673" s="1">
        <f>HLOOKUP($B1672,'FY20-21'!$E$2:$GA$49,31,FALSE)</f>
        <v>58316.800000000003</v>
      </c>
      <c r="R1673" s="1">
        <f>HLOOKUP($B1672,'FY21-22'!$E$2:$GA$49,31,FALSE)</f>
        <v>55603.6</v>
      </c>
      <c r="S1673" s="1">
        <f>HLOOKUP($B1672,'FY22-23'!$E$2:$GA$49,31,FALSE)</f>
        <v>65830</v>
      </c>
      <c r="T1673" s="1">
        <f>HLOOKUP($B1672,'FY23-24'!$E$2:$GA$49,31,FALSE)</f>
        <v>51724.800000000003</v>
      </c>
    </row>
    <row r="1674" spans="1:20">
      <c r="B1674" t="s">
        <v>349</v>
      </c>
      <c r="D1674" t="s">
        <v>24</v>
      </c>
      <c r="E1674" s="3">
        <v>189603</v>
      </c>
      <c r="F1674" s="3">
        <v>189839</v>
      </c>
      <c r="G1674" s="3">
        <v>144763</v>
      </c>
      <c r="H1674" s="3">
        <v>156641</v>
      </c>
      <c r="I1674" s="1">
        <v>161305</v>
      </c>
      <c r="J1674" s="1">
        <v>109096</v>
      </c>
      <c r="K1674" s="1">
        <f>HLOOKUP(B1673,'FY14-15'!$E$2:$GA$49,7,FALSE)</f>
        <v>107094</v>
      </c>
      <c r="L1674" s="1">
        <f>HLOOKUP(B1673,'FY15-16'!$E$2:$GA$49,7,FALSE)</f>
        <v>131267</v>
      </c>
      <c r="M1674" s="1">
        <f>HLOOKUP(B1673,'FY16-17'!$E$2:$GA$49,7,FALSE)</f>
        <v>164942.60999999999</v>
      </c>
      <c r="N1674" s="1">
        <f>HLOOKUP(B1673,'FY17-18'!$E$2:$GA$49,7,FALSE)</f>
        <v>129848.87</v>
      </c>
      <c r="O1674" s="1">
        <f>HLOOKUP($B1673,'FY18-19'!$E$2:$GA$49,7,FALSE)</f>
        <v>152472.01</v>
      </c>
      <c r="P1674" s="1">
        <f>HLOOKUP($B1673,'FY19-20'!$E$2:$GA$49,7,FALSE)</f>
        <v>148210.51999999999</v>
      </c>
      <c r="Q1674" s="1">
        <f>HLOOKUP($B1673,'FY20-21'!$E$2:$GA$49,7,FALSE)</f>
        <v>200237.62</v>
      </c>
      <c r="R1674" s="1">
        <f>HLOOKUP($B1673,'FY21-22'!$E$2:$GA$49,7,FALSE)</f>
        <v>188870.44</v>
      </c>
      <c r="S1674" s="1">
        <f>HLOOKUP($B1673,'FY22-23'!$E$2:$GA$49,7,FALSE)</f>
        <v>222638.09</v>
      </c>
      <c r="T1674" s="1">
        <f>HLOOKUP($B1673,'FY23-24'!$E$2:$GA$49,7,FALSE)</f>
        <v>250325.03</v>
      </c>
    </row>
    <row r="1675" spans="1:20">
      <c r="B1675" t="s">
        <v>349</v>
      </c>
      <c r="D1675" t="s">
        <v>15</v>
      </c>
      <c r="E1675" s="3">
        <v>89269.88</v>
      </c>
      <c r="F1675" s="3">
        <v>106490.94</v>
      </c>
      <c r="G1675" s="3">
        <v>106490.94</v>
      </c>
      <c r="H1675" s="3">
        <v>87862.170000000013</v>
      </c>
      <c r="I1675" s="1">
        <v>74513.48</v>
      </c>
      <c r="J1675" s="1">
        <v>51436.39</v>
      </c>
      <c r="K1675" s="1">
        <f>HLOOKUP(B1674,'FY14-15'!$E$2:$GA$49,39,FALSE)</f>
        <v>51436.39</v>
      </c>
      <c r="L1675" s="1">
        <f>HLOOKUP(B1674,'FY15-16'!$E$2:$GA$49,39,FALSE)</f>
        <v>62464.479999999996</v>
      </c>
      <c r="M1675" s="1">
        <f>HLOOKUP(B1674,'FY16-17'!$E$2:$GA$49,39,FALSE)</f>
        <v>73856.009999999995</v>
      </c>
      <c r="N1675" s="1">
        <f>HLOOKUP(B1674,'FY17-18'!$E$2:$GA$49,39,FALSE)</f>
        <v>73856.009999999995</v>
      </c>
      <c r="O1675" s="1">
        <f>HLOOKUP($B1674,'FY18-19'!$E$2:$GA$49,39,FALSE)</f>
        <v>64549.43</v>
      </c>
      <c r="P1675" s="1">
        <f>HLOOKUP($B1674,'FY19-20'!$E$2:$GA$49,39,FALSE)</f>
        <v>64549.43</v>
      </c>
      <c r="Q1675" s="1">
        <f>HLOOKUP($B1674,'FY20-21'!$E$2:$GA$49,39,FALSE)</f>
        <v>82425.010000000009</v>
      </c>
      <c r="R1675" s="1">
        <f>HLOOKUP($B1674,'FY21-22'!$E$2:$GA$49,39,FALSE)</f>
        <v>82425.010000000009</v>
      </c>
      <c r="S1675" s="1">
        <f>HLOOKUP($B1674,'FY22-23'!$E$2:$GA$49,39,FALSE)</f>
        <v>91893.609999999986</v>
      </c>
      <c r="T1675" s="1">
        <f>HLOOKUP($B1674,'FY23-24'!$E$2:$GA$49,39,FALSE)</f>
        <v>97738.75</v>
      </c>
    </row>
    <row r="1676" spans="1:20">
      <c r="B1676" t="s">
        <v>349</v>
      </c>
      <c r="D1676" t="s">
        <v>16</v>
      </c>
      <c r="E1676" s="3">
        <v>52045.350000000006</v>
      </c>
      <c r="F1676" s="3">
        <v>64282.850000000006</v>
      </c>
      <c r="G1676" s="3">
        <v>63865.929999999993</v>
      </c>
      <c r="H1676" s="3">
        <v>51924.57</v>
      </c>
      <c r="I1676" s="1">
        <v>54113.32</v>
      </c>
      <c r="J1676" s="1">
        <v>44412.119999999995</v>
      </c>
      <c r="K1676" s="1">
        <f>HLOOKUP(B1675,'FY14-15'!$E$2:$GA$49,48,FALSE)</f>
        <v>30790.58</v>
      </c>
      <c r="L1676" s="1">
        <f>HLOOKUP(B1675,'FY15-16'!$E$2:$GA$49,48,FALSE)</f>
        <v>39651.15</v>
      </c>
      <c r="M1676" s="1">
        <f>HLOOKUP(B1675,'FY16-17'!$E$2:$GA$49,48,FALSE)</f>
        <v>46058.04</v>
      </c>
      <c r="N1676" s="1">
        <f>HLOOKUP(B1675,'FY17-18'!$E$2:$GA$49,48,FALSE)</f>
        <v>42954.14</v>
      </c>
      <c r="O1676" s="1">
        <f>HLOOKUP($B1675,'FY18-19'!$E$2:$GA$49,48,FALSE)</f>
        <v>35057.979999999996</v>
      </c>
      <c r="P1676" s="1">
        <f>HLOOKUP($B1675,'FY19-20'!$E$2:$GA$49,48,FALSE)</f>
        <v>36891.85</v>
      </c>
      <c r="Q1676" s="1">
        <f>HLOOKUP($B1675,'FY20-21'!$E$2:$GA$49,48,FALSE)</f>
        <v>50967.85</v>
      </c>
      <c r="R1676" s="1">
        <f>HLOOKUP($B1675,'FY21-22'!$E$2:$GA$49,48,FALSE)</f>
        <v>48042.14</v>
      </c>
      <c r="S1676" s="1">
        <f>HLOOKUP($B1675,'FY22-23'!$E$2:$GA$49,48,FALSE)</f>
        <v>53503.22</v>
      </c>
      <c r="T1676" s="1">
        <f>HLOOKUP($B1675,'FY23-24'!$E$2:$GA$49,48,FALSE)</f>
        <v>54222.65</v>
      </c>
    </row>
    <row r="1677" spans="1:20">
      <c r="B1677" t="s">
        <v>349</v>
      </c>
      <c r="D1677" t="s">
        <v>17</v>
      </c>
      <c r="E1677" s="3">
        <v>649.33000000000004</v>
      </c>
      <c r="F1677" s="3">
        <v>561.65</v>
      </c>
      <c r="G1677" s="3">
        <v>425.77</v>
      </c>
      <c r="H1677" s="3">
        <v>414.39</v>
      </c>
      <c r="I1677" s="3">
        <v>405.2889447236181</v>
      </c>
      <c r="J1677" s="3">
        <v>275.49494949494948</v>
      </c>
      <c r="K1677" s="3">
        <f t="shared" ref="K1677:R1677" si="1220">K1674/K1672</f>
        <v>266.40298507462688</v>
      </c>
      <c r="L1677" s="3">
        <f t="shared" si="1220"/>
        <v>296.31376975169303</v>
      </c>
      <c r="M1677" s="3">
        <f t="shared" si="1220"/>
        <v>416.5217424242424</v>
      </c>
      <c r="N1677" s="3">
        <f t="shared" si="1220"/>
        <v>363.72232492997199</v>
      </c>
      <c r="O1677" s="3">
        <f t="shared" si="1220"/>
        <v>434.39319088319093</v>
      </c>
      <c r="P1677" s="3">
        <f t="shared" si="1220"/>
        <v>417.49442253521124</v>
      </c>
      <c r="Q1677" s="3">
        <f t="shared" si="1220"/>
        <v>1889.0341509433961</v>
      </c>
      <c r="R1677" s="3">
        <f t="shared" si="1220"/>
        <v>755.48176000000001</v>
      </c>
      <c r="S1677" s="3">
        <f t="shared" ref="S1677:T1677" si="1221">S1674/S1672</f>
        <v>887.00434262948204</v>
      </c>
      <c r="T1677" s="3">
        <f t="shared" si="1221"/>
        <v>1047.3850627615063</v>
      </c>
    </row>
    <row r="1678" spans="1:20">
      <c r="B1678" t="s">
        <v>349</v>
      </c>
      <c r="D1678" t="s">
        <v>18</v>
      </c>
      <c r="E1678" s="4">
        <v>1.9</v>
      </c>
      <c r="F1678" s="4">
        <v>1.1299999999999999</v>
      </c>
      <c r="G1678" s="4">
        <v>1.05</v>
      </c>
      <c r="H1678" s="4">
        <v>1.1299999999999999</v>
      </c>
      <c r="I1678" s="5">
        <v>2.0320609725371632</v>
      </c>
      <c r="J1678" s="5">
        <v>1.8861100449847688</v>
      </c>
      <c r="K1678" s="3">
        <f t="shared" ref="K1678:M1680" si="1222">K1674/K1673</f>
        <v>1.804186756426196</v>
      </c>
      <c r="L1678" s="3">
        <f t="shared" si="1222"/>
        <v>1.8258789164377369</v>
      </c>
      <c r="M1678" s="3">
        <f t="shared" si="1222"/>
        <v>2.2961315514721234</v>
      </c>
      <c r="N1678" s="3">
        <f t="shared" ref="N1678:R1680" si="1223">N1674/N1673</f>
        <v>2.0859256224899596</v>
      </c>
      <c r="O1678" s="3">
        <f t="shared" si="1223"/>
        <v>2.9583754857962208</v>
      </c>
      <c r="P1678" s="3">
        <f t="shared" si="1223"/>
        <v>3.7895424234986086</v>
      </c>
      <c r="Q1678" s="3">
        <f t="shared" si="1223"/>
        <v>3.4336180997585597</v>
      </c>
      <c r="R1678" s="3">
        <f t="shared" si="1223"/>
        <v>3.3967304275262755</v>
      </c>
      <c r="S1678" s="3">
        <f t="shared" ref="S1678:T1678" si="1224">S1674/S1673</f>
        <v>3.3820156463618409</v>
      </c>
      <c r="T1678" s="3">
        <f t="shared" si="1224"/>
        <v>4.8395553003588221</v>
      </c>
    </row>
    <row r="1679" spans="1:20">
      <c r="B1679" t="s">
        <v>349</v>
      </c>
      <c r="D1679" t="s">
        <v>19</v>
      </c>
      <c r="E1679" s="6">
        <v>0.4708</v>
      </c>
      <c r="F1679" s="6">
        <v>0.56100000000000005</v>
      </c>
      <c r="G1679" s="6">
        <v>0.73560000000000003</v>
      </c>
      <c r="H1679" s="6">
        <v>0.56089999999999995</v>
      </c>
      <c r="I1679" s="6">
        <v>0.46194153931992188</v>
      </c>
      <c r="J1679" s="6">
        <v>0.47147823934883037</v>
      </c>
      <c r="K1679" s="6">
        <f t="shared" si="1222"/>
        <v>0.48029198647916782</v>
      </c>
      <c r="L1679" s="6">
        <f t="shared" si="1222"/>
        <v>0.47585821265055189</v>
      </c>
      <c r="M1679" s="6">
        <f t="shared" si="1222"/>
        <v>0.4477679236432599</v>
      </c>
      <c r="N1679" s="6">
        <f t="shared" si="1223"/>
        <v>0.56878438757303007</v>
      </c>
      <c r="O1679" s="6">
        <f t="shared" si="1223"/>
        <v>0.42335265338208627</v>
      </c>
      <c r="P1679" s="6">
        <f t="shared" si="1223"/>
        <v>0.43552529199681644</v>
      </c>
      <c r="Q1679" s="6">
        <f t="shared" si="1223"/>
        <v>0.41163598528588191</v>
      </c>
      <c r="R1679" s="6">
        <f t="shared" si="1223"/>
        <v>0.43641032445310135</v>
      </c>
      <c r="S1679" s="6">
        <f t="shared" ref="S1679:T1679" si="1225">S1675/S1674</f>
        <v>0.41274882478555214</v>
      </c>
      <c r="T1679" s="6">
        <f t="shared" si="1225"/>
        <v>0.39044737156328313</v>
      </c>
    </row>
    <row r="1680" spans="1:20">
      <c r="B1680" t="s">
        <v>349</v>
      </c>
      <c r="D1680" t="s">
        <v>20</v>
      </c>
      <c r="E1680" s="6">
        <v>0.58299999999999996</v>
      </c>
      <c r="F1680" s="6">
        <v>0.60360000000000003</v>
      </c>
      <c r="G1680" s="6">
        <v>0.59970000000000001</v>
      </c>
      <c r="H1680" s="6">
        <v>0.59099999999999997</v>
      </c>
      <c r="I1680" s="6">
        <v>0.72622188629493623</v>
      </c>
      <c r="J1680" s="6">
        <v>0.86343773348012942</v>
      </c>
      <c r="K1680" s="6">
        <f t="shared" si="1222"/>
        <v>0.59861471615717976</v>
      </c>
      <c r="L1680" s="6">
        <f t="shared" si="1222"/>
        <v>0.63477915769089899</v>
      </c>
      <c r="M1680" s="6">
        <f t="shared" si="1222"/>
        <v>0.62361939129936761</v>
      </c>
      <c r="N1680" s="6">
        <f t="shared" si="1223"/>
        <v>0.58159302133976643</v>
      </c>
      <c r="O1680" s="6">
        <f t="shared" si="1223"/>
        <v>0.54311835131619279</v>
      </c>
      <c r="P1680" s="6">
        <f t="shared" si="1223"/>
        <v>0.57152867190306711</v>
      </c>
      <c r="Q1680" s="6">
        <f t="shared" si="1223"/>
        <v>0.61835418642957996</v>
      </c>
      <c r="R1680" s="6">
        <f t="shared" si="1223"/>
        <v>0.58285877065710989</v>
      </c>
      <c r="S1680" s="6">
        <f t="shared" ref="S1680:T1680" si="1226">S1676/S1675</f>
        <v>0.58223003754015112</v>
      </c>
      <c r="T1680" s="6">
        <f t="shared" si="1226"/>
        <v>0.55477126523512943</v>
      </c>
    </row>
    <row r="1681" spans="1:20">
      <c r="B1681" t="s">
        <v>349</v>
      </c>
      <c r="D1681" t="s">
        <v>21</v>
      </c>
      <c r="E1681" s="6">
        <v>0.27450000000000002</v>
      </c>
      <c r="F1681" s="6">
        <v>0.33860000000000001</v>
      </c>
      <c r="G1681" s="6">
        <v>0.44119999999999998</v>
      </c>
      <c r="H1681" s="6">
        <v>0.33150000000000002</v>
      </c>
      <c r="I1681" s="6">
        <v>0.33547205604290009</v>
      </c>
      <c r="J1681" s="6">
        <v>0.40709210236855609</v>
      </c>
      <c r="K1681" s="6">
        <f t="shared" ref="K1681:R1681" si="1227">K1676/K1674</f>
        <v>0.28750985115879507</v>
      </c>
      <c r="L1681" s="6">
        <f t="shared" si="1227"/>
        <v>0.30206487540661403</v>
      </c>
      <c r="M1681" s="6">
        <f t="shared" si="1227"/>
        <v>0.27923675998579145</v>
      </c>
      <c r="N1681" s="6">
        <f t="shared" si="1227"/>
        <v>0.33080103045948728</v>
      </c>
      <c r="O1681" s="6">
        <f t="shared" si="1227"/>
        <v>0.22993059513021435</v>
      </c>
      <c r="P1681" s="6">
        <f t="shared" si="1227"/>
        <v>0.24891519171513601</v>
      </c>
      <c r="Q1681" s="6">
        <f t="shared" si="1227"/>
        <v>0.25453683478659006</v>
      </c>
      <c r="R1681" s="6">
        <f t="shared" si="1227"/>
        <v>0.25436558521280511</v>
      </c>
      <c r="S1681" s="6">
        <f t="shared" ref="S1681:T1681" si="1228">S1676/S1674</f>
        <v>0.2403147637495453</v>
      </c>
      <c r="T1681" s="6">
        <f t="shared" si="1228"/>
        <v>0.21660898232989326</v>
      </c>
    </row>
    <row r="1682" spans="1:20">
      <c r="B1682" t="s">
        <v>349</v>
      </c>
    </row>
    <row r="1683" spans="1:20">
      <c r="A1683" t="s">
        <v>351</v>
      </c>
      <c r="B1683" t="s">
        <v>352</v>
      </c>
      <c r="C1683" t="s">
        <v>353</v>
      </c>
    </row>
    <row r="1684" spans="1:20">
      <c r="B1684" t="s">
        <v>352</v>
      </c>
      <c r="D1684" t="s">
        <v>12</v>
      </c>
      <c r="E1684" s="1">
        <v>354</v>
      </c>
      <c r="F1684" s="1">
        <v>311</v>
      </c>
      <c r="G1684" s="1">
        <v>324</v>
      </c>
      <c r="H1684" s="1">
        <v>297</v>
      </c>
      <c r="I1684" s="1">
        <v>226</v>
      </c>
      <c r="J1684" s="1">
        <v>215</v>
      </c>
      <c r="K1684" s="1">
        <f>HLOOKUP(B1683,'FY14-15'!$E$2:$GA$49,15,FALSE)</f>
        <v>198</v>
      </c>
      <c r="L1684" s="1">
        <f>HLOOKUP(B1683,'FY15-16'!$E$2:$GA$49,15,FALSE)</f>
        <v>184</v>
      </c>
      <c r="M1684" s="1">
        <f>HLOOKUP(B1683,'FY16-17'!$E$2:$GA$49,15,FALSE)</f>
        <v>214</v>
      </c>
      <c r="N1684" s="1">
        <f>HLOOKUP(B1683,'FY17-18'!$E$2:$GA$49,15,FALSE)</f>
        <v>222</v>
      </c>
      <c r="O1684" s="1">
        <f>HLOOKUP($B1683,'FY18-19'!$E$2:$GA$49,15,FALSE)</f>
        <v>173</v>
      </c>
      <c r="P1684" s="1">
        <f>HLOOKUP($B1683,'FY19-20'!$E$2:$GA$49,15,FALSE)</f>
        <v>173</v>
      </c>
      <c r="Q1684" s="1">
        <f>HLOOKUP($B1683,'FY20-21'!$E$2:$GA$49,15,FALSE)</f>
        <v>122</v>
      </c>
      <c r="R1684" s="1">
        <f>HLOOKUP($B1683,'FY21-22'!$E$2:$GA$49,15,FALSE)</f>
        <v>168</v>
      </c>
      <c r="S1684" s="1">
        <f>HLOOKUP($B1683,'FY22-23'!$E$2:$GA$49,15,FALSE)</f>
        <v>408</v>
      </c>
      <c r="T1684" s="1">
        <f>HLOOKUP($B1683,'FY23-24'!$E$2:$GA$49,15,FALSE)</f>
        <v>203</v>
      </c>
    </row>
    <row r="1685" spans="1:20">
      <c r="B1685" t="s">
        <v>352</v>
      </c>
      <c r="D1685" t="s">
        <v>13</v>
      </c>
      <c r="E1685" s="3">
        <v>83040.100000000006</v>
      </c>
      <c r="F1685" s="3">
        <v>74307</v>
      </c>
      <c r="G1685" s="3">
        <v>74564.2</v>
      </c>
      <c r="H1685" s="3">
        <v>55784.3</v>
      </c>
      <c r="I1685" s="1">
        <v>49478.400000000001</v>
      </c>
      <c r="J1685" s="1">
        <v>64512</v>
      </c>
      <c r="K1685" s="1">
        <f>HLOOKUP(B1684,'FY14-15'!$E$2:$GA$49,31,FALSE)</f>
        <v>74360</v>
      </c>
      <c r="L1685" s="1">
        <f>HLOOKUP(B1684,'FY15-16'!$E$2:$GA$49,31,FALSE)</f>
        <v>74880</v>
      </c>
      <c r="M1685" s="1">
        <f>HLOOKUP(B1684,'FY16-17'!$E$2:$GA$49,31,FALSE)</f>
        <v>79665</v>
      </c>
      <c r="N1685" s="1">
        <f>HLOOKUP(B1684,'FY17-18'!$E$2:$GA$49,31,FALSE)</f>
        <v>79240</v>
      </c>
      <c r="O1685" s="1">
        <f>HLOOKUP($B1684,'FY18-19'!$E$2:$GA$49,31,FALSE)</f>
        <v>45816</v>
      </c>
      <c r="P1685" s="1">
        <f>HLOOKUP($B1684,'FY19-20'!$E$2:$GA$49,31,FALSE)</f>
        <v>36050</v>
      </c>
      <c r="Q1685" s="1">
        <f>HLOOKUP($B1684,'FY20-21'!$E$2:$GA$49,31,FALSE)</f>
        <v>28602</v>
      </c>
      <c r="R1685" s="1">
        <f>HLOOKUP($B1684,'FY21-22'!$E$2:$GA$49,31,FALSE)</f>
        <v>33460</v>
      </c>
      <c r="S1685" s="1">
        <f>HLOOKUP($B1684,'FY22-23'!$E$2:$GA$49,31,FALSE)</f>
        <v>47065.4</v>
      </c>
      <c r="T1685" s="1">
        <f>HLOOKUP($B1684,'FY23-24'!$E$2:$GA$49,31,FALSE)</f>
        <v>57407</v>
      </c>
    </row>
    <row r="1686" spans="1:20">
      <c r="B1686" t="s">
        <v>352</v>
      </c>
      <c r="D1686" t="s">
        <v>24</v>
      </c>
      <c r="E1686" s="3">
        <v>142856.39000000001</v>
      </c>
      <c r="F1686" s="3">
        <v>154127.91</v>
      </c>
      <c r="G1686" s="3">
        <v>141831.69</v>
      </c>
      <c r="H1686" s="3">
        <v>112856.02</v>
      </c>
      <c r="I1686" s="1">
        <v>82927.11</v>
      </c>
      <c r="J1686" s="1">
        <v>122365.15</v>
      </c>
      <c r="K1686" s="1">
        <f>HLOOKUP(B1685,'FY14-15'!$E$2:$GA$49,7,FALSE)</f>
        <v>131491.04999999999</v>
      </c>
      <c r="L1686" s="1">
        <f>HLOOKUP(B1685,'FY15-16'!$E$2:$GA$49,7,FALSE)</f>
        <v>131315.92000000001</v>
      </c>
      <c r="M1686" s="1">
        <f>HLOOKUP(B1685,'FY16-17'!$E$2:$GA$49,7,FALSE)</f>
        <v>145440.76</v>
      </c>
      <c r="N1686" s="1">
        <f>HLOOKUP(B1685,'FY17-18'!$E$2:$GA$49,7,FALSE)</f>
        <v>151100.76</v>
      </c>
      <c r="O1686" s="1">
        <f>HLOOKUP($B1685,'FY18-19'!$E$2:$GA$49,7,FALSE)</f>
        <v>125100.6</v>
      </c>
      <c r="P1686" s="1">
        <f>HLOOKUP($B1685,'FY19-20'!$E$2:$GA$49,7,FALSE)</f>
        <v>128681.05</v>
      </c>
      <c r="Q1686" s="1">
        <f>HLOOKUP($B1685,'FY20-21'!$E$2:$GA$49,7,FALSE)</f>
        <v>138670.21</v>
      </c>
      <c r="R1686" s="1">
        <f>HLOOKUP($B1685,'FY21-22'!$E$2:$GA$49,7,FALSE)</f>
        <v>142150.57</v>
      </c>
      <c r="S1686" s="1">
        <f>HLOOKUP($B1685,'FY22-23'!$E$2:$GA$49,7,FALSE)</f>
        <v>133297.85999999999</v>
      </c>
      <c r="T1686" s="1">
        <f>HLOOKUP($B1685,'FY23-24'!$E$2:$GA$49,7,FALSE)</f>
        <v>150149.59</v>
      </c>
    </row>
    <row r="1687" spans="1:20">
      <c r="B1687" t="s">
        <v>352</v>
      </c>
      <c r="D1687" t="s">
        <v>15</v>
      </c>
      <c r="E1687" s="3">
        <v>75799.47</v>
      </c>
      <c r="F1687" s="3">
        <v>70812.14</v>
      </c>
      <c r="G1687" s="3">
        <v>70812.14</v>
      </c>
      <c r="H1687" s="3">
        <v>66711.83</v>
      </c>
      <c r="I1687" s="1">
        <v>40478.5</v>
      </c>
      <c r="J1687" s="1">
        <v>57601.09</v>
      </c>
      <c r="K1687" s="1">
        <f>HLOOKUP(B1686,'FY14-15'!$E$2:$GA$49,39,FALSE)</f>
        <v>63158.31</v>
      </c>
      <c r="L1687" s="1">
        <f>HLOOKUP(B1686,'FY15-16'!$E$2:$GA$49,39,FALSE)</f>
        <v>63229.229999999996</v>
      </c>
      <c r="M1687" s="1">
        <f>HLOOKUP(B1686,'FY16-17'!$E$2:$GA$49,39,FALSE)</f>
        <v>69211.64</v>
      </c>
      <c r="N1687" s="1">
        <f>HLOOKUP(B1686,'FY17-18'!$E$2:$GA$49,39,FALSE)</f>
        <v>71022.240000000005</v>
      </c>
      <c r="O1687" s="1">
        <f>HLOOKUP($B1686,'FY18-19'!$E$2:$GA$49,39,FALSE)</f>
        <v>71022.240000000005</v>
      </c>
      <c r="P1687" s="1">
        <f>HLOOKUP($B1686,'FY19-20'!$E$2:$GA$49,39,FALSE)</f>
        <v>53845.47</v>
      </c>
      <c r="Q1687" s="1">
        <f>HLOOKUP($B1686,'FY20-21'!$E$2:$GA$49,39,FALSE)</f>
        <v>54130.520000000004</v>
      </c>
      <c r="R1687" s="1">
        <f>HLOOKUP($B1686,'FY21-22'!$E$2:$GA$49,39,FALSE)</f>
        <v>56525.929999999993</v>
      </c>
      <c r="S1687" s="1">
        <f>HLOOKUP($B1686,'FY22-23'!$E$2:$GA$49,39,FALSE)</f>
        <v>56934.78</v>
      </c>
      <c r="T1687" s="1">
        <f>HLOOKUP($B1686,'FY23-24'!$E$2:$GA$49,39,FALSE)</f>
        <v>65232.35</v>
      </c>
    </row>
    <row r="1688" spans="1:20">
      <c r="B1688" t="s">
        <v>352</v>
      </c>
      <c r="D1688" t="s">
        <v>16</v>
      </c>
      <c r="E1688" s="3">
        <v>43969.880000000005</v>
      </c>
      <c r="F1688" s="3">
        <v>41151.089999999997</v>
      </c>
      <c r="G1688" s="3">
        <v>42468.240000000005</v>
      </c>
      <c r="H1688" s="3">
        <v>40461.910000000003</v>
      </c>
      <c r="I1688" s="1">
        <v>30636.7</v>
      </c>
      <c r="J1688" s="1">
        <v>35961.78</v>
      </c>
      <c r="K1688" s="1">
        <f>HLOOKUP(B1687,'FY14-15'!$E$2:$GA$49,48,FALSE)</f>
        <v>41611.800000000003</v>
      </c>
      <c r="L1688" s="1">
        <f>HLOOKUP(B1687,'FY15-16'!$E$2:$GA$49,48,FALSE)</f>
        <v>38981.9</v>
      </c>
      <c r="M1688" s="1">
        <f>HLOOKUP(B1687,'FY16-17'!$E$2:$GA$49,48,FALSE)</f>
        <v>42683.19</v>
      </c>
      <c r="N1688" s="1">
        <f>HLOOKUP(B1687,'FY17-18'!$E$2:$GA$49,48,FALSE)</f>
        <v>41478.770000000004</v>
      </c>
      <c r="O1688" s="1">
        <f>HLOOKUP($B1687,'FY18-19'!$E$2:$GA$49,48,FALSE)</f>
        <v>39484.69</v>
      </c>
      <c r="P1688" s="1">
        <f>HLOOKUP($B1687,'FY19-20'!$E$2:$GA$49,48,FALSE)</f>
        <v>29178.81</v>
      </c>
      <c r="Q1688" s="1">
        <f>HLOOKUP($B1687,'FY20-21'!$E$2:$GA$49,48,FALSE)</f>
        <v>32335.46</v>
      </c>
      <c r="R1688" s="1">
        <f>HLOOKUP($B1687,'FY21-22'!$E$2:$GA$49,48,FALSE)</f>
        <v>33175.919999999998</v>
      </c>
      <c r="S1688" s="1">
        <f>HLOOKUP($B1687,'FY22-23'!$E$2:$GA$49,48,FALSE)</f>
        <v>32640.719999999998</v>
      </c>
      <c r="T1688" s="1">
        <f>HLOOKUP($B1687,'FY23-24'!$E$2:$GA$49,48,FALSE)</f>
        <v>36573.22</v>
      </c>
    </row>
    <row r="1689" spans="1:20">
      <c r="B1689" t="s">
        <v>352</v>
      </c>
      <c r="D1689" t="s">
        <v>17</v>
      </c>
      <c r="E1689" s="3">
        <v>403.55</v>
      </c>
      <c r="F1689" s="3">
        <v>495.59</v>
      </c>
      <c r="G1689" s="3">
        <v>437.75</v>
      </c>
      <c r="H1689" s="3">
        <v>379.99</v>
      </c>
      <c r="I1689" s="3">
        <v>366.93411504424779</v>
      </c>
      <c r="J1689" s="3">
        <v>569.14023255813947</v>
      </c>
      <c r="K1689" s="3">
        <f t="shared" ref="K1689:R1689" si="1229">K1686/K1684</f>
        <v>664.09621212121203</v>
      </c>
      <c r="L1689" s="3">
        <f t="shared" si="1229"/>
        <v>713.67347826086962</v>
      </c>
      <c r="M1689" s="3">
        <f t="shared" si="1229"/>
        <v>679.62971962616825</v>
      </c>
      <c r="N1689" s="3">
        <f t="shared" si="1229"/>
        <v>680.6340540540541</v>
      </c>
      <c r="O1689" s="3">
        <f t="shared" si="1229"/>
        <v>723.12485549132953</v>
      </c>
      <c r="P1689" s="3">
        <f t="shared" si="1229"/>
        <v>743.82109826589601</v>
      </c>
      <c r="Q1689" s="3">
        <f t="shared" si="1229"/>
        <v>1136.6410655737704</v>
      </c>
      <c r="R1689" s="3">
        <f t="shared" si="1229"/>
        <v>846.13434523809531</v>
      </c>
      <c r="S1689" s="3">
        <f t="shared" ref="S1689:T1689" si="1230">S1686/S1684</f>
        <v>326.71044117647057</v>
      </c>
      <c r="T1689" s="3">
        <f t="shared" si="1230"/>
        <v>739.65315270935957</v>
      </c>
    </row>
    <row r="1690" spans="1:20">
      <c r="B1690" t="s">
        <v>352</v>
      </c>
      <c r="D1690" t="s">
        <v>18</v>
      </c>
      <c r="E1690" s="4">
        <v>1.72</v>
      </c>
      <c r="F1690" s="4">
        <v>2.0699999999999998</v>
      </c>
      <c r="G1690" s="4">
        <v>1.9</v>
      </c>
      <c r="H1690" s="4">
        <v>2.02</v>
      </c>
      <c r="I1690" s="5">
        <v>1.6760265085370585</v>
      </c>
      <c r="J1690" s="5">
        <v>1.8967812189980158</v>
      </c>
      <c r="K1690" s="3">
        <f t="shared" ref="K1690:M1692" si="1231">K1686/K1685</f>
        <v>1.7683035233996771</v>
      </c>
      <c r="L1690" s="3">
        <f t="shared" si="1231"/>
        <v>1.7536848290598293</v>
      </c>
      <c r="M1690" s="3">
        <f t="shared" si="1231"/>
        <v>1.8256544279169022</v>
      </c>
      <c r="N1690" s="3">
        <f t="shared" ref="N1690:R1692" si="1232">N1686/N1685</f>
        <v>1.906874810701666</v>
      </c>
      <c r="O1690" s="3">
        <f t="shared" si="1232"/>
        <v>2.7305002619172343</v>
      </c>
      <c r="P1690" s="3">
        <f t="shared" si="1232"/>
        <v>3.5695159500693481</v>
      </c>
      <c r="Q1690" s="3">
        <f t="shared" si="1232"/>
        <v>4.8482697014194809</v>
      </c>
      <c r="R1690" s="3">
        <f t="shared" si="1232"/>
        <v>4.2483732815301858</v>
      </c>
      <c r="S1690" s="3">
        <f t="shared" ref="S1690:T1690" si="1233">S1686/S1685</f>
        <v>2.8321837273241059</v>
      </c>
      <c r="T1690" s="3">
        <f t="shared" si="1233"/>
        <v>2.6155275489051859</v>
      </c>
    </row>
    <row r="1691" spans="1:20">
      <c r="B1691" t="s">
        <v>352</v>
      </c>
      <c r="D1691" t="s">
        <v>19</v>
      </c>
      <c r="E1691" s="6">
        <v>0.53059999999999996</v>
      </c>
      <c r="F1691" s="6">
        <v>0.45939999999999998</v>
      </c>
      <c r="G1691" s="6">
        <v>0.49930000000000002</v>
      </c>
      <c r="H1691" s="6">
        <v>0.59109999999999996</v>
      </c>
      <c r="I1691" s="6">
        <v>0.4881214358006688</v>
      </c>
      <c r="J1691" s="6">
        <v>0.47073116814713994</v>
      </c>
      <c r="K1691" s="6">
        <f t="shared" si="1231"/>
        <v>0.48032402205321201</v>
      </c>
      <c r="L1691" s="6">
        <f t="shared" si="1231"/>
        <v>0.48150467970677119</v>
      </c>
      <c r="M1691" s="6">
        <f t="shared" si="1231"/>
        <v>0.47587512606507276</v>
      </c>
      <c r="N1691" s="6">
        <f t="shared" si="1232"/>
        <v>0.4700323148606268</v>
      </c>
      <c r="O1691" s="6">
        <f t="shared" si="1232"/>
        <v>0.56772101812461329</v>
      </c>
      <c r="P1691" s="6">
        <f t="shared" si="1232"/>
        <v>0.4184413322707578</v>
      </c>
      <c r="Q1691" s="6">
        <f t="shared" si="1232"/>
        <v>0.39035435224335496</v>
      </c>
      <c r="R1691" s="6">
        <f t="shared" si="1232"/>
        <v>0.39764828238113986</v>
      </c>
      <c r="S1691" s="6">
        <f t="shared" ref="S1691:T1691" si="1234">S1687/S1686</f>
        <v>0.42712448646962525</v>
      </c>
      <c r="T1691" s="6">
        <f t="shared" si="1234"/>
        <v>0.43444907175570707</v>
      </c>
    </row>
    <row r="1692" spans="1:20">
      <c r="B1692" t="s">
        <v>352</v>
      </c>
      <c r="D1692" t="s">
        <v>20</v>
      </c>
      <c r="E1692" s="6">
        <v>0.58009999999999995</v>
      </c>
      <c r="F1692" s="6">
        <v>0.58109999999999995</v>
      </c>
      <c r="G1692" s="6">
        <v>0.59970000000000001</v>
      </c>
      <c r="H1692" s="6">
        <v>0.60650000000000004</v>
      </c>
      <c r="I1692" s="6">
        <v>0.75686352014032143</v>
      </c>
      <c r="J1692" s="6">
        <v>0.62432464385656594</v>
      </c>
      <c r="K1692" s="6">
        <f t="shared" si="1231"/>
        <v>0.65884916806672</v>
      </c>
      <c r="L1692" s="6">
        <f t="shared" si="1231"/>
        <v>0.61651707604220396</v>
      </c>
      <c r="M1692" s="6">
        <f t="shared" si="1231"/>
        <v>0.616705369212462</v>
      </c>
      <c r="N1692" s="6">
        <f t="shared" si="1232"/>
        <v>0.5840250884793271</v>
      </c>
      <c r="O1692" s="6">
        <f t="shared" si="1232"/>
        <v>0.55594824944974985</v>
      </c>
      <c r="P1692" s="6">
        <f t="shared" si="1232"/>
        <v>0.54189906783244723</v>
      </c>
      <c r="Q1692" s="6">
        <f t="shared" si="1232"/>
        <v>0.59736097122288867</v>
      </c>
      <c r="R1692" s="6">
        <f t="shared" si="1232"/>
        <v>0.58691506712052333</v>
      </c>
      <c r="S1692" s="6">
        <f t="shared" ref="S1692:T1692" si="1235">S1688/S1687</f>
        <v>0.57330018663460192</v>
      </c>
      <c r="T1692" s="6">
        <f t="shared" si="1235"/>
        <v>0.56066077643991064</v>
      </c>
    </row>
    <row r="1693" spans="1:20">
      <c r="B1693" t="s">
        <v>352</v>
      </c>
      <c r="D1693" t="s">
        <v>21</v>
      </c>
      <c r="E1693" s="6">
        <v>0.30780000000000002</v>
      </c>
      <c r="F1693" s="6">
        <v>0.26700000000000002</v>
      </c>
      <c r="G1693" s="6">
        <v>0.2994</v>
      </c>
      <c r="H1693" s="6">
        <v>0.35849999999999999</v>
      </c>
      <c r="I1693" s="6">
        <v>0.36944130815604209</v>
      </c>
      <c r="J1693" s="6">
        <v>0.29388906890564837</v>
      </c>
      <c r="K1693" s="6">
        <f t="shared" ref="K1693:R1693" si="1236">K1688/K1686</f>
        <v>0.31646108233221965</v>
      </c>
      <c r="L1693" s="6">
        <f t="shared" si="1236"/>
        <v>0.29685585723345653</v>
      </c>
      <c r="M1693" s="6">
        <f t="shared" si="1236"/>
        <v>0.2934747453189876</v>
      </c>
      <c r="N1693" s="6">
        <f t="shared" si="1236"/>
        <v>0.27451066427462045</v>
      </c>
      <c r="O1693" s="6">
        <f t="shared" si="1236"/>
        <v>0.31562350620220847</v>
      </c>
      <c r="P1693" s="6">
        <f t="shared" si="1236"/>
        <v>0.22675296790009097</v>
      </c>
      <c r="Q1693" s="6">
        <f t="shared" si="1236"/>
        <v>0.2331824549771721</v>
      </c>
      <c r="R1693" s="6">
        <f t="shared" si="1236"/>
        <v>0.23338576834408753</v>
      </c>
      <c r="S1693" s="6">
        <f t="shared" ref="S1693:T1693" si="1237">S1688/S1686</f>
        <v>0.24487054780924467</v>
      </c>
      <c r="T1693" s="6">
        <f t="shared" si="1237"/>
        <v>0.24357855389415317</v>
      </c>
    </row>
    <row r="1694" spans="1:20">
      <c r="B1694" t="s">
        <v>352</v>
      </c>
    </row>
    <row r="1695" spans="1:20">
      <c r="A1695" t="s">
        <v>351</v>
      </c>
      <c r="B1695" t="s">
        <v>354</v>
      </c>
      <c r="C1695" t="s">
        <v>355</v>
      </c>
    </row>
    <row r="1696" spans="1:20">
      <c r="B1696" t="s">
        <v>354</v>
      </c>
      <c r="D1696" t="s">
        <v>12</v>
      </c>
      <c r="E1696" s="1">
        <v>513</v>
      </c>
      <c r="F1696" s="1">
        <v>493</v>
      </c>
      <c r="G1696" s="1">
        <v>532</v>
      </c>
      <c r="H1696" s="1">
        <v>534</v>
      </c>
      <c r="I1696" s="1">
        <v>506</v>
      </c>
      <c r="J1696" s="1">
        <v>490</v>
      </c>
      <c r="K1696" s="1">
        <f>HLOOKUP(B1695,'FY14-15'!$E$2:$GA$49,15,FALSE)</f>
        <v>475</v>
      </c>
      <c r="L1696" s="1">
        <f>HLOOKUP(B1695,'FY15-16'!$E$2:$GA$49,15,FALSE)</f>
        <v>510</v>
      </c>
      <c r="M1696" s="1">
        <f>HLOOKUP(B1695,'FY16-17'!$E$2:$GA$49,15,FALSE)</f>
        <v>507</v>
      </c>
      <c r="N1696" s="1">
        <f>HLOOKUP(B1695,'FY17-18'!$E$2:$GA$49,15,FALSE)</f>
        <v>428</v>
      </c>
      <c r="O1696" s="1">
        <f>HLOOKUP($B1695,'FY18-19'!$E$2:$GA$49,15,FALSE)</f>
        <v>461</v>
      </c>
      <c r="P1696" s="1">
        <f>HLOOKUP($B1695,'FY19-20'!$E$2:$GA$49,15,FALSE)</f>
        <v>508</v>
      </c>
      <c r="Q1696" s="1">
        <f>HLOOKUP($B1695,'FY20-21'!$E$2:$GA$49,15,FALSE)</f>
        <v>472</v>
      </c>
      <c r="R1696" s="1">
        <f>HLOOKUP($B1695,'FY21-22'!$E$2:$GA$49,15,FALSE)</f>
        <v>461</v>
      </c>
      <c r="S1696" s="1">
        <f>HLOOKUP($B1695,'FY22-23'!$E$2:$GA$49,15,FALSE)</f>
        <v>473</v>
      </c>
      <c r="T1696" s="1">
        <f>HLOOKUP($B1695,'FY23-24'!$E$2:$GA$49,15,FALSE)</f>
        <v>485</v>
      </c>
    </row>
    <row r="1697" spans="1:20">
      <c r="B1697" t="s">
        <v>354</v>
      </c>
      <c r="D1697" t="s">
        <v>13</v>
      </c>
      <c r="E1697" s="3">
        <v>76588</v>
      </c>
      <c r="F1697" s="3">
        <v>75075</v>
      </c>
      <c r="G1697" s="3">
        <v>62196</v>
      </c>
      <c r="H1697" s="3">
        <v>60590</v>
      </c>
      <c r="I1697" s="1">
        <v>45698</v>
      </c>
      <c r="J1697" s="1">
        <v>41756</v>
      </c>
      <c r="K1697" s="1">
        <f>HLOOKUP(B1696,'FY14-15'!$E$2:$GA$49,31,FALSE)</f>
        <v>41610</v>
      </c>
      <c r="L1697" s="1">
        <f>HLOOKUP(B1696,'FY15-16'!$E$2:$GA$49,31,FALSE)</f>
        <v>36500</v>
      </c>
      <c r="M1697" s="1">
        <f>HLOOKUP(B1696,'FY16-17'!$E$2:$GA$49,31,FALSE)</f>
        <v>40296</v>
      </c>
      <c r="N1697" s="1">
        <f>HLOOKUP(B1696,'FY17-18'!$E$2:$GA$49,31,FALSE)</f>
        <v>33434</v>
      </c>
      <c r="O1697" s="1">
        <f>HLOOKUP($B1696,'FY18-19'!$E$2:$GA$49,31,FALSE)</f>
        <v>41760</v>
      </c>
      <c r="P1697" s="1">
        <f>HLOOKUP($B1696,'FY19-20'!$E$2:$GA$49,31,FALSE)</f>
        <v>32890</v>
      </c>
      <c r="Q1697" s="1">
        <f>HLOOKUP($B1696,'FY20-21'!$E$2:$GA$49,31,FALSE)</f>
        <v>40185.599999999999</v>
      </c>
      <c r="R1697" s="1">
        <f>HLOOKUP($B1696,'FY21-22'!$E$2:$GA$49,31,FALSE)</f>
        <v>32850</v>
      </c>
      <c r="S1697" s="1">
        <f>HLOOKUP($B1696,'FY22-23'!$E$2:$GA$49,31,FALSE)</f>
        <v>27637.8</v>
      </c>
      <c r="T1697" s="1">
        <f>HLOOKUP($B1696,'FY23-24'!$E$2:$GA$49,31,FALSE)</f>
        <v>18396</v>
      </c>
    </row>
    <row r="1698" spans="1:20">
      <c r="B1698" t="s">
        <v>354</v>
      </c>
      <c r="D1698" t="s">
        <v>24</v>
      </c>
      <c r="E1698" s="3">
        <v>183973.63</v>
      </c>
      <c r="F1698" s="3">
        <v>180452.98</v>
      </c>
      <c r="G1698" s="3">
        <v>185543.48</v>
      </c>
      <c r="H1698" s="3">
        <v>190064.94</v>
      </c>
      <c r="I1698" s="1">
        <v>163928.01999999999</v>
      </c>
      <c r="J1698" s="1">
        <v>136368.89000000001</v>
      </c>
      <c r="K1698" s="1">
        <f>HLOOKUP(B1697,'FY14-15'!$E$2:$GA$49,7,FALSE)</f>
        <v>166430.51999999999</v>
      </c>
      <c r="L1698" s="1">
        <f>HLOOKUP(B1697,'FY15-16'!$E$2:$GA$49,7,FALSE)</f>
        <v>163065.09</v>
      </c>
      <c r="M1698" s="1">
        <f>HLOOKUP(B1697,'FY16-17'!$E$2:$GA$49,7,FALSE)</f>
        <v>175927.17</v>
      </c>
      <c r="N1698" s="1">
        <f>HLOOKUP(B1697,'FY17-18'!$E$2:$GA$49,7,FALSE)</f>
        <v>178735.96</v>
      </c>
      <c r="O1698" s="1">
        <f>HLOOKUP($B1697,'FY18-19'!$E$2:$GA$49,7,FALSE)</f>
        <v>170065.45</v>
      </c>
      <c r="P1698" s="1">
        <f>HLOOKUP($B1697,'FY19-20'!$E$2:$GA$49,7,FALSE)</f>
        <v>183638</v>
      </c>
      <c r="Q1698" s="1">
        <f>HLOOKUP($B1697,'FY20-21'!$E$2:$GA$49,7,FALSE)</f>
        <v>189638.33</v>
      </c>
      <c r="R1698" s="1">
        <f>HLOOKUP($B1697,'FY21-22'!$E$2:$GA$49,7,FALSE)</f>
        <v>197718.73</v>
      </c>
      <c r="S1698" s="1">
        <f>HLOOKUP($B1697,'FY22-23'!$E$2:$GA$49,7,FALSE)</f>
        <v>180874.01</v>
      </c>
      <c r="T1698" s="1">
        <f>HLOOKUP($B1697,'FY23-24'!$E$2:$GA$49,7,FALSE)</f>
        <v>177439.55</v>
      </c>
    </row>
    <row r="1699" spans="1:20">
      <c r="B1699" t="s">
        <v>354</v>
      </c>
      <c r="D1699" t="s">
        <v>15</v>
      </c>
      <c r="E1699" s="3">
        <v>87435.510000000009</v>
      </c>
      <c r="F1699" s="3">
        <v>81492.13</v>
      </c>
      <c r="G1699" s="3">
        <v>79920.78</v>
      </c>
      <c r="H1699" s="3">
        <v>79548.81</v>
      </c>
      <c r="I1699" s="1">
        <v>66966.77</v>
      </c>
      <c r="J1699" s="1">
        <v>56645.279999999999</v>
      </c>
      <c r="K1699" s="1">
        <f>HLOOKUP(B1698,'FY14-15'!$E$2:$GA$49,39,FALSE)</f>
        <v>66790.59</v>
      </c>
      <c r="L1699" s="1">
        <f>HLOOKUP(B1698,'FY15-16'!$E$2:$GA$49,39,FALSE)</f>
        <v>66790.59</v>
      </c>
      <c r="M1699" s="1">
        <f>HLOOKUP(B1698,'FY16-17'!$E$2:$GA$49,39,FALSE)</f>
        <v>69678.040000000008</v>
      </c>
      <c r="N1699" s="1">
        <f>HLOOKUP(B1698,'FY17-18'!$E$2:$GA$49,39,FALSE)</f>
        <v>69678.040000000008</v>
      </c>
      <c r="O1699" s="1">
        <f>HLOOKUP($B1698,'FY18-19'!$E$2:$GA$49,39,FALSE)</f>
        <v>68910.89</v>
      </c>
      <c r="P1699" s="1">
        <f>HLOOKUP($B1698,'FY19-20'!$E$2:$GA$49,39,FALSE)</f>
        <v>70434.97</v>
      </c>
      <c r="Q1699" s="1">
        <f>HLOOKUP($B1698,'FY20-21'!$E$2:$GA$49,39,FALSE)</f>
        <v>74294.36</v>
      </c>
      <c r="R1699" s="1">
        <f>HLOOKUP($B1698,'FY21-22'!$E$2:$GA$49,39,FALSE)</f>
        <v>75194.100000000006</v>
      </c>
      <c r="S1699" s="1">
        <f>HLOOKUP($B1698,'FY22-23'!$E$2:$GA$49,39,FALSE)</f>
        <v>75194.100000000006</v>
      </c>
      <c r="T1699" s="1">
        <f>HLOOKUP($B1698,'FY23-24'!$E$2:$GA$49,39,FALSE)</f>
        <v>68183.48</v>
      </c>
    </row>
    <row r="1700" spans="1:20">
      <c r="B1700" t="s">
        <v>354</v>
      </c>
      <c r="D1700" t="s">
        <v>16</v>
      </c>
      <c r="E1700" s="3">
        <v>50025.899999999994</v>
      </c>
      <c r="F1700" s="3">
        <v>47337.79</v>
      </c>
      <c r="G1700" s="3">
        <v>47773.95</v>
      </c>
      <c r="H1700" s="3">
        <v>48714.020000000004</v>
      </c>
      <c r="I1700" s="1">
        <v>48993.22</v>
      </c>
      <c r="J1700" s="1">
        <v>39853.39</v>
      </c>
      <c r="K1700" s="1">
        <f>HLOOKUP(B1699,'FY14-15'!$E$2:$GA$49,48,FALSE)</f>
        <v>43325.520000000004</v>
      </c>
      <c r="L1700" s="1">
        <f>HLOOKUP(B1699,'FY15-16'!$E$2:$GA$49,48,FALSE)</f>
        <v>41169.74</v>
      </c>
      <c r="M1700" s="1">
        <f>HLOOKUP(B1699,'FY16-17'!$E$2:$GA$49,48,FALSE)</f>
        <v>42651.11</v>
      </c>
      <c r="N1700" s="1">
        <f>HLOOKUP(B1699,'FY17-18'!$E$2:$GA$49,48,FALSE)</f>
        <v>40524.26</v>
      </c>
      <c r="O1700" s="1">
        <f>HLOOKUP($B1699,'FY18-19'!$E$2:$GA$49,48,FALSE)</f>
        <v>38242.619999999995</v>
      </c>
      <c r="P1700" s="1">
        <f>HLOOKUP($B1699,'FY19-20'!$E$2:$GA$49,48,FALSE)</f>
        <v>40397.159999999996</v>
      </c>
      <c r="Q1700" s="1">
        <f>HLOOKUP($B1699,'FY20-21'!$E$2:$GA$49,48,FALSE)</f>
        <v>44724.63</v>
      </c>
      <c r="R1700" s="1">
        <f>HLOOKUP($B1699,'FY21-22'!$E$2:$GA$49,48,FALSE)</f>
        <v>43913.66</v>
      </c>
      <c r="S1700" s="1">
        <f>HLOOKUP($B1699,'FY22-23'!$E$2:$GA$49,48,FALSE)</f>
        <v>43058.49</v>
      </c>
      <c r="T1700" s="1">
        <f>HLOOKUP($B1699,'FY23-24'!$E$2:$GA$49,48,FALSE)</f>
        <v>36857.279999999999</v>
      </c>
    </row>
    <row r="1701" spans="1:20">
      <c r="B1701" t="s">
        <v>354</v>
      </c>
      <c r="D1701" t="s">
        <v>17</v>
      </c>
      <c r="E1701" s="3">
        <v>358.62</v>
      </c>
      <c r="F1701" s="3">
        <v>366.03</v>
      </c>
      <c r="G1701" s="3">
        <v>348.77</v>
      </c>
      <c r="H1701" s="3">
        <v>355.93</v>
      </c>
      <c r="I1701" s="3">
        <v>323.96841897233202</v>
      </c>
      <c r="J1701" s="3">
        <v>278.30385714285717</v>
      </c>
      <c r="K1701" s="3">
        <f t="shared" ref="K1701:R1701" si="1238">K1698/K1696</f>
        <v>350.38004210526316</v>
      </c>
      <c r="L1701" s="3">
        <f t="shared" si="1238"/>
        <v>319.73547058823527</v>
      </c>
      <c r="M1701" s="3">
        <f t="shared" si="1238"/>
        <v>346.99639053254441</v>
      </c>
      <c r="N1701" s="3">
        <f t="shared" si="1238"/>
        <v>417.60738317757006</v>
      </c>
      <c r="O1701" s="3">
        <f t="shared" si="1238"/>
        <v>368.9055314533623</v>
      </c>
      <c r="P1701" s="3">
        <f t="shared" si="1238"/>
        <v>361.49212598425197</v>
      </c>
      <c r="Q1701" s="3">
        <f t="shared" si="1238"/>
        <v>401.77612288135589</v>
      </c>
      <c r="R1701" s="3">
        <f t="shared" si="1238"/>
        <v>428.89095444685466</v>
      </c>
      <c r="S1701" s="3">
        <f t="shared" ref="S1701:T1701" si="1239">S1698/S1696</f>
        <v>382.39748414376322</v>
      </c>
      <c r="T1701" s="3">
        <f t="shared" si="1239"/>
        <v>365.85474226804121</v>
      </c>
    </row>
    <row r="1702" spans="1:20">
      <c r="B1702" t="s">
        <v>354</v>
      </c>
      <c r="D1702" t="s">
        <v>18</v>
      </c>
      <c r="E1702" s="4">
        <v>2.4</v>
      </c>
      <c r="F1702" s="4">
        <v>2.4</v>
      </c>
      <c r="G1702" s="4">
        <v>2.98</v>
      </c>
      <c r="H1702" s="4">
        <v>3.14</v>
      </c>
      <c r="I1702" s="5">
        <v>3.5872033787036628</v>
      </c>
      <c r="J1702" s="5">
        <v>3.2658513746527449</v>
      </c>
      <c r="K1702" s="3">
        <f t="shared" ref="K1702:M1704" si="1240">K1698/K1697</f>
        <v>3.9997721701514055</v>
      </c>
      <c r="L1702" s="3">
        <f t="shared" si="1240"/>
        <v>4.4675367123287666</v>
      </c>
      <c r="M1702" s="3">
        <f t="shared" si="1240"/>
        <v>4.3658717986896969</v>
      </c>
      <c r="N1702" s="3">
        <f t="shared" ref="N1702:R1704" si="1241">N1698/N1697</f>
        <v>5.3459340790811742</v>
      </c>
      <c r="O1702" s="3">
        <f t="shared" si="1241"/>
        <v>4.0724485153256706</v>
      </c>
      <c r="P1702" s="3">
        <f t="shared" si="1241"/>
        <v>5.5833992094861662</v>
      </c>
      <c r="Q1702" s="3">
        <f t="shared" si="1241"/>
        <v>4.7190618032329992</v>
      </c>
      <c r="R1702" s="3">
        <f t="shared" si="1241"/>
        <v>6.0188350076103507</v>
      </c>
      <c r="S1702" s="3">
        <f t="shared" ref="S1702:T1702" si="1242">S1698/S1697</f>
        <v>6.5444431177590117</v>
      </c>
      <c r="T1702" s="3">
        <f t="shared" si="1242"/>
        <v>9.6455506631876489</v>
      </c>
    </row>
    <row r="1703" spans="1:20">
      <c r="B1703" t="s">
        <v>354</v>
      </c>
      <c r="D1703" t="s">
        <v>19</v>
      </c>
      <c r="E1703" s="6">
        <v>0.4753</v>
      </c>
      <c r="F1703" s="6">
        <v>0.4516</v>
      </c>
      <c r="G1703" s="6">
        <v>0.43070000000000003</v>
      </c>
      <c r="H1703" s="6">
        <v>0.41849999999999998</v>
      </c>
      <c r="I1703" s="6">
        <v>0.40851326088120876</v>
      </c>
      <c r="J1703" s="6">
        <v>0.41538271668853499</v>
      </c>
      <c r="K1703" s="6">
        <f t="shared" si="1240"/>
        <v>0.40131215116073665</v>
      </c>
      <c r="L1703" s="6">
        <f t="shared" si="1240"/>
        <v>0.40959465940870604</v>
      </c>
      <c r="M1703" s="6">
        <f t="shared" si="1240"/>
        <v>0.39606184763842905</v>
      </c>
      <c r="N1703" s="6">
        <f t="shared" si="1241"/>
        <v>0.38983783677330525</v>
      </c>
      <c r="O1703" s="6">
        <f t="shared" si="1241"/>
        <v>0.40520217363373923</v>
      </c>
      <c r="P1703" s="6">
        <f t="shared" si="1241"/>
        <v>0.38355334952460818</v>
      </c>
      <c r="Q1703" s="6">
        <f t="shared" si="1241"/>
        <v>0.39176868937835513</v>
      </c>
      <c r="R1703" s="6">
        <f t="shared" si="1241"/>
        <v>0.38030843107276685</v>
      </c>
      <c r="S1703" s="6">
        <f t="shared" ref="S1703:T1703" si="1243">S1699/S1698</f>
        <v>0.41572639430065161</v>
      </c>
      <c r="T1703" s="6">
        <f t="shared" si="1243"/>
        <v>0.38426314764662106</v>
      </c>
    </row>
    <row r="1704" spans="1:20">
      <c r="B1704" t="s">
        <v>354</v>
      </c>
      <c r="D1704" t="s">
        <v>20</v>
      </c>
      <c r="E1704" s="6">
        <v>0.57210000000000005</v>
      </c>
      <c r="F1704" s="6">
        <v>0.58089999999999997</v>
      </c>
      <c r="G1704" s="6">
        <v>0.5978</v>
      </c>
      <c r="H1704" s="6">
        <v>0.61240000000000006</v>
      </c>
      <c r="I1704" s="6">
        <v>0.73160494376539287</v>
      </c>
      <c r="J1704" s="6">
        <v>0.70356064971344479</v>
      </c>
      <c r="K1704" s="6">
        <f t="shared" si="1240"/>
        <v>0.64867700674601025</v>
      </c>
      <c r="L1704" s="6">
        <f t="shared" si="1240"/>
        <v>0.61640030429436243</v>
      </c>
      <c r="M1704" s="6">
        <f t="shared" si="1240"/>
        <v>0.61211695966189628</v>
      </c>
      <c r="N1704" s="6">
        <f t="shared" si="1241"/>
        <v>0.58159299544017018</v>
      </c>
      <c r="O1704" s="6">
        <f t="shared" si="1241"/>
        <v>0.55495756911570859</v>
      </c>
      <c r="P1704" s="6">
        <f t="shared" si="1241"/>
        <v>0.5735384000305529</v>
      </c>
      <c r="Q1704" s="6">
        <f t="shared" si="1241"/>
        <v>0.60199226428493358</v>
      </c>
      <c r="R1704" s="6">
        <f t="shared" si="1241"/>
        <v>0.58400406414864992</v>
      </c>
      <c r="S1704" s="6">
        <f t="shared" ref="S1704:T1704" si="1244">S1700/S1699</f>
        <v>0.57263123037578734</v>
      </c>
      <c r="T1704" s="6">
        <f t="shared" si="1244"/>
        <v>0.5405602647444806</v>
      </c>
    </row>
    <row r="1705" spans="1:20">
      <c r="B1705" t="s">
        <v>354</v>
      </c>
      <c r="D1705" t="s">
        <v>21</v>
      </c>
      <c r="E1705" s="6">
        <v>0.27189999999999998</v>
      </c>
      <c r="F1705" s="6">
        <v>0.26229999999999998</v>
      </c>
      <c r="G1705" s="6">
        <v>0.25750000000000001</v>
      </c>
      <c r="H1705" s="6">
        <v>0.25629999999999997</v>
      </c>
      <c r="I1705" s="6">
        <v>0.29887032125441398</v>
      </c>
      <c r="J1705" s="6">
        <v>0.29224693403312146</v>
      </c>
      <c r="K1705" s="6">
        <f t="shared" ref="K1705:R1705" si="1245">K1700/K1698</f>
        <v>0.26032196498574905</v>
      </c>
      <c r="L1705" s="6">
        <f t="shared" si="1245"/>
        <v>0.25247427269687217</v>
      </c>
      <c r="M1705" s="6">
        <f t="shared" si="1245"/>
        <v>0.24243617401450837</v>
      </c>
      <c r="N1705" s="6">
        <f t="shared" si="1245"/>
        <v>0.22672695522490272</v>
      </c>
      <c r="O1705" s="6">
        <f t="shared" si="1245"/>
        <v>0.22487001328018119</v>
      </c>
      <c r="P1705" s="6">
        <f t="shared" si="1245"/>
        <v>0.21998257441270322</v>
      </c>
      <c r="Q1705" s="6">
        <f t="shared" si="1245"/>
        <v>0.23584172039481682</v>
      </c>
      <c r="R1705" s="6">
        <f t="shared" si="1245"/>
        <v>0.22210166937649256</v>
      </c>
      <c r="S1705" s="6">
        <f t="shared" ref="S1705:T1705" si="1246">S1700/S1698</f>
        <v>0.23805791666807186</v>
      </c>
      <c r="T1705" s="6">
        <f t="shared" si="1246"/>
        <v>0.20771738882340493</v>
      </c>
    </row>
    <row r="1706" spans="1:20">
      <c r="B1706" t="s">
        <v>354</v>
      </c>
    </row>
    <row r="1707" spans="1:20">
      <c r="A1707" t="s">
        <v>351</v>
      </c>
      <c r="B1707" t="s">
        <v>356</v>
      </c>
      <c r="C1707" t="s">
        <v>357</v>
      </c>
    </row>
    <row r="1708" spans="1:20">
      <c r="B1708" t="s">
        <v>356</v>
      </c>
      <c r="D1708" t="s">
        <v>12</v>
      </c>
      <c r="E1708" s="1">
        <v>466</v>
      </c>
      <c r="F1708" s="1">
        <v>481</v>
      </c>
      <c r="G1708" s="1">
        <v>473</v>
      </c>
      <c r="H1708" s="1">
        <v>452</v>
      </c>
      <c r="I1708" s="1">
        <v>453</v>
      </c>
      <c r="J1708" s="1">
        <v>444</v>
      </c>
      <c r="K1708" s="1">
        <f>HLOOKUP(B1707,'FY14-15'!$E$2:$GA$49,15,FALSE)</f>
        <v>421</v>
      </c>
      <c r="L1708" s="1">
        <f>HLOOKUP(B1707,'FY15-16'!$E$2:$GA$49,15,FALSE)</f>
        <v>405</v>
      </c>
      <c r="M1708" s="1">
        <f>HLOOKUP(B1707,'FY16-17'!$E$2:$GA$49,15,FALSE)</f>
        <v>376</v>
      </c>
      <c r="N1708" s="1">
        <f>HLOOKUP(B1707,'FY17-18'!$E$2:$GA$49,15,FALSE)</f>
        <v>368</v>
      </c>
      <c r="O1708" s="1">
        <f>HLOOKUP($B1707,'FY18-19'!$E$2:$GA$49,15,FALSE)</f>
        <v>347</v>
      </c>
      <c r="P1708" s="1">
        <f>HLOOKUP($B1707,'FY19-20'!$E$2:$GA$49,15,FALSE)</f>
        <v>354</v>
      </c>
      <c r="Q1708" s="1">
        <f>HLOOKUP($B1707,'FY20-21'!$E$2:$GA$49,15,FALSE)</f>
        <v>330</v>
      </c>
      <c r="R1708" s="1">
        <f>HLOOKUP($B1707,'FY21-22'!$E$2:$GA$49,15,FALSE)</f>
        <v>330</v>
      </c>
      <c r="S1708" s="1">
        <f>HLOOKUP($B1707,'FY22-23'!$E$2:$GA$49,15,FALSE)</f>
        <v>323</v>
      </c>
      <c r="T1708" s="1">
        <f>HLOOKUP($B1707,'FY23-24'!$E$2:$GA$49,15,FALSE)</f>
        <v>296</v>
      </c>
    </row>
    <row r="1709" spans="1:20">
      <c r="B1709" t="s">
        <v>356</v>
      </c>
      <c r="D1709" t="s">
        <v>13</v>
      </c>
      <c r="E1709" s="3">
        <v>48622</v>
      </c>
      <c r="F1709" s="3">
        <v>67482</v>
      </c>
      <c r="G1709" s="3">
        <v>62429</v>
      </c>
      <c r="H1709" s="3">
        <v>61125</v>
      </c>
      <c r="I1709" s="1">
        <v>68224</v>
      </c>
      <c r="J1709" s="1">
        <v>47888</v>
      </c>
      <c r="K1709" s="1">
        <f>HLOOKUP(B1708,'FY14-15'!$E$2:$GA$49,31,FALSE)</f>
        <v>45477</v>
      </c>
      <c r="L1709" s="1">
        <f>HLOOKUP(B1708,'FY15-16'!$E$2:$GA$49,31,FALSE)</f>
        <v>42529.2</v>
      </c>
      <c r="M1709" s="1">
        <f>HLOOKUP(B1708,'FY16-17'!$E$2:$GA$49,31,FALSE)</f>
        <v>42787.6</v>
      </c>
      <c r="N1709" s="1">
        <f>HLOOKUP(B1708,'FY17-18'!$E$2:$GA$49,31,FALSE)</f>
        <v>36162</v>
      </c>
      <c r="O1709" s="1">
        <f>HLOOKUP($B1708,'FY18-19'!$E$2:$GA$49,31,FALSE)</f>
        <v>28324</v>
      </c>
      <c r="P1709" s="1">
        <f>HLOOKUP($B1708,'FY19-20'!$E$2:$GA$49,31,FALSE)</f>
        <v>23199</v>
      </c>
      <c r="Q1709" s="1">
        <f>HLOOKUP($B1708,'FY20-21'!$E$2:$GA$49,31,FALSE)</f>
        <v>26812.5</v>
      </c>
      <c r="R1709" s="1">
        <f>HLOOKUP($B1708,'FY21-22'!$E$2:$GA$49,31,FALSE)</f>
        <v>22050</v>
      </c>
      <c r="S1709" s="1">
        <f>HLOOKUP($B1708,'FY22-23'!$E$2:$GA$49,31,FALSE)</f>
        <v>21900</v>
      </c>
      <c r="T1709" s="1">
        <f>HLOOKUP($B1708,'FY23-24'!$E$2:$GA$49,31,FALSE)</f>
        <v>17199</v>
      </c>
    </row>
    <row r="1710" spans="1:20">
      <c r="B1710" t="s">
        <v>356</v>
      </c>
      <c r="D1710" t="s">
        <v>24</v>
      </c>
      <c r="E1710" s="3">
        <v>88399.06</v>
      </c>
      <c r="F1710" s="3">
        <v>95495.18</v>
      </c>
      <c r="G1710" s="3">
        <v>89150</v>
      </c>
      <c r="H1710" s="3">
        <v>89177.29</v>
      </c>
      <c r="I1710" s="1">
        <v>97659.1</v>
      </c>
      <c r="J1710" s="1">
        <v>87812.49</v>
      </c>
      <c r="K1710" s="1">
        <f>HLOOKUP(B1709,'FY14-15'!$E$2:$GA$49,7,FALSE)</f>
        <v>86608.3</v>
      </c>
      <c r="L1710" s="1">
        <f>HLOOKUP(B1709,'FY15-16'!$E$2:$GA$49,7,FALSE)</f>
        <v>92182.55</v>
      </c>
      <c r="M1710" s="1">
        <f>HLOOKUP(B1709,'FY16-17'!$E$2:$GA$49,7,FALSE)</f>
        <v>87220.26</v>
      </c>
      <c r="N1710" s="1">
        <f>HLOOKUP(B1709,'FY17-18'!$E$2:$GA$49,7,FALSE)</f>
        <v>100931.67</v>
      </c>
      <c r="O1710" s="1">
        <f>HLOOKUP($B1709,'FY18-19'!$E$2:$GA$49,7,FALSE)</f>
        <v>113359</v>
      </c>
      <c r="P1710" s="1">
        <f>HLOOKUP($B1709,'FY19-20'!$E$2:$GA$49,7,FALSE)</f>
        <v>100745.99</v>
      </c>
      <c r="Q1710" s="1">
        <f>HLOOKUP($B1709,'FY20-21'!$E$2:$GA$49,7,FALSE)</f>
        <v>121956.5</v>
      </c>
      <c r="R1710" s="1">
        <f>HLOOKUP($B1709,'FY21-22'!$E$2:$GA$49,7,FALSE)</f>
        <v>102086.31</v>
      </c>
      <c r="S1710" s="1">
        <f>HLOOKUP($B1709,'FY22-23'!$E$2:$GA$49,7,FALSE)</f>
        <v>69601</v>
      </c>
      <c r="T1710" s="1">
        <f>HLOOKUP($B1709,'FY23-24'!$E$2:$GA$49,7,FALSE)</f>
        <v>77339.490000000005</v>
      </c>
    </row>
    <row r="1711" spans="1:20">
      <c r="B1711" t="s">
        <v>356</v>
      </c>
      <c r="D1711" t="s">
        <v>15</v>
      </c>
      <c r="E1711" s="3">
        <v>43179.149999999994</v>
      </c>
      <c r="F1711" s="3">
        <v>49244.020000000004</v>
      </c>
      <c r="G1711" s="3">
        <v>49244.020000000004</v>
      </c>
      <c r="H1711" s="3">
        <v>45829.47</v>
      </c>
      <c r="I1711" s="1">
        <v>50162.770000000004</v>
      </c>
      <c r="J1711" s="1">
        <v>41734.89</v>
      </c>
      <c r="K1711" s="1">
        <f>HLOOKUP(B1710,'FY14-15'!$E$2:$GA$49,39,FALSE)</f>
        <v>41734.89</v>
      </c>
      <c r="L1711" s="1">
        <f>HLOOKUP(B1710,'FY15-16'!$E$2:$GA$49,39,FALSE)</f>
        <v>41873</v>
      </c>
      <c r="M1711" s="1">
        <f>HLOOKUP(B1710,'FY16-17'!$E$2:$GA$49,39,FALSE)</f>
        <v>41873</v>
      </c>
      <c r="N1711" s="1">
        <f>HLOOKUP(B1710,'FY17-18'!$E$2:$GA$49,39,FALSE)</f>
        <v>43241.759999999995</v>
      </c>
      <c r="O1711" s="1">
        <f>HLOOKUP($B1710,'FY18-19'!$E$2:$GA$49,39,FALSE)</f>
        <v>45488</v>
      </c>
      <c r="P1711" s="1">
        <f>HLOOKUP($B1710,'FY19-20'!$E$2:$GA$49,39,FALSE)</f>
        <v>45488</v>
      </c>
      <c r="Q1711" s="1">
        <f>HLOOKUP($B1710,'FY20-21'!$E$2:$GA$49,39,FALSE)</f>
        <v>48021.43</v>
      </c>
      <c r="R1711" s="1">
        <f>HLOOKUP($B1710,'FY21-22'!$E$2:$GA$49,39,FALSE)</f>
        <v>48021.43</v>
      </c>
      <c r="S1711" s="1">
        <f>HLOOKUP($B1710,'FY22-23'!$E$2:$GA$49,39,FALSE)</f>
        <v>40098.71</v>
      </c>
      <c r="T1711" s="1">
        <f>HLOOKUP($B1710,'FY23-24'!$E$2:$GA$49,39,FALSE)</f>
        <v>30502.1</v>
      </c>
    </row>
    <row r="1712" spans="1:20">
      <c r="B1712" t="s">
        <v>356</v>
      </c>
      <c r="D1712" t="s">
        <v>16</v>
      </c>
      <c r="E1712" s="3">
        <v>25028.92</v>
      </c>
      <c r="F1712" s="3">
        <v>29541.82</v>
      </c>
      <c r="G1712" s="3">
        <v>29533.17</v>
      </c>
      <c r="H1712" s="3">
        <v>27734.69</v>
      </c>
      <c r="I1712" s="1">
        <v>31345.23</v>
      </c>
      <c r="J1712" s="1">
        <v>30829.84</v>
      </c>
      <c r="K1712" s="1">
        <f>HLOOKUP(B1711,'FY14-15'!$E$2:$GA$49,48,FALSE)</f>
        <v>26138.85</v>
      </c>
      <c r="L1712" s="1">
        <f>HLOOKUP(B1711,'FY15-16'!$E$2:$GA$49,48,FALSE)</f>
        <v>25824.9</v>
      </c>
      <c r="M1712" s="1">
        <f>HLOOKUP(B1711,'FY16-17'!$E$2:$GA$49,48,FALSE)</f>
        <v>25454.230000000003</v>
      </c>
      <c r="N1712" s="1">
        <f>HLOOKUP(B1711,'FY17-18'!$E$2:$GA$49,48,FALSE)</f>
        <v>25279.68</v>
      </c>
      <c r="O1712" s="1">
        <f>HLOOKUP($B1711,'FY18-19'!$E$2:$GA$49,48,FALSE)</f>
        <v>25488.86</v>
      </c>
      <c r="P1712" s="1">
        <f>HLOOKUP($B1711,'FY19-20'!$E$2:$GA$49,48,FALSE)</f>
        <v>25997.690000000002</v>
      </c>
      <c r="Q1712" s="1">
        <f>HLOOKUP($B1711,'FY20-21'!$E$2:$GA$49,48,FALSE)</f>
        <v>28912.38</v>
      </c>
      <c r="R1712" s="1">
        <f>HLOOKUP($B1711,'FY21-22'!$E$2:$GA$49,48,FALSE)</f>
        <v>27989.72</v>
      </c>
      <c r="S1712" s="1">
        <f>HLOOKUP($B1711,'FY22-23'!$E$2:$GA$49,48,FALSE)</f>
        <v>22223.699999999997</v>
      </c>
      <c r="T1712" s="1">
        <f>HLOOKUP($B1711,'FY23-24'!$E$2:$GA$49,48,FALSE)</f>
        <v>15923.67</v>
      </c>
    </row>
    <row r="1713" spans="1:20">
      <c r="B1713" t="s">
        <v>356</v>
      </c>
      <c r="D1713" t="s">
        <v>17</v>
      </c>
      <c r="E1713" s="3">
        <v>189.7</v>
      </c>
      <c r="F1713" s="3">
        <v>198.53</v>
      </c>
      <c r="G1713" s="3">
        <v>188.48</v>
      </c>
      <c r="H1713" s="3">
        <v>197.29</v>
      </c>
      <c r="I1713" s="3">
        <v>215.58300220750553</v>
      </c>
      <c r="J1713" s="3">
        <v>197.77587837837839</v>
      </c>
      <c r="K1713" s="3">
        <f t="shared" ref="K1713:R1713" si="1247">K1710/K1708</f>
        <v>205.72042755344418</v>
      </c>
      <c r="L1713" s="3">
        <f t="shared" si="1247"/>
        <v>227.61123456790125</v>
      </c>
      <c r="M1713" s="3">
        <f t="shared" si="1247"/>
        <v>231.96877659574466</v>
      </c>
      <c r="N1713" s="3">
        <f t="shared" si="1247"/>
        <v>274.27084239130437</v>
      </c>
      <c r="O1713" s="3">
        <f t="shared" si="1247"/>
        <v>326.68299711815564</v>
      </c>
      <c r="P1713" s="3">
        <f t="shared" si="1247"/>
        <v>284.59319209039552</v>
      </c>
      <c r="Q1713" s="3">
        <f t="shared" si="1247"/>
        <v>369.56515151515151</v>
      </c>
      <c r="R1713" s="3">
        <f t="shared" si="1247"/>
        <v>309.35245454545452</v>
      </c>
      <c r="S1713" s="3">
        <f t="shared" ref="S1713:T1713" si="1248">S1710/S1708</f>
        <v>215.48297213622291</v>
      </c>
      <c r="T1713" s="3">
        <f t="shared" si="1248"/>
        <v>261.28206081081083</v>
      </c>
    </row>
    <row r="1714" spans="1:20">
      <c r="B1714" t="s">
        <v>356</v>
      </c>
      <c r="D1714" t="s">
        <v>18</v>
      </c>
      <c r="E1714" s="4">
        <v>1.82</v>
      </c>
      <c r="F1714" s="4">
        <v>1.42</v>
      </c>
      <c r="G1714" s="4">
        <v>1.43</v>
      </c>
      <c r="H1714" s="4">
        <v>1.46</v>
      </c>
      <c r="I1714" s="5">
        <v>1.4314478775797375</v>
      </c>
      <c r="J1714" s="5">
        <v>1.8337055212161713</v>
      </c>
      <c r="K1714" s="3">
        <f t="shared" ref="K1714:M1716" si="1249">K1710/K1709</f>
        <v>1.9044418057479606</v>
      </c>
      <c r="L1714" s="3">
        <f t="shared" si="1249"/>
        <v>2.1675119682476982</v>
      </c>
      <c r="M1714" s="3">
        <f t="shared" si="1249"/>
        <v>2.0384471201937009</v>
      </c>
      <c r="N1714" s="3">
        <f t="shared" ref="N1714:R1716" si="1250">N1710/N1709</f>
        <v>2.7910975609756097</v>
      </c>
      <c r="O1714" s="3">
        <f t="shared" si="1250"/>
        <v>4.0022242621098716</v>
      </c>
      <c r="P1714" s="3">
        <f t="shared" si="1250"/>
        <v>4.3426867537393852</v>
      </c>
      <c r="Q1714" s="3">
        <f t="shared" si="1250"/>
        <v>4.5484941724941725</v>
      </c>
      <c r="R1714" s="3">
        <f t="shared" si="1250"/>
        <v>4.6297646258503402</v>
      </c>
      <c r="S1714" s="3">
        <f t="shared" ref="S1714:T1714" si="1251">S1710/S1709</f>
        <v>3.1781278538812785</v>
      </c>
      <c r="T1714" s="3">
        <f t="shared" si="1251"/>
        <v>4.4967434153148442</v>
      </c>
    </row>
    <row r="1715" spans="1:20">
      <c r="B1715" t="s">
        <v>356</v>
      </c>
      <c r="D1715" t="s">
        <v>19</v>
      </c>
      <c r="E1715" s="6">
        <v>0.48849999999999999</v>
      </c>
      <c r="F1715" s="6">
        <v>0.51570000000000005</v>
      </c>
      <c r="G1715" s="6">
        <v>0.5524</v>
      </c>
      <c r="H1715" s="6">
        <v>0.51390000000000002</v>
      </c>
      <c r="I1715" s="6">
        <v>0.51365177438661636</v>
      </c>
      <c r="J1715" s="6">
        <v>0.47527282280686944</v>
      </c>
      <c r="K1715" s="6">
        <f t="shared" si="1249"/>
        <v>0.48188095136378384</v>
      </c>
      <c r="L1715" s="6">
        <f t="shared" si="1249"/>
        <v>0.45423998359776335</v>
      </c>
      <c r="M1715" s="6">
        <f t="shared" si="1249"/>
        <v>0.48008341181280589</v>
      </c>
      <c r="N1715" s="6">
        <f t="shared" si="1250"/>
        <v>0.42842608271516758</v>
      </c>
      <c r="O1715" s="6">
        <f t="shared" si="1250"/>
        <v>0.40127382916221915</v>
      </c>
      <c r="P1715" s="6">
        <f t="shared" si="1250"/>
        <v>0.45151176736662174</v>
      </c>
      <c r="Q1715" s="6">
        <f t="shared" si="1250"/>
        <v>0.39375867624931843</v>
      </c>
      <c r="R1715" s="6">
        <f t="shared" si="1250"/>
        <v>0.47040029167476033</v>
      </c>
      <c r="S1715" s="6">
        <f t="shared" ref="S1715:T1715" si="1252">S1711/S1710</f>
        <v>0.57612261318084512</v>
      </c>
      <c r="T1715" s="6">
        <f t="shared" si="1252"/>
        <v>0.39439230850888718</v>
      </c>
    </row>
    <row r="1716" spans="1:20">
      <c r="B1716" t="s">
        <v>356</v>
      </c>
      <c r="D1716" t="s">
        <v>20</v>
      </c>
      <c r="E1716" s="6">
        <v>0.57969999999999999</v>
      </c>
      <c r="F1716" s="6">
        <v>0.59989999999999999</v>
      </c>
      <c r="G1716" s="6">
        <v>0.59970000000000001</v>
      </c>
      <c r="H1716" s="6">
        <v>0.60519999999999996</v>
      </c>
      <c r="I1716" s="6">
        <v>0.62487039690989943</v>
      </c>
      <c r="J1716" s="6">
        <v>0.73870663131015801</v>
      </c>
      <c r="K1716" s="6">
        <f t="shared" si="1249"/>
        <v>0.62630691011764972</v>
      </c>
      <c r="L1716" s="6">
        <f t="shared" si="1249"/>
        <v>0.61674348625606001</v>
      </c>
      <c r="M1716" s="6">
        <f t="shared" si="1249"/>
        <v>0.60789124256680926</v>
      </c>
      <c r="N1716" s="6">
        <f t="shared" si="1250"/>
        <v>0.58461265221397096</v>
      </c>
      <c r="O1716" s="6">
        <f t="shared" si="1250"/>
        <v>0.56034250791417517</v>
      </c>
      <c r="P1716" s="6">
        <f t="shared" si="1250"/>
        <v>0.5715285349982413</v>
      </c>
      <c r="Q1716" s="6">
        <f t="shared" si="1250"/>
        <v>0.60207244973754426</v>
      </c>
      <c r="R1716" s="6">
        <f t="shared" si="1250"/>
        <v>0.5828589444337664</v>
      </c>
      <c r="S1716" s="6">
        <f t="shared" ref="S1716:T1716" si="1253">S1712/S1711</f>
        <v>0.55422481172087579</v>
      </c>
      <c r="T1716" s="6">
        <f t="shared" si="1253"/>
        <v>0.52205159644745769</v>
      </c>
    </row>
    <row r="1717" spans="1:20">
      <c r="B1717" t="s">
        <v>356</v>
      </c>
      <c r="D1717" t="s">
        <v>21</v>
      </c>
      <c r="E1717" s="6">
        <v>0.28310000000000002</v>
      </c>
      <c r="F1717" s="6">
        <v>0.30940000000000001</v>
      </c>
      <c r="G1717" s="6">
        <v>0.33129999999999998</v>
      </c>
      <c r="H1717" s="6">
        <v>0.311</v>
      </c>
      <c r="I1717" s="6">
        <v>0.32096578813443905</v>
      </c>
      <c r="J1717" s="6">
        <v>0.35108718588893217</v>
      </c>
      <c r="K1717" s="6">
        <f t="shared" ref="K1717:R1717" si="1254">K1712/K1710</f>
        <v>0.30180536969320487</v>
      </c>
      <c r="L1717" s="6">
        <f t="shared" si="1254"/>
        <v>0.28014955108098011</v>
      </c>
      <c r="M1717" s="6">
        <f t="shared" si="1254"/>
        <v>0.29183850174259979</v>
      </c>
      <c r="N1717" s="6">
        <f t="shared" si="1254"/>
        <v>0.25046330849375625</v>
      </c>
      <c r="O1717" s="6">
        <f t="shared" si="1254"/>
        <v>0.22485078379308215</v>
      </c>
      <c r="P1717" s="6">
        <f t="shared" si="1254"/>
        <v>0.25805185893751209</v>
      </c>
      <c r="Q1717" s="6">
        <f t="shared" si="1254"/>
        <v>0.23707125081483973</v>
      </c>
      <c r="R1717" s="6">
        <f t="shared" si="1254"/>
        <v>0.27417701746688661</v>
      </c>
      <c r="S1717" s="6">
        <f t="shared" ref="S1717:T1717" si="1255">S1712/S1710</f>
        <v>0.31930144681829281</v>
      </c>
      <c r="T1717" s="6">
        <f t="shared" si="1255"/>
        <v>0.20589313428366285</v>
      </c>
    </row>
    <row r="1718" spans="1:20">
      <c r="B1718" t="s">
        <v>356</v>
      </c>
    </row>
    <row r="1719" spans="1:20">
      <c r="A1719" t="s">
        <v>358</v>
      </c>
      <c r="B1719" t="s">
        <v>359</v>
      </c>
      <c r="C1719" t="s">
        <v>360</v>
      </c>
    </row>
    <row r="1720" spans="1:20">
      <c r="B1720" t="s">
        <v>359</v>
      </c>
      <c r="D1720" t="s">
        <v>12</v>
      </c>
      <c r="E1720" s="1">
        <v>465</v>
      </c>
      <c r="F1720" s="1">
        <v>438</v>
      </c>
      <c r="G1720" s="1">
        <v>420</v>
      </c>
      <c r="H1720" s="1">
        <v>389</v>
      </c>
      <c r="I1720" s="1">
        <v>389</v>
      </c>
      <c r="J1720" s="1">
        <v>415</v>
      </c>
      <c r="K1720" s="1">
        <f>HLOOKUP(B1719,'FY14-15'!$E$2:$GA$49,15,FALSE)</f>
        <v>414</v>
      </c>
      <c r="L1720" s="1">
        <f>HLOOKUP(B1719,'FY15-16'!$E$2:$GA$49,15,FALSE)</f>
        <v>403</v>
      </c>
      <c r="M1720" s="1">
        <f>HLOOKUP(B1719,'FY16-17'!$E$2:$GA$49,15,FALSE)</f>
        <v>416</v>
      </c>
      <c r="N1720" s="1">
        <f>HLOOKUP(B1719,'FY17-18'!$E$2:$GA$49,15,FALSE)</f>
        <v>443</v>
      </c>
      <c r="O1720" s="1">
        <f>HLOOKUP($B1719,'FY18-19'!$E$2:$GA$49,15,FALSE)</f>
        <v>427</v>
      </c>
      <c r="P1720" s="1">
        <f>HLOOKUP($B1719,'FY19-20'!$E$2:$GA$49,15,FALSE)</f>
        <v>415</v>
      </c>
      <c r="Q1720" s="1">
        <f>HLOOKUP($B1719,'FY20-21'!$E$2:$GA$49,15,FALSE)</f>
        <v>180</v>
      </c>
      <c r="R1720" s="1">
        <f>HLOOKUP($B1719,'FY21-22'!$E$2:$GA$49,15,FALSE)</f>
        <v>96</v>
      </c>
      <c r="S1720" s="1">
        <f>HLOOKUP($B1719,'FY22-23'!$E$2:$GA$49,15,FALSE)</f>
        <v>128</v>
      </c>
      <c r="T1720" s="1">
        <f>HLOOKUP($B1719,'FY23-24'!$E$2:$GA$49,15,FALSE)</f>
        <v>101</v>
      </c>
    </row>
    <row r="1721" spans="1:20">
      <c r="B1721" t="s">
        <v>359</v>
      </c>
      <c r="D1721" t="s">
        <v>13</v>
      </c>
      <c r="E1721" s="3">
        <v>63008.4</v>
      </c>
      <c r="F1721" s="3">
        <v>59935.199999999997</v>
      </c>
      <c r="G1721" s="3">
        <v>63273.599999999999</v>
      </c>
      <c r="H1721" s="3">
        <v>57720</v>
      </c>
      <c r="I1721" s="1">
        <v>65145.599999999999</v>
      </c>
      <c r="J1721" s="1">
        <v>65940</v>
      </c>
      <c r="K1721" s="1">
        <f>HLOOKUP(B1720,'FY14-15'!$E$2:$GA$49,31,FALSE)</f>
        <v>66160.800000000003</v>
      </c>
      <c r="L1721" s="1">
        <f>HLOOKUP(B1720,'FY15-16'!$E$2:$GA$49,31,FALSE)</f>
        <v>64233</v>
      </c>
      <c r="M1721" s="1">
        <f>HLOOKUP(B1720,'FY16-17'!$E$2:$GA$49,31,FALSE)</f>
        <v>71672</v>
      </c>
      <c r="N1721" s="1">
        <f>HLOOKUP(B1720,'FY17-18'!$E$2:$GA$49,31,FALSE)</f>
        <v>65257.5</v>
      </c>
      <c r="O1721" s="1">
        <f>HLOOKUP($B1720,'FY18-19'!$E$2:$GA$49,31,FALSE)</f>
        <v>43460</v>
      </c>
      <c r="P1721" s="1">
        <f>HLOOKUP($B1720,'FY19-20'!$E$2:$GA$49,31,FALSE)</f>
        <v>24840</v>
      </c>
      <c r="Q1721" s="1">
        <f>HLOOKUP($B1720,'FY20-21'!$E$2:$GA$49,31,FALSE)</f>
        <v>30858</v>
      </c>
      <c r="R1721" s="1">
        <f>HLOOKUP($B1720,'FY21-22'!$E$2:$GA$49,31,FALSE)</f>
        <v>30659.200000000001</v>
      </c>
      <c r="S1721" s="1">
        <f>HLOOKUP($B1720,'FY22-23'!$E$2:$GA$49,31,FALSE)</f>
        <v>30473.200000000001</v>
      </c>
      <c r="T1721" s="1">
        <f>HLOOKUP($B1720,'FY23-24'!$E$2:$GA$49,31,FALSE)</f>
        <v>27427.4</v>
      </c>
    </row>
    <row r="1722" spans="1:20">
      <c r="B1722" t="s">
        <v>359</v>
      </c>
      <c r="D1722" t="s">
        <v>24</v>
      </c>
      <c r="E1722" s="3">
        <v>155220.44</v>
      </c>
      <c r="F1722" s="3">
        <v>120304.1</v>
      </c>
      <c r="G1722" s="3">
        <v>102995.19</v>
      </c>
      <c r="H1722" s="3">
        <v>96045.47</v>
      </c>
      <c r="I1722" s="1">
        <v>132962.35</v>
      </c>
      <c r="J1722" s="1">
        <v>134330.03</v>
      </c>
      <c r="K1722" s="1">
        <f>HLOOKUP(B1721,'FY14-15'!$E$2:$GA$49,7,FALSE)</f>
        <v>144001.48000000001</v>
      </c>
      <c r="L1722" s="1">
        <f>HLOOKUP(B1721,'FY15-16'!$E$2:$GA$49,7,FALSE)</f>
        <v>129329.47</v>
      </c>
      <c r="M1722" s="1">
        <f>HLOOKUP(B1721,'FY16-17'!$E$2:$GA$49,7,FALSE)</f>
        <v>148580.29999999999</v>
      </c>
      <c r="N1722" s="1">
        <f>HLOOKUP(B1721,'FY17-18'!$E$2:$GA$49,7,FALSE)</f>
        <v>107855.91</v>
      </c>
      <c r="O1722" s="1">
        <f>HLOOKUP($B1721,'FY18-19'!$E$2:$GA$49,7,FALSE)</f>
        <v>149855.29</v>
      </c>
      <c r="P1722" s="1">
        <f>HLOOKUP($B1721,'FY19-20'!$E$2:$GA$49,7,FALSE)</f>
        <v>142504.25</v>
      </c>
      <c r="Q1722" s="1">
        <f>HLOOKUP($B1721,'FY20-21'!$E$2:$GA$49,7,FALSE)</f>
        <v>168122.23</v>
      </c>
      <c r="R1722" s="1">
        <f>HLOOKUP($B1721,'FY21-22'!$E$2:$GA$49,7,FALSE)</f>
        <v>170641.78</v>
      </c>
      <c r="S1722" s="1">
        <f>HLOOKUP($B1721,'FY22-23'!$E$2:$GA$49,7,FALSE)</f>
        <v>169807.11</v>
      </c>
      <c r="T1722" s="1">
        <f>HLOOKUP($B1721,'FY23-24'!$E$2:$GA$49,7,FALSE)</f>
        <v>172514.54</v>
      </c>
    </row>
    <row r="1723" spans="1:20">
      <c r="B1723" t="s">
        <v>359</v>
      </c>
      <c r="D1723" t="s">
        <v>15</v>
      </c>
      <c r="E1723" s="3">
        <v>68352.63</v>
      </c>
      <c r="F1723" s="3">
        <v>68352.63</v>
      </c>
      <c r="G1723" s="3">
        <v>55756.83</v>
      </c>
      <c r="H1723" s="3">
        <v>50730.35</v>
      </c>
      <c r="I1723" s="1">
        <v>61349.04</v>
      </c>
      <c r="J1723" s="1">
        <v>62011.22</v>
      </c>
      <c r="K1723" s="1">
        <f>HLOOKUP(B1722,'FY14-15'!$E$2:$GA$49,39,FALSE)</f>
        <v>65342.229999999996</v>
      </c>
      <c r="L1723" s="1">
        <f>HLOOKUP(B1722,'FY15-16'!$E$2:$GA$49,39,FALSE)</f>
        <v>65342.229999999996</v>
      </c>
      <c r="M1723" s="1">
        <f>HLOOKUP(B1722,'FY16-17'!$E$2:$GA$49,39,FALSE)</f>
        <v>68273.279999999999</v>
      </c>
      <c r="N1723" s="1">
        <f>HLOOKUP(B1722,'FY17-18'!$E$2:$GA$49,39,FALSE)</f>
        <v>68273.279999999999</v>
      </c>
      <c r="O1723" s="1">
        <f>HLOOKUP($B1722,'FY18-19'!$E$2:$GA$49,39,FALSE)</f>
        <v>61639.86</v>
      </c>
      <c r="P1723" s="1">
        <f>HLOOKUP($B1722,'FY19-20'!$E$2:$GA$49,39,FALSE)</f>
        <v>61639.86</v>
      </c>
      <c r="Q1723" s="1">
        <f>HLOOKUP($B1722,'FY20-21'!$E$2:$GA$49,39,FALSE)</f>
        <v>64670.9</v>
      </c>
      <c r="R1723" s="1">
        <f>HLOOKUP($B1722,'FY21-22'!$E$2:$GA$49,39,FALSE)</f>
        <v>65474.49</v>
      </c>
      <c r="S1723" s="1">
        <f>HLOOKUP($B1722,'FY22-23'!$E$2:$GA$49,39,FALSE)</f>
        <v>65474.49</v>
      </c>
      <c r="T1723" s="1">
        <f>HLOOKUP($B1722,'FY23-24'!$E$2:$GA$49,39,FALSE)</f>
        <v>65299.44</v>
      </c>
    </row>
    <row r="1724" spans="1:20">
      <c r="B1724" t="s">
        <v>359</v>
      </c>
      <c r="D1724" t="s">
        <v>16</v>
      </c>
      <c r="E1724" s="3">
        <v>40044.36</v>
      </c>
      <c r="F1724" s="3">
        <v>40188.720000000001</v>
      </c>
      <c r="G1724" s="3">
        <v>32180.370000000003</v>
      </c>
      <c r="H1724" s="3">
        <v>30571.87</v>
      </c>
      <c r="I1724" s="1">
        <v>38888.229999999996</v>
      </c>
      <c r="J1724" s="1">
        <v>38180.480000000003</v>
      </c>
      <c r="K1724" s="1">
        <f>HLOOKUP(B1723,'FY14-15'!$E$2:$GA$49,48,FALSE)</f>
        <v>42779.240000000005</v>
      </c>
      <c r="L1724" s="1">
        <f>HLOOKUP(B1723,'FY15-16'!$E$2:$GA$49,48,FALSE)</f>
        <v>40276.97</v>
      </c>
      <c r="M1724" s="1">
        <f>HLOOKUP(B1723,'FY16-17'!$E$2:$GA$49,48,FALSE)</f>
        <v>41801.619999999995</v>
      </c>
      <c r="N1724" s="1">
        <f>HLOOKUP(B1723,'FY17-18'!$E$2:$GA$49,48,FALSE)</f>
        <v>39707.259999999995</v>
      </c>
      <c r="O1724" s="1">
        <f>HLOOKUP($B1723,'FY18-19'!$E$2:$GA$49,48,FALSE)</f>
        <v>33678.28</v>
      </c>
      <c r="P1724" s="1">
        <f>HLOOKUP($B1723,'FY19-20'!$E$2:$GA$49,48,FALSE)</f>
        <v>35228.94</v>
      </c>
      <c r="Q1724" s="1">
        <f>HLOOKUP($B1723,'FY20-21'!$E$2:$GA$49,48,FALSE)</f>
        <v>38898.79</v>
      </c>
      <c r="R1724" s="1">
        <f>HLOOKUP($B1723,'FY21-22'!$E$2:$GA$49,48,FALSE)</f>
        <v>38239.300000000003</v>
      </c>
      <c r="S1724" s="1">
        <f>HLOOKUP($B1723,'FY22-23'!$E$2:$GA$49,48,FALSE)</f>
        <v>37492.730000000003</v>
      </c>
      <c r="T1724" s="1">
        <f>HLOOKUP($B1723,'FY23-24'!$E$2:$GA$49,48,FALSE)</f>
        <v>35869.699999999997</v>
      </c>
    </row>
    <row r="1725" spans="1:20">
      <c r="B1725" t="s">
        <v>359</v>
      </c>
      <c r="D1725" t="s">
        <v>17</v>
      </c>
      <c r="E1725" s="3">
        <v>333.81</v>
      </c>
      <c r="F1725" s="3">
        <v>274.67</v>
      </c>
      <c r="G1725" s="3">
        <v>245.23</v>
      </c>
      <c r="H1725" s="3">
        <v>246.9</v>
      </c>
      <c r="I1725" s="3">
        <v>341.80552699228792</v>
      </c>
      <c r="J1725" s="3">
        <v>323.68681927710844</v>
      </c>
      <c r="K1725" s="3">
        <f t="shared" ref="K1725:R1725" si="1256">K1722/K1720</f>
        <v>347.82966183574882</v>
      </c>
      <c r="L1725" s="3">
        <f t="shared" si="1256"/>
        <v>320.91679900744418</v>
      </c>
      <c r="M1725" s="3">
        <f t="shared" si="1256"/>
        <v>357.16418269230769</v>
      </c>
      <c r="N1725" s="3">
        <f t="shared" si="1256"/>
        <v>243.46706546275396</v>
      </c>
      <c r="O1725" s="3">
        <f t="shared" si="1256"/>
        <v>350.94915690866515</v>
      </c>
      <c r="P1725" s="3">
        <f t="shared" si="1256"/>
        <v>343.38373493975905</v>
      </c>
      <c r="Q1725" s="3">
        <f t="shared" si="1256"/>
        <v>934.01238888888895</v>
      </c>
      <c r="R1725" s="3">
        <f t="shared" si="1256"/>
        <v>1777.5185416666666</v>
      </c>
      <c r="S1725" s="3">
        <f t="shared" ref="S1725:T1725" si="1257">S1722/S1720</f>
        <v>1326.6180468749999</v>
      </c>
      <c r="T1725" s="3">
        <f t="shared" si="1257"/>
        <v>1708.0647524752476</v>
      </c>
    </row>
    <row r="1726" spans="1:20">
      <c r="B1726" t="s">
        <v>359</v>
      </c>
      <c r="D1726" t="s">
        <v>18</v>
      </c>
      <c r="E1726" s="4">
        <v>2.46</v>
      </c>
      <c r="F1726" s="4">
        <v>2.0099999999999998</v>
      </c>
      <c r="G1726" s="4">
        <v>1.63</v>
      </c>
      <c r="H1726" s="4">
        <v>1.66</v>
      </c>
      <c r="I1726" s="5">
        <v>2.0410027691816488</v>
      </c>
      <c r="J1726" s="5">
        <v>2.0371554443433424</v>
      </c>
      <c r="K1726" s="3">
        <f t="shared" ref="K1726:M1728" si="1258">K1722/K1721</f>
        <v>2.1765377685880463</v>
      </c>
      <c r="L1726" s="3">
        <f t="shared" si="1258"/>
        <v>2.0134427786340354</v>
      </c>
      <c r="M1726" s="3">
        <f t="shared" si="1258"/>
        <v>2.0730592141980129</v>
      </c>
      <c r="N1726" s="3">
        <f t="shared" ref="N1726:R1728" si="1259">N1722/N1721</f>
        <v>1.6527741638892082</v>
      </c>
      <c r="O1726" s="3">
        <f t="shared" si="1259"/>
        <v>3.448119880349747</v>
      </c>
      <c r="P1726" s="3">
        <f t="shared" si="1259"/>
        <v>5.7368860708534619</v>
      </c>
      <c r="Q1726" s="3">
        <f t="shared" si="1259"/>
        <v>5.448254261455701</v>
      </c>
      <c r="R1726" s="3">
        <f t="shared" si="1259"/>
        <v>5.5657610113766829</v>
      </c>
      <c r="S1726" s="3">
        <f t="shared" ref="S1726:T1726" si="1260">S1722/S1721</f>
        <v>5.572342582990955</v>
      </c>
      <c r="T1726" s="3">
        <f t="shared" si="1260"/>
        <v>6.289861233656854</v>
      </c>
    </row>
    <row r="1727" spans="1:20">
      <c r="B1727" t="s">
        <v>359</v>
      </c>
      <c r="D1727" t="s">
        <v>19</v>
      </c>
      <c r="E1727" s="6">
        <v>0.44040000000000001</v>
      </c>
      <c r="F1727" s="6">
        <v>0.56820000000000004</v>
      </c>
      <c r="G1727" s="6">
        <v>0.54139999999999999</v>
      </c>
      <c r="H1727" s="6">
        <v>0.5282</v>
      </c>
      <c r="I1727" s="6">
        <v>0.46140159225525118</v>
      </c>
      <c r="J1727" s="6">
        <v>0.46163333693888109</v>
      </c>
      <c r="K1727" s="6">
        <f t="shared" si="1258"/>
        <v>0.45376082245821359</v>
      </c>
      <c r="L1727" s="6">
        <f t="shared" si="1258"/>
        <v>0.50523851988259127</v>
      </c>
      <c r="M1727" s="6">
        <f t="shared" si="1258"/>
        <v>0.45950425460172045</v>
      </c>
      <c r="N1727" s="6">
        <f t="shared" si="1259"/>
        <v>0.63300453354850927</v>
      </c>
      <c r="O1727" s="6">
        <f t="shared" si="1259"/>
        <v>0.41132922301241415</v>
      </c>
      <c r="P1727" s="6">
        <f t="shared" si="1259"/>
        <v>0.43254752051254614</v>
      </c>
      <c r="Q1727" s="6">
        <f t="shared" si="1259"/>
        <v>0.38466596594632368</v>
      </c>
      <c r="R1727" s="6">
        <f t="shared" si="1259"/>
        <v>0.38369554044736287</v>
      </c>
      <c r="S1727" s="6">
        <f t="shared" ref="S1727:T1727" si="1261">S1723/S1722</f>
        <v>0.38558155780402836</v>
      </c>
      <c r="T1727" s="6">
        <f t="shared" si="1261"/>
        <v>0.37851557323805868</v>
      </c>
    </row>
    <row r="1728" spans="1:20">
      <c r="B1728" t="s">
        <v>359</v>
      </c>
      <c r="D1728" t="s">
        <v>20</v>
      </c>
      <c r="E1728" s="6">
        <v>0.58579999999999999</v>
      </c>
      <c r="F1728" s="6">
        <v>0.58799999999999997</v>
      </c>
      <c r="G1728" s="6">
        <v>0.57720000000000005</v>
      </c>
      <c r="H1728" s="6">
        <v>0.60260000000000002</v>
      </c>
      <c r="I1728" s="6">
        <v>0.63388489860640029</v>
      </c>
      <c r="J1728" s="6">
        <v>0.61570277120817818</v>
      </c>
      <c r="K1728" s="6">
        <f t="shared" si="1258"/>
        <v>0.6546951336065514</v>
      </c>
      <c r="L1728" s="6">
        <f t="shared" si="1258"/>
        <v>0.61640029732685897</v>
      </c>
      <c r="M1728" s="6">
        <f t="shared" si="1258"/>
        <v>0.6122691043992613</v>
      </c>
      <c r="N1728" s="6">
        <f t="shared" si="1259"/>
        <v>0.58159297458683679</v>
      </c>
      <c r="O1728" s="6">
        <f t="shared" si="1259"/>
        <v>0.54637177955952521</v>
      </c>
      <c r="P1728" s="6">
        <f t="shared" si="1259"/>
        <v>0.57152855311481887</v>
      </c>
      <c r="Q1728" s="6">
        <f t="shared" si="1259"/>
        <v>0.60148830463160396</v>
      </c>
      <c r="R1728" s="6">
        <f t="shared" si="1259"/>
        <v>0.58403356788269756</v>
      </c>
      <c r="S1728" s="6">
        <f t="shared" ref="S1728:T1728" si="1262">S1724/S1723</f>
        <v>0.57263111175054593</v>
      </c>
      <c r="T1728" s="6">
        <f t="shared" si="1262"/>
        <v>0.54931098949700019</v>
      </c>
    </row>
    <row r="1729" spans="1:20">
      <c r="B1729" t="s">
        <v>359</v>
      </c>
      <c r="D1729" t="s">
        <v>21</v>
      </c>
      <c r="E1729" s="6">
        <v>0.25800000000000001</v>
      </c>
      <c r="F1729" s="6">
        <v>0.33410000000000001</v>
      </c>
      <c r="G1729" s="6">
        <v>0.31240000000000001</v>
      </c>
      <c r="H1729" s="6">
        <v>0.31830000000000003</v>
      </c>
      <c r="I1729" s="6">
        <v>0.29247550152355156</v>
      </c>
      <c r="J1729" s="6">
        <v>0.28422892483534773</v>
      </c>
      <c r="K1729" s="6">
        <f t="shared" ref="K1729:R1729" si="1263">K1724/K1722</f>
        <v>0.29707500228469874</v>
      </c>
      <c r="L1729" s="6">
        <f t="shared" si="1263"/>
        <v>0.3114291738766114</v>
      </c>
      <c r="M1729" s="6">
        <f t="shared" si="1263"/>
        <v>0.28134025843264548</v>
      </c>
      <c r="N1729" s="6">
        <f t="shared" si="1263"/>
        <v>0.36815098959343068</v>
      </c>
      <c r="O1729" s="6">
        <f t="shared" si="1263"/>
        <v>0.22473867956212956</v>
      </c>
      <c r="P1729" s="6">
        <f t="shared" si="1263"/>
        <v>0.24721325855193793</v>
      </c>
      <c r="Q1729" s="6">
        <f t="shared" si="1263"/>
        <v>0.23137207970653256</v>
      </c>
      <c r="R1729" s="6">
        <f t="shared" si="1263"/>
        <v>0.22409107546815324</v>
      </c>
      <c r="S1729" s="6">
        <f t="shared" ref="S1729:T1729" si="1264">S1724/S1722</f>
        <v>0.22079599611582817</v>
      </c>
      <c r="T1729" s="6">
        <f t="shared" si="1264"/>
        <v>0.20792276407542226</v>
      </c>
    </row>
    <row r="1730" spans="1:20">
      <c r="B1730" t="s">
        <v>359</v>
      </c>
    </row>
    <row r="1731" spans="1:20">
      <c r="A1731" t="s">
        <v>358</v>
      </c>
      <c r="B1731" t="s">
        <v>361</v>
      </c>
      <c r="C1731" t="s">
        <v>362</v>
      </c>
    </row>
    <row r="1732" spans="1:20">
      <c r="B1732" t="s">
        <v>361</v>
      </c>
      <c r="D1732" t="s">
        <v>12</v>
      </c>
      <c r="E1732" s="1">
        <v>1349</v>
      </c>
      <c r="F1732" s="1">
        <v>1330</v>
      </c>
      <c r="G1732" s="1">
        <v>1554</v>
      </c>
      <c r="H1732" s="1">
        <v>1395</v>
      </c>
      <c r="I1732" s="1">
        <v>1250</v>
      </c>
      <c r="J1732" s="1">
        <v>1306</v>
      </c>
      <c r="K1732" s="1">
        <f>HLOOKUP(B1731,'FY14-15'!$E$2:$GA$49,15,FALSE)</f>
        <v>1450</v>
      </c>
      <c r="L1732" s="1">
        <f>HLOOKUP(B1731,'FY15-16'!$E$2:$GA$49,15,FALSE)</f>
        <v>1224</v>
      </c>
      <c r="M1732" s="1">
        <f>HLOOKUP(B1731,'FY16-17'!$E$2:$GA$49,15,FALSE)</f>
        <v>1240</v>
      </c>
      <c r="N1732" s="1">
        <f>HLOOKUP(B1731,'FY17-18'!$E$2:$GA$49,15,FALSE)</f>
        <v>1460</v>
      </c>
      <c r="O1732" s="1">
        <f>HLOOKUP($B1731,'FY18-19'!$E$2:$GA$49,15,FALSE)</f>
        <v>1500</v>
      </c>
      <c r="P1732" s="1">
        <f>HLOOKUP($B1731,'FY19-20'!$E$2:$GA$49,15,FALSE)</f>
        <v>800</v>
      </c>
      <c r="Q1732" s="1">
        <f>HLOOKUP($B1731,'FY20-21'!$E$2:$GA$49,15,FALSE)</f>
        <v>800</v>
      </c>
      <c r="R1732" s="1">
        <f>HLOOKUP($B1731,'FY21-22'!$E$2:$GA$49,15,FALSE)</f>
        <v>650</v>
      </c>
      <c r="S1732" s="1">
        <f>HLOOKUP($B1731,'FY22-23'!$E$2:$GA$49,15,FALSE)</f>
        <v>650</v>
      </c>
      <c r="T1732" s="1">
        <f>HLOOKUP($B1731,'FY23-24'!$E$2:$GA$49,15,FALSE)</f>
        <v>496</v>
      </c>
    </row>
    <row r="1733" spans="1:20">
      <c r="B1733" t="s">
        <v>361</v>
      </c>
      <c r="D1733" t="s">
        <v>13</v>
      </c>
      <c r="E1733" s="3">
        <v>128020</v>
      </c>
      <c r="F1733" s="3">
        <v>122484</v>
      </c>
      <c r="G1733" s="3">
        <v>122636</v>
      </c>
      <c r="H1733" s="3">
        <v>112104</v>
      </c>
      <c r="I1733" s="1">
        <v>114724</v>
      </c>
      <c r="J1733" s="1">
        <v>115928</v>
      </c>
      <c r="K1733" s="1">
        <f>HLOOKUP(B1732,'FY14-15'!$E$2:$GA$49,31,FALSE)</f>
        <v>114312</v>
      </c>
      <c r="L1733" s="1">
        <f>HLOOKUP(B1732,'FY15-16'!$E$2:$GA$49,31,FALSE)</f>
        <v>114844.4</v>
      </c>
      <c r="M1733" s="1">
        <f>HLOOKUP(B1732,'FY16-17'!$E$2:$GA$49,31,FALSE)</f>
        <v>112488</v>
      </c>
      <c r="N1733" s="1">
        <f>HLOOKUP(B1732,'FY17-18'!$E$2:$GA$49,31,FALSE)</f>
        <v>110802.4</v>
      </c>
      <c r="O1733" s="1">
        <f>HLOOKUP($B1732,'FY18-19'!$E$2:$GA$49,31,FALSE)</f>
        <v>122980</v>
      </c>
      <c r="P1733" s="1">
        <f>HLOOKUP($B1732,'FY19-20'!$E$2:$GA$49,31,FALSE)</f>
        <v>85522</v>
      </c>
      <c r="Q1733" s="1">
        <f>HLOOKUP($B1732,'FY20-21'!$E$2:$GA$49,31,FALSE)</f>
        <v>117648</v>
      </c>
      <c r="R1733" s="1">
        <f>HLOOKUP($B1732,'FY21-22'!$E$2:$GA$49,31,FALSE)</f>
        <v>128693.5</v>
      </c>
      <c r="S1733" s="1">
        <f>HLOOKUP($B1732,'FY22-23'!$E$2:$GA$49,31,FALSE)</f>
        <v>104442</v>
      </c>
      <c r="T1733" s="1">
        <f>HLOOKUP($B1732,'FY23-24'!$E$2:$GA$49,31,FALSE)</f>
        <v>94920</v>
      </c>
    </row>
    <row r="1734" spans="1:20">
      <c r="B1734" t="s">
        <v>361</v>
      </c>
      <c r="D1734" t="s">
        <v>24</v>
      </c>
      <c r="E1734" s="3">
        <v>594177</v>
      </c>
      <c r="F1734" s="3">
        <v>597031</v>
      </c>
      <c r="G1734" s="3">
        <v>521147</v>
      </c>
      <c r="H1734" s="3">
        <v>564955</v>
      </c>
      <c r="I1734" s="1">
        <v>552507</v>
      </c>
      <c r="J1734" s="1">
        <v>602356</v>
      </c>
      <c r="K1734" s="1">
        <f>HLOOKUP(B1733,'FY14-15'!$E$2:$GA$49,7,FALSE)</f>
        <v>570290.86</v>
      </c>
      <c r="L1734" s="1">
        <f>HLOOKUP(B1733,'FY15-16'!$E$2:$GA$49,7,FALSE)</f>
        <v>583678.74</v>
      </c>
      <c r="M1734" s="1">
        <f>HLOOKUP(B1733,'FY16-17'!$E$2:$GA$49,7,FALSE)</f>
        <v>612993.82999999996</v>
      </c>
      <c r="N1734" s="1">
        <f>HLOOKUP(B1733,'FY17-18'!$E$2:$GA$49,7,FALSE)</f>
        <v>674990.7</v>
      </c>
      <c r="O1734" s="1">
        <f>HLOOKUP($B1733,'FY18-19'!$E$2:$GA$49,7,FALSE)</f>
        <v>766964.4</v>
      </c>
      <c r="P1734" s="1">
        <f>HLOOKUP($B1733,'FY19-20'!$E$2:$GA$49,7,FALSE)</f>
        <v>812294.67</v>
      </c>
      <c r="Q1734" s="1">
        <f>HLOOKUP($B1733,'FY20-21'!$E$2:$GA$49,7,FALSE)</f>
        <v>886345.19</v>
      </c>
      <c r="R1734" s="1">
        <f>HLOOKUP($B1733,'FY21-22'!$E$2:$GA$49,7,FALSE)</f>
        <v>895588.02</v>
      </c>
      <c r="S1734" s="1">
        <f>HLOOKUP($B1733,'FY22-23'!$E$2:$GA$49,7,FALSE)</f>
        <v>888506.47</v>
      </c>
      <c r="T1734" s="1">
        <f>HLOOKUP($B1733,'FY23-24'!$E$2:$GA$49,7,FALSE)</f>
        <v>910633.03</v>
      </c>
    </row>
    <row r="1735" spans="1:20">
      <c r="B1735" t="s">
        <v>361</v>
      </c>
      <c r="D1735" t="s">
        <v>15</v>
      </c>
      <c r="E1735" s="3">
        <v>233308.34999999998</v>
      </c>
      <c r="F1735" s="3">
        <v>233308.34999999998</v>
      </c>
      <c r="G1735" s="3">
        <v>232888.6</v>
      </c>
      <c r="H1735" s="3">
        <v>219424.94</v>
      </c>
      <c r="I1735" s="1">
        <v>215864.95</v>
      </c>
      <c r="J1735" s="1">
        <v>233050.32</v>
      </c>
      <c r="K1735" s="1">
        <f>HLOOKUP(B1734,'FY14-15'!$E$2:$GA$49,39,FALSE)</f>
        <v>233050.32</v>
      </c>
      <c r="L1735" s="1">
        <f>HLOOKUP(B1734,'FY15-16'!$E$2:$GA$49,39,FALSE)</f>
        <v>226452.96000000002</v>
      </c>
      <c r="M1735" s="1">
        <f>HLOOKUP(B1734,'FY16-17'!$E$2:$GA$49,39,FALSE)</f>
        <v>235791.87</v>
      </c>
      <c r="N1735" s="1">
        <f>HLOOKUP(B1734,'FY17-18'!$E$2:$GA$49,39,FALSE)</f>
        <v>256368.07</v>
      </c>
      <c r="O1735" s="1">
        <f>HLOOKUP($B1734,'FY18-19'!$E$2:$GA$49,39,FALSE)</f>
        <v>290569.26</v>
      </c>
      <c r="P1735" s="1">
        <f>HLOOKUP($B1734,'FY19-20'!$E$2:$GA$49,39,FALSE)</f>
        <v>296541.84999999998</v>
      </c>
      <c r="Q1735" s="1">
        <f>HLOOKUP($B1734,'FY20-21'!$E$2:$GA$49,39,FALSE)</f>
        <v>329668.20999999996</v>
      </c>
      <c r="R1735" s="1">
        <f>HLOOKUP($B1734,'FY21-22'!$E$2:$GA$49,39,FALSE)</f>
        <v>335564.93</v>
      </c>
      <c r="S1735" s="1">
        <f>HLOOKUP($B1734,'FY22-23'!$E$2:$GA$49,39,FALSE)</f>
        <v>335564.93</v>
      </c>
      <c r="T1735" s="1">
        <f>HLOOKUP($B1734,'FY23-24'!$E$2:$GA$49,39,FALSE)</f>
        <v>332202.63</v>
      </c>
    </row>
    <row r="1736" spans="1:20">
      <c r="B1736" t="s">
        <v>361</v>
      </c>
      <c r="D1736" t="s">
        <v>16</v>
      </c>
      <c r="E1736" s="3">
        <v>135715.16</v>
      </c>
      <c r="F1736" s="3">
        <v>137176.33000000002</v>
      </c>
      <c r="G1736" s="3">
        <v>139628.58000000002</v>
      </c>
      <c r="H1736" s="3">
        <v>133087.48000000001</v>
      </c>
      <c r="I1736" s="1">
        <v>135141.35999999999</v>
      </c>
      <c r="J1736" s="1">
        <v>144644.06</v>
      </c>
      <c r="K1736" s="1">
        <f>HLOOKUP(B1735,'FY14-15'!$E$2:$GA$49,48,FALSE)</f>
        <v>151243.37</v>
      </c>
      <c r="L1736" s="1">
        <f>HLOOKUP(B1735,'FY15-16'!$E$2:$GA$49,48,FALSE)</f>
        <v>138898.88</v>
      </c>
      <c r="M1736" s="1">
        <f>HLOOKUP(B1735,'FY16-17'!$E$2:$GA$49,48,FALSE)</f>
        <v>144288.13</v>
      </c>
      <c r="N1736" s="1">
        <f>HLOOKUP(B1735,'FY17-18'!$E$2:$GA$49,48,FALSE)</f>
        <v>151064.79999999999</v>
      </c>
      <c r="O1736" s="1">
        <f>HLOOKUP($B1735,'FY18-19'!$E$2:$GA$49,48,FALSE)</f>
        <v>164584.94</v>
      </c>
      <c r="P1736" s="1">
        <f>HLOOKUP($B1735,'FY19-20'!$E$2:$GA$49,48,FALSE)</f>
        <v>170036.9</v>
      </c>
      <c r="Q1736" s="1">
        <f>HLOOKUP($B1735,'FY20-21'!$E$2:$GA$49,48,FALSE)</f>
        <v>200045.14</v>
      </c>
      <c r="R1736" s="1">
        <f>HLOOKUP($B1735,'FY21-22'!$E$2:$GA$49,48,FALSE)</f>
        <v>196151.39</v>
      </c>
      <c r="S1736" s="1">
        <f>HLOOKUP($B1735,'FY22-23'!$E$2:$GA$49,48,FALSE)</f>
        <v>192154.94</v>
      </c>
      <c r="T1736" s="1">
        <f>HLOOKUP($B1735,'FY23-24'!$E$2:$GA$49,48,FALSE)</f>
        <v>182266.56</v>
      </c>
    </row>
    <row r="1737" spans="1:20">
      <c r="B1737" t="s">
        <v>361</v>
      </c>
      <c r="D1737" t="s">
        <v>17</v>
      </c>
      <c r="E1737" s="3">
        <v>440.46</v>
      </c>
      <c r="F1737" s="3">
        <v>448.9</v>
      </c>
      <c r="G1737" s="3">
        <v>335.36</v>
      </c>
      <c r="H1737" s="3">
        <v>404.99</v>
      </c>
      <c r="I1737" s="3">
        <v>442.00560000000002</v>
      </c>
      <c r="J1737" s="3">
        <v>461.2220520673813</v>
      </c>
      <c r="K1737" s="3">
        <f t="shared" ref="K1737:R1737" si="1265">K1734/K1732</f>
        <v>393.30404137931032</v>
      </c>
      <c r="L1737" s="3">
        <f t="shared" si="1265"/>
        <v>476.86171568627452</v>
      </c>
      <c r="M1737" s="3">
        <f t="shared" si="1265"/>
        <v>494.34986290322576</v>
      </c>
      <c r="N1737" s="3">
        <f t="shared" si="1265"/>
        <v>462.32239726027393</v>
      </c>
      <c r="O1737" s="3">
        <f t="shared" si="1265"/>
        <v>511.30959999999999</v>
      </c>
      <c r="P1737" s="3">
        <f t="shared" si="1265"/>
        <v>1015.3683375000001</v>
      </c>
      <c r="Q1737" s="3">
        <f t="shared" si="1265"/>
        <v>1107.9314875</v>
      </c>
      <c r="R1737" s="3">
        <f t="shared" si="1265"/>
        <v>1377.8277230769231</v>
      </c>
      <c r="S1737" s="3">
        <f t="shared" ref="S1737:T1737" si="1266">S1734/S1732</f>
        <v>1366.9330307692308</v>
      </c>
      <c r="T1737" s="3">
        <f t="shared" si="1266"/>
        <v>1835.9536895161291</v>
      </c>
    </row>
    <row r="1738" spans="1:20">
      <c r="B1738" t="s">
        <v>361</v>
      </c>
      <c r="D1738" t="s">
        <v>18</v>
      </c>
      <c r="E1738" s="4">
        <v>4.6399999999999997</v>
      </c>
      <c r="F1738" s="4">
        <v>4.87</v>
      </c>
      <c r="G1738" s="4">
        <v>4.25</v>
      </c>
      <c r="H1738" s="4">
        <v>5.04</v>
      </c>
      <c r="I1738" s="5">
        <v>4.8159670164917543</v>
      </c>
      <c r="J1738" s="5">
        <v>5.1959492098543922</v>
      </c>
      <c r="K1738" s="3">
        <f t="shared" ref="K1738:M1740" si="1267">K1734/K1733</f>
        <v>4.9888975785569318</v>
      </c>
      <c r="L1738" s="3">
        <f t="shared" si="1267"/>
        <v>5.0823439366656107</v>
      </c>
      <c r="M1738" s="3">
        <f t="shared" si="1267"/>
        <v>5.4494153154114215</v>
      </c>
      <c r="N1738" s="3">
        <f t="shared" ref="N1738:R1740" si="1268">N1734/N1733</f>
        <v>6.0918418734612247</v>
      </c>
      <c r="O1738" s="3">
        <f t="shared" si="1268"/>
        <v>6.2364969913807125</v>
      </c>
      <c r="P1738" s="3">
        <f t="shared" si="1268"/>
        <v>9.4980785061153856</v>
      </c>
      <c r="Q1738" s="3">
        <f t="shared" si="1268"/>
        <v>7.5338738440092472</v>
      </c>
      <c r="R1738" s="3">
        <f t="shared" si="1268"/>
        <v>6.9590773426785351</v>
      </c>
      <c r="S1738" s="3">
        <f t="shared" ref="S1738:T1738" si="1269">S1734/S1733</f>
        <v>8.5071759445433823</v>
      </c>
      <c r="T1738" s="3">
        <f t="shared" si="1269"/>
        <v>9.593689738727349</v>
      </c>
    </row>
    <row r="1739" spans="1:20">
      <c r="B1739" t="s">
        <v>361</v>
      </c>
      <c r="D1739" t="s">
        <v>19</v>
      </c>
      <c r="E1739" s="6">
        <v>0.39269999999999999</v>
      </c>
      <c r="F1739" s="6">
        <v>0.39079999999999998</v>
      </c>
      <c r="G1739" s="6">
        <v>0.44690000000000002</v>
      </c>
      <c r="H1739" s="6">
        <v>0.38840000000000002</v>
      </c>
      <c r="I1739" s="6">
        <v>0.39070084179928943</v>
      </c>
      <c r="J1739" s="6">
        <v>0.38689798059619229</v>
      </c>
      <c r="K1739" s="6">
        <f t="shared" si="1267"/>
        <v>0.4086516834585075</v>
      </c>
      <c r="L1739" s="6">
        <f t="shared" si="1267"/>
        <v>0.38797534410795914</v>
      </c>
      <c r="M1739" s="6">
        <f t="shared" si="1267"/>
        <v>0.38465618813814162</v>
      </c>
      <c r="N1739" s="6">
        <f t="shared" si="1268"/>
        <v>0.37980978108290975</v>
      </c>
      <c r="O1739" s="6">
        <f t="shared" si="1268"/>
        <v>0.37885625460582001</v>
      </c>
      <c r="P1739" s="6">
        <f t="shared" si="1268"/>
        <v>0.36506684206114509</v>
      </c>
      <c r="Q1739" s="6">
        <f t="shared" si="1268"/>
        <v>0.37194110569946226</v>
      </c>
      <c r="R1739" s="6">
        <f t="shared" si="1268"/>
        <v>0.37468671141894011</v>
      </c>
      <c r="S1739" s="6">
        <f t="shared" ref="S1739:T1739" si="1270">S1735/S1734</f>
        <v>0.37767302921271917</v>
      </c>
      <c r="T1739" s="6">
        <f t="shared" si="1270"/>
        <v>0.36480406382799446</v>
      </c>
    </row>
    <row r="1740" spans="1:20">
      <c r="B1740" t="s">
        <v>361</v>
      </c>
      <c r="D1740" t="s">
        <v>20</v>
      </c>
      <c r="E1740" s="6">
        <v>0.58169999999999999</v>
      </c>
      <c r="F1740" s="6">
        <v>0.58799999999999997</v>
      </c>
      <c r="G1740" s="6">
        <v>0.59960000000000002</v>
      </c>
      <c r="H1740" s="6">
        <v>0.60650000000000004</v>
      </c>
      <c r="I1740" s="6">
        <v>0.62604586802998807</v>
      </c>
      <c r="J1740" s="6">
        <v>0.62065591671360931</v>
      </c>
      <c r="K1740" s="6">
        <f t="shared" si="1267"/>
        <v>0.64897302007566426</v>
      </c>
      <c r="L1740" s="6">
        <f t="shared" si="1267"/>
        <v>0.61336747375702216</v>
      </c>
      <c r="M1740" s="6">
        <f t="shared" si="1267"/>
        <v>0.61193004661271833</v>
      </c>
      <c r="N1740" s="6">
        <f t="shared" si="1268"/>
        <v>0.58924966748004137</v>
      </c>
      <c r="O1740" s="6">
        <f t="shared" si="1268"/>
        <v>0.56642240820656664</v>
      </c>
      <c r="P1740" s="6">
        <f t="shared" si="1268"/>
        <v>0.57339933638371787</v>
      </c>
      <c r="Q1740" s="6">
        <f t="shared" si="1268"/>
        <v>0.60680749290324365</v>
      </c>
      <c r="R1740" s="6">
        <f t="shared" si="1268"/>
        <v>0.58454079215012134</v>
      </c>
      <c r="S1740" s="6">
        <f t="shared" ref="S1740:T1740" si="1271">S1736/S1735</f>
        <v>0.57263117453900803</v>
      </c>
      <c r="T1740" s="6">
        <f t="shared" si="1271"/>
        <v>0.54866079777875332</v>
      </c>
    </row>
    <row r="1741" spans="1:20">
      <c r="B1741" t="s">
        <v>361</v>
      </c>
      <c r="D1741" t="s">
        <v>21</v>
      </c>
      <c r="E1741" s="6">
        <v>0.22839999999999999</v>
      </c>
      <c r="F1741" s="6">
        <v>0.2298</v>
      </c>
      <c r="G1741" s="6">
        <v>0.26790000000000003</v>
      </c>
      <c r="H1741" s="6">
        <v>0.2356</v>
      </c>
      <c r="I1741" s="6">
        <v>0.24459664764428321</v>
      </c>
      <c r="J1741" s="6">
        <v>0.24013052082157396</v>
      </c>
      <c r="K1741" s="6">
        <f t="shared" ref="K1741:R1741" si="1272">K1736/K1734</f>
        <v>0.26520391717307201</v>
      </c>
      <c r="L1741" s="6">
        <f t="shared" si="1272"/>
        <v>0.23797145669551029</v>
      </c>
      <c r="M1741" s="6">
        <f t="shared" si="1272"/>
        <v>0.23538267913724353</v>
      </c>
      <c r="N1741" s="6">
        <f t="shared" si="1272"/>
        <v>0.22380278720877192</v>
      </c>
      <c r="O1741" s="6">
        <f t="shared" si="1272"/>
        <v>0.21459267209794874</v>
      </c>
      <c r="P1741" s="6">
        <f t="shared" si="1272"/>
        <v>0.20932908497356012</v>
      </c>
      <c r="Q1741" s="6">
        <f t="shared" si="1272"/>
        <v>0.22569664985715104</v>
      </c>
      <c r="R1741" s="6">
        <f t="shared" si="1272"/>
        <v>0.21901966710095119</v>
      </c>
      <c r="S1741" s="6">
        <f t="shared" ref="S1741:T1741" si="1273">S1736/S1734</f>
        <v>0.21626735030978447</v>
      </c>
      <c r="T1741" s="6">
        <f t="shared" si="1273"/>
        <v>0.20015368869279868</v>
      </c>
    </row>
    <row r="1742" spans="1:20">
      <c r="B1742" t="s">
        <v>361</v>
      </c>
    </row>
    <row r="1743" spans="1:20">
      <c r="A1743" t="s">
        <v>358</v>
      </c>
      <c r="B1743" t="s">
        <v>363</v>
      </c>
      <c r="C1743" t="s">
        <v>364</v>
      </c>
    </row>
    <row r="1744" spans="1:20">
      <c r="B1744" t="s">
        <v>363</v>
      </c>
      <c r="D1744" t="s">
        <v>12</v>
      </c>
      <c r="E1744" s="1">
        <v>389</v>
      </c>
      <c r="F1744" s="1">
        <v>382</v>
      </c>
      <c r="G1744" s="1">
        <v>372</v>
      </c>
      <c r="H1744" s="1">
        <v>359</v>
      </c>
      <c r="I1744" s="1">
        <v>383</v>
      </c>
      <c r="J1744" s="1">
        <v>383</v>
      </c>
      <c r="K1744" s="1">
        <f>HLOOKUP(B1743,'FY14-15'!$E$2:$GA$49,15,FALSE)</f>
        <v>367</v>
      </c>
      <c r="L1744" s="1">
        <f>HLOOKUP(B1743,'FY15-16'!$E$2:$GA$49,15,FALSE)</f>
        <v>305</v>
      </c>
      <c r="M1744" s="1">
        <f>HLOOKUP(B1743,'FY16-17'!$E$2:$GA$49,15,FALSE)</f>
        <v>324</v>
      </c>
      <c r="N1744" s="1">
        <f>HLOOKUP(B1743,'FY17-18'!$E$2:$GA$49,15,FALSE)</f>
        <v>323</v>
      </c>
      <c r="O1744" s="1">
        <f>HLOOKUP($B1743,'FY18-19'!$E$2:$GA$49,15,FALSE)</f>
        <v>2</v>
      </c>
      <c r="P1744" s="1">
        <f>HLOOKUP($B1743,'FY19-20'!$E$2:$GA$49,15,FALSE)</f>
        <v>288</v>
      </c>
      <c r="Q1744" s="1">
        <f>HLOOKUP($B1743,'FY20-21'!$E$2:$GA$49,15,FALSE)</f>
        <v>114</v>
      </c>
      <c r="R1744" s="1">
        <f>HLOOKUP($B1743,'FY21-22'!$E$2:$GA$49,15,FALSE)</f>
        <v>255</v>
      </c>
      <c r="S1744" s="1">
        <f>HLOOKUP($B1743,'FY22-23'!$E$2:$GA$49,15,FALSE)</f>
        <v>278</v>
      </c>
      <c r="T1744" s="1">
        <f>HLOOKUP($B1743,'FY23-24'!$E$2:$GA$49,15,FALSE)</f>
        <v>256</v>
      </c>
    </row>
    <row r="1745" spans="1:20">
      <c r="B1745" t="s">
        <v>363</v>
      </c>
      <c r="D1745" t="s">
        <v>13</v>
      </c>
      <c r="E1745" s="3">
        <v>102583</v>
      </c>
      <c r="F1745" s="3">
        <v>85176</v>
      </c>
      <c r="G1745" s="3">
        <v>109174</v>
      </c>
      <c r="H1745" s="3">
        <v>78078</v>
      </c>
      <c r="I1745" s="1">
        <v>70811</v>
      </c>
      <c r="J1745" s="1">
        <v>70811</v>
      </c>
      <c r="K1745" s="1">
        <f>HLOOKUP(B1744,'FY14-15'!$E$2:$GA$49,31,FALSE)</f>
        <v>67554</v>
      </c>
      <c r="L1745" s="1">
        <f>HLOOKUP(B1744,'FY15-16'!$E$2:$GA$49,31,FALSE)</f>
        <v>60590</v>
      </c>
      <c r="M1745" s="1">
        <f>HLOOKUP(B1744,'FY16-17'!$E$2:$GA$49,31,FALSE)</f>
        <v>54020</v>
      </c>
      <c r="N1745" s="1">
        <f>HLOOKUP(B1744,'FY17-18'!$E$2:$GA$49,31,FALSE)</f>
        <v>63936</v>
      </c>
      <c r="O1745" s="1">
        <f>HLOOKUP($B1744,'FY18-19'!$E$2:$GA$49,31,FALSE)</f>
        <v>59200</v>
      </c>
      <c r="P1745" s="1">
        <f>HLOOKUP($B1744,'FY19-20'!$E$2:$GA$49,31,FALSE)</f>
        <v>41265</v>
      </c>
      <c r="Q1745" s="1">
        <f>HLOOKUP($B1744,'FY20-21'!$E$2:$GA$49,31,FALSE)</f>
        <v>68640</v>
      </c>
      <c r="R1745" s="1">
        <f>HLOOKUP($B1744,'FY21-22'!$E$2:$GA$49,31,FALSE)</f>
        <v>49580</v>
      </c>
      <c r="S1745" s="1">
        <f>HLOOKUP($B1744,'FY22-23'!$E$2:$GA$49,31,FALSE)</f>
        <v>40150</v>
      </c>
      <c r="T1745" s="1">
        <f>HLOOKUP($B1744,'FY23-24'!$E$2:$GA$49,31,FALSE)</f>
        <v>44094.5</v>
      </c>
    </row>
    <row r="1746" spans="1:20">
      <c r="B1746" t="s">
        <v>363</v>
      </c>
      <c r="D1746" t="s">
        <v>24</v>
      </c>
      <c r="E1746" s="3">
        <v>198750.45</v>
      </c>
      <c r="F1746" s="3">
        <v>237632</v>
      </c>
      <c r="G1746" s="3">
        <v>160236.97</v>
      </c>
      <c r="H1746" s="3">
        <v>132125.07</v>
      </c>
      <c r="I1746" s="1">
        <v>126301</v>
      </c>
      <c r="J1746" s="1">
        <v>208342</v>
      </c>
      <c r="K1746" s="1">
        <f>HLOOKUP(B1745,'FY14-15'!$E$2:$GA$49,7,FALSE)</f>
        <v>136437.94</v>
      </c>
      <c r="L1746" s="1">
        <f>HLOOKUP(B1745,'FY15-16'!$E$2:$GA$49,7,FALSE)</f>
        <v>155337.16</v>
      </c>
      <c r="M1746" s="1">
        <f>HLOOKUP(B1745,'FY16-17'!$E$2:$GA$49,7,FALSE)</f>
        <v>162515.42000000001</v>
      </c>
      <c r="N1746" s="1">
        <f>HLOOKUP(B1745,'FY17-18'!$E$2:$GA$49,7,FALSE)</f>
        <v>156429.01999999999</v>
      </c>
      <c r="O1746" s="1">
        <f>HLOOKUP($B1745,'FY18-19'!$E$2:$GA$49,7,FALSE)</f>
        <v>276902.24</v>
      </c>
      <c r="P1746" s="1">
        <f>HLOOKUP($B1745,'FY19-20'!$E$2:$GA$49,7,FALSE)</f>
        <v>154331.92000000001</v>
      </c>
      <c r="Q1746" s="1">
        <f>HLOOKUP($B1745,'FY20-21'!$E$2:$GA$49,7,FALSE)</f>
        <v>362425.46</v>
      </c>
      <c r="R1746" s="1">
        <f>HLOOKUP($B1745,'FY21-22'!$E$2:$GA$49,7,FALSE)</f>
        <v>198750.18</v>
      </c>
      <c r="S1746" s="1">
        <f>HLOOKUP($B1745,'FY22-23'!$E$2:$GA$49,7,FALSE)</f>
        <v>152724.14000000001</v>
      </c>
      <c r="T1746" s="1">
        <f>HLOOKUP($B1745,'FY23-24'!$E$2:$GA$49,7,FALSE)</f>
        <v>301446.90000000002</v>
      </c>
    </row>
    <row r="1747" spans="1:20">
      <c r="B1747" t="s">
        <v>363</v>
      </c>
      <c r="D1747" t="s">
        <v>15</v>
      </c>
      <c r="E1747" s="3">
        <v>93007.08</v>
      </c>
      <c r="F1747" s="3">
        <v>101816.95000000001</v>
      </c>
      <c r="G1747" s="3">
        <v>101816.95000000001</v>
      </c>
      <c r="H1747" s="3">
        <v>81613.170000000013</v>
      </c>
      <c r="I1747" s="1">
        <v>60511.66</v>
      </c>
      <c r="J1747" s="1">
        <v>88298.94</v>
      </c>
      <c r="K1747" s="1">
        <f>HLOOKUP(B1746,'FY14-15'!$E$2:$GA$49,39,FALSE)</f>
        <v>88298.94</v>
      </c>
      <c r="L1747" s="1">
        <f>HLOOKUP(B1746,'FY15-16'!$E$2:$GA$49,39,FALSE)</f>
        <v>67786.510000000009</v>
      </c>
      <c r="M1747" s="1">
        <f>HLOOKUP(B1746,'FY16-17'!$E$2:$GA$49,39,FALSE)</f>
        <v>68572.429999999993</v>
      </c>
      <c r="N1747" s="1">
        <f>HLOOKUP(B1746,'FY17-18'!$E$2:$GA$49,39,FALSE)</f>
        <v>68994.28</v>
      </c>
      <c r="O1747" s="1">
        <f>HLOOKUP($B1746,'FY18-19'!$E$2:$GA$49,39,FALSE)</f>
        <v>108612.5</v>
      </c>
      <c r="P1747" s="1">
        <f>HLOOKUP($B1746,'FY19-20'!$E$2:$GA$49,39,FALSE)</f>
        <v>108612.5</v>
      </c>
      <c r="Q1747" s="1">
        <f>HLOOKUP($B1746,'FY20-21'!$E$2:$GA$49,39,FALSE)</f>
        <v>139943.32</v>
      </c>
      <c r="R1747" s="1">
        <f>HLOOKUP($B1746,'FY21-22'!$E$2:$GA$49,39,FALSE)</f>
        <v>139943.32</v>
      </c>
      <c r="S1747" s="1">
        <f>HLOOKUP($B1746,'FY22-23'!$E$2:$GA$49,39,FALSE)</f>
        <v>79733.22</v>
      </c>
      <c r="T1747" s="1">
        <f>HLOOKUP($B1746,'FY23-24'!$E$2:$GA$49,39,FALSE)</f>
        <v>113142.84</v>
      </c>
    </row>
    <row r="1748" spans="1:20">
      <c r="B1748" t="s">
        <v>363</v>
      </c>
      <c r="D1748" t="s">
        <v>16</v>
      </c>
      <c r="E1748" s="3">
        <v>54276.82</v>
      </c>
      <c r="F1748" s="3">
        <v>60718.92</v>
      </c>
      <c r="G1748" s="3">
        <v>61062.79</v>
      </c>
      <c r="H1748" s="3">
        <v>47932.24</v>
      </c>
      <c r="I1748" s="1">
        <v>37804.559999999998</v>
      </c>
      <c r="J1748" s="1">
        <v>56755.22</v>
      </c>
      <c r="K1748" s="1">
        <f>HLOOKUP(B1747,'FY14-15'!$E$2:$GA$49,48,FALSE)</f>
        <v>57303.63</v>
      </c>
      <c r="L1748" s="1">
        <f>HLOOKUP(B1747,'FY15-16'!$E$2:$GA$49,48,FALSE)</f>
        <v>39648.270000000004</v>
      </c>
      <c r="M1748" s="1">
        <f>HLOOKUP(B1747,'FY16-17'!$E$2:$GA$49,48,FALSE)</f>
        <v>41764.730000000003</v>
      </c>
      <c r="N1748" s="1">
        <f>HLOOKUP(B1747,'FY17-18'!$E$2:$GA$49,48,FALSE)</f>
        <v>40166.83</v>
      </c>
      <c r="O1748" s="1">
        <f>HLOOKUP($B1747,'FY18-19'!$E$2:$GA$49,48,FALSE)</f>
        <v>63908.44</v>
      </c>
      <c r="P1748" s="1">
        <f>HLOOKUP($B1747,'FY19-20'!$E$2:$GA$49,48,FALSE)</f>
        <v>62075.15</v>
      </c>
      <c r="Q1748" s="1">
        <f>HLOOKUP($B1747,'FY20-21'!$E$2:$GA$49,48,FALSE)</f>
        <v>86631.88</v>
      </c>
      <c r="R1748" s="1">
        <f>HLOOKUP($B1747,'FY21-22'!$E$2:$GA$49,48,FALSE)</f>
        <v>81567.199999999997</v>
      </c>
      <c r="S1748" s="1">
        <f>HLOOKUP($B1747,'FY22-23'!$E$2:$GA$49,48,FALSE)</f>
        <v>40048.68</v>
      </c>
      <c r="T1748" s="1">
        <f>HLOOKUP($B1747,'FY23-24'!$E$2:$GA$49,48,FALSE)</f>
        <v>65096.659999999996</v>
      </c>
    </row>
    <row r="1749" spans="1:20">
      <c r="B1749" t="s">
        <v>363</v>
      </c>
      <c r="D1749" t="s">
        <v>17</v>
      </c>
      <c r="E1749" s="3">
        <v>510.93</v>
      </c>
      <c r="F1749" s="3">
        <v>622.07000000000005</v>
      </c>
      <c r="G1749" s="3">
        <v>430.74</v>
      </c>
      <c r="H1749" s="3">
        <v>368.04</v>
      </c>
      <c r="I1749" s="3">
        <v>329.76762402088775</v>
      </c>
      <c r="J1749" s="3">
        <v>543.97389033942557</v>
      </c>
      <c r="K1749" s="3">
        <f t="shared" ref="K1749:R1749" si="1274">K1746/K1744</f>
        <v>371.76550408719345</v>
      </c>
      <c r="L1749" s="3">
        <f t="shared" si="1274"/>
        <v>509.30216393442623</v>
      </c>
      <c r="M1749" s="3">
        <f t="shared" si="1274"/>
        <v>501.59080246913584</v>
      </c>
      <c r="N1749" s="3">
        <f t="shared" si="1274"/>
        <v>484.30037151702783</v>
      </c>
      <c r="O1749" s="3">
        <f t="shared" si="1274"/>
        <v>138451.12</v>
      </c>
      <c r="P1749" s="3">
        <f t="shared" si="1274"/>
        <v>535.87472222222232</v>
      </c>
      <c r="Q1749" s="3">
        <f t="shared" si="1274"/>
        <v>3179.1707017543863</v>
      </c>
      <c r="R1749" s="3">
        <f t="shared" si="1274"/>
        <v>779.41247058823524</v>
      </c>
      <c r="S1749" s="3">
        <f t="shared" ref="S1749:T1749" si="1275">S1746/S1744</f>
        <v>549.36741007194246</v>
      </c>
      <c r="T1749" s="3">
        <f t="shared" si="1275"/>
        <v>1177.5269531250001</v>
      </c>
    </row>
    <row r="1750" spans="1:20">
      <c r="B1750" t="s">
        <v>363</v>
      </c>
      <c r="D1750" t="s">
        <v>18</v>
      </c>
      <c r="E1750" s="4">
        <v>1.94</v>
      </c>
      <c r="F1750" s="4">
        <v>2.79</v>
      </c>
      <c r="G1750" s="4">
        <v>1.47</v>
      </c>
      <c r="H1750" s="4">
        <v>1.69</v>
      </c>
      <c r="I1750" s="5">
        <v>1.7836353108980243</v>
      </c>
      <c r="J1750" s="5">
        <v>2.9422264902345683</v>
      </c>
      <c r="K1750" s="3">
        <f t="shared" ref="K1750:M1752" si="1276">K1746/K1745</f>
        <v>2.0196870651626848</v>
      </c>
      <c r="L1750" s="3">
        <f t="shared" si="1276"/>
        <v>2.5637425317709193</v>
      </c>
      <c r="M1750" s="3">
        <f t="shared" si="1276"/>
        <v>3.008430581266198</v>
      </c>
      <c r="N1750" s="3">
        <f t="shared" ref="N1750:R1752" si="1277">N1746/N1745</f>
        <v>2.4466500875875874</v>
      </c>
      <c r="O1750" s="3">
        <f t="shared" si="1277"/>
        <v>4.677402702702703</v>
      </c>
      <c r="P1750" s="3">
        <f t="shared" si="1277"/>
        <v>3.7400198715618567</v>
      </c>
      <c r="Q1750" s="3">
        <f t="shared" si="1277"/>
        <v>5.2800912004662006</v>
      </c>
      <c r="R1750" s="3">
        <f t="shared" si="1277"/>
        <v>4.0086764824526018</v>
      </c>
      <c r="S1750" s="3">
        <f t="shared" ref="S1750:T1750" si="1278">S1746/S1745</f>
        <v>3.8038391033623915</v>
      </c>
      <c r="T1750" s="3">
        <f t="shared" si="1278"/>
        <v>6.8363832223973517</v>
      </c>
    </row>
    <row r="1751" spans="1:20">
      <c r="B1751" t="s">
        <v>363</v>
      </c>
      <c r="D1751" t="s">
        <v>19</v>
      </c>
      <c r="E1751" s="6">
        <v>0.46800000000000003</v>
      </c>
      <c r="F1751" s="6">
        <v>0.42849999999999999</v>
      </c>
      <c r="G1751" s="6">
        <v>0.63539999999999996</v>
      </c>
      <c r="H1751" s="6">
        <v>0.61770000000000003</v>
      </c>
      <c r="I1751" s="6">
        <v>0.47910673708046653</v>
      </c>
      <c r="J1751" s="6">
        <v>0.42381728120110207</v>
      </c>
      <c r="K1751" s="6">
        <f t="shared" si="1276"/>
        <v>0.6471729197904923</v>
      </c>
      <c r="L1751" s="6">
        <f t="shared" si="1276"/>
        <v>0.43638309081999443</v>
      </c>
      <c r="M1751" s="6">
        <f t="shared" si="1276"/>
        <v>0.42194414536171393</v>
      </c>
      <c r="N1751" s="6">
        <f t="shared" si="1277"/>
        <v>0.44105805943168347</v>
      </c>
      <c r="O1751" s="6">
        <f t="shared" si="1277"/>
        <v>0.39224131953573221</v>
      </c>
      <c r="P1751" s="6">
        <f t="shared" si="1277"/>
        <v>0.70375914457618349</v>
      </c>
      <c r="Q1751" s="6">
        <f t="shared" si="1277"/>
        <v>0.38612993689792102</v>
      </c>
      <c r="R1751" s="6">
        <f t="shared" si="1277"/>
        <v>0.70411669564274115</v>
      </c>
      <c r="S1751" s="6">
        <f t="shared" ref="S1751:T1751" si="1279">S1747/S1746</f>
        <v>0.52207345872106392</v>
      </c>
      <c r="T1751" s="6">
        <f t="shared" si="1279"/>
        <v>0.37533257101001866</v>
      </c>
    </row>
    <row r="1752" spans="1:20">
      <c r="B1752" t="s">
        <v>363</v>
      </c>
      <c r="D1752" t="s">
        <v>20</v>
      </c>
      <c r="E1752" s="6">
        <v>0.58360000000000001</v>
      </c>
      <c r="F1752" s="6">
        <v>0.59640000000000004</v>
      </c>
      <c r="G1752" s="6">
        <v>0.59970000000000001</v>
      </c>
      <c r="H1752" s="6">
        <v>0.58730000000000004</v>
      </c>
      <c r="I1752" s="6">
        <v>0.62474835428411646</v>
      </c>
      <c r="J1752" s="6">
        <v>0.64276218944417673</v>
      </c>
      <c r="K1752" s="6">
        <f t="shared" si="1276"/>
        <v>0.64897302277920887</v>
      </c>
      <c r="L1752" s="6">
        <f t="shared" si="1276"/>
        <v>0.58489911930854677</v>
      </c>
      <c r="M1752" s="6">
        <f t="shared" si="1276"/>
        <v>0.60906008435168491</v>
      </c>
      <c r="N1752" s="6">
        <f t="shared" si="1277"/>
        <v>0.58217623258044005</v>
      </c>
      <c r="O1752" s="6">
        <f t="shared" si="1277"/>
        <v>0.58840777995166305</v>
      </c>
      <c r="P1752" s="6">
        <f t="shared" si="1277"/>
        <v>0.57152859937852463</v>
      </c>
      <c r="Q1752" s="6">
        <f t="shared" si="1277"/>
        <v>0.61904976957814062</v>
      </c>
      <c r="R1752" s="6">
        <f t="shared" si="1277"/>
        <v>0.58285883170414987</v>
      </c>
      <c r="S1752" s="6">
        <f t="shared" ref="S1752:T1752" si="1280">S1748/S1747</f>
        <v>0.50228348986783677</v>
      </c>
      <c r="T1752" s="6">
        <f t="shared" si="1280"/>
        <v>0.57534935485091232</v>
      </c>
    </row>
    <row r="1753" spans="1:20">
      <c r="B1753" t="s">
        <v>363</v>
      </c>
      <c r="D1753" t="s">
        <v>21</v>
      </c>
      <c r="E1753" s="6">
        <v>0.27310000000000001</v>
      </c>
      <c r="F1753" s="6">
        <v>0.2555</v>
      </c>
      <c r="G1753" s="6">
        <v>0.38109999999999999</v>
      </c>
      <c r="H1753" s="6">
        <v>0.36280000000000001</v>
      </c>
      <c r="I1753" s="6">
        <v>0.29932114551745431</v>
      </c>
      <c r="J1753" s="6">
        <v>0.27241372358909871</v>
      </c>
      <c r="K1753" s="6">
        <f t="shared" ref="K1753:R1753" si="1281">K1748/K1746</f>
        <v>0.41999776601728228</v>
      </c>
      <c r="L1753" s="6">
        <f t="shared" si="1281"/>
        <v>0.25524008550175631</v>
      </c>
      <c r="M1753" s="6">
        <f t="shared" si="1281"/>
        <v>0.25698933676570507</v>
      </c>
      <c r="N1753" s="6">
        <f t="shared" si="1281"/>
        <v>0.25677351938917731</v>
      </c>
      <c r="O1753" s="6">
        <f t="shared" si="1281"/>
        <v>0.23079784403333106</v>
      </c>
      <c r="P1753" s="6">
        <f t="shared" si="1281"/>
        <v>0.40221847819945478</v>
      </c>
      <c r="Q1753" s="6">
        <f t="shared" si="1281"/>
        <v>0.23903364846388001</v>
      </c>
      <c r="R1753" s="6">
        <f t="shared" si="1281"/>
        <v>0.41040063460571458</v>
      </c>
      <c r="S1753" s="6">
        <f t="shared" ref="S1753:T1753" si="1282">S1748/S1746</f>
        <v>0.26222887881378804</v>
      </c>
      <c r="T1753" s="6">
        <f t="shared" si="1282"/>
        <v>0.21594735258514847</v>
      </c>
    </row>
    <row r="1754" spans="1:20">
      <c r="B1754" t="s">
        <v>363</v>
      </c>
    </row>
    <row r="1755" spans="1:20">
      <c r="A1755" t="s">
        <v>365</v>
      </c>
      <c r="B1755" t="s">
        <v>366</v>
      </c>
      <c r="C1755" t="s">
        <v>367</v>
      </c>
    </row>
    <row r="1756" spans="1:20">
      <c r="B1756" t="s">
        <v>366</v>
      </c>
      <c r="D1756" t="s">
        <v>12</v>
      </c>
      <c r="E1756" s="1">
        <v>79</v>
      </c>
      <c r="F1756" s="1">
        <v>81</v>
      </c>
      <c r="G1756" s="1">
        <v>84</v>
      </c>
      <c r="H1756" s="1">
        <v>99</v>
      </c>
      <c r="I1756" s="1">
        <v>97</v>
      </c>
      <c r="J1756" s="1">
        <v>106</v>
      </c>
      <c r="K1756" s="1">
        <f>HLOOKUP(B1755,'FY14-15'!$E$2:$GA$49,15,FALSE)</f>
        <v>123</v>
      </c>
      <c r="L1756" s="1">
        <f>HLOOKUP(B1755,'FY15-16'!$E$2:$GA$49,15,FALSE)</f>
        <v>95</v>
      </c>
      <c r="M1756" s="1">
        <f>HLOOKUP(B1755,'FY16-17'!$E$2:$GA$49,15,FALSE)</f>
        <v>92</v>
      </c>
      <c r="N1756" s="1">
        <f>HLOOKUP(B1755,'FY17-18'!$E$2:$GA$49,15,FALSE)</f>
        <v>84</v>
      </c>
      <c r="O1756" s="1">
        <f>HLOOKUP($B1755,'FY18-19'!$E$2:$GA$49,15,FALSE)</f>
        <v>90</v>
      </c>
      <c r="P1756" s="1">
        <f>HLOOKUP($B1755,'FY19-20'!$E$2:$GA$49,15,FALSE)</f>
        <v>86</v>
      </c>
      <c r="Q1756" s="1">
        <f>HLOOKUP($B1755,'FY20-21'!$E$2:$GA$49,15,FALSE)</f>
        <v>179</v>
      </c>
      <c r="R1756" s="1">
        <f>HLOOKUP($B1755,'FY21-22'!$E$2:$GA$49,15,FALSE)</f>
        <v>92</v>
      </c>
      <c r="S1756" s="1">
        <f>HLOOKUP($B1755,'FY22-23'!$E$2:$GA$49,15,FALSE)</f>
        <v>82</v>
      </c>
      <c r="T1756" s="1">
        <f>HLOOKUP($B1755,'FY23-24'!$E$2:$GA$49,15,FALSE)</f>
        <v>97</v>
      </c>
    </row>
    <row r="1757" spans="1:20">
      <c r="B1757" t="s">
        <v>366</v>
      </c>
      <c r="D1757" t="s">
        <v>13</v>
      </c>
      <c r="E1757" s="3">
        <v>62392.5</v>
      </c>
      <c r="F1757" s="3">
        <v>67369.5</v>
      </c>
      <c r="G1757" s="3">
        <v>74153.399999999994</v>
      </c>
      <c r="H1757" s="3">
        <v>54998.2</v>
      </c>
      <c r="I1757" s="1">
        <v>48363</v>
      </c>
      <c r="J1757" s="1">
        <v>41313</v>
      </c>
      <c r="K1757" s="1">
        <f>HLOOKUP(B1756,'FY14-15'!$E$2:$GA$49,31,FALSE)</f>
        <v>43428</v>
      </c>
      <c r="L1757" s="1">
        <f>HLOOKUP(B1756,'FY15-16'!$E$2:$GA$49,31,FALSE)</f>
        <v>36636</v>
      </c>
      <c r="M1757" s="1">
        <f>HLOOKUP(B1756,'FY16-17'!$E$2:$GA$49,31,FALSE)</f>
        <v>36660</v>
      </c>
      <c r="N1757" s="1">
        <f>HLOOKUP(B1756,'FY17-18'!$E$2:$GA$49,31,FALSE)</f>
        <v>38766</v>
      </c>
      <c r="O1757" s="1">
        <f>HLOOKUP($B1756,'FY18-19'!$E$2:$GA$49,31,FALSE)</f>
        <v>55160</v>
      </c>
      <c r="P1757" s="1">
        <f>HLOOKUP($B1756,'FY19-20'!$E$2:$GA$49,31,FALSE)</f>
        <v>34125</v>
      </c>
      <c r="Q1757" s="1">
        <f>HLOOKUP($B1756,'FY20-21'!$E$2:$GA$49,31,FALSE)</f>
        <v>40044</v>
      </c>
      <c r="R1757" s="1">
        <f>HLOOKUP($B1756,'FY21-22'!$E$2:$GA$49,31,FALSE)</f>
        <v>32384</v>
      </c>
      <c r="S1757" s="1">
        <f>HLOOKUP($B1756,'FY22-23'!$E$2:$GA$49,31,FALSE)</f>
        <v>30530</v>
      </c>
      <c r="T1757" s="1">
        <f>HLOOKUP($B1756,'FY23-24'!$E$2:$GA$49,31,FALSE)</f>
        <v>63309</v>
      </c>
    </row>
    <row r="1758" spans="1:20">
      <c r="B1758" t="s">
        <v>366</v>
      </c>
      <c r="D1758" t="s">
        <v>24</v>
      </c>
      <c r="E1758" s="3">
        <v>78212.06</v>
      </c>
      <c r="F1758" s="3">
        <v>94955.89</v>
      </c>
      <c r="G1758" s="3">
        <v>109987.2</v>
      </c>
      <c r="H1758" s="3">
        <v>90030.49</v>
      </c>
      <c r="I1758" s="1">
        <v>86513.49</v>
      </c>
      <c r="J1758" s="1">
        <v>91014.92</v>
      </c>
      <c r="K1758" s="1">
        <f>HLOOKUP(B1757,'FY14-15'!$E$2:$GA$49,7,FALSE)</f>
        <v>102702.64</v>
      </c>
      <c r="L1758" s="1">
        <f>HLOOKUP(B1757,'FY15-16'!$E$2:$GA$49,7,FALSE)</f>
        <v>109598.18</v>
      </c>
      <c r="M1758" s="1">
        <f>HLOOKUP(B1757,'FY16-17'!$E$2:$GA$49,7,FALSE)</f>
        <v>137088.69</v>
      </c>
      <c r="N1758" s="1">
        <f>HLOOKUP(B1757,'FY17-18'!$E$2:$GA$49,7,FALSE)</f>
        <v>96604.69</v>
      </c>
      <c r="O1758" s="1">
        <f>HLOOKUP($B1757,'FY18-19'!$E$2:$GA$49,7,FALSE)</f>
        <v>136183.69</v>
      </c>
      <c r="P1758" s="1">
        <f>HLOOKUP($B1757,'FY19-20'!$E$2:$GA$49,7,FALSE)</f>
        <v>97435.05</v>
      </c>
      <c r="Q1758" s="1">
        <f>HLOOKUP($B1757,'FY20-21'!$E$2:$GA$49,7,FALSE)</f>
        <v>106938.13</v>
      </c>
      <c r="R1758" s="1">
        <f>HLOOKUP($B1757,'FY21-22'!$E$2:$GA$49,7,FALSE)</f>
        <v>92312.94</v>
      </c>
      <c r="S1758" s="1">
        <f>HLOOKUP($B1757,'FY22-23'!$E$2:$GA$49,7,FALSE)</f>
        <v>125893.87</v>
      </c>
      <c r="T1758" s="1">
        <f>HLOOKUP($B1757,'FY23-24'!$E$2:$GA$49,7,FALSE)</f>
        <v>157316.26</v>
      </c>
    </row>
    <row r="1759" spans="1:20">
      <c r="B1759" t="s">
        <v>366</v>
      </c>
      <c r="D1759" t="s">
        <v>15</v>
      </c>
      <c r="E1759" s="3">
        <v>43646.01</v>
      </c>
      <c r="F1759" s="3">
        <v>49033.19</v>
      </c>
      <c r="G1759" s="3">
        <v>55823.22</v>
      </c>
      <c r="H1759" s="3">
        <v>55823.22</v>
      </c>
      <c r="I1759" s="1">
        <v>41413.869999999995</v>
      </c>
      <c r="J1759" s="1">
        <v>41172.94</v>
      </c>
      <c r="K1759" s="1">
        <f>HLOOKUP(B1758,'FY14-15'!$E$2:$GA$49,39,FALSE)</f>
        <v>45661.240000000005</v>
      </c>
      <c r="L1759" s="1">
        <f>HLOOKUP(B1758,'FY15-16'!$E$2:$GA$49,39,FALSE)</f>
        <v>46295.81</v>
      </c>
      <c r="M1759" s="1">
        <f>HLOOKUP(B1758,'FY16-17'!$E$2:$GA$49,39,FALSE)</f>
        <v>55612.86</v>
      </c>
      <c r="N1759" s="1">
        <f>HLOOKUP(B1758,'FY17-18'!$E$2:$GA$49,39,FALSE)</f>
        <v>55612.86</v>
      </c>
      <c r="O1759" s="1">
        <f>HLOOKUP($B1758,'FY18-19'!$E$2:$GA$49,39,FALSE)</f>
        <v>59939.369999999995</v>
      </c>
      <c r="P1759" s="1">
        <f>HLOOKUP($B1758,'FY19-20'!$E$2:$GA$49,39,FALSE)</f>
        <v>59939.369999999995</v>
      </c>
      <c r="Q1759" s="1">
        <f>HLOOKUP($B1758,'FY20-21'!$E$2:$GA$49,39,FALSE)</f>
        <v>46248.33</v>
      </c>
      <c r="R1759" s="1">
        <f>HLOOKUP($B1758,'FY21-22'!$E$2:$GA$49,39,FALSE)</f>
        <v>46248.33</v>
      </c>
      <c r="S1759" s="1">
        <f>HLOOKUP($B1758,'FY22-23'!$E$2:$GA$49,39,FALSE)</f>
        <v>50286.01</v>
      </c>
      <c r="T1759" s="1">
        <f>HLOOKUP($B1758,'FY23-24'!$E$2:$GA$49,39,FALSE)</f>
        <v>69137.759999999995</v>
      </c>
    </row>
    <row r="1760" spans="1:20">
      <c r="B1760" t="s">
        <v>366</v>
      </c>
      <c r="D1760" t="s">
        <v>16</v>
      </c>
      <c r="E1760" s="3">
        <v>25359.040000000001</v>
      </c>
      <c r="F1760" s="3">
        <v>29352.14</v>
      </c>
      <c r="G1760" s="3">
        <v>34157.46</v>
      </c>
      <c r="H1760" s="3">
        <v>34211.910000000003</v>
      </c>
      <c r="I1760" s="1">
        <v>26061.85</v>
      </c>
      <c r="J1760" s="1">
        <v>25157.100000000002</v>
      </c>
      <c r="K1760" s="1">
        <f>HLOOKUP(B1759,'FY14-15'!$E$2:$GA$49,48,FALSE)</f>
        <v>30109.66</v>
      </c>
      <c r="L1760" s="1">
        <f>HLOOKUP(B1759,'FY15-16'!$E$2:$GA$49,48,FALSE)</f>
        <v>28602.81</v>
      </c>
      <c r="M1760" s="1">
        <f>HLOOKUP(B1759,'FY16-17'!$E$2:$GA$49,48,FALSE)</f>
        <v>34756.660000000003</v>
      </c>
      <c r="N1760" s="1">
        <f>HLOOKUP(B1759,'FY17-18'!$E$2:$GA$49,48,FALSE)</f>
        <v>32344.05</v>
      </c>
      <c r="O1760" s="1">
        <f>HLOOKUP($B1759,'FY18-19'!$E$2:$GA$49,48,FALSE)</f>
        <v>33708.19</v>
      </c>
      <c r="P1760" s="1">
        <f>HLOOKUP($B1759,'FY19-20'!$E$2:$GA$49,48,FALSE)</f>
        <v>34257.06</v>
      </c>
      <c r="Q1760" s="1">
        <f>HLOOKUP($B1759,'FY20-21'!$E$2:$GA$49,48,FALSE)</f>
        <v>26244.510000000002</v>
      </c>
      <c r="R1760" s="1">
        <f>HLOOKUP($B1759,'FY21-22'!$E$2:$GA$49,48,FALSE)</f>
        <v>26956.25</v>
      </c>
      <c r="S1760" s="1">
        <f>HLOOKUP($B1759,'FY22-23'!$E$2:$GA$49,48,FALSE)</f>
        <v>29171.47</v>
      </c>
      <c r="T1760" s="1">
        <f>HLOOKUP($B1759,'FY23-24'!$E$2:$GA$49,48,FALSE)</f>
        <v>39641.71</v>
      </c>
    </row>
    <row r="1761" spans="1:20">
      <c r="B1761" t="s">
        <v>366</v>
      </c>
      <c r="D1761" t="s">
        <v>17</v>
      </c>
      <c r="E1761" s="3">
        <v>990.03</v>
      </c>
      <c r="F1761" s="3">
        <v>1172.29</v>
      </c>
      <c r="G1761" s="3">
        <v>1309.3699999999999</v>
      </c>
      <c r="H1761" s="3">
        <v>909.4</v>
      </c>
      <c r="I1761" s="3">
        <v>891.89164948453617</v>
      </c>
      <c r="J1761" s="3">
        <v>858.63132075471697</v>
      </c>
      <c r="K1761" s="3">
        <f t="shared" ref="K1761:R1761" si="1283">K1758/K1756</f>
        <v>834.9808130081301</v>
      </c>
      <c r="L1761" s="3">
        <f t="shared" si="1283"/>
        <v>1153.6650526315789</v>
      </c>
      <c r="M1761" s="3">
        <f t="shared" si="1283"/>
        <v>1490.0944565217392</v>
      </c>
      <c r="N1761" s="3">
        <f t="shared" si="1283"/>
        <v>1150.0558333333333</v>
      </c>
      <c r="O1761" s="3">
        <f t="shared" si="1283"/>
        <v>1513.152111111111</v>
      </c>
      <c r="P1761" s="3">
        <f t="shared" si="1283"/>
        <v>1132.9656976744186</v>
      </c>
      <c r="Q1761" s="3">
        <f t="shared" si="1283"/>
        <v>597.41972067039114</v>
      </c>
      <c r="R1761" s="3">
        <f t="shared" si="1283"/>
        <v>1003.4015217391304</v>
      </c>
      <c r="S1761" s="3">
        <f t="shared" ref="S1761:T1761" si="1284">S1758/S1756</f>
        <v>1535.2910975609755</v>
      </c>
      <c r="T1761" s="3">
        <f t="shared" si="1284"/>
        <v>1621.817113402062</v>
      </c>
    </row>
    <row r="1762" spans="1:20">
      <c r="B1762" t="s">
        <v>366</v>
      </c>
      <c r="D1762" t="s">
        <v>18</v>
      </c>
      <c r="E1762" s="4">
        <v>1.25</v>
      </c>
      <c r="F1762" s="4">
        <v>1.41</v>
      </c>
      <c r="G1762" s="4">
        <v>1.48</v>
      </c>
      <c r="H1762" s="4">
        <v>1.64</v>
      </c>
      <c r="I1762" s="5">
        <v>1.788836300477638</v>
      </c>
      <c r="J1762" s="5">
        <v>2.2030576331905212</v>
      </c>
      <c r="K1762" s="3">
        <f t="shared" ref="K1762:M1764" si="1285">K1758/K1757</f>
        <v>2.3648945380860273</v>
      </c>
      <c r="L1762" s="3">
        <f t="shared" si="1285"/>
        <v>2.9915432907522654</v>
      </c>
      <c r="M1762" s="3">
        <f t="shared" si="1285"/>
        <v>3.7394623567921439</v>
      </c>
      <c r="N1762" s="3">
        <f t="shared" ref="N1762:R1764" si="1286">N1758/N1757</f>
        <v>2.4919953051643193</v>
      </c>
      <c r="O1762" s="3">
        <f t="shared" si="1286"/>
        <v>2.4688848803480785</v>
      </c>
      <c r="P1762" s="3">
        <f t="shared" si="1286"/>
        <v>2.8552395604395606</v>
      </c>
      <c r="Q1762" s="3">
        <f t="shared" si="1286"/>
        <v>2.6705156827489764</v>
      </c>
      <c r="R1762" s="3">
        <f t="shared" si="1286"/>
        <v>2.8505725049407116</v>
      </c>
      <c r="S1762" s="3">
        <f t="shared" ref="S1762:T1762" si="1287">S1758/S1757</f>
        <v>4.1236118571896494</v>
      </c>
      <c r="T1762" s="3">
        <f t="shared" si="1287"/>
        <v>2.4848956704418015</v>
      </c>
    </row>
    <row r="1763" spans="1:20">
      <c r="B1763" t="s">
        <v>366</v>
      </c>
      <c r="D1763" t="s">
        <v>19</v>
      </c>
      <c r="E1763" s="6">
        <v>0.55800000000000005</v>
      </c>
      <c r="F1763" s="6">
        <v>0.51639999999999997</v>
      </c>
      <c r="G1763" s="6">
        <v>0.50749999999999995</v>
      </c>
      <c r="H1763" s="6">
        <v>0.62</v>
      </c>
      <c r="I1763" s="6">
        <v>0.4786984087683897</v>
      </c>
      <c r="J1763" s="6">
        <v>0.45237572037639545</v>
      </c>
      <c r="K1763" s="6">
        <f t="shared" si="1285"/>
        <v>0.44459655564842349</v>
      </c>
      <c r="L1763" s="6">
        <f t="shared" si="1285"/>
        <v>0.42241404008716205</v>
      </c>
      <c r="M1763" s="6">
        <f t="shared" si="1285"/>
        <v>0.40567066473536217</v>
      </c>
      <c r="N1763" s="6">
        <f t="shared" si="1286"/>
        <v>0.57567453505621724</v>
      </c>
      <c r="O1763" s="6">
        <f t="shared" si="1286"/>
        <v>0.44013618664613946</v>
      </c>
      <c r="P1763" s="6">
        <f t="shared" si="1286"/>
        <v>0.615172568803526</v>
      </c>
      <c r="Q1763" s="6">
        <f t="shared" si="1286"/>
        <v>0.43247745214920064</v>
      </c>
      <c r="R1763" s="6">
        <f t="shared" si="1286"/>
        <v>0.50099509342893855</v>
      </c>
      <c r="S1763" s="6">
        <f t="shared" ref="S1763:T1763" si="1288">S1759/S1758</f>
        <v>0.39943175946533382</v>
      </c>
      <c r="T1763" s="6">
        <f t="shared" si="1288"/>
        <v>0.43948260656590737</v>
      </c>
    </row>
    <row r="1764" spans="1:20">
      <c r="B1764" t="s">
        <v>366</v>
      </c>
      <c r="D1764" t="s">
        <v>20</v>
      </c>
      <c r="E1764" s="6">
        <v>0.58099999999999996</v>
      </c>
      <c r="F1764" s="6">
        <v>0.59860000000000002</v>
      </c>
      <c r="G1764" s="6">
        <v>0.6119</v>
      </c>
      <c r="H1764" s="6">
        <v>0.6129</v>
      </c>
      <c r="I1764" s="6">
        <v>0.62930245350168923</v>
      </c>
      <c r="J1764" s="6">
        <v>0.61101053264595628</v>
      </c>
      <c r="K1764" s="6">
        <f t="shared" si="1285"/>
        <v>0.65941397999703899</v>
      </c>
      <c r="L1764" s="6">
        <f t="shared" si="1285"/>
        <v>0.6178271856567582</v>
      </c>
      <c r="M1764" s="6">
        <f t="shared" si="1285"/>
        <v>0.62497523054919313</v>
      </c>
      <c r="N1764" s="6">
        <f t="shared" si="1286"/>
        <v>0.58159299845395473</v>
      </c>
      <c r="O1764" s="6">
        <f t="shared" si="1286"/>
        <v>0.56237144300982822</v>
      </c>
      <c r="P1764" s="6">
        <f t="shared" si="1286"/>
        <v>0.57152852957913969</v>
      </c>
      <c r="Q1764" s="6">
        <f t="shared" si="1286"/>
        <v>0.56746935510968721</v>
      </c>
      <c r="R1764" s="6">
        <f t="shared" si="1286"/>
        <v>0.58285888376942474</v>
      </c>
      <c r="S1764" s="6">
        <f t="shared" ref="S1764:T1764" si="1289">S1760/S1759</f>
        <v>0.58011104877877562</v>
      </c>
      <c r="T1764" s="6">
        <f t="shared" si="1289"/>
        <v>0.57337278500200184</v>
      </c>
    </row>
    <row r="1765" spans="1:20">
      <c r="B1765" t="s">
        <v>366</v>
      </c>
      <c r="D1765" t="s">
        <v>21</v>
      </c>
      <c r="E1765" s="6">
        <v>0.32419999999999999</v>
      </c>
      <c r="F1765" s="6">
        <v>0.30909999999999999</v>
      </c>
      <c r="G1765" s="6">
        <v>0.31059999999999999</v>
      </c>
      <c r="H1765" s="6">
        <v>0.38</v>
      </c>
      <c r="I1765" s="6">
        <v>0.30124608312530216</v>
      </c>
      <c r="J1765" s="6">
        <v>0.27640632986327957</v>
      </c>
      <c r="K1765" s="6">
        <f t="shared" ref="K1765:R1765" si="1290">K1760/K1758</f>
        <v>0.29317318425310196</v>
      </c>
      <c r="L1765" s="6">
        <f t="shared" si="1290"/>
        <v>0.26097887756895238</v>
      </c>
      <c r="M1765" s="6">
        <f t="shared" si="1290"/>
        <v>0.25353411722002744</v>
      </c>
      <c r="N1765" s="6">
        <f t="shared" si="1290"/>
        <v>0.33480827897693166</v>
      </c>
      <c r="O1765" s="6">
        <f t="shared" si="1290"/>
        <v>0.24752002240503251</v>
      </c>
      <c r="P1765" s="6">
        <f t="shared" si="1290"/>
        <v>0.35158867368570135</v>
      </c>
      <c r="Q1765" s="6">
        <f t="shared" si="1290"/>
        <v>0.24541770087058751</v>
      </c>
      <c r="R1765" s="6">
        <f t="shared" si="1290"/>
        <v>0.29200944092994979</v>
      </c>
      <c r="S1765" s="6">
        <f t="shared" ref="S1765:T1765" si="1291">S1760/S1758</f>
        <v>0.23171477689898645</v>
      </c>
      <c r="T1765" s="6">
        <f t="shared" si="1291"/>
        <v>0.25198736608663336</v>
      </c>
    </row>
    <row r="1766" spans="1:20">
      <c r="B1766" t="s">
        <v>366</v>
      </c>
    </row>
    <row r="1767" spans="1:20">
      <c r="A1767" t="s">
        <v>365</v>
      </c>
      <c r="B1767" t="s">
        <v>368</v>
      </c>
      <c r="C1767" t="s">
        <v>369</v>
      </c>
    </row>
    <row r="1768" spans="1:20">
      <c r="B1768" t="s">
        <v>368</v>
      </c>
      <c r="D1768" t="s">
        <v>12</v>
      </c>
      <c r="E1768" s="1">
        <v>130</v>
      </c>
      <c r="F1768" s="1">
        <v>145</v>
      </c>
      <c r="G1768" s="1">
        <v>124</v>
      </c>
      <c r="H1768" s="1">
        <v>115</v>
      </c>
      <c r="I1768" s="1">
        <v>112</v>
      </c>
      <c r="J1768" s="1">
        <v>75</v>
      </c>
      <c r="K1768" s="1">
        <f>HLOOKUP(B1767,'FY14-15'!$E$2:$GA$49,15,FALSE)</f>
        <v>89</v>
      </c>
      <c r="L1768" s="1">
        <f>HLOOKUP(B1767,'FY15-16'!$E$2:$GA$49,15,FALSE)</f>
        <v>128</v>
      </c>
      <c r="M1768" s="1">
        <f>HLOOKUP(B1767,'FY16-17'!$E$2:$GA$49,15,FALSE)</f>
        <v>100</v>
      </c>
      <c r="N1768" s="1">
        <f>HLOOKUP(B1767,'FY17-18'!$E$2:$GA$49,15,FALSE)</f>
        <v>110</v>
      </c>
      <c r="O1768" s="1">
        <f>HLOOKUP($B1767,'FY18-19'!$E$2:$GA$49,15,FALSE)</f>
        <v>83</v>
      </c>
      <c r="P1768" s="1">
        <f>HLOOKUP($B1767,'FY19-20'!$E$2:$GA$49,15,FALSE)</f>
        <v>94</v>
      </c>
      <c r="Q1768" s="1">
        <f>HLOOKUP($B1767,'FY20-21'!$E$2:$GA$49,15,FALSE)</f>
        <v>66</v>
      </c>
      <c r="R1768" s="1">
        <f>HLOOKUP($B1767,'FY21-22'!$E$2:$GA$49,15,FALSE)</f>
        <v>91</v>
      </c>
      <c r="S1768" s="1">
        <f>HLOOKUP($B1767,'FY22-23'!$E$2:$GA$49,15,FALSE)</f>
        <v>73</v>
      </c>
      <c r="T1768" s="1">
        <f>HLOOKUP($B1767,'FY23-24'!$E$2:$GA$49,15,FALSE)</f>
        <v>73</v>
      </c>
    </row>
    <row r="1769" spans="1:20">
      <c r="B1769" t="s">
        <v>368</v>
      </c>
      <c r="D1769" t="s">
        <v>13</v>
      </c>
      <c r="E1769" s="3">
        <v>41172</v>
      </c>
      <c r="F1769" s="3">
        <v>37008</v>
      </c>
      <c r="G1769" s="3">
        <v>41083.9</v>
      </c>
      <c r="H1769" s="3">
        <v>42185</v>
      </c>
      <c r="I1769" s="1">
        <v>44044</v>
      </c>
      <c r="J1769" s="1">
        <v>44616</v>
      </c>
      <c r="K1769" s="1">
        <f>HLOOKUP(B1768,'FY14-15'!$E$2:$GA$49,31,FALSE)</f>
        <v>45866</v>
      </c>
      <c r="L1769" s="1">
        <f>HLOOKUP(B1768,'FY15-16'!$E$2:$GA$49,31,FALSE)</f>
        <v>50400</v>
      </c>
      <c r="M1769" s="1">
        <f>HLOOKUP(B1768,'FY16-17'!$E$2:$GA$49,31,FALSE)</f>
        <v>45903</v>
      </c>
      <c r="N1769" s="1">
        <f>HLOOKUP(B1768,'FY17-18'!$E$2:$GA$49,31,FALSE)</f>
        <v>41184</v>
      </c>
      <c r="O1769" s="1">
        <f>HLOOKUP($B1768,'FY18-19'!$E$2:$GA$49,31,FALSE)</f>
        <v>43168</v>
      </c>
      <c r="P1769" s="1">
        <f>HLOOKUP($B1768,'FY19-20'!$E$2:$GA$49,31,FALSE)</f>
        <v>38760</v>
      </c>
      <c r="Q1769" s="1">
        <f>HLOOKUP($B1768,'FY20-21'!$E$2:$GA$49,31,FALSE)</f>
        <v>22663</v>
      </c>
      <c r="R1769" s="1">
        <f>HLOOKUP($B1768,'FY21-22'!$E$2:$GA$49,31,FALSE)</f>
        <v>40210.1</v>
      </c>
      <c r="S1769" s="1">
        <f>HLOOKUP($B1768,'FY22-23'!$E$2:$GA$49,31,FALSE)</f>
        <v>45024</v>
      </c>
      <c r="T1769" s="1">
        <f>HLOOKUP($B1768,'FY23-24'!$E$2:$GA$49,31,FALSE)</f>
        <v>29046</v>
      </c>
    </row>
    <row r="1770" spans="1:20">
      <c r="B1770" t="s">
        <v>368</v>
      </c>
      <c r="D1770" t="s">
        <v>24</v>
      </c>
      <c r="E1770" s="3">
        <v>48132</v>
      </c>
      <c r="F1770" s="3">
        <v>50366.98</v>
      </c>
      <c r="G1770" s="3">
        <v>53757.04</v>
      </c>
      <c r="H1770" s="3">
        <v>76041.81</v>
      </c>
      <c r="I1770" s="1">
        <v>64741</v>
      </c>
      <c r="J1770" s="1">
        <v>88849</v>
      </c>
      <c r="K1770" s="1">
        <f>HLOOKUP(B1769,'FY14-15'!$E$2:$GA$49,7,FALSE)</f>
        <v>106195</v>
      </c>
      <c r="L1770" s="1">
        <f>HLOOKUP(B1769,'FY15-16'!$E$2:$GA$49,7,FALSE)</f>
        <v>102199.1</v>
      </c>
      <c r="M1770" s="1">
        <f>HLOOKUP(B1769,'FY16-17'!$E$2:$GA$49,7,FALSE)</f>
        <v>97584.45</v>
      </c>
      <c r="N1770" s="1">
        <f>HLOOKUP(B1769,'FY17-18'!$E$2:$GA$49,7,FALSE)</f>
        <v>145459.56</v>
      </c>
      <c r="O1770" s="1">
        <f>HLOOKUP($B1769,'FY18-19'!$E$2:$GA$49,7,FALSE)</f>
        <v>161797.63</v>
      </c>
      <c r="P1770" s="1">
        <f>HLOOKUP($B1769,'FY19-20'!$E$2:$GA$49,7,FALSE)</f>
        <v>180950.1</v>
      </c>
      <c r="Q1770" s="1">
        <f>HLOOKUP($B1769,'FY20-21'!$E$2:$GA$49,7,FALSE)</f>
        <v>193666.84</v>
      </c>
      <c r="R1770" s="1">
        <f>HLOOKUP($B1769,'FY21-22'!$E$2:$GA$49,7,FALSE)</f>
        <v>154827.51999999999</v>
      </c>
      <c r="S1770" s="1">
        <f>HLOOKUP($B1769,'FY22-23'!$E$2:$GA$49,7,FALSE)</f>
        <v>161788.94</v>
      </c>
      <c r="T1770" s="1">
        <f>HLOOKUP($B1769,'FY23-24'!$E$2:$GA$49,7,FALSE)</f>
        <v>177652.68</v>
      </c>
    </row>
    <row r="1771" spans="1:20">
      <c r="B1771" t="s">
        <v>368</v>
      </c>
      <c r="D1771" t="s">
        <v>15</v>
      </c>
      <c r="E1771" s="3">
        <v>32125.87</v>
      </c>
      <c r="F1771" s="3">
        <v>26613.190000000002</v>
      </c>
      <c r="G1771" s="3">
        <v>28496.33</v>
      </c>
      <c r="H1771" s="3">
        <v>36319.93</v>
      </c>
      <c r="I1771" s="1">
        <v>32957.9</v>
      </c>
      <c r="J1771" s="1">
        <v>41266.53</v>
      </c>
      <c r="K1771" s="1">
        <f>HLOOKUP(B1770,'FY14-15'!$E$2:$GA$49,39,FALSE)</f>
        <v>47454.66</v>
      </c>
      <c r="L1771" s="1">
        <f>HLOOKUP(B1770,'FY15-16'!$E$2:$GA$49,39,FALSE)</f>
        <v>47454.66</v>
      </c>
      <c r="M1771" s="1">
        <f>HLOOKUP(B1770,'FY16-17'!$E$2:$GA$49,39,FALSE)</f>
        <v>47236.72</v>
      </c>
      <c r="N1771" s="1">
        <f>HLOOKUP(B1770,'FY17-18'!$E$2:$GA$49,39,FALSE)</f>
        <v>59581.04</v>
      </c>
      <c r="O1771" s="1">
        <f>HLOOKUP($B1770,'FY18-19'!$E$2:$GA$49,39,FALSE)</f>
        <v>65611.599999999991</v>
      </c>
      <c r="P1771" s="1">
        <f>HLOOKUP($B1770,'FY19-20'!$E$2:$GA$49,39,FALSE)</f>
        <v>70994.63</v>
      </c>
      <c r="Q1771" s="1">
        <f>HLOOKUP($B1770,'FY20-21'!$E$2:$GA$49,39,FALSE)</f>
        <v>71270.55</v>
      </c>
      <c r="R1771" s="1">
        <f>HLOOKUP($B1770,'FY21-22'!$E$2:$GA$49,39,FALSE)</f>
        <v>71270.55</v>
      </c>
      <c r="S1771" s="1">
        <f>HLOOKUP($B1770,'FY22-23'!$E$2:$GA$49,39,FALSE)</f>
        <v>66073.47</v>
      </c>
      <c r="T1771" s="1">
        <f>HLOOKUP($B1770,'FY23-24'!$E$2:$GA$49,39,FALSE)</f>
        <v>67445.08</v>
      </c>
    </row>
    <row r="1772" spans="1:20">
      <c r="B1772" t="s">
        <v>368</v>
      </c>
      <c r="D1772" t="s">
        <v>16</v>
      </c>
      <c r="E1772" s="3">
        <v>18665.650000000001</v>
      </c>
      <c r="F1772" s="3">
        <v>15112.86</v>
      </c>
      <c r="G1772" s="3">
        <v>17278.32</v>
      </c>
      <c r="H1772" s="3">
        <v>23066.61</v>
      </c>
      <c r="I1772" s="1">
        <v>22369.040000000001</v>
      </c>
      <c r="J1772" s="1">
        <v>25874.959999999999</v>
      </c>
      <c r="K1772" s="1">
        <f>HLOOKUP(B1771,'FY14-15'!$E$2:$GA$49,48,FALSE)</f>
        <v>31491.37</v>
      </c>
      <c r="L1772" s="1">
        <f>HLOOKUP(B1771,'FY15-16'!$E$2:$GA$49,48,FALSE)</f>
        <v>29251.06</v>
      </c>
      <c r="M1772" s="1">
        <f>HLOOKUP(B1771,'FY16-17'!$E$2:$GA$49,48,FALSE)</f>
        <v>28692.560000000001</v>
      </c>
      <c r="N1772" s="1">
        <f>HLOOKUP(B1771,'FY17-18'!$E$2:$GA$49,48,FALSE)</f>
        <v>35829.54</v>
      </c>
      <c r="O1772" s="1">
        <f>HLOOKUP($B1771,'FY18-19'!$E$2:$GA$49,48,FALSE)</f>
        <v>37013.300000000003</v>
      </c>
      <c r="P1772" s="1">
        <f>HLOOKUP($B1771,'FY19-20'!$E$2:$GA$49,48,FALSE)</f>
        <v>41075.449999999997</v>
      </c>
      <c r="Q1772" s="1">
        <f>HLOOKUP($B1771,'FY20-21'!$E$2:$GA$49,48,FALSE)</f>
        <v>42564.380000000005</v>
      </c>
      <c r="R1772" s="1">
        <f>HLOOKUP($B1771,'FY21-22'!$E$2:$GA$49,48,FALSE)</f>
        <v>41540.67</v>
      </c>
      <c r="S1772" s="1">
        <f>HLOOKUP($B1771,'FY22-23'!$E$2:$GA$49,48,FALSE)</f>
        <v>37351.58</v>
      </c>
      <c r="T1772" s="1">
        <f>HLOOKUP($B1771,'FY23-24'!$E$2:$GA$49,48,FALSE)</f>
        <v>37183.990000000005</v>
      </c>
    </row>
    <row r="1773" spans="1:20">
      <c r="B1773" t="s">
        <v>368</v>
      </c>
      <c r="D1773" t="s">
        <v>17</v>
      </c>
      <c r="E1773" s="3">
        <v>370.25</v>
      </c>
      <c r="F1773" s="3">
        <v>347.36</v>
      </c>
      <c r="G1773" s="3">
        <v>433.52</v>
      </c>
      <c r="H1773" s="3">
        <v>661.23</v>
      </c>
      <c r="I1773" s="3">
        <v>578.04464285714289</v>
      </c>
      <c r="J1773" s="3">
        <v>1184.6533333333334</v>
      </c>
      <c r="K1773" s="3">
        <f t="shared" ref="K1773:R1773" si="1292">K1770/K1768</f>
        <v>1193.2022471910113</v>
      </c>
      <c r="L1773" s="3">
        <f t="shared" si="1292"/>
        <v>798.43046875000005</v>
      </c>
      <c r="M1773" s="3">
        <f t="shared" si="1292"/>
        <v>975.84449999999993</v>
      </c>
      <c r="N1773" s="3">
        <f t="shared" si="1292"/>
        <v>1322.3596363636364</v>
      </c>
      <c r="O1773" s="3">
        <f t="shared" si="1292"/>
        <v>1949.3690361445783</v>
      </c>
      <c r="P1773" s="3">
        <f t="shared" si="1292"/>
        <v>1925.0010638297872</v>
      </c>
      <c r="Q1773" s="3">
        <f t="shared" si="1292"/>
        <v>2934.3460606060607</v>
      </c>
      <c r="R1773" s="3">
        <f t="shared" si="1292"/>
        <v>1701.4013186813186</v>
      </c>
      <c r="S1773" s="3">
        <f t="shared" ref="S1773:T1773" si="1293">S1770/S1768</f>
        <v>2216.2868493150686</v>
      </c>
      <c r="T1773" s="3">
        <f t="shared" si="1293"/>
        <v>2433.5983561643834</v>
      </c>
    </row>
    <row r="1774" spans="1:20">
      <c r="B1774" t="s">
        <v>368</v>
      </c>
      <c r="D1774" t="s">
        <v>18</v>
      </c>
      <c r="E1774" s="4">
        <v>1.17</v>
      </c>
      <c r="F1774" s="4">
        <v>1.36</v>
      </c>
      <c r="G1774" s="4">
        <v>1.31</v>
      </c>
      <c r="H1774" s="4">
        <v>1.8</v>
      </c>
      <c r="I1774" s="5">
        <v>1.4699164471891744</v>
      </c>
      <c r="J1774" s="5">
        <v>1.9914156356464048</v>
      </c>
      <c r="K1774" s="3">
        <f t="shared" ref="K1774:M1776" si="1294">K1770/K1769</f>
        <v>2.3153316181921251</v>
      </c>
      <c r="L1774" s="3">
        <f t="shared" si="1294"/>
        <v>2.0277599206349208</v>
      </c>
      <c r="M1774" s="3">
        <f t="shared" si="1294"/>
        <v>2.1258839291549569</v>
      </c>
      <c r="N1774" s="3">
        <f t="shared" ref="N1774:R1776" si="1295">N1770/N1769</f>
        <v>3.5319434731934733</v>
      </c>
      <c r="O1774" s="3">
        <f t="shared" si="1295"/>
        <v>3.7480918736100817</v>
      </c>
      <c r="P1774" s="3">
        <f t="shared" si="1295"/>
        <v>4.6684752321981424</v>
      </c>
      <c r="Q1774" s="3">
        <f t="shared" si="1295"/>
        <v>8.5455076556501783</v>
      </c>
      <c r="R1774" s="3">
        <f t="shared" si="1295"/>
        <v>3.8504634407773168</v>
      </c>
      <c r="S1774" s="3">
        <f t="shared" ref="S1774:T1774" si="1296">S1770/S1769</f>
        <v>3.5933933013503911</v>
      </c>
      <c r="T1774" s="3">
        <f t="shared" si="1296"/>
        <v>6.1162528403222476</v>
      </c>
    </row>
    <row r="1775" spans="1:20">
      <c r="B1775" t="s">
        <v>368</v>
      </c>
      <c r="D1775" t="s">
        <v>19</v>
      </c>
      <c r="E1775" s="6">
        <v>0.66749999999999998</v>
      </c>
      <c r="F1775" s="6">
        <v>0.52839999999999998</v>
      </c>
      <c r="G1775" s="6">
        <v>0.53010000000000002</v>
      </c>
      <c r="H1775" s="6">
        <v>0.47760000000000002</v>
      </c>
      <c r="I1775" s="6">
        <v>0.50907307579431893</v>
      </c>
      <c r="J1775" s="6">
        <v>0.46445688752827829</v>
      </c>
      <c r="K1775" s="6">
        <f t="shared" si="1294"/>
        <v>0.44686341164838272</v>
      </c>
      <c r="L1775" s="6">
        <f t="shared" si="1294"/>
        <v>0.46433540021389624</v>
      </c>
      <c r="M1775" s="6">
        <f t="shared" si="1294"/>
        <v>0.48405990913511326</v>
      </c>
      <c r="N1775" s="6">
        <f t="shared" si="1295"/>
        <v>0.40960552884939294</v>
      </c>
      <c r="O1775" s="6">
        <f t="shared" si="1295"/>
        <v>0.40551644668713621</v>
      </c>
      <c r="P1775" s="6">
        <f t="shared" si="1295"/>
        <v>0.39234369033230709</v>
      </c>
      <c r="Q1775" s="6">
        <f t="shared" si="1295"/>
        <v>0.36800595290345012</v>
      </c>
      <c r="R1775" s="6">
        <f t="shared" si="1295"/>
        <v>0.46032223470349465</v>
      </c>
      <c r="S1775" s="6">
        <f t="shared" ref="S1775:T1775" si="1297">S1771/S1770</f>
        <v>0.40839299645575278</v>
      </c>
      <c r="T1775" s="6">
        <f t="shared" si="1297"/>
        <v>0.37964572220357162</v>
      </c>
    </row>
    <row r="1776" spans="1:20">
      <c r="B1776" t="s">
        <v>368</v>
      </c>
      <c r="D1776" t="s">
        <v>20</v>
      </c>
      <c r="E1776" s="6">
        <v>0.58099999999999996</v>
      </c>
      <c r="F1776" s="6">
        <v>0.56789999999999996</v>
      </c>
      <c r="G1776" s="6">
        <v>0.60629999999999995</v>
      </c>
      <c r="H1776" s="6">
        <v>0.6351</v>
      </c>
      <c r="I1776" s="6">
        <v>0.67871557350437983</v>
      </c>
      <c r="J1776" s="6">
        <v>0.62702049336350796</v>
      </c>
      <c r="K1776" s="6">
        <f t="shared" si="1294"/>
        <v>0.66360964339434725</v>
      </c>
      <c r="L1776" s="6">
        <f t="shared" si="1294"/>
        <v>0.61640015964712425</v>
      </c>
      <c r="M1776" s="6">
        <f t="shared" si="1294"/>
        <v>0.6074206676500824</v>
      </c>
      <c r="N1776" s="6">
        <f t="shared" si="1295"/>
        <v>0.60135808304118221</v>
      </c>
      <c r="O1776" s="6">
        <f t="shared" si="1295"/>
        <v>0.56412737991452744</v>
      </c>
      <c r="P1776" s="6">
        <f t="shared" si="1295"/>
        <v>0.57857122433062891</v>
      </c>
      <c r="Q1776" s="6">
        <f t="shared" si="1295"/>
        <v>0.59722255545944292</v>
      </c>
      <c r="R1776" s="6">
        <f t="shared" si="1295"/>
        <v>0.58285883860865384</v>
      </c>
      <c r="S1776" s="6">
        <f t="shared" ref="S1776:T1776" si="1298">S1772/S1771</f>
        <v>0.56530374445295517</v>
      </c>
      <c r="T1776" s="6">
        <f t="shared" si="1298"/>
        <v>0.55132249824598034</v>
      </c>
    </row>
    <row r="1777" spans="1:20">
      <c r="B1777" t="s">
        <v>368</v>
      </c>
      <c r="D1777" t="s">
        <v>21</v>
      </c>
      <c r="E1777" s="6">
        <v>0.38779999999999998</v>
      </c>
      <c r="F1777" s="6">
        <v>0.30009999999999998</v>
      </c>
      <c r="G1777" s="6">
        <v>0.32140000000000002</v>
      </c>
      <c r="H1777" s="6">
        <v>0.30330000000000001</v>
      </c>
      <c r="I1777" s="6">
        <v>0.34551582459337976</v>
      </c>
      <c r="J1777" s="6">
        <v>0.29122398676406036</v>
      </c>
      <c r="K1777" s="6">
        <f t="shared" ref="K1777:R1777" si="1299">K1772/K1770</f>
        <v>0.2965428692499647</v>
      </c>
      <c r="L1777" s="6">
        <f t="shared" si="1299"/>
        <v>0.28621641482165694</v>
      </c>
      <c r="M1777" s="6">
        <f t="shared" si="1299"/>
        <v>0.29402799318948869</v>
      </c>
      <c r="N1777" s="6">
        <f t="shared" si="1299"/>
        <v>0.24631959563194059</v>
      </c>
      <c r="O1777" s="6">
        <f t="shared" si="1299"/>
        <v>0.22876293058186328</v>
      </c>
      <c r="P1777" s="6">
        <f t="shared" si="1299"/>
        <v>0.22699876927396004</v>
      </c>
      <c r="Q1777" s="6">
        <f t="shared" si="1299"/>
        <v>0.21978145561728588</v>
      </c>
      <c r="R1777" s="6">
        <f t="shared" si="1299"/>
        <v>0.26830288310501904</v>
      </c>
      <c r="S1777" s="6">
        <f t="shared" ref="S1777:T1777" si="1300">S1772/S1770</f>
        <v>0.2308660901047995</v>
      </c>
      <c r="T1777" s="6">
        <f t="shared" si="1300"/>
        <v>0.20930722801367255</v>
      </c>
    </row>
    <row r="1778" spans="1:20">
      <c r="B1778" t="s">
        <v>368</v>
      </c>
    </row>
    <row r="1779" spans="1:20">
      <c r="A1779" t="s">
        <v>365</v>
      </c>
      <c r="B1779" t="s">
        <v>370</v>
      </c>
      <c r="C1779" t="s">
        <v>371</v>
      </c>
    </row>
    <row r="1780" spans="1:20">
      <c r="B1780" t="s">
        <v>370</v>
      </c>
      <c r="D1780" t="s">
        <v>12</v>
      </c>
      <c r="E1780" s="1">
        <v>398</v>
      </c>
      <c r="F1780" s="1">
        <v>389</v>
      </c>
      <c r="G1780" s="1">
        <v>257</v>
      </c>
      <c r="H1780" s="1">
        <v>471</v>
      </c>
      <c r="I1780" s="1">
        <v>502</v>
      </c>
      <c r="J1780" s="1">
        <v>504</v>
      </c>
      <c r="K1780" s="1">
        <f>HLOOKUP(B1779,'FY14-15'!$E$2:$GA$49,15,FALSE)</f>
        <v>456</v>
      </c>
      <c r="L1780" s="1">
        <f>HLOOKUP(B1779,'FY15-16'!$E$2:$GA$49,15,FALSE)</f>
        <v>508</v>
      </c>
      <c r="M1780" s="1">
        <f>HLOOKUP(B1779,'FY16-17'!$E$2:$GA$49,15,FALSE)</f>
        <v>491</v>
      </c>
      <c r="N1780" s="1">
        <f>HLOOKUP(B1779,'FY17-18'!$E$2:$GA$49,15,FALSE)</f>
        <v>506</v>
      </c>
      <c r="O1780" s="1">
        <f>HLOOKUP($B1779,'FY18-19'!$E$2:$GA$49,15,FALSE)</f>
        <v>470</v>
      </c>
      <c r="P1780" s="1">
        <f>HLOOKUP($B1779,'FY19-20'!$E$2:$GA$49,15,FALSE)</f>
        <v>586</v>
      </c>
      <c r="Q1780" s="1">
        <f>HLOOKUP($B1779,'FY20-21'!$E$2:$GA$49,15,FALSE)</f>
        <v>463</v>
      </c>
      <c r="R1780" s="1">
        <f>HLOOKUP($B1779,'FY21-22'!$E$2:$GA$49,15,FALSE)</f>
        <v>282</v>
      </c>
      <c r="S1780" s="1">
        <f>HLOOKUP($B1779,'FY22-23'!$E$2:$GA$49,15,FALSE)</f>
        <v>517</v>
      </c>
      <c r="T1780" s="1">
        <f>HLOOKUP($B1779,'FY23-24'!$E$2:$GA$49,15,FALSE)</f>
        <v>579</v>
      </c>
    </row>
    <row r="1781" spans="1:20">
      <c r="B1781" t="s">
        <v>370</v>
      </c>
      <c r="D1781" t="s">
        <v>13</v>
      </c>
      <c r="E1781" s="3">
        <v>52626</v>
      </c>
      <c r="F1781" s="3">
        <v>51684</v>
      </c>
      <c r="G1781" s="3">
        <v>46530</v>
      </c>
      <c r="H1781" s="3">
        <v>67987</v>
      </c>
      <c r="I1781" s="1">
        <v>35752</v>
      </c>
      <c r="J1781" s="1">
        <v>60069.599999999999</v>
      </c>
      <c r="K1781" s="1">
        <f>HLOOKUP(B1780,'FY14-15'!$E$2:$GA$49,31,FALSE)</f>
        <v>56887</v>
      </c>
      <c r="L1781" s="1">
        <f>HLOOKUP(B1780,'FY15-16'!$E$2:$GA$49,31,FALSE)</f>
        <v>60228.5</v>
      </c>
      <c r="M1781" s="1">
        <f>HLOOKUP(B1780,'FY16-17'!$E$2:$GA$49,31,FALSE)</f>
        <v>61418</v>
      </c>
      <c r="N1781" s="1">
        <f>HLOOKUP(B1780,'FY17-18'!$E$2:$GA$49,31,FALSE)</f>
        <v>56784</v>
      </c>
      <c r="O1781" s="1">
        <f>HLOOKUP($B1780,'FY18-19'!$E$2:$GA$49,31,FALSE)</f>
        <v>56536</v>
      </c>
      <c r="P1781" s="1">
        <f>HLOOKUP($B1780,'FY19-20'!$E$2:$GA$49,31,FALSE)</f>
        <v>17710</v>
      </c>
      <c r="Q1781" s="1">
        <f>HLOOKUP($B1780,'FY20-21'!$E$2:$GA$49,31,FALSE)</f>
        <v>12350</v>
      </c>
      <c r="R1781" s="1">
        <f>HLOOKUP($B1780,'FY21-22'!$E$2:$GA$49,31,FALSE)</f>
        <v>22765</v>
      </c>
      <c r="S1781" s="1">
        <f>HLOOKUP($B1780,'FY22-23'!$E$2:$GA$49,31,FALSE)</f>
        <v>39222.5</v>
      </c>
      <c r="T1781" s="1">
        <f>HLOOKUP($B1780,'FY23-24'!$E$2:$GA$49,31,FALSE)</f>
        <v>48692</v>
      </c>
    </row>
    <row r="1782" spans="1:20">
      <c r="B1782" t="s">
        <v>370</v>
      </c>
      <c r="D1782" t="s">
        <v>24</v>
      </c>
      <c r="E1782" s="3">
        <v>87916</v>
      </c>
      <c r="F1782" s="3">
        <v>84056</v>
      </c>
      <c r="G1782" s="3">
        <v>122090</v>
      </c>
      <c r="H1782" s="3">
        <v>108864.96000000001</v>
      </c>
      <c r="I1782" s="1">
        <v>93378.22</v>
      </c>
      <c r="J1782" s="1">
        <v>154452.53</v>
      </c>
      <c r="K1782" s="1">
        <f>HLOOKUP(B1781,'FY14-15'!$E$2:$GA$49,7,FALSE)</f>
        <v>125692.44</v>
      </c>
      <c r="L1782" s="1">
        <f>HLOOKUP(B1781,'FY15-16'!$E$2:$GA$49,7,FALSE)</f>
        <v>153905.72</v>
      </c>
      <c r="M1782" s="1">
        <f>HLOOKUP(B1781,'FY16-17'!$E$2:$GA$49,7,FALSE)</f>
        <v>144117.12</v>
      </c>
      <c r="N1782" s="1">
        <f>HLOOKUP(B1781,'FY17-18'!$E$2:$GA$49,7,FALSE)</f>
        <v>172591.71</v>
      </c>
      <c r="O1782" s="1">
        <f>HLOOKUP($B1781,'FY18-19'!$E$2:$GA$49,7,FALSE)</f>
        <v>241523</v>
      </c>
      <c r="P1782" s="1">
        <f>HLOOKUP($B1781,'FY19-20'!$E$2:$GA$49,7,FALSE)</f>
        <v>185243.62</v>
      </c>
      <c r="Q1782" s="1">
        <f>HLOOKUP($B1781,'FY20-21'!$E$2:$GA$49,7,FALSE)</f>
        <v>152051.42000000001</v>
      </c>
      <c r="R1782" s="1">
        <f>HLOOKUP($B1781,'FY21-22'!$E$2:$GA$49,7,FALSE)</f>
        <v>150668.99</v>
      </c>
      <c r="S1782" s="1">
        <f>HLOOKUP($B1781,'FY22-23'!$E$2:$GA$49,7,FALSE)</f>
        <v>159328.78</v>
      </c>
      <c r="T1782" s="1">
        <f>HLOOKUP($B1781,'FY23-24'!$E$2:$GA$49,7,FALSE)</f>
        <v>170875.8</v>
      </c>
    </row>
    <row r="1783" spans="1:20">
      <c r="B1783" t="s">
        <v>370</v>
      </c>
      <c r="D1783" t="s">
        <v>15</v>
      </c>
      <c r="E1783" s="3">
        <v>44618.57</v>
      </c>
      <c r="F1783" s="3">
        <v>42956.51</v>
      </c>
      <c r="G1783" s="3">
        <v>53004.59</v>
      </c>
      <c r="H1783" s="3">
        <v>53898.84</v>
      </c>
      <c r="I1783" s="1">
        <v>40580.730000000003</v>
      </c>
      <c r="J1783" s="1">
        <v>67356.56</v>
      </c>
      <c r="K1783" s="1">
        <f>HLOOKUP(B1782,'FY14-15'!$E$2:$GA$49,39,FALSE)</f>
        <v>67356.56</v>
      </c>
      <c r="L1783" s="1">
        <f>HLOOKUP(B1782,'FY15-16'!$E$2:$GA$49,39,FALSE)</f>
        <v>67211.149999999994</v>
      </c>
      <c r="M1783" s="1">
        <f>HLOOKUP(B1782,'FY16-17'!$E$2:$GA$49,39,FALSE)</f>
        <v>67211.149999999994</v>
      </c>
      <c r="N1783" s="1">
        <f>HLOOKUP(B1782,'FY17-18'!$E$2:$GA$49,39,FALSE)</f>
        <v>72677.47</v>
      </c>
      <c r="O1783" s="1">
        <f>HLOOKUP($B1782,'FY18-19'!$E$2:$GA$49,39,FALSE)</f>
        <v>95962.390000000014</v>
      </c>
      <c r="P1783" s="1">
        <f>HLOOKUP($B1782,'FY19-20'!$E$2:$GA$49,39,FALSE)</f>
        <v>95962.390000000014</v>
      </c>
      <c r="Q1783" s="1">
        <f>HLOOKUP($B1782,'FY20-21'!$E$2:$GA$49,39,FALSE)</f>
        <v>67177.210000000006</v>
      </c>
      <c r="R1783" s="1">
        <f>HLOOKUP($B1782,'FY21-22'!$E$2:$GA$49,39,FALSE)</f>
        <v>56723.92</v>
      </c>
      <c r="S1783" s="1">
        <f>HLOOKUP($B1782,'FY22-23'!$E$2:$GA$49,39,FALSE)</f>
        <v>63787.32</v>
      </c>
      <c r="T1783" s="1">
        <f>HLOOKUP($B1782,'FY23-24'!$E$2:$GA$49,39,FALSE)</f>
        <v>70069.78</v>
      </c>
    </row>
    <row r="1784" spans="1:20">
      <c r="B1784" t="s">
        <v>370</v>
      </c>
      <c r="D1784" t="s">
        <v>16</v>
      </c>
      <c r="E1784" s="3">
        <v>25924.12</v>
      </c>
      <c r="F1784" s="3">
        <v>25095.57</v>
      </c>
      <c r="G1784" s="3">
        <v>32792.629999999997</v>
      </c>
      <c r="H1784" s="3">
        <v>33124.83</v>
      </c>
      <c r="I1784" s="1">
        <v>33195.69</v>
      </c>
      <c r="J1784" s="1">
        <v>42791.95</v>
      </c>
      <c r="K1784" s="1">
        <f>HLOOKUP(B1783,'FY14-15'!$E$2:$GA$49,48,FALSE)</f>
        <v>43712.59</v>
      </c>
      <c r="L1784" s="1">
        <f>HLOOKUP(B1783,'FY15-16'!$E$2:$GA$49,48,FALSE)</f>
        <v>41413.83</v>
      </c>
      <c r="M1784" s="1">
        <f>HLOOKUP(B1783,'FY16-17'!$E$2:$GA$49,48,FALSE)</f>
        <v>40857.07</v>
      </c>
      <c r="N1784" s="1">
        <f>HLOOKUP(B1783,'FY17-18'!$E$2:$GA$49,48,FALSE)</f>
        <v>42790.18</v>
      </c>
      <c r="O1784" s="1">
        <f>HLOOKUP($B1783,'FY18-19'!$E$2:$GA$49,48,FALSE)</f>
        <v>55422.179999999993</v>
      </c>
      <c r="P1784" s="1">
        <f>HLOOKUP($B1783,'FY19-20'!$E$2:$GA$49,48,FALSE)</f>
        <v>54845.25</v>
      </c>
      <c r="Q1784" s="1">
        <f>HLOOKUP($B1783,'FY20-21'!$E$2:$GA$49,48,FALSE)</f>
        <v>37238.18</v>
      </c>
      <c r="R1784" s="1">
        <f>HLOOKUP($B1783,'FY21-22'!$E$2:$GA$49,48,FALSE)</f>
        <v>32061.5</v>
      </c>
      <c r="S1784" s="1">
        <f>HLOOKUP($B1783,'FY22-23'!$E$2:$GA$49,48,FALSE)</f>
        <v>37184.619999999995</v>
      </c>
      <c r="T1784" s="1">
        <f>HLOOKUP($B1783,'FY23-24'!$E$2:$GA$49,48,FALSE)</f>
        <v>39055.520000000004</v>
      </c>
    </row>
    <row r="1785" spans="1:20">
      <c r="B1785" t="s">
        <v>370</v>
      </c>
      <c r="D1785" t="s">
        <v>17</v>
      </c>
      <c r="E1785" s="3">
        <v>220.89</v>
      </c>
      <c r="F1785" s="3">
        <v>216.08</v>
      </c>
      <c r="G1785" s="3">
        <v>475.06</v>
      </c>
      <c r="H1785" s="3">
        <v>231.14</v>
      </c>
      <c r="I1785" s="3">
        <v>186.01239043824702</v>
      </c>
      <c r="J1785" s="3">
        <v>306.45343253968252</v>
      </c>
      <c r="K1785" s="3">
        <f t="shared" ref="K1785:R1785" si="1301">K1782/K1780</f>
        <v>275.64131578947371</v>
      </c>
      <c r="L1785" s="3">
        <f t="shared" si="1301"/>
        <v>302.9640157480315</v>
      </c>
      <c r="M1785" s="3">
        <f t="shared" si="1301"/>
        <v>293.51755600814664</v>
      </c>
      <c r="N1785" s="3">
        <f t="shared" si="1301"/>
        <v>341.09033596837941</v>
      </c>
      <c r="O1785" s="3">
        <f t="shared" si="1301"/>
        <v>513.87872340425531</v>
      </c>
      <c r="P1785" s="3">
        <f t="shared" si="1301"/>
        <v>316.11539249146756</v>
      </c>
      <c r="Q1785" s="3">
        <f t="shared" si="1301"/>
        <v>328.40479481641472</v>
      </c>
      <c r="R1785" s="3">
        <f t="shared" si="1301"/>
        <v>534.28719858156023</v>
      </c>
      <c r="S1785" s="3">
        <f t="shared" ref="S1785:T1785" si="1302">S1782/S1780</f>
        <v>308.17945841392651</v>
      </c>
      <c r="T1785" s="3">
        <f t="shared" si="1302"/>
        <v>295.1222797927461</v>
      </c>
    </row>
    <row r="1786" spans="1:20">
      <c r="B1786" t="s">
        <v>370</v>
      </c>
      <c r="D1786" t="s">
        <v>18</v>
      </c>
      <c r="E1786" s="4">
        <v>1.67</v>
      </c>
      <c r="F1786" s="4">
        <v>1.63</v>
      </c>
      <c r="G1786" s="4">
        <v>2.62</v>
      </c>
      <c r="H1786" s="4">
        <v>1.6</v>
      </c>
      <c r="I1786" s="5">
        <v>2.6118320653390019</v>
      </c>
      <c r="J1786" s="5">
        <v>2.5712262109286561</v>
      </c>
      <c r="K1786" s="3">
        <f t="shared" ref="K1786:M1788" si="1303">K1782/K1781</f>
        <v>2.2095107845377679</v>
      </c>
      <c r="L1786" s="3">
        <f t="shared" si="1303"/>
        <v>2.5553636567405795</v>
      </c>
      <c r="M1786" s="3">
        <f t="shared" si="1303"/>
        <v>2.3464964668338273</v>
      </c>
      <c r="N1786" s="3">
        <f t="shared" ref="N1786:R1788" si="1304">N1782/N1781</f>
        <v>3.0394426246830091</v>
      </c>
      <c r="O1786" s="3">
        <f t="shared" si="1304"/>
        <v>4.2720213669166549</v>
      </c>
      <c r="P1786" s="3">
        <f t="shared" si="1304"/>
        <v>10.459831733483908</v>
      </c>
      <c r="Q1786" s="3">
        <f t="shared" si="1304"/>
        <v>12.311855870445346</v>
      </c>
      <c r="R1786" s="3">
        <f t="shared" si="1304"/>
        <v>6.618448934768284</v>
      </c>
      <c r="S1786" s="3">
        <f t="shared" ref="S1786:T1786" si="1305">S1782/S1781</f>
        <v>4.062178086557461</v>
      </c>
      <c r="T1786" s="3">
        <f t="shared" si="1305"/>
        <v>3.5093198061283166</v>
      </c>
    </row>
    <row r="1787" spans="1:20">
      <c r="B1787" t="s">
        <v>370</v>
      </c>
      <c r="D1787" t="s">
        <v>19</v>
      </c>
      <c r="E1787" s="6">
        <v>0.50749999999999995</v>
      </c>
      <c r="F1787" s="6">
        <v>0.51100000000000001</v>
      </c>
      <c r="G1787" s="6">
        <v>0.43409999999999999</v>
      </c>
      <c r="H1787" s="6">
        <v>0.49509999999999998</v>
      </c>
      <c r="I1787" s="6">
        <v>0.43458453159634014</v>
      </c>
      <c r="J1787" s="6">
        <v>0.43609878064153429</v>
      </c>
      <c r="K1787" s="6">
        <f t="shared" si="1303"/>
        <v>0.53588394019560759</v>
      </c>
      <c r="L1787" s="6">
        <f t="shared" si="1303"/>
        <v>0.43670339218061549</v>
      </c>
      <c r="M1787" s="6">
        <f t="shared" si="1303"/>
        <v>0.46636478719530333</v>
      </c>
      <c r="N1787" s="6">
        <f t="shared" si="1304"/>
        <v>0.4210947907057645</v>
      </c>
      <c r="O1787" s="6">
        <f t="shared" si="1304"/>
        <v>0.39732195277468402</v>
      </c>
      <c r="P1787" s="6">
        <f t="shared" si="1304"/>
        <v>0.51803344158357523</v>
      </c>
      <c r="Q1787" s="6">
        <f t="shared" si="1304"/>
        <v>0.44180587067190824</v>
      </c>
      <c r="R1787" s="6">
        <f t="shared" si="1304"/>
        <v>0.3764803892293962</v>
      </c>
      <c r="S1787" s="6">
        <f t="shared" ref="S1787:T1787" si="1306">S1783/S1782</f>
        <v>0.40035026942401741</v>
      </c>
      <c r="T1787" s="6">
        <f t="shared" si="1306"/>
        <v>0.41006263028468631</v>
      </c>
    </row>
    <row r="1788" spans="1:20">
      <c r="B1788" t="s">
        <v>370</v>
      </c>
      <c r="D1788" t="s">
        <v>20</v>
      </c>
      <c r="E1788" s="6">
        <v>0.58099999999999996</v>
      </c>
      <c r="F1788" s="6">
        <v>0.58420000000000005</v>
      </c>
      <c r="G1788" s="6">
        <v>0.61870000000000003</v>
      </c>
      <c r="H1788" s="6">
        <v>0.61460000000000004</v>
      </c>
      <c r="I1788" s="6">
        <v>0.81801608793139013</v>
      </c>
      <c r="J1788" s="6">
        <v>0.63530486117462048</v>
      </c>
      <c r="K1788" s="6">
        <f t="shared" si="1303"/>
        <v>0.6489730176244155</v>
      </c>
      <c r="L1788" s="6">
        <f t="shared" si="1303"/>
        <v>0.61617499477393267</v>
      </c>
      <c r="M1788" s="6">
        <f t="shared" si="1303"/>
        <v>0.60789125018691104</v>
      </c>
      <c r="N1788" s="6">
        <f t="shared" si="1304"/>
        <v>0.58876815607367727</v>
      </c>
      <c r="O1788" s="6">
        <f t="shared" si="1304"/>
        <v>0.57754063857725912</v>
      </c>
      <c r="P1788" s="6">
        <f t="shared" si="1304"/>
        <v>0.57152859573422454</v>
      </c>
      <c r="Q1788" s="6">
        <f t="shared" si="1304"/>
        <v>0.55432757627177431</v>
      </c>
      <c r="R1788" s="6">
        <f t="shared" si="1304"/>
        <v>0.56522010467541739</v>
      </c>
      <c r="S1788" s="6">
        <f t="shared" ref="S1788:T1788" si="1307">S1784/S1783</f>
        <v>0.58294689289344648</v>
      </c>
      <c r="T1788" s="6">
        <f t="shared" si="1307"/>
        <v>0.55738037139548613</v>
      </c>
    </row>
    <row r="1789" spans="1:20">
      <c r="B1789" t="s">
        <v>370</v>
      </c>
      <c r="D1789" t="s">
        <v>21</v>
      </c>
      <c r="E1789" s="6">
        <v>0.2949</v>
      </c>
      <c r="F1789" s="6">
        <v>0.29859999999999998</v>
      </c>
      <c r="G1789" s="6">
        <v>0.26860000000000001</v>
      </c>
      <c r="H1789" s="6">
        <v>0.30430000000000001</v>
      </c>
      <c r="I1789" s="6">
        <v>0.35549713841193376</v>
      </c>
      <c r="J1789" s="6">
        <v>0.27705567529389125</v>
      </c>
      <c r="K1789" s="6">
        <f t="shared" ref="K1789:R1789" si="1308">K1784/K1782</f>
        <v>0.34777421776520523</v>
      </c>
      <c r="L1789" s="6">
        <f t="shared" si="1308"/>
        <v>0.2690857103946494</v>
      </c>
      <c r="M1789" s="6">
        <f t="shared" si="1308"/>
        <v>0.28349907353130566</v>
      </c>
      <c r="N1789" s="6">
        <f t="shared" si="1308"/>
        <v>0.24792720345606403</v>
      </c>
      <c r="O1789" s="6">
        <f t="shared" si="1308"/>
        <v>0.22946957432625462</v>
      </c>
      <c r="P1789" s="6">
        <f t="shared" si="1308"/>
        <v>0.29607092541162822</v>
      </c>
      <c r="Q1789" s="6">
        <f t="shared" si="1308"/>
        <v>0.24490517747219984</v>
      </c>
      <c r="R1789" s="6">
        <f t="shared" si="1308"/>
        <v>0.21279428500848119</v>
      </c>
      <c r="S1789" s="6">
        <f t="shared" ref="S1789:T1789" si="1309">S1784/S1782</f>
        <v>0.23338294562978512</v>
      </c>
      <c r="T1789" s="6">
        <f t="shared" si="1309"/>
        <v>0.22856086116348837</v>
      </c>
    </row>
    <row r="1790" spans="1:20">
      <c r="B1790" t="s">
        <v>370</v>
      </c>
    </row>
    <row r="1791" spans="1:20">
      <c r="A1791" t="s">
        <v>372</v>
      </c>
      <c r="B1791" t="s">
        <v>373</v>
      </c>
      <c r="C1791" t="s">
        <v>374</v>
      </c>
    </row>
    <row r="1792" spans="1:20">
      <c r="B1792" t="s">
        <v>373</v>
      </c>
      <c r="D1792" t="s">
        <v>12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f>HLOOKUP(B1791,'FY14-15'!$E$2:$GA$49,15,FALSE)</f>
        <v>0</v>
      </c>
      <c r="L1792" s="1">
        <f>HLOOKUP(B1791,'FY15-16'!$E$2:$GA$49,15,FALSE)</f>
        <v>0</v>
      </c>
      <c r="M1792" s="1">
        <f>HLOOKUP(B1791,'FY16-17'!$E$2:$GA$49,15,FALSE)</f>
        <v>0</v>
      </c>
      <c r="N1792" s="1">
        <f>HLOOKUP(B1791,'FY17-18'!$E$2:$GA$49,15,FALSE)</f>
        <v>0</v>
      </c>
      <c r="O1792" s="1">
        <f>HLOOKUP($B1791,'FY18-19'!$E$2:$GA$49,15,FALSE)</f>
        <v>0</v>
      </c>
      <c r="P1792" s="1">
        <f>HLOOKUP($B1791,'FY19-20'!$E$2:$GA$49,15,FALSE)</f>
        <v>0</v>
      </c>
      <c r="Q1792" s="1">
        <f>HLOOKUP($B1791,'FY20-21'!$E$2:$GA$49,15,FALSE)</f>
        <v>0</v>
      </c>
      <c r="R1792" s="1">
        <f>HLOOKUP($B1791,'FY21-22'!$E$2:$GA$49,15,FALSE)</f>
        <v>0</v>
      </c>
      <c r="S1792" s="1">
        <f>HLOOKUP($B1791,'FY22-23'!$E$2:$GA$49,15,FALSE)</f>
        <v>0</v>
      </c>
      <c r="T1792" s="1">
        <f>HLOOKUP($B1791,'FY23-24'!$E$2:$GA$49,15,FALSE)</f>
        <v>0</v>
      </c>
    </row>
    <row r="1793" spans="1:20">
      <c r="B1793" t="s">
        <v>373</v>
      </c>
      <c r="D1793" t="s">
        <v>13</v>
      </c>
      <c r="E1793" s="3">
        <v>0</v>
      </c>
      <c r="F1793" s="3">
        <v>0</v>
      </c>
      <c r="G1793" s="3">
        <v>0</v>
      </c>
      <c r="H1793" s="3">
        <v>0</v>
      </c>
      <c r="I1793" s="1">
        <v>0</v>
      </c>
      <c r="J1793" s="1">
        <v>0</v>
      </c>
      <c r="K1793" s="1">
        <f>HLOOKUP(B1792,'FY14-15'!$E$2:$GA$49,31,FALSE)</f>
        <v>0</v>
      </c>
      <c r="L1793" s="1">
        <f>HLOOKUP(B1792,'FY15-16'!$E$2:$GA$49,31,FALSE)</f>
        <v>0</v>
      </c>
      <c r="M1793" s="1">
        <f>HLOOKUP(B1792,'FY16-17'!$E$2:$GA$49,31,FALSE)</f>
        <v>0</v>
      </c>
      <c r="N1793" s="1">
        <f>HLOOKUP(B1792,'FY17-18'!$E$2:$GA$49,31,FALSE)</f>
        <v>0</v>
      </c>
      <c r="O1793" s="1">
        <f>HLOOKUP($B1792,'FY18-19'!$E$2:$GA$49,31,FALSE)</f>
        <v>0</v>
      </c>
      <c r="P1793" s="1">
        <f>HLOOKUP($B1792,'FY19-20'!$E$2:$GA$49,31,FALSE)</f>
        <v>0</v>
      </c>
      <c r="Q1793" s="1">
        <f>HLOOKUP($B1792,'FY20-21'!$E$2:$GA$49,31,FALSE)</f>
        <v>0</v>
      </c>
      <c r="R1793" s="1">
        <f>HLOOKUP($B1792,'FY21-22'!$E$2:$GA$49,31,FALSE)</f>
        <v>0</v>
      </c>
      <c r="S1793" s="1">
        <f>HLOOKUP($B1792,'FY22-23'!$E$2:$GA$49,31,FALSE)</f>
        <v>0</v>
      </c>
      <c r="T1793" s="1">
        <f>HLOOKUP($B1792,'FY23-24'!$E$2:$GA$49,31,FALSE)</f>
        <v>0</v>
      </c>
    </row>
    <row r="1794" spans="1:20">
      <c r="B1794" t="s">
        <v>373</v>
      </c>
      <c r="D1794" t="s">
        <v>24</v>
      </c>
      <c r="E1794" s="3">
        <v>0</v>
      </c>
      <c r="F1794" s="3">
        <v>0</v>
      </c>
      <c r="G1794" s="3">
        <v>0</v>
      </c>
      <c r="H1794" s="3">
        <v>0</v>
      </c>
      <c r="I1794" s="1">
        <v>0</v>
      </c>
      <c r="J1794" s="1">
        <v>0</v>
      </c>
      <c r="K1794" s="1">
        <f>HLOOKUP(B1793,'FY14-15'!$E$2:$GA$49,7,FALSE)</f>
        <v>0</v>
      </c>
      <c r="L1794" s="1">
        <f>HLOOKUP(B1793,'FY15-16'!$E$2:$GA$49,7,FALSE)</f>
        <v>0</v>
      </c>
      <c r="M1794" s="1">
        <f>HLOOKUP(B1793,'FY16-17'!$E$2:$GA$49,7,FALSE)</f>
        <v>0</v>
      </c>
      <c r="N1794" s="1">
        <f>HLOOKUP(B1793,'FY17-18'!$E$2:$GA$49,7,FALSE)</f>
        <v>0</v>
      </c>
      <c r="O1794" s="1">
        <f>HLOOKUP($B1793,'FY18-19'!$E$2:$GA$49,7,FALSE)</f>
        <v>0</v>
      </c>
      <c r="P1794" s="1">
        <f>HLOOKUP($B1793,'FY19-20'!$E$2:$GA$49,7,FALSE)</f>
        <v>0</v>
      </c>
      <c r="Q1794" s="1">
        <f>HLOOKUP($B1793,'FY20-21'!$E$2:$GA$49,7,FALSE)</f>
        <v>0</v>
      </c>
      <c r="R1794" s="1">
        <f>HLOOKUP($B1793,'FY21-22'!$E$2:$GA$49,7,FALSE)</f>
        <v>0</v>
      </c>
      <c r="S1794" s="1">
        <f>HLOOKUP($B1793,'FY22-23'!$E$2:$GA$49,7,FALSE)</f>
        <v>0</v>
      </c>
      <c r="T1794" s="1">
        <f>HLOOKUP($B1793,'FY23-24'!$E$2:$GA$49,7,FALSE)</f>
        <v>0</v>
      </c>
    </row>
    <row r="1795" spans="1:20">
      <c r="B1795" t="s">
        <v>373</v>
      </c>
      <c r="D1795" t="s">
        <v>15</v>
      </c>
      <c r="E1795" s="3">
        <v>0</v>
      </c>
      <c r="F1795" s="3">
        <v>0</v>
      </c>
      <c r="G1795" s="3">
        <v>0</v>
      </c>
      <c r="H1795" s="3">
        <v>0</v>
      </c>
      <c r="I1795" s="1">
        <v>0</v>
      </c>
      <c r="J1795" s="1">
        <v>0</v>
      </c>
      <c r="K1795" s="1">
        <f>HLOOKUP(B1794,'FY14-15'!$E$2:$GA$49,39,FALSE)</f>
        <v>0</v>
      </c>
      <c r="L1795" s="1">
        <f>HLOOKUP(B1794,'FY15-16'!$E$2:$GA$49,39,FALSE)</f>
        <v>0</v>
      </c>
      <c r="M1795" s="1">
        <f>HLOOKUP(B1794,'FY16-17'!$E$2:$GA$49,39,FALSE)</f>
        <v>0</v>
      </c>
      <c r="N1795" s="1">
        <f>HLOOKUP(B1794,'FY17-18'!$E$2:$GA$49,39,FALSE)</f>
        <v>0</v>
      </c>
      <c r="O1795" s="1">
        <f>HLOOKUP($B1794,'FY18-19'!$E$2:$GA$49,39,FALSE)</f>
        <v>0</v>
      </c>
      <c r="P1795" s="1">
        <f>HLOOKUP($B1794,'FY19-20'!$E$2:$GA$49,39,FALSE)</f>
        <v>0</v>
      </c>
      <c r="Q1795" s="1">
        <f>HLOOKUP($B1794,'FY20-21'!$E$2:$GA$49,39,FALSE)</f>
        <v>0</v>
      </c>
      <c r="R1795" s="1">
        <f>HLOOKUP($B1794,'FY21-22'!$E$2:$GA$49,39,FALSE)</f>
        <v>0</v>
      </c>
      <c r="S1795" s="1">
        <f>HLOOKUP($B1794,'FY22-23'!$E$2:$GA$49,39,FALSE)</f>
        <v>0</v>
      </c>
      <c r="T1795" s="1">
        <f>HLOOKUP($B1794,'FY23-24'!$E$2:$GA$49,39,FALSE)</f>
        <v>0</v>
      </c>
    </row>
    <row r="1796" spans="1:20">
      <c r="B1796" t="s">
        <v>373</v>
      </c>
      <c r="D1796" t="s">
        <v>16</v>
      </c>
      <c r="E1796" s="3">
        <v>0</v>
      </c>
      <c r="F1796" s="3">
        <v>0</v>
      </c>
      <c r="G1796" s="3">
        <v>0</v>
      </c>
      <c r="H1796" s="3">
        <v>0</v>
      </c>
      <c r="I1796" s="1">
        <v>0</v>
      </c>
      <c r="J1796" s="1">
        <v>0</v>
      </c>
      <c r="K1796" s="1">
        <f>HLOOKUP(B1795,'FY14-15'!$E$2:$GA$49,48,FALSE)</f>
        <v>0</v>
      </c>
      <c r="L1796" s="1">
        <f>HLOOKUP(B1795,'FY15-16'!$E$2:$GA$49,48,FALSE)</f>
        <v>0</v>
      </c>
      <c r="M1796" s="1">
        <f>HLOOKUP(B1795,'FY16-17'!$E$2:$GA$49,48,FALSE)</f>
        <v>0</v>
      </c>
      <c r="N1796" s="1">
        <f>HLOOKUP(B1795,'FY17-18'!$E$2:$GA$49,48,FALSE)</f>
        <v>0</v>
      </c>
      <c r="O1796" s="1">
        <f>HLOOKUP($B1795,'FY18-19'!$E$2:$GA$49,48,FALSE)</f>
        <v>0</v>
      </c>
      <c r="P1796" s="1">
        <f>HLOOKUP($B1795,'FY19-20'!$E$2:$GA$49,48,FALSE)</f>
        <v>0</v>
      </c>
      <c r="Q1796" s="1">
        <f>HLOOKUP($B1795,'FY20-21'!$E$2:$GA$49,48,FALSE)</f>
        <v>0</v>
      </c>
      <c r="R1796" s="1">
        <f>HLOOKUP($B1795,'FY21-22'!$E$2:$GA$49,48,FALSE)</f>
        <v>0</v>
      </c>
      <c r="S1796" s="1">
        <f>HLOOKUP($B1795,'FY22-23'!$E$2:$GA$49,48,FALSE)</f>
        <v>0</v>
      </c>
      <c r="T1796" s="1">
        <f>HLOOKUP($B1795,'FY23-24'!$E$2:$GA$49,48,FALSE)</f>
        <v>0</v>
      </c>
    </row>
    <row r="1797" spans="1:20">
      <c r="B1797" t="s">
        <v>373</v>
      </c>
      <c r="D1797" t="s">
        <v>17</v>
      </c>
      <c r="E1797" s="3">
        <v>0</v>
      </c>
      <c r="F1797" s="3">
        <v>0</v>
      </c>
      <c r="G1797" s="3">
        <v>0</v>
      </c>
      <c r="H1797" s="3">
        <v>0</v>
      </c>
      <c r="I1797" s="3">
        <v>0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</row>
    <row r="1798" spans="1:20">
      <c r="B1798" t="s">
        <v>373</v>
      </c>
      <c r="D1798" t="s">
        <v>18</v>
      </c>
      <c r="E1798" s="4">
        <v>0</v>
      </c>
      <c r="F1798" s="4">
        <v>0</v>
      </c>
      <c r="G1798" s="4">
        <v>0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</row>
    <row r="1799" spans="1:20">
      <c r="B1799" t="s">
        <v>373</v>
      </c>
      <c r="D1799" t="s">
        <v>19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s="6">
        <v>0</v>
      </c>
      <c r="K1799" s="6">
        <v>0</v>
      </c>
      <c r="L1799" s="6">
        <v>0</v>
      </c>
      <c r="M1799" s="6">
        <v>0</v>
      </c>
      <c r="N1799" s="6">
        <v>0</v>
      </c>
      <c r="O1799" s="6">
        <v>0</v>
      </c>
      <c r="P1799" s="6">
        <v>0</v>
      </c>
      <c r="Q1799" s="6">
        <v>0</v>
      </c>
      <c r="R1799" s="6">
        <v>0</v>
      </c>
      <c r="S1799" s="6">
        <v>0</v>
      </c>
      <c r="T1799" s="6">
        <v>0</v>
      </c>
    </row>
    <row r="1800" spans="1:20">
      <c r="B1800" t="s">
        <v>373</v>
      </c>
      <c r="D1800" t="s">
        <v>20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</row>
    <row r="1801" spans="1:20">
      <c r="B1801" t="s">
        <v>373</v>
      </c>
      <c r="D1801" t="s">
        <v>21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</row>
    <row r="1802" spans="1:20">
      <c r="B1802" t="s">
        <v>373</v>
      </c>
    </row>
    <row r="1803" spans="1:20">
      <c r="A1803" t="s">
        <v>375</v>
      </c>
      <c r="B1803" t="s">
        <v>376</v>
      </c>
      <c r="C1803" t="s">
        <v>377</v>
      </c>
    </row>
    <row r="1804" spans="1:20">
      <c r="B1804" t="s">
        <v>376</v>
      </c>
      <c r="D1804" t="s">
        <v>12</v>
      </c>
      <c r="E1804" s="1">
        <v>134</v>
      </c>
      <c r="F1804" s="1">
        <v>148</v>
      </c>
      <c r="G1804" s="1">
        <v>267</v>
      </c>
      <c r="H1804" s="1">
        <v>485</v>
      </c>
      <c r="I1804" s="1">
        <v>424</v>
      </c>
      <c r="J1804" s="1">
        <v>354</v>
      </c>
      <c r="K1804" s="1">
        <f>HLOOKUP(B1803,'FY14-15'!$E$2:$GA$49,15,FALSE)</f>
        <v>365</v>
      </c>
      <c r="L1804" s="1">
        <f>HLOOKUP(B1803,'FY15-16'!$E$2:$GA$49,15,FALSE)</f>
        <v>540</v>
      </c>
      <c r="M1804" s="1">
        <f>HLOOKUP(B1803,'FY16-17'!$E$2:$GA$49,15,FALSE)</f>
        <v>494</v>
      </c>
      <c r="N1804" s="1">
        <f>HLOOKUP(B1803,'FY17-18'!$E$2:$GA$49,15,FALSE)</f>
        <v>495</v>
      </c>
      <c r="O1804" s="1">
        <f>HLOOKUP($B1803,'FY18-19'!$E$2:$GA$49,15,FALSE)</f>
        <v>504</v>
      </c>
      <c r="P1804" s="1">
        <f>HLOOKUP($B1803,'FY19-20'!$E$2:$GA$49,15,FALSE)</f>
        <v>504</v>
      </c>
      <c r="Q1804" s="1">
        <f>HLOOKUP($B1803,'FY20-21'!$E$2:$GA$49,15,FALSE)</f>
        <v>472</v>
      </c>
      <c r="R1804" s="1">
        <f>HLOOKUP($B1803,'FY21-22'!$E$2:$GA$49,15,FALSE)</f>
        <v>472</v>
      </c>
      <c r="S1804" s="1">
        <f>HLOOKUP($B1803,'FY22-23'!$E$2:$GA$49,15,FALSE)</f>
        <v>487</v>
      </c>
      <c r="T1804" s="1">
        <f>HLOOKUP($B1803,'FY23-24'!$E$2:$GA$49,15,FALSE)</f>
        <v>463</v>
      </c>
    </row>
    <row r="1805" spans="1:20">
      <c r="B1805" t="s">
        <v>376</v>
      </c>
      <c r="D1805" t="s">
        <v>13</v>
      </c>
      <c r="E1805" s="3">
        <v>13588</v>
      </c>
      <c r="F1805" s="3">
        <v>14364</v>
      </c>
      <c r="G1805" s="3">
        <v>14960</v>
      </c>
      <c r="H1805" s="3">
        <v>16048</v>
      </c>
      <c r="I1805" s="1">
        <v>14790</v>
      </c>
      <c r="J1805" s="1">
        <v>14824</v>
      </c>
      <c r="K1805" s="1">
        <f>HLOOKUP(B1804,'FY14-15'!$E$2:$GA$49,31,FALSE)</f>
        <v>15379</v>
      </c>
      <c r="L1805" s="1">
        <f>HLOOKUP(B1804,'FY15-16'!$E$2:$GA$49,31,FALSE)</f>
        <v>14179.1</v>
      </c>
      <c r="M1805" s="1">
        <f>HLOOKUP(B1804,'FY16-17'!$E$2:$GA$49,31,FALSE)</f>
        <v>14263</v>
      </c>
      <c r="N1805" s="1">
        <f>HLOOKUP(B1804,'FY17-18'!$E$2:$GA$49,31,FALSE)</f>
        <v>21204</v>
      </c>
      <c r="O1805" s="1">
        <f>HLOOKUP($B1804,'FY18-19'!$E$2:$GA$49,31,FALSE)</f>
        <v>21375</v>
      </c>
      <c r="P1805" s="1">
        <f>HLOOKUP($B1804,'FY19-20'!$E$2:$GA$49,31,FALSE)</f>
        <v>15616</v>
      </c>
      <c r="Q1805" s="1">
        <f>HLOOKUP($B1804,'FY20-21'!$E$2:$GA$49,31,FALSE)</f>
        <v>26299</v>
      </c>
      <c r="R1805" s="1">
        <f>HLOOKUP($B1804,'FY21-22'!$E$2:$GA$49,31,FALSE)</f>
        <v>23546.7</v>
      </c>
      <c r="S1805" s="1">
        <f>HLOOKUP($B1804,'FY22-23'!$E$2:$GA$49,31,FALSE)</f>
        <v>21463</v>
      </c>
      <c r="T1805" s="1">
        <f>HLOOKUP($B1804,'FY23-24'!$E$2:$GA$49,31,FALSE)</f>
        <v>24282</v>
      </c>
    </row>
    <row r="1806" spans="1:20">
      <c r="B1806" t="s">
        <v>376</v>
      </c>
      <c r="D1806" t="s">
        <v>24</v>
      </c>
      <c r="E1806" s="3">
        <v>152622</v>
      </c>
      <c r="F1806" s="3">
        <v>186061.05</v>
      </c>
      <c r="G1806" s="3">
        <v>147812.87</v>
      </c>
      <c r="H1806" s="3">
        <v>159049.43</v>
      </c>
      <c r="I1806" s="1">
        <v>151294</v>
      </c>
      <c r="J1806" s="1">
        <v>225524</v>
      </c>
      <c r="K1806" s="1">
        <f>HLOOKUP(B1805,'FY14-15'!$E$2:$GA$49,7,FALSE)</f>
        <v>181783</v>
      </c>
      <c r="L1806" s="1">
        <f>HLOOKUP(B1805,'FY15-16'!$E$2:$GA$49,7,FALSE)</f>
        <v>172150</v>
      </c>
      <c r="M1806" s="1">
        <f>HLOOKUP(B1805,'FY16-17'!$E$2:$GA$49,7,FALSE)</f>
        <v>103460</v>
      </c>
      <c r="N1806" s="1">
        <f>HLOOKUP(B1805,'FY17-18'!$E$2:$GA$49,7,FALSE)</f>
        <v>81217.61</v>
      </c>
      <c r="O1806" s="1">
        <f>HLOOKUP($B1805,'FY18-19'!$E$2:$GA$49,7,FALSE)</f>
        <v>138332.1</v>
      </c>
      <c r="P1806" s="1">
        <f>HLOOKUP($B1805,'FY19-20'!$E$2:$GA$49,7,FALSE)</f>
        <v>102451.11</v>
      </c>
      <c r="Q1806" s="1">
        <f>HLOOKUP($B1805,'FY20-21'!$E$2:$GA$49,7,FALSE)</f>
        <v>176388.11</v>
      </c>
      <c r="R1806" s="1">
        <f>HLOOKUP($B1805,'FY21-22'!$E$2:$GA$49,7,FALSE)</f>
        <v>121198.98</v>
      </c>
      <c r="S1806" s="1">
        <f>HLOOKUP($B1805,'FY22-23'!$E$2:$GA$49,7,FALSE)</f>
        <v>134939.82999999999</v>
      </c>
      <c r="T1806" s="1">
        <f>HLOOKUP($B1805,'FY23-24'!$E$2:$GA$49,7,FALSE)</f>
        <v>228930.36</v>
      </c>
    </row>
    <row r="1807" spans="1:20">
      <c r="B1807" t="s">
        <v>376</v>
      </c>
      <c r="D1807" t="s">
        <v>15</v>
      </c>
      <c r="E1807" s="3">
        <v>67642.569999999992</v>
      </c>
      <c r="F1807" s="3">
        <v>66616.12</v>
      </c>
      <c r="G1807" s="3">
        <v>66616.12</v>
      </c>
      <c r="H1807" s="3">
        <v>57889.009999999995</v>
      </c>
      <c r="I1807" s="1">
        <v>54947.200000000004</v>
      </c>
      <c r="J1807" s="1">
        <v>80097.420000000013</v>
      </c>
      <c r="K1807" s="1">
        <f>HLOOKUP(B1806,'FY14-15'!$E$2:$GA$49,39,FALSE)</f>
        <v>80097.420000000013</v>
      </c>
      <c r="L1807" s="1">
        <f>HLOOKUP(B1806,'FY15-16'!$E$2:$GA$49,39,FALSE)</f>
        <v>65421.33</v>
      </c>
      <c r="M1807" s="1">
        <f>HLOOKUP(B1806,'FY16-17'!$E$2:$GA$49,39,FALSE)</f>
        <v>61858.14</v>
      </c>
      <c r="N1807" s="1">
        <f>HLOOKUP(B1806,'FY17-18'!$E$2:$GA$49,39,FALSE)</f>
        <v>38613.85</v>
      </c>
      <c r="O1807" s="1">
        <f>HLOOKUP($B1806,'FY18-19'!$E$2:$GA$49,39,FALSE)</f>
        <v>52206.11</v>
      </c>
      <c r="P1807" s="1">
        <f>HLOOKUP($B1806,'FY19-20'!$E$2:$GA$49,39,FALSE)</f>
        <v>52206.11</v>
      </c>
      <c r="Q1807" s="1">
        <f>HLOOKUP($B1806,'FY20-21'!$E$2:$GA$49,39,FALSE)</f>
        <v>66328.820000000007</v>
      </c>
      <c r="R1807" s="1">
        <f>HLOOKUP($B1806,'FY21-22'!$E$2:$GA$49,39,FALSE)</f>
        <v>66328.820000000007</v>
      </c>
      <c r="S1807" s="1">
        <f>HLOOKUP($B1806,'FY22-23'!$E$2:$GA$49,39,FALSE)</f>
        <v>51079.19</v>
      </c>
      <c r="T1807" s="1">
        <f>HLOOKUP($B1806,'FY23-24'!$E$2:$GA$49,39,FALSE)</f>
        <v>83619.759999999995</v>
      </c>
    </row>
    <row r="1808" spans="1:20">
      <c r="B1808" t="s">
        <v>376</v>
      </c>
      <c r="D1808" t="s">
        <v>16</v>
      </c>
      <c r="E1808" s="3">
        <v>38688.699999999997</v>
      </c>
      <c r="F1808" s="3">
        <v>39068.159999999996</v>
      </c>
      <c r="G1808" s="3">
        <v>39951.75</v>
      </c>
      <c r="H1808" s="3">
        <v>34577.18</v>
      </c>
      <c r="I1808" s="1">
        <v>35653.19</v>
      </c>
      <c r="J1808" s="1">
        <v>51529.440000000002</v>
      </c>
      <c r="K1808" s="1">
        <f>HLOOKUP(B1807,'FY14-15'!$E$2:$GA$49,48,FALSE)</f>
        <v>51981.069999999992</v>
      </c>
      <c r="L1808" s="1">
        <f>HLOOKUP(B1807,'FY15-16'!$E$2:$GA$49,48,FALSE)</f>
        <v>38797.949999999997</v>
      </c>
      <c r="M1808" s="1">
        <f>HLOOKUP(B1807,'FY16-17'!$E$2:$GA$49,48,FALSE)</f>
        <v>37239.67</v>
      </c>
      <c r="N1808" s="1">
        <f>HLOOKUP(B1807,'FY17-18'!$E$2:$GA$49,48,FALSE)</f>
        <v>20240.080000000002</v>
      </c>
      <c r="O1808" s="1">
        <f>HLOOKUP($B1807,'FY18-19'!$E$2:$GA$49,48,FALSE)</f>
        <v>30233.43</v>
      </c>
      <c r="P1808" s="1">
        <f>HLOOKUP($B1807,'FY19-20'!$E$2:$GA$49,48,FALSE)</f>
        <v>29837.279999999999</v>
      </c>
      <c r="Q1808" s="1">
        <f>HLOOKUP($B1807,'FY20-21'!$E$2:$GA$49,48,FALSE)</f>
        <v>40988.699999999997</v>
      </c>
      <c r="R1808" s="1">
        <f>HLOOKUP($B1807,'FY21-22'!$E$2:$GA$49,48,FALSE)</f>
        <v>38660.340000000004</v>
      </c>
      <c r="S1808" s="1">
        <f>HLOOKUP($B1807,'FY22-23'!$E$2:$GA$49,48,FALSE)</f>
        <v>27828.920000000002</v>
      </c>
      <c r="T1808" s="1">
        <f>HLOOKUP($B1807,'FY23-24'!$E$2:$GA$49,48,FALSE)</f>
        <v>48796.44</v>
      </c>
    </row>
    <row r="1809" spans="1:20">
      <c r="B1809" t="s">
        <v>376</v>
      </c>
      <c r="D1809" t="s">
        <v>17</v>
      </c>
      <c r="E1809" s="3">
        <v>1138.97</v>
      </c>
      <c r="F1809" s="3">
        <v>1257.17</v>
      </c>
      <c r="G1809" s="3">
        <v>553.61</v>
      </c>
      <c r="H1809" s="3">
        <v>327.94</v>
      </c>
      <c r="I1809" s="3">
        <v>356.82547169811323</v>
      </c>
      <c r="J1809" s="3">
        <v>637.07344632768365</v>
      </c>
      <c r="K1809" s="3">
        <f t="shared" ref="K1809:R1809" si="1310">K1806/K1804</f>
        <v>498.03561643835616</v>
      </c>
      <c r="L1809" s="3">
        <f t="shared" si="1310"/>
        <v>318.7962962962963</v>
      </c>
      <c r="M1809" s="3">
        <f t="shared" si="1310"/>
        <v>209.43319838056681</v>
      </c>
      <c r="N1809" s="3">
        <f t="shared" si="1310"/>
        <v>164.07597979797981</v>
      </c>
      <c r="O1809" s="3">
        <f t="shared" si="1310"/>
        <v>274.46845238095239</v>
      </c>
      <c r="P1809" s="3">
        <f t="shared" si="1310"/>
        <v>203.2760119047619</v>
      </c>
      <c r="Q1809" s="3">
        <f t="shared" si="1310"/>
        <v>373.7036228813559</v>
      </c>
      <c r="R1809" s="3">
        <f t="shared" si="1310"/>
        <v>256.77749999999997</v>
      </c>
      <c r="S1809" s="3">
        <f t="shared" ref="S1809:T1809" si="1311">S1806/S1804</f>
        <v>277.08383983572895</v>
      </c>
      <c r="T1809" s="3">
        <f t="shared" si="1311"/>
        <v>494.45002159827209</v>
      </c>
    </row>
    <row r="1810" spans="1:20">
      <c r="B1810" t="s">
        <v>376</v>
      </c>
      <c r="D1810" t="s">
        <v>18</v>
      </c>
      <c r="E1810" s="4">
        <v>11.23</v>
      </c>
      <c r="F1810" s="4">
        <v>12.95</v>
      </c>
      <c r="G1810" s="4">
        <v>9.8800000000000008</v>
      </c>
      <c r="H1810" s="4">
        <v>9.91</v>
      </c>
      <c r="I1810" s="5">
        <v>10.22947937795808</v>
      </c>
      <c r="J1810" s="5">
        <v>15.21343766864544</v>
      </c>
      <c r="K1810" s="3">
        <f t="shared" ref="K1810:M1812" si="1312">K1806/K1805</f>
        <v>11.820209376422394</v>
      </c>
      <c r="L1810" s="3">
        <f t="shared" si="1312"/>
        <v>12.141109097192347</v>
      </c>
      <c r="M1810" s="3">
        <f t="shared" si="1312"/>
        <v>7.2537334361634995</v>
      </c>
      <c r="N1810" s="3">
        <f t="shared" ref="N1810:R1812" si="1313">N1806/N1805</f>
        <v>3.8302966421429918</v>
      </c>
      <c r="O1810" s="3">
        <f t="shared" si="1313"/>
        <v>6.4716771929824564</v>
      </c>
      <c r="P1810" s="3">
        <f t="shared" si="1313"/>
        <v>6.560649974385246</v>
      </c>
      <c r="Q1810" s="3">
        <f t="shared" si="1313"/>
        <v>6.7070272633940453</v>
      </c>
      <c r="R1810" s="3">
        <f t="shared" si="1313"/>
        <v>5.1471747633426332</v>
      </c>
      <c r="S1810" s="3">
        <f t="shared" ref="S1810:T1810" si="1314">S1806/S1805</f>
        <v>6.2870908074360523</v>
      </c>
      <c r="T1810" s="3">
        <f t="shared" si="1314"/>
        <v>9.4279861625895727</v>
      </c>
    </row>
    <row r="1811" spans="1:20">
      <c r="B1811" t="s">
        <v>376</v>
      </c>
      <c r="D1811" t="s">
        <v>19</v>
      </c>
      <c r="E1811" s="6">
        <v>0.44319999999999998</v>
      </c>
      <c r="F1811" s="6">
        <v>0.35799999999999998</v>
      </c>
      <c r="G1811" s="6">
        <v>0.45069999999999999</v>
      </c>
      <c r="H1811" s="6">
        <v>0.36399999999999999</v>
      </c>
      <c r="I1811" s="6">
        <v>0.36318161989239495</v>
      </c>
      <c r="J1811" s="6">
        <v>0.35516140189070794</v>
      </c>
      <c r="K1811" s="6">
        <f t="shared" si="1312"/>
        <v>0.44062107017707935</v>
      </c>
      <c r="L1811" s="6">
        <f t="shared" si="1312"/>
        <v>0.38002515248329943</v>
      </c>
      <c r="M1811" s="6">
        <f t="shared" si="1312"/>
        <v>0.59789425865068624</v>
      </c>
      <c r="N1811" s="6">
        <f t="shared" si="1313"/>
        <v>0.47543691571323016</v>
      </c>
      <c r="O1811" s="6">
        <f t="shared" si="1313"/>
        <v>0.37739693100878247</v>
      </c>
      <c r="P1811" s="6">
        <f t="shared" si="1313"/>
        <v>0.50957095535616936</v>
      </c>
      <c r="Q1811" s="6">
        <f t="shared" si="1313"/>
        <v>0.37603906521817154</v>
      </c>
      <c r="R1811" s="6">
        <f t="shared" si="1313"/>
        <v>0.54727209750445105</v>
      </c>
      <c r="S1811" s="6">
        <f t="shared" ref="S1811:T1811" si="1315">S1807/S1806</f>
        <v>0.37853308396786928</v>
      </c>
      <c r="T1811" s="6">
        <f t="shared" si="1315"/>
        <v>0.36526286858588786</v>
      </c>
    </row>
    <row r="1812" spans="1:20">
      <c r="B1812" t="s">
        <v>376</v>
      </c>
      <c r="D1812" t="s">
        <v>20</v>
      </c>
      <c r="E1812" s="6">
        <v>0.57199999999999995</v>
      </c>
      <c r="F1812" s="6">
        <v>0.58650000000000002</v>
      </c>
      <c r="G1812" s="6">
        <v>0.59970000000000001</v>
      </c>
      <c r="H1812" s="6">
        <v>0.59730000000000005</v>
      </c>
      <c r="I1812" s="6">
        <v>0.64886272639916132</v>
      </c>
      <c r="J1812" s="6">
        <v>0.64333457931603777</v>
      </c>
      <c r="K1812" s="6">
        <f t="shared" si="1312"/>
        <v>0.64897308802206088</v>
      </c>
      <c r="L1812" s="6">
        <f t="shared" si="1312"/>
        <v>0.59304740518115417</v>
      </c>
      <c r="M1812" s="6">
        <f t="shared" si="1312"/>
        <v>0.60201729311615249</v>
      </c>
      <c r="N1812" s="6">
        <f t="shared" si="1313"/>
        <v>0.5241663289208407</v>
      </c>
      <c r="O1812" s="6">
        <f t="shared" si="1313"/>
        <v>0.57911669726014825</v>
      </c>
      <c r="P1812" s="6">
        <f t="shared" si="1313"/>
        <v>0.57152850499682883</v>
      </c>
      <c r="Q1812" s="6">
        <f t="shared" si="1313"/>
        <v>0.61796214677119221</v>
      </c>
      <c r="R1812" s="6">
        <f t="shared" si="1313"/>
        <v>0.58285885381347047</v>
      </c>
      <c r="S1812" s="6">
        <f t="shared" ref="S1812:T1812" si="1316">S1808/S1807</f>
        <v>0.54481913280144023</v>
      </c>
      <c r="T1812" s="6">
        <f t="shared" si="1316"/>
        <v>0.58355154331942605</v>
      </c>
    </row>
    <row r="1813" spans="1:20">
      <c r="B1813" t="s">
        <v>376</v>
      </c>
      <c r="D1813" t="s">
        <v>21</v>
      </c>
      <c r="E1813" s="6">
        <v>0.2535</v>
      </c>
      <c r="F1813" s="6">
        <v>0.21</v>
      </c>
      <c r="G1813" s="6">
        <v>0.27029999999999998</v>
      </c>
      <c r="H1813" s="6">
        <v>0.21740000000000001</v>
      </c>
      <c r="I1813" s="6">
        <v>0.23565501606144329</v>
      </c>
      <c r="J1813" s="6">
        <v>0.22848761107465282</v>
      </c>
      <c r="K1813" s="6">
        <f t="shared" ref="K1813:R1813" si="1317">K1808/K1806</f>
        <v>0.2859512165604044</v>
      </c>
      <c r="L1813" s="6">
        <f t="shared" si="1317"/>
        <v>0.22537293058379318</v>
      </c>
      <c r="M1813" s="6">
        <f t="shared" si="1317"/>
        <v>0.35994268316257488</v>
      </c>
      <c r="N1813" s="6">
        <f t="shared" si="1317"/>
        <v>0.24920802274285098</v>
      </c>
      <c r="O1813" s="6">
        <f t="shared" si="1317"/>
        <v>0.21855686424192214</v>
      </c>
      <c r="P1813" s="6">
        <f t="shared" si="1317"/>
        <v>0.29123432630451734</v>
      </c>
      <c r="Q1813" s="6">
        <f t="shared" si="1317"/>
        <v>0.23237790801205366</v>
      </c>
      <c r="R1813" s="6">
        <f t="shared" si="1317"/>
        <v>0.3189823874755382</v>
      </c>
      <c r="S1813" s="6">
        <f t="shared" ref="S1813:T1813" si="1318">S1808/S1806</f>
        <v>0.20623206654402931</v>
      </c>
      <c r="T1813" s="6">
        <f t="shared" si="1318"/>
        <v>0.21314971068057556</v>
      </c>
    </row>
    <row r="1814" spans="1:20">
      <c r="B1814" t="s">
        <v>376</v>
      </c>
    </row>
    <row r="1815" spans="1:20">
      <c r="A1815" t="s">
        <v>375</v>
      </c>
      <c r="B1815" t="s">
        <v>378</v>
      </c>
      <c r="C1815" t="s">
        <v>379</v>
      </c>
    </row>
    <row r="1816" spans="1:20">
      <c r="B1816" t="s">
        <v>378</v>
      </c>
      <c r="D1816" t="s">
        <v>12</v>
      </c>
      <c r="E1816" s="1">
        <v>207</v>
      </c>
      <c r="F1816" s="1">
        <v>189</v>
      </c>
      <c r="G1816" s="1">
        <v>159</v>
      </c>
      <c r="H1816" s="1">
        <v>167</v>
      </c>
      <c r="I1816" s="1">
        <v>144</v>
      </c>
      <c r="J1816" s="1">
        <v>133</v>
      </c>
      <c r="K1816" s="1">
        <f>HLOOKUP(B1815,'FY14-15'!$E$2:$GA$49,15,FALSE)</f>
        <v>142</v>
      </c>
      <c r="L1816" s="1">
        <f>HLOOKUP(B1815,'FY15-16'!$E$2:$GA$49,15,FALSE)</f>
        <v>124</v>
      </c>
      <c r="M1816" s="1">
        <f>HLOOKUP(B1815,'FY16-17'!$E$2:$GA$49,15,FALSE)</f>
        <v>107</v>
      </c>
      <c r="N1816" s="1">
        <f>HLOOKUP(B1815,'FY17-18'!$E$2:$GA$49,15,FALSE)</f>
        <v>98</v>
      </c>
      <c r="O1816" s="1">
        <f>HLOOKUP($B1815,'FY18-19'!$E$2:$GA$49,15,FALSE)</f>
        <v>75</v>
      </c>
      <c r="P1816" s="1">
        <f>HLOOKUP($B1815,'FY19-20'!$E$2:$GA$49,15,FALSE)</f>
        <v>77</v>
      </c>
      <c r="Q1816" s="1">
        <f>HLOOKUP($B1815,'FY20-21'!$E$2:$GA$49,15,FALSE)</f>
        <v>131</v>
      </c>
      <c r="R1816" s="1">
        <f>HLOOKUP($B1815,'FY21-22'!$E$2:$GA$49,15,FALSE)</f>
        <v>67</v>
      </c>
      <c r="S1816" s="1">
        <f>HLOOKUP($B1815,'FY22-23'!$E$2:$GA$49,15,FALSE)</f>
        <v>75</v>
      </c>
      <c r="T1816" s="1">
        <f>HLOOKUP($B1815,'FY23-24'!$E$2:$GA$49,15,FALSE)</f>
        <v>69</v>
      </c>
    </row>
    <row r="1817" spans="1:20">
      <c r="B1817" t="s">
        <v>378</v>
      </c>
      <c r="D1817" t="s">
        <v>13</v>
      </c>
      <c r="E1817" s="3">
        <v>47261</v>
      </c>
      <c r="F1817" s="3">
        <v>39508</v>
      </c>
      <c r="G1817" s="3">
        <v>48888</v>
      </c>
      <c r="H1817" s="3">
        <v>33864</v>
      </c>
      <c r="I1817" s="1">
        <v>31374</v>
      </c>
      <c r="J1817" s="1">
        <v>31590</v>
      </c>
      <c r="K1817" s="1">
        <f>HLOOKUP(B1816,'FY14-15'!$E$2:$GA$49,31,FALSE)</f>
        <v>33488</v>
      </c>
      <c r="L1817" s="1">
        <f>HLOOKUP(B1816,'FY15-16'!$E$2:$GA$49,31,FALSE)</f>
        <v>29216</v>
      </c>
      <c r="M1817" s="1">
        <f>HLOOKUP(B1816,'FY16-17'!$E$2:$GA$49,31,FALSE)</f>
        <v>21877</v>
      </c>
      <c r="N1817" s="1">
        <f>HLOOKUP(B1816,'FY17-18'!$E$2:$GA$49,31,FALSE)</f>
        <v>23472</v>
      </c>
      <c r="O1817" s="1">
        <f>HLOOKUP($B1816,'FY18-19'!$E$2:$GA$49,31,FALSE)</f>
        <v>23989</v>
      </c>
      <c r="P1817" s="1">
        <f>HLOOKUP($B1816,'FY19-20'!$E$2:$GA$49,31,FALSE)</f>
        <v>14274</v>
      </c>
      <c r="Q1817" s="1">
        <f>HLOOKUP($B1816,'FY20-21'!$E$2:$GA$49,31,FALSE)</f>
        <v>19584</v>
      </c>
      <c r="R1817" s="1">
        <f>HLOOKUP($B1816,'FY21-22'!$E$2:$GA$49,31,FALSE)</f>
        <v>21605</v>
      </c>
      <c r="S1817" s="1">
        <f>HLOOKUP($B1816,'FY22-23'!$E$2:$GA$49,31,FALSE)</f>
        <v>22842</v>
      </c>
      <c r="T1817" s="1">
        <f>HLOOKUP($B1816,'FY23-24'!$E$2:$GA$49,31,FALSE)</f>
        <v>19992</v>
      </c>
    </row>
    <row r="1818" spans="1:20">
      <c r="B1818" t="s">
        <v>378</v>
      </c>
      <c r="D1818" t="s">
        <v>24</v>
      </c>
      <c r="E1818" s="3">
        <v>54821.02</v>
      </c>
      <c r="F1818" s="3">
        <v>54550.16</v>
      </c>
      <c r="G1818" s="3">
        <v>62433.04</v>
      </c>
      <c r="H1818" s="3">
        <v>79857.23</v>
      </c>
      <c r="I1818" s="1">
        <v>74545.399999999994</v>
      </c>
      <c r="J1818" s="1">
        <v>90769.57</v>
      </c>
      <c r="K1818" s="1">
        <f>HLOOKUP(B1817,'FY14-15'!$E$2:$GA$49,7,FALSE)</f>
        <v>76444</v>
      </c>
      <c r="L1818" s="1">
        <f>HLOOKUP(B1817,'FY15-16'!$E$2:$GA$49,7,FALSE)</f>
        <v>73190</v>
      </c>
      <c r="M1818" s="1">
        <f>HLOOKUP(B1817,'FY16-17'!$E$2:$GA$49,7,FALSE)</f>
        <v>76547</v>
      </c>
      <c r="N1818" s="1">
        <f>HLOOKUP(B1817,'FY17-18'!$E$2:$GA$49,7,FALSE)</f>
        <v>74449.960000000006</v>
      </c>
      <c r="O1818" s="1">
        <f>HLOOKUP($B1817,'FY18-19'!$E$2:$GA$49,7,FALSE)</f>
        <v>83868.179999999993</v>
      </c>
      <c r="P1818" s="1">
        <f>HLOOKUP($B1817,'FY19-20'!$E$2:$GA$49,7,FALSE)</f>
        <v>71580.39</v>
      </c>
      <c r="Q1818" s="1">
        <f>HLOOKUP($B1817,'FY20-21'!$E$2:$GA$49,7,FALSE)</f>
        <v>88567.12</v>
      </c>
      <c r="R1818" s="1">
        <f>HLOOKUP($B1817,'FY21-22'!$E$2:$GA$49,7,FALSE)</f>
        <v>63947.25</v>
      </c>
      <c r="S1818" s="1">
        <f>HLOOKUP($B1817,'FY22-23'!$E$2:$GA$49,7,FALSE)</f>
        <v>80418.679999999993</v>
      </c>
      <c r="T1818" s="1">
        <f>HLOOKUP($B1817,'FY23-24'!$E$2:$GA$49,7,FALSE)</f>
        <v>79051.42</v>
      </c>
    </row>
    <row r="1819" spans="1:20">
      <c r="B1819" t="s">
        <v>378</v>
      </c>
      <c r="D1819" t="s">
        <v>15</v>
      </c>
      <c r="E1819" s="3">
        <v>30403.65</v>
      </c>
      <c r="F1819" s="3">
        <v>30403.65</v>
      </c>
      <c r="G1819" s="3">
        <v>33389.31</v>
      </c>
      <c r="H1819" s="3">
        <v>35528.35</v>
      </c>
      <c r="I1819" s="1">
        <v>33105.65</v>
      </c>
      <c r="J1819" s="1">
        <v>38654.870000000003</v>
      </c>
      <c r="K1819" s="1">
        <f>HLOOKUP(B1818,'FY14-15'!$E$2:$GA$49,39,FALSE)</f>
        <v>38654.870000000003</v>
      </c>
      <c r="L1819" s="1">
        <f>HLOOKUP(B1818,'FY15-16'!$E$2:$GA$49,39,FALSE)</f>
        <v>34278.130000000005</v>
      </c>
      <c r="M1819" s="1">
        <f>HLOOKUP(B1818,'FY16-17'!$E$2:$GA$49,39,FALSE)</f>
        <v>32106.14</v>
      </c>
      <c r="N1819" s="1">
        <f>HLOOKUP(B1818,'FY17-18'!$E$2:$GA$49,39,FALSE)</f>
        <v>31405.22</v>
      </c>
      <c r="O1819" s="1">
        <f>HLOOKUP($B1818,'FY18-19'!$E$2:$GA$49,39,FALSE)</f>
        <v>34413.82</v>
      </c>
      <c r="P1819" s="1">
        <f>HLOOKUP($B1818,'FY19-20'!$E$2:$GA$49,39,FALSE)</f>
        <v>34413.82</v>
      </c>
      <c r="Q1819" s="1">
        <f>HLOOKUP($B1818,'FY20-21'!$E$2:$GA$49,39,FALSE)</f>
        <v>34902.19</v>
      </c>
      <c r="R1819" s="1">
        <f>HLOOKUP($B1818,'FY21-22'!$E$2:$GA$49,39,FALSE)</f>
        <v>34902.19</v>
      </c>
      <c r="S1819" s="1">
        <f>HLOOKUP($B1818,'FY22-23'!$E$2:$GA$49,39,FALSE)</f>
        <v>32958.229999999996</v>
      </c>
      <c r="T1819" s="1">
        <f>HLOOKUP($B1818,'FY23-24'!$E$2:$GA$49,39,FALSE)</f>
        <v>32958.230000000003</v>
      </c>
    </row>
    <row r="1820" spans="1:20">
      <c r="B1820" t="s">
        <v>378</v>
      </c>
      <c r="D1820" t="s">
        <v>16</v>
      </c>
      <c r="E1820" s="3">
        <v>17929.68</v>
      </c>
      <c r="F1820" s="3">
        <v>17876.18</v>
      </c>
      <c r="G1820" s="3">
        <v>20322.97</v>
      </c>
      <c r="H1820" s="3">
        <v>21994.75</v>
      </c>
      <c r="I1820" s="1">
        <v>21881.510000000002</v>
      </c>
      <c r="J1820" s="1">
        <v>24081.19</v>
      </c>
      <c r="K1820" s="1">
        <f>HLOOKUP(B1819,'FY14-15'!$E$2:$GA$49,48,FALSE)</f>
        <v>25085.97</v>
      </c>
      <c r="L1820" s="1">
        <f>HLOOKUP(B1819,'FY15-16'!$E$2:$GA$49,48,FALSE)</f>
        <v>20673.439999999999</v>
      </c>
      <c r="M1820" s="1">
        <f>HLOOKUP(B1819,'FY16-17'!$E$2:$GA$49,48,FALSE)</f>
        <v>19295.559999999998</v>
      </c>
      <c r="N1820" s="1">
        <f>HLOOKUP(B1819,'FY17-18'!$E$2:$GA$49,48,FALSE)</f>
        <v>18198.18</v>
      </c>
      <c r="O1820" s="1">
        <f>HLOOKUP($B1819,'FY18-19'!$E$2:$GA$49,48,FALSE)</f>
        <v>19400.03</v>
      </c>
      <c r="P1820" s="1">
        <f>HLOOKUP($B1819,'FY19-20'!$E$2:$GA$49,48,FALSE)</f>
        <v>19668.48</v>
      </c>
      <c r="Q1820" s="1">
        <f>HLOOKUP($B1819,'FY20-21'!$E$2:$GA$49,48,FALSE)</f>
        <v>20879.43</v>
      </c>
      <c r="R1820" s="1">
        <f>HLOOKUP($B1819,'FY21-22'!$E$2:$GA$49,48,FALSE)</f>
        <v>20343.05</v>
      </c>
      <c r="S1820" s="1">
        <f>HLOOKUP($B1819,'FY22-23'!$E$2:$GA$49,48,FALSE)</f>
        <v>18691.82</v>
      </c>
      <c r="T1820" s="1">
        <f>HLOOKUP($B1819,'FY23-24'!$E$2:$GA$49,48,FALSE)</f>
        <v>18112.04</v>
      </c>
    </row>
    <row r="1821" spans="1:20">
      <c r="B1821" t="s">
        <v>378</v>
      </c>
      <c r="D1821" t="s">
        <v>17</v>
      </c>
      <c r="E1821" s="3">
        <v>264.83999999999997</v>
      </c>
      <c r="F1821" s="3">
        <v>288.63</v>
      </c>
      <c r="G1821" s="3">
        <v>392.66</v>
      </c>
      <c r="H1821" s="3">
        <v>478.19</v>
      </c>
      <c r="I1821" s="3">
        <v>517.67638888888882</v>
      </c>
      <c r="J1821" s="3">
        <v>682.4779699248121</v>
      </c>
      <c r="K1821" s="3">
        <f t="shared" ref="K1821:R1821" si="1319">K1818/K1816</f>
        <v>538.33802816901414</v>
      </c>
      <c r="L1821" s="3">
        <f t="shared" si="1319"/>
        <v>590.24193548387098</v>
      </c>
      <c r="M1821" s="3">
        <f t="shared" si="1319"/>
        <v>715.39252336448601</v>
      </c>
      <c r="N1821" s="3">
        <f t="shared" si="1319"/>
        <v>759.69346938775516</v>
      </c>
      <c r="O1821" s="3">
        <f t="shared" si="1319"/>
        <v>1118.2423999999999</v>
      </c>
      <c r="P1821" s="3">
        <f t="shared" si="1319"/>
        <v>929.61545454545455</v>
      </c>
      <c r="Q1821" s="3">
        <f t="shared" si="1319"/>
        <v>676.08488549618312</v>
      </c>
      <c r="R1821" s="3">
        <f t="shared" si="1319"/>
        <v>954.43656716417911</v>
      </c>
      <c r="S1821" s="3">
        <f t="shared" ref="S1821:T1821" si="1320">S1818/S1816</f>
        <v>1072.2490666666665</v>
      </c>
      <c r="T1821" s="3">
        <f t="shared" si="1320"/>
        <v>1145.6727536231883</v>
      </c>
    </row>
    <row r="1822" spans="1:20">
      <c r="B1822" t="s">
        <v>378</v>
      </c>
      <c r="D1822" t="s">
        <v>18</v>
      </c>
      <c r="E1822" s="4">
        <v>1.1599999999999999</v>
      </c>
      <c r="F1822" s="4">
        <v>1.38</v>
      </c>
      <c r="G1822" s="4">
        <v>1.28</v>
      </c>
      <c r="H1822" s="4">
        <v>2.36</v>
      </c>
      <c r="I1822" s="5">
        <v>2.3760247338560592</v>
      </c>
      <c r="J1822" s="5">
        <v>2.8733640392529285</v>
      </c>
      <c r="K1822" s="3">
        <f t="shared" ref="K1822:M1824" si="1321">K1818/K1817</f>
        <v>2.2827281414237937</v>
      </c>
      <c r="L1822" s="3">
        <f t="shared" si="1321"/>
        <v>2.5051341730558598</v>
      </c>
      <c r="M1822" s="3">
        <f t="shared" si="1321"/>
        <v>3.4989715226036475</v>
      </c>
      <c r="N1822" s="3">
        <f t="shared" ref="N1822:R1824" si="1322">N1818/N1817</f>
        <v>3.1718626448534426</v>
      </c>
      <c r="O1822" s="3">
        <f t="shared" si="1322"/>
        <v>3.4961098836966942</v>
      </c>
      <c r="P1822" s="3">
        <f t="shared" si="1322"/>
        <v>5.0147393862967631</v>
      </c>
      <c r="Q1822" s="3">
        <f t="shared" si="1322"/>
        <v>4.5224223856209145</v>
      </c>
      <c r="R1822" s="3">
        <f t="shared" si="1322"/>
        <v>2.9598356861837538</v>
      </c>
      <c r="S1822" s="3">
        <f t="shared" ref="S1822:T1822" si="1323">S1818/S1817</f>
        <v>3.5206496804132734</v>
      </c>
      <c r="T1822" s="3">
        <f t="shared" si="1323"/>
        <v>3.9541526610644255</v>
      </c>
    </row>
    <row r="1823" spans="1:20">
      <c r="B1823" t="s">
        <v>378</v>
      </c>
      <c r="D1823" t="s">
        <v>19</v>
      </c>
      <c r="E1823" s="6">
        <v>0.55459999999999998</v>
      </c>
      <c r="F1823" s="6">
        <v>0.55740000000000001</v>
      </c>
      <c r="G1823" s="6">
        <v>0.53480000000000005</v>
      </c>
      <c r="H1823" s="6">
        <v>0.44490000000000002</v>
      </c>
      <c r="I1823" s="6">
        <v>0.44410050787842048</v>
      </c>
      <c r="J1823" s="6">
        <v>0.42585714573727734</v>
      </c>
      <c r="K1823" s="6">
        <f t="shared" si="1321"/>
        <v>0.50566257652660773</v>
      </c>
      <c r="L1823" s="6">
        <f t="shared" si="1321"/>
        <v>0.46834444596256325</v>
      </c>
      <c r="M1823" s="6">
        <f t="shared" si="1321"/>
        <v>0.41943041530040365</v>
      </c>
      <c r="N1823" s="6">
        <f t="shared" si="1322"/>
        <v>0.42182991098987827</v>
      </c>
      <c r="O1823" s="6">
        <f t="shared" si="1322"/>
        <v>0.41033226189002792</v>
      </c>
      <c r="P1823" s="6">
        <f t="shared" si="1322"/>
        <v>0.48077161915435218</v>
      </c>
      <c r="Q1823" s="6">
        <f t="shared" si="1322"/>
        <v>0.39407615376902855</v>
      </c>
      <c r="R1823" s="6">
        <f t="shared" si="1322"/>
        <v>0.54579657452040553</v>
      </c>
      <c r="S1823" s="6">
        <f t="shared" ref="S1823:T1823" si="1324">S1819/S1818</f>
        <v>0.40983301392164107</v>
      </c>
      <c r="T1823" s="6">
        <f t="shared" si="1324"/>
        <v>0.41692141646538422</v>
      </c>
    </row>
    <row r="1824" spans="1:20">
      <c r="B1824" t="s">
        <v>378</v>
      </c>
      <c r="D1824" t="s">
        <v>20</v>
      </c>
      <c r="E1824" s="6">
        <v>0.5897</v>
      </c>
      <c r="F1824" s="6">
        <v>0.58799999999999997</v>
      </c>
      <c r="G1824" s="6">
        <v>0.60870000000000002</v>
      </c>
      <c r="H1824" s="6">
        <v>0.61909999999999998</v>
      </c>
      <c r="I1824" s="6">
        <v>0.66095998719251858</v>
      </c>
      <c r="J1824" s="6">
        <v>0.62297945899184237</v>
      </c>
      <c r="K1824" s="6">
        <f t="shared" si="1321"/>
        <v>0.6489730789419289</v>
      </c>
      <c r="L1824" s="6">
        <f t="shared" si="1321"/>
        <v>0.60310874601385767</v>
      </c>
      <c r="M1824" s="6">
        <f t="shared" si="1321"/>
        <v>0.60099283190068931</v>
      </c>
      <c r="N1824" s="6">
        <f t="shared" si="1322"/>
        <v>0.57946354141126855</v>
      </c>
      <c r="O1824" s="6">
        <f t="shared" si="1322"/>
        <v>0.56372788606437763</v>
      </c>
      <c r="P1824" s="6">
        <f t="shared" si="1322"/>
        <v>0.57152853127028613</v>
      </c>
      <c r="Q1824" s="6">
        <f t="shared" si="1322"/>
        <v>0.59822693074560651</v>
      </c>
      <c r="R1824" s="6">
        <f t="shared" si="1322"/>
        <v>0.58285884066300708</v>
      </c>
      <c r="S1824" s="6">
        <f t="shared" ref="S1824:T1824" si="1325">S1820/S1819</f>
        <v>0.56713664538417274</v>
      </c>
      <c r="T1824" s="6">
        <f t="shared" si="1325"/>
        <v>0.54954528808130776</v>
      </c>
    </row>
    <row r="1825" spans="1:20">
      <c r="B1825" t="s">
        <v>378</v>
      </c>
      <c r="D1825" t="s">
        <v>21</v>
      </c>
      <c r="E1825" s="6">
        <v>0.3271</v>
      </c>
      <c r="F1825" s="6">
        <v>0.32769999999999999</v>
      </c>
      <c r="G1825" s="6">
        <v>0.32550000000000001</v>
      </c>
      <c r="H1825" s="6">
        <v>0.27539999999999998</v>
      </c>
      <c r="I1825" s="6">
        <v>0.29353266599951178</v>
      </c>
      <c r="J1825" s="6">
        <v>0.26530025425921921</v>
      </c>
      <c r="K1825" s="6">
        <f t="shared" ref="K1825:R1825" si="1326">K1820/K1818</f>
        <v>0.32816139919418136</v>
      </c>
      <c r="L1825" s="6">
        <f t="shared" si="1326"/>
        <v>0.28246263150703649</v>
      </c>
      <c r="M1825" s="6">
        <f t="shared" si="1326"/>
        <v>0.25207467307667181</v>
      </c>
      <c r="N1825" s="6">
        <f t="shared" si="1326"/>
        <v>0.24443505409539507</v>
      </c>
      <c r="O1825" s="6">
        <f t="shared" si="1326"/>
        <v>0.23131573857928001</v>
      </c>
      <c r="P1825" s="6">
        <f t="shared" si="1326"/>
        <v>0.27477469737172427</v>
      </c>
      <c r="Q1825" s="6">
        <f t="shared" si="1326"/>
        <v>0.2357469679492796</v>
      </c>
      <c r="R1825" s="6">
        <f t="shared" si="1326"/>
        <v>0.31812235866280408</v>
      </c>
      <c r="S1825" s="6">
        <f t="shared" ref="S1825:T1825" si="1327">S1820/S1818</f>
        <v>0.23243132068320446</v>
      </c>
      <c r="T1825" s="6">
        <f t="shared" si="1327"/>
        <v>0.22911719991873644</v>
      </c>
    </row>
    <row r="1826" spans="1:20">
      <c r="B1826" t="s">
        <v>378</v>
      </c>
    </row>
    <row r="1827" spans="1:20">
      <c r="A1827" t="s">
        <v>380</v>
      </c>
      <c r="B1827" t="s">
        <v>381</v>
      </c>
      <c r="C1827" t="s">
        <v>382</v>
      </c>
    </row>
    <row r="1828" spans="1:20">
      <c r="B1828" t="s">
        <v>381</v>
      </c>
      <c r="D1828" t="s">
        <v>12</v>
      </c>
      <c r="E1828" s="1">
        <v>25</v>
      </c>
      <c r="F1828" s="1">
        <v>22</v>
      </c>
      <c r="G1828" s="1">
        <v>33</v>
      </c>
      <c r="H1828" s="1">
        <v>33</v>
      </c>
      <c r="I1828" s="1">
        <v>34</v>
      </c>
      <c r="J1828" s="1">
        <v>28</v>
      </c>
      <c r="K1828" s="1">
        <f>HLOOKUP(B1827,'FY14-15'!$E$2:$GA$49,15,FALSE)</f>
        <v>29</v>
      </c>
      <c r="L1828" s="1">
        <f>HLOOKUP(B1827,'FY15-16'!$E$2:$GA$49,15,FALSE)</f>
        <v>31</v>
      </c>
      <c r="M1828" s="1">
        <f>HLOOKUP(B1827,'FY16-17'!$E$2:$GA$49,15,FALSE)</f>
        <v>33</v>
      </c>
      <c r="N1828" s="1">
        <f>HLOOKUP(B1827,'FY17-18'!$E$2:$GA$49,15,FALSE)</f>
        <v>36</v>
      </c>
      <c r="O1828" s="1">
        <f>HLOOKUP($B1827,'FY18-19'!$E$2:$GA$49,15,FALSE)</f>
        <v>23</v>
      </c>
      <c r="P1828" s="1">
        <f>HLOOKUP($B1827,'FY19-20'!$E$2:$GA$49,15,FALSE)</f>
        <v>24</v>
      </c>
      <c r="Q1828" s="1">
        <f>HLOOKUP($B1827,'FY20-21'!$E$2:$GA$49,15,FALSE)</f>
        <v>15</v>
      </c>
      <c r="R1828" s="1">
        <f>HLOOKUP($B1827,'FY21-22'!$E$2:$GA$49,15,FALSE)</f>
        <v>15</v>
      </c>
      <c r="S1828" s="1">
        <f>HLOOKUP($B1827,'FY22-23'!$E$2:$GA$49,15,FALSE)</f>
        <v>23974</v>
      </c>
      <c r="T1828" s="1">
        <f>HLOOKUP($B1827,'FY23-24'!$E$2:$GA$49,15,FALSE)</f>
        <v>21</v>
      </c>
    </row>
    <row r="1829" spans="1:20">
      <c r="B1829" t="s">
        <v>381</v>
      </c>
      <c r="D1829" t="s">
        <v>13</v>
      </c>
      <c r="E1829" s="3">
        <v>20532</v>
      </c>
      <c r="F1829" s="3">
        <v>19488</v>
      </c>
      <c r="G1829" s="3">
        <v>27048</v>
      </c>
      <c r="H1829" s="3">
        <v>26832</v>
      </c>
      <c r="I1829" s="1">
        <v>26871</v>
      </c>
      <c r="J1829" s="1">
        <v>27018</v>
      </c>
      <c r="K1829" s="1">
        <f>HLOOKUP(B1828,'FY14-15'!$E$2:$GA$49,31,FALSE)</f>
        <v>23120</v>
      </c>
      <c r="L1829" s="1">
        <f>HLOOKUP(B1828,'FY15-16'!$E$2:$GA$49,31,FALSE)</f>
        <v>12496</v>
      </c>
      <c r="M1829" s="1">
        <f>HLOOKUP(B1828,'FY16-17'!$E$2:$GA$49,31,FALSE)</f>
        <v>29400</v>
      </c>
      <c r="N1829" s="1">
        <f>HLOOKUP(B1828,'FY17-18'!$E$2:$GA$49,31,FALSE)</f>
        <v>25350</v>
      </c>
      <c r="O1829" s="1">
        <f>HLOOKUP($B1828,'FY18-19'!$E$2:$GA$49,31,FALSE)</f>
        <v>20088</v>
      </c>
      <c r="P1829" s="1">
        <f>HLOOKUP($B1828,'FY19-20'!$E$2:$GA$49,31,FALSE)</f>
        <v>12051</v>
      </c>
      <c r="Q1829" s="1">
        <f>HLOOKUP($B1828,'FY20-21'!$E$2:$GA$49,31,FALSE)</f>
        <v>16995</v>
      </c>
      <c r="R1829" s="1">
        <f>HLOOKUP($B1828,'FY21-22'!$E$2:$GA$49,31,FALSE)</f>
        <v>13040</v>
      </c>
      <c r="S1829" s="1">
        <f>HLOOKUP($B1828,'FY22-23'!$E$2:$GA$49,31,FALSE)</f>
        <v>22080</v>
      </c>
      <c r="T1829" s="1">
        <f>HLOOKUP($B1828,'FY23-24'!$E$2:$GA$49,31,FALSE)</f>
        <v>18480</v>
      </c>
    </row>
    <row r="1830" spans="1:20">
      <c r="B1830" t="s">
        <v>381</v>
      </c>
      <c r="D1830" t="s">
        <v>24</v>
      </c>
      <c r="E1830" s="3">
        <v>41013.33</v>
      </c>
      <c r="F1830" s="3">
        <v>15288.69</v>
      </c>
      <c r="G1830" s="3">
        <v>27119.22</v>
      </c>
      <c r="H1830" s="3">
        <v>28156.34</v>
      </c>
      <c r="I1830" s="1">
        <v>26512.16</v>
      </c>
      <c r="J1830" s="1">
        <v>31112.75</v>
      </c>
      <c r="K1830" s="1">
        <f>HLOOKUP(B1829,'FY14-15'!$E$2:$GA$49,7,FALSE)</f>
        <v>29980.959999999999</v>
      </c>
      <c r="L1830" s="1">
        <f>HLOOKUP(B1829,'FY15-16'!$E$2:$GA$49,7,FALSE)</f>
        <v>34692.050000000003</v>
      </c>
      <c r="M1830" s="1">
        <f>HLOOKUP(B1829,'FY16-17'!$E$2:$GA$49,7,FALSE)</f>
        <v>35908.43</v>
      </c>
      <c r="N1830" s="1">
        <f>HLOOKUP(B1829,'FY17-18'!$E$2:$GA$49,7,FALSE)</f>
        <v>38037.870000000003</v>
      </c>
      <c r="O1830" s="1">
        <f>HLOOKUP($B1829,'FY18-19'!$E$2:$GA$49,7,FALSE)</f>
        <v>49858.09</v>
      </c>
      <c r="P1830" s="1">
        <f>HLOOKUP($B1829,'FY19-20'!$E$2:$GA$49,7,FALSE)</f>
        <v>48158.53</v>
      </c>
      <c r="Q1830" s="1">
        <f>HLOOKUP($B1829,'FY20-21'!$E$2:$GA$49,7,FALSE)</f>
        <v>34951.22</v>
      </c>
      <c r="R1830" s="1">
        <f>HLOOKUP($B1829,'FY21-22'!$E$2:$GA$49,7,FALSE)</f>
        <v>29785.38</v>
      </c>
      <c r="S1830" s="1">
        <f>HLOOKUP($B1829,'FY22-23'!$E$2:$GA$49,7,FALSE)</f>
        <v>40649.660000000003</v>
      </c>
      <c r="T1830" s="1">
        <f>HLOOKUP($B1829,'FY23-24'!$E$2:$GA$49,7,FALSE)</f>
        <v>39432.730000000003</v>
      </c>
    </row>
    <row r="1831" spans="1:20">
      <c r="B1831" t="s">
        <v>381</v>
      </c>
      <c r="D1831" t="s">
        <v>15</v>
      </c>
      <c r="E1831" s="3">
        <v>19033.13</v>
      </c>
      <c r="F1831" s="3">
        <v>19033.13</v>
      </c>
      <c r="G1831" s="3">
        <v>15959.029999999999</v>
      </c>
      <c r="H1831" s="3">
        <v>16256.210000000001</v>
      </c>
      <c r="I1831" s="1">
        <v>15709.09</v>
      </c>
      <c r="J1831" s="1">
        <v>17304.12</v>
      </c>
      <c r="K1831" s="1">
        <f>HLOOKUP(B1830,'FY14-15'!$E$2:$GA$49,39,FALSE)</f>
        <v>17304.12</v>
      </c>
      <c r="L1831" s="1">
        <f>HLOOKUP(B1830,'FY15-16'!$E$2:$GA$49,39,FALSE)</f>
        <v>15944.59</v>
      </c>
      <c r="M1831" s="1">
        <f>HLOOKUP(B1830,'FY16-17'!$E$2:$GA$49,39,FALSE)</f>
        <v>19524.95</v>
      </c>
      <c r="N1831" s="1">
        <f>HLOOKUP(B1830,'FY17-18'!$E$2:$GA$49,39,FALSE)</f>
        <v>19524.95</v>
      </c>
      <c r="O1831" s="1">
        <f>HLOOKUP($B1830,'FY18-19'!$E$2:$GA$49,39,FALSE)</f>
        <v>21917.66</v>
      </c>
      <c r="P1831" s="1">
        <f>HLOOKUP($B1830,'FY19-20'!$E$2:$GA$49,39,FALSE)</f>
        <v>21917.66</v>
      </c>
      <c r="Q1831" s="1">
        <f>HLOOKUP($B1830,'FY20-21'!$E$2:$GA$49,39,FALSE)</f>
        <v>19329.28</v>
      </c>
      <c r="R1831" s="1">
        <f>HLOOKUP($B1830,'FY21-22'!$E$2:$GA$49,39,FALSE)</f>
        <v>16094.11</v>
      </c>
      <c r="S1831" s="1">
        <f>HLOOKUP($B1830,'FY22-23'!$E$2:$GA$49,39,FALSE)</f>
        <v>19297.63</v>
      </c>
      <c r="T1831" s="1">
        <f>HLOOKUP($B1830,'FY23-24'!$E$2:$GA$49,39,FALSE)</f>
        <v>19297.63</v>
      </c>
    </row>
    <row r="1832" spans="1:20">
      <c r="B1832" t="s">
        <v>381</v>
      </c>
      <c r="D1832" t="s">
        <v>16</v>
      </c>
      <c r="E1832" s="3">
        <v>11556.060000000001</v>
      </c>
      <c r="F1832" s="3">
        <v>11190.75</v>
      </c>
      <c r="G1832" s="3">
        <v>9263.92</v>
      </c>
      <c r="H1832" s="3">
        <v>9993.48</v>
      </c>
      <c r="I1832" s="1">
        <v>10012.02</v>
      </c>
      <c r="J1832" s="1">
        <v>10743.66</v>
      </c>
      <c r="K1832" s="1">
        <f>HLOOKUP(B1831,'FY14-15'!$E$2:$GA$49,48,FALSE)</f>
        <v>11229.91</v>
      </c>
      <c r="L1832" s="1">
        <f>HLOOKUP(B1831,'FY15-16'!$E$2:$GA$49,48,FALSE)</f>
        <v>9686.73</v>
      </c>
      <c r="M1832" s="1">
        <f>HLOOKUP(B1831,'FY16-17'!$E$2:$GA$49,48,FALSE)</f>
        <v>12234.14</v>
      </c>
      <c r="N1832" s="1">
        <f>HLOOKUP(B1831,'FY17-18'!$E$2:$GA$49,48,FALSE)</f>
        <v>11355.57</v>
      </c>
      <c r="O1832" s="1">
        <f>HLOOKUP($B1831,'FY18-19'!$E$2:$GA$49,48,FALSE)</f>
        <v>12398</v>
      </c>
      <c r="P1832" s="1">
        <f>HLOOKUP($B1831,'FY19-20'!$E$2:$GA$49,48,FALSE)</f>
        <v>12526.57</v>
      </c>
      <c r="Q1832" s="1">
        <f>HLOOKUP($B1831,'FY20-21'!$E$2:$GA$49,48,FALSE)</f>
        <v>11279.67</v>
      </c>
      <c r="R1832" s="1">
        <f>HLOOKUP($B1831,'FY21-22'!$E$2:$GA$49,48,FALSE)</f>
        <v>9070.94</v>
      </c>
      <c r="S1832" s="1">
        <f>HLOOKUP($B1831,'FY22-23'!$E$2:$GA$49,48,FALSE)</f>
        <v>11348.86</v>
      </c>
      <c r="T1832" s="1">
        <f>HLOOKUP($B1831,'FY23-24'!$E$2:$GA$49,48,FALSE)</f>
        <v>10604.92</v>
      </c>
    </row>
    <row r="1833" spans="1:20">
      <c r="B1833" t="s">
        <v>381</v>
      </c>
      <c r="D1833" t="s">
        <v>17</v>
      </c>
      <c r="E1833" s="3">
        <v>1640.53</v>
      </c>
      <c r="F1833" s="3">
        <v>694.94</v>
      </c>
      <c r="G1833" s="3">
        <v>821.79</v>
      </c>
      <c r="H1833" s="3">
        <v>853.22</v>
      </c>
      <c r="I1833" s="3">
        <v>779.76941176470586</v>
      </c>
      <c r="J1833" s="3">
        <v>1111.1696428571429</v>
      </c>
      <c r="K1833" s="3">
        <f t="shared" ref="K1833:R1833" si="1328">K1830/K1828</f>
        <v>1033.8262068965516</v>
      </c>
      <c r="L1833" s="3">
        <f t="shared" si="1328"/>
        <v>1119.0983870967743</v>
      </c>
      <c r="M1833" s="3">
        <f t="shared" si="1328"/>
        <v>1088.1342424242425</v>
      </c>
      <c r="N1833" s="3">
        <f t="shared" si="1328"/>
        <v>1056.6075000000001</v>
      </c>
      <c r="O1833" s="3">
        <f t="shared" si="1328"/>
        <v>2167.7430434782609</v>
      </c>
      <c r="P1833" s="3">
        <f t="shared" si="1328"/>
        <v>2006.6054166666665</v>
      </c>
      <c r="Q1833" s="3">
        <f t="shared" si="1328"/>
        <v>2330.0813333333335</v>
      </c>
      <c r="R1833" s="3">
        <f t="shared" si="1328"/>
        <v>1985.692</v>
      </c>
      <c r="S1833" s="3">
        <f t="shared" ref="S1833:T1833" si="1329">S1830/S1828</f>
        <v>1.6955727037624093</v>
      </c>
      <c r="T1833" s="3">
        <f t="shared" si="1329"/>
        <v>1877.7490476190478</v>
      </c>
    </row>
    <row r="1834" spans="1:20">
      <c r="B1834" t="s">
        <v>381</v>
      </c>
      <c r="D1834" t="s">
        <v>18</v>
      </c>
      <c r="E1834" s="4">
        <v>2</v>
      </c>
      <c r="F1834" s="4">
        <v>0.78</v>
      </c>
      <c r="G1834" s="4">
        <v>1</v>
      </c>
      <c r="H1834" s="4">
        <v>1.05</v>
      </c>
      <c r="I1834" s="5">
        <v>0.98664582635555054</v>
      </c>
      <c r="J1834" s="5">
        <v>1.1515563698275224</v>
      </c>
      <c r="K1834" s="3">
        <f t="shared" ref="K1834:M1836" si="1330">K1830/K1829</f>
        <v>1.2967543252595155</v>
      </c>
      <c r="L1834" s="3">
        <f t="shared" si="1330"/>
        <v>2.7762524007682461</v>
      </c>
      <c r="M1834" s="3">
        <f t="shared" si="1330"/>
        <v>1.2213751700680273</v>
      </c>
      <c r="N1834" s="3">
        <f t="shared" ref="N1834:R1836" si="1331">N1830/N1829</f>
        <v>1.5005076923076923</v>
      </c>
      <c r="O1834" s="3">
        <f t="shared" si="1331"/>
        <v>2.4819837714058144</v>
      </c>
      <c r="P1834" s="3">
        <f t="shared" si="1331"/>
        <v>3.9962268691394902</v>
      </c>
      <c r="Q1834" s="3">
        <f t="shared" si="1331"/>
        <v>2.0565589879376289</v>
      </c>
      <c r="R1834" s="3">
        <f t="shared" si="1331"/>
        <v>2.2841549079754602</v>
      </c>
      <c r="S1834" s="3">
        <f t="shared" ref="S1834:T1834" si="1332">S1830/S1829</f>
        <v>1.8410172101449276</v>
      </c>
      <c r="T1834" s="3">
        <f t="shared" si="1332"/>
        <v>2.1338057359307361</v>
      </c>
    </row>
    <row r="1835" spans="1:20">
      <c r="B1835" t="s">
        <v>381</v>
      </c>
      <c r="D1835" t="s">
        <v>19</v>
      </c>
      <c r="E1835" s="6">
        <v>0.46410000000000001</v>
      </c>
      <c r="F1835" s="6">
        <v>1.2448999999999999</v>
      </c>
      <c r="G1835" s="6">
        <v>0.58850000000000002</v>
      </c>
      <c r="H1835" s="6">
        <v>0.57740000000000002</v>
      </c>
      <c r="I1835" s="6">
        <v>0.59252395881738795</v>
      </c>
      <c r="J1835" s="6">
        <v>0.55617455866164189</v>
      </c>
      <c r="K1835" s="6">
        <f t="shared" si="1330"/>
        <v>0.57717031075722725</v>
      </c>
      <c r="L1835" s="6">
        <f t="shared" si="1330"/>
        <v>0.45960356911742023</v>
      </c>
      <c r="M1835" s="6">
        <f t="shared" si="1330"/>
        <v>0.54374279243063539</v>
      </c>
      <c r="N1835" s="6">
        <f t="shared" si="1331"/>
        <v>0.51330292679374523</v>
      </c>
      <c r="O1835" s="6">
        <f t="shared" si="1331"/>
        <v>0.43960087520400404</v>
      </c>
      <c r="P1835" s="6">
        <f t="shared" si="1331"/>
        <v>0.45511480520688652</v>
      </c>
      <c r="Q1835" s="6">
        <f t="shared" si="1331"/>
        <v>0.55303591691506038</v>
      </c>
      <c r="R1835" s="6">
        <f t="shared" si="1331"/>
        <v>0.5403358963357191</v>
      </c>
      <c r="S1835" s="6">
        <f t="shared" ref="S1835:T1835" si="1333">S1831/S1830</f>
        <v>0.4747304159493585</v>
      </c>
      <c r="T1835" s="6">
        <f t="shared" si="1333"/>
        <v>0.48938102941389044</v>
      </c>
    </row>
    <row r="1836" spans="1:20">
      <c r="B1836" t="s">
        <v>381</v>
      </c>
      <c r="D1836" t="s">
        <v>20</v>
      </c>
      <c r="E1836" s="6">
        <v>0.60719999999999996</v>
      </c>
      <c r="F1836" s="6">
        <v>0.58799999999999997</v>
      </c>
      <c r="G1836" s="6">
        <v>0.58050000000000002</v>
      </c>
      <c r="H1836" s="6">
        <v>0.61470000000000002</v>
      </c>
      <c r="I1836" s="6">
        <v>0.63733927299417092</v>
      </c>
      <c r="J1836" s="6">
        <v>0.62087294817650363</v>
      </c>
      <c r="K1836" s="6">
        <f t="shared" si="1330"/>
        <v>0.64897319251137886</v>
      </c>
      <c r="L1836" s="6">
        <f t="shared" si="1330"/>
        <v>0.60752455848660891</v>
      </c>
      <c r="M1836" s="6">
        <f t="shared" si="1330"/>
        <v>0.62659008089649393</v>
      </c>
      <c r="N1836" s="6">
        <f t="shared" si="1331"/>
        <v>0.58159278256794511</v>
      </c>
      <c r="O1836" s="6">
        <f t="shared" si="1331"/>
        <v>0.56566257529316544</v>
      </c>
      <c r="P1836" s="6">
        <f t="shared" si="1331"/>
        <v>0.57152862121230097</v>
      </c>
      <c r="Q1836" s="6">
        <f t="shared" si="1331"/>
        <v>0.58355355191709157</v>
      </c>
      <c r="R1836" s="6">
        <f t="shared" si="1331"/>
        <v>0.56361861575445926</v>
      </c>
      <c r="S1836" s="6">
        <f t="shared" ref="S1836:T1836" si="1334">S1832/S1831</f>
        <v>0.58809605117312336</v>
      </c>
      <c r="T1836" s="6">
        <f t="shared" si="1334"/>
        <v>0.54954520321925537</v>
      </c>
    </row>
    <row r="1837" spans="1:20">
      <c r="B1837" t="s">
        <v>381</v>
      </c>
      <c r="D1837" t="s">
        <v>21</v>
      </c>
      <c r="E1837" s="6">
        <v>0.28179999999999999</v>
      </c>
      <c r="F1837" s="6">
        <v>0.73199999999999998</v>
      </c>
      <c r="G1837" s="6">
        <v>0.34160000000000001</v>
      </c>
      <c r="H1837" s="6">
        <v>0.35489999999999999</v>
      </c>
      <c r="I1837" s="6">
        <v>0.3776387891443021</v>
      </c>
      <c r="J1837" s="6">
        <v>0.34531373793701936</v>
      </c>
      <c r="K1837" s="6">
        <f t="shared" ref="K1837:R1837" si="1335">K1832/K1830</f>
        <v>0.37456805919490238</v>
      </c>
      <c r="L1837" s="6">
        <f t="shared" si="1335"/>
        <v>0.27922045540693036</v>
      </c>
      <c r="M1837" s="6">
        <f t="shared" si="1335"/>
        <v>0.34070384029599732</v>
      </c>
      <c r="N1837" s="6">
        <f t="shared" si="1335"/>
        <v>0.29853327749424452</v>
      </c>
      <c r="O1837" s="6">
        <f t="shared" si="1335"/>
        <v>0.24866576316902636</v>
      </c>
      <c r="P1837" s="6">
        <f t="shared" si="1335"/>
        <v>0.26011113711319678</v>
      </c>
      <c r="Q1837" s="6">
        <f t="shared" si="1335"/>
        <v>0.32272607365350908</v>
      </c>
      <c r="R1837" s="6">
        <f t="shared" si="1335"/>
        <v>0.30454336993518299</v>
      </c>
      <c r="S1837" s="6">
        <f t="shared" ref="S1837:T1837" si="1336">S1832/S1830</f>
        <v>0.27918708299159206</v>
      </c>
      <c r="T1837" s="6">
        <f t="shared" si="1336"/>
        <v>0.26893699726090481</v>
      </c>
    </row>
    <row r="1838" spans="1:20">
      <c r="B1838" t="s">
        <v>381</v>
      </c>
    </row>
    <row r="1839" spans="1:20">
      <c r="A1839" t="s">
        <v>380</v>
      </c>
      <c r="B1839" t="s">
        <v>383</v>
      </c>
      <c r="C1839" t="s">
        <v>384</v>
      </c>
    </row>
    <row r="1840" spans="1:20">
      <c r="B1840" t="s">
        <v>383</v>
      </c>
      <c r="D1840" t="s">
        <v>12</v>
      </c>
      <c r="E1840" s="1">
        <v>30</v>
      </c>
      <c r="F1840" s="1">
        <v>27</v>
      </c>
      <c r="G1840" s="1">
        <v>27</v>
      </c>
      <c r="H1840" s="1">
        <v>83</v>
      </c>
      <c r="I1840" s="1">
        <v>23</v>
      </c>
      <c r="J1840" s="1">
        <v>18</v>
      </c>
      <c r="K1840" s="1">
        <f>HLOOKUP(B1839,'FY14-15'!$E$2:$GA$49,15,FALSE)</f>
        <v>37</v>
      </c>
      <c r="L1840" s="1">
        <f>HLOOKUP(B1839,'FY15-16'!$E$2:$GA$49,15,FALSE)</f>
        <v>39</v>
      </c>
      <c r="M1840" s="1">
        <f>HLOOKUP(B1839,'FY16-17'!$E$2:$GA$49,15,FALSE)</f>
        <v>35</v>
      </c>
      <c r="N1840" s="1">
        <f>HLOOKUP(B1839,'FY17-18'!$E$2:$GA$49,15,FALSE)</f>
        <v>30</v>
      </c>
      <c r="O1840" s="1">
        <f>HLOOKUP($B1839,'FY18-19'!$E$2:$GA$49,15,FALSE)</f>
        <v>37</v>
      </c>
      <c r="P1840" s="1">
        <f>HLOOKUP($B1839,'FY19-20'!$E$2:$GA$49,15,FALSE)</f>
        <v>42</v>
      </c>
      <c r="Q1840" s="1">
        <f>HLOOKUP($B1839,'FY20-21'!$E$2:$GA$49,15,FALSE)</f>
        <v>31</v>
      </c>
      <c r="R1840" s="1">
        <f>HLOOKUP($B1839,'FY21-22'!$E$2:$GA$49,15,FALSE)</f>
        <v>28</v>
      </c>
      <c r="S1840" s="1">
        <f>HLOOKUP($B1839,'FY22-23'!$E$2:$GA$49,15,FALSE)</f>
        <v>34</v>
      </c>
      <c r="T1840" s="1">
        <f>HLOOKUP($B1839,'FY23-24'!$E$2:$GA$49,15,FALSE)</f>
        <v>35</v>
      </c>
    </row>
    <row r="1841" spans="1:20">
      <c r="B1841" t="s">
        <v>383</v>
      </c>
      <c r="D1841" t="s">
        <v>13</v>
      </c>
      <c r="E1841" s="3">
        <v>34504</v>
      </c>
      <c r="F1841" s="3">
        <v>31520</v>
      </c>
      <c r="G1841" s="3">
        <v>27723.599999999999</v>
      </c>
      <c r="H1841" s="3">
        <v>30064.5</v>
      </c>
      <c r="I1841" s="1">
        <v>31500</v>
      </c>
      <c r="J1841" s="1">
        <v>23760</v>
      </c>
      <c r="K1841" s="1">
        <f>HLOOKUP(B1840,'FY14-15'!$E$2:$GA$49,31,FALSE)</f>
        <v>25056</v>
      </c>
      <c r="L1841" s="1">
        <f>HLOOKUP(B1840,'FY15-16'!$E$2:$GA$49,31,FALSE)</f>
        <v>22499</v>
      </c>
      <c r="M1841" s="1">
        <f>HLOOKUP(B1840,'FY16-17'!$E$2:$GA$49,31,FALSE)</f>
        <v>16983</v>
      </c>
      <c r="N1841" s="1">
        <f>HLOOKUP(B1840,'FY17-18'!$E$2:$GA$49,31,FALSE)</f>
        <v>20020</v>
      </c>
      <c r="O1841" s="1">
        <f>HLOOKUP($B1840,'FY18-19'!$E$2:$GA$49,31,FALSE)</f>
        <v>24000</v>
      </c>
      <c r="P1841" s="1">
        <f>HLOOKUP($B1840,'FY19-20'!$E$2:$GA$49,31,FALSE)</f>
        <v>26896</v>
      </c>
      <c r="Q1841" s="1">
        <f>HLOOKUP($B1840,'FY20-21'!$E$2:$GA$49,31,FALSE)</f>
        <v>30800</v>
      </c>
      <c r="R1841" s="1">
        <f>HLOOKUP($B1840,'FY21-22'!$E$2:$GA$49,31,FALSE)</f>
        <v>21900</v>
      </c>
      <c r="S1841" s="1">
        <f>HLOOKUP($B1840,'FY22-23'!$E$2:$GA$49,31,FALSE)</f>
        <v>25225.200000000001</v>
      </c>
      <c r="T1841" s="1">
        <f>HLOOKUP($B1840,'FY23-24'!$E$2:$GA$49,31,FALSE)</f>
        <v>29963.9</v>
      </c>
    </row>
    <row r="1842" spans="1:20">
      <c r="B1842" t="s">
        <v>383</v>
      </c>
      <c r="D1842" t="s">
        <v>24</v>
      </c>
      <c r="E1842" s="3">
        <v>38245.32</v>
      </c>
      <c r="F1842" s="3">
        <v>33993.599999999999</v>
      </c>
      <c r="G1842" s="3">
        <v>38283.53</v>
      </c>
      <c r="H1842" s="3">
        <v>45658</v>
      </c>
      <c r="I1842" s="1">
        <v>42939.45</v>
      </c>
      <c r="J1842" s="1">
        <v>41851.47</v>
      </c>
      <c r="K1842" s="1">
        <f>HLOOKUP(B1841,'FY14-15'!$E$2:$GA$49,7,FALSE)</f>
        <v>49042.239999999998</v>
      </c>
      <c r="L1842" s="1">
        <f>HLOOKUP(B1841,'FY15-16'!$E$2:$GA$49,7,FALSE)</f>
        <v>40829.81</v>
      </c>
      <c r="M1842" s="1">
        <f>HLOOKUP(B1841,'FY16-17'!$E$2:$GA$49,7,FALSE)</f>
        <v>46895.95</v>
      </c>
      <c r="N1842" s="1">
        <f>HLOOKUP(B1841,'FY17-18'!$E$2:$GA$49,7,FALSE)</f>
        <v>43428.65</v>
      </c>
      <c r="O1842" s="1">
        <f>HLOOKUP($B1841,'FY18-19'!$E$2:$GA$49,7,FALSE)</f>
        <v>62616.800000000003</v>
      </c>
      <c r="P1842" s="1">
        <f>HLOOKUP($B1841,'FY19-20'!$E$2:$GA$49,7,FALSE)</f>
        <v>69485</v>
      </c>
      <c r="Q1842" s="1">
        <f>HLOOKUP($B1841,'FY20-21'!$E$2:$GA$49,7,FALSE)</f>
        <v>66942.94</v>
      </c>
      <c r="R1842" s="1">
        <f>HLOOKUP($B1841,'FY21-22'!$E$2:$GA$49,7,FALSE)</f>
        <v>57886.37</v>
      </c>
      <c r="S1842" s="1">
        <f>HLOOKUP($B1841,'FY22-23'!$E$2:$GA$49,7,FALSE)</f>
        <v>58180.24</v>
      </c>
      <c r="T1842" s="1">
        <f>HLOOKUP($B1841,'FY23-24'!$E$2:$GA$49,7,FALSE)</f>
        <v>74795.53</v>
      </c>
    </row>
    <row r="1843" spans="1:20">
      <c r="B1843" t="s">
        <v>383</v>
      </c>
      <c r="D1843" t="s">
        <v>15</v>
      </c>
      <c r="E1843" s="3">
        <v>26682.33</v>
      </c>
      <c r="F1843" s="3">
        <v>21594.67</v>
      </c>
      <c r="G1843" s="3">
        <v>19909.57</v>
      </c>
      <c r="H1843" s="3">
        <v>22993.550000000003</v>
      </c>
      <c r="I1843" s="1">
        <v>22432.269999999997</v>
      </c>
      <c r="J1843" s="1">
        <v>20125.41</v>
      </c>
      <c r="K1843" s="1">
        <f>HLOOKUP(B1842,'FY14-15'!$E$2:$GA$49,39,FALSE)</f>
        <v>22885.489999999998</v>
      </c>
      <c r="L1843" s="1">
        <f>HLOOKUP(B1842,'FY15-16'!$E$2:$GA$49,39,FALSE)</f>
        <v>22885.489999999998</v>
      </c>
      <c r="M1843" s="1">
        <f>HLOOKUP(B1842,'FY16-17'!$E$2:$GA$49,39,FALSE)</f>
        <v>20136.78</v>
      </c>
      <c r="N1843" s="1">
        <f>HLOOKUP(B1842,'FY17-18'!$E$2:$GA$49,39,FALSE)</f>
        <v>20136.78</v>
      </c>
      <c r="O1843" s="1">
        <f>HLOOKUP($B1842,'FY18-19'!$E$2:$GA$49,39,FALSE)</f>
        <v>27218.73</v>
      </c>
      <c r="P1843" s="1">
        <f>HLOOKUP($B1842,'FY19-20'!$E$2:$GA$49,39,FALSE)</f>
        <v>30270.25</v>
      </c>
      <c r="Q1843" s="1">
        <f>HLOOKUP($B1842,'FY20-21'!$E$2:$GA$49,39,FALSE)</f>
        <v>30386.95</v>
      </c>
      <c r="R1843" s="1">
        <f>HLOOKUP($B1842,'FY21-22'!$E$2:$GA$49,39,FALSE)</f>
        <v>30386.95</v>
      </c>
      <c r="S1843" s="1">
        <f>HLOOKUP($B1842,'FY22-23'!$E$2:$GA$49,39,FALSE)</f>
        <v>26022.9</v>
      </c>
      <c r="T1843" s="1">
        <f>HLOOKUP($B1842,'FY23-24'!$E$2:$GA$49,39,FALSE)</f>
        <v>32837.24</v>
      </c>
    </row>
    <row r="1844" spans="1:20">
      <c r="B1844" t="s">
        <v>383</v>
      </c>
      <c r="D1844" t="s">
        <v>16</v>
      </c>
      <c r="E1844" s="3">
        <v>15502.869999999999</v>
      </c>
      <c r="F1844" s="3">
        <v>12203.369999999999</v>
      </c>
      <c r="G1844" s="3">
        <v>11771.99</v>
      </c>
      <c r="H1844" s="3">
        <v>14410.18</v>
      </c>
      <c r="I1844" s="1">
        <v>14161.470000000001</v>
      </c>
      <c r="J1844" s="1">
        <v>13728.599999999999</v>
      </c>
      <c r="K1844" s="1">
        <f>HLOOKUP(B1843,'FY14-15'!$E$2:$GA$49,48,FALSE)</f>
        <v>14902.94</v>
      </c>
      <c r="L1844" s="1">
        <f>HLOOKUP(B1843,'FY15-16'!$E$2:$GA$49,48,FALSE)</f>
        <v>14106.62</v>
      </c>
      <c r="M1844" s="1">
        <f>HLOOKUP(B1843,'FY16-17'!$E$2:$GA$49,48,FALSE)</f>
        <v>11960.68</v>
      </c>
      <c r="N1844" s="1">
        <f>HLOOKUP(B1843,'FY17-18'!$E$2:$GA$49,48,FALSE)</f>
        <v>11711.41</v>
      </c>
      <c r="O1844" s="1">
        <f>HLOOKUP($B1843,'FY18-19'!$E$2:$GA$49,48,FALSE)</f>
        <v>15762.41</v>
      </c>
      <c r="P1844" s="1">
        <f>HLOOKUP($B1843,'FY19-20'!$E$2:$GA$49,48,FALSE)</f>
        <v>17583.740000000002</v>
      </c>
      <c r="Q1844" s="1">
        <f>HLOOKUP($B1843,'FY20-21'!$E$2:$GA$49,48,FALSE)</f>
        <v>18147.68</v>
      </c>
      <c r="R1844" s="1">
        <f>HLOOKUP($B1843,'FY21-22'!$E$2:$GA$49,48,FALSE)</f>
        <v>17711.3</v>
      </c>
      <c r="S1844" s="1">
        <f>HLOOKUP($B1843,'FY22-23'!$E$2:$GA$49,48,FALSE)</f>
        <v>14494.98</v>
      </c>
      <c r="T1844" s="1">
        <f>HLOOKUP($B1843,'FY23-24'!$E$2:$GA$49,48,FALSE)</f>
        <v>18641.03</v>
      </c>
    </row>
    <row r="1845" spans="1:20">
      <c r="B1845" t="s">
        <v>383</v>
      </c>
      <c r="D1845" t="s">
        <v>17</v>
      </c>
      <c r="E1845" s="3">
        <v>1274.8399999999999</v>
      </c>
      <c r="F1845" s="3">
        <v>1259.02</v>
      </c>
      <c r="G1845" s="3">
        <v>1417.91</v>
      </c>
      <c r="H1845" s="3">
        <v>550.1</v>
      </c>
      <c r="I1845" s="3">
        <v>1866.9326086956521</v>
      </c>
      <c r="J1845" s="3">
        <v>2325.0816666666669</v>
      </c>
      <c r="K1845" s="3">
        <f t="shared" ref="K1845:R1845" si="1337">K1842/K1840</f>
        <v>1325.4659459459458</v>
      </c>
      <c r="L1845" s="3">
        <f t="shared" si="1337"/>
        <v>1046.918205128205</v>
      </c>
      <c r="M1845" s="3">
        <f t="shared" si="1337"/>
        <v>1339.8842857142856</v>
      </c>
      <c r="N1845" s="3">
        <f t="shared" si="1337"/>
        <v>1447.6216666666667</v>
      </c>
      <c r="O1845" s="3">
        <f t="shared" si="1337"/>
        <v>1692.3459459459459</v>
      </c>
      <c r="P1845" s="3">
        <f t="shared" si="1337"/>
        <v>1654.4047619047619</v>
      </c>
      <c r="Q1845" s="3">
        <f t="shared" si="1337"/>
        <v>2159.4496774193549</v>
      </c>
      <c r="R1845" s="3">
        <f t="shared" si="1337"/>
        <v>2067.3703571428573</v>
      </c>
      <c r="S1845" s="3">
        <f t="shared" ref="S1845:T1845" si="1338">S1842/S1840</f>
        <v>1711.1835294117645</v>
      </c>
      <c r="T1845" s="3">
        <f t="shared" si="1338"/>
        <v>2137.015142857143</v>
      </c>
    </row>
    <row r="1846" spans="1:20">
      <c r="B1846" t="s">
        <v>383</v>
      </c>
      <c r="D1846" t="s">
        <v>18</v>
      </c>
      <c r="E1846" s="4">
        <v>1.1100000000000001</v>
      </c>
      <c r="F1846" s="4">
        <v>1.08</v>
      </c>
      <c r="G1846" s="4">
        <v>1.38</v>
      </c>
      <c r="H1846" s="4">
        <v>1.52</v>
      </c>
      <c r="I1846" s="5">
        <v>1.3631571428571427</v>
      </c>
      <c r="J1846" s="5">
        <v>1.761425505050505</v>
      </c>
      <c r="K1846" s="3">
        <f t="shared" ref="K1846:M1848" si="1339">K1842/K1841</f>
        <v>1.9573052362707535</v>
      </c>
      <c r="L1846" s="3">
        <f t="shared" si="1339"/>
        <v>1.8147388772834347</v>
      </c>
      <c r="M1846" s="3">
        <f t="shared" si="1339"/>
        <v>2.7613466407584051</v>
      </c>
      <c r="N1846" s="3">
        <f t="shared" ref="N1846:R1848" si="1340">N1842/N1841</f>
        <v>2.169263236763237</v>
      </c>
      <c r="O1846" s="3">
        <f t="shared" si="1340"/>
        <v>2.6090333333333335</v>
      </c>
      <c r="P1846" s="3">
        <f t="shared" si="1340"/>
        <v>2.5834696609161214</v>
      </c>
      <c r="Q1846" s="3">
        <f t="shared" si="1340"/>
        <v>2.173472077922078</v>
      </c>
      <c r="R1846" s="3">
        <f t="shared" si="1340"/>
        <v>2.6432132420091325</v>
      </c>
      <c r="S1846" s="3">
        <f t="shared" ref="S1846:T1846" si="1341">S1842/S1841</f>
        <v>2.3064332492903921</v>
      </c>
      <c r="T1846" s="3">
        <f t="shared" si="1341"/>
        <v>2.4961880796558522</v>
      </c>
    </row>
    <row r="1847" spans="1:20">
      <c r="B1847" t="s">
        <v>383</v>
      </c>
      <c r="D1847" t="s">
        <v>19</v>
      </c>
      <c r="E1847" s="6">
        <v>0.69769999999999999</v>
      </c>
      <c r="F1847" s="6">
        <v>0.63529999999999998</v>
      </c>
      <c r="G1847" s="6">
        <v>0.52010000000000001</v>
      </c>
      <c r="H1847" s="6">
        <v>0.50360000000000005</v>
      </c>
      <c r="I1847" s="6">
        <v>0.52241633276625565</v>
      </c>
      <c r="J1847" s="6">
        <v>0.48087701578940956</v>
      </c>
      <c r="K1847" s="6">
        <f t="shared" si="1339"/>
        <v>0.4666485462327985</v>
      </c>
      <c r="L1847" s="6">
        <f t="shared" si="1339"/>
        <v>0.56050934354090798</v>
      </c>
      <c r="M1847" s="6">
        <f t="shared" si="1339"/>
        <v>0.42939273007583811</v>
      </c>
      <c r="N1847" s="6">
        <f t="shared" si="1340"/>
        <v>0.46367501637743741</v>
      </c>
      <c r="O1847" s="6">
        <f t="shared" si="1340"/>
        <v>0.4346873363059115</v>
      </c>
      <c r="P1847" s="6">
        <f t="shared" si="1340"/>
        <v>0.43563718788227673</v>
      </c>
      <c r="Q1847" s="6">
        <f t="shared" si="1340"/>
        <v>0.45392314708616022</v>
      </c>
      <c r="R1847" s="6">
        <f t="shared" si="1340"/>
        <v>0.52494136357142451</v>
      </c>
      <c r="S1847" s="6">
        <f t="shared" ref="S1847:T1847" si="1342">S1843/S1842</f>
        <v>0.44728072623969928</v>
      </c>
      <c r="T1847" s="6">
        <f t="shared" si="1342"/>
        <v>0.43902677071744795</v>
      </c>
    </row>
    <row r="1848" spans="1:20">
      <c r="B1848" t="s">
        <v>383</v>
      </c>
      <c r="D1848" t="s">
        <v>20</v>
      </c>
      <c r="E1848" s="6">
        <v>0.58099999999999996</v>
      </c>
      <c r="F1848" s="6">
        <v>0.56510000000000005</v>
      </c>
      <c r="G1848" s="6">
        <v>0.59130000000000005</v>
      </c>
      <c r="H1848" s="6">
        <v>0.62670000000000003</v>
      </c>
      <c r="I1848" s="6">
        <v>0.63129901699649671</v>
      </c>
      <c r="J1848" s="6">
        <v>0.6821525623577358</v>
      </c>
      <c r="K1848" s="6">
        <f t="shared" si="1339"/>
        <v>0.6511960198361495</v>
      </c>
      <c r="L1848" s="6">
        <f t="shared" si="1339"/>
        <v>0.61640017321018703</v>
      </c>
      <c r="M1848" s="6">
        <f t="shared" si="1339"/>
        <v>0.5939718266773536</v>
      </c>
      <c r="N1848" s="6">
        <f t="shared" si="1340"/>
        <v>0.58159298557167538</v>
      </c>
      <c r="O1848" s="6">
        <f t="shared" si="1340"/>
        <v>0.57910159658441085</v>
      </c>
      <c r="P1848" s="6">
        <f t="shared" si="1340"/>
        <v>0.58089179970433025</v>
      </c>
      <c r="Q1848" s="6">
        <f t="shared" si="1340"/>
        <v>0.59721953009433326</v>
      </c>
      <c r="R1848" s="6">
        <f t="shared" si="1340"/>
        <v>0.58285876009273718</v>
      </c>
      <c r="S1848" s="6">
        <f t="shared" ref="S1848:T1848" si="1343">S1844/S1843</f>
        <v>0.55700863470251194</v>
      </c>
      <c r="T1848" s="6">
        <f t="shared" si="1343"/>
        <v>0.56767956137604747</v>
      </c>
    </row>
    <row r="1849" spans="1:20">
      <c r="B1849" t="s">
        <v>383</v>
      </c>
      <c r="D1849" t="s">
        <v>21</v>
      </c>
      <c r="E1849" s="6">
        <v>0.40539999999999998</v>
      </c>
      <c r="F1849" s="6">
        <v>0.35899999999999999</v>
      </c>
      <c r="G1849" s="6">
        <v>0.3075</v>
      </c>
      <c r="H1849" s="6">
        <v>0.31559999999999999</v>
      </c>
      <c r="I1849" s="6">
        <v>0.32980091733825195</v>
      </c>
      <c r="J1849" s="6">
        <v>0.32803148849968705</v>
      </c>
      <c r="K1849" s="6">
        <f t="shared" ref="K1849:R1849" si="1344">K1844/K1842</f>
        <v>0.3038796759691238</v>
      </c>
      <c r="L1849" s="6">
        <f t="shared" si="1344"/>
        <v>0.34549805644454384</v>
      </c>
      <c r="M1849" s="6">
        <f t="shared" si="1344"/>
        <v>0.25504718424512141</v>
      </c>
      <c r="N1849" s="6">
        <f t="shared" si="1344"/>
        <v>0.2696701371099493</v>
      </c>
      <c r="O1849" s="6">
        <f t="shared" si="1344"/>
        <v>0.25172813046977804</v>
      </c>
      <c r="P1849" s="6">
        <f t="shared" si="1344"/>
        <v>0.25305807008706915</v>
      </c>
      <c r="Q1849" s="6">
        <f t="shared" si="1344"/>
        <v>0.27109176860173756</v>
      </c>
      <c r="R1849" s="6">
        <f t="shared" si="1344"/>
        <v>0.30596667229263119</v>
      </c>
      <c r="S1849" s="6">
        <f t="shared" ref="S1849:T1849" si="1345">S1844/S1842</f>
        <v>0.24913922665152291</v>
      </c>
      <c r="T1849" s="6">
        <f t="shared" si="1345"/>
        <v>0.2492265246332234</v>
      </c>
    </row>
    <row r="1850" spans="1:20">
      <c r="B1850" t="s">
        <v>383</v>
      </c>
    </row>
    <row r="1851" spans="1:20">
      <c r="A1851" t="s">
        <v>385</v>
      </c>
      <c r="B1851" t="s">
        <v>386</v>
      </c>
      <c r="C1851" t="s">
        <v>387</v>
      </c>
    </row>
    <row r="1852" spans="1:20">
      <c r="B1852" t="s">
        <v>386</v>
      </c>
      <c r="D1852" t="s">
        <v>12</v>
      </c>
      <c r="E1852" s="1">
        <v>3596</v>
      </c>
      <c r="F1852" s="1">
        <v>2830</v>
      </c>
      <c r="G1852" s="1">
        <v>2823</v>
      </c>
      <c r="H1852" s="1">
        <v>2937</v>
      </c>
      <c r="I1852" s="1">
        <v>2669</v>
      </c>
      <c r="J1852" s="1">
        <v>2972</v>
      </c>
      <c r="K1852" s="1">
        <f>HLOOKUP(B1851,'FY14-15'!$E$2:$GA$49,15,FALSE)</f>
        <v>2625</v>
      </c>
      <c r="L1852" s="1">
        <f>HLOOKUP(B1851,'FY15-16'!$E$2:$GA$49,15,FALSE)</f>
        <v>3089</v>
      </c>
      <c r="M1852" s="1">
        <f>HLOOKUP(B1851,'FY16-17'!$E$2:$GA$49,15,FALSE)</f>
        <v>3165</v>
      </c>
      <c r="N1852" s="1">
        <f>HLOOKUP(B1851,'FY17-18'!$E$2:$GA$49,15,FALSE)</f>
        <v>3040</v>
      </c>
      <c r="O1852" s="1">
        <f>HLOOKUP($B1851,'FY18-19'!$E$2:$GA$49,15,FALSE)</f>
        <v>3049</v>
      </c>
      <c r="P1852" s="1">
        <f>HLOOKUP($B1851,'FY19-20'!$E$2:$GA$49,15,FALSE)</f>
        <v>3136</v>
      </c>
      <c r="Q1852" s="1">
        <f>HLOOKUP($B1851,'FY20-21'!$E$2:$GA$49,15,FALSE)</f>
        <v>801</v>
      </c>
      <c r="R1852" s="1">
        <f>HLOOKUP($B1851,'FY21-22'!$E$2:$GA$49,15,FALSE)</f>
        <v>1749</v>
      </c>
      <c r="S1852" s="1">
        <f>HLOOKUP($B1851,'FY22-23'!$E$2:$GA$49,15,FALSE)</f>
        <v>1710</v>
      </c>
      <c r="T1852" s="1">
        <f>HLOOKUP($B1851,'FY23-24'!$E$2:$GA$49,15,FALSE)</f>
        <v>1614</v>
      </c>
    </row>
    <row r="1853" spans="1:20">
      <c r="B1853" t="s">
        <v>386</v>
      </c>
      <c r="D1853" t="s">
        <v>13</v>
      </c>
      <c r="E1853" s="3">
        <v>276474</v>
      </c>
      <c r="F1853" s="3">
        <v>276320</v>
      </c>
      <c r="G1853" s="3">
        <v>259600</v>
      </c>
      <c r="H1853" s="3">
        <v>260128</v>
      </c>
      <c r="I1853" s="1">
        <v>269280</v>
      </c>
      <c r="J1853" s="1">
        <v>269280</v>
      </c>
      <c r="K1853" s="1">
        <f>HLOOKUP(B1852,'FY14-15'!$E$2:$GA$49,31,FALSE)</f>
        <v>274560</v>
      </c>
      <c r="L1853" s="1">
        <f>HLOOKUP(B1852,'FY15-16'!$E$2:$GA$49,31,FALSE)</f>
        <v>275264</v>
      </c>
      <c r="M1853" s="1">
        <f>HLOOKUP(B1852,'FY16-17'!$E$2:$GA$49,31,FALSE)</f>
        <v>269700</v>
      </c>
      <c r="N1853" s="1">
        <f>HLOOKUP(B1852,'FY17-18'!$E$2:$GA$49,31,FALSE)</f>
        <v>254496</v>
      </c>
      <c r="O1853" s="1">
        <f>HLOOKUP($B1852,'FY18-19'!$E$2:$GA$49,31,FALSE)</f>
        <v>234934</v>
      </c>
      <c r="P1853" s="1">
        <f>HLOOKUP($B1852,'FY19-20'!$E$2:$GA$49,31,FALSE)</f>
        <v>162316</v>
      </c>
      <c r="Q1853" s="1">
        <f>HLOOKUP($B1852,'FY20-21'!$E$2:$GA$49,31,FALSE)</f>
        <v>97526.7</v>
      </c>
      <c r="R1853" s="1">
        <f>HLOOKUP($B1852,'FY21-22'!$E$2:$GA$49,31,FALSE)</f>
        <v>135536</v>
      </c>
      <c r="S1853" s="1">
        <f>HLOOKUP($B1852,'FY22-23'!$E$2:$GA$49,31,FALSE)</f>
        <v>164430</v>
      </c>
      <c r="T1853" s="1">
        <f>HLOOKUP($B1852,'FY23-24'!$E$2:$GA$49,31,FALSE)</f>
        <v>188168</v>
      </c>
    </row>
    <row r="1854" spans="1:20">
      <c r="B1854" t="s">
        <v>386</v>
      </c>
      <c r="D1854" t="s">
        <v>24</v>
      </c>
      <c r="E1854" s="3">
        <v>950508</v>
      </c>
      <c r="F1854" s="3">
        <v>1014827.94</v>
      </c>
      <c r="G1854" s="3">
        <v>1095444.22</v>
      </c>
      <c r="H1854" s="3">
        <v>1068904.3600000001</v>
      </c>
      <c r="I1854" s="1">
        <v>1014787.95</v>
      </c>
      <c r="J1854" s="1">
        <v>1036389.31</v>
      </c>
      <c r="K1854" s="1">
        <f>HLOOKUP(B1853,'FY14-15'!$E$2:$GA$49,7,FALSE)</f>
        <v>1118791.74</v>
      </c>
      <c r="L1854" s="1">
        <f>HLOOKUP(B1853,'FY15-16'!$E$2:$GA$49,7,FALSE)</f>
        <v>1109894.45</v>
      </c>
      <c r="M1854" s="1">
        <f>HLOOKUP(B1853,'FY16-17'!$E$2:$GA$49,7,FALSE)</f>
        <v>1189161.76</v>
      </c>
      <c r="N1854" s="1">
        <f>HLOOKUP(B1853,'FY17-18'!$E$2:$GA$49,7,FALSE)</f>
        <v>1233236</v>
      </c>
      <c r="O1854" s="1">
        <f>HLOOKUP($B1853,'FY18-19'!$E$2:$GA$49,7,FALSE)</f>
        <v>1228864.94</v>
      </c>
      <c r="P1854" s="1">
        <f>HLOOKUP($B1853,'FY19-20'!$E$2:$GA$49,7,FALSE)</f>
        <v>1161827.25</v>
      </c>
      <c r="Q1854" s="1">
        <f>HLOOKUP($B1853,'FY20-21'!$E$2:$GA$49,7,FALSE)</f>
        <v>1076161</v>
      </c>
      <c r="R1854" s="1">
        <f>HLOOKUP($B1853,'FY21-22'!$E$2:$GA$49,7,FALSE)</f>
        <v>1167927.76</v>
      </c>
      <c r="S1854" s="1">
        <f>HLOOKUP($B1853,'FY22-23'!$E$2:$GA$49,7,FALSE)</f>
        <v>1265085.69</v>
      </c>
      <c r="T1854" s="1">
        <f>HLOOKUP($B1853,'FY23-24'!$E$2:$GA$49,7,FALSE)</f>
        <v>1640777.33</v>
      </c>
    </row>
    <row r="1855" spans="1:20">
      <c r="B1855" t="s">
        <v>386</v>
      </c>
      <c r="D1855" t="s">
        <v>15</v>
      </c>
      <c r="E1855" s="3">
        <v>404640.16</v>
      </c>
      <c r="F1855" s="3">
        <v>412922.23</v>
      </c>
      <c r="G1855" s="3">
        <v>436039.7</v>
      </c>
      <c r="H1855" s="3">
        <v>436039.7</v>
      </c>
      <c r="I1855" s="1">
        <v>411145.63</v>
      </c>
      <c r="J1855" s="1">
        <v>418462.01</v>
      </c>
      <c r="K1855" s="1">
        <f>HLOOKUP(B1854,'FY14-15'!$E$2:$GA$49,39,FALSE)</f>
        <v>447694.01</v>
      </c>
      <c r="L1855" s="1">
        <f>HLOOKUP(B1854,'FY15-16'!$E$2:$GA$49,39,FALSE)</f>
        <v>447694.01</v>
      </c>
      <c r="M1855" s="1">
        <f>HLOOKUP(B1854,'FY16-17'!$E$2:$GA$49,39,FALSE)</f>
        <v>470311.22000000003</v>
      </c>
      <c r="N1855" s="1">
        <f>HLOOKUP(B1854,'FY17-18'!$E$2:$GA$49,39,FALSE)</f>
        <v>481431.57</v>
      </c>
      <c r="O1855" s="1">
        <f>HLOOKUP($B1854,'FY18-19'!$E$2:$GA$49,39,FALSE)</f>
        <v>481431.57</v>
      </c>
      <c r="P1855" s="1">
        <f>HLOOKUP($B1854,'FY19-20'!$E$2:$GA$49,39,FALSE)</f>
        <v>475052.09</v>
      </c>
      <c r="Q1855" s="1">
        <f>HLOOKUP($B1854,'FY20-21'!$E$2:$GA$49,39,FALSE)</f>
        <v>434160.39</v>
      </c>
      <c r="R1855" s="1">
        <f>HLOOKUP($B1854,'FY21-22'!$E$2:$GA$49,39,FALSE)</f>
        <v>429519.66</v>
      </c>
      <c r="S1855" s="1">
        <f>HLOOKUP($B1854,'FY22-23'!$E$2:$GA$49,39,FALSE)</f>
        <v>469663.44</v>
      </c>
      <c r="T1855" s="1">
        <f>HLOOKUP($B1854,'FY23-24'!$E$2:$GA$49,39,FALSE)</f>
        <v>602855</v>
      </c>
    </row>
    <row r="1856" spans="1:20">
      <c r="B1856" t="s">
        <v>386</v>
      </c>
      <c r="D1856" t="s">
        <v>16</v>
      </c>
      <c r="E1856" s="3">
        <v>235102.55</v>
      </c>
      <c r="F1856" s="3">
        <v>243585.65999999997</v>
      </c>
      <c r="G1856" s="3">
        <v>263816.74</v>
      </c>
      <c r="H1856" s="3">
        <v>267232.02</v>
      </c>
      <c r="I1856" s="1">
        <v>262176.28000000003</v>
      </c>
      <c r="J1856" s="1">
        <v>256281.19</v>
      </c>
      <c r="K1856" s="1">
        <f>HLOOKUP(B1855,'FY14-15'!$E$2:$GA$49,48,FALSE)</f>
        <v>293822.44</v>
      </c>
      <c r="L1856" s="1">
        <f>HLOOKUP(B1855,'FY15-16'!$E$2:$GA$49,48,FALSE)</f>
        <v>275958.7</v>
      </c>
      <c r="M1856" s="1">
        <f>HLOOKUP(B1855,'FY16-17'!$E$2:$GA$49,48,FALSE)</f>
        <v>288204.41000000003</v>
      </c>
      <c r="N1856" s="1">
        <f>HLOOKUP(B1855,'FY17-18'!$E$2:$GA$49,48,FALSE)</f>
        <v>281058.07999999996</v>
      </c>
      <c r="O1856" s="1">
        <f>HLOOKUP($B1855,'FY18-19'!$E$2:$GA$49,48,FALSE)</f>
        <v>267651.04000000004</v>
      </c>
      <c r="P1856" s="1">
        <f>HLOOKUP($B1855,'FY19-20'!$E$2:$GA$49,48,FALSE)</f>
        <v>270913.32</v>
      </c>
      <c r="Q1856" s="1">
        <f>HLOOKUP($B1855,'FY20-21'!$E$2:$GA$49,48,FALSE)</f>
        <v>255066.8</v>
      </c>
      <c r="R1856" s="1">
        <f>HLOOKUP($B1855,'FY21-22'!$E$2:$GA$49,48,FALSE)</f>
        <v>249905.13</v>
      </c>
      <c r="S1856" s="1">
        <f>HLOOKUP($B1855,'FY22-23'!$E$2:$GA$49,48,FALSE)</f>
        <v>272683.63</v>
      </c>
      <c r="T1856" s="1">
        <f>HLOOKUP($B1855,'FY23-24'!$E$2:$GA$49,48,FALSE)</f>
        <v>342935.22</v>
      </c>
    </row>
    <row r="1857" spans="1:20">
      <c r="B1857" t="s">
        <v>386</v>
      </c>
      <c r="D1857" t="s">
        <v>17</v>
      </c>
      <c r="E1857" s="3">
        <v>264.32</v>
      </c>
      <c r="F1857" s="3">
        <v>358.6</v>
      </c>
      <c r="G1857" s="3">
        <v>388.04</v>
      </c>
      <c r="H1857" s="3">
        <v>363.94</v>
      </c>
      <c r="I1857" s="3">
        <v>380.21279505432744</v>
      </c>
      <c r="J1857" s="3">
        <v>348.71780282637957</v>
      </c>
      <c r="K1857" s="3">
        <f t="shared" ref="K1857:R1857" si="1346">K1854/K1852</f>
        <v>426.20637714285715</v>
      </c>
      <c r="L1857" s="3">
        <f t="shared" si="1346"/>
        <v>359.30542246681773</v>
      </c>
      <c r="M1857" s="3">
        <f t="shared" si="1346"/>
        <v>375.72251500789889</v>
      </c>
      <c r="N1857" s="3">
        <f t="shared" si="1346"/>
        <v>405.66973684210524</v>
      </c>
      <c r="O1857" s="3">
        <f t="shared" si="1346"/>
        <v>403.03868153492948</v>
      </c>
      <c r="P1857" s="3">
        <f t="shared" si="1346"/>
        <v>370.48062818877548</v>
      </c>
      <c r="Q1857" s="3">
        <f t="shared" si="1346"/>
        <v>1343.5218476903869</v>
      </c>
      <c r="R1857" s="3">
        <f t="shared" si="1346"/>
        <v>667.76887364208119</v>
      </c>
      <c r="S1857" s="3">
        <f t="shared" ref="S1857:T1857" si="1347">S1854/S1852</f>
        <v>739.81619298245607</v>
      </c>
      <c r="T1857" s="3">
        <f t="shared" si="1347"/>
        <v>1016.5906629491946</v>
      </c>
    </row>
    <row r="1858" spans="1:20">
      <c r="B1858" t="s">
        <v>386</v>
      </c>
      <c r="D1858" t="s">
        <v>18</v>
      </c>
      <c r="E1858" s="4">
        <v>3.44</v>
      </c>
      <c r="F1858" s="4">
        <v>3.67</v>
      </c>
      <c r="G1858" s="4">
        <v>4.22</v>
      </c>
      <c r="H1858" s="4">
        <v>4.1100000000000003</v>
      </c>
      <c r="I1858" s="5">
        <v>3.7685232843137255</v>
      </c>
      <c r="J1858" s="5">
        <v>3.8487422385620915</v>
      </c>
      <c r="K1858" s="3">
        <f t="shared" ref="K1858:M1860" si="1348">K1854/K1853</f>
        <v>4.0748533653846151</v>
      </c>
      <c r="L1858" s="3">
        <f t="shared" si="1348"/>
        <v>4.0321089935480119</v>
      </c>
      <c r="M1858" s="3">
        <f t="shared" si="1348"/>
        <v>4.4092019280682244</v>
      </c>
      <c r="N1858" s="3">
        <f t="shared" ref="N1858:R1860" si="1349">N1854/N1853</f>
        <v>4.8457971834527855</v>
      </c>
      <c r="O1858" s="3">
        <f t="shared" si="1349"/>
        <v>5.2306815531170452</v>
      </c>
      <c r="P1858" s="3">
        <f t="shared" si="1349"/>
        <v>7.1578109982996132</v>
      </c>
      <c r="Q1858" s="3">
        <f t="shared" si="1349"/>
        <v>11.03452695518253</v>
      </c>
      <c r="R1858" s="3">
        <f t="shared" si="1349"/>
        <v>8.6171036477393468</v>
      </c>
      <c r="S1858" s="3">
        <f t="shared" ref="S1858:T1858" si="1350">S1854/S1853</f>
        <v>7.6937644590403211</v>
      </c>
      <c r="T1858" s="3">
        <f t="shared" si="1350"/>
        <v>8.7197468751328611</v>
      </c>
    </row>
    <row r="1859" spans="1:20">
      <c r="B1859" t="s">
        <v>386</v>
      </c>
      <c r="D1859" t="s">
        <v>19</v>
      </c>
      <c r="E1859" s="6">
        <v>0.42570000000000002</v>
      </c>
      <c r="F1859" s="6">
        <v>0.40689999999999998</v>
      </c>
      <c r="G1859" s="6">
        <v>0.39800000000000002</v>
      </c>
      <c r="H1859" s="6">
        <v>0.40789999999999998</v>
      </c>
      <c r="I1859" s="6">
        <v>0.40515422951169261</v>
      </c>
      <c r="J1859" s="6">
        <v>0.40376912996140418</v>
      </c>
      <c r="K1859" s="6">
        <f t="shared" si="1348"/>
        <v>0.40015848704782181</v>
      </c>
      <c r="L1859" s="6">
        <f t="shared" si="1348"/>
        <v>0.40336629307408467</v>
      </c>
      <c r="M1859" s="6">
        <f t="shared" si="1348"/>
        <v>0.39549810279805836</v>
      </c>
      <c r="N1859" s="6">
        <f t="shared" si="1349"/>
        <v>0.39038073004680368</v>
      </c>
      <c r="O1859" s="6">
        <f t="shared" si="1349"/>
        <v>0.39176931030353918</v>
      </c>
      <c r="P1859" s="6">
        <f t="shared" si="1349"/>
        <v>0.4088835840267992</v>
      </c>
      <c r="Q1859" s="6">
        <f t="shared" si="1349"/>
        <v>0.40343442105781568</v>
      </c>
      <c r="R1859" s="6">
        <f t="shared" si="1349"/>
        <v>0.36776218077049555</v>
      </c>
      <c r="S1859" s="6">
        <f t="shared" ref="S1859:T1859" si="1351">S1855/S1854</f>
        <v>0.37125029846792434</v>
      </c>
      <c r="T1859" s="6">
        <f t="shared" si="1351"/>
        <v>0.36742036166479702</v>
      </c>
    </row>
    <row r="1860" spans="1:20">
      <c r="B1860" t="s">
        <v>386</v>
      </c>
      <c r="D1860" t="s">
        <v>20</v>
      </c>
      <c r="E1860" s="6">
        <v>0.58099999999999996</v>
      </c>
      <c r="F1860" s="6">
        <v>0.58989999999999998</v>
      </c>
      <c r="G1860" s="6">
        <v>0.60499999999999998</v>
      </c>
      <c r="H1860" s="6">
        <v>0.6129</v>
      </c>
      <c r="I1860" s="6">
        <v>0.63767254439746823</v>
      </c>
      <c r="J1860" s="6">
        <v>0.61243597716313602</v>
      </c>
      <c r="K1860" s="6">
        <f t="shared" si="1348"/>
        <v>0.65630192371794294</v>
      </c>
      <c r="L1860" s="6">
        <f t="shared" si="1348"/>
        <v>0.61640025069801585</v>
      </c>
      <c r="M1860" s="6">
        <f t="shared" si="1348"/>
        <v>0.61279509768021267</v>
      </c>
      <c r="N1860" s="6">
        <f t="shared" si="1349"/>
        <v>0.58379653000321508</v>
      </c>
      <c r="O1860" s="6">
        <f t="shared" si="1349"/>
        <v>0.55594825241726464</v>
      </c>
      <c r="P1860" s="6">
        <f t="shared" si="1349"/>
        <v>0.57028129273149808</v>
      </c>
      <c r="Q1860" s="6">
        <f t="shared" si="1349"/>
        <v>0.58749440500548655</v>
      </c>
      <c r="R1860" s="6">
        <f t="shared" si="1349"/>
        <v>0.5818246596674993</v>
      </c>
      <c r="S1860" s="6">
        <f t="shared" ref="S1860:T1860" si="1352">S1856/S1855</f>
        <v>0.58059369066495792</v>
      </c>
      <c r="T1860" s="6">
        <f t="shared" si="1352"/>
        <v>0.56885191298073334</v>
      </c>
    </row>
    <row r="1861" spans="1:20">
      <c r="B1861" t="s">
        <v>386</v>
      </c>
      <c r="D1861" t="s">
        <v>21</v>
      </c>
      <c r="E1861" s="6">
        <v>0.24729999999999999</v>
      </c>
      <c r="F1861" s="6">
        <v>0.24</v>
      </c>
      <c r="G1861" s="6">
        <v>0.24079999999999999</v>
      </c>
      <c r="H1861" s="6">
        <v>0.25</v>
      </c>
      <c r="I1861" s="6">
        <v>0.25835572840611681</v>
      </c>
      <c r="J1861" s="6">
        <v>0.24728274165622183</v>
      </c>
      <c r="K1861" s="6">
        <f t="shared" ref="K1861:R1861" si="1353">K1856/K1854</f>
        <v>0.262624784841547</v>
      </c>
      <c r="L1861" s="6">
        <f t="shared" si="1353"/>
        <v>0.24863508417399513</v>
      </c>
      <c r="M1861" s="6">
        <f t="shared" si="1353"/>
        <v>0.242359298536475</v>
      </c>
      <c r="N1861" s="6">
        <f t="shared" si="1353"/>
        <v>0.22790291558144585</v>
      </c>
      <c r="O1861" s="6">
        <f t="shared" si="1353"/>
        <v>0.21780346341396969</v>
      </c>
      <c r="P1861" s="6">
        <f t="shared" si="1353"/>
        <v>0.23317865887549119</v>
      </c>
      <c r="Q1861" s="6">
        <f t="shared" si="1353"/>
        <v>0.23701546515809435</v>
      </c>
      <c r="R1861" s="6">
        <f t="shared" si="1353"/>
        <v>0.21397310566537095</v>
      </c>
      <c r="S1861" s="6">
        <f t="shared" ref="S1861:T1861" si="1354">S1856/S1854</f>
        <v>0.21554558094795936</v>
      </c>
      <c r="T1861" s="6">
        <f t="shared" si="1354"/>
        <v>0.20900777560109265</v>
      </c>
    </row>
    <row r="1862" spans="1:20">
      <c r="B1862" t="s">
        <v>386</v>
      </c>
    </row>
    <row r="1863" spans="1:20">
      <c r="A1863" t="s">
        <v>388</v>
      </c>
      <c r="B1863" t="s">
        <v>389</v>
      </c>
      <c r="C1863" t="s">
        <v>390</v>
      </c>
    </row>
    <row r="1864" spans="1:20">
      <c r="B1864" t="s">
        <v>389</v>
      </c>
      <c r="D1864" t="s">
        <v>12</v>
      </c>
      <c r="E1864" s="1">
        <v>414</v>
      </c>
      <c r="F1864" s="1">
        <v>385</v>
      </c>
      <c r="G1864" s="1">
        <v>394</v>
      </c>
      <c r="H1864" s="1">
        <v>352</v>
      </c>
      <c r="I1864" s="1">
        <v>222</v>
      </c>
      <c r="J1864" s="1">
        <v>287</v>
      </c>
      <c r="K1864" s="1">
        <f>HLOOKUP(B1863,'FY14-15'!$E$2:$GA$49,15,FALSE)</f>
        <v>232</v>
      </c>
      <c r="L1864" s="1">
        <f>HLOOKUP(B1863,'FY15-16'!$E$2:$GA$49,15,FALSE)</f>
        <v>260</v>
      </c>
      <c r="M1864" s="1">
        <f>HLOOKUP(B1863,'FY16-17'!$E$2:$GA$49,15,FALSE)</f>
        <v>258</v>
      </c>
      <c r="N1864" s="1">
        <f>HLOOKUP(B1863,'FY17-18'!$E$2:$GA$49,15,FALSE)</f>
        <v>300</v>
      </c>
      <c r="O1864" s="1">
        <f>HLOOKUP($B1863,'FY18-19'!$E$2:$GA$49,15,FALSE)</f>
        <v>185</v>
      </c>
      <c r="P1864" s="1">
        <f>HLOOKUP($B1863,'FY19-20'!$E$2:$GA$49,15,FALSE)</f>
        <v>325</v>
      </c>
      <c r="Q1864" s="1">
        <f>HLOOKUP($B1863,'FY20-21'!$E$2:$GA$49,15,FALSE)</f>
        <v>249</v>
      </c>
      <c r="R1864" s="1">
        <f>HLOOKUP($B1863,'FY21-22'!$E$2:$GA$49,15,FALSE)</f>
        <v>142</v>
      </c>
      <c r="S1864" s="1">
        <f>HLOOKUP($B1863,'FY22-23'!$E$2:$GA$49,15,FALSE)</f>
        <v>143</v>
      </c>
      <c r="T1864" s="1">
        <f>HLOOKUP($B1863,'FY23-24'!$E$2:$GA$49,15,FALSE)</f>
        <v>143</v>
      </c>
    </row>
    <row r="1865" spans="1:20">
      <c r="B1865" t="s">
        <v>389</v>
      </c>
      <c r="D1865" t="s">
        <v>13</v>
      </c>
      <c r="E1865" s="3">
        <v>124650</v>
      </c>
      <c r="F1865" s="3">
        <v>98165</v>
      </c>
      <c r="G1865" s="3">
        <v>93888</v>
      </c>
      <c r="H1865" s="3">
        <v>70758.600000000006</v>
      </c>
      <c r="I1865" s="1">
        <v>76219</v>
      </c>
      <c r="J1865" s="1">
        <v>74116.800000000003</v>
      </c>
      <c r="K1865" s="1">
        <f>HLOOKUP(B1864,'FY14-15'!$E$2:$GA$49,31,FALSE)</f>
        <v>76254</v>
      </c>
      <c r="L1865" s="1">
        <f>HLOOKUP(B1864,'FY15-16'!$E$2:$GA$49,31,FALSE)</f>
        <v>84064</v>
      </c>
      <c r="M1865" s="1">
        <f>HLOOKUP(B1864,'FY16-17'!$E$2:$GA$49,31,FALSE)</f>
        <v>84384</v>
      </c>
      <c r="N1865" s="1">
        <f>HLOOKUP(B1864,'FY17-18'!$E$2:$GA$49,31,FALSE)</f>
        <v>72166.5</v>
      </c>
      <c r="O1865" s="1">
        <f>HLOOKUP($B1864,'FY18-19'!$E$2:$GA$49,31,FALSE)</f>
        <v>52992</v>
      </c>
      <c r="P1865" s="1">
        <f>HLOOKUP($B1864,'FY19-20'!$E$2:$GA$49,31,FALSE)</f>
        <v>41410</v>
      </c>
      <c r="Q1865" s="1">
        <f>HLOOKUP($B1864,'FY20-21'!$E$2:$GA$49,31,FALSE)</f>
        <v>65224</v>
      </c>
      <c r="R1865" s="1">
        <f>HLOOKUP($B1864,'FY21-22'!$E$2:$GA$49,31,FALSE)</f>
        <v>45756</v>
      </c>
      <c r="S1865" s="1">
        <f>HLOOKUP($B1864,'FY22-23'!$E$2:$GA$49,31,FALSE)</f>
        <v>89603.4</v>
      </c>
      <c r="T1865" s="1">
        <f>HLOOKUP($B1864,'FY23-24'!$E$2:$GA$49,31,FALSE)</f>
        <v>67696.800000000003</v>
      </c>
    </row>
    <row r="1866" spans="1:20">
      <c r="B1866" t="s">
        <v>389</v>
      </c>
      <c r="D1866" t="s">
        <v>24</v>
      </c>
      <c r="E1866" s="3">
        <v>264658.34000000003</v>
      </c>
      <c r="F1866" s="3">
        <v>243515.21</v>
      </c>
      <c r="G1866" s="3">
        <v>255150.13</v>
      </c>
      <c r="H1866" s="3">
        <v>187213.02</v>
      </c>
      <c r="I1866" s="1">
        <v>202400.76</v>
      </c>
      <c r="J1866" s="1">
        <v>205068.42</v>
      </c>
      <c r="K1866" s="1">
        <f>HLOOKUP(B1865,'FY14-15'!$E$2:$GA$49,7,FALSE)</f>
        <v>173286.69</v>
      </c>
      <c r="L1866" s="1">
        <f>HLOOKUP(B1865,'FY15-16'!$E$2:$GA$49,7,FALSE)</f>
        <v>232523.1</v>
      </c>
      <c r="M1866" s="1">
        <f>HLOOKUP(B1865,'FY16-17'!$E$2:$GA$49,7,FALSE)</f>
        <v>208843.31</v>
      </c>
      <c r="N1866" s="1">
        <f>HLOOKUP(B1865,'FY17-18'!$E$2:$GA$49,7,FALSE)</f>
        <v>220023.62</v>
      </c>
      <c r="O1866" s="1">
        <f>HLOOKUP($B1865,'FY18-19'!$E$2:$GA$49,7,FALSE)</f>
        <v>174645.62</v>
      </c>
      <c r="P1866" s="1">
        <f>HLOOKUP($B1865,'FY19-20'!$E$2:$GA$49,7,FALSE)</f>
        <v>251953.91</v>
      </c>
      <c r="Q1866" s="1">
        <f>HLOOKUP($B1865,'FY20-21'!$E$2:$GA$49,7,FALSE)</f>
        <v>371860.76</v>
      </c>
      <c r="R1866" s="1">
        <f>HLOOKUP($B1865,'FY21-22'!$E$2:$GA$49,7,FALSE)</f>
        <v>324935.65999999997</v>
      </c>
      <c r="S1866" s="1">
        <f>HLOOKUP($B1865,'FY22-23'!$E$2:$GA$49,7,FALSE)</f>
        <v>390010.51</v>
      </c>
      <c r="T1866" s="1">
        <f>HLOOKUP($B1865,'FY23-24'!$E$2:$GA$49,7,FALSE)</f>
        <v>420408.14</v>
      </c>
    </row>
    <row r="1867" spans="1:20">
      <c r="B1867" t="s">
        <v>389</v>
      </c>
      <c r="D1867" t="s">
        <v>15</v>
      </c>
      <c r="E1867" s="3">
        <v>125415.26000000001</v>
      </c>
      <c r="F1867" s="3">
        <v>120856.42000000001</v>
      </c>
      <c r="G1867" s="3">
        <v>109932.13</v>
      </c>
      <c r="H1867" s="3">
        <v>109932.13</v>
      </c>
      <c r="I1867" s="1">
        <v>87640.989999999991</v>
      </c>
      <c r="J1867" s="1">
        <v>88018.06</v>
      </c>
      <c r="K1867" s="1">
        <f>HLOOKUP(B1866,'FY14-15'!$E$2:$GA$49,39,FALSE)</f>
        <v>88018.06</v>
      </c>
      <c r="L1867" s="1">
        <f>HLOOKUP(B1866,'FY15-16'!$E$2:$GA$49,39,FALSE)</f>
        <v>99808.09</v>
      </c>
      <c r="M1867" s="1">
        <f>HLOOKUP(B1866,'FY16-17'!$E$2:$GA$49,39,FALSE)</f>
        <v>99808.09</v>
      </c>
      <c r="N1867" s="1">
        <f>HLOOKUP(B1866,'FY17-18'!$E$2:$GA$49,39,FALSE)</f>
        <v>92594.97</v>
      </c>
      <c r="O1867" s="1">
        <f>HLOOKUP($B1866,'FY18-19'!$E$2:$GA$49,39,FALSE)</f>
        <v>92594.97</v>
      </c>
      <c r="P1867" s="1">
        <f>HLOOKUP($B1866,'FY19-20'!$E$2:$GA$49,39,FALSE)</f>
        <v>95707.28</v>
      </c>
      <c r="Q1867" s="1">
        <f>HLOOKUP($B1866,'FY20-21'!$E$2:$GA$49,39,FALSE)</f>
        <v>142283.57</v>
      </c>
      <c r="R1867" s="1">
        <f>HLOOKUP($B1866,'FY21-22'!$E$2:$GA$49,39,FALSE)</f>
        <v>142283.57</v>
      </c>
      <c r="S1867" s="1">
        <f>HLOOKUP($B1866,'FY22-23'!$E$2:$GA$49,39,FALSE)</f>
        <v>154536.33000000002</v>
      </c>
      <c r="T1867" s="1">
        <f>HLOOKUP($B1866,'FY23-24'!$E$2:$GA$49,39,FALSE)</f>
        <v>159345.84</v>
      </c>
    </row>
    <row r="1868" spans="1:20">
      <c r="B1868" t="s">
        <v>389</v>
      </c>
      <c r="D1868" t="s">
        <v>16</v>
      </c>
      <c r="E1868" s="3">
        <v>72868.319999999992</v>
      </c>
      <c r="F1868" s="3">
        <v>70616.760000000009</v>
      </c>
      <c r="G1868" s="3">
        <v>64838.02</v>
      </c>
      <c r="H1868" s="3">
        <v>67373.19</v>
      </c>
      <c r="I1868" s="1">
        <v>51659.44</v>
      </c>
      <c r="J1868" s="1">
        <v>54134.63</v>
      </c>
      <c r="K1868" s="1">
        <f>HLOOKUP(B1867,'FY14-15'!$E$2:$GA$49,48,FALSE)</f>
        <v>57121.35</v>
      </c>
      <c r="L1868" s="1">
        <f>HLOOKUP(B1867,'FY15-16'!$E$2:$GA$49,48,FALSE)</f>
        <v>62749.08</v>
      </c>
      <c r="M1868" s="1">
        <f>HLOOKUP(B1867,'FY16-17'!$E$2:$GA$49,48,FALSE)</f>
        <v>60672.47</v>
      </c>
      <c r="N1868" s="1">
        <f>HLOOKUP(B1867,'FY17-18'!$E$2:$GA$49,48,FALSE)</f>
        <v>53164.460000000006</v>
      </c>
      <c r="O1868" s="1">
        <f>HLOOKUP($B1867,'FY18-19'!$E$2:$GA$49,48,FALSE)</f>
        <v>51478.009999999995</v>
      </c>
      <c r="P1868" s="1">
        <f>HLOOKUP($B1867,'FY19-20'!$E$2:$GA$49,48,FALSE)</f>
        <v>54988.53</v>
      </c>
      <c r="Q1868" s="1">
        <f>HLOOKUP($B1867,'FY20-21'!$E$2:$GA$49,48,FALSE)</f>
        <v>89541.13</v>
      </c>
      <c r="R1868" s="1">
        <f>HLOOKUP($B1867,'FY21-22'!$E$2:$GA$49,48,FALSE)</f>
        <v>82931.23</v>
      </c>
      <c r="S1868" s="1">
        <f>HLOOKUP($B1867,'FY22-23'!$E$2:$GA$49,48,FALSE)</f>
        <v>89633.77</v>
      </c>
      <c r="T1868" s="1">
        <f>HLOOKUP($B1867,'FY23-24'!$E$2:$GA$49,48,FALSE)</f>
        <v>87988.040000000008</v>
      </c>
    </row>
    <row r="1869" spans="1:20">
      <c r="B1869" t="s">
        <v>389</v>
      </c>
      <c r="D1869" t="s">
        <v>17</v>
      </c>
      <c r="E1869" s="3">
        <v>639.27</v>
      </c>
      <c r="F1869" s="3">
        <v>632.51</v>
      </c>
      <c r="G1869" s="3">
        <v>647.59</v>
      </c>
      <c r="H1869" s="3">
        <v>531.86</v>
      </c>
      <c r="I1869" s="3">
        <v>911.71513513513514</v>
      </c>
      <c r="J1869" s="3">
        <v>714.52411149825787</v>
      </c>
      <c r="K1869" s="3">
        <f t="shared" ref="K1869:R1869" si="1355">K1866/K1864</f>
        <v>746.92538793103449</v>
      </c>
      <c r="L1869" s="3">
        <f t="shared" si="1355"/>
        <v>894.31961538461542</v>
      </c>
      <c r="M1869" s="3">
        <f t="shared" si="1355"/>
        <v>809.4701937984496</v>
      </c>
      <c r="N1869" s="3">
        <f t="shared" si="1355"/>
        <v>733.41206666666665</v>
      </c>
      <c r="O1869" s="3">
        <f t="shared" si="1355"/>
        <v>944.03037837837837</v>
      </c>
      <c r="P1869" s="3">
        <f t="shared" si="1355"/>
        <v>775.24279999999999</v>
      </c>
      <c r="Q1869" s="3">
        <f t="shared" si="1355"/>
        <v>1493.4167068273093</v>
      </c>
      <c r="R1869" s="3">
        <f t="shared" si="1355"/>
        <v>2288.2792957746478</v>
      </c>
      <c r="S1869" s="3">
        <f t="shared" ref="S1869:T1869" si="1356">S1866/S1864</f>
        <v>2727.3462237762237</v>
      </c>
      <c r="T1869" s="3">
        <f t="shared" si="1356"/>
        <v>2939.9170629370628</v>
      </c>
    </row>
    <row r="1870" spans="1:20">
      <c r="B1870" t="s">
        <v>389</v>
      </c>
      <c r="D1870" t="s">
        <v>18</v>
      </c>
      <c r="E1870" s="4">
        <v>2.12</v>
      </c>
      <c r="F1870" s="4">
        <v>2.48</v>
      </c>
      <c r="G1870" s="4">
        <v>2.72</v>
      </c>
      <c r="H1870" s="4">
        <v>2.65</v>
      </c>
      <c r="I1870" s="5">
        <v>2.6555158162662855</v>
      </c>
      <c r="J1870" s="5">
        <v>2.7668277637458716</v>
      </c>
      <c r="K1870" s="3">
        <f t="shared" ref="K1870:M1872" si="1357">K1866/K1865</f>
        <v>2.2724931151152727</v>
      </c>
      <c r="L1870" s="3">
        <f t="shared" si="1357"/>
        <v>2.7660246954701182</v>
      </c>
      <c r="M1870" s="3">
        <f t="shared" si="1357"/>
        <v>2.4749159793325748</v>
      </c>
      <c r="N1870" s="3">
        <f t="shared" ref="N1870:R1872" si="1358">N1866/N1865</f>
        <v>3.04883318437225</v>
      </c>
      <c r="O1870" s="3">
        <f t="shared" si="1358"/>
        <v>3.2956978411835749</v>
      </c>
      <c r="P1870" s="3">
        <f t="shared" si="1358"/>
        <v>6.0843735812605653</v>
      </c>
      <c r="Q1870" s="3">
        <f t="shared" si="1358"/>
        <v>5.7012872562247026</v>
      </c>
      <c r="R1870" s="3">
        <f t="shared" si="1358"/>
        <v>7.1014874551971321</v>
      </c>
      <c r="S1870" s="3">
        <f t="shared" ref="S1870:T1870" si="1359">S1866/S1865</f>
        <v>4.3526307037456169</v>
      </c>
      <c r="T1870" s="3">
        <f t="shared" si="1359"/>
        <v>6.2101626664775882</v>
      </c>
    </row>
    <row r="1871" spans="1:20">
      <c r="B1871" t="s">
        <v>389</v>
      </c>
      <c r="D1871" t="s">
        <v>19</v>
      </c>
      <c r="E1871" s="6">
        <v>0.47389999999999999</v>
      </c>
      <c r="F1871" s="6">
        <v>0.49630000000000002</v>
      </c>
      <c r="G1871" s="6">
        <v>0.43090000000000001</v>
      </c>
      <c r="H1871" s="6">
        <v>0.58720000000000006</v>
      </c>
      <c r="I1871" s="6">
        <v>0.43300721795708663</v>
      </c>
      <c r="J1871" s="6">
        <v>0.42921313774202774</v>
      </c>
      <c r="K1871" s="6">
        <f t="shared" si="1357"/>
        <v>0.50793318286592004</v>
      </c>
      <c r="L1871" s="6">
        <f t="shared" si="1357"/>
        <v>0.42923946050951495</v>
      </c>
      <c r="M1871" s="6">
        <f t="shared" si="1357"/>
        <v>0.47790896438099933</v>
      </c>
      <c r="N1871" s="6">
        <f t="shared" si="1358"/>
        <v>0.42084104424788576</v>
      </c>
      <c r="O1871" s="6">
        <f t="shared" si="1358"/>
        <v>0.53018775964722165</v>
      </c>
      <c r="P1871" s="6">
        <f t="shared" si="1358"/>
        <v>0.37986026888806768</v>
      </c>
      <c r="Q1871" s="6">
        <f t="shared" si="1358"/>
        <v>0.38262593235166842</v>
      </c>
      <c r="R1871" s="6">
        <f t="shared" si="1358"/>
        <v>0.4378822872195684</v>
      </c>
      <c r="S1871" s="6">
        <f t="shared" ref="S1871:T1871" si="1360">S1867/S1866</f>
        <v>0.39623632193911906</v>
      </c>
      <c r="T1871" s="6">
        <f t="shared" si="1360"/>
        <v>0.37902653359661398</v>
      </c>
    </row>
    <row r="1872" spans="1:20">
      <c r="B1872" t="s">
        <v>389</v>
      </c>
      <c r="D1872" t="s">
        <v>20</v>
      </c>
      <c r="E1872" s="6">
        <v>0.58099999999999996</v>
      </c>
      <c r="F1872" s="6">
        <v>0.58430000000000004</v>
      </c>
      <c r="G1872" s="6">
        <v>0.58979999999999999</v>
      </c>
      <c r="H1872" s="6">
        <v>0.6129</v>
      </c>
      <c r="I1872" s="6">
        <v>0.58944382075099799</v>
      </c>
      <c r="J1872" s="6">
        <v>0.61504002701263805</v>
      </c>
      <c r="K1872" s="6">
        <f t="shared" si="1357"/>
        <v>0.64897306302820124</v>
      </c>
      <c r="L1872" s="6">
        <f t="shared" si="1357"/>
        <v>0.62869733305185982</v>
      </c>
      <c r="M1872" s="6">
        <f t="shared" si="1357"/>
        <v>0.60789130420189386</v>
      </c>
      <c r="N1872" s="6">
        <f t="shared" si="1358"/>
        <v>0.57416142583123042</v>
      </c>
      <c r="O1872" s="6">
        <f t="shared" si="1358"/>
        <v>0.55594823347315725</v>
      </c>
      <c r="P1872" s="6">
        <f t="shared" si="1358"/>
        <v>0.5745490834135083</v>
      </c>
      <c r="Q1872" s="6">
        <f t="shared" si="1358"/>
        <v>0.62931461447024417</v>
      </c>
      <c r="R1872" s="6">
        <f t="shared" si="1358"/>
        <v>0.58285879388604034</v>
      </c>
      <c r="S1872" s="6">
        <f t="shared" ref="S1872:T1872" si="1361">S1868/S1867</f>
        <v>0.58001746256042186</v>
      </c>
      <c r="T1872" s="6">
        <f t="shared" si="1361"/>
        <v>0.55218284958051</v>
      </c>
    </row>
    <row r="1873" spans="1:20">
      <c r="B1873" t="s">
        <v>389</v>
      </c>
      <c r="D1873" t="s">
        <v>21</v>
      </c>
      <c r="E1873" s="6">
        <v>0.27529999999999999</v>
      </c>
      <c r="F1873" s="6">
        <v>0.28999999999999998</v>
      </c>
      <c r="G1873" s="6">
        <v>0.25409999999999999</v>
      </c>
      <c r="H1873" s="6">
        <v>0.3599</v>
      </c>
      <c r="I1873" s="6">
        <v>0.25523342896538531</v>
      </c>
      <c r="J1873" s="6">
        <v>0.26398325983103588</v>
      </c>
      <c r="K1873" s="6">
        <f t="shared" ref="K1873:R1873" si="1362">K1868/K1866</f>
        <v>0.32963495349815958</v>
      </c>
      <c r="L1873" s="6">
        <f t="shared" si="1362"/>
        <v>0.26986170406295118</v>
      </c>
      <c r="M1873" s="6">
        <f t="shared" si="1362"/>
        <v>0.29051670364734211</v>
      </c>
      <c r="N1873" s="6">
        <f t="shared" si="1362"/>
        <v>0.24163069401367002</v>
      </c>
      <c r="O1873" s="6">
        <f t="shared" si="1362"/>
        <v>0.29475694838496375</v>
      </c>
      <c r="P1873" s="6">
        <f t="shared" si="1362"/>
        <v>0.21824836931484809</v>
      </c>
      <c r="Q1873" s="6">
        <f t="shared" si="1362"/>
        <v>0.24079209110420793</v>
      </c>
      <c r="R1873" s="6">
        <f t="shared" si="1362"/>
        <v>0.25522354179285833</v>
      </c>
      <c r="S1873" s="6">
        <f t="shared" ref="S1873:T1873" si="1363">S1868/S1866</f>
        <v>0.22982398602540224</v>
      </c>
      <c r="T1873" s="6">
        <f t="shared" si="1363"/>
        <v>0.20929195138800122</v>
      </c>
    </row>
    <row r="1874" spans="1:20">
      <c r="B1874" t="s">
        <v>389</v>
      </c>
    </row>
    <row r="1875" spans="1:20">
      <c r="A1875" t="s">
        <v>388</v>
      </c>
      <c r="B1875" t="s">
        <v>391</v>
      </c>
      <c r="C1875" t="s">
        <v>392</v>
      </c>
    </row>
    <row r="1876" spans="1:20">
      <c r="B1876" t="s">
        <v>391</v>
      </c>
      <c r="D1876" t="s">
        <v>12</v>
      </c>
      <c r="E1876" s="1">
        <v>2113</v>
      </c>
      <c r="F1876" s="1">
        <v>2248</v>
      </c>
      <c r="G1876" s="1">
        <v>1135</v>
      </c>
      <c r="H1876" s="1">
        <v>1115</v>
      </c>
      <c r="I1876" s="1">
        <v>1147</v>
      </c>
      <c r="J1876" s="1">
        <v>965</v>
      </c>
      <c r="K1876" s="1">
        <f>HLOOKUP(B1875,'FY14-15'!$E$2:$GA$49,15,FALSE)</f>
        <v>912</v>
      </c>
      <c r="L1876" s="1">
        <f>HLOOKUP(B1875,'FY15-16'!$E$2:$GA$49,15,FALSE)</f>
        <v>753</v>
      </c>
      <c r="M1876" s="1">
        <f>HLOOKUP(B1875,'FY16-17'!$E$2:$GA$49,15,FALSE)</f>
        <v>915</v>
      </c>
      <c r="N1876" s="1">
        <f>HLOOKUP(B1875,'FY17-18'!$E$2:$GA$49,15,FALSE)</f>
        <v>952</v>
      </c>
      <c r="O1876" s="1">
        <f>HLOOKUP($B1875,'FY18-19'!$E$2:$GA$49,15,FALSE)</f>
        <v>896</v>
      </c>
      <c r="P1876" s="1">
        <f>HLOOKUP($B1875,'FY19-20'!$E$2:$GA$49,15,FALSE)</f>
        <v>779</v>
      </c>
      <c r="Q1876" s="1">
        <f>HLOOKUP($B1875,'FY20-21'!$E$2:$GA$49,15,FALSE)</f>
        <v>863</v>
      </c>
      <c r="R1876" s="1">
        <f>HLOOKUP($B1875,'FY21-22'!$E$2:$GA$49,15,FALSE)</f>
        <v>789</v>
      </c>
      <c r="S1876" s="1">
        <f>HLOOKUP($B1875,'FY22-23'!$E$2:$GA$49,15,FALSE)</f>
        <v>795</v>
      </c>
      <c r="T1876" s="1">
        <f>HLOOKUP($B1875,'FY23-24'!$E$2:$GA$49,15,FALSE)</f>
        <v>650</v>
      </c>
    </row>
    <row r="1877" spans="1:20">
      <c r="B1877" t="s">
        <v>391</v>
      </c>
      <c r="D1877" t="s">
        <v>13</v>
      </c>
      <c r="E1877" s="3">
        <v>435369</v>
      </c>
      <c r="F1877" s="3">
        <v>431840</v>
      </c>
      <c r="G1877" s="3">
        <v>301760</v>
      </c>
      <c r="H1877" s="3">
        <v>294468</v>
      </c>
      <c r="I1877" s="1">
        <v>275310</v>
      </c>
      <c r="J1877" s="1">
        <v>349116.3</v>
      </c>
      <c r="K1877" s="1">
        <f>HLOOKUP(B1876,'FY14-15'!$E$2:$GA$49,31,FALSE)</f>
        <v>254988</v>
      </c>
      <c r="L1877" s="1">
        <f>HLOOKUP(B1876,'FY15-16'!$E$2:$GA$49,31,FALSE)</f>
        <v>336457.8</v>
      </c>
      <c r="M1877" s="1">
        <f>HLOOKUP(B1876,'FY16-17'!$E$2:$GA$49,31,FALSE)</f>
        <v>316420.5</v>
      </c>
      <c r="N1877" s="1">
        <f>HLOOKUP(B1876,'FY17-18'!$E$2:$GA$49,31,FALSE)</f>
        <v>316848</v>
      </c>
      <c r="O1877" s="1">
        <f>HLOOKUP($B1876,'FY18-19'!$E$2:$GA$49,31,FALSE)</f>
        <v>320551</v>
      </c>
      <c r="P1877" s="1">
        <f>HLOOKUP($B1876,'FY19-20'!$E$2:$GA$49,31,FALSE)</f>
        <v>240435</v>
      </c>
      <c r="Q1877" s="1">
        <f>HLOOKUP($B1876,'FY20-21'!$E$2:$GA$49,31,FALSE)</f>
        <v>248217</v>
      </c>
      <c r="R1877" s="1">
        <f>HLOOKUP($B1876,'FY21-22'!$E$2:$GA$49,31,FALSE)</f>
        <v>230156</v>
      </c>
      <c r="S1877" s="1">
        <f>HLOOKUP($B1876,'FY22-23'!$E$2:$GA$49,31,FALSE)</f>
        <v>184699.2</v>
      </c>
      <c r="T1877" s="1">
        <f>HLOOKUP($B1876,'FY23-24'!$E$2:$GA$49,31,FALSE)</f>
        <v>204887.4</v>
      </c>
    </row>
    <row r="1878" spans="1:20">
      <c r="B1878" t="s">
        <v>391</v>
      </c>
      <c r="D1878" t="s">
        <v>24</v>
      </c>
      <c r="E1878" s="3">
        <v>1197228</v>
      </c>
      <c r="F1878" s="3">
        <v>1206042</v>
      </c>
      <c r="G1878" s="3">
        <v>1060014.31</v>
      </c>
      <c r="H1878" s="3">
        <v>1030529</v>
      </c>
      <c r="I1878" s="1">
        <v>999380.97</v>
      </c>
      <c r="J1878" s="1">
        <v>1020490.42</v>
      </c>
      <c r="K1878" s="1">
        <f>HLOOKUP(B1877,'FY14-15'!$E$2:$GA$49,7,FALSE)</f>
        <v>1096137.8700000001</v>
      </c>
      <c r="L1878" s="1">
        <f>HLOOKUP(B1877,'FY15-16'!$E$2:$GA$49,7,FALSE)</f>
        <v>1055631.26</v>
      </c>
      <c r="M1878" s="1">
        <f>HLOOKUP(B1877,'FY16-17'!$E$2:$GA$49,7,FALSE)</f>
        <v>1079358.1000000001</v>
      </c>
      <c r="N1878" s="1">
        <f>HLOOKUP(B1877,'FY17-18'!$E$2:$GA$49,7,FALSE)</f>
        <v>1156120</v>
      </c>
      <c r="O1878" s="1">
        <f>HLOOKUP($B1877,'FY18-19'!$E$2:$GA$49,7,FALSE)</f>
        <v>1187685</v>
      </c>
      <c r="P1878" s="1">
        <f>HLOOKUP($B1877,'FY19-20'!$E$2:$GA$49,7,FALSE)</f>
        <v>938569</v>
      </c>
      <c r="Q1878" s="1">
        <f>HLOOKUP($B1877,'FY20-21'!$E$2:$GA$49,7,FALSE)</f>
        <v>1078490.3600000001</v>
      </c>
      <c r="R1878" s="1">
        <f>HLOOKUP($B1877,'FY21-22'!$E$2:$GA$49,7,FALSE)</f>
        <v>1197676.5</v>
      </c>
      <c r="S1878" s="1">
        <f>HLOOKUP($B1877,'FY22-23'!$E$2:$GA$49,7,FALSE)</f>
        <v>1230940.04</v>
      </c>
      <c r="T1878" s="1">
        <f>HLOOKUP($B1877,'FY23-24'!$E$2:$GA$49,7,FALSE)</f>
        <v>1176709.3600000001</v>
      </c>
    </row>
    <row r="1879" spans="1:20">
      <c r="B1879" t="s">
        <v>391</v>
      </c>
      <c r="D1879" t="s">
        <v>15</v>
      </c>
      <c r="E1879" s="3">
        <v>485495.92000000004</v>
      </c>
      <c r="F1879" s="3">
        <v>480481.45</v>
      </c>
      <c r="G1879" s="3">
        <v>480481.45</v>
      </c>
      <c r="H1879" s="3">
        <v>389274.13</v>
      </c>
      <c r="I1879" s="1">
        <v>407437.41000000003</v>
      </c>
      <c r="J1879" s="1">
        <v>402089.05000000005</v>
      </c>
      <c r="K1879" s="1">
        <f>HLOOKUP(B1878,'FY14-15'!$E$2:$GA$49,39,FALSE)</f>
        <v>402089.05000000005</v>
      </c>
      <c r="L1879" s="1">
        <f>HLOOKUP(B1878,'FY15-16'!$E$2:$GA$49,39,FALSE)</f>
        <v>405908.68</v>
      </c>
      <c r="M1879" s="1">
        <f>HLOOKUP(B1878,'FY16-17'!$E$2:$GA$49,39,FALSE)</f>
        <v>414373.41</v>
      </c>
      <c r="N1879" s="1">
        <f>HLOOKUP(B1878,'FY17-18'!$E$2:$GA$49,39,FALSE)</f>
        <v>452013.06999999995</v>
      </c>
      <c r="O1879" s="1">
        <f>HLOOKUP($B1878,'FY18-19'!$E$2:$GA$49,39,FALSE)</f>
        <v>457754.89</v>
      </c>
      <c r="P1879" s="1">
        <f>HLOOKUP($B1878,'FY19-20'!$E$2:$GA$49,39,FALSE)</f>
        <v>457754.89</v>
      </c>
      <c r="Q1879" s="1">
        <f>HLOOKUP($B1878,'FY20-21'!$E$2:$GA$49,39,FALSE)</f>
        <v>390431.23</v>
      </c>
      <c r="R1879" s="1">
        <f>HLOOKUP($B1878,'FY21-22'!$E$2:$GA$49,39,FALSE)</f>
        <v>410470.60000000003</v>
      </c>
      <c r="S1879" s="1">
        <f>HLOOKUP($B1878,'FY22-23'!$E$2:$GA$49,39,FALSE)</f>
        <v>415110.17000000004</v>
      </c>
      <c r="T1879" s="1">
        <f>HLOOKUP($B1878,'FY23-24'!$E$2:$GA$49,39,FALSE)</f>
        <v>415110.17</v>
      </c>
    </row>
    <row r="1880" spans="1:20">
      <c r="B1880" t="s">
        <v>391</v>
      </c>
      <c r="D1880" t="s">
        <v>16</v>
      </c>
      <c r="E1880" s="3">
        <v>282081.07</v>
      </c>
      <c r="F1880" s="3">
        <v>282018.25</v>
      </c>
      <c r="G1880" s="3">
        <v>288159.64999999997</v>
      </c>
      <c r="H1880" s="3">
        <v>229157.19</v>
      </c>
      <c r="I1880" s="1">
        <v>252824.58999999997</v>
      </c>
      <c r="J1880" s="1">
        <v>250409.41999999998</v>
      </c>
      <c r="K1880" s="1">
        <f>HLOOKUP(B1879,'FY14-15'!$E$2:$GA$49,48,FALSE)</f>
        <v>260344.63999999998</v>
      </c>
      <c r="L1880" s="1">
        <f>HLOOKUP(B1879,'FY15-16'!$E$2:$GA$49,48,FALSE)</f>
        <v>250599.84999999998</v>
      </c>
      <c r="M1880" s="1">
        <f>HLOOKUP(B1879,'FY16-17'!$E$2:$GA$49,48,FALSE)</f>
        <v>252757.13999999998</v>
      </c>
      <c r="N1880" s="1">
        <f>HLOOKUP(B1879,'FY17-18'!$E$2:$GA$49,48,FALSE)</f>
        <v>266478.38</v>
      </c>
      <c r="O1880" s="1">
        <f>HLOOKUP($B1879,'FY18-19'!$E$2:$GA$49,48,FALSE)</f>
        <v>254998.97999999998</v>
      </c>
      <c r="P1880" s="1">
        <f>HLOOKUP($B1879,'FY19-20'!$E$2:$GA$49,48,FALSE)</f>
        <v>261620.02000000002</v>
      </c>
      <c r="Q1880" s="1">
        <f>HLOOKUP($B1879,'FY20-21'!$E$2:$GA$49,48,FALSE)</f>
        <v>226345.25</v>
      </c>
      <c r="R1880" s="1">
        <f>HLOOKUP($B1879,'FY21-22'!$E$2:$GA$49,48,FALSE)</f>
        <v>241164.47</v>
      </c>
      <c r="S1880" s="1">
        <f>HLOOKUP($B1879,'FY22-23'!$E$2:$GA$49,48,FALSE)</f>
        <v>238137.23</v>
      </c>
      <c r="T1880" s="1">
        <f>HLOOKUP($B1879,'FY23-24'!$E$2:$GA$49,48,FALSE)</f>
        <v>228121.82</v>
      </c>
    </row>
    <row r="1881" spans="1:20">
      <c r="B1881" t="s">
        <v>391</v>
      </c>
      <c r="D1881" t="s">
        <v>17</v>
      </c>
      <c r="E1881" s="3">
        <v>566.6</v>
      </c>
      <c r="F1881" s="3">
        <v>536.5</v>
      </c>
      <c r="G1881" s="3">
        <v>933.93</v>
      </c>
      <c r="H1881" s="3">
        <v>924.24</v>
      </c>
      <c r="I1881" s="3">
        <v>871.29988666085433</v>
      </c>
      <c r="J1881" s="3">
        <v>1057.5030259067357</v>
      </c>
      <c r="K1881" s="3">
        <f t="shared" ref="K1881:R1881" si="1364">K1878/K1876</f>
        <v>1201.9055592105265</v>
      </c>
      <c r="L1881" s="3">
        <f t="shared" si="1364"/>
        <v>1401.9007436918992</v>
      </c>
      <c r="M1881" s="3">
        <f t="shared" si="1364"/>
        <v>1179.6263387978142</v>
      </c>
      <c r="N1881" s="3">
        <f t="shared" si="1364"/>
        <v>1214.4117647058824</v>
      </c>
      <c r="O1881" s="3">
        <f t="shared" si="1364"/>
        <v>1325.5412946428571</v>
      </c>
      <c r="P1881" s="3">
        <f t="shared" si="1364"/>
        <v>1204.8382541720155</v>
      </c>
      <c r="Q1881" s="3">
        <f t="shared" si="1364"/>
        <v>1249.6991425260719</v>
      </c>
      <c r="R1881" s="3">
        <f t="shared" si="1364"/>
        <v>1517.9676806083651</v>
      </c>
      <c r="S1881" s="3">
        <f t="shared" ref="S1881:T1881" si="1365">S1878/S1876</f>
        <v>1548.3522515723271</v>
      </c>
      <c r="T1881" s="3">
        <f t="shared" si="1365"/>
        <v>1810.3220923076924</v>
      </c>
    </row>
    <row r="1882" spans="1:20">
      <c r="B1882" t="s">
        <v>391</v>
      </c>
      <c r="D1882" t="s">
        <v>18</v>
      </c>
      <c r="E1882" s="4">
        <v>2.75</v>
      </c>
      <c r="F1882" s="4">
        <v>2.79</v>
      </c>
      <c r="G1882" s="4">
        <v>3.51</v>
      </c>
      <c r="H1882" s="4">
        <v>3.5</v>
      </c>
      <c r="I1882" s="5">
        <v>3.630020594965675</v>
      </c>
      <c r="J1882" s="5">
        <v>2.923067241489441</v>
      </c>
      <c r="K1882" s="3">
        <f t="shared" ref="K1882:M1884" si="1366">K1878/K1877</f>
        <v>4.2987821779848465</v>
      </c>
      <c r="L1882" s="3">
        <f t="shared" si="1366"/>
        <v>3.1374848792329977</v>
      </c>
      <c r="M1882" s="3">
        <f t="shared" si="1366"/>
        <v>3.4111509842124645</v>
      </c>
      <c r="N1882" s="3">
        <f t="shared" ref="N1882:R1884" si="1367">N1878/N1877</f>
        <v>3.6488158359844469</v>
      </c>
      <c r="O1882" s="3">
        <f t="shared" si="1367"/>
        <v>3.7051358442182369</v>
      </c>
      <c r="P1882" s="3">
        <f t="shared" si="1367"/>
        <v>3.903628839395263</v>
      </c>
      <c r="Q1882" s="3">
        <f t="shared" si="1367"/>
        <v>4.3449496206947957</v>
      </c>
      <c r="R1882" s="3">
        <f t="shared" si="1367"/>
        <v>5.2037596239072625</v>
      </c>
      <c r="S1882" s="3">
        <f t="shared" ref="S1882:T1882" si="1368">S1878/S1877</f>
        <v>6.6645661702920203</v>
      </c>
      <c r="T1882" s="3">
        <f t="shared" si="1368"/>
        <v>5.7432002163139373</v>
      </c>
    </row>
    <row r="1883" spans="1:20">
      <c r="B1883" t="s">
        <v>391</v>
      </c>
      <c r="D1883" t="s">
        <v>19</v>
      </c>
      <c r="E1883" s="6">
        <v>0.40550000000000003</v>
      </c>
      <c r="F1883" s="6">
        <v>0.39839999999999998</v>
      </c>
      <c r="G1883" s="6">
        <v>0.45329999999999998</v>
      </c>
      <c r="H1883" s="6">
        <v>0.37769999999999998</v>
      </c>
      <c r="I1883" s="6">
        <v>0.40768978220587893</v>
      </c>
      <c r="J1883" s="6">
        <v>0.3940155067795737</v>
      </c>
      <c r="K1883" s="6">
        <f t="shared" si="1366"/>
        <v>0.36682342705667126</v>
      </c>
      <c r="L1883" s="6">
        <f t="shared" si="1366"/>
        <v>0.38451748766894228</v>
      </c>
      <c r="M1883" s="6">
        <f t="shared" si="1366"/>
        <v>0.38390725932385178</v>
      </c>
      <c r="N1883" s="6">
        <f t="shared" si="1367"/>
        <v>0.39097418088087738</v>
      </c>
      <c r="O1883" s="6">
        <f t="shared" si="1367"/>
        <v>0.38541775807558404</v>
      </c>
      <c r="P1883" s="6">
        <f t="shared" si="1367"/>
        <v>0.48771575664655448</v>
      </c>
      <c r="Q1883" s="6">
        <f t="shared" si="1367"/>
        <v>0.36201643007731654</v>
      </c>
      <c r="R1883" s="6">
        <f t="shared" si="1367"/>
        <v>0.34272242963771937</v>
      </c>
      <c r="S1883" s="6">
        <f t="shared" ref="S1883:T1883" si="1369">S1879/S1878</f>
        <v>0.33723021147317622</v>
      </c>
      <c r="T1883" s="6">
        <f t="shared" si="1369"/>
        <v>0.35277204729636885</v>
      </c>
    </row>
    <row r="1884" spans="1:20">
      <c r="B1884" t="s">
        <v>391</v>
      </c>
      <c r="D1884" t="s">
        <v>20</v>
      </c>
      <c r="E1884" s="6">
        <v>0.58099999999999996</v>
      </c>
      <c r="F1884" s="6">
        <v>0.58689999999999998</v>
      </c>
      <c r="G1884" s="6">
        <v>0.59970000000000001</v>
      </c>
      <c r="H1884" s="6">
        <v>0.5887</v>
      </c>
      <c r="I1884" s="6">
        <v>0.620523751120448</v>
      </c>
      <c r="J1884" s="6">
        <v>0.62277105034320124</v>
      </c>
      <c r="K1884" s="6">
        <f t="shared" si="1366"/>
        <v>0.64748005448046886</v>
      </c>
      <c r="L1884" s="6">
        <f t="shared" si="1366"/>
        <v>0.6173798747048227</v>
      </c>
      <c r="M1884" s="6">
        <f t="shared" si="1366"/>
        <v>0.60997432243540917</v>
      </c>
      <c r="N1884" s="6">
        <f t="shared" si="1367"/>
        <v>0.58953689104609308</v>
      </c>
      <c r="O1884" s="6">
        <f t="shared" si="1367"/>
        <v>0.55706445866695165</v>
      </c>
      <c r="P1884" s="6">
        <f t="shared" si="1367"/>
        <v>0.57152861873305172</v>
      </c>
      <c r="Q1884" s="6">
        <f t="shared" si="1367"/>
        <v>0.57973141646481507</v>
      </c>
      <c r="R1884" s="6">
        <f t="shared" si="1367"/>
        <v>0.58753165269327445</v>
      </c>
      <c r="S1884" s="6">
        <f t="shared" ref="S1884:T1884" si="1370">S1880/S1879</f>
        <v>0.57367235787068283</v>
      </c>
      <c r="T1884" s="6">
        <f t="shared" si="1370"/>
        <v>0.54954524482018841</v>
      </c>
    </row>
    <row r="1885" spans="1:20">
      <c r="B1885" t="s">
        <v>391</v>
      </c>
      <c r="D1885" t="s">
        <v>21</v>
      </c>
      <c r="E1885" s="6">
        <v>0.2356</v>
      </c>
      <c r="F1885" s="6">
        <v>0.23380000000000001</v>
      </c>
      <c r="G1885" s="6">
        <v>0.27179999999999999</v>
      </c>
      <c r="H1885" s="6">
        <v>0.22239999999999999</v>
      </c>
      <c r="I1885" s="6">
        <v>0.25298119294787047</v>
      </c>
      <c r="J1885" s="6">
        <v>0.24538145100862385</v>
      </c>
      <c r="K1885" s="6">
        <f t="shared" ref="K1885:R1885" si="1371">K1880/K1878</f>
        <v>0.2375108525353658</v>
      </c>
      <c r="L1885" s="6">
        <f t="shared" si="1371"/>
        <v>0.2373933583588648</v>
      </c>
      <c r="M1885" s="6">
        <f t="shared" si="1371"/>
        <v>0.23417357038410141</v>
      </c>
      <c r="N1885" s="6">
        <f t="shared" si="1371"/>
        <v>0.23049370307580527</v>
      </c>
      <c r="O1885" s="6">
        <f t="shared" si="1371"/>
        <v>0.21470253476300533</v>
      </c>
      <c r="P1885" s="6">
        <f t="shared" si="1371"/>
        <v>0.27874351273055048</v>
      </c>
      <c r="Q1885" s="6">
        <f t="shared" si="1371"/>
        <v>0.20987229779225841</v>
      </c>
      <c r="R1885" s="6">
        <f t="shared" si="1371"/>
        <v>0.20136027550010374</v>
      </c>
      <c r="S1885" s="6">
        <f t="shared" ref="S1885:T1885" si="1372">S1880/S1878</f>
        <v>0.19345965056104603</v>
      </c>
      <c r="T1885" s="6">
        <f t="shared" si="1372"/>
        <v>0.19386420109720209</v>
      </c>
    </row>
    <row r="1886" spans="1:20">
      <c r="B1886" t="s">
        <v>391</v>
      </c>
    </row>
    <row r="1887" spans="1:20">
      <c r="A1887" t="s">
        <v>393</v>
      </c>
      <c r="B1887" t="s">
        <v>394</v>
      </c>
      <c r="C1887" t="s">
        <v>395</v>
      </c>
    </row>
    <row r="1888" spans="1:20">
      <c r="B1888" t="s">
        <v>394</v>
      </c>
      <c r="D1888" t="s">
        <v>12</v>
      </c>
      <c r="E1888" s="1">
        <v>117</v>
      </c>
      <c r="F1888" s="1">
        <v>125</v>
      </c>
      <c r="G1888" s="1">
        <v>130</v>
      </c>
      <c r="H1888" s="1">
        <v>136</v>
      </c>
      <c r="I1888" s="1">
        <v>139</v>
      </c>
      <c r="J1888" s="1">
        <v>150</v>
      </c>
      <c r="K1888" s="1">
        <f>HLOOKUP(B1887,'FY14-15'!$E$2:$GA$49,15,FALSE)</f>
        <v>152</v>
      </c>
      <c r="L1888" s="1">
        <f>HLOOKUP(B1887,'FY15-16'!$E$2:$GA$49,15,FALSE)</f>
        <v>141</v>
      </c>
      <c r="M1888" s="1">
        <f>HLOOKUP(B1887,'FY16-17'!$E$2:$GA$49,15,FALSE)</f>
        <v>150</v>
      </c>
      <c r="N1888" s="1">
        <f>HLOOKUP(B1887,'FY17-18'!$E$2:$GA$49,15,FALSE)</f>
        <v>160</v>
      </c>
      <c r="O1888" s="1">
        <f>HLOOKUP($B1887,'FY18-19'!$E$2:$GA$49,15,FALSE)</f>
        <v>170</v>
      </c>
      <c r="P1888" s="1">
        <f>HLOOKUP($B1887,'FY19-20'!$E$2:$GA$49,15,FALSE)</f>
        <v>163</v>
      </c>
      <c r="Q1888" s="1">
        <f>HLOOKUP($B1887,'FY20-21'!$E$2:$GA$49,15,FALSE)</f>
        <v>168</v>
      </c>
      <c r="R1888" s="1">
        <f>HLOOKUP($B1887,'FY21-22'!$E$2:$GA$49,15,FALSE)</f>
        <v>179</v>
      </c>
      <c r="S1888" s="1">
        <f>HLOOKUP($B1887,'FY22-23'!$E$2:$GA$49,15,FALSE)</f>
        <v>166</v>
      </c>
      <c r="T1888" s="1">
        <f>HLOOKUP($B1887,'FY23-24'!$E$2:$GA$49,15,FALSE)</f>
        <v>158</v>
      </c>
    </row>
    <row r="1889" spans="1:20">
      <c r="B1889" t="s">
        <v>394</v>
      </c>
      <c r="D1889" t="s">
        <v>13</v>
      </c>
      <c r="E1889" s="3">
        <v>80828</v>
      </c>
      <c r="F1889" s="3">
        <v>95928</v>
      </c>
      <c r="G1889" s="3">
        <v>94400</v>
      </c>
      <c r="H1889" s="3">
        <v>91186.5</v>
      </c>
      <c r="I1889" s="1">
        <v>93599.2</v>
      </c>
      <c r="J1889" s="1">
        <v>93756</v>
      </c>
      <c r="K1889" s="1">
        <f>HLOOKUP(B1888,'FY14-15'!$E$2:$GA$49,31,FALSE)</f>
        <v>87690</v>
      </c>
      <c r="L1889" s="1">
        <f>HLOOKUP(B1888,'FY15-16'!$E$2:$GA$49,31,FALSE)</f>
        <v>97278</v>
      </c>
      <c r="M1889" s="1">
        <f>HLOOKUP(B1888,'FY16-17'!$E$2:$GA$49,31,FALSE)</f>
        <v>104812.8</v>
      </c>
      <c r="N1889" s="1">
        <f>HLOOKUP(B1888,'FY17-18'!$E$2:$GA$49,31,FALSE)</f>
        <v>95106.7</v>
      </c>
      <c r="O1889" s="1">
        <f>HLOOKUP($B1888,'FY18-19'!$E$2:$GA$49,31,FALSE)</f>
        <v>100594</v>
      </c>
      <c r="P1889" s="1">
        <f>HLOOKUP($B1888,'FY19-20'!$E$2:$GA$49,31,FALSE)</f>
        <v>81995</v>
      </c>
      <c r="Q1889" s="1">
        <f>HLOOKUP($B1888,'FY20-21'!$E$2:$GA$49,31,FALSE)</f>
        <v>96868.800000000003</v>
      </c>
      <c r="R1889" s="1">
        <f>HLOOKUP($B1888,'FY21-22'!$E$2:$GA$49,31,FALSE)</f>
        <v>89067.3</v>
      </c>
      <c r="S1889" s="1">
        <f>HLOOKUP($B1888,'FY22-23'!$E$2:$GA$49,31,FALSE)</f>
        <v>86300.5</v>
      </c>
      <c r="T1889" s="1">
        <f>HLOOKUP($B1888,'FY23-24'!$E$2:$GA$49,31,FALSE)</f>
        <v>92330.7</v>
      </c>
    </row>
    <row r="1890" spans="1:20">
      <c r="B1890" t="s">
        <v>394</v>
      </c>
      <c r="D1890" t="s">
        <v>24</v>
      </c>
      <c r="E1890" s="3">
        <v>156082.85</v>
      </c>
      <c r="F1890" s="3">
        <v>175722.89</v>
      </c>
      <c r="G1890" s="3">
        <v>175252.71</v>
      </c>
      <c r="H1890" s="3">
        <v>195164.13</v>
      </c>
      <c r="I1890" s="1">
        <v>215542.58</v>
      </c>
      <c r="J1890" s="1">
        <v>154285.54</v>
      </c>
      <c r="K1890" s="1">
        <f>HLOOKUP(B1889,'FY14-15'!$E$2:$GA$49,7,FALSE)</f>
        <v>145705.82999999999</v>
      </c>
      <c r="L1890" s="1">
        <f>HLOOKUP(B1889,'FY15-16'!$E$2:$GA$49,7,FALSE)</f>
        <v>130942.91</v>
      </c>
      <c r="M1890" s="1">
        <f>HLOOKUP(B1889,'FY16-17'!$E$2:$GA$49,7,FALSE)</f>
        <v>179742.03</v>
      </c>
      <c r="N1890" s="1">
        <f>HLOOKUP(B1889,'FY17-18'!$E$2:$GA$49,7,FALSE)</f>
        <v>197631.62</v>
      </c>
      <c r="O1890" s="1">
        <f>HLOOKUP($B1889,'FY18-19'!$E$2:$GA$49,7,FALSE)</f>
        <v>224775.3</v>
      </c>
      <c r="P1890" s="1">
        <f>HLOOKUP($B1889,'FY19-20'!$E$2:$GA$49,7,FALSE)</f>
        <v>256044.79999999999</v>
      </c>
      <c r="Q1890" s="1">
        <f>HLOOKUP($B1889,'FY20-21'!$E$2:$GA$49,7,FALSE)</f>
        <v>243586.97</v>
      </c>
      <c r="R1890" s="1">
        <f>HLOOKUP($B1889,'FY21-22'!$E$2:$GA$49,7,FALSE)</f>
        <v>245029.47</v>
      </c>
      <c r="S1890" s="1">
        <f>HLOOKUP($B1889,'FY22-23'!$E$2:$GA$49,7,FALSE)</f>
        <v>245659.03</v>
      </c>
      <c r="T1890" s="1">
        <f>HLOOKUP($B1889,'FY23-24'!$E$2:$GA$49,7,FALSE)</f>
        <v>248543.39</v>
      </c>
    </row>
    <row r="1891" spans="1:20">
      <c r="B1891" t="s">
        <v>394</v>
      </c>
      <c r="D1891" t="s">
        <v>15</v>
      </c>
      <c r="E1891" s="3">
        <v>73107.360000000001</v>
      </c>
      <c r="F1891" s="3">
        <v>83541</v>
      </c>
      <c r="G1891" s="3">
        <v>83541</v>
      </c>
      <c r="H1891" s="3">
        <v>88938.32</v>
      </c>
      <c r="I1891" s="1">
        <v>96444.72</v>
      </c>
      <c r="J1891" s="1">
        <v>75736.23000000001</v>
      </c>
      <c r="K1891" s="1">
        <f>HLOOKUP(B1890,'FY14-15'!$E$2:$GA$49,39,FALSE)</f>
        <v>75736.23000000001</v>
      </c>
      <c r="L1891" s="1">
        <f>HLOOKUP(B1890,'FY15-16'!$E$2:$GA$49,39,FALSE)</f>
        <v>71311.149999999994</v>
      </c>
      <c r="M1891" s="1">
        <f>HLOOKUP(B1890,'FY16-17'!$E$2:$GA$49,39,FALSE)</f>
        <v>87127.35</v>
      </c>
      <c r="N1891" s="1">
        <f>HLOOKUP(B1890,'FY17-18'!$E$2:$GA$49,39,FALSE)</f>
        <v>90755.81</v>
      </c>
      <c r="O1891" s="1">
        <f>HLOOKUP($B1890,'FY18-19'!$E$2:$GA$49,39,FALSE)</f>
        <v>101323.57999999999</v>
      </c>
      <c r="P1891" s="1">
        <f>HLOOKUP($B1890,'FY19-20'!$E$2:$GA$49,39,FALSE)</f>
        <v>107256.73999999999</v>
      </c>
      <c r="Q1891" s="1">
        <f>HLOOKUP($B1890,'FY20-21'!$E$2:$GA$49,39,FALSE)</f>
        <v>107256.73999999999</v>
      </c>
      <c r="R1891" s="1">
        <f>HLOOKUP($B1890,'FY21-22'!$E$2:$GA$49,39,FALSE)</f>
        <v>106762.18</v>
      </c>
      <c r="S1891" s="1">
        <f>HLOOKUP($B1890,'FY22-23'!$E$2:$GA$49,39,FALSE)</f>
        <v>105296.99</v>
      </c>
      <c r="T1891" s="1">
        <f>HLOOKUP($B1890,'FY23-24'!$E$2:$GA$49,39,FALSE)</f>
        <v>107304.42</v>
      </c>
    </row>
    <row r="1892" spans="1:20">
      <c r="B1892" t="s">
        <v>394</v>
      </c>
      <c r="D1892" t="s">
        <v>16</v>
      </c>
      <c r="E1892" s="3">
        <v>42920.81</v>
      </c>
      <c r="F1892" s="3">
        <v>50130.86</v>
      </c>
      <c r="G1892" s="3">
        <v>50102.130000000005</v>
      </c>
      <c r="H1892" s="3">
        <v>55063.97</v>
      </c>
      <c r="I1892" s="1">
        <v>60179.67</v>
      </c>
      <c r="J1892" s="1">
        <v>59274.539999999994</v>
      </c>
      <c r="K1892" s="1">
        <f>HLOOKUP(B1891,'FY14-15'!$E$2:$GA$49,48,FALSE)</f>
        <v>46826.39</v>
      </c>
      <c r="L1892" s="1">
        <f>HLOOKUP(B1891,'FY15-16'!$E$2:$GA$49,48,FALSE)</f>
        <v>43495.56</v>
      </c>
      <c r="M1892" s="1">
        <f>HLOOKUP(B1891,'FY16-17'!$E$2:$GA$49,48,FALSE)</f>
        <v>54576.78</v>
      </c>
      <c r="N1892" s="1">
        <f>HLOOKUP(B1891,'FY17-18'!$E$2:$GA$49,48,FALSE)</f>
        <v>53129.09</v>
      </c>
      <c r="O1892" s="1">
        <f>HLOOKUP($B1891,'FY18-19'!$E$2:$GA$49,48,FALSE)</f>
        <v>57271.07</v>
      </c>
      <c r="P1892" s="1">
        <f>HLOOKUP($B1891,'FY19-20'!$E$2:$GA$49,48,FALSE)</f>
        <v>61851.38</v>
      </c>
      <c r="Q1892" s="1">
        <f>HLOOKUP($B1891,'FY20-21'!$E$2:$GA$49,48,FALSE)</f>
        <v>64014.96</v>
      </c>
      <c r="R1892" s="1">
        <f>HLOOKUP($B1891,'FY21-22'!$E$2:$GA$49,48,FALSE)</f>
        <v>62179.94</v>
      </c>
      <c r="S1892" s="1">
        <f>HLOOKUP($B1891,'FY22-23'!$E$2:$GA$49,48,FALSE)</f>
        <v>60159.840000000004</v>
      </c>
      <c r="T1892" s="1">
        <f>HLOOKUP($B1891,'FY23-24'!$E$2:$GA$49,48,FALSE)</f>
        <v>59144.05</v>
      </c>
    </row>
    <row r="1893" spans="1:20">
      <c r="B1893" t="s">
        <v>394</v>
      </c>
      <c r="D1893" t="s">
        <v>17</v>
      </c>
      <c r="E1893" s="3">
        <v>1334.04</v>
      </c>
      <c r="F1893" s="3">
        <v>1405.78</v>
      </c>
      <c r="G1893" s="3">
        <v>1348.1</v>
      </c>
      <c r="H1893" s="3">
        <v>1435.03</v>
      </c>
      <c r="I1893" s="3">
        <v>1550.6660431654675</v>
      </c>
      <c r="J1893" s="3">
        <v>1028.5702666666666</v>
      </c>
      <c r="K1893" s="3">
        <f t="shared" ref="K1893:R1893" si="1373">K1890/K1888</f>
        <v>958.59098684210517</v>
      </c>
      <c r="L1893" s="3">
        <f t="shared" si="1373"/>
        <v>928.67312056737592</v>
      </c>
      <c r="M1893" s="3">
        <f t="shared" si="1373"/>
        <v>1198.2801999999999</v>
      </c>
      <c r="N1893" s="3">
        <f t="shared" si="1373"/>
        <v>1235.197625</v>
      </c>
      <c r="O1893" s="3">
        <f t="shared" si="1373"/>
        <v>1322.2076470588236</v>
      </c>
      <c r="P1893" s="3">
        <f t="shared" si="1373"/>
        <v>1570.8269938650305</v>
      </c>
      <c r="Q1893" s="3">
        <f t="shared" si="1373"/>
        <v>1449.9224404761906</v>
      </c>
      <c r="R1893" s="3">
        <f t="shared" si="1373"/>
        <v>1368.8797206703912</v>
      </c>
      <c r="S1893" s="3">
        <f t="shared" ref="S1893:T1893" si="1374">S1890/S1888</f>
        <v>1479.8736746987952</v>
      </c>
      <c r="T1893" s="3">
        <f t="shared" si="1374"/>
        <v>1573.059430379747</v>
      </c>
    </row>
    <row r="1894" spans="1:20">
      <c r="B1894" t="s">
        <v>394</v>
      </c>
      <c r="D1894" t="s">
        <v>18</v>
      </c>
      <c r="E1894" s="4">
        <v>1.93</v>
      </c>
      <c r="F1894" s="4">
        <v>1.83</v>
      </c>
      <c r="G1894" s="4">
        <v>1.86</v>
      </c>
      <c r="H1894" s="4">
        <v>2.14</v>
      </c>
      <c r="I1894" s="5">
        <v>2.3028250241455055</v>
      </c>
      <c r="J1894" s="5">
        <v>1.6456071078117669</v>
      </c>
      <c r="K1894" s="3">
        <f t="shared" ref="K1894:M1896" si="1375">K1890/K1889</f>
        <v>1.6616014368799177</v>
      </c>
      <c r="L1894" s="3">
        <f t="shared" si="1375"/>
        <v>1.3460691009272394</v>
      </c>
      <c r="M1894" s="3">
        <f t="shared" si="1375"/>
        <v>1.7148862543506136</v>
      </c>
      <c r="N1894" s="3">
        <f t="shared" ref="N1894:R1896" si="1376">N1890/N1889</f>
        <v>2.0779989212116496</v>
      </c>
      <c r="O1894" s="3">
        <f t="shared" si="1376"/>
        <v>2.2344801876851501</v>
      </c>
      <c r="P1894" s="3">
        <f t="shared" si="1376"/>
        <v>3.122687968778584</v>
      </c>
      <c r="Q1894" s="3">
        <f t="shared" si="1376"/>
        <v>2.5146070767883981</v>
      </c>
      <c r="R1894" s="3">
        <f t="shared" si="1376"/>
        <v>2.7510598165656757</v>
      </c>
      <c r="S1894" s="3">
        <f t="shared" ref="S1894:T1894" si="1377">S1890/S1889</f>
        <v>2.8465539597105463</v>
      </c>
      <c r="T1894" s="3">
        <f t="shared" si="1377"/>
        <v>2.6918824399685048</v>
      </c>
    </row>
    <row r="1895" spans="1:20">
      <c r="B1895" t="s">
        <v>394</v>
      </c>
      <c r="D1895" t="s">
        <v>19</v>
      </c>
      <c r="E1895" s="6">
        <v>0.46839999999999998</v>
      </c>
      <c r="F1895" s="6">
        <v>0.47539999999999999</v>
      </c>
      <c r="G1895" s="6">
        <v>0.47670000000000001</v>
      </c>
      <c r="H1895" s="6">
        <v>0.45569999999999999</v>
      </c>
      <c r="I1895" s="6">
        <v>0.44745089346151468</v>
      </c>
      <c r="J1895" s="6">
        <v>0.49088352673879876</v>
      </c>
      <c r="K1895" s="6">
        <f t="shared" si="1375"/>
        <v>0.51978860420341466</v>
      </c>
      <c r="L1895" s="6">
        <f t="shared" si="1375"/>
        <v>0.54459725998146824</v>
      </c>
      <c r="M1895" s="6">
        <f t="shared" si="1375"/>
        <v>0.48473554015162734</v>
      </c>
      <c r="N1895" s="6">
        <f t="shared" si="1376"/>
        <v>0.45921705241296912</v>
      </c>
      <c r="O1895" s="6">
        <f t="shared" si="1376"/>
        <v>0.45077719838434199</v>
      </c>
      <c r="P1895" s="6">
        <f t="shared" si="1376"/>
        <v>0.41889833341665206</v>
      </c>
      <c r="Q1895" s="6">
        <f t="shared" si="1376"/>
        <v>0.44032215680502118</v>
      </c>
      <c r="R1895" s="6">
        <f t="shared" si="1376"/>
        <v>0.43571159012015981</v>
      </c>
      <c r="S1895" s="6">
        <f t="shared" ref="S1895:T1895" si="1378">S1891/S1890</f>
        <v>0.42863065119161303</v>
      </c>
      <c r="T1895" s="6">
        <f t="shared" si="1378"/>
        <v>0.43173314727863005</v>
      </c>
    </row>
    <row r="1896" spans="1:20">
      <c r="B1896" t="s">
        <v>394</v>
      </c>
      <c r="D1896" t="s">
        <v>20</v>
      </c>
      <c r="E1896" s="6">
        <v>0.58709999999999996</v>
      </c>
      <c r="F1896" s="6">
        <v>0.60009999999999997</v>
      </c>
      <c r="G1896" s="6">
        <v>0.59970000000000001</v>
      </c>
      <c r="H1896" s="6">
        <v>0.61909999999999998</v>
      </c>
      <c r="I1896" s="6">
        <v>0.62398097065344793</v>
      </c>
      <c r="J1896" s="6">
        <v>0.78264444903053643</v>
      </c>
      <c r="K1896" s="6">
        <f t="shared" si="1375"/>
        <v>0.61828255776660646</v>
      </c>
      <c r="L1896" s="6">
        <f t="shared" si="1375"/>
        <v>0.60994052122283826</v>
      </c>
      <c r="M1896" s="6">
        <f t="shared" si="1375"/>
        <v>0.62640238685097149</v>
      </c>
      <c r="N1896" s="6">
        <f t="shared" si="1376"/>
        <v>0.58540703895431045</v>
      </c>
      <c r="O1896" s="6">
        <f t="shared" si="1376"/>
        <v>0.56522943622797384</v>
      </c>
      <c r="P1896" s="6">
        <f t="shared" si="1376"/>
        <v>0.57666660388894908</v>
      </c>
      <c r="Q1896" s="6">
        <f t="shared" si="1376"/>
        <v>0.5968385762983287</v>
      </c>
      <c r="R1896" s="6">
        <f t="shared" si="1376"/>
        <v>0.58241542089155551</v>
      </c>
      <c r="S1896" s="6">
        <f t="shared" ref="S1896:T1896" si="1379">S1892/S1891</f>
        <v>0.57133485012249641</v>
      </c>
      <c r="T1896" s="6">
        <f t="shared" si="1379"/>
        <v>0.55117999799076312</v>
      </c>
    </row>
    <row r="1897" spans="1:20">
      <c r="B1897" t="s">
        <v>394</v>
      </c>
      <c r="D1897" t="s">
        <v>21</v>
      </c>
      <c r="E1897" s="6">
        <v>0.27500000000000002</v>
      </c>
      <c r="F1897" s="6">
        <v>0.2853</v>
      </c>
      <c r="G1897" s="6">
        <v>0.28589999999999999</v>
      </c>
      <c r="H1897" s="6">
        <v>0.28210000000000002</v>
      </c>
      <c r="I1897" s="6">
        <v>0.27920084282186841</v>
      </c>
      <c r="J1897" s="6">
        <v>0.38418726732265379</v>
      </c>
      <c r="K1897" s="6">
        <f t="shared" ref="K1897:R1897" si="1380">K1892/K1890</f>
        <v>0.32137622770482144</v>
      </c>
      <c r="L1897" s="6">
        <f t="shared" si="1380"/>
        <v>0.33217193660962624</v>
      </c>
      <c r="M1897" s="6">
        <f t="shared" si="1380"/>
        <v>0.30363949934247431</v>
      </c>
      <c r="N1897" s="6">
        <f t="shared" si="1380"/>
        <v>0.26882889489040263</v>
      </c>
      <c r="O1897" s="6">
        <f t="shared" si="1380"/>
        <v>0.25479254170720717</v>
      </c>
      <c r="P1897" s="6">
        <f t="shared" si="1380"/>
        <v>0.24156467930612144</v>
      </c>
      <c r="Q1897" s="6">
        <f t="shared" si="1380"/>
        <v>0.26280124918011827</v>
      </c>
      <c r="R1897" s="6">
        <f t="shared" si="1380"/>
        <v>0.25376514914716175</v>
      </c>
      <c r="S1897" s="6">
        <f t="shared" ref="S1897:T1897" si="1381">S1892/S1890</f>
        <v>0.24489162885646826</v>
      </c>
      <c r="T1897" s="6">
        <f t="shared" si="1381"/>
        <v>0.23796267524958117</v>
      </c>
    </row>
    <row r="1898" spans="1:20">
      <c r="B1898" t="s">
        <v>394</v>
      </c>
      <c r="I1898" s="6"/>
      <c r="J1898" s="6"/>
    </row>
    <row r="1899" spans="1:20">
      <c r="A1899" t="s">
        <v>393</v>
      </c>
      <c r="B1899" t="s">
        <v>396</v>
      </c>
      <c r="C1899" t="s">
        <v>397</v>
      </c>
    </row>
    <row r="1900" spans="1:20">
      <c r="B1900" t="s">
        <v>396</v>
      </c>
      <c r="D1900" t="s">
        <v>12</v>
      </c>
      <c r="E1900" s="1">
        <v>123</v>
      </c>
      <c r="F1900" s="1">
        <v>113</v>
      </c>
      <c r="G1900" s="1">
        <v>111</v>
      </c>
      <c r="H1900" s="1">
        <v>104</v>
      </c>
      <c r="I1900" s="1">
        <v>108</v>
      </c>
      <c r="J1900" s="1">
        <v>114</v>
      </c>
      <c r="K1900" s="1">
        <f>HLOOKUP(B1899,'FY14-15'!$E$2:$GA$49,15,FALSE)</f>
        <v>107</v>
      </c>
      <c r="L1900" s="1">
        <f>HLOOKUP(B1899,'FY15-16'!$E$2:$GA$49,15,FALSE)</f>
        <v>103</v>
      </c>
      <c r="M1900" s="1">
        <f>HLOOKUP(B1899,'FY16-17'!$E$2:$GA$49,15,FALSE)</f>
        <v>97</v>
      </c>
      <c r="N1900" s="1">
        <f>HLOOKUP(B1899,'FY17-18'!$E$2:$GA$49,15,FALSE)</f>
        <v>92</v>
      </c>
      <c r="O1900" s="1">
        <f>HLOOKUP($B1899,'FY18-19'!$E$2:$GA$49,15,FALSE)</f>
        <v>117</v>
      </c>
      <c r="P1900" s="1">
        <f>HLOOKUP($B1899,'FY19-20'!$E$2:$GA$49,15,FALSE)</f>
        <v>114</v>
      </c>
      <c r="Q1900" s="1">
        <f>HLOOKUP($B1899,'FY20-21'!$E$2:$GA$49,15,FALSE)</f>
        <v>98</v>
      </c>
      <c r="R1900" s="1">
        <f>HLOOKUP($B1899,'FY21-22'!$E$2:$GA$49,15,FALSE)</f>
        <v>101</v>
      </c>
      <c r="S1900" s="1">
        <f>HLOOKUP($B1899,'FY22-23'!$E$2:$GA$49,15,FALSE)</f>
        <v>101</v>
      </c>
      <c r="T1900" s="1">
        <f>HLOOKUP($B1899,'FY23-24'!$E$2:$GA$49,15,FALSE)</f>
        <v>101</v>
      </c>
    </row>
    <row r="1901" spans="1:20">
      <c r="B1901" t="s">
        <v>396</v>
      </c>
      <c r="D1901" t="s">
        <v>13</v>
      </c>
      <c r="E1901" s="3">
        <v>94668</v>
      </c>
      <c r="F1901" s="3">
        <v>55080</v>
      </c>
      <c r="G1901" s="3">
        <v>67620</v>
      </c>
      <c r="H1901" s="3">
        <v>74358</v>
      </c>
      <c r="I1901" s="1">
        <v>111360</v>
      </c>
      <c r="J1901" s="1">
        <v>60602</v>
      </c>
      <c r="K1901" s="1">
        <f>HLOOKUP(B1900,'FY14-15'!$E$2:$GA$49,31,FALSE)</f>
        <v>50393</v>
      </c>
      <c r="L1901" s="1">
        <f>HLOOKUP(B1900,'FY15-16'!$E$2:$GA$49,31,FALSE)</f>
        <v>59436</v>
      </c>
      <c r="M1901" s="1">
        <f>HLOOKUP(B1900,'FY16-17'!$E$2:$GA$49,31,FALSE)</f>
        <v>42976</v>
      </c>
      <c r="N1901" s="1">
        <f>HLOOKUP(B1900,'FY17-18'!$E$2:$GA$49,31,FALSE)</f>
        <v>44838</v>
      </c>
      <c r="O1901" s="1">
        <f>HLOOKUP($B1900,'FY18-19'!$E$2:$GA$49,31,FALSE)</f>
        <v>56550</v>
      </c>
      <c r="P1901" s="1">
        <f>HLOOKUP($B1900,'FY19-20'!$E$2:$GA$49,31,FALSE)</f>
        <v>53280</v>
      </c>
      <c r="Q1901" s="1">
        <f>HLOOKUP($B1900,'FY20-21'!$E$2:$GA$49,31,FALSE)</f>
        <v>64540</v>
      </c>
      <c r="R1901" s="1">
        <f>HLOOKUP($B1900,'FY21-22'!$E$2:$GA$49,31,FALSE)</f>
        <v>75835</v>
      </c>
      <c r="S1901" s="1">
        <f>HLOOKUP($B1900,'FY22-23'!$E$2:$GA$49,31,FALSE)</f>
        <v>69440</v>
      </c>
      <c r="T1901" s="1">
        <f>HLOOKUP($B1900,'FY23-24'!$E$2:$GA$49,31,FALSE)</f>
        <v>63560</v>
      </c>
    </row>
    <row r="1902" spans="1:20">
      <c r="B1902" t="s">
        <v>396</v>
      </c>
      <c r="D1902" t="s">
        <v>24</v>
      </c>
      <c r="E1902" s="3">
        <v>111049</v>
      </c>
      <c r="F1902" s="3">
        <v>65276.45</v>
      </c>
      <c r="G1902" s="3">
        <v>115001.3</v>
      </c>
      <c r="H1902" s="3">
        <v>139354.43</v>
      </c>
      <c r="I1902" s="1">
        <v>177797</v>
      </c>
      <c r="J1902" s="1">
        <v>130527.62</v>
      </c>
      <c r="K1902" s="1">
        <f>HLOOKUP(B1901,'FY14-15'!$E$2:$GA$49,7,FALSE)</f>
        <v>130431.44</v>
      </c>
      <c r="L1902" s="1">
        <f>HLOOKUP(B1901,'FY15-16'!$E$2:$GA$49,7,FALSE)</f>
        <v>101206.7</v>
      </c>
      <c r="M1902" s="1">
        <f>HLOOKUP(B1901,'FY16-17'!$E$2:$GA$49,7,FALSE)</f>
        <v>94770.46</v>
      </c>
      <c r="N1902" s="1">
        <f>HLOOKUP(B1901,'FY17-18'!$E$2:$GA$49,7,FALSE)</f>
        <v>102204.47</v>
      </c>
      <c r="O1902" s="1">
        <f>HLOOKUP($B1901,'FY18-19'!$E$2:$GA$49,7,FALSE)</f>
        <v>105436.7</v>
      </c>
      <c r="P1902" s="1">
        <f>HLOOKUP($B1901,'FY19-20'!$E$2:$GA$49,7,FALSE)</f>
        <v>128577.31</v>
      </c>
      <c r="Q1902" s="1">
        <f>HLOOKUP($B1901,'FY20-21'!$E$2:$GA$49,7,FALSE)</f>
        <v>97839.3</v>
      </c>
      <c r="R1902" s="1">
        <f>HLOOKUP($B1901,'FY21-22'!$E$2:$GA$49,7,FALSE)</f>
        <v>145830.07</v>
      </c>
      <c r="S1902" s="1">
        <f>HLOOKUP($B1901,'FY22-23'!$E$2:$GA$49,7,FALSE)</f>
        <v>107343.29</v>
      </c>
      <c r="T1902" s="1">
        <f>HLOOKUP($B1901,'FY23-24'!$E$2:$GA$49,7,FALSE)</f>
        <v>110267.13</v>
      </c>
    </row>
    <row r="1903" spans="1:20">
      <c r="B1903" t="s">
        <v>396</v>
      </c>
      <c r="D1903" t="s">
        <v>15</v>
      </c>
      <c r="E1903" s="3">
        <v>61320.409999999996</v>
      </c>
      <c r="F1903" s="3">
        <v>61320.409999999996</v>
      </c>
      <c r="G1903" s="3">
        <v>55885.31</v>
      </c>
      <c r="H1903" s="3">
        <v>65821.14</v>
      </c>
      <c r="I1903" s="1">
        <v>88108.209999999992</v>
      </c>
      <c r="J1903" s="1">
        <v>59386.53</v>
      </c>
      <c r="K1903" s="1">
        <f>HLOOKUP(B1902,'FY14-15'!$E$2:$GA$49,39,FALSE)</f>
        <v>59386.53</v>
      </c>
      <c r="L1903" s="1">
        <f>HLOOKUP(B1902,'FY15-16'!$E$2:$GA$49,39,FALSE)</f>
        <v>56797.270000000004</v>
      </c>
      <c r="M1903" s="1">
        <f>HLOOKUP(B1902,'FY16-17'!$E$2:$GA$49,39,FALSE)</f>
        <v>49163.520000000004</v>
      </c>
      <c r="N1903" s="1">
        <f>HLOOKUP(B1902,'FY17-18'!$E$2:$GA$49,39,FALSE)</f>
        <v>45845.630000000005</v>
      </c>
      <c r="O1903" s="1">
        <f>HLOOKUP($B1902,'FY18-19'!$E$2:$GA$49,39,FALSE)</f>
        <v>49873.47</v>
      </c>
      <c r="P1903" s="1">
        <f>HLOOKUP($B1902,'FY19-20'!$E$2:$GA$49,39,FALSE)</f>
        <v>56892.28</v>
      </c>
      <c r="Q1903" s="1">
        <f>HLOOKUP($B1902,'FY20-21'!$E$2:$GA$49,39,FALSE)</f>
        <v>56892.28</v>
      </c>
      <c r="R1903" s="1">
        <f>HLOOKUP($B1902,'FY21-22'!$E$2:$GA$49,39,FALSE)</f>
        <v>68384.33</v>
      </c>
      <c r="S1903" s="1">
        <f>HLOOKUP($B1902,'FY22-23'!$E$2:$GA$49,39,FALSE)</f>
        <v>68384.33</v>
      </c>
      <c r="T1903" s="1">
        <f>HLOOKUP($B1902,'FY23-24'!$E$2:$GA$49,39,FALSE)</f>
        <v>53747.33</v>
      </c>
    </row>
    <row r="1904" spans="1:20">
      <c r="B1904" t="s">
        <v>396</v>
      </c>
      <c r="D1904" t="s">
        <v>16</v>
      </c>
      <c r="E1904" s="3">
        <v>36282.199999999997</v>
      </c>
      <c r="F1904" s="3">
        <v>36054.04</v>
      </c>
      <c r="G1904" s="3">
        <v>32973.01</v>
      </c>
      <c r="H1904" s="3">
        <v>41364.79</v>
      </c>
      <c r="I1904" s="1">
        <v>56582.09</v>
      </c>
      <c r="J1904" s="1">
        <v>54150.96</v>
      </c>
      <c r="K1904" s="1">
        <f>HLOOKUP(B1903,'FY14-15'!$E$2:$GA$49,48,FALSE)</f>
        <v>35316.449999999997</v>
      </c>
      <c r="L1904" s="1">
        <f>HLOOKUP(B1903,'FY15-16'!$E$2:$GA$49,48,FALSE)</f>
        <v>34740.300000000003</v>
      </c>
      <c r="M1904" s="1">
        <f>HLOOKUP(B1903,'FY16-17'!$E$2:$GA$49,48,FALSE)</f>
        <v>29107.64</v>
      </c>
      <c r="N1904" s="1">
        <f>HLOOKUP(B1903,'FY17-18'!$E$2:$GA$49,48,FALSE)</f>
        <v>26346.979999999996</v>
      </c>
      <c r="O1904" s="1">
        <f>HLOOKUP($B1903,'FY18-19'!$E$2:$GA$49,48,FALSE)</f>
        <v>28085.489999999998</v>
      </c>
      <c r="P1904" s="1">
        <f>HLOOKUP($B1903,'FY19-20'!$E$2:$GA$49,48,FALSE)</f>
        <v>33167.49</v>
      </c>
      <c r="Q1904" s="1">
        <f>HLOOKUP($B1903,'FY20-21'!$E$2:$GA$49,48,FALSE)</f>
        <v>33955.509999999995</v>
      </c>
      <c r="R1904" s="1">
        <f>HLOOKUP($B1903,'FY21-22'!$E$2:$GA$49,48,FALSE)</f>
        <v>40958.370000000003</v>
      </c>
      <c r="S1904" s="1">
        <f>HLOOKUP($B1903,'FY22-23'!$E$2:$GA$49,48,FALSE)</f>
        <v>39159</v>
      </c>
      <c r="T1904" s="1">
        <f>HLOOKUP($B1903,'FY23-24'!$E$2:$GA$49,48,FALSE)</f>
        <v>28257.519999999997</v>
      </c>
    </row>
    <row r="1905" spans="1:20">
      <c r="B1905" t="s">
        <v>396</v>
      </c>
      <c r="D1905" t="s">
        <v>17</v>
      </c>
      <c r="E1905" s="3">
        <v>902.84</v>
      </c>
      <c r="F1905" s="3">
        <v>577.66999999999996</v>
      </c>
      <c r="G1905" s="3">
        <v>1036.05</v>
      </c>
      <c r="H1905" s="3">
        <v>1339.95</v>
      </c>
      <c r="I1905" s="3">
        <v>1646.2685185185185</v>
      </c>
      <c r="J1905" s="3">
        <v>1144.9791228070176</v>
      </c>
      <c r="K1905" s="3">
        <f t="shared" ref="K1905:R1905" si="1382">K1902/K1900</f>
        <v>1218.9854205607478</v>
      </c>
      <c r="L1905" s="3">
        <f t="shared" si="1382"/>
        <v>982.58932038834951</v>
      </c>
      <c r="M1905" s="3">
        <f t="shared" si="1382"/>
        <v>977.01505154639187</v>
      </c>
      <c r="N1905" s="3">
        <f t="shared" si="1382"/>
        <v>1110.9181521739131</v>
      </c>
      <c r="O1905" s="3">
        <f t="shared" si="1382"/>
        <v>901.16837606837601</v>
      </c>
      <c r="P1905" s="3">
        <f t="shared" si="1382"/>
        <v>1127.8711403508771</v>
      </c>
      <c r="Q1905" s="3">
        <f t="shared" si="1382"/>
        <v>998.36020408163267</v>
      </c>
      <c r="R1905" s="3">
        <f t="shared" si="1382"/>
        <v>1443.8620792079209</v>
      </c>
      <c r="S1905" s="3">
        <f t="shared" ref="S1905:T1905" si="1383">S1902/S1900</f>
        <v>1062.8048514851484</v>
      </c>
      <c r="T1905" s="3">
        <f t="shared" si="1383"/>
        <v>1091.7537623762378</v>
      </c>
    </row>
    <row r="1906" spans="1:20">
      <c r="B1906" t="s">
        <v>396</v>
      </c>
      <c r="D1906" t="s">
        <v>18</v>
      </c>
      <c r="E1906" s="4">
        <v>1.17</v>
      </c>
      <c r="F1906" s="4">
        <v>1.19</v>
      </c>
      <c r="G1906" s="4">
        <v>1.7</v>
      </c>
      <c r="H1906" s="4">
        <v>1.87</v>
      </c>
      <c r="I1906" s="5">
        <v>1.5965966235632183</v>
      </c>
      <c r="J1906" s="5">
        <v>2.1538500379525427</v>
      </c>
      <c r="K1906" s="3">
        <f t="shared" ref="K1906:M1908" si="1384">K1902/K1901</f>
        <v>2.5882848808366243</v>
      </c>
      <c r="L1906" s="3">
        <f t="shared" si="1384"/>
        <v>1.7027845077057675</v>
      </c>
      <c r="M1906" s="3">
        <f t="shared" si="1384"/>
        <v>2.2051949925539835</v>
      </c>
      <c r="N1906" s="3">
        <f t="shared" ref="N1906:R1908" si="1385">N1902/N1901</f>
        <v>2.2794163432802534</v>
      </c>
      <c r="O1906" s="3">
        <f t="shared" si="1385"/>
        <v>1.8644862953138814</v>
      </c>
      <c r="P1906" s="3">
        <f t="shared" si="1385"/>
        <v>2.4132378003003003</v>
      </c>
      <c r="Q1906" s="3">
        <f t="shared" si="1385"/>
        <v>1.5159482491478153</v>
      </c>
      <c r="R1906" s="3">
        <f t="shared" si="1385"/>
        <v>1.9229916265576581</v>
      </c>
      <c r="S1906" s="3">
        <f t="shared" ref="S1906:T1906" si="1386">S1902/S1901</f>
        <v>1.545842309907834</v>
      </c>
      <c r="T1906" s="3">
        <f t="shared" si="1386"/>
        <v>1.7348510069225929</v>
      </c>
    </row>
    <row r="1907" spans="1:20">
      <c r="B1907" t="s">
        <v>396</v>
      </c>
      <c r="D1907" t="s">
        <v>19</v>
      </c>
      <c r="E1907" s="6">
        <v>0.55220000000000002</v>
      </c>
      <c r="F1907" s="6">
        <v>0.93940000000000001</v>
      </c>
      <c r="G1907" s="6">
        <v>0.48599999999999999</v>
      </c>
      <c r="H1907" s="6">
        <v>0.4723</v>
      </c>
      <c r="I1907" s="6">
        <v>0.49555509935488223</v>
      </c>
      <c r="J1907" s="6">
        <v>0.45497290152076625</v>
      </c>
      <c r="K1907" s="6">
        <f t="shared" si="1384"/>
        <v>0.45530839803654699</v>
      </c>
      <c r="L1907" s="6">
        <f t="shared" si="1384"/>
        <v>0.56120069125858274</v>
      </c>
      <c r="M1907" s="6">
        <f t="shared" si="1384"/>
        <v>0.51876418031525862</v>
      </c>
      <c r="N1907" s="6">
        <f t="shared" si="1385"/>
        <v>0.44856775833777135</v>
      </c>
      <c r="O1907" s="6">
        <f t="shared" si="1385"/>
        <v>0.47301812367041079</v>
      </c>
      <c r="P1907" s="6">
        <f t="shared" si="1385"/>
        <v>0.44247527032568967</v>
      </c>
      <c r="Q1907" s="6">
        <f t="shared" si="1385"/>
        <v>0.58148698937952337</v>
      </c>
      <c r="R1907" s="6">
        <f t="shared" si="1385"/>
        <v>0.46893161334970213</v>
      </c>
      <c r="S1907" s="6">
        <f t="shared" ref="S1907:T1907" si="1387">S1903/S1902</f>
        <v>0.6370619905538577</v>
      </c>
      <c r="T1907" s="6">
        <f t="shared" si="1387"/>
        <v>0.48742839321201159</v>
      </c>
    </row>
    <row r="1908" spans="1:20">
      <c r="B1908" t="s">
        <v>396</v>
      </c>
      <c r="D1908" t="s">
        <v>20</v>
      </c>
      <c r="E1908" s="6">
        <v>0.5917</v>
      </c>
      <c r="F1908" s="6">
        <v>0.58799999999999997</v>
      </c>
      <c r="G1908" s="6">
        <v>0.59</v>
      </c>
      <c r="H1908" s="6">
        <v>0.62839999999999996</v>
      </c>
      <c r="I1908" s="6">
        <v>0.64218862237696128</v>
      </c>
      <c r="J1908" s="6">
        <v>0.91183909886635905</v>
      </c>
      <c r="K1908" s="6">
        <f t="shared" si="1384"/>
        <v>0.59468788629340685</v>
      </c>
      <c r="L1908" s="6">
        <f t="shared" si="1384"/>
        <v>0.61165439817794065</v>
      </c>
      <c r="M1908" s="6">
        <f t="shared" si="1384"/>
        <v>0.59205768830222072</v>
      </c>
      <c r="N1908" s="6">
        <f t="shared" si="1385"/>
        <v>0.57468901616140933</v>
      </c>
      <c r="O1908" s="6">
        <f t="shared" si="1385"/>
        <v>0.56313486909974375</v>
      </c>
      <c r="P1908" s="6">
        <f t="shared" si="1385"/>
        <v>0.58298753363373723</v>
      </c>
      <c r="Q1908" s="6">
        <f t="shared" si="1385"/>
        <v>0.59683862204151417</v>
      </c>
      <c r="R1908" s="6">
        <f t="shared" si="1385"/>
        <v>0.59894379311751689</v>
      </c>
      <c r="S1908" s="6">
        <f t="shared" ref="S1908:T1908" si="1388">S1904/S1903</f>
        <v>0.57263118612114794</v>
      </c>
      <c r="T1908" s="6">
        <f t="shared" si="1388"/>
        <v>0.52574741852292939</v>
      </c>
    </row>
    <row r="1909" spans="1:20">
      <c r="B1909" t="s">
        <v>396</v>
      </c>
      <c r="D1909" t="s">
        <v>21</v>
      </c>
      <c r="E1909" s="6">
        <v>0.32669999999999999</v>
      </c>
      <c r="F1909" s="6">
        <v>0.55230000000000001</v>
      </c>
      <c r="G1909" s="6">
        <v>0.28670000000000001</v>
      </c>
      <c r="H1909" s="6">
        <v>0.29680000000000001</v>
      </c>
      <c r="I1909" s="6">
        <v>0.31823984656658999</v>
      </c>
      <c r="J1909" s="6">
        <v>0.41486208053130824</v>
      </c>
      <c r="K1909" s="6">
        <f t="shared" ref="K1909:R1909" si="1389">K1904/K1902</f>
        <v>0.27076638883999132</v>
      </c>
      <c r="L1909" s="6">
        <f t="shared" si="1389"/>
        <v>0.3432608710688127</v>
      </c>
      <c r="M1909" s="6">
        <f t="shared" si="1389"/>
        <v>0.30713832137144842</v>
      </c>
      <c r="N1909" s="6">
        <f t="shared" si="1389"/>
        <v>0.25778696372086268</v>
      </c>
      <c r="O1909" s="6">
        <f t="shared" si="1389"/>
        <v>0.26637299915494317</v>
      </c>
      <c r="P1909" s="6">
        <f t="shared" si="1389"/>
        <v>0.25795756654109497</v>
      </c>
      <c r="Q1909" s="6">
        <f t="shared" si="1389"/>
        <v>0.3470538934763433</v>
      </c>
      <c r="R1909" s="6">
        <f t="shared" si="1389"/>
        <v>0.28086367921238742</v>
      </c>
      <c r="S1909" s="6">
        <f t="shared" ref="S1909:T1909" si="1390">S1904/S1902</f>
        <v>0.36480156328355506</v>
      </c>
      <c r="T1909" s="6">
        <f t="shared" si="1390"/>
        <v>0.25626421944599442</v>
      </c>
    </row>
    <row r="1910" spans="1:20">
      <c r="B1910" t="s">
        <v>396</v>
      </c>
    </row>
    <row r="1911" spans="1:20">
      <c r="A1911" t="s">
        <v>393</v>
      </c>
      <c r="B1911" t="s">
        <v>398</v>
      </c>
      <c r="C1911" t="s">
        <v>399</v>
      </c>
    </row>
    <row r="1912" spans="1:20">
      <c r="B1912" t="s">
        <v>398</v>
      </c>
      <c r="D1912" t="s">
        <v>12</v>
      </c>
      <c r="E1912" s="1">
        <v>195</v>
      </c>
      <c r="F1912" s="1">
        <v>198</v>
      </c>
      <c r="G1912" s="1">
        <v>209</v>
      </c>
      <c r="H1912" s="1">
        <v>191</v>
      </c>
      <c r="I1912" s="1">
        <v>179</v>
      </c>
      <c r="J1912" s="1">
        <v>205</v>
      </c>
      <c r="K1912" s="1">
        <f>HLOOKUP(B1911,'FY14-15'!$E$2:$GA$49,15,FALSE)</f>
        <v>226</v>
      </c>
      <c r="L1912" s="1">
        <f>HLOOKUP(B1911,'FY15-16'!$E$2:$GA$49,15,FALSE)</f>
        <v>232</v>
      </c>
      <c r="M1912" s="1">
        <f>HLOOKUP(B1911,'FY16-17'!$E$2:$GA$49,15,FALSE)</f>
        <v>242</v>
      </c>
      <c r="N1912" s="1">
        <f>HLOOKUP(B1911,'FY17-18'!$E$2:$GA$49,15,FALSE)</f>
        <v>243</v>
      </c>
      <c r="O1912" s="1">
        <f>HLOOKUP($B1911,'FY18-19'!$E$2:$GA$49,15,FALSE)</f>
        <v>210</v>
      </c>
      <c r="P1912" s="1">
        <f>HLOOKUP($B1911,'FY19-20'!$E$2:$GA$49,15,FALSE)</f>
        <v>205</v>
      </c>
      <c r="Q1912" s="1">
        <f>HLOOKUP($B1911,'FY20-21'!$E$2:$GA$49,15,FALSE)</f>
        <v>224</v>
      </c>
      <c r="R1912" s="1">
        <f>HLOOKUP($B1911,'FY21-22'!$E$2:$GA$49,15,FALSE)</f>
        <v>211</v>
      </c>
      <c r="S1912" s="1">
        <f>HLOOKUP($B1911,'FY22-23'!$E$2:$GA$49,15,FALSE)</f>
        <v>201</v>
      </c>
      <c r="T1912" s="1">
        <f>HLOOKUP($B1911,'FY23-24'!$E$2:$GA$49,15,FALSE)</f>
        <v>198</v>
      </c>
    </row>
    <row r="1913" spans="1:20">
      <c r="B1913" t="s">
        <v>398</v>
      </c>
      <c r="D1913" t="s">
        <v>13</v>
      </c>
      <c r="E1913" s="3">
        <v>53120</v>
      </c>
      <c r="F1913" s="3">
        <v>33366</v>
      </c>
      <c r="G1913" s="3">
        <v>30807</v>
      </c>
      <c r="H1913" s="3">
        <v>26569</v>
      </c>
      <c r="I1913" s="1">
        <v>27216</v>
      </c>
      <c r="J1913" s="1">
        <v>33120</v>
      </c>
      <c r="K1913" s="1">
        <f>HLOOKUP(B1912,'FY14-15'!$E$2:$GA$49,31,FALSE)</f>
        <v>36322</v>
      </c>
      <c r="L1913" s="1">
        <f>HLOOKUP(B1912,'FY15-16'!$E$2:$GA$49,31,FALSE)</f>
        <v>43901</v>
      </c>
      <c r="M1913" s="1">
        <f>HLOOKUP(B1912,'FY16-17'!$E$2:$GA$49,31,FALSE)</f>
        <v>45000</v>
      </c>
      <c r="N1913" s="1">
        <f>HLOOKUP(B1912,'FY17-18'!$E$2:$GA$49,31,FALSE)</f>
        <v>31800</v>
      </c>
      <c r="O1913" s="1">
        <f>HLOOKUP($B1912,'FY18-19'!$E$2:$GA$49,31,FALSE)</f>
        <v>36603</v>
      </c>
      <c r="P1913" s="1">
        <f>HLOOKUP($B1912,'FY19-20'!$E$2:$GA$49,31,FALSE)</f>
        <v>27888</v>
      </c>
      <c r="Q1913" s="1">
        <f>HLOOKUP($B1912,'FY20-21'!$E$2:$GA$49,31,FALSE)</f>
        <v>35109</v>
      </c>
      <c r="R1913" s="1">
        <f>HLOOKUP($B1912,'FY21-22'!$E$2:$GA$49,31,FALSE)</f>
        <v>21460</v>
      </c>
      <c r="S1913" s="1">
        <f>HLOOKUP($B1912,'FY22-23'!$E$2:$GA$49,31,FALSE)</f>
        <v>31666</v>
      </c>
      <c r="T1913" s="1">
        <f>HLOOKUP($B1912,'FY23-24'!$E$2:$GA$49,31,FALSE)</f>
        <v>27930</v>
      </c>
    </row>
    <row r="1914" spans="1:20">
      <c r="B1914" t="s">
        <v>398</v>
      </c>
      <c r="D1914" t="s">
        <v>24</v>
      </c>
      <c r="E1914" s="3">
        <v>107208.72</v>
      </c>
      <c r="F1914" s="3">
        <v>118117.19</v>
      </c>
      <c r="G1914" s="3">
        <v>137353.07999999999</v>
      </c>
      <c r="H1914" s="3">
        <v>126059.5</v>
      </c>
      <c r="I1914" s="1">
        <v>82833.75</v>
      </c>
      <c r="J1914" s="1">
        <v>90412.84</v>
      </c>
      <c r="K1914" s="1">
        <f>HLOOKUP(B1913,'FY14-15'!$E$2:$GA$49,7,FALSE)</f>
        <v>92025.56</v>
      </c>
      <c r="L1914" s="1">
        <f>HLOOKUP(B1913,'FY15-16'!$E$2:$GA$49,7,FALSE)</f>
        <v>94457.11</v>
      </c>
      <c r="M1914" s="1">
        <f>HLOOKUP(B1913,'FY16-17'!$E$2:$GA$49,7,FALSE)</f>
        <v>115333.62</v>
      </c>
      <c r="N1914" s="1">
        <f>HLOOKUP(B1913,'FY17-18'!$E$2:$GA$49,7,FALSE)</f>
        <v>105958.19</v>
      </c>
      <c r="O1914" s="1">
        <f>HLOOKUP($B1913,'FY18-19'!$E$2:$GA$49,7,FALSE)</f>
        <v>162373</v>
      </c>
      <c r="P1914" s="1">
        <f>HLOOKUP($B1913,'FY19-20'!$E$2:$GA$49,7,FALSE)</f>
        <v>153291.60999999999</v>
      </c>
      <c r="Q1914" s="1">
        <f>HLOOKUP($B1913,'FY20-21'!$E$2:$GA$49,7,FALSE)</f>
        <v>103994.35</v>
      </c>
      <c r="R1914" s="1">
        <f>HLOOKUP($B1913,'FY21-22'!$E$2:$GA$49,7,FALSE)</f>
        <v>145630.87</v>
      </c>
      <c r="S1914" s="1">
        <f>HLOOKUP($B1913,'FY22-23'!$E$2:$GA$49,7,FALSE)</f>
        <v>160799.60999999999</v>
      </c>
      <c r="T1914" s="1">
        <f>HLOOKUP($B1913,'FY23-24'!$E$2:$GA$49,7,FALSE)</f>
        <v>129431.34</v>
      </c>
    </row>
    <row r="1915" spans="1:20">
      <c r="B1915" t="s">
        <v>398</v>
      </c>
      <c r="D1915" t="s">
        <v>15</v>
      </c>
      <c r="E1915" s="3">
        <v>49614.66</v>
      </c>
      <c r="F1915" s="3">
        <v>49614.66</v>
      </c>
      <c r="G1915" s="3">
        <v>54236.62</v>
      </c>
      <c r="H1915" s="3">
        <v>54236.62</v>
      </c>
      <c r="I1915" s="1">
        <v>34871.61</v>
      </c>
      <c r="J1915" s="1">
        <v>38917.21</v>
      </c>
      <c r="K1915" s="1">
        <f>HLOOKUP(B1914,'FY14-15'!$E$2:$GA$49,39,FALSE)</f>
        <v>40265.33</v>
      </c>
      <c r="L1915" s="1">
        <f>HLOOKUP(B1914,'FY15-16'!$E$2:$GA$49,39,FALSE)</f>
        <v>42986.94</v>
      </c>
      <c r="M1915" s="1">
        <f>HLOOKUP(B1914,'FY16-17'!$E$2:$GA$49,39,FALSE)</f>
        <v>50333.04</v>
      </c>
      <c r="N1915" s="1">
        <f>HLOOKUP(B1914,'FY17-18'!$E$2:$GA$49,39,FALSE)</f>
        <v>50333.04</v>
      </c>
      <c r="O1915" s="1">
        <f>HLOOKUP($B1914,'FY18-19'!$E$2:$GA$49,39,FALSE)</f>
        <v>64162.38</v>
      </c>
      <c r="P1915" s="1">
        <f>HLOOKUP($B1914,'FY19-20'!$E$2:$GA$49,39,FALSE)</f>
        <v>64162.38</v>
      </c>
      <c r="Q1915" s="1">
        <f>HLOOKUP($B1914,'FY20-21'!$E$2:$GA$49,39,FALSE)</f>
        <v>58903.98</v>
      </c>
      <c r="R1915" s="1">
        <f>HLOOKUP($B1914,'FY21-22'!$E$2:$GA$49,39,FALSE)</f>
        <v>54699.49</v>
      </c>
      <c r="S1915" s="1">
        <f>HLOOKUP($B1914,'FY22-23'!$E$2:$GA$49,39,FALSE)</f>
        <v>62393.08</v>
      </c>
      <c r="T1915" s="1">
        <f>HLOOKUP($B1914,'FY23-24'!$E$2:$GA$49,39,FALSE)</f>
        <v>62393.08</v>
      </c>
    </row>
    <row r="1916" spans="1:20">
      <c r="B1916" t="s">
        <v>398</v>
      </c>
      <c r="D1916" t="s">
        <v>16</v>
      </c>
      <c r="E1916" s="3">
        <v>30015.55</v>
      </c>
      <c r="F1916" s="3">
        <v>29171.510000000002</v>
      </c>
      <c r="G1916" s="3">
        <v>32989.270000000004</v>
      </c>
      <c r="H1916" s="3">
        <v>33239.54</v>
      </c>
      <c r="I1916" s="1">
        <v>29886.14</v>
      </c>
      <c r="J1916" s="1">
        <v>22837</v>
      </c>
      <c r="K1916" s="1">
        <f>HLOOKUP(B1915,'FY14-15'!$E$2:$GA$49,48,FALSE)</f>
        <v>26282.44</v>
      </c>
      <c r="L1916" s="1">
        <f>HLOOKUP(B1915,'FY15-16'!$E$2:$GA$49,48,FALSE)</f>
        <v>26780.48</v>
      </c>
      <c r="M1916" s="1">
        <f>HLOOKUP(B1915,'FY16-17'!$E$2:$GA$49,48,FALSE)</f>
        <v>31346.12</v>
      </c>
      <c r="N1916" s="1">
        <f>HLOOKUP(B1915,'FY17-18'!$E$2:$GA$49,48,FALSE)</f>
        <v>29273.34</v>
      </c>
      <c r="O1916" s="1">
        <f>HLOOKUP($B1915,'FY18-19'!$E$2:$GA$49,48,FALSE)</f>
        <v>36901.599999999999</v>
      </c>
      <c r="P1916" s="1">
        <f>HLOOKUP($B1915,'FY19-20'!$E$2:$GA$49,48,FALSE)</f>
        <v>36670.639999999999</v>
      </c>
      <c r="Q1916" s="1">
        <f>HLOOKUP($B1915,'FY20-21'!$E$2:$GA$49,48,FALSE)</f>
        <v>34634.479999999996</v>
      </c>
      <c r="R1916" s="1">
        <f>HLOOKUP($B1915,'FY21-22'!$E$2:$GA$49,48,FALSE)</f>
        <v>31479.65</v>
      </c>
      <c r="S1916" s="1">
        <f>HLOOKUP($B1915,'FY22-23'!$E$2:$GA$49,48,FALSE)</f>
        <v>36444.94</v>
      </c>
      <c r="T1916" s="1">
        <f>HLOOKUP($B1915,'FY23-24'!$E$2:$GA$49,48,FALSE)</f>
        <v>34287.82</v>
      </c>
    </row>
    <row r="1917" spans="1:20">
      <c r="B1917" t="s">
        <v>398</v>
      </c>
      <c r="D1917" t="s">
        <v>17</v>
      </c>
      <c r="E1917" s="3">
        <v>549.79</v>
      </c>
      <c r="F1917" s="3">
        <v>596.54999999999995</v>
      </c>
      <c r="G1917" s="3">
        <v>657.19</v>
      </c>
      <c r="H1917" s="3">
        <v>660</v>
      </c>
      <c r="I1917" s="3">
        <v>462.75837988826817</v>
      </c>
      <c r="J1917" s="3">
        <v>441.03824390243904</v>
      </c>
      <c r="K1917" s="3">
        <f t="shared" ref="K1917:R1917" si="1391">K1914/K1912</f>
        <v>407.19274336283183</v>
      </c>
      <c r="L1917" s="3">
        <f t="shared" si="1391"/>
        <v>407.14271551724136</v>
      </c>
      <c r="M1917" s="3">
        <f t="shared" si="1391"/>
        <v>476.58520661157024</v>
      </c>
      <c r="N1917" s="3">
        <f t="shared" si="1391"/>
        <v>436.0419341563786</v>
      </c>
      <c r="O1917" s="3">
        <f t="shared" si="1391"/>
        <v>773.20476190476188</v>
      </c>
      <c r="P1917" s="3">
        <f t="shared" si="1391"/>
        <v>747.76395121951214</v>
      </c>
      <c r="Q1917" s="3">
        <f t="shared" si="1391"/>
        <v>464.26049107142859</v>
      </c>
      <c r="R1917" s="3">
        <f t="shared" si="1391"/>
        <v>690.19369668246441</v>
      </c>
      <c r="S1917" s="3">
        <f t="shared" ref="S1917:T1917" si="1392">S1914/S1912</f>
        <v>799.99805970149248</v>
      </c>
      <c r="T1917" s="3">
        <f t="shared" si="1392"/>
        <v>653.6936363636363</v>
      </c>
    </row>
    <row r="1918" spans="1:20">
      <c r="B1918" t="s">
        <v>398</v>
      </c>
      <c r="D1918" t="s">
        <v>18</v>
      </c>
      <c r="E1918" s="4">
        <v>2.02</v>
      </c>
      <c r="F1918" s="4">
        <v>3.54</v>
      </c>
      <c r="G1918" s="4">
        <v>4.46</v>
      </c>
      <c r="H1918" s="4">
        <v>4.74</v>
      </c>
      <c r="I1918" s="5">
        <v>3.0435681216931219</v>
      </c>
      <c r="J1918" s="5">
        <v>2.7298562801932365</v>
      </c>
      <c r="K1918" s="3">
        <f t="shared" ref="K1918:M1920" si="1393">K1914/K1913</f>
        <v>2.533603876438522</v>
      </c>
      <c r="L1918" s="3">
        <f t="shared" si="1393"/>
        <v>2.151593585567527</v>
      </c>
      <c r="M1918" s="3">
        <f t="shared" si="1393"/>
        <v>2.5629693333333332</v>
      </c>
      <c r="N1918" s="3">
        <f t="shared" ref="N1918:R1920" si="1394">N1914/N1913</f>
        <v>3.3320185534591196</v>
      </c>
      <c r="O1918" s="3">
        <f t="shared" si="1394"/>
        <v>4.4360571537852085</v>
      </c>
      <c r="P1918" s="3">
        <f t="shared" si="1394"/>
        <v>5.4966871055651172</v>
      </c>
      <c r="Q1918" s="3">
        <f t="shared" si="1394"/>
        <v>2.9620424962260392</v>
      </c>
      <c r="R1918" s="3">
        <f t="shared" si="1394"/>
        <v>6.7861542404473436</v>
      </c>
      <c r="S1918" s="3">
        <f t="shared" ref="S1918:T1918" si="1395">S1914/S1913</f>
        <v>5.0779893260910756</v>
      </c>
      <c r="T1918" s="3">
        <f t="shared" si="1395"/>
        <v>4.6341331901181526</v>
      </c>
    </row>
    <row r="1919" spans="1:20">
      <c r="B1919" t="s">
        <v>398</v>
      </c>
      <c r="D1919" t="s">
        <v>19</v>
      </c>
      <c r="E1919" s="6">
        <v>0.46279999999999999</v>
      </c>
      <c r="F1919" s="6">
        <v>0.42</v>
      </c>
      <c r="G1919" s="6">
        <v>0.39489999999999997</v>
      </c>
      <c r="H1919" s="6">
        <v>0.43020000000000003</v>
      </c>
      <c r="I1919" s="6">
        <v>0.42098311376703335</v>
      </c>
      <c r="J1919" s="6">
        <v>0.43043897304851836</v>
      </c>
      <c r="K1919" s="6">
        <f t="shared" si="1393"/>
        <v>0.43754506900039514</v>
      </c>
      <c r="L1919" s="6">
        <f t="shared" si="1393"/>
        <v>0.45509480440381883</v>
      </c>
      <c r="M1919" s="6">
        <f t="shared" si="1393"/>
        <v>0.43641255689364472</v>
      </c>
      <c r="N1919" s="6">
        <f t="shared" si="1394"/>
        <v>0.47502736692652076</v>
      </c>
      <c r="O1919" s="6">
        <f t="shared" si="1394"/>
        <v>0.39515424362424784</v>
      </c>
      <c r="P1919" s="6">
        <f t="shared" si="1394"/>
        <v>0.41856419930614602</v>
      </c>
      <c r="Q1919" s="6">
        <f t="shared" si="1394"/>
        <v>0.56641519467163359</v>
      </c>
      <c r="R1919" s="6">
        <f t="shared" si="1394"/>
        <v>0.37560367523726251</v>
      </c>
      <c r="S1919" s="6">
        <f t="shared" ref="S1919:T1919" si="1396">S1915/S1914</f>
        <v>0.38801760775414823</v>
      </c>
      <c r="T1919" s="6">
        <f t="shared" si="1396"/>
        <v>0.48205542799757772</v>
      </c>
    </row>
    <row r="1920" spans="1:20">
      <c r="B1920" t="s">
        <v>398</v>
      </c>
      <c r="D1920" t="s">
        <v>20</v>
      </c>
      <c r="E1920" s="6">
        <v>0.60499999999999998</v>
      </c>
      <c r="F1920" s="6">
        <v>0.58799999999999997</v>
      </c>
      <c r="G1920" s="6">
        <v>0.60819999999999996</v>
      </c>
      <c r="H1920" s="6">
        <v>0.6129</v>
      </c>
      <c r="I1920" s="6">
        <v>0.85703355824408445</v>
      </c>
      <c r="J1920" s="6">
        <v>0.58680979443284864</v>
      </c>
      <c r="K1920" s="6">
        <f t="shared" si="1393"/>
        <v>0.65273127030127398</v>
      </c>
      <c r="L1920" s="6">
        <f t="shared" si="1393"/>
        <v>0.62299107589421343</v>
      </c>
      <c r="M1920" s="6">
        <f t="shared" si="1393"/>
        <v>0.62277422543919458</v>
      </c>
      <c r="N1920" s="6">
        <f t="shared" si="1394"/>
        <v>0.58159292583956779</v>
      </c>
      <c r="O1920" s="6">
        <f t="shared" si="1394"/>
        <v>0.57512829168743429</v>
      </c>
      <c r="P1920" s="6">
        <f t="shared" si="1394"/>
        <v>0.57152867459093637</v>
      </c>
      <c r="Q1920" s="6">
        <f t="shared" si="1394"/>
        <v>0.58798200053714522</v>
      </c>
      <c r="R1920" s="6">
        <f t="shared" si="1394"/>
        <v>0.57550170943092893</v>
      </c>
      <c r="S1920" s="6">
        <f t="shared" ref="S1920:T1920" si="1397">S1916/S1915</f>
        <v>0.58411830286307398</v>
      </c>
      <c r="T1920" s="6">
        <f t="shared" si="1397"/>
        <v>0.54954523802960198</v>
      </c>
    </row>
    <row r="1921" spans="1:20">
      <c r="B1921" t="s">
        <v>398</v>
      </c>
      <c r="D1921" t="s">
        <v>21</v>
      </c>
      <c r="E1921" s="6">
        <v>0.28000000000000003</v>
      </c>
      <c r="F1921" s="6">
        <v>0.247</v>
      </c>
      <c r="G1921" s="6">
        <v>0.2402</v>
      </c>
      <c r="H1921" s="6">
        <v>0.26369999999999999</v>
      </c>
      <c r="I1921" s="6">
        <v>0.36079665595243482</v>
      </c>
      <c r="J1921" s="6">
        <v>0.25258580529048752</v>
      </c>
      <c r="K1921" s="6">
        <f t="shared" ref="K1921:R1921" si="1398">K1916/K1914</f>
        <v>0.2855993487026865</v>
      </c>
      <c r="L1921" s="6">
        <f t="shared" si="1398"/>
        <v>0.28352000182940174</v>
      </c>
      <c r="M1921" s="6">
        <f t="shared" si="1398"/>
        <v>0.27178649209137806</v>
      </c>
      <c r="N1921" s="6">
        <f t="shared" si="1398"/>
        <v>0.27627255618466112</v>
      </c>
      <c r="O1921" s="6">
        <f t="shared" si="1398"/>
        <v>0.2272643850886539</v>
      </c>
      <c r="P1921" s="6">
        <f t="shared" si="1398"/>
        <v>0.23922144206065812</v>
      </c>
      <c r="Q1921" s="6">
        <f t="shared" si="1398"/>
        <v>0.33304193929766374</v>
      </c>
      <c r="R1921" s="6">
        <f t="shared" si="1398"/>
        <v>0.21616055716758406</v>
      </c>
      <c r="S1921" s="6">
        <f t="shared" ref="S1921:T1921" si="1399">S1916/S1914</f>
        <v>0.22664818652234298</v>
      </c>
      <c r="T1921" s="6">
        <f t="shared" si="1399"/>
        <v>0.26491126492239053</v>
      </c>
    </row>
    <row r="1922" spans="1:20">
      <c r="B1922" t="s">
        <v>398</v>
      </c>
    </row>
    <row r="1923" spans="1:20">
      <c r="A1923" t="s">
        <v>393</v>
      </c>
      <c r="B1923" t="s">
        <v>400</v>
      </c>
      <c r="C1923" t="s">
        <v>401</v>
      </c>
    </row>
    <row r="1924" spans="1:20">
      <c r="B1924" t="s">
        <v>400</v>
      </c>
      <c r="D1924" t="s">
        <v>12</v>
      </c>
      <c r="E1924" s="1">
        <v>37</v>
      </c>
      <c r="F1924" s="1">
        <v>37</v>
      </c>
      <c r="G1924" s="1">
        <v>40</v>
      </c>
      <c r="H1924" s="1">
        <v>47</v>
      </c>
      <c r="I1924" s="1">
        <v>60</v>
      </c>
      <c r="J1924" s="1">
        <v>69</v>
      </c>
      <c r="K1924" s="1">
        <f>HLOOKUP(B1923,'FY14-15'!$E$2:$GA$49,15,FALSE)</f>
        <v>58</v>
      </c>
      <c r="L1924" s="1">
        <f>HLOOKUP(B1923,'FY15-16'!$E$2:$GA$49,15,FALSE)</f>
        <v>75</v>
      </c>
      <c r="M1924" s="1">
        <f>HLOOKUP(B1923,'FY16-17'!$E$2:$GA$49,15,FALSE)</f>
        <v>78</v>
      </c>
      <c r="N1924" s="1">
        <f>HLOOKUP(B1923,'FY17-18'!$E$2:$GA$49,15,FALSE)</f>
        <v>65</v>
      </c>
      <c r="O1924" s="1">
        <f>HLOOKUP($B1923,'FY18-19'!$E$2:$GA$49,15,FALSE)</f>
        <v>88</v>
      </c>
      <c r="P1924" s="1">
        <f>HLOOKUP($B1923,'FY19-20'!$E$2:$GA$49,15,FALSE)</f>
        <v>83</v>
      </c>
      <c r="Q1924" s="1">
        <f>HLOOKUP($B1923,'FY20-21'!$E$2:$GA$49,15,FALSE)</f>
        <v>83</v>
      </c>
      <c r="R1924" s="1">
        <f>HLOOKUP($B1923,'FY21-22'!$E$2:$GA$49,15,FALSE)</f>
        <v>47</v>
      </c>
      <c r="S1924" s="1">
        <f>HLOOKUP($B1923,'FY22-23'!$E$2:$GA$49,15,FALSE)</f>
        <v>78</v>
      </c>
      <c r="T1924" s="1">
        <f>HLOOKUP($B1923,'FY23-24'!$E$2:$GA$49,15,FALSE)</f>
        <v>83</v>
      </c>
    </row>
    <row r="1925" spans="1:20">
      <c r="B1925" t="s">
        <v>400</v>
      </c>
      <c r="D1925" t="s">
        <v>13</v>
      </c>
      <c r="E1925" s="3">
        <v>31008</v>
      </c>
      <c r="F1925" s="3">
        <v>31008</v>
      </c>
      <c r="G1925" s="3">
        <v>29290</v>
      </c>
      <c r="H1925" s="3">
        <v>28762</v>
      </c>
      <c r="I1925" s="1">
        <v>32890</v>
      </c>
      <c r="J1925" s="1">
        <v>27170</v>
      </c>
      <c r="K1925" s="1">
        <f>HLOOKUP(B1924,'FY14-15'!$E$2:$GA$49,31,FALSE)</f>
        <v>26864</v>
      </c>
      <c r="L1925" s="1">
        <f>HLOOKUP(B1924,'FY15-16'!$E$2:$GA$49,31,FALSE)</f>
        <v>25944</v>
      </c>
      <c r="M1925" s="1">
        <f>HLOOKUP(B1924,'FY16-17'!$E$2:$GA$49,31,FALSE)</f>
        <v>30602</v>
      </c>
      <c r="N1925" s="1">
        <f>HLOOKUP(B1924,'FY17-18'!$E$2:$GA$49,31,FALSE)</f>
        <v>41470</v>
      </c>
      <c r="O1925" s="1">
        <f>HLOOKUP($B1924,'FY18-19'!$E$2:$GA$49,31,FALSE)</f>
        <v>37346</v>
      </c>
      <c r="P1925" s="1">
        <f>HLOOKUP($B1924,'FY19-20'!$E$2:$GA$49,31,FALSE)</f>
        <v>26085</v>
      </c>
      <c r="Q1925" s="1">
        <f>HLOOKUP($B1924,'FY20-21'!$E$2:$GA$49,31,FALSE)</f>
        <v>46719</v>
      </c>
      <c r="R1925" s="1">
        <f>HLOOKUP($B1924,'FY21-22'!$E$2:$GA$49,31,FALSE)</f>
        <v>35136</v>
      </c>
      <c r="S1925" s="1">
        <f>HLOOKUP($B1924,'FY22-23'!$E$2:$GA$49,31,FALSE)</f>
        <v>45073</v>
      </c>
      <c r="T1925" s="1">
        <f>HLOOKUP($B1924,'FY23-24'!$E$2:$GA$49,31,FALSE)</f>
        <v>46860</v>
      </c>
    </row>
    <row r="1926" spans="1:20">
      <c r="B1926" t="s">
        <v>400</v>
      </c>
      <c r="D1926" t="s">
        <v>24</v>
      </c>
      <c r="E1926" s="3">
        <v>25148.34</v>
      </c>
      <c r="F1926" s="3">
        <v>25148</v>
      </c>
      <c r="G1926" s="3">
        <v>32181.15</v>
      </c>
      <c r="H1926" s="3">
        <v>26912.77</v>
      </c>
      <c r="I1926" s="1">
        <v>33584.300000000003</v>
      </c>
      <c r="J1926" s="1">
        <v>41726.57</v>
      </c>
      <c r="K1926" s="1">
        <f>HLOOKUP(B1925,'FY14-15'!$E$2:$GA$49,7,FALSE)</f>
        <v>37175.440000000002</v>
      </c>
      <c r="L1926" s="1">
        <f>HLOOKUP(B1925,'FY15-16'!$E$2:$GA$49,7,FALSE)</f>
        <v>46616.83</v>
      </c>
      <c r="M1926" s="1">
        <f>HLOOKUP(B1925,'FY16-17'!$E$2:$GA$49,7,FALSE)</f>
        <v>60637.21</v>
      </c>
      <c r="N1926" s="1">
        <f>HLOOKUP(B1925,'FY17-18'!$E$2:$GA$49,7,FALSE)</f>
        <v>79053</v>
      </c>
      <c r="O1926" s="1">
        <f>HLOOKUP($B1925,'FY18-19'!$E$2:$GA$49,7,FALSE)</f>
        <v>82703.240000000005</v>
      </c>
      <c r="P1926" s="1">
        <f>HLOOKUP($B1925,'FY19-20'!$E$2:$GA$49,7,FALSE)</f>
        <v>76114.14</v>
      </c>
      <c r="Q1926" s="1">
        <f>HLOOKUP($B1925,'FY20-21'!$E$2:$GA$49,7,FALSE)</f>
        <v>71020.23</v>
      </c>
      <c r="R1926" s="1">
        <f>HLOOKUP($B1925,'FY21-22'!$E$2:$GA$49,7,FALSE)</f>
        <v>75727.72</v>
      </c>
      <c r="S1926" s="1">
        <f>HLOOKUP($B1925,'FY22-23'!$E$2:$GA$49,7,FALSE)</f>
        <v>84947.07</v>
      </c>
      <c r="T1926" s="1">
        <f>HLOOKUP($B1925,'FY23-24'!$E$2:$GA$49,7,FALSE)</f>
        <v>102416.7</v>
      </c>
    </row>
    <row r="1927" spans="1:20">
      <c r="B1927" t="s">
        <v>400</v>
      </c>
      <c r="D1927" t="s">
        <v>15</v>
      </c>
      <c r="E1927" s="3">
        <v>17943.169999999998</v>
      </c>
      <c r="F1927" s="3">
        <v>16283.21</v>
      </c>
      <c r="G1927" s="3">
        <v>18234.97</v>
      </c>
      <c r="H1927" s="3">
        <v>18234.97</v>
      </c>
      <c r="I1927" s="1">
        <v>19611.78</v>
      </c>
      <c r="J1927" s="1">
        <v>20937.09</v>
      </c>
      <c r="K1927" s="1">
        <f>HLOOKUP(B1926,'FY14-15'!$E$2:$GA$49,39,FALSE)</f>
        <v>20937.09</v>
      </c>
      <c r="L1927" s="1">
        <f>HLOOKUP(B1926,'FY15-16'!$E$2:$GA$49,39,FALSE)</f>
        <v>22286.39</v>
      </c>
      <c r="M1927" s="1">
        <f>HLOOKUP(B1926,'FY16-17'!$E$2:$GA$49,39,FALSE)</f>
        <v>28201.62</v>
      </c>
      <c r="N1927" s="1">
        <f>HLOOKUP(B1926,'FY17-18'!$E$2:$GA$49,39,FALSE)</f>
        <v>37160.76</v>
      </c>
      <c r="O1927" s="1">
        <f>HLOOKUP($B1926,'FY18-19'!$E$2:$GA$49,39,FALSE)</f>
        <v>37364.31</v>
      </c>
      <c r="P1927" s="1">
        <f>HLOOKUP($B1926,'FY19-20'!$E$2:$GA$49,39,FALSE)</f>
        <v>37364.31</v>
      </c>
      <c r="Q1927" s="1">
        <f>HLOOKUP($B1926,'FY20-21'!$E$2:$GA$49,39,FALSE)</f>
        <v>35754.600000000006</v>
      </c>
      <c r="R1927" s="1">
        <f>HLOOKUP($B1926,'FY21-22'!$E$2:$GA$49,39,FALSE)</f>
        <v>35754.600000000006</v>
      </c>
      <c r="S1927" s="1">
        <f>HLOOKUP($B1926,'FY22-23'!$E$2:$GA$49,39,FALSE)</f>
        <v>40059.4</v>
      </c>
      <c r="T1927" s="1">
        <f>HLOOKUP($B1926,'FY23-24'!$E$2:$GA$49,39,FALSE)</f>
        <v>46423.89</v>
      </c>
    </row>
    <row r="1928" spans="1:20">
      <c r="B1928" t="s">
        <v>400</v>
      </c>
      <c r="D1928" t="s">
        <v>16</v>
      </c>
      <c r="E1928" s="3">
        <v>10425.27</v>
      </c>
      <c r="F1928" s="3">
        <v>9412.9</v>
      </c>
      <c r="G1928" s="3">
        <v>11131.119999999999</v>
      </c>
      <c r="H1928" s="3">
        <v>11175.51</v>
      </c>
      <c r="I1928" s="1">
        <v>12221.83</v>
      </c>
      <c r="J1928" s="1">
        <v>13005.22</v>
      </c>
      <c r="K1928" s="1">
        <f>HLOOKUP(B1927,'FY14-15'!$E$2:$GA$49,48,FALSE)</f>
        <v>13587.61</v>
      </c>
      <c r="L1928" s="1">
        <f>HLOOKUP(B1927,'FY15-16'!$E$2:$GA$49,48,FALSE)</f>
        <v>13877.8</v>
      </c>
      <c r="M1928" s="1">
        <f>HLOOKUP(B1927,'FY16-17'!$E$2:$GA$49,48,FALSE)</f>
        <v>17746.71</v>
      </c>
      <c r="N1928" s="1">
        <f>HLOOKUP(B1927,'FY17-18'!$E$2:$GA$49,48,FALSE)</f>
        <v>22467.119999999999</v>
      </c>
      <c r="O1928" s="1">
        <f>HLOOKUP($B1927,'FY18-19'!$E$2:$GA$49,48,FALSE)</f>
        <v>20790.739999999998</v>
      </c>
      <c r="P1928" s="1">
        <f>HLOOKUP($B1927,'FY19-20'!$E$2:$GA$49,48,FALSE)</f>
        <v>21354.77</v>
      </c>
      <c r="Q1928" s="1">
        <f>HLOOKUP($B1927,'FY20-21'!$E$2:$GA$49,48,FALSE)</f>
        <v>21180.03</v>
      </c>
      <c r="R1928" s="1">
        <f>HLOOKUP($B1927,'FY21-22'!$E$2:$GA$49,48,FALSE)</f>
        <v>20839.879999999997</v>
      </c>
      <c r="S1928" s="1">
        <f>HLOOKUP($B1927,'FY22-23'!$E$2:$GA$49,48,FALSE)</f>
        <v>23340.29</v>
      </c>
      <c r="T1928" s="1">
        <f>HLOOKUP($B1927,'FY23-24'!$E$2:$GA$49,48,FALSE)</f>
        <v>26068.199999999997</v>
      </c>
    </row>
    <row r="1929" spans="1:20">
      <c r="B1929" t="s">
        <v>400</v>
      </c>
      <c r="D1929" t="s">
        <v>17</v>
      </c>
      <c r="E1929" s="3">
        <v>679.68</v>
      </c>
      <c r="F1929" s="3">
        <v>679.68</v>
      </c>
      <c r="G1929" s="3">
        <v>804.53</v>
      </c>
      <c r="H1929" s="3">
        <v>572.61</v>
      </c>
      <c r="I1929" s="3">
        <v>559.73833333333334</v>
      </c>
      <c r="J1929" s="3">
        <v>604.7328985507246</v>
      </c>
      <c r="K1929" s="3">
        <f t="shared" ref="K1929:R1929" si="1400">K1926/K1924</f>
        <v>640.95586206896553</v>
      </c>
      <c r="L1929" s="3">
        <f t="shared" si="1400"/>
        <v>621.55773333333332</v>
      </c>
      <c r="M1929" s="3">
        <f t="shared" si="1400"/>
        <v>777.40012820512823</v>
      </c>
      <c r="N1929" s="3">
        <f t="shared" si="1400"/>
        <v>1216.2</v>
      </c>
      <c r="O1929" s="3">
        <f t="shared" si="1400"/>
        <v>939.80954545454551</v>
      </c>
      <c r="P1929" s="3">
        <f t="shared" si="1400"/>
        <v>917.03783132530123</v>
      </c>
      <c r="Q1929" s="3">
        <f t="shared" si="1400"/>
        <v>855.66542168674698</v>
      </c>
      <c r="R1929" s="3">
        <f t="shared" si="1400"/>
        <v>1611.2280851063831</v>
      </c>
      <c r="S1929" s="3">
        <f t="shared" ref="S1929:T1929" si="1401">S1926/S1924</f>
        <v>1089.0650000000001</v>
      </c>
      <c r="T1929" s="3">
        <f t="shared" si="1401"/>
        <v>1233.9361445783131</v>
      </c>
    </row>
    <row r="1930" spans="1:20">
      <c r="B1930" t="s">
        <v>400</v>
      </c>
      <c r="D1930" t="s">
        <v>18</v>
      </c>
      <c r="E1930" s="4">
        <v>0.81</v>
      </c>
      <c r="F1930" s="4">
        <v>0.81</v>
      </c>
      <c r="G1930" s="4">
        <v>1.1000000000000001</v>
      </c>
      <c r="H1930" s="4">
        <v>0.94</v>
      </c>
      <c r="I1930" s="5">
        <v>1.021109759805412</v>
      </c>
      <c r="J1930" s="5">
        <v>1.535758925285241</v>
      </c>
      <c r="K1930" s="3">
        <f t="shared" ref="K1930:M1932" si="1402">K1926/K1925</f>
        <v>1.3838385944014295</v>
      </c>
      <c r="L1930" s="3">
        <f t="shared" si="1402"/>
        <v>1.7968250847980265</v>
      </c>
      <c r="M1930" s="3">
        <f t="shared" si="1402"/>
        <v>1.9814786615253905</v>
      </c>
      <c r="N1930" s="3">
        <f t="shared" ref="N1930:R1932" si="1403">N1926/N1925</f>
        <v>1.906269592476489</v>
      </c>
      <c r="O1930" s="3">
        <f t="shared" si="1403"/>
        <v>2.2145140041771545</v>
      </c>
      <c r="P1930" s="3">
        <f t="shared" si="1403"/>
        <v>2.9179275445658424</v>
      </c>
      <c r="Q1930" s="3">
        <f t="shared" si="1403"/>
        <v>1.5201573235728503</v>
      </c>
      <c r="R1930" s="3">
        <f t="shared" si="1403"/>
        <v>2.1552743624772313</v>
      </c>
      <c r="S1930" s="3">
        <f t="shared" ref="S1930:T1930" si="1404">S1926/S1925</f>
        <v>1.8846553368979213</v>
      </c>
      <c r="T1930" s="3">
        <f t="shared" si="1404"/>
        <v>2.1855889884763124</v>
      </c>
    </row>
    <row r="1931" spans="1:20">
      <c r="B1931" t="s">
        <v>400</v>
      </c>
      <c r="D1931" t="s">
        <v>19</v>
      </c>
      <c r="E1931" s="6">
        <v>0.71350000000000002</v>
      </c>
      <c r="F1931" s="6">
        <v>0.64749999999999996</v>
      </c>
      <c r="G1931" s="6">
        <v>0.56659999999999999</v>
      </c>
      <c r="H1931" s="6">
        <v>0.67759999999999998</v>
      </c>
      <c r="I1931" s="6">
        <v>0.5839567893331109</v>
      </c>
      <c r="J1931" s="6">
        <v>0.50176877706458978</v>
      </c>
      <c r="K1931" s="6">
        <f t="shared" si="1402"/>
        <v>0.56319683102607521</v>
      </c>
      <c r="L1931" s="6">
        <f t="shared" si="1402"/>
        <v>0.47807605107425794</v>
      </c>
      <c r="M1931" s="6">
        <f t="shared" si="1402"/>
        <v>0.46508769120478993</v>
      </c>
      <c r="N1931" s="6">
        <f t="shared" si="1403"/>
        <v>0.47007400098667984</v>
      </c>
      <c r="O1931" s="6">
        <f t="shared" si="1403"/>
        <v>0.45178774132670008</v>
      </c>
      <c r="P1931" s="6">
        <f t="shared" si="1403"/>
        <v>0.49089840599920065</v>
      </c>
      <c r="Q1931" s="6">
        <f t="shared" si="1403"/>
        <v>0.50344246984274776</v>
      </c>
      <c r="R1931" s="6">
        <f t="shared" si="1403"/>
        <v>0.4721467911618098</v>
      </c>
      <c r="S1931" s="6">
        <f t="shared" ref="S1931:T1931" si="1405">S1927/S1926</f>
        <v>0.47158071490870723</v>
      </c>
      <c r="T1931" s="6">
        <f t="shared" si="1405"/>
        <v>0.45328437647375869</v>
      </c>
    </row>
    <row r="1932" spans="1:20">
      <c r="B1932" t="s">
        <v>400</v>
      </c>
      <c r="D1932" t="s">
        <v>20</v>
      </c>
      <c r="E1932" s="6">
        <v>0.58099999999999996</v>
      </c>
      <c r="F1932" s="6">
        <v>0.57809999999999995</v>
      </c>
      <c r="G1932" s="6">
        <v>0.61040000000000005</v>
      </c>
      <c r="H1932" s="6">
        <v>0.6129</v>
      </c>
      <c r="I1932" s="6">
        <v>0.62318820627194471</v>
      </c>
      <c r="J1932" s="6">
        <v>0.62115699937288316</v>
      </c>
      <c r="K1932" s="6">
        <f t="shared" si="1402"/>
        <v>0.64897318586298292</v>
      </c>
      <c r="L1932" s="6">
        <f t="shared" si="1402"/>
        <v>0.62270291420010149</v>
      </c>
      <c r="M1932" s="6">
        <f t="shared" si="1402"/>
        <v>0.62927980733021716</v>
      </c>
      <c r="N1932" s="6">
        <f t="shared" si="1403"/>
        <v>0.60459258637336799</v>
      </c>
      <c r="O1932" s="6">
        <f t="shared" si="1403"/>
        <v>0.55643313097445124</v>
      </c>
      <c r="P1932" s="6">
        <f t="shared" si="1403"/>
        <v>0.57152855224678312</v>
      </c>
      <c r="Q1932" s="6">
        <f t="shared" si="1403"/>
        <v>0.59237217029417177</v>
      </c>
      <c r="R1932" s="6">
        <f t="shared" si="1403"/>
        <v>0.58285870908917992</v>
      </c>
      <c r="S1932" s="6">
        <f t="shared" ref="S1932:T1932" si="1406">S1928/S1927</f>
        <v>0.58264202659051312</v>
      </c>
      <c r="T1932" s="6">
        <f t="shared" si="1406"/>
        <v>0.56152554212927863</v>
      </c>
    </row>
    <row r="1933" spans="1:20">
      <c r="B1933" t="s">
        <v>400</v>
      </c>
      <c r="D1933" t="s">
        <v>21</v>
      </c>
      <c r="E1933" s="6">
        <v>0.41460000000000002</v>
      </c>
      <c r="F1933" s="6">
        <v>0.37430000000000002</v>
      </c>
      <c r="G1933" s="6">
        <v>0.34589999999999999</v>
      </c>
      <c r="H1933" s="6">
        <v>0.41520000000000001</v>
      </c>
      <c r="I1933" s="6">
        <v>0.36391498408482531</v>
      </c>
      <c r="J1933" s="6">
        <v>0.31167718794044175</v>
      </c>
      <c r="K1933" s="6">
        <f t="shared" ref="K1933:R1933" si="1407">K1928/K1926</f>
        <v>0.36549964169892812</v>
      </c>
      <c r="L1933" s="6">
        <f t="shared" si="1407"/>
        <v>0.29769935021321697</v>
      </c>
      <c r="M1933" s="6">
        <f t="shared" si="1407"/>
        <v>0.29267029271300576</v>
      </c>
      <c r="N1933" s="6">
        <f t="shared" si="1407"/>
        <v>0.2842032560434139</v>
      </c>
      <c r="O1933" s="6">
        <f t="shared" si="1407"/>
        <v>0.25138966744229124</v>
      </c>
      <c r="P1933" s="6">
        <f t="shared" si="1407"/>
        <v>0.28056245528097673</v>
      </c>
      <c r="Q1933" s="6">
        <f t="shared" si="1407"/>
        <v>0.29822530847900663</v>
      </c>
      <c r="R1933" s="6">
        <f t="shared" si="1407"/>
        <v>0.27519486919717107</v>
      </c>
      <c r="S1933" s="6">
        <f t="shared" ref="S1933:T1933" si="1408">S1928/S1926</f>
        <v>0.27476274343541218</v>
      </c>
      <c r="T1933" s="6">
        <f t="shared" si="1408"/>
        <v>0.25453075523815938</v>
      </c>
    </row>
    <row r="1934" spans="1:20">
      <c r="B1934" t="s">
        <v>400</v>
      </c>
    </row>
    <row r="1935" spans="1:20">
      <c r="A1935" t="s">
        <v>393</v>
      </c>
      <c r="B1935" t="s">
        <v>402</v>
      </c>
      <c r="C1935" t="s">
        <v>403</v>
      </c>
    </row>
    <row r="1936" spans="1:20">
      <c r="B1936" t="s">
        <v>402</v>
      </c>
      <c r="D1936" t="s">
        <v>12</v>
      </c>
      <c r="E1936" s="1">
        <v>90</v>
      </c>
      <c r="F1936" s="1">
        <v>66</v>
      </c>
      <c r="G1936" s="1">
        <v>81</v>
      </c>
      <c r="H1936" s="1">
        <v>92</v>
      </c>
      <c r="I1936" s="1">
        <v>89</v>
      </c>
      <c r="J1936" s="1">
        <v>67</v>
      </c>
      <c r="K1936" s="1">
        <f>HLOOKUP(B1935,'FY14-15'!$E$2:$GA$49,15,FALSE)</f>
        <v>54</v>
      </c>
      <c r="L1936" s="1">
        <f>HLOOKUP(B1935,'FY15-16'!$E$2:$GA$49,15,FALSE)</f>
        <v>59</v>
      </c>
      <c r="M1936" s="1">
        <f>HLOOKUP(B1935,'FY16-17'!$E$2:$GA$49,15,FALSE)</f>
        <v>55</v>
      </c>
      <c r="N1936" s="1">
        <f>HLOOKUP(B1935,'FY17-18'!$E$2:$GA$49,15,FALSE)</f>
        <v>82</v>
      </c>
      <c r="O1936" s="1">
        <f>HLOOKUP($B1935,'FY18-19'!$E$2:$GA$49,15,FALSE)</f>
        <v>47</v>
      </c>
      <c r="P1936" s="1">
        <f>HLOOKUP($B1935,'FY19-20'!$E$2:$GA$49,15,FALSE)</f>
        <v>80</v>
      </c>
      <c r="Q1936" s="1">
        <f>HLOOKUP($B1935,'FY20-21'!$E$2:$GA$49,15,FALSE)</f>
        <v>65</v>
      </c>
      <c r="R1936" s="1">
        <f>HLOOKUP($B1935,'FY21-22'!$E$2:$GA$49,15,FALSE)</f>
        <v>60</v>
      </c>
      <c r="S1936" s="1">
        <f>HLOOKUP($B1935,'FY22-23'!$E$2:$GA$49,15,FALSE)</f>
        <v>74</v>
      </c>
      <c r="T1936" s="1">
        <f>HLOOKUP($B1935,'FY23-24'!$E$2:$GA$49,15,FALSE)</f>
        <v>70</v>
      </c>
    </row>
    <row r="1937" spans="1:20">
      <c r="B1937" t="s">
        <v>402</v>
      </c>
      <c r="D1937" t="s">
        <v>13</v>
      </c>
      <c r="E1937" s="3">
        <v>61984</v>
      </c>
      <c r="F1937" s="3">
        <v>59388</v>
      </c>
      <c r="G1937" s="3">
        <v>67032</v>
      </c>
      <c r="H1937" s="3">
        <v>64368</v>
      </c>
      <c r="I1937" s="1">
        <v>68093</v>
      </c>
      <c r="J1937" s="1">
        <v>67346</v>
      </c>
      <c r="K1937" s="1">
        <f>HLOOKUP(B1936,'FY14-15'!$E$2:$GA$49,31,FALSE)</f>
        <v>68856</v>
      </c>
      <c r="L1937" s="1">
        <f>HLOOKUP(B1936,'FY15-16'!$E$2:$GA$49,31,FALSE)</f>
        <v>62012</v>
      </c>
      <c r="M1937" s="1">
        <f>HLOOKUP(B1936,'FY16-17'!$E$2:$GA$49,31,FALSE)</f>
        <v>49500</v>
      </c>
      <c r="N1937" s="1">
        <f>HLOOKUP(B1936,'FY17-18'!$E$2:$GA$49,31,FALSE)</f>
        <v>68550</v>
      </c>
      <c r="O1937" s="1">
        <f>HLOOKUP($B1936,'FY18-19'!$E$2:$GA$49,31,FALSE)</f>
        <v>56301</v>
      </c>
      <c r="P1937" s="1">
        <f>HLOOKUP($B1936,'FY19-20'!$E$2:$GA$49,31,FALSE)</f>
        <v>57596</v>
      </c>
      <c r="Q1937" s="1">
        <f>HLOOKUP($B1936,'FY20-21'!$E$2:$GA$49,31,FALSE)</f>
        <v>69733</v>
      </c>
      <c r="R1937" s="1">
        <f>HLOOKUP($B1936,'FY21-22'!$E$2:$GA$49,31,FALSE)</f>
        <v>69984</v>
      </c>
      <c r="S1937" s="1">
        <f>HLOOKUP($B1936,'FY22-23'!$E$2:$GA$49,31,FALSE)</f>
        <v>96180</v>
      </c>
      <c r="T1937" s="1">
        <f>HLOOKUP($B1936,'FY23-24'!$E$2:$GA$49,31,FALSE)</f>
        <v>97528</v>
      </c>
    </row>
    <row r="1938" spans="1:20">
      <c r="B1938" t="s">
        <v>402</v>
      </c>
      <c r="D1938" t="s">
        <v>24</v>
      </c>
      <c r="E1938" s="3">
        <v>95247</v>
      </c>
      <c r="F1938" s="3">
        <v>68160.53</v>
      </c>
      <c r="G1938" s="3">
        <v>77238.039999999994</v>
      </c>
      <c r="H1938" s="3">
        <v>82985.64</v>
      </c>
      <c r="I1938" s="1">
        <v>98548.18</v>
      </c>
      <c r="J1938" s="1">
        <v>98062.14</v>
      </c>
      <c r="K1938" s="1">
        <f>HLOOKUP(B1937,'FY14-15'!$E$2:$GA$49,7,FALSE)</f>
        <v>76101.17</v>
      </c>
      <c r="L1938" s="1">
        <f>HLOOKUP(B1937,'FY15-16'!$E$2:$GA$49,7,FALSE)</f>
        <v>94484.49</v>
      </c>
      <c r="M1938" s="1">
        <f>HLOOKUP(B1937,'FY16-17'!$E$2:$GA$49,7,FALSE)</f>
        <v>94150.18</v>
      </c>
      <c r="N1938" s="1">
        <f>HLOOKUP(B1937,'FY17-18'!$E$2:$GA$49,7,FALSE)</f>
        <v>107246.11</v>
      </c>
      <c r="O1938" s="1">
        <f>HLOOKUP($B1937,'FY18-19'!$E$2:$GA$49,7,FALSE)</f>
        <v>133339.69</v>
      </c>
      <c r="P1938" s="1">
        <f>HLOOKUP($B1937,'FY19-20'!$E$2:$GA$49,7,FALSE)</f>
        <v>106609.60000000001</v>
      </c>
      <c r="Q1938" s="1">
        <f>HLOOKUP($B1937,'FY20-21'!$E$2:$GA$49,7,FALSE)</f>
        <v>97737.43</v>
      </c>
      <c r="R1938" s="1">
        <f>HLOOKUP($B1937,'FY21-22'!$E$2:$GA$49,7,FALSE)</f>
        <v>133334.32999999999</v>
      </c>
      <c r="S1938" s="1">
        <f>HLOOKUP($B1937,'FY22-23'!$E$2:$GA$49,7,FALSE)</f>
        <v>166481.51999999999</v>
      </c>
      <c r="T1938" s="1">
        <f>HLOOKUP($B1937,'FY23-24'!$E$2:$GA$49,7,FALSE)</f>
        <v>149442.73000000001</v>
      </c>
    </row>
    <row r="1939" spans="1:20">
      <c r="B1939" t="s">
        <v>402</v>
      </c>
      <c r="D1939" t="s">
        <v>15</v>
      </c>
      <c r="E1939" s="3">
        <v>53456.17</v>
      </c>
      <c r="F1939" s="3">
        <v>47783.08</v>
      </c>
      <c r="G1939" s="3">
        <v>42947.64</v>
      </c>
      <c r="H1939" s="3">
        <v>44227.19</v>
      </c>
      <c r="I1939" s="1">
        <v>50431.09</v>
      </c>
      <c r="J1939" s="1">
        <v>50079.4</v>
      </c>
      <c r="K1939" s="1">
        <f>HLOOKUP(B1938,'FY14-15'!$E$2:$GA$49,39,FALSE)</f>
        <v>50079.4</v>
      </c>
      <c r="L1939" s="1">
        <f>HLOOKUP(B1938,'FY15-16'!$E$2:$GA$49,39,FALSE)</f>
        <v>47531.83</v>
      </c>
      <c r="M1939" s="1">
        <f>HLOOKUP(B1938,'FY16-17'!$E$2:$GA$49,39,FALSE)</f>
        <v>47531.83</v>
      </c>
      <c r="N1939" s="1">
        <f>HLOOKUP(B1938,'FY17-18'!$E$2:$GA$49,39,FALSE)</f>
        <v>53491.53</v>
      </c>
      <c r="O1939" s="1">
        <f>HLOOKUP($B1938,'FY18-19'!$E$2:$GA$49,39,FALSE)</f>
        <v>59261.86</v>
      </c>
      <c r="P1939" s="1">
        <f>HLOOKUP($B1938,'FY19-20'!$E$2:$GA$49,39,FALSE)</f>
        <v>59261.86</v>
      </c>
      <c r="Q1939" s="1">
        <f>HLOOKUP($B1938,'FY20-21'!$E$2:$GA$49,39,FALSE)</f>
        <v>50567.21</v>
      </c>
      <c r="R1939" s="1">
        <f>HLOOKUP($B1938,'FY21-22'!$E$2:$GA$49,39,FALSE)</f>
        <v>62686.729999999996</v>
      </c>
      <c r="S1939" s="1">
        <f>HLOOKUP($B1938,'FY22-23'!$E$2:$GA$49,39,FALSE)</f>
        <v>80474.070000000007</v>
      </c>
      <c r="T1939" s="1">
        <f>HLOOKUP($B1938,'FY23-24'!$E$2:$GA$49,39,FALSE)</f>
        <v>80474.06</v>
      </c>
    </row>
    <row r="1940" spans="1:20">
      <c r="B1940" t="s">
        <v>402</v>
      </c>
      <c r="D1940" t="s">
        <v>16</v>
      </c>
      <c r="E1940" s="3">
        <v>31058.91</v>
      </c>
      <c r="F1940" s="3">
        <v>27544.379999999997</v>
      </c>
      <c r="G1940" s="3">
        <v>25273.809999999998</v>
      </c>
      <c r="H1940" s="3">
        <v>27237.22</v>
      </c>
      <c r="I1940" s="1">
        <v>31704.979999999996</v>
      </c>
      <c r="J1940" s="1">
        <v>30994.75</v>
      </c>
      <c r="K1940" s="1">
        <f>HLOOKUP(B1939,'FY14-15'!$E$2:$GA$49,48,FALSE)</f>
        <v>32460.699999999997</v>
      </c>
      <c r="L1940" s="1">
        <f>HLOOKUP(B1939,'FY15-16'!$E$2:$GA$49,48,FALSE)</f>
        <v>29033.43</v>
      </c>
      <c r="M1940" s="1">
        <f>HLOOKUP(B1939,'FY16-17'!$E$2:$GA$49,48,FALSE)</f>
        <v>28894.190000000002</v>
      </c>
      <c r="N1940" s="1">
        <f>HLOOKUP(B1939,'FY17-18'!$E$2:$GA$49,48,FALSE)</f>
        <v>31678.85</v>
      </c>
      <c r="O1940" s="1">
        <f>HLOOKUP($B1939,'FY18-19'!$E$2:$GA$49,48,FALSE)</f>
        <v>33460.01</v>
      </c>
      <c r="P1940" s="1">
        <f>HLOOKUP($B1939,'FY19-20'!$E$2:$GA$49,48,FALSE)</f>
        <v>33869.85</v>
      </c>
      <c r="Q1940" s="1">
        <f>HLOOKUP($B1939,'FY20-21'!$E$2:$GA$49,48,FALSE)</f>
        <v>29317.870000000003</v>
      </c>
      <c r="R1940" s="1">
        <f>HLOOKUP($B1939,'FY21-22'!$E$2:$GA$49,48,FALSE)</f>
        <v>37697.53</v>
      </c>
      <c r="S1940" s="1">
        <f>HLOOKUP($B1939,'FY22-23'!$E$2:$GA$49,48,FALSE)</f>
        <v>47738.979999999996</v>
      </c>
      <c r="T1940" s="1">
        <f>HLOOKUP($B1939,'FY23-24'!$E$2:$GA$49,48,FALSE)</f>
        <v>44224.14</v>
      </c>
    </row>
    <row r="1941" spans="1:20">
      <c r="B1941" t="s">
        <v>402</v>
      </c>
      <c r="D1941" t="s">
        <v>17</v>
      </c>
      <c r="E1941" s="3">
        <v>1058.3</v>
      </c>
      <c r="F1941" s="3">
        <v>1032.74</v>
      </c>
      <c r="G1941" s="3">
        <v>953.56</v>
      </c>
      <c r="H1941" s="3">
        <v>902.02</v>
      </c>
      <c r="I1941" s="3">
        <v>1107.2829213483146</v>
      </c>
      <c r="J1941" s="3">
        <v>1463.6140298507462</v>
      </c>
      <c r="K1941" s="3">
        <f t="shared" ref="K1941:R1941" si="1409">K1938/K1936</f>
        <v>1409.2809259259259</v>
      </c>
      <c r="L1941" s="3">
        <f t="shared" si="1409"/>
        <v>1601.4320338983052</v>
      </c>
      <c r="M1941" s="3">
        <f t="shared" si="1409"/>
        <v>1711.8214545454543</v>
      </c>
      <c r="N1941" s="3">
        <f t="shared" si="1409"/>
        <v>1307.8793902439024</v>
      </c>
      <c r="O1941" s="3">
        <f t="shared" si="1409"/>
        <v>2837.014680851064</v>
      </c>
      <c r="P1941" s="3">
        <f t="shared" si="1409"/>
        <v>1332.6200000000001</v>
      </c>
      <c r="Q1941" s="3">
        <f t="shared" si="1409"/>
        <v>1503.6527692307691</v>
      </c>
      <c r="R1941" s="3">
        <f t="shared" si="1409"/>
        <v>2222.2388333333333</v>
      </c>
      <c r="S1941" s="3">
        <f t="shared" ref="S1941:T1941" si="1410">S1938/S1936</f>
        <v>2249.75027027027</v>
      </c>
      <c r="T1941" s="3">
        <f t="shared" si="1410"/>
        <v>2134.8961428571429</v>
      </c>
    </row>
    <row r="1942" spans="1:20">
      <c r="B1942" t="s">
        <v>402</v>
      </c>
      <c r="D1942" t="s">
        <v>18</v>
      </c>
      <c r="E1942" s="4">
        <v>1.54</v>
      </c>
      <c r="F1942" s="4">
        <v>1.1499999999999999</v>
      </c>
      <c r="G1942" s="4">
        <v>1.1499999999999999</v>
      </c>
      <c r="H1942" s="4">
        <v>1.29</v>
      </c>
      <c r="I1942" s="5">
        <v>1.4472586022058067</v>
      </c>
      <c r="J1942" s="5">
        <v>1.4560944970748078</v>
      </c>
      <c r="K1942" s="3">
        <f t="shared" ref="K1942:M1944" si="1411">K1938/K1937</f>
        <v>1.1052220576275125</v>
      </c>
      <c r="L1942" s="3">
        <f t="shared" si="1411"/>
        <v>1.5236484873895375</v>
      </c>
      <c r="M1942" s="3">
        <f t="shared" si="1411"/>
        <v>1.9020238383838382</v>
      </c>
      <c r="N1942" s="3">
        <f t="shared" ref="N1942:R1944" si="1412">N1938/N1937</f>
        <v>1.564494675419402</v>
      </c>
      <c r="O1942" s="3">
        <f t="shared" si="1412"/>
        <v>2.3683360863927816</v>
      </c>
      <c r="P1942" s="3">
        <f t="shared" si="1412"/>
        <v>1.8509896520591709</v>
      </c>
      <c r="Q1942" s="3">
        <f t="shared" si="1412"/>
        <v>1.4015950841065206</v>
      </c>
      <c r="R1942" s="3">
        <f t="shared" si="1412"/>
        <v>1.9052116197988109</v>
      </c>
      <c r="S1942" s="3">
        <f t="shared" ref="S1942:T1942" si="1413">S1938/S1937</f>
        <v>1.7309369931378664</v>
      </c>
      <c r="T1942" s="3">
        <f t="shared" si="1413"/>
        <v>1.5323059018948406</v>
      </c>
    </row>
    <row r="1943" spans="1:20">
      <c r="B1943" t="s">
        <v>402</v>
      </c>
      <c r="D1943" t="s">
        <v>19</v>
      </c>
      <c r="E1943" s="6">
        <v>0.56120000000000003</v>
      </c>
      <c r="F1943" s="6">
        <v>0.70099999999999996</v>
      </c>
      <c r="G1943" s="6">
        <v>0.55600000000000005</v>
      </c>
      <c r="H1943" s="6">
        <v>0.53290000000000004</v>
      </c>
      <c r="I1943" s="6">
        <v>0.51174045020415393</v>
      </c>
      <c r="J1943" s="6">
        <v>0.51069046626965309</v>
      </c>
      <c r="K1943" s="6">
        <f t="shared" si="1411"/>
        <v>0.65806346998344445</v>
      </c>
      <c r="L1943" s="6">
        <f t="shared" si="1411"/>
        <v>0.50306489456629333</v>
      </c>
      <c r="M1943" s="6">
        <f t="shared" si="1411"/>
        <v>0.50485118562704823</v>
      </c>
      <c r="N1943" s="6">
        <f t="shared" si="1412"/>
        <v>0.49877361519219671</v>
      </c>
      <c r="O1943" s="6">
        <f t="shared" si="1412"/>
        <v>0.44444276119136022</v>
      </c>
      <c r="P1943" s="6">
        <f t="shared" si="1412"/>
        <v>0.55587733187255184</v>
      </c>
      <c r="Q1943" s="6">
        <f t="shared" si="1412"/>
        <v>0.51737814264197457</v>
      </c>
      <c r="R1943" s="6">
        <f t="shared" si="1412"/>
        <v>0.47014696065146916</v>
      </c>
      <c r="S1943" s="6">
        <f t="shared" ref="S1943:T1943" si="1414">S1939/S1938</f>
        <v>0.48338139872821928</v>
      </c>
      <c r="T1943" s="6">
        <f t="shared" si="1414"/>
        <v>0.53849431149979654</v>
      </c>
    </row>
    <row r="1944" spans="1:20">
      <c r="B1944" t="s">
        <v>402</v>
      </c>
      <c r="D1944" t="s">
        <v>20</v>
      </c>
      <c r="E1944" s="6">
        <v>0.58099999999999996</v>
      </c>
      <c r="F1944" s="6">
        <v>0.57640000000000002</v>
      </c>
      <c r="G1944" s="6">
        <v>0.58850000000000002</v>
      </c>
      <c r="H1944" s="6">
        <v>0.61580000000000001</v>
      </c>
      <c r="I1944" s="6">
        <v>0.62867925321463403</v>
      </c>
      <c r="J1944" s="6">
        <v>0.61891216747804489</v>
      </c>
      <c r="K1944" s="6">
        <f t="shared" si="1411"/>
        <v>0.64818468272383445</v>
      </c>
      <c r="L1944" s="6">
        <f t="shared" si="1411"/>
        <v>0.61082079103623821</v>
      </c>
      <c r="M1944" s="6">
        <f t="shared" si="1411"/>
        <v>0.60789138562516953</v>
      </c>
      <c r="N1944" s="6">
        <f t="shared" si="1412"/>
        <v>0.59222179660966889</v>
      </c>
      <c r="O1944" s="6">
        <f t="shared" si="1412"/>
        <v>0.56461288930182074</v>
      </c>
      <c r="P1944" s="6">
        <f t="shared" si="1412"/>
        <v>0.57152863578699686</v>
      </c>
      <c r="Q1944" s="6">
        <f t="shared" si="1412"/>
        <v>0.57978025681068823</v>
      </c>
      <c r="R1944" s="6">
        <f t="shared" si="1412"/>
        <v>0.60136379740975487</v>
      </c>
      <c r="S1944" s="6">
        <f t="shared" ref="S1944:T1944" si="1415">S1940/S1939</f>
        <v>0.59322189122533497</v>
      </c>
      <c r="T1944" s="6">
        <f t="shared" si="1415"/>
        <v>0.54954528204492226</v>
      </c>
    </row>
    <row r="1945" spans="1:20">
      <c r="B1945" t="s">
        <v>402</v>
      </c>
      <c r="D1945" t="s">
        <v>21</v>
      </c>
      <c r="E1945" s="6">
        <v>0.3261</v>
      </c>
      <c r="F1945" s="6">
        <v>0.40410000000000001</v>
      </c>
      <c r="G1945" s="6">
        <v>0.32719999999999999</v>
      </c>
      <c r="H1945" s="6">
        <v>0.32819999999999999</v>
      </c>
      <c r="I1945" s="6">
        <v>0.32172060407406811</v>
      </c>
      <c r="J1945" s="6">
        <v>0.31607254338932439</v>
      </c>
      <c r="K1945" s="6">
        <f t="shared" ref="K1945:R1945" si="1416">K1940/K1938</f>
        <v>0.42654666150336451</v>
      </c>
      <c r="L1945" s="6">
        <f t="shared" si="1416"/>
        <v>0.30728249684154507</v>
      </c>
      <c r="M1945" s="6">
        <f t="shared" si="1416"/>
        <v>0.30689468676533604</v>
      </c>
      <c r="N1945" s="6">
        <f t="shared" si="1416"/>
        <v>0.29538460649062237</v>
      </c>
      <c r="O1945" s="6">
        <f t="shared" si="1416"/>
        <v>0.25093811152553303</v>
      </c>
      <c r="P1945" s="6">
        <f t="shared" si="1416"/>
        <v>0.31769981315003526</v>
      </c>
      <c r="Q1945" s="6">
        <f t="shared" si="1416"/>
        <v>0.29996563240920088</v>
      </c>
      <c r="R1945" s="6">
        <f t="shared" si="1416"/>
        <v>0.28272936159802209</v>
      </c>
      <c r="S1945" s="6">
        <f t="shared" ref="S1945:T1945" si="1417">S1940/S1938</f>
        <v>0.28675242753670199</v>
      </c>
      <c r="T1945" s="6">
        <f t="shared" si="1417"/>
        <v>0.29592700829274193</v>
      </c>
    </row>
    <row r="1946" spans="1:20">
      <c r="B1946" t="s">
        <v>402</v>
      </c>
    </row>
    <row r="1947" spans="1:20">
      <c r="A1947" t="s">
        <v>404</v>
      </c>
      <c r="B1947" t="s">
        <v>405</v>
      </c>
      <c r="C1947" t="s">
        <v>406</v>
      </c>
    </row>
    <row r="1948" spans="1:20">
      <c r="B1948" t="s">
        <v>405</v>
      </c>
      <c r="D1948" t="s">
        <v>12</v>
      </c>
      <c r="E1948" s="1">
        <v>1512</v>
      </c>
      <c r="F1948" s="1">
        <v>1283</v>
      </c>
      <c r="G1948" s="1">
        <v>1345</v>
      </c>
      <c r="H1948" s="1">
        <v>1223</v>
      </c>
      <c r="I1948" s="1">
        <v>1239</v>
      </c>
      <c r="J1948" s="1">
        <v>1141</v>
      </c>
      <c r="K1948" s="1">
        <f>HLOOKUP(B1947,'FY14-15'!$E$2:$GA$49,15,FALSE)</f>
        <v>1182</v>
      </c>
      <c r="L1948" s="1">
        <f>HLOOKUP(B1947,'FY15-16'!$E$2:$GA$49,15,FALSE)</f>
        <v>1008</v>
      </c>
      <c r="M1948" s="1">
        <f>HLOOKUP(B1947,'FY16-17'!$E$2:$GA$49,15,FALSE)</f>
        <v>1081</v>
      </c>
      <c r="N1948" s="1">
        <f>HLOOKUP(B1947,'FY17-18'!$E$2:$GA$49,15,FALSE)</f>
        <v>990</v>
      </c>
      <c r="O1948" s="1">
        <f>HLOOKUP($B1947,'FY18-19'!$E$2:$GA$49,15,FALSE)</f>
        <v>999</v>
      </c>
      <c r="P1948" s="1">
        <f>HLOOKUP($B1947,'FY19-20'!$E$2:$GA$49,15,FALSE)</f>
        <v>1151</v>
      </c>
      <c r="Q1948" s="1">
        <f>HLOOKUP($B1947,'FY20-21'!$E$2:$GA$49,15,FALSE)</f>
        <v>419</v>
      </c>
      <c r="R1948" s="1">
        <f>HLOOKUP($B1947,'FY21-22'!$E$2:$GA$49,15,FALSE)</f>
        <v>739</v>
      </c>
      <c r="S1948" s="1">
        <f>HLOOKUP($B1947,'FY22-23'!$E$2:$GA$49,15,FALSE)</f>
        <v>950</v>
      </c>
      <c r="T1948" s="1">
        <f>HLOOKUP($B1947,'FY23-24'!$E$2:$GA$49,15,FALSE)</f>
        <v>752</v>
      </c>
    </row>
    <row r="1949" spans="1:20">
      <c r="B1949" t="s">
        <v>405</v>
      </c>
      <c r="D1949" t="s">
        <v>13</v>
      </c>
      <c r="E1949" s="3">
        <v>228120</v>
      </c>
      <c r="F1949" s="3">
        <v>214638</v>
      </c>
      <c r="G1949" s="3">
        <v>203093</v>
      </c>
      <c r="H1949" s="3">
        <v>166840</v>
      </c>
      <c r="I1949" s="1">
        <v>150891</v>
      </c>
      <c r="J1949" s="1">
        <v>156000</v>
      </c>
      <c r="K1949" s="1">
        <f>HLOOKUP(B1948,'FY14-15'!$E$2:$GA$49,31,FALSE)</f>
        <v>153433</v>
      </c>
      <c r="L1949" s="1">
        <f>HLOOKUP(B1948,'FY15-16'!$E$2:$GA$49,31,FALSE)</f>
        <v>152133</v>
      </c>
      <c r="M1949" s="1">
        <f>HLOOKUP(B1948,'FY16-17'!$E$2:$GA$49,31,FALSE)</f>
        <v>156640</v>
      </c>
      <c r="N1949" s="1">
        <f>HLOOKUP(B1948,'FY17-18'!$E$2:$GA$49,31,FALSE)</f>
        <v>129766</v>
      </c>
      <c r="O1949" s="1">
        <f>HLOOKUP($B1948,'FY18-19'!$E$2:$GA$49,31,FALSE)</f>
        <v>128826</v>
      </c>
      <c r="P1949" s="1">
        <f>HLOOKUP($B1948,'FY19-20'!$E$2:$GA$49,31,FALSE)</f>
        <v>115368</v>
      </c>
      <c r="Q1949" s="1">
        <f>HLOOKUP($B1948,'FY20-21'!$E$2:$GA$49,31,FALSE)</f>
        <v>114800</v>
      </c>
      <c r="R1949" s="1">
        <f>HLOOKUP($B1948,'FY21-22'!$E$2:$GA$49,31,FALSE)</f>
        <v>150992</v>
      </c>
      <c r="S1949" s="1">
        <f>HLOOKUP($B1948,'FY22-23'!$E$2:$GA$49,31,FALSE)</f>
        <v>185760</v>
      </c>
      <c r="T1949" s="1">
        <f>HLOOKUP($B1948,'FY23-24'!$E$2:$GA$49,31,FALSE)</f>
        <v>105967.8</v>
      </c>
    </row>
    <row r="1950" spans="1:20">
      <c r="B1950" t="s">
        <v>405</v>
      </c>
      <c r="D1950" t="s">
        <v>24</v>
      </c>
      <c r="E1950" s="3">
        <v>517357.4</v>
      </c>
      <c r="F1950" s="3">
        <v>546158.61</v>
      </c>
      <c r="G1950" s="3">
        <v>520895.85</v>
      </c>
      <c r="H1950" s="3">
        <v>421830.16</v>
      </c>
      <c r="I1950" s="1">
        <v>448473.76</v>
      </c>
      <c r="J1950" s="1">
        <v>440223.1</v>
      </c>
      <c r="K1950" s="1">
        <f>HLOOKUP(B1949,'FY14-15'!$E$2:$GA$49,7,FALSE)</f>
        <v>507743.36</v>
      </c>
      <c r="L1950" s="1">
        <f>HLOOKUP(B1949,'FY15-16'!$E$2:$GA$49,7,FALSE)</f>
        <v>493060.22</v>
      </c>
      <c r="M1950" s="1">
        <f>HLOOKUP(B1949,'FY16-17'!$E$2:$GA$49,7,FALSE)</f>
        <v>457217.71</v>
      </c>
      <c r="N1950" s="1">
        <f>HLOOKUP(B1949,'FY17-18'!$E$2:$GA$49,7,FALSE)</f>
        <v>492181.21</v>
      </c>
      <c r="O1950" s="1">
        <f>HLOOKUP($B1949,'FY18-19'!$E$2:$GA$49,7,FALSE)</f>
        <v>640384.53</v>
      </c>
      <c r="P1950" s="1">
        <f>HLOOKUP($B1949,'FY19-20'!$E$2:$GA$49,7,FALSE)</f>
        <v>491052.42</v>
      </c>
      <c r="Q1950" s="1">
        <f>HLOOKUP($B1949,'FY20-21'!$E$2:$GA$49,7,FALSE)</f>
        <v>514588.5</v>
      </c>
      <c r="R1950" s="1">
        <f>HLOOKUP($B1949,'FY21-22'!$E$2:$GA$49,7,FALSE)</f>
        <v>599465.12</v>
      </c>
      <c r="S1950" s="1">
        <f>HLOOKUP($B1949,'FY22-23'!$E$2:$GA$49,7,FALSE)</f>
        <v>567100.30000000005</v>
      </c>
      <c r="T1950" s="1">
        <f>HLOOKUP($B1949,'FY23-24'!$E$2:$GA$49,7,FALSE)</f>
        <v>625678.13</v>
      </c>
    </row>
    <row r="1951" spans="1:20">
      <c r="B1951" t="s">
        <v>405</v>
      </c>
      <c r="D1951" t="s">
        <v>15</v>
      </c>
      <c r="E1951" s="3">
        <v>236678.46</v>
      </c>
      <c r="F1951" s="3">
        <v>238736.64000000001</v>
      </c>
      <c r="G1951" s="3">
        <v>238736.64000000001</v>
      </c>
      <c r="H1951" s="3">
        <v>227288.88</v>
      </c>
      <c r="I1951" s="1">
        <v>189686.34000000003</v>
      </c>
      <c r="J1951" s="1">
        <v>188171.32</v>
      </c>
      <c r="K1951" s="1">
        <f>HLOOKUP(B1950,'FY14-15'!$E$2:$GA$49,39,FALSE)</f>
        <v>210397.57</v>
      </c>
      <c r="L1951" s="1">
        <f>HLOOKUP(B1950,'FY15-16'!$E$2:$GA$49,39,FALSE)</f>
        <v>210397.57</v>
      </c>
      <c r="M1951" s="1">
        <f>HLOOKUP(B1950,'FY16-17'!$E$2:$GA$49,39,FALSE)</f>
        <v>205098.81999999998</v>
      </c>
      <c r="N1951" s="1">
        <f>HLOOKUP(B1950,'FY17-18'!$E$2:$GA$49,39,FALSE)</f>
        <v>199199.63</v>
      </c>
      <c r="O1951" s="1">
        <f>HLOOKUP($B1950,'FY18-19'!$E$2:$GA$49,39,FALSE)</f>
        <v>249160.69</v>
      </c>
      <c r="P1951" s="1">
        <f>HLOOKUP($B1950,'FY19-20'!$E$2:$GA$49,39,FALSE)</f>
        <v>249160.69</v>
      </c>
      <c r="Q1951" s="1">
        <f>HLOOKUP($B1950,'FY20-21'!$E$2:$GA$49,39,FALSE)</f>
        <v>203040.98</v>
      </c>
      <c r="R1951" s="1">
        <f>HLOOKUP($B1950,'FY21-22'!$E$2:$GA$49,39,FALSE)</f>
        <v>240852.40999999997</v>
      </c>
      <c r="S1951" s="1">
        <f>HLOOKUP($B1950,'FY22-23'!$E$2:$GA$49,39,FALSE)</f>
        <v>240852.41</v>
      </c>
      <c r="T1951" s="1">
        <f>HLOOKUP($B1950,'FY23-24'!$E$2:$GA$49,39,FALSE)</f>
        <v>238597.55</v>
      </c>
    </row>
    <row r="1952" spans="1:20">
      <c r="B1952" t="s">
        <v>405</v>
      </c>
      <c r="D1952" t="s">
        <v>16</v>
      </c>
      <c r="E1952" s="3">
        <v>137514.06</v>
      </c>
      <c r="F1952" s="3">
        <v>140567.58000000002</v>
      </c>
      <c r="G1952" s="3">
        <v>143177.78</v>
      </c>
      <c r="H1952" s="3">
        <v>138115.06</v>
      </c>
      <c r="I1952" s="1">
        <v>112916.07</v>
      </c>
      <c r="J1952" s="1">
        <v>116580.48000000001</v>
      </c>
      <c r="K1952" s="1">
        <f>HLOOKUP(B1951,'FY14-15'!$E$2:$GA$49,48,FALSE)</f>
        <v>138867.04</v>
      </c>
      <c r="L1952" s="1">
        <f>HLOOKUP(B1951,'FY15-16'!$E$2:$GA$49,48,FALSE)</f>
        <v>129689.12</v>
      </c>
      <c r="M1952" s="1">
        <f>HLOOKUP(B1951,'FY16-17'!$E$2:$GA$49,48,FALSE)</f>
        <v>124137.45000000001</v>
      </c>
      <c r="N1952" s="1">
        <f>HLOOKUP(B1951,'FY17-18'!$E$2:$GA$49,48,FALSE)</f>
        <v>115290.34</v>
      </c>
      <c r="O1952" s="1">
        <f>HLOOKUP($B1951,'FY18-19'!$E$2:$GA$49,48,FALSE)</f>
        <v>142966.34</v>
      </c>
      <c r="P1952" s="1">
        <f>HLOOKUP($B1951,'FY19-20'!$E$2:$GA$49,48,FALSE)</f>
        <v>142402.46000000002</v>
      </c>
      <c r="Q1952" s="1">
        <f>HLOOKUP($B1951,'FY20-21'!$E$2:$GA$49,48,FALSE)</f>
        <v>116607.16</v>
      </c>
      <c r="R1952" s="1">
        <f>HLOOKUP($B1951,'FY21-22'!$E$2:$GA$49,48,FALSE)</f>
        <v>144002.06</v>
      </c>
      <c r="S1952" s="1">
        <f>HLOOKUP($B1951,'FY22-23'!$E$2:$GA$49,48,FALSE)</f>
        <v>137919.6</v>
      </c>
      <c r="T1952" s="1">
        <f>HLOOKUP($B1951,'FY23-24'!$E$2:$GA$49,48,FALSE)</f>
        <v>130923.11000000002</v>
      </c>
    </row>
    <row r="1953" spans="1:20">
      <c r="B1953" t="s">
        <v>405</v>
      </c>
      <c r="D1953" t="s">
        <v>17</v>
      </c>
      <c r="E1953" s="3">
        <v>342.17</v>
      </c>
      <c r="F1953" s="3">
        <v>425.69</v>
      </c>
      <c r="G1953" s="3">
        <v>387.28</v>
      </c>
      <c r="H1953" s="3">
        <v>344.91</v>
      </c>
      <c r="I1953" s="3">
        <v>361.96429378531076</v>
      </c>
      <c r="J1953" s="3">
        <v>385.82217353198945</v>
      </c>
      <c r="K1953" s="3">
        <f t="shared" ref="K1953:R1953" si="1418">K1950/K1948</f>
        <v>429.56291032148897</v>
      </c>
      <c r="L1953" s="3">
        <f t="shared" si="1418"/>
        <v>489.14704365079365</v>
      </c>
      <c r="M1953" s="3">
        <f t="shared" si="1418"/>
        <v>422.95810360777062</v>
      </c>
      <c r="N1953" s="3">
        <f t="shared" si="1418"/>
        <v>497.15273737373741</v>
      </c>
      <c r="O1953" s="3">
        <f t="shared" si="1418"/>
        <v>641.02555555555557</v>
      </c>
      <c r="P1953" s="3">
        <f t="shared" si="1418"/>
        <v>426.63112076455258</v>
      </c>
      <c r="Q1953" s="3">
        <f t="shared" si="1418"/>
        <v>1228.1348448687352</v>
      </c>
      <c r="R1953" s="3">
        <f t="shared" si="1418"/>
        <v>811.18419485791605</v>
      </c>
      <c r="S1953" s="3">
        <f t="shared" ref="S1953:T1953" si="1419">S1950/S1948</f>
        <v>596.9476842105264</v>
      </c>
      <c r="T1953" s="3">
        <f t="shared" si="1419"/>
        <v>832.01878989361705</v>
      </c>
    </row>
    <row r="1954" spans="1:20">
      <c r="B1954" t="s">
        <v>405</v>
      </c>
      <c r="D1954" t="s">
        <v>18</v>
      </c>
      <c r="E1954" s="4">
        <v>2.27</v>
      </c>
      <c r="F1954" s="4">
        <v>2.54</v>
      </c>
      <c r="G1954" s="4">
        <v>2.56</v>
      </c>
      <c r="H1954" s="4">
        <v>2.5299999999999998</v>
      </c>
      <c r="I1954" s="5">
        <v>2.9721703746412973</v>
      </c>
      <c r="J1954" s="5">
        <v>2.8219429487179486</v>
      </c>
      <c r="K1954" s="3">
        <f t="shared" ref="K1954:M1956" si="1420">K1950/K1949</f>
        <v>3.3092187469449206</v>
      </c>
      <c r="L1954" s="3">
        <f t="shared" si="1420"/>
        <v>3.2409813781362358</v>
      </c>
      <c r="M1954" s="3">
        <f t="shared" si="1420"/>
        <v>2.9189077502553626</v>
      </c>
      <c r="N1954" s="3">
        <f t="shared" ref="N1954:R1956" si="1421">N1950/N1949</f>
        <v>3.7928364132361327</v>
      </c>
      <c r="O1954" s="3">
        <f t="shared" si="1421"/>
        <v>4.970926132923478</v>
      </c>
      <c r="P1954" s="3">
        <f t="shared" si="1421"/>
        <v>4.2564005616808815</v>
      </c>
      <c r="Q1954" s="3">
        <f t="shared" si="1421"/>
        <v>4.4824782229965159</v>
      </c>
      <c r="R1954" s="3">
        <f t="shared" si="1421"/>
        <v>3.9701780226766981</v>
      </c>
      <c r="S1954" s="3">
        <f t="shared" ref="S1954:T1954" si="1422">S1950/S1949</f>
        <v>3.0528655254091301</v>
      </c>
      <c r="T1954" s="3">
        <f t="shared" si="1422"/>
        <v>5.9044174739873814</v>
      </c>
    </row>
    <row r="1955" spans="1:20">
      <c r="B1955" t="s">
        <v>405</v>
      </c>
      <c r="D1955" t="s">
        <v>19</v>
      </c>
      <c r="E1955" s="6">
        <v>0.45750000000000002</v>
      </c>
      <c r="F1955" s="6">
        <v>0.43709999999999999</v>
      </c>
      <c r="G1955" s="6">
        <v>0.45829999999999999</v>
      </c>
      <c r="H1955" s="6">
        <v>0.53879999999999995</v>
      </c>
      <c r="I1955" s="6">
        <v>0.42295972901513795</v>
      </c>
      <c r="J1955" s="6">
        <v>0.42744535668391781</v>
      </c>
      <c r="K1955" s="6">
        <f t="shared" si="1420"/>
        <v>0.41437778723487395</v>
      </c>
      <c r="L1955" s="6">
        <f t="shared" si="1420"/>
        <v>0.42671779524213088</v>
      </c>
      <c r="M1955" s="6">
        <f t="shared" si="1420"/>
        <v>0.448580217944751</v>
      </c>
      <c r="N1955" s="6">
        <f t="shared" si="1421"/>
        <v>0.404728230076073</v>
      </c>
      <c r="O1955" s="6">
        <f t="shared" si="1421"/>
        <v>0.38907980803346387</v>
      </c>
      <c r="P1955" s="6">
        <f t="shared" si="1421"/>
        <v>0.50740140940553757</v>
      </c>
      <c r="Q1955" s="6">
        <f t="shared" si="1421"/>
        <v>0.39456960270196478</v>
      </c>
      <c r="R1955" s="6">
        <f t="shared" si="1421"/>
        <v>0.4017788557906421</v>
      </c>
      <c r="S1955" s="6">
        <f t="shared" ref="S1955:T1955" si="1423">S1951/S1950</f>
        <v>0.42470866264750695</v>
      </c>
      <c r="T1955" s="6">
        <f t="shared" si="1423"/>
        <v>0.38134232053148476</v>
      </c>
    </row>
    <row r="1956" spans="1:20">
      <c r="B1956" t="s">
        <v>405</v>
      </c>
      <c r="D1956" t="s">
        <v>20</v>
      </c>
      <c r="E1956" s="6">
        <v>0.58099999999999996</v>
      </c>
      <c r="F1956" s="6">
        <v>0.58879999999999999</v>
      </c>
      <c r="G1956" s="6">
        <v>0.59970000000000001</v>
      </c>
      <c r="H1956" s="6">
        <v>0.60770000000000002</v>
      </c>
      <c r="I1956" s="6">
        <v>0.59527781494439713</v>
      </c>
      <c r="J1956" s="6">
        <v>0.61954435989501488</v>
      </c>
      <c r="K1956" s="6">
        <f t="shared" si="1420"/>
        <v>0.66002207154768944</v>
      </c>
      <c r="L1956" s="6">
        <f t="shared" si="1420"/>
        <v>0.61640027496515282</v>
      </c>
      <c r="M1956" s="6">
        <f t="shared" si="1420"/>
        <v>0.60525677329591665</v>
      </c>
      <c r="N1956" s="6">
        <f t="shared" si="1421"/>
        <v>0.57876784208886334</v>
      </c>
      <c r="O1956" s="6">
        <f t="shared" si="1421"/>
        <v>0.5737917165023102</v>
      </c>
      <c r="P1956" s="6">
        <f t="shared" si="1421"/>
        <v>0.57152859867260775</v>
      </c>
      <c r="Q1956" s="6">
        <f t="shared" si="1421"/>
        <v>0.57430357162381707</v>
      </c>
      <c r="R1956" s="6">
        <f t="shared" si="1421"/>
        <v>0.59788506994802337</v>
      </c>
      <c r="S1956" s="6">
        <f t="shared" ref="S1956:T1956" si="1424">S1952/S1951</f>
        <v>0.5726311810622946</v>
      </c>
      <c r="T1956" s="6">
        <f t="shared" si="1424"/>
        <v>0.54871942314579514</v>
      </c>
    </row>
    <row r="1957" spans="1:20">
      <c r="B1957" t="s">
        <v>405</v>
      </c>
      <c r="D1957" t="s">
        <v>21</v>
      </c>
      <c r="E1957" s="6">
        <v>0.26579999999999998</v>
      </c>
      <c r="F1957" s="6">
        <v>0.25740000000000002</v>
      </c>
      <c r="G1957" s="6">
        <v>0.27489999999999998</v>
      </c>
      <c r="H1957" s="6">
        <v>0.32740000000000002</v>
      </c>
      <c r="I1957" s="6">
        <v>0.25177854329760563</v>
      </c>
      <c r="J1957" s="6">
        <v>0.26482135989683414</v>
      </c>
      <c r="K1957" s="6">
        <f t="shared" ref="K1957:R1957" si="1425">K1952/K1950</f>
        <v>0.27349848553410921</v>
      </c>
      <c r="L1957" s="6">
        <f t="shared" si="1425"/>
        <v>0.26302896631977329</v>
      </c>
      <c r="M1957" s="6">
        <f t="shared" si="1425"/>
        <v>0.27150621527761909</v>
      </c>
      <c r="N1957" s="6">
        <f t="shared" si="1425"/>
        <v>0.23424368435357373</v>
      </c>
      <c r="O1957" s="6">
        <f t="shared" si="1425"/>
        <v>0.22325077090791057</v>
      </c>
      <c r="P1957" s="6">
        <f t="shared" si="1425"/>
        <v>0.28999441648205304</v>
      </c>
      <c r="Q1957" s="6">
        <f t="shared" si="1425"/>
        <v>0.22660273208592885</v>
      </c>
      <c r="R1957" s="6">
        <f t="shared" si="1425"/>
        <v>0.24021757929802487</v>
      </c>
      <c r="S1957" s="6">
        <f t="shared" ref="S1957:T1957" si="1426">S1952/S1950</f>
        <v>0.24320142309922951</v>
      </c>
      <c r="T1957" s="6">
        <f t="shared" si="1426"/>
        <v>0.20924993814311524</v>
      </c>
    </row>
    <row r="1958" spans="1:20">
      <c r="B1958" t="s">
        <v>405</v>
      </c>
    </row>
    <row r="1959" spans="1:20">
      <c r="A1959" t="s">
        <v>404</v>
      </c>
      <c r="B1959" t="s">
        <v>407</v>
      </c>
      <c r="C1959" t="s">
        <v>408</v>
      </c>
    </row>
    <row r="1960" spans="1:20">
      <c r="B1960" t="s">
        <v>407</v>
      </c>
      <c r="D1960" t="s">
        <v>12</v>
      </c>
      <c r="E1960" s="1">
        <v>690</v>
      </c>
      <c r="F1960" s="1">
        <v>899</v>
      </c>
      <c r="G1960" s="1">
        <v>729</v>
      </c>
      <c r="H1960" s="1">
        <v>768</v>
      </c>
      <c r="I1960" s="1">
        <v>1190</v>
      </c>
      <c r="J1960" s="1">
        <v>1301</v>
      </c>
      <c r="K1960" s="1">
        <f>HLOOKUP(B1959,'FY14-15'!$E$2:$GA$49,15,FALSE)</f>
        <v>1155</v>
      </c>
      <c r="L1960" s="1">
        <f>HLOOKUP(B1959,'FY15-16'!$E$2:$GA$49,15,FALSE)</f>
        <v>1188</v>
      </c>
      <c r="M1960" s="1">
        <f>HLOOKUP(B1959,'FY16-17'!$E$2:$GA$49,15,FALSE)</f>
        <v>1163</v>
      </c>
      <c r="N1960" s="1">
        <f>HLOOKUP(B1959,'FY17-18'!$E$2:$GA$49,15,FALSE)</f>
        <v>954</v>
      </c>
      <c r="O1960" s="1">
        <f>HLOOKUP($B1959,'FY18-19'!$E$2:$GA$49,15,FALSE)</f>
        <v>985</v>
      </c>
      <c r="P1960" s="1">
        <f>HLOOKUP($B1959,'FY19-20'!$E$2:$GA$49,15,FALSE)</f>
        <v>783</v>
      </c>
      <c r="Q1960" s="1">
        <f>HLOOKUP($B1959,'FY20-21'!$E$2:$GA$49,15,FALSE)</f>
        <v>694</v>
      </c>
      <c r="R1960" s="1">
        <f>HLOOKUP($B1959,'FY21-22'!$E$2:$GA$49,15,FALSE)</f>
        <v>658</v>
      </c>
      <c r="S1960" s="1">
        <f>HLOOKUP($B1959,'FY22-23'!$E$2:$GA$49,15,FALSE)</f>
        <v>647</v>
      </c>
      <c r="T1960" s="1">
        <f>HLOOKUP($B1959,'FY23-24'!$E$2:$GA$49,15,FALSE)</f>
        <v>627</v>
      </c>
    </row>
    <row r="1961" spans="1:20">
      <c r="B1961" t="s">
        <v>407</v>
      </c>
      <c r="D1961" t="s">
        <v>13</v>
      </c>
      <c r="E1961" s="3">
        <v>121342</v>
      </c>
      <c r="F1961" s="3">
        <v>150968</v>
      </c>
      <c r="G1961" s="3">
        <v>119990</v>
      </c>
      <c r="H1961" s="3">
        <v>125460</v>
      </c>
      <c r="I1961" s="1">
        <v>123816</v>
      </c>
      <c r="J1961" s="1">
        <v>119314</v>
      </c>
      <c r="K1961" s="1">
        <f>HLOOKUP(B1960,'FY14-15'!$E$2:$GA$49,31,FALSE)</f>
        <v>131920</v>
      </c>
      <c r="L1961" s="1">
        <f>HLOOKUP(B1960,'FY15-16'!$E$2:$GA$49,31,FALSE)</f>
        <v>103320</v>
      </c>
      <c r="M1961" s="1">
        <f>HLOOKUP(B1960,'FY16-17'!$E$2:$GA$49,31,FALSE)</f>
        <v>100521</v>
      </c>
      <c r="N1961" s="1">
        <f>HLOOKUP(B1960,'FY17-18'!$E$2:$GA$49,31,FALSE)</f>
        <v>114208</v>
      </c>
      <c r="O1961" s="1">
        <f>HLOOKUP($B1960,'FY18-19'!$E$2:$GA$49,31,FALSE)</f>
        <v>116109</v>
      </c>
      <c r="P1961" s="1">
        <f>HLOOKUP($B1960,'FY19-20'!$E$2:$GA$49,31,FALSE)</f>
        <v>88832</v>
      </c>
      <c r="Q1961" s="1">
        <f>HLOOKUP($B1960,'FY20-21'!$E$2:$GA$49,31,FALSE)</f>
        <v>121173</v>
      </c>
      <c r="R1961" s="1">
        <f>HLOOKUP($B1960,'FY21-22'!$E$2:$GA$49,31,FALSE)</f>
        <v>135406</v>
      </c>
      <c r="S1961" s="1">
        <f>HLOOKUP($B1960,'FY22-23'!$E$2:$GA$49,31,FALSE)</f>
        <v>140602</v>
      </c>
      <c r="T1961" s="1">
        <f>HLOOKUP($B1960,'FY23-24'!$E$2:$GA$49,31,FALSE)</f>
        <v>133266</v>
      </c>
    </row>
    <row r="1962" spans="1:20">
      <c r="B1962" t="s">
        <v>407</v>
      </c>
      <c r="D1962" t="s">
        <v>24</v>
      </c>
      <c r="E1962" s="3">
        <v>247454</v>
      </c>
      <c r="F1962" s="3">
        <v>303036.84999999998</v>
      </c>
      <c r="G1962" s="3">
        <v>259398.52</v>
      </c>
      <c r="H1962" s="3">
        <v>306135.98</v>
      </c>
      <c r="I1962" s="1">
        <v>316434.17</v>
      </c>
      <c r="J1962" s="1">
        <v>310888.63</v>
      </c>
      <c r="K1962" s="1">
        <f>HLOOKUP(B1961,'FY14-15'!$E$2:$GA$49,7,FALSE)</f>
        <v>294657.11</v>
      </c>
      <c r="L1962" s="1">
        <f>HLOOKUP(B1961,'FY15-16'!$E$2:$GA$49,7,FALSE)</f>
        <v>321206.26</v>
      </c>
      <c r="M1962" s="1">
        <f>HLOOKUP(B1961,'FY16-17'!$E$2:$GA$49,7,FALSE)</f>
        <v>287981.89</v>
      </c>
      <c r="N1962" s="1">
        <f>HLOOKUP(B1961,'FY17-18'!$E$2:$GA$49,7,FALSE)</f>
        <v>353886.58</v>
      </c>
      <c r="O1962" s="1">
        <f>HLOOKUP($B1961,'FY18-19'!$E$2:$GA$49,7,FALSE)</f>
        <v>356569.44</v>
      </c>
      <c r="P1962" s="1">
        <f>HLOOKUP($B1961,'FY19-20'!$E$2:$GA$49,7,FALSE)</f>
        <v>442189.4</v>
      </c>
      <c r="Q1962" s="1">
        <f>HLOOKUP($B1961,'FY20-21'!$E$2:$GA$49,7,FALSE)</f>
        <v>514623.54</v>
      </c>
      <c r="R1962" s="1">
        <f>HLOOKUP($B1961,'FY21-22'!$E$2:$GA$49,7,FALSE)</f>
        <v>520786.02</v>
      </c>
      <c r="S1962" s="1">
        <f>HLOOKUP($B1961,'FY22-23'!$E$2:$GA$49,7,FALSE)</f>
        <v>598308.02</v>
      </c>
      <c r="T1962" s="1">
        <f>HLOOKUP($B1961,'FY23-24'!$E$2:$GA$49,7,FALSE)</f>
        <v>634448.42000000004</v>
      </c>
    </row>
    <row r="1963" spans="1:20">
      <c r="B1963" t="s">
        <v>407</v>
      </c>
      <c r="D1963" t="s">
        <v>15</v>
      </c>
      <c r="E1963" s="3">
        <v>114200.87</v>
      </c>
      <c r="F1963" s="3">
        <v>140446.15000000002</v>
      </c>
      <c r="G1963" s="3">
        <v>140446.15000000002</v>
      </c>
      <c r="H1963" s="3">
        <v>135107.74</v>
      </c>
      <c r="I1963" s="1">
        <v>138184.03</v>
      </c>
      <c r="J1963" s="1">
        <v>135178.29999999999</v>
      </c>
      <c r="K1963" s="1">
        <f>HLOOKUP(B1962,'FY14-15'!$E$2:$GA$49,39,FALSE)</f>
        <v>135178.29999999999</v>
      </c>
      <c r="L1963" s="1">
        <f>HLOOKUP(B1962,'FY15-16'!$E$2:$GA$49,39,FALSE)</f>
        <v>134667.43</v>
      </c>
      <c r="M1963" s="1">
        <f>HLOOKUP(B1962,'FY16-17'!$E$2:$GA$49,39,FALSE)</f>
        <v>134667.43</v>
      </c>
      <c r="N1963" s="1">
        <f>HLOOKUP(B1962,'FY17-18'!$E$2:$GA$49,39,FALSE)</f>
        <v>148462.99</v>
      </c>
      <c r="O1963" s="1">
        <f>HLOOKUP($B1962,'FY18-19'!$E$2:$GA$49,39,FALSE)</f>
        <v>149847.75</v>
      </c>
      <c r="P1963" s="1">
        <f>HLOOKUP($B1962,'FY19-20'!$E$2:$GA$49,39,FALSE)</f>
        <v>172016.13</v>
      </c>
      <c r="Q1963" s="1">
        <f>HLOOKUP($B1962,'FY20-21'!$E$2:$GA$49,39,FALSE)</f>
        <v>204648.87</v>
      </c>
      <c r="R1963" s="1">
        <f>HLOOKUP($B1962,'FY21-22'!$E$2:$GA$49,39,FALSE)</f>
        <v>210300.53</v>
      </c>
      <c r="S1963" s="1">
        <f>HLOOKUP($B1962,'FY22-23'!$E$2:$GA$49,39,FALSE)</f>
        <v>237858.49000000002</v>
      </c>
      <c r="T1963" s="1">
        <f>HLOOKUP($B1962,'FY23-24'!$E$2:$GA$49,39,FALSE)</f>
        <v>248262.06</v>
      </c>
    </row>
    <row r="1964" spans="1:20">
      <c r="B1964" t="s">
        <v>407</v>
      </c>
      <c r="D1964" t="s">
        <v>16</v>
      </c>
      <c r="E1964" s="3">
        <v>65539.100000000006</v>
      </c>
      <c r="F1964" s="3">
        <v>85122.47</v>
      </c>
      <c r="G1964" s="3">
        <v>84229.92</v>
      </c>
      <c r="H1964" s="3">
        <v>82251.350000000006</v>
      </c>
      <c r="I1964" s="1">
        <v>85425.84</v>
      </c>
      <c r="J1964" s="1">
        <v>84927.360000000001</v>
      </c>
      <c r="K1964" s="1">
        <f>HLOOKUP(B1963,'FY14-15'!$E$2:$GA$49,48,FALSE)</f>
        <v>87389.7</v>
      </c>
      <c r="L1964" s="1">
        <f>HLOOKUP(B1963,'FY15-16'!$E$2:$GA$49,48,FALSE)</f>
        <v>82955.86</v>
      </c>
      <c r="M1964" s="1">
        <f>HLOOKUP(B1963,'FY16-17'!$E$2:$GA$49,48,FALSE)</f>
        <v>81863.150000000009</v>
      </c>
      <c r="N1964" s="1">
        <f>HLOOKUP(B1963,'FY17-18'!$E$2:$GA$49,48,FALSE)</f>
        <v>87661.1</v>
      </c>
      <c r="O1964" s="1">
        <f>HLOOKUP($B1963,'FY18-19'!$E$2:$GA$49,48,FALSE)</f>
        <v>83430.819999999992</v>
      </c>
      <c r="P1964" s="1">
        <f>HLOOKUP($B1963,'FY19-20'!$E$2:$GA$49,48,FALSE)</f>
        <v>100371.19</v>
      </c>
      <c r="Q1964" s="1">
        <f>HLOOKUP($B1963,'FY20-21'!$E$2:$GA$49,48,FALSE)</f>
        <v>125379.81</v>
      </c>
      <c r="R1964" s="1">
        <f>HLOOKUP($B1963,'FY21-22'!$E$2:$GA$49,48,FALSE)</f>
        <v>118404.45</v>
      </c>
      <c r="S1964" s="1">
        <f>HLOOKUP($B1963,'FY22-23'!$E$2:$GA$49,48,FALSE)</f>
        <v>138772.41999999998</v>
      </c>
      <c r="T1964" s="1">
        <f>HLOOKUP($B1963,'FY23-24'!$E$2:$GA$49,48,FALSE)</f>
        <v>137340.35999999999</v>
      </c>
    </row>
    <row r="1965" spans="1:20">
      <c r="B1965" t="s">
        <v>407</v>
      </c>
      <c r="D1965" t="s">
        <v>17</v>
      </c>
      <c r="E1965" s="3">
        <v>358.63</v>
      </c>
      <c r="F1965" s="3">
        <v>337.08</v>
      </c>
      <c r="G1965" s="3">
        <v>355.83</v>
      </c>
      <c r="H1965" s="3">
        <v>398.61</v>
      </c>
      <c r="I1965" s="3">
        <v>265.91106722689074</v>
      </c>
      <c r="J1965" s="3">
        <v>238.96128362797847</v>
      </c>
      <c r="K1965" s="3">
        <f t="shared" ref="K1965:R1965" si="1427">K1962/K1960</f>
        <v>255.11438095238094</v>
      </c>
      <c r="L1965" s="3">
        <f t="shared" si="1427"/>
        <v>270.37563973063976</v>
      </c>
      <c r="M1965" s="3">
        <f t="shared" si="1427"/>
        <v>247.61985382631127</v>
      </c>
      <c r="N1965" s="3">
        <f t="shared" si="1427"/>
        <v>370.95029350104824</v>
      </c>
      <c r="O1965" s="3">
        <f t="shared" si="1427"/>
        <v>361.9994314720812</v>
      </c>
      <c r="P1965" s="3">
        <f t="shared" si="1427"/>
        <v>564.73742017879954</v>
      </c>
      <c r="Q1965" s="3">
        <f t="shared" si="1427"/>
        <v>741.5324783861671</v>
      </c>
      <c r="R1965" s="3">
        <f t="shared" si="1427"/>
        <v>791.46811550151983</v>
      </c>
      <c r="S1965" s="3">
        <f t="shared" ref="S1965:T1965" si="1428">S1962/S1960</f>
        <v>924.74191653786716</v>
      </c>
      <c r="T1965" s="3">
        <f t="shared" si="1428"/>
        <v>1011.8794577352472</v>
      </c>
    </row>
    <row r="1966" spans="1:20">
      <c r="B1966" t="s">
        <v>407</v>
      </c>
      <c r="D1966" t="s">
        <v>18</v>
      </c>
      <c r="E1966" s="4">
        <v>2.04</v>
      </c>
      <c r="F1966" s="4">
        <v>2.0099999999999998</v>
      </c>
      <c r="G1966" s="4">
        <v>2.16</v>
      </c>
      <c r="H1966" s="4">
        <v>2.44</v>
      </c>
      <c r="I1966" s="5">
        <v>2.5556807682367384</v>
      </c>
      <c r="J1966" s="5">
        <v>2.6056341250817172</v>
      </c>
      <c r="K1966" s="3">
        <f t="shared" ref="K1966:M1968" si="1429">K1962/K1961</f>
        <v>2.2336045330503334</v>
      </c>
      <c r="L1966" s="3">
        <f t="shared" si="1429"/>
        <v>3.1088488192024779</v>
      </c>
      <c r="M1966" s="3">
        <f t="shared" si="1429"/>
        <v>2.8648928084678826</v>
      </c>
      <c r="N1966" s="3">
        <f t="shared" ref="N1966:R1968" si="1430">N1962/N1961</f>
        <v>3.0986146329504063</v>
      </c>
      <c r="O1966" s="3">
        <f t="shared" si="1430"/>
        <v>3.0709888122367777</v>
      </c>
      <c r="P1966" s="3">
        <f t="shared" si="1430"/>
        <v>4.9778165525936604</v>
      </c>
      <c r="Q1966" s="3">
        <f t="shared" si="1430"/>
        <v>4.2470149290683565</v>
      </c>
      <c r="R1966" s="3">
        <f t="shared" si="1430"/>
        <v>3.8461074103067814</v>
      </c>
      <c r="S1966" s="3">
        <f t="shared" ref="S1966:T1966" si="1431">S1962/S1961</f>
        <v>4.2553307918806276</v>
      </c>
      <c r="T1966" s="3">
        <f t="shared" si="1431"/>
        <v>4.7607673375054409</v>
      </c>
    </row>
    <row r="1967" spans="1:20">
      <c r="B1967" t="s">
        <v>407</v>
      </c>
      <c r="D1967" t="s">
        <v>19</v>
      </c>
      <c r="E1967" s="6">
        <v>0.46150000000000002</v>
      </c>
      <c r="F1967" s="6">
        <v>0.46350000000000002</v>
      </c>
      <c r="G1967" s="6">
        <v>0.54139999999999999</v>
      </c>
      <c r="H1967" s="6">
        <v>0.44130000000000003</v>
      </c>
      <c r="I1967" s="6">
        <v>0.43669123976086405</v>
      </c>
      <c r="J1967" s="6">
        <v>0.43481262084110306</v>
      </c>
      <c r="K1967" s="6">
        <f t="shared" si="1429"/>
        <v>0.45876476559482987</v>
      </c>
      <c r="L1967" s="6">
        <f t="shared" si="1429"/>
        <v>0.41925530965679181</v>
      </c>
      <c r="M1967" s="6">
        <f t="shared" si="1429"/>
        <v>0.46762464820270466</v>
      </c>
      <c r="N1967" s="6">
        <f t="shared" si="1430"/>
        <v>0.41952139015839479</v>
      </c>
      <c r="O1967" s="6">
        <f t="shared" si="1430"/>
        <v>0.42024843744320883</v>
      </c>
      <c r="P1967" s="6">
        <f t="shared" si="1430"/>
        <v>0.38901007125001186</v>
      </c>
      <c r="Q1967" s="6">
        <f t="shared" si="1430"/>
        <v>0.3976671374185487</v>
      </c>
      <c r="R1967" s="6">
        <f t="shared" si="1430"/>
        <v>0.40381370068267192</v>
      </c>
      <c r="S1967" s="6">
        <f t="shared" ref="S1967:T1967" si="1432">S1963/S1962</f>
        <v>0.39755189977229455</v>
      </c>
      <c r="T1967" s="6">
        <f t="shared" si="1432"/>
        <v>0.39130377218056589</v>
      </c>
    </row>
    <row r="1968" spans="1:20">
      <c r="B1968" t="s">
        <v>407</v>
      </c>
      <c r="D1968" t="s">
        <v>20</v>
      </c>
      <c r="E1968" s="6">
        <v>0.57389999999999997</v>
      </c>
      <c r="F1968" s="6">
        <v>0.60609999999999997</v>
      </c>
      <c r="G1968" s="6">
        <v>0.59970000000000001</v>
      </c>
      <c r="H1968" s="6">
        <v>0.60880000000000001</v>
      </c>
      <c r="I1968" s="6">
        <v>0.61820342046761845</v>
      </c>
      <c r="J1968" s="6">
        <v>0.62826178462075655</v>
      </c>
      <c r="K1968" s="6">
        <f t="shared" si="1429"/>
        <v>0.64647728222651124</v>
      </c>
      <c r="L1968" s="6">
        <f t="shared" si="1429"/>
        <v>0.61600536967253328</v>
      </c>
      <c r="M1968" s="6">
        <f t="shared" si="1429"/>
        <v>0.60789123249771693</v>
      </c>
      <c r="N1968" s="6">
        <f t="shared" si="1430"/>
        <v>0.59045759485242766</v>
      </c>
      <c r="O1968" s="6">
        <f t="shared" si="1430"/>
        <v>0.55677058881431318</v>
      </c>
      <c r="P1968" s="6">
        <f t="shared" si="1430"/>
        <v>0.58349871026629885</v>
      </c>
      <c r="Q1968" s="6">
        <f t="shared" si="1430"/>
        <v>0.61265820817872096</v>
      </c>
      <c r="R1968" s="6">
        <f t="shared" si="1430"/>
        <v>0.56302497192945733</v>
      </c>
      <c r="S1968" s="6">
        <f t="shared" ref="S1968:T1968" si="1433">S1964/S1963</f>
        <v>0.58342428727265516</v>
      </c>
      <c r="T1968" s="6">
        <f t="shared" si="1433"/>
        <v>0.55320720371046617</v>
      </c>
    </row>
    <row r="1969" spans="1:20">
      <c r="B1969" t="s">
        <v>407</v>
      </c>
      <c r="D1969" t="s">
        <v>21</v>
      </c>
      <c r="E1969" s="6">
        <v>0.26490000000000002</v>
      </c>
      <c r="F1969" s="6">
        <v>0.28089999999999998</v>
      </c>
      <c r="G1969" s="6">
        <v>0.32469999999999999</v>
      </c>
      <c r="H1969" s="6">
        <v>0.26869999999999999</v>
      </c>
      <c r="I1969" s="6">
        <v>0.26996401810841097</v>
      </c>
      <c r="J1969" s="6">
        <v>0.27317615314525978</v>
      </c>
      <c r="K1969" s="6">
        <f t="shared" ref="K1969:R1969" si="1434">K1964/K1962</f>
        <v>0.29658099884302808</v>
      </c>
      <c r="L1969" s="6">
        <f t="shared" si="1434"/>
        <v>0.25826352201230451</v>
      </c>
      <c r="M1969" s="6">
        <f t="shared" si="1434"/>
        <v>0.28426492374225337</v>
      </c>
      <c r="N1969" s="6">
        <f t="shared" si="1434"/>
        <v>0.24770959102207268</v>
      </c>
      <c r="O1969" s="6">
        <f t="shared" si="1434"/>
        <v>0.23398196996355042</v>
      </c>
      <c r="P1969" s="6">
        <f t="shared" si="1434"/>
        <v>0.22698687485498295</v>
      </c>
      <c r="Q1969" s="6">
        <f t="shared" si="1434"/>
        <v>0.24363403586240925</v>
      </c>
      <c r="R1969" s="6">
        <f t="shared" si="1434"/>
        <v>0.22735719749159164</v>
      </c>
      <c r="S1969" s="6">
        <f t="shared" ref="S1969:T1969" si="1435">S1964/S1962</f>
        <v>0.23194143377854098</v>
      </c>
      <c r="T1969" s="6">
        <f t="shared" si="1435"/>
        <v>0.21647206560936819</v>
      </c>
    </row>
    <row r="1970" spans="1:20">
      <c r="B1970" t="s">
        <v>407</v>
      </c>
    </row>
    <row r="1971" spans="1:20">
      <c r="A1971" t="s">
        <v>404</v>
      </c>
      <c r="B1971" t="s">
        <v>409</v>
      </c>
      <c r="C1971" t="s">
        <v>410</v>
      </c>
    </row>
    <row r="1972" spans="1:20">
      <c r="B1972" t="s">
        <v>409</v>
      </c>
      <c r="D1972" t="s">
        <v>12</v>
      </c>
      <c r="E1972" s="1">
        <v>1633</v>
      </c>
      <c r="F1972" s="1">
        <v>1363</v>
      </c>
      <c r="G1972" s="1">
        <v>1287</v>
      </c>
      <c r="H1972" s="1">
        <v>1481</v>
      </c>
      <c r="I1972" s="1">
        <v>1423</v>
      </c>
      <c r="J1972" s="1">
        <v>1423</v>
      </c>
      <c r="K1972" s="1">
        <f>HLOOKUP(B1971,'FY14-15'!$E$2:$GA$49,15,FALSE)</f>
        <v>1420</v>
      </c>
      <c r="L1972" s="1">
        <f>HLOOKUP(B1971,'FY15-16'!$E$2:$GA$49,15,FALSE)</f>
        <v>1446</v>
      </c>
      <c r="M1972" s="1">
        <f>HLOOKUP(B1971,'FY16-17'!$E$2:$GA$49,15,FALSE)</f>
        <v>1456</v>
      </c>
      <c r="N1972" s="1">
        <f>HLOOKUP(B1971,'FY17-18'!$E$2:$GA$49,15,FALSE)</f>
        <v>1883</v>
      </c>
      <c r="O1972" s="1">
        <f>HLOOKUP($B1971,'FY18-19'!$E$2:$GA$49,15,FALSE)</f>
        <v>1154</v>
      </c>
      <c r="P1972" s="1">
        <f>HLOOKUP($B1971,'FY19-20'!$E$2:$GA$49,15,FALSE)</f>
        <v>1052</v>
      </c>
      <c r="Q1972" s="1">
        <f>HLOOKUP($B1971,'FY20-21'!$E$2:$GA$49,15,FALSE)</f>
        <v>551</v>
      </c>
      <c r="R1972" s="1">
        <f>HLOOKUP($B1971,'FY21-22'!$E$2:$GA$49,15,FALSE)</f>
        <v>801</v>
      </c>
      <c r="S1972" s="1">
        <f>HLOOKUP($B1971,'FY22-23'!$E$2:$GA$49,15,FALSE)</f>
        <v>701</v>
      </c>
      <c r="T1972" s="1">
        <f>HLOOKUP($B1971,'FY23-24'!$E$2:$GA$49,15,FALSE)</f>
        <v>777</v>
      </c>
    </row>
    <row r="1973" spans="1:20">
      <c r="B1973" t="s">
        <v>409</v>
      </c>
      <c r="D1973" t="s">
        <v>13</v>
      </c>
      <c r="E1973" s="3">
        <v>425516</v>
      </c>
      <c r="F1973" s="3">
        <v>423679</v>
      </c>
      <c r="G1973" s="3">
        <v>376585</v>
      </c>
      <c r="H1973" s="3">
        <v>485688</v>
      </c>
      <c r="I1973" s="1">
        <v>522568</v>
      </c>
      <c r="J1973" s="1">
        <v>522568</v>
      </c>
      <c r="K1973" s="1">
        <f>HLOOKUP(B1972,'FY14-15'!$E$2:$GA$49,31,FALSE)</f>
        <v>536646</v>
      </c>
      <c r="L1973" s="1">
        <f>HLOOKUP(B1972,'FY15-16'!$E$2:$GA$49,31,FALSE)</f>
        <v>433840</v>
      </c>
      <c r="M1973" s="1">
        <f>HLOOKUP(B1972,'FY16-17'!$E$2:$GA$49,31,FALSE)</f>
        <v>381060</v>
      </c>
      <c r="N1973" s="1">
        <f>HLOOKUP(B1972,'FY17-18'!$E$2:$GA$49,31,FALSE)</f>
        <v>418820</v>
      </c>
      <c r="O1973" s="1">
        <f>HLOOKUP($B1972,'FY18-19'!$E$2:$GA$49,31,FALSE)</f>
        <v>382785</v>
      </c>
      <c r="P1973" s="1">
        <f>HLOOKUP($B1972,'FY19-20'!$E$2:$GA$49,31,FALSE)</f>
        <v>293376</v>
      </c>
      <c r="Q1973" s="1">
        <f>HLOOKUP($B1972,'FY20-21'!$E$2:$GA$49,31,FALSE)</f>
        <v>197739</v>
      </c>
      <c r="R1973" s="1">
        <f>HLOOKUP($B1972,'FY21-22'!$E$2:$GA$49,31,FALSE)</f>
        <v>246411</v>
      </c>
      <c r="S1973" s="1">
        <f>HLOOKUP($B1972,'FY22-23'!$E$2:$GA$49,31,FALSE)</f>
        <v>232050</v>
      </c>
      <c r="T1973" s="1">
        <f>HLOOKUP($B1972,'FY23-24'!$E$2:$GA$49,31,FALSE)</f>
        <v>242080</v>
      </c>
    </row>
    <row r="1974" spans="1:20">
      <c r="B1974" t="s">
        <v>409</v>
      </c>
      <c r="D1974" t="s">
        <v>24</v>
      </c>
      <c r="E1974" s="3">
        <v>779295</v>
      </c>
      <c r="F1974" s="3">
        <v>774759</v>
      </c>
      <c r="G1974" s="3">
        <v>852827</v>
      </c>
      <c r="H1974" s="3">
        <v>955522</v>
      </c>
      <c r="I1974" s="1">
        <v>991784</v>
      </c>
      <c r="J1974" s="1">
        <v>989810</v>
      </c>
      <c r="K1974" s="1">
        <f>HLOOKUP(B1973,'FY14-15'!$E$2:$GA$49,7,FALSE)</f>
        <v>952659</v>
      </c>
      <c r="L1974" s="1">
        <f>HLOOKUP(B1973,'FY15-16'!$E$2:$GA$49,7,FALSE)</f>
        <v>824979</v>
      </c>
      <c r="M1974" s="1">
        <f>HLOOKUP(B1973,'FY16-17'!$E$2:$GA$49,7,FALSE)</f>
        <v>840717</v>
      </c>
      <c r="N1974" s="1">
        <f>HLOOKUP(B1973,'FY17-18'!$E$2:$GA$49,7,FALSE)</f>
        <v>947169</v>
      </c>
      <c r="O1974" s="1">
        <f>HLOOKUP($B1973,'FY18-19'!$E$2:$GA$49,7,FALSE)</f>
        <v>1019665.81</v>
      </c>
      <c r="P1974" s="1">
        <f>HLOOKUP($B1973,'FY19-20'!$E$2:$GA$49,7,FALSE)</f>
        <v>996746.59</v>
      </c>
      <c r="Q1974" s="1">
        <f>HLOOKUP($B1973,'FY20-21'!$E$2:$GA$49,7,FALSE)</f>
        <v>726278.83</v>
      </c>
      <c r="R1974" s="1">
        <f>HLOOKUP($B1973,'FY21-22'!$E$2:$GA$49,7,FALSE)</f>
        <v>1022280.31</v>
      </c>
      <c r="S1974" s="1">
        <f>HLOOKUP($B1973,'FY22-23'!$E$2:$GA$49,7,FALSE)</f>
        <v>1048166.35</v>
      </c>
      <c r="T1974" s="1">
        <f>HLOOKUP($B1973,'FY23-24'!$E$2:$GA$49,7,FALSE)</f>
        <v>1126900.83</v>
      </c>
    </row>
    <row r="1975" spans="1:20">
      <c r="B1975" t="s">
        <v>409</v>
      </c>
      <c r="D1975" t="s">
        <v>15</v>
      </c>
      <c r="E1975" s="3">
        <v>370511.02</v>
      </c>
      <c r="F1975" s="3">
        <v>370511.02</v>
      </c>
      <c r="G1975" s="3">
        <v>383162.31</v>
      </c>
      <c r="H1975" s="3">
        <v>445268.24</v>
      </c>
      <c r="I1975" s="1">
        <v>466786.2</v>
      </c>
      <c r="J1975" s="1">
        <v>466117.6</v>
      </c>
      <c r="K1975" s="1">
        <f>HLOOKUP(B1974,'FY14-15'!$E$2:$GA$49,39,FALSE)</f>
        <v>466117.6</v>
      </c>
      <c r="L1975" s="1">
        <f>HLOOKUP(B1974,'FY15-16'!$E$2:$GA$49,39,FALSE)</f>
        <v>457060.17</v>
      </c>
      <c r="M1975" s="1">
        <f>HLOOKUP(B1974,'FY16-17'!$E$2:$GA$49,39,FALSE)</f>
        <v>388068.81</v>
      </c>
      <c r="N1975" s="1">
        <f>HLOOKUP(B1974,'FY17-18'!$E$2:$GA$49,39,FALSE)</f>
        <v>425693.04</v>
      </c>
      <c r="O1975" s="1">
        <f>HLOOKUP($B1974,'FY18-19'!$E$2:$GA$49,39,FALSE)</f>
        <v>441224.32</v>
      </c>
      <c r="P1975" s="1">
        <f>HLOOKUP($B1974,'FY19-20'!$E$2:$GA$49,39,FALSE)</f>
        <v>441224.32</v>
      </c>
      <c r="Q1975" s="1">
        <f>HLOOKUP($B1974,'FY20-21'!$E$2:$GA$49,39,FALSE)</f>
        <v>411069.49</v>
      </c>
      <c r="R1975" s="1">
        <f>HLOOKUP($B1974,'FY21-22'!$E$2:$GA$49,39,FALSE)</f>
        <v>407956.11</v>
      </c>
      <c r="S1975" s="1">
        <f>HLOOKUP($B1974,'FY22-23'!$E$2:$GA$49,39,FALSE)</f>
        <v>413127.23</v>
      </c>
      <c r="T1975" s="1">
        <f>HLOOKUP($B1974,'FY23-24'!$E$2:$GA$49,39,FALSE)</f>
        <v>442306.45</v>
      </c>
    </row>
    <row r="1976" spans="1:20">
      <c r="B1976" t="s">
        <v>409</v>
      </c>
      <c r="D1976" t="s">
        <v>16</v>
      </c>
      <c r="E1976" s="3">
        <v>215849.31</v>
      </c>
      <c r="F1976" s="3">
        <v>217846.21999999997</v>
      </c>
      <c r="G1976" s="3">
        <v>231058.62</v>
      </c>
      <c r="H1976" s="3">
        <v>279298.13</v>
      </c>
      <c r="I1976" s="1">
        <v>289725.64</v>
      </c>
      <c r="J1976" s="1">
        <v>286884.96000000002</v>
      </c>
      <c r="K1976" s="1">
        <f>HLOOKUP(B1975,'FY14-15'!$E$2:$GA$49,48,FALSE)</f>
        <v>302422.71000000002</v>
      </c>
      <c r="L1976" s="1">
        <f>HLOOKUP(B1975,'FY15-16'!$E$2:$GA$49,48,FALSE)</f>
        <v>280789.13</v>
      </c>
      <c r="M1976" s="1">
        <f>HLOOKUP(B1975,'FY16-17'!$E$2:$GA$49,48,FALSE)</f>
        <v>228868.39</v>
      </c>
      <c r="N1976" s="1">
        <f>HLOOKUP(B1975,'FY17-18'!$E$2:$GA$49,48,FALSE)</f>
        <v>251169.37</v>
      </c>
      <c r="O1976" s="1">
        <f>HLOOKUP($B1975,'FY18-19'!$E$2:$GA$49,48,FALSE)</f>
        <v>246679.96999999997</v>
      </c>
      <c r="P1976" s="1">
        <f>HLOOKUP($B1975,'FY19-20'!$E$2:$GA$49,48,FALSE)</f>
        <v>252172.32</v>
      </c>
      <c r="Q1976" s="1">
        <f>HLOOKUP($B1975,'FY20-21'!$E$2:$GA$49,48,FALSE)</f>
        <v>242350.46</v>
      </c>
      <c r="R1976" s="1">
        <f>HLOOKUP($B1975,'FY21-22'!$E$2:$GA$49,48,FALSE)</f>
        <v>237482.82</v>
      </c>
      <c r="S1976" s="1">
        <f>HLOOKUP($B1975,'FY22-23'!$E$2:$GA$49,48,FALSE)</f>
        <v>237051.26</v>
      </c>
      <c r="T1976" s="1">
        <f>HLOOKUP($B1975,'FY23-24'!$E$2:$GA$49,48,FALSE)</f>
        <v>245617.27999999997</v>
      </c>
    </row>
    <row r="1977" spans="1:20">
      <c r="B1977" t="s">
        <v>409</v>
      </c>
      <c r="D1977" t="s">
        <v>17</v>
      </c>
      <c r="E1977" s="3">
        <v>477.22</v>
      </c>
      <c r="F1977" s="3">
        <v>568.41999999999996</v>
      </c>
      <c r="G1977" s="3">
        <v>662.65</v>
      </c>
      <c r="H1977" s="3">
        <v>645.19000000000005</v>
      </c>
      <c r="I1977" s="3">
        <v>696.96697118763177</v>
      </c>
      <c r="J1977" s="3">
        <v>695.57976106816579</v>
      </c>
      <c r="K1977" s="3">
        <f t="shared" ref="K1977:R1977" si="1436">K1974/K1972</f>
        <v>670.88661971830982</v>
      </c>
      <c r="L1977" s="3">
        <f t="shared" si="1436"/>
        <v>570.52489626556019</v>
      </c>
      <c r="M1977" s="3">
        <f t="shared" si="1436"/>
        <v>577.41552197802196</v>
      </c>
      <c r="N1977" s="3">
        <f t="shared" si="1436"/>
        <v>503.01062134891129</v>
      </c>
      <c r="O1977" s="3">
        <f t="shared" si="1436"/>
        <v>883.59255632582324</v>
      </c>
      <c r="P1977" s="3">
        <f t="shared" si="1436"/>
        <v>947.47774714828893</v>
      </c>
      <c r="Q1977" s="3">
        <f t="shared" si="1436"/>
        <v>1318.110399274047</v>
      </c>
      <c r="R1977" s="3">
        <f t="shared" si="1436"/>
        <v>1276.2550686641698</v>
      </c>
      <c r="S1977" s="3">
        <f t="shared" ref="S1977:T1977" si="1437">S1974/S1972</f>
        <v>1495.2444365192582</v>
      </c>
      <c r="T1977" s="3">
        <f t="shared" si="1437"/>
        <v>1450.3228185328187</v>
      </c>
    </row>
    <row r="1978" spans="1:20">
      <c r="B1978" t="s">
        <v>409</v>
      </c>
      <c r="D1978" t="s">
        <v>18</v>
      </c>
      <c r="E1978" s="4">
        <v>1.83</v>
      </c>
      <c r="F1978" s="4">
        <v>1.83</v>
      </c>
      <c r="G1978" s="4">
        <v>2.2599999999999998</v>
      </c>
      <c r="H1978" s="4">
        <v>1.97</v>
      </c>
      <c r="I1978" s="5">
        <v>1.8979041962003032</v>
      </c>
      <c r="J1978" s="5">
        <v>1.8941266973867517</v>
      </c>
      <c r="K1978" s="3">
        <f t="shared" ref="K1978:M1980" si="1438">K1974/K1973</f>
        <v>1.7752093558882391</v>
      </c>
      <c r="L1978" s="3">
        <f t="shared" si="1438"/>
        <v>1.9015743131108243</v>
      </c>
      <c r="M1978" s="3">
        <f t="shared" si="1438"/>
        <v>2.2062588568729335</v>
      </c>
      <c r="N1978" s="3">
        <f t="shared" ref="N1978:R1980" si="1439">N1974/N1973</f>
        <v>2.2615180745905161</v>
      </c>
      <c r="O1978" s="3">
        <f t="shared" si="1439"/>
        <v>2.6638081690766358</v>
      </c>
      <c r="P1978" s="3">
        <f t="shared" si="1439"/>
        <v>3.3975055560100347</v>
      </c>
      <c r="Q1978" s="3">
        <f t="shared" si="1439"/>
        <v>3.6729164707012778</v>
      </c>
      <c r="R1978" s="3">
        <f t="shared" si="1439"/>
        <v>4.1486796855659858</v>
      </c>
      <c r="S1978" s="3">
        <f t="shared" ref="S1978:T1978" si="1440">S1974/S1973</f>
        <v>4.5169849170437404</v>
      </c>
      <c r="T1978" s="3">
        <f t="shared" si="1440"/>
        <v>4.6550761318572373</v>
      </c>
    </row>
    <row r="1979" spans="1:20">
      <c r="B1979" t="s">
        <v>409</v>
      </c>
      <c r="D1979" t="s">
        <v>19</v>
      </c>
      <c r="E1979" s="6">
        <v>0.47539999999999999</v>
      </c>
      <c r="F1979" s="6">
        <v>0.47820000000000001</v>
      </c>
      <c r="G1979" s="6">
        <v>0.44929999999999998</v>
      </c>
      <c r="H1979" s="6">
        <v>0.46600000000000003</v>
      </c>
      <c r="I1979" s="6">
        <v>0.47065308575254289</v>
      </c>
      <c r="J1979" s="6">
        <v>0.47091623644941955</v>
      </c>
      <c r="K1979" s="6">
        <f t="shared" si="1438"/>
        <v>0.4892806345187522</v>
      </c>
      <c r="L1979" s="6">
        <f t="shared" si="1438"/>
        <v>0.55402642976366667</v>
      </c>
      <c r="M1979" s="6">
        <f t="shared" si="1438"/>
        <v>0.46159267625134259</v>
      </c>
      <c r="N1979" s="6">
        <f t="shared" si="1439"/>
        <v>0.44943725987653732</v>
      </c>
      <c r="O1979" s="6">
        <f t="shared" si="1439"/>
        <v>0.43271463618065215</v>
      </c>
      <c r="P1979" s="6">
        <f t="shared" si="1439"/>
        <v>0.44266448907540284</v>
      </c>
      <c r="Q1979" s="6">
        <f t="shared" si="1439"/>
        <v>0.56599404115909591</v>
      </c>
      <c r="R1979" s="6">
        <f t="shared" si="1439"/>
        <v>0.3990648220545302</v>
      </c>
      <c r="S1979" s="6">
        <f t="shared" ref="S1979:T1979" si="1441">S1975/S1974</f>
        <v>0.39414280948820768</v>
      </c>
      <c r="T1979" s="6">
        <f t="shared" si="1441"/>
        <v>0.39249811360951786</v>
      </c>
    </row>
    <row r="1980" spans="1:20">
      <c r="B1980" t="s">
        <v>409</v>
      </c>
      <c r="D1980" t="s">
        <v>20</v>
      </c>
      <c r="E1980" s="6">
        <v>0.58260000000000001</v>
      </c>
      <c r="F1980" s="6">
        <v>0.58799999999999997</v>
      </c>
      <c r="G1980" s="6">
        <v>0.60299999999999998</v>
      </c>
      <c r="H1980" s="6">
        <v>0.62729999999999997</v>
      </c>
      <c r="I1980" s="6">
        <v>0.62068167396551144</v>
      </c>
      <c r="J1980" s="6">
        <v>0.61547763911939823</v>
      </c>
      <c r="K1980" s="6">
        <f t="shared" si="1438"/>
        <v>0.64881203799212905</v>
      </c>
      <c r="L1980" s="6">
        <f t="shared" si="1438"/>
        <v>0.61433734206154966</v>
      </c>
      <c r="M1980" s="6">
        <f t="shared" si="1438"/>
        <v>0.58976239291171073</v>
      </c>
      <c r="N1980" s="6">
        <f t="shared" si="1439"/>
        <v>0.59002461022148733</v>
      </c>
      <c r="O1980" s="6">
        <f t="shared" si="1439"/>
        <v>0.55908062819384019</v>
      </c>
      <c r="P1980" s="6">
        <f t="shared" si="1439"/>
        <v>0.5715286047695648</v>
      </c>
      <c r="Q1980" s="6">
        <f t="shared" si="1439"/>
        <v>0.58956080637363772</v>
      </c>
      <c r="R1980" s="6">
        <f t="shared" si="1439"/>
        <v>0.5821283568960397</v>
      </c>
      <c r="S1980" s="6">
        <f t="shared" ref="S1980:T1980" si="1442">S1976/S1975</f>
        <v>0.57379722948787482</v>
      </c>
      <c r="T1980" s="6">
        <f t="shared" si="1442"/>
        <v>0.55531019274080218</v>
      </c>
    </row>
    <row r="1981" spans="1:20">
      <c r="B1981" t="s">
        <v>409</v>
      </c>
      <c r="D1981" t="s">
        <v>21</v>
      </c>
      <c r="E1981" s="6">
        <v>0.27700000000000002</v>
      </c>
      <c r="F1981" s="6">
        <v>0.28120000000000001</v>
      </c>
      <c r="G1981" s="6">
        <v>0.27089999999999997</v>
      </c>
      <c r="H1981" s="6">
        <v>0.2923</v>
      </c>
      <c r="I1981" s="6">
        <v>0.29212574512192174</v>
      </c>
      <c r="J1981" s="6">
        <v>0.28983841343288108</v>
      </c>
      <c r="K1981" s="6">
        <f t="shared" ref="K1981:R1981" si="1443">K1976/K1974</f>
        <v>0.31745116563219372</v>
      </c>
      <c r="L1981" s="6">
        <f t="shared" si="1443"/>
        <v>0.3403591242928608</v>
      </c>
      <c r="M1981" s="6">
        <f t="shared" si="1443"/>
        <v>0.27223000129651242</v>
      </c>
      <c r="N1981" s="6">
        <f t="shared" si="1443"/>
        <v>0.26517904407766724</v>
      </c>
      <c r="O1981" s="6">
        <f t="shared" si="1443"/>
        <v>0.24192237062454802</v>
      </c>
      <c r="P1981" s="6">
        <f t="shared" si="1443"/>
        <v>0.25299541782229723</v>
      </c>
      <c r="Q1981" s="6">
        <f t="shared" si="1443"/>
        <v>0.33368790330843046</v>
      </c>
      <c r="R1981" s="6">
        <f t="shared" si="1443"/>
        <v>0.2323069491576141</v>
      </c>
      <c r="S1981" s="6">
        <f t="shared" ref="S1981:T1981" si="1444">S1976/S1974</f>
        <v>0.22615805210690079</v>
      </c>
      <c r="T1981" s="6">
        <f t="shared" si="1444"/>
        <v>0.21795820311890263</v>
      </c>
    </row>
    <row r="1982" spans="1:20">
      <c r="B1982" t="s">
        <v>409</v>
      </c>
    </row>
    <row r="1983" spans="1:20">
      <c r="A1983" t="s">
        <v>404</v>
      </c>
      <c r="B1983" t="s">
        <v>411</v>
      </c>
      <c r="C1983" t="s">
        <v>412</v>
      </c>
    </row>
    <row r="1984" spans="1:20">
      <c r="B1984" t="s">
        <v>411</v>
      </c>
      <c r="D1984" t="s">
        <v>12</v>
      </c>
      <c r="E1984" s="1">
        <v>1183</v>
      </c>
      <c r="F1984" s="1">
        <v>1249</v>
      </c>
      <c r="G1984" s="1">
        <v>1295</v>
      </c>
      <c r="H1984" s="1">
        <v>1329</v>
      </c>
      <c r="I1984" s="1">
        <v>1273</v>
      </c>
      <c r="J1984" s="1">
        <v>1350</v>
      </c>
      <c r="K1984" s="1">
        <f>HLOOKUP(B1983,'FY14-15'!$E$2:$GA$49,15,FALSE)</f>
        <v>1647</v>
      </c>
      <c r="L1984" s="1">
        <f>HLOOKUP(B1983,'FY15-16'!$E$2:$GA$49,15,FALSE)</f>
        <v>1505</v>
      </c>
      <c r="M1984" s="1">
        <f>HLOOKUP(B1983,'FY16-17'!$E$2:$GA$49,15,FALSE)</f>
        <v>1972</v>
      </c>
      <c r="N1984" s="1">
        <f>HLOOKUP(B1983,'FY17-18'!$E$2:$GA$49,15,FALSE)</f>
        <v>2221</v>
      </c>
      <c r="O1984" s="1">
        <f>HLOOKUP($B1983,'FY18-19'!$E$2:$GA$49,15,FALSE)</f>
        <v>2621</v>
      </c>
      <c r="P1984" s="1">
        <f>HLOOKUP($B1983,'FY19-20'!$E$2:$GA$49,15,FALSE)</f>
        <v>2556</v>
      </c>
      <c r="Q1984" s="1">
        <f>HLOOKUP($B1983,'FY20-21'!$E$2:$GA$49,15,FALSE)</f>
        <v>1646</v>
      </c>
      <c r="R1984" s="1">
        <f>HLOOKUP($B1983,'FY21-22'!$E$2:$GA$49,15,FALSE)</f>
        <v>3353</v>
      </c>
      <c r="S1984" s="1">
        <f>HLOOKUP($B1983,'FY22-23'!$E$2:$GA$49,15,FALSE)</f>
        <v>3636</v>
      </c>
      <c r="T1984" s="1">
        <f>HLOOKUP($B1983,'FY23-24'!$E$2:$GA$49,15,FALSE)</f>
        <v>1864</v>
      </c>
    </row>
    <row r="1985" spans="1:20">
      <c r="B1985" t="s">
        <v>411</v>
      </c>
      <c r="D1985" t="s">
        <v>13</v>
      </c>
      <c r="E1985" s="3">
        <v>195732.2</v>
      </c>
      <c r="F1985" s="3">
        <v>212602</v>
      </c>
      <c r="G1985" s="3">
        <v>243678</v>
      </c>
      <c r="H1985" s="3">
        <v>247214</v>
      </c>
      <c r="I1985" s="1">
        <v>194854.5</v>
      </c>
      <c r="J1985" s="1">
        <v>295932.59999999998</v>
      </c>
      <c r="K1985" s="1">
        <f>HLOOKUP(B1984,'FY14-15'!$E$2:$GA$49,31,FALSE)</f>
        <v>286775.59999999998</v>
      </c>
      <c r="L1985" s="1">
        <f>HLOOKUP(B1984,'FY15-16'!$E$2:$GA$49,31,FALSE)</f>
        <v>289204.09999999998</v>
      </c>
      <c r="M1985" s="1">
        <f>HLOOKUP(B1984,'FY16-17'!$E$2:$GA$49,31,FALSE)</f>
        <v>333561.3</v>
      </c>
      <c r="N1985" s="1">
        <f>HLOOKUP(B1984,'FY17-18'!$E$2:$GA$49,31,FALSE)</f>
        <v>281601.59999999998</v>
      </c>
      <c r="O1985" s="1">
        <f>HLOOKUP($B1984,'FY18-19'!$E$2:$GA$49,31,FALSE)</f>
        <v>263442.5</v>
      </c>
      <c r="P1985" s="1">
        <f>HLOOKUP($B1984,'FY19-20'!$E$2:$GA$49,31,FALSE)</f>
        <v>268288</v>
      </c>
      <c r="Q1985" s="1">
        <f>HLOOKUP($B1984,'FY20-21'!$E$2:$GA$49,31,FALSE)</f>
        <v>322641</v>
      </c>
      <c r="R1985" s="1">
        <f>HLOOKUP($B1984,'FY21-22'!$E$2:$GA$49,31,FALSE)</f>
        <v>359715.6</v>
      </c>
      <c r="S1985" s="1">
        <f>HLOOKUP($B1984,'FY22-23'!$E$2:$GA$49,31,FALSE)</f>
        <v>433194</v>
      </c>
      <c r="T1985" s="1">
        <f>HLOOKUP($B1984,'FY23-24'!$E$2:$GA$49,31,FALSE)</f>
        <v>550124.1</v>
      </c>
    </row>
    <row r="1986" spans="1:20">
      <c r="B1986" t="s">
        <v>411</v>
      </c>
      <c r="D1986" t="s">
        <v>24</v>
      </c>
      <c r="E1986" s="3">
        <v>643267.82999999996</v>
      </c>
      <c r="F1986" s="3">
        <v>733027.15</v>
      </c>
      <c r="G1986" s="3">
        <v>731725.23</v>
      </c>
      <c r="H1986" s="3">
        <v>810403.47</v>
      </c>
      <c r="I1986" s="1">
        <v>826704.62</v>
      </c>
      <c r="J1986" s="1">
        <v>874837.59</v>
      </c>
      <c r="K1986" s="1">
        <f>HLOOKUP(B1985,'FY14-15'!$E$2:$GA$49,7,FALSE)</f>
        <v>906026.6</v>
      </c>
      <c r="L1986" s="1">
        <f>HLOOKUP(B1985,'FY15-16'!$E$2:$GA$49,7,FALSE)</f>
        <v>969708.01</v>
      </c>
      <c r="M1986" s="1">
        <f>HLOOKUP(B1985,'FY16-17'!$E$2:$GA$49,7,FALSE)</f>
        <v>1067386.8999999999</v>
      </c>
      <c r="N1986" s="1">
        <f>HLOOKUP(B1985,'FY17-18'!$E$2:$GA$49,7,FALSE)</f>
        <v>1214371.2</v>
      </c>
      <c r="O1986" s="1">
        <f>HLOOKUP($B1985,'FY18-19'!$E$2:$GA$49,7,FALSE)</f>
        <v>1697174.47</v>
      </c>
      <c r="P1986" s="1">
        <f>HLOOKUP($B1985,'FY19-20'!$E$2:$GA$49,7,FALSE)</f>
        <v>1757195.47</v>
      </c>
      <c r="Q1986" s="1">
        <f>HLOOKUP($B1985,'FY20-21'!$E$2:$GA$49,7,FALSE)</f>
        <v>1609810.23</v>
      </c>
      <c r="R1986" s="1">
        <f>HLOOKUP($B1985,'FY21-22'!$E$2:$GA$49,7,FALSE)</f>
        <v>2235451.63</v>
      </c>
      <c r="S1986" s="1">
        <f>HLOOKUP($B1985,'FY22-23'!$E$2:$GA$49,7,FALSE)</f>
        <v>2494903.71</v>
      </c>
      <c r="T1986" s="1">
        <f>HLOOKUP($B1985,'FY23-24'!$E$2:$GA$49,7,FALSE)</f>
        <v>2945985.4</v>
      </c>
    </row>
    <row r="1987" spans="1:20">
      <c r="B1987" t="s">
        <v>411</v>
      </c>
      <c r="D1987" t="s">
        <v>15</v>
      </c>
      <c r="E1987" s="3">
        <v>266892.87</v>
      </c>
      <c r="F1987" s="3">
        <v>301519.13</v>
      </c>
      <c r="G1987" s="3">
        <v>308860.67</v>
      </c>
      <c r="H1987" s="3">
        <v>336394.52</v>
      </c>
      <c r="I1987" s="1">
        <v>328803.11</v>
      </c>
      <c r="J1987" s="1">
        <v>370419.17</v>
      </c>
      <c r="K1987" s="1">
        <f>HLOOKUP(B1986,'FY14-15'!$E$2:$GA$49,39,FALSE)</f>
        <v>378689.66</v>
      </c>
      <c r="L1987" s="1">
        <f>HLOOKUP(B1986,'FY15-16'!$E$2:$GA$49,39,FALSE)</f>
        <v>400866.73</v>
      </c>
      <c r="M1987" s="1">
        <f>HLOOKUP(B1986,'FY16-17'!$E$2:$GA$49,39,FALSE)</f>
        <v>445059.13</v>
      </c>
      <c r="N1987" s="1">
        <f>HLOOKUP(B1986,'FY17-18'!$E$2:$GA$49,39,FALSE)</f>
        <v>481830.23</v>
      </c>
      <c r="O1987" s="1">
        <f>HLOOKUP($B1986,'FY18-19'!$E$2:$GA$49,39,FALSE)</f>
        <v>640808.03</v>
      </c>
      <c r="P1987" s="1">
        <f>HLOOKUP($B1986,'FY19-20'!$E$2:$GA$49,39,FALSE)</f>
        <v>662350.63</v>
      </c>
      <c r="Q1987" s="1">
        <f>HLOOKUP($B1986,'FY20-21'!$E$2:$GA$49,39,FALSE)</f>
        <v>662350.63</v>
      </c>
      <c r="R1987" s="1">
        <f>HLOOKUP($B1986,'FY21-22'!$E$2:$GA$49,39,FALSE)</f>
        <v>847232.60000000009</v>
      </c>
      <c r="S1987" s="1">
        <f>HLOOKUP($B1986,'FY22-23'!$E$2:$GA$49,39,FALSE)</f>
        <v>953510.53</v>
      </c>
      <c r="T1987" s="1">
        <f>HLOOKUP($B1986,'FY23-24'!$E$2:$GA$49,39,FALSE)</f>
        <v>1135575.21</v>
      </c>
    </row>
    <row r="1988" spans="1:20">
      <c r="B1988" t="s">
        <v>411</v>
      </c>
      <c r="D1988" t="s">
        <v>16</v>
      </c>
      <c r="E1988" s="3">
        <v>156290.13</v>
      </c>
      <c r="F1988" s="3">
        <v>180640.06</v>
      </c>
      <c r="G1988" s="3">
        <v>185966.99</v>
      </c>
      <c r="H1988" s="3">
        <v>209005.22</v>
      </c>
      <c r="I1988" s="1">
        <v>207181.6</v>
      </c>
      <c r="J1988" s="1">
        <v>231184.78000000003</v>
      </c>
      <c r="K1988" s="1">
        <f>HLOOKUP(B1987,'FY14-15'!$E$2:$GA$49,48,FALSE)</f>
        <v>246687.69</v>
      </c>
      <c r="L1988" s="1">
        <f>HLOOKUP(B1987,'FY15-16'!$E$2:$GA$49,48,FALSE)</f>
        <v>249403</v>
      </c>
      <c r="M1988" s="1">
        <f>HLOOKUP(B1987,'FY16-17'!$E$2:$GA$49,48,FALSE)</f>
        <v>275053.98</v>
      </c>
      <c r="N1988" s="1">
        <f>HLOOKUP(B1987,'FY17-18'!$E$2:$GA$49,48,FALSE)</f>
        <v>283736.98</v>
      </c>
      <c r="O1988" s="1">
        <f>HLOOKUP($B1987,'FY18-19'!$E$2:$GA$49,48,FALSE)</f>
        <v>370403.08</v>
      </c>
      <c r="P1988" s="1">
        <f>HLOOKUP($B1987,'FY19-20'!$E$2:$GA$49,48,FALSE)</f>
        <v>380553.26</v>
      </c>
      <c r="Q1988" s="1">
        <f>HLOOKUP($B1987,'FY20-21'!$E$2:$GA$49,48,FALSE)</f>
        <v>395316.38</v>
      </c>
      <c r="R1988" s="1">
        <f>HLOOKUP($B1987,'FY21-22'!$E$2:$GA$49,48,FALSE)</f>
        <v>511512.92000000004</v>
      </c>
      <c r="S1988" s="1">
        <f>HLOOKUP($B1987,'FY22-23'!$E$2:$GA$49,48,FALSE)</f>
        <v>555910.47</v>
      </c>
      <c r="T1988" s="1">
        <f>HLOOKUP($B1987,'FY23-24'!$E$2:$GA$49,48,FALSE)</f>
        <v>639959.92000000004</v>
      </c>
    </row>
    <row r="1989" spans="1:20">
      <c r="B1989" t="s">
        <v>411</v>
      </c>
      <c r="D1989" t="s">
        <v>17</v>
      </c>
      <c r="E1989" s="3">
        <v>543.76</v>
      </c>
      <c r="F1989" s="3">
        <v>586.89</v>
      </c>
      <c r="G1989" s="3">
        <v>565.04</v>
      </c>
      <c r="H1989" s="3">
        <v>609.78</v>
      </c>
      <c r="I1989" s="3">
        <v>649.4144697564808</v>
      </c>
      <c r="J1989" s="3">
        <v>648.02784444444444</v>
      </c>
      <c r="K1989" s="3">
        <f t="shared" ref="K1989:R1989" si="1445">K1986/K1984</f>
        <v>550.10722525804488</v>
      </c>
      <c r="L1989" s="3">
        <f t="shared" si="1445"/>
        <v>644.32425913621262</v>
      </c>
      <c r="M1989" s="3">
        <f t="shared" si="1445"/>
        <v>541.27124746450295</v>
      </c>
      <c r="N1989" s="3">
        <f t="shared" si="1445"/>
        <v>546.76776226924801</v>
      </c>
      <c r="O1989" s="3">
        <f t="shared" si="1445"/>
        <v>647.52936665394884</v>
      </c>
      <c r="P1989" s="3">
        <f t="shared" si="1445"/>
        <v>687.47866588419402</v>
      </c>
      <c r="Q1989" s="3">
        <f t="shared" si="1445"/>
        <v>978.01350546780077</v>
      </c>
      <c r="R1989" s="3">
        <f t="shared" si="1445"/>
        <v>666.70194750969279</v>
      </c>
      <c r="S1989" s="3">
        <f t="shared" ref="S1989:T1989" si="1446">S1986/S1984</f>
        <v>686.16713696369641</v>
      </c>
      <c r="T1989" s="3">
        <f t="shared" si="1446"/>
        <v>1580.464270386266</v>
      </c>
    </row>
    <row r="1990" spans="1:20">
      <c r="B1990" t="s">
        <v>411</v>
      </c>
      <c r="D1990" t="s">
        <v>18</v>
      </c>
      <c r="E1990" s="4">
        <v>3.29</v>
      </c>
      <c r="F1990" s="4">
        <v>3.45</v>
      </c>
      <c r="G1990" s="4">
        <v>3</v>
      </c>
      <c r="H1990" s="4">
        <v>3.28</v>
      </c>
      <c r="I1990" s="5">
        <v>4.2426765612290191</v>
      </c>
      <c r="J1990" s="5">
        <v>2.9562055346386309</v>
      </c>
      <c r="K1990" s="3">
        <f t="shared" ref="K1990:M1992" si="1447">K1986/K1985</f>
        <v>3.1593573511832949</v>
      </c>
      <c r="L1990" s="3">
        <f t="shared" si="1447"/>
        <v>3.3530230380551318</v>
      </c>
      <c r="M1990" s="3">
        <f t="shared" si="1447"/>
        <v>3.1999722389857577</v>
      </c>
      <c r="N1990" s="3">
        <f t="shared" ref="N1990:R1992" si="1448">N1986/N1985</f>
        <v>4.3123732251521298</v>
      </c>
      <c r="O1990" s="3">
        <f t="shared" si="1448"/>
        <v>6.4422956432618124</v>
      </c>
      <c r="P1990" s="3">
        <f t="shared" si="1448"/>
        <v>6.5496610731750957</v>
      </c>
      <c r="Q1990" s="3">
        <f t="shared" si="1448"/>
        <v>4.9894781816322169</v>
      </c>
      <c r="R1990" s="3">
        <f t="shared" si="1448"/>
        <v>6.2144973139891624</v>
      </c>
      <c r="S1990" s="3">
        <f t="shared" ref="S1990:T1990" si="1449">S1986/S1985</f>
        <v>5.7593219435172234</v>
      </c>
      <c r="T1990" s="3">
        <f t="shared" si="1449"/>
        <v>5.3551287791245645</v>
      </c>
    </row>
    <row r="1991" spans="1:20">
      <c r="B1991" t="s">
        <v>411</v>
      </c>
      <c r="D1991" t="s">
        <v>19</v>
      </c>
      <c r="E1991" s="6">
        <v>0.41489999999999999</v>
      </c>
      <c r="F1991" s="6">
        <v>0.4113</v>
      </c>
      <c r="G1991" s="6">
        <v>0.42209999999999998</v>
      </c>
      <c r="H1991" s="6">
        <v>0.41510000000000002</v>
      </c>
      <c r="I1991" s="6">
        <v>0.39772743740079736</v>
      </c>
      <c r="J1991" s="6">
        <v>0.42341478490881945</v>
      </c>
      <c r="K1991" s="6">
        <f t="shared" si="1447"/>
        <v>0.41796748572282533</v>
      </c>
      <c r="L1991" s="6">
        <f t="shared" si="1447"/>
        <v>0.41338910874831281</v>
      </c>
      <c r="M1991" s="6">
        <f t="shared" si="1447"/>
        <v>0.41696139422359413</v>
      </c>
      <c r="N1991" s="6">
        <f t="shared" si="1448"/>
        <v>0.39677343303266743</v>
      </c>
      <c r="O1991" s="6">
        <f t="shared" si="1448"/>
        <v>0.37757345595706493</v>
      </c>
      <c r="P1991" s="6">
        <f t="shared" si="1448"/>
        <v>0.3769362266794371</v>
      </c>
      <c r="Q1991" s="6">
        <f t="shared" si="1448"/>
        <v>0.41144640384102915</v>
      </c>
      <c r="R1991" s="6">
        <f t="shared" si="1448"/>
        <v>0.37899840400483198</v>
      </c>
      <c r="S1991" s="6">
        <f t="shared" ref="S1991:T1991" si="1450">S1987/S1986</f>
        <v>0.38218329876947438</v>
      </c>
      <c r="T1991" s="6">
        <f t="shared" si="1450"/>
        <v>0.38546532172223258</v>
      </c>
    </row>
    <row r="1992" spans="1:20">
      <c r="B1992" t="s">
        <v>411</v>
      </c>
      <c r="D1992" t="s">
        <v>20</v>
      </c>
      <c r="E1992" s="6">
        <v>0.58560000000000001</v>
      </c>
      <c r="F1992" s="6">
        <v>0.59909999999999997</v>
      </c>
      <c r="G1992" s="6">
        <v>0.60209999999999997</v>
      </c>
      <c r="H1992" s="6">
        <v>0.62129999999999996</v>
      </c>
      <c r="I1992" s="6">
        <v>0.63010839526426621</v>
      </c>
      <c r="J1992" s="6">
        <v>0.62411667301128082</v>
      </c>
      <c r="K1992" s="6">
        <f t="shared" si="1447"/>
        <v>0.65142441438723209</v>
      </c>
      <c r="L1992" s="6">
        <f t="shared" si="1447"/>
        <v>0.62215938948088811</v>
      </c>
      <c r="M1992" s="6">
        <f t="shared" si="1447"/>
        <v>0.61801671162211635</v>
      </c>
      <c r="N1992" s="6">
        <f t="shared" si="1448"/>
        <v>0.5888733465312046</v>
      </c>
      <c r="O1992" s="6">
        <f t="shared" si="1448"/>
        <v>0.57802502880620898</v>
      </c>
      <c r="P1992" s="6">
        <f t="shared" si="1448"/>
        <v>0.57454955542202779</v>
      </c>
      <c r="Q1992" s="6">
        <f t="shared" si="1448"/>
        <v>0.59683853550497867</v>
      </c>
      <c r="R1992" s="6">
        <f t="shared" si="1448"/>
        <v>0.60374555936586949</v>
      </c>
      <c r="S1992" s="6">
        <f t="shared" ref="S1992:T1992" si="1451">S1988/S1987</f>
        <v>0.58301450535632782</v>
      </c>
      <c r="T1992" s="6">
        <f t="shared" si="1451"/>
        <v>0.56355573313369534</v>
      </c>
    </row>
    <row r="1993" spans="1:20">
      <c r="B1993" t="s">
        <v>411</v>
      </c>
      <c r="D1993" t="s">
        <v>21</v>
      </c>
      <c r="E1993" s="6">
        <v>0.24299999999999999</v>
      </c>
      <c r="F1993" s="6">
        <v>0.24640000000000001</v>
      </c>
      <c r="G1993" s="6">
        <v>0.25409999999999999</v>
      </c>
      <c r="H1993" s="6">
        <v>0.25790000000000002</v>
      </c>
      <c r="I1993" s="6">
        <v>0.25061139733318533</v>
      </c>
      <c r="J1993" s="6">
        <v>0.26426022686107947</v>
      </c>
      <c r="K1993" s="6">
        <f t="shared" ref="K1993:R1993" si="1452">K1988/K1986</f>
        <v>0.27227422461989526</v>
      </c>
      <c r="L1993" s="6">
        <f t="shared" si="1452"/>
        <v>0.25719391551689874</v>
      </c>
      <c r="M1993" s="6">
        <f t="shared" si="1452"/>
        <v>0.25768910973143855</v>
      </c>
      <c r="N1993" s="6">
        <f t="shared" si="1452"/>
        <v>0.23364929932462167</v>
      </c>
      <c r="O1993" s="6">
        <f t="shared" si="1452"/>
        <v>0.21824690775604233</v>
      </c>
      <c r="P1993" s="6">
        <f t="shared" si="1452"/>
        <v>0.21656854146112728</v>
      </c>
      <c r="Q1993" s="6">
        <f t="shared" si="1452"/>
        <v>0.24556706910726989</v>
      </c>
      <c r="R1993" s="6">
        <f t="shared" si="1452"/>
        <v>0.22881860342466909</v>
      </c>
      <c r="S1993" s="6">
        <f t="shared" ref="S1993:T1993" si="1453">S1988/S1986</f>
        <v>0.22281840688753474</v>
      </c>
      <c r="T1993" s="6">
        <f t="shared" si="1453"/>
        <v>0.21723119198078852</v>
      </c>
    </row>
    <row r="1994" spans="1:20">
      <c r="B1994" t="s">
        <v>411</v>
      </c>
    </row>
    <row r="1995" spans="1:20">
      <c r="A1995" t="s">
        <v>404</v>
      </c>
      <c r="B1995" t="s">
        <v>413</v>
      </c>
      <c r="C1995" t="s">
        <v>414</v>
      </c>
    </row>
    <row r="1996" spans="1:20">
      <c r="B1996" t="s">
        <v>413</v>
      </c>
      <c r="D1996" t="s">
        <v>12</v>
      </c>
      <c r="E1996" s="1">
        <v>2146</v>
      </c>
      <c r="F1996" s="1">
        <v>2180</v>
      </c>
      <c r="G1996" s="1">
        <v>2393</v>
      </c>
      <c r="H1996" s="1">
        <v>2476</v>
      </c>
      <c r="I1996" s="1">
        <v>2591</v>
      </c>
      <c r="J1996" s="1">
        <v>3062</v>
      </c>
      <c r="K1996" s="1">
        <f>HLOOKUP(B1995,'FY14-15'!$E$2:$GA$49,15,FALSE)</f>
        <v>3269</v>
      </c>
      <c r="L1996" s="1">
        <f>HLOOKUP(B1995,'FY15-16'!$E$2:$GA$49,15,FALSE)</f>
        <v>3059</v>
      </c>
      <c r="M1996" s="1">
        <f>HLOOKUP(B1995,'FY16-17'!$E$2:$GA$49,15,FALSE)</f>
        <v>3215</v>
      </c>
      <c r="N1996" s="1">
        <f>HLOOKUP(B1995,'FY17-18'!$E$2:$GA$49,15,FALSE)</f>
        <v>3416</v>
      </c>
      <c r="O1996" s="1">
        <f>HLOOKUP($B1995,'FY18-19'!$E$2:$GA$49,15,FALSE)</f>
        <v>3541</v>
      </c>
      <c r="P1996" s="1">
        <f>HLOOKUP($B1995,'FY19-20'!$E$2:$GA$49,15,FALSE)</f>
        <v>3303</v>
      </c>
      <c r="Q1996" s="1">
        <f>HLOOKUP($B1995,'FY20-21'!$E$2:$GA$49,15,FALSE)</f>
        <v>2905</v>
      </c>
      <c r="R1996" s="1">
        <f>HLOOKUP($B1995,'FY21-22'!$E$2:$GA$49,15,FALSE)</f>
        <v>3307</v>
      </c>
      <c r="S1996" s="1">
        <f>HLOOKUP($B1995,'FY22-23'!$E$2:$GA$49,15,FALSE)</f>
        <v>3214</v>
      </c>
      <c r="T1996" s="1">
        <f>HLOOKUP($B1995,'FY23-24'!$E$2:$GA$49,15,FALSE)</f>
        <v>3971</v>
      </c>
    </row>
    <row r="1997" spans="1:20">
      <c r="B1997" t="s">
        <v>413</v>
      </c>
      <c r="D1997" t="s">
        <v>13</v>
      </c>
      <c r="E1997" s="3">
        <v>206389</v>
      </c>
      <c r="F1997" s="3">
        <v>194279</v>
      </c>
      <c r="G1997" s="3">
        <v>205371</v>
      </c>
      <c r="H1997" s="3">
        <v>222190</v>
      </c>
      <c r="I1997" s="1">
        <v>226233</v>
      </c>
      <c r="J1997" s="1">
        <v>194040</v>
      </c>
      <c r="K1997" s="1">
        <f>HLOOKUP(B1996,'FY14-15'!$E$2:$GA$49,31,FALSE)</f>
        <v>208962</v>
      </c>
      <c r="L1997" s="1">
        <f>HLOOKUP(B1996,'FY15-16'!$E$2:$GA$49,31,FALSE)</f>
        <v>250965</v>
      </c>
      <c r="M1997" s="1">
        <f>HLOOKUP(B1996,'FY16-17'!$E$2:$GA$49,31,FALSE)</f>
        <v>200896</v>
      </c>
      <c r="N1997" s="1">
        <f>HLOOKUP(B1996,'FY17-18'!$E$2:$GA$49,31,FALSE)</f>
        <v>253866</v>
      </c>
      <c r="O1997" s="1">
        <f>HLOOKUP($B1996,'FY18-19'!$E$2:$GA$49,31,FALSE)</f>
        <v>253528</v>
      </c>
      <c r="P1997" s="1">
        <f>HLOOKUP($B1996,'FY19-20'!$E$2:$GA$49,31,FALSE)</f>
        <v>187236</v>
      </c>
      <c r="Q1997" s="1">
        <f>HLOOKUP($B1996,'FY20-21'!$E$2:$GA$49,31,FALSE)</f>
        <v>98690</v>
      </c>
      <c r="R1997" s="1">
        <f>HLOOKUP($B1996,'FY21-22'!$E$2:$GA$49,31,FALSE)</f>
        <v>183199</v>
      </c>
      <c r="S1997" s="1">
        <f>HLOOKUP($B1996,'FY22-23'!$E$2:$GA$49,31,FALSE)</f>
        <v>200295.6</v>
      </c>
      <c r="T1997" s="1">
        <f>HLOOKUP($B1996,'FY23-24'!$E$2:$GA$49,31,FALSE)</f>
        <v>230979</v>
      </c>
    </row>
    <row r="1998" spans="1:20">
      <c r="B1998" t="s">
        <v>413</v>
      </c>
      <c r="D1998" t="s">
        <v>24</v>
      </c>
      <c r="E1998" s="3">
        <v>529114.09</v>
      </c>
      <c r="F1998" s="3">
        <v>550959.82999999996</v>
      </c>
      <c r="G1998" s="3">
        <v>614179.92000000004</v>
      </c>
      <c r="H1998" s="3">
        <v>628800</v>
      </c>
      <c r="I1998" s="1">
        <v>677095.65</v>
      </c>
      <c r="J1998" s="1">
        <v>688317</v>
      </c>
      <c r="K1998" s="1">
        <f>HLOOKUP(B1997,'FY14-15'!$E$2:$GA$49,7,FALSE)</f>
        <v>791219.81</v>
      </c>
      <c r="L1998" s="1">
        <f>HLOOKUP(B1997,'FY15-16'!$E$2:$GA$49,7,FALSE)</f>
        <v>787937.27</v>
      </c>
      <c r="M1998" s="1">
        <f>HLOOKUP(B1997,'FY16-17'!$E$2:$GA$49,7,FALSE)</f>
        <v>784951.65</v>
      </c>
      <c r="N1998" s="1">
        <f>HLOOKUP(B1997,'FY17-18'!$E$2:$GA$49,7,FALSE)</f>
        <v>929193.79</v>
      </c>
      <c r="O1998" s="1">
        <f>HLOOKUP($B1997,'FY18-19'!$E$2:$GA$49,7,FALSE)</f>
        <v>981576.99</v>
      </c>
      <c r="P1998" s="1">
        <f>HLOOKUP($B1997,'FY19-20'!$E$2:$GA$49,7,FALSE)</f>
        <v>809220.23</v>
      </c>
      <c r="Q1998" s="1">
        <f>HLOOKUP($B1997,'FY20-21'!$E$2:$GA$49,7,FALSE)</f>
        <v>816142.77</v>
      </c>
      <c r="R1998" s="1">
        <f>HLOOKUP($B1997,'FY21-22'!$E$2:$GA$49,7,FALSE)</f>
        <v>1203195.03</v>
      </c>
      <c r="S1998" s="1">
        <f>HLOOKUP($B1997,'FY22-23'!$E$2:$GA$49,7,FALSE)</f>
        <v>1153266.8799999999</v>
      </c>
      <c r="T1998" s="1">
        <f>HLOOKUP($B1997,'FY23-24'!$E$2:$GA$49,7,FALSE)</f>
        <v>1322531.3</v>
      </c>
    </row>
    <row r="1999" spans="1:20">
      <c r="B1999" t="s">
        <v>413</v>
      </c>
      <c r="D1999" t="s">
        <v>15</v>
      </c>
      <c r="E1999" s="3">
        <v>230897.83000000002</v>
      </c>
      <c r="F1999" s="3">
        <v>235264.22000000003</v>
      </c>
      <c r="G1999" s="3">
        <v>259454.69</v>
      </c>
      <c r="H1999" s="3">
        <v>268618.56</v>
      </c>
      <c r="I1999" s="1">
        <v>285988.8</v>
      </c>
      <c r="J1999" s="1">
        <v>281727.24</v>
      </c>
      <c r="K1999" s="1">
        <f>HLOOKUP(B1998,'FY14-15'!$E$2:$GA$49,39,FALSE)</f>
        <v>320317.40000000002</v>
      </c>
      <c r="L1999" s="1">
        <f>HLOOKUP(B1998,'FY15-16'!$E$2:$GA$49,39,FALSE)</f>
        <v>329724.59999999998</v>
      </c>
      <c r="M1999" s="1">
        <f>HLOOKUP(B1998,'FY16-17'!$E$2:$GA$49,39,FALSE)</f>
        <v>329724.59999999998</v>
      </c>
      <c r="N1999" s="1">
        <f>HLOOKUP(B1998,'FY17-18'!$E$2:$GA$49,39,FALSE)</f>
        <v>378294.69</v>
      </c>
      <c r="O1999" s="1">
        <f>HLOOKUP($B1998,'FY18-19'!$E$2:$GA$49,39,FALSE)</f>
        <v>395952.23</v>
      </c>
      <c r="P1999" s="1">
        <f>HLOOKUP($B1998,'FY19-20'!$E$2:$GA$49,39,FALSE)</f>
        <v>395952.23</v>
      </c>
      <c r="Q1999" s="1">
        <f>HLOOKUP($B1998,'FY20-21'!$E$2:$GA$49,39,FALSE)</f>
        <v>320973.21000000002</v>
      </c>
      <c r="R1999" s="1">
        <f>HLOOKUP($B1998,'FY21-22'!$E$2:$GA$49,39,FALSE)</f>
        <v>453401.47000000003</v>
      </c>
      <c r="S1999" s="1">
        <f>HLOOKUP($B1998,'FY22-23'!$E$2:$GA$49,39,FALSE)</f>
        <v>453401.47</v>
      </c>
      <c r="T1999" s="1">
        <f>HLOOKUP($B1998,'FY23-24'!$E$2:$GA$49,39,FALSE)</f>
        <v>505786.42</v>
      </c>
    </row>
    <row r="2000" spans="1:20">
      <c r="B2000" t="s">
        <v>413</v>
      </c>
      <c r="D2000" t="s">
        <v>16</v>
      </c>
      <c r="E2000" s="3">
        <v>134120.57</v>
      </c>
      <c r="F2000" s="3">
        <v>138749.79999999999</v>
      </c>
      <c r="G2000" s="3">
        <v>158020.46000000002</v>
      </c>
      <c r="H2000" s="3">
        <v>165571.87</v>
      </c>
      <c r="I2000" s="1">
        <v>177943.31</v>
      </c>
      <c r="J2000" s="1">
        <v>175767.59</v>
      </c>
      <c r="K2000" s="1">
        <f>HLOOKUP(B1999,'FY14-15'!$E$2:$GA$49,48,FALSE)</f>
        <v>211730.51</v>
      </c>
      <c r="L2000" s="1">
        <f>HLOOKUP(B1999,'FY15-16'!$E$2:$GA$49,48,FALSE)</f>
        <v>204221.62</v>
      </c>
      <c r="M2000" s="1">
        <f>HLOOKUP(B1999,'FY16-17'!$E$2:$GA$49,48,FALSE)</f>
        <v>200436.7</v>
      </c>
      <c r="N2000" s="1">
        <f>HLOOKUP(B1999,'FY17-18'!$E$2:$GA$49,48,FALSE)</f>
        <v>224647.04000000001</v>
      </c>
      <c r="O2000" s="1">
        <f>HLOOKUP($B1999,'FY18-19'!$E$2:$GA$49,48,FALSE)</f>
        <v>221700.25</v>
      </c>
      <c r="P2000" s="1">
        <f>HLOOKUP($B1999,'FY19-20'!$E$2:$GA$49,48,FALSE)</f>
        <v>226298.02999999997</v>
      </c>
      <c r="Q2000" s="1">
        <f>HLOOKUP($B1999,'FY20-21'!$E$2:$GA$49,48,FALSE)</f>
        <v>184130.53</v>
      </c>
      <c r="R2000" s="1">
        <f>HLOOKUP($B1999,'FY21-22'!$E$2:$GA$49,48,FALSE)</f>
        <v>276944.38</v>
      </c>
      <c r="S2000" s="1">
        <f>HLOOKUP($B1999,'FY22-23'!$E$2:$GA$49,48,FALSE)</f>
        <v>259631.81</v>
      </c>
      <c r="T2000" s="1">
        <f>HLOOKUP($B1999,'FY23-24'!$E$2:$GA$49,48,FALSE)</f>
        <v>282530.25</v>
      </c>
    </row>
    <row r="2001" spans="1:20">
      <c r="B2001" t="s">
        <v>413</v>
      </c>
      <c r="D2001" t="s">
        <v>17</v>
      </c>
      <c r="E2001" s="3">
        <v>246.56</v>
      </c>
      <c r="F2001" s="3">
        <v>252.73</v>
      </c>
      <c r="G2001" s="3">
        <v>256.66000000000003</v>
      </c>
      <c r="H2001" s="3">
        <v>253.96</v>
      </c>
      <c r="I2001" s="3">
        <v>261.3259938247781</v>
      </c>
      <c r="J2001" s="3">
        <v>224.79327237099935</v>
      </c>
      <c r="K2001" s="3">
        <f t="shared" ref="K2001:R2001" si="1454">K1998/K1996</f>
        <v>242.03726215968189</v>
      </c>
      <c r="L2001" s="3">
        <f t="shared" si="1454"/>
        <v>257.58001634521088</v>
      </c>
      <c r="M2001" s="3">
        <f t="shared" si="1454"/>
        <v>244.15292379471228</v>
      </c>
      <c r="N2001" s="3">
        <f t="shared" si="1454"/>
        <v>272.0122336065574</v>
      </c>
      <c r="O2001" s="3">
        <f t="shared" si="1454"/>
        <v>277.20332956791867</v>
      </c>
      <c r="P2001" s="3">
        <f t="shared" si="1454"/>
        <v>244.99552830759916</v>
      </c>
      <c r="Q2001" s="3">
        <f t="shared" si="1454"/>
        <v>280.94415490533561</v>
      </c>
      <c r="R2001" s="3">
        <f t="shared" si="1454"/>
        <v>363.83278802540065</v>
      </c>
      <c r="S2001" s="3">
        <f t="shared" ref="S2001:T2001" si="1455">S1998/S1996</f>
        <v>358.82603609209701</v>
      </c>
      <c r="T2001" s="3">
        <f t="shared" si="1455"/>
        <v>333.04741878619996</v>
      </c>
    </row>
    <row r="2002" spans="1:20">
      <c r="B2002" t="s">
        <v>413</v>
      </c>
      <c r="D2002" t="s">
        <v>18</v>
      </c>
      <c r="E2002" s="4">
        <v>2.56</v>
      </c>
      <c r="F2002" s="4">
        <v>2.84</v>
      </c>
      <c r="G2002" s="4">
        <v>2.99</v>
      </c>
      <c r="H2002" s="4">
        <v>2.83</v>
      </c>
      <c r="I2002" s="5">
        <v>2.9929128376496799</v>
      </c>
      <c r="J2002" s="5">
        <v>3.5472943722943722</v>
      </c>
      <c r="K2002" s="3">
        <f t="shared" ref="K2002:M2004" si="1456">K1998/K1997</f>
        <v>3.7864291593686894</v>
      </c>
      <c r="L2002" s="3">
        <f t="shared" si="1456"/>
        <v>3.1396301077839541</v>
      </c>
      <c r="M2002" s="3">
        <f t="shared" si="1456"/>
        <v>3.9072537531857279</v>
      </c>
      <c r="N2002" s="3">
        <f t="shared" ref="N2002:R2004" si="1457">N1998/N1997</f>
        <v>3.6601742257726517</v>
      </c>
      <c r="O2002" s="3">
        <f t="shared" si="1457"/>
        <v>3.8716709396989679</v>
      </c>
      <c r="P2002" s="3">
        <f t="shared" si="1457"/>
        <v>4.3219264991775086</v>
      </c>
      <c r="Q2002" s="3">
        <f t="shared" si="1457"/>
        <v>8.2697615766541706</v>
      </c>
      <c r="R2002" s="3">
        <f t="shared" si="1457"/>
        <v>6.5676943105584638</v>
      </c>
      <c r="S2002" s="3">
        <f t="shared" ref="S2002:T2002" si="1458">S1998/S1997</f>
        <v>5.757824335631935</v>
      </c>
      <c r="T2002" s="3">
        <f t="shared" si="1458"/>
        <v>5.7257642469661745</v>
      </c>
    </row>
    <row r="2003" spans="1:20">
      <c r="B2003" t="s">
        <v>413</v>
      </c>
      <c r="D2003" t="s">
        <v>19</v>
      </c>
      <c r="E2003" s="6">
        <v>0.43640000000000001</v>
      </c>
      <c r="F2003" s="6">
        <v>0.42699999999999999</v>
      </c>
      <c r="G2003" s="6">
        <v>0.4224</v>
      </c>
      <c r="H2003" s="6">
        <v>0.42720000000000002</v>
      </c>
      <c r="I2003" s="6">
        <v>0.42237577512128455</v>
      </c>
      <c r="J2003" s="6">
        <v>0.40929868069508668</v>
      </c>
      <c r="K2003" s="6">
        <f t="shared" si="1456"/>
        <v>0.40483996476276296</v>
      </c>
      <c r="L2003" s="6">
        <f t="shared" si="1456"/>
        <v>0.41846554612145709</v>
      </c>
      <c r="M2003" s="6">
        <f t="shared" si="1456"/>
        <v>0.42005720989311884</v>
      </c>
      <c r="N2003" s="6">
        <f t="shared" si="1457"/>
        <v>0.4071214143607223</v>
      </c>
      <c r="O2003" s="6">
        <f t="shared" si="1457"/>
        <v>0.4033837732891436</v>
      </c>
      <c r="P2003" s="6">
        <f t="shared" si="1457"/>
        <v>0.48930095333874685</v>
      </c>
      <c r="Q2003" s="6">
        <f t="shared" si="1457"/>
        <v>0.39328071239300449</v>
      </c>
      <c r="R2003" s="6">
        <f t="shared" si="1457"/>
        <v>0.37683123574737509</v>
      </c>
      <c r="S2003" s="6">
        <f t="shared" ref="S2003:T2003" si="1459">S1999/S1998</f>
        <v>0.39314531429186628</v>
      </c>
      <c r="T2003" s="6">
        <f t="shared" si="1459"/>
        <v>0.38243814721058017</v>
      </c>
    </row>
    <row r="2004" spans="1:20">
      <c r="B2004" t="s">
        <v>413</v>
      </c>
      <c r="D2004" t="s">
        <v>20</v>
      </c>
      <c r="E2004" s="6">
        <v>0.58089999999999997</v>
      </c>
      <c r="F2004" s="6">
        <v>0.58979999999999999</v>
      </c>
      <c r="G2004" s="6">
        <v>0.60899999999999999</v>
      </c>
      <c r="H2004" s="6">
        <v>0.61639999999999995</v>
      </c>
      <c r="I2004" s="6">
        <v>0.62220377161623119</v>
      </c>
      <c r="J2004" s="6">
        <v>0.6238927765735397</v>
      </c>
      <c r="K2004" s="6">
        <f t="shared" si="1456"/>
        <v>0.66100221218079314</v>
      </c>
      <c r="L2004" s="6">
        <f t="shared" si="1456"/>
        <v>0.61937028659675386</v>
      </c>
      <c r="M2004" s="6">
        <f t="shared" si="1456"/>
        <v>0.60789125227538388</v>
      </c>
      <c r="N2004" s="6">
        <f t="shared" si="1457"/>
        <v>0.59384137800083847</v>
      </c>
      <c r="O2004" s="6">
        <f t="shared" si="1457"/>
        <v>0.55991665964351311</v>
      </c>
      <c r="P2004" s="6">
        <f t="shared" si="1457"/>
        <v>0.57152861596460758</v>
      </c>
      <c r="Q2004" s="6">
        <f t="shared" si="1457"/>
        <v>0.57366323500955108</v>
      </c>
      <c r="R2004" s="6">
        <f t="shared" si="1457"/>
        <v>0.61081491420837253</v>
      </c>
      <c r="S2004" s="6">
        <f t="shared" ref="S2004:T2004" si="1460">S2000/S1999</f>
        <v>0.57263116063562836</v>
      </c>
      <c r="T2004" s="6">
        <f t="shared" si="1460"/>
        <v>0.55859595834937603</v>
      </c>
    </row>
    <row r="2005" spans="1:20">
      <c r="B2005" t="s">
        <v>413</v>
      </c>
      <c r="D2005" t="s">
        <v>21</v>
      </c>
      <c r="E2005" s="6">
        <v>0.2535</v>
      </c>
      <c r="F2005" s="6">
        <v>0.25180000000000002</v>
      </c>
      <c r="G2005" s="6">
        <v>0.25729999999999997</v>
      </c>
      <c r="H2005" s="6">
        <v>0.26329999999999998</v>
      </c>
      <c r="I2005" s="6">
        <v>0.26280380031979234</v>
      </c>
      <c r="J2005" s="6">
        <v>0.25535849034674429</v>
      </c>
      <c r="K2005" s="6">
        <f t="shared" ref="K2005:R2005" si="1461">K2000/K1998</f>
        <v>0.26760011228738068</v>
      </c>
      <c r="L2005" s="6">
        <f t="shared" si="1461"/>
        <v>0.25918512523211396</v>
      </c>
      <c r="M2005" s="6">
        <f t="shared" si="1461"/>
        <v>0.25534910334923178</v>
      </c>
      <c r="N2005" s="6">
        <f t="shared" si="1461"/>
        <v>0.24176554171762168</v>
      </c>
      <c r="O2005" s="6">
        <f t="shared" si="1461"/>
        <v>0.22586129489445347</v>
      </c>
      <c r="P2005" s="6">
        <f t="shared" si="1461"/>
        <v>0.27964949665185701</v>
      </c>
      <c r="Q2005" s="6">
        <f t="shared" si="1461"/>
        <v>0.22561068573823179</v>
      </c>
      <c r="R2005" s="6">
        <f t="shared" si="1461"/>
        <v>0.23017413893406791</v>
      </c>
      <c r="S2005" s="6">
        <f t="shared" ref="S2005:T2005" si="1462">S2000/S1998</f>
        <v>0.22512725762141025</v>
      </c>
      <c r="T2005" s="6">
        <f t="shared" si="1462"/>
        <v>0.21362840335045377</v>
      </c>
    </row>
    <row r="2006" spans="1:20">
      <c r="B2006" t="s">
        <v>413</v>
      </c>
    </row>
    <row r="2007" spans="1:20">
      <c r="A2007" t="s">
        <v>404</v>
      </c>
      <c r="B2007" t="s">
        <v>415</v>
      </c>
      <c r="C2007" t="s">
        <v>416</v>
      </c>
    </row>
    <row r="2008" spans="1:20">
      <c r="B2008" t="s">
        <v>415</v>
      </c>
      <c r="D2008" t="s">
        <v>12</v>
      </c>
      <c r="E2008" s="1">
        <v>6195</v>
      </c>
      <c r="F2008" s="1">
        <v>6458</v>
      </c>
      <c r="G2008" s="1">
        <v>6912</v>
      </c>
      <c r="H2008" s="1">
        <v>6618</v>
      </c>
      <c r="I2008" s="1">
        <v>6530</v>
      </c>
      <c r="J2008" s="1">
        <v>6433</v>
      </c>
      <c r="K2008" s="1">
        <f>HLOOKUP(B2007,'FY14-15'!$E$2:$GA$49,15,FALSE)</f>
        <v>6168</v>
      </c>
      <c r="L2008" s="1">
        <f>HLOOKUP(B2007,'FY15-16'!$E$2:$GA$49,15,FALSE)</f>
        <v>7601</v>
      </c>
      <c r="M2008" s="1">
        <f>HLOOKUP(B2007,'FY16-17'!$E$2:$GA$49,15,FALSE)</f>
        <v>7498</v>
      </c>
      <c r="N2008" s="1">
        <f>HLOOKUP(B2007,'FY17-18'!$E$2:$GA$49,15,FALSE)</f>
        <v>2289</v>
      </c>
      <c r="O2008" s="1">
        <f>HLOOKUP($B2007,'FY18-19'!$E$2:$GA$49,15,FALSE)</f>
        <v>7650</v>
      </c>
      <c r="P2008" s="1">
        <f>HLOOKUP($B2007,'FY19-20'!$E$2:$GA$49,15,FALSE)</f>
        <v>5360</v>
      </c>
      <c r="Q2008" s="1">
        <f>HLOOKUP($B2007,'FY20-21'!$E$2:$GA$49,15,FALSE)</f>
        <v>5928</v>
      </c>
      <c r="R2008" s="1">
        <f>HLOOKUP($B2007,'FY21-22'!$E$2:$GA$49,15,FALSE)</f>
        <v>3767</v>
      </c>
      <c r="S2008" s="1">
        <f>HLOOKUP($B2007,'FY22-23'!$E$2:$GA$49,15,FALSE)</f>
        <v>6793</v>
      </c>
      <c r="T2008" s="1">
        <f>HLOOKUP($B2007,'FY23-24'!$E$2:$GA$49,15,FALSE)</f>
        <v>7094</v>
      </c>
    </row>
    <row r="2009" spans="1:20">
      <c r="B2009" t="s">
        <v>415</v>
      </c>
      <c r="D2009" t="s">
        <v>13</v>
      </c>
      <c r="E2009" s="3">
        <v>823999</v>
      </c>
      <c r="F2009" s="3">
        <v>836940</v>
      </c>
      <c r="G2009" s="3">
        <v>886452</v>
      </c>
      <c r="H2009" s="3">
        <v>990930</v>
      </c>
      <c r="I2009" s="1">
        <v>818117</v>
      </c>
      <c r="J2009" s="1">
        <v>955973.4</v>
      </c>
      <c r="K2009" s="1">
        <f>HLOOKUP(B2008,'FY14-15'!$E$2:$GA$49,31,FALSE)</f>
        <v>758692.2</v>
      </c>
      <c r="L2009" s="1">
        <f>HLOOKUP(B2008,'FY15-16'!$E$2:$GA$49,31,FALSE)</f>
        <v>775091.7</v>
      </c>
      <c r="M2009" s="1">
        <f>HLOOKUP(B2008,'FY16-17'!$E$2:$GA$49,31,FALSE)</f>
        <v>689578</v>
      </c>
      <c r="N2009" s="1">
        <f>HLOOKUP(B2008,'FY17-18'!$E$2:$GA$49,31,FALSE)</f>
        <v>497011.7</v>
      </c>
      <c r="O2009" s="1">
        <f>HLOOKUP($B2008,'FY18-19'!$E$2:$GA$49,31,FALSE)</f>
        <v>546591</v>
      </c>
      <c r="P2009" s="1">
        <f>HLOOKUP($B2008,'FY19-20'!$E$2:$GA$49,31,FALSE)</f>
        <v>469722.2</v>
      </c>
      <c r="Q2009" s="1">
        <f>HLOOKUP($B2008,'FY20-21'!$E$2:$GA$49,31,FALSE)</f>
        <v>399479</v>
      </c>
      <c r="R2009" s="1">
        <f>HLOOKUP($B2008,'FY21-22'!$E$2:$GA$49,31,FALSE)</f>
        <v>493142</v>
      </c>
      <c r="S2009" s="1">
        <f>HLOOKUP($B2008,'FY22-23'!$E$2:$GA$49,31,FALSE)</f>
        <v>494071.2</v>
      </c>
      <c r="T2009" s="1">
        <f>HLOOKUP($B2008,'FY23-24'!$E$2:$GA$49,31,FALSE)</f>
        <v>574610.4</v>
      </c>
    </row>
    <row r="2010" spans="1:20">
      <c r="B2010" t="s">
        <v>415</v>
      </c>
      <c r="D2010" t="s">
        <v>24</v>
      </c>
      <c r="E2010" s="3">
        <v>3416925.37</v>
      </c>
      <c r="F2010" s="3">
        <v>3797404.05</v>
      </c>
      <c r="G2010" s="3">
        <v>3631823.67</v>
      </c>
      <c r="H2010" s="3">
        <v>3647669.01</v>
      </c>
      <c r="I2010" s="1">
        <v>3936477.51</v>
      </c>
      <c r="J2010" s="1">
        <v>4986365.26</v>
      </c>
      <c r="K2010" s="1">
        <f>HLOOKUP(B2009,'FY14-15'!$E$2:$GA$49,7,FALSE)</f>
        <v>3973515.1</v>
      </c>
      <c r="L2010" s="1">
        <f>HLOOKUP(B2009,'FY15-16'!$E$2:$GA$49,7,FALSE)</f>
        <v>4392610.51</v>
      </c>
      <c r="M2010" s="1">
        <f>HLOOKUP(B2009,'FY16-17'!$E$2:$GA$49,7,FALSE)</f>
        <v>4725725.1900000004</v>
      </c>
      <c r="N2010" s="1">
        <f>HLOOKUP(B2009,'FY17-18'!$E$2:$GA$49,7,FALSE)</f>
        <v>4515282.8600000003</v>
      </c>
      <c r="O2010" s="1">
        <f>HLOOKUP($B2009,'FY18-19'!$E$2:$GA$49,7,FALSE)</f>
        <v>5057917.72</v>
      </c>
      <c r="P2010" s="1">
        <f>HLOOKUP($B2009,'FY19-20'!$E$2:$GA$49,7,FALSE)</f>
        <v>4994213.1900000004</v>
      </c>
      <c r="Q2010" s="1">
        <f>HLOOKUP($B2009,'FY20-21'!$E$2:$GA$49,7,FALSE)</f>
        <v>4060890.66</v>
      </c>
      <c r="R2010" s="1">
        <f>HLOOKUP($B2009,'FY21-22'!$E$2:$GA$49,7,FALSE)</f>
        <v>4856557.78</v>
      </c>
      <c r="S2010" s="1">
        <f>HLOOKUP($B2009,'FY22-23'!$E$2:$GA$49,7,FALSE)</f>
        <v>5791369.9699999997</v>
      </c>
      <c r="T2010" s="1">
        <f>HLOOKUP($B2009,'FY23-24'!$E$2:$GA$49,7,FALSE)</f>
        <v>7775954.4000000004</v>
      </c>
    </row>
    <row r="2011" spans="1:20">
      <c r="B2011" t="s">
        <v>415</v>
      </c>
      <c r="D2011" t="s">
        <v>15</v>
      </c>
      <c r="E2011" s="3">
        <v>1363670.24</v>
      </c>
      <c r="F2011" s="3">
        <v>1495779.24</v>
      </c>
      <c r="G2011" s="3">
        <v>1495779.24</v>
      </c>
      <c r="H2011" s="3">
        <v>1483628.3599999999</v>
      </c>
      <c r="I2011" s="1">
        <v>1538169.5</v>
      </c>
      <c r="J2011" s="1">
        <v>1928290.4500000002</v>
      </c>
      <c r="K2011" s="1">
        <f>HLOOKUP(B2010,'FY14-15'!$E$2:$GA$49,39,FALSE)</f>
        <v>1928290.4500000002</v>
      </c>
      <c r="L2011" s="1">
        <f>HLOOKUP(B2010,'FY15-16'!$E$2:$GA$49,39,FALSE)</f>
        <v>1681886.74</v>
      </c>
      <c r="M2011" s="1">
        <f>HLOOKUP(B2010,'FY16-17'!$E$2:$GA$49,39,FALSE)</f>
        <v>1773297.1099999999</v>
      </c>
      <c r="N2011" s="1">
        <f>HLOOKUP(B2010,'FY17-18'!$E$2:$GA$49,39,FALSE)</f>
        <v>1773297.1099999999</v>
      </c>
      <c r="O2011" s="1">
        <f>HLOOKUP($B2010,'FY18-19'!$E$2:$GA$49,39,FALSE)</f>
        <v>1850001.87</v>
      </c>
      <c r="P2011" s="1">
        <f>HLOOKUP($B2010,'FY19-20'!$E$2:$GA$49,39,FALSE)</f>
        <v>1850001.87</v>
      </c>
      <c r="Q2011" s="1">
        <f>HLOOKUP($B2010,'FY20-21'!$E$2:$GA$49,39,FALSE)</f>
        <v>1809174.56</v>
      </c>
      <c r="R2011" s="1">
        <f>HLOOKUP($B2010,'FY21-22'!$E$2:$GA$49,39,FALSE)</f>
        <v>1768415.7999999998</v>
      </c>
      <c r="S2011" s="1">
        <f>HLOOKUP($B2010,'FY22-23'!$E$2:$GA$49,39,FALSE)</f>
        <v>2085269.39</v>
      </c>
      <c r="T2011" s="1">
        <f>HLOOKUP($B2010,'FY23-24'!$E$2:$GA$49,39,FALSE)</f>
        <v>2777617.92</v>
      </c>
    </row>
    <row r="2012" spans="1:20">
      <c r="B2012" t="s">
        <v>415</v>
      </c>
      <c r="D2012" t="s">
        <v>16</v>
      </c>
      <c r="E2012" s="3">
        <v>790707.42999999993</v>
      </c>
      <c r="F2012" s="3">
        <v>892273.92999999993</v>
      </c>
      <c r="G2012" s="3">
        <v>897065.28</v>
      </c>
      <c r="H2012" s="3">
        <v>908004.78</v>
      </c>
      <c r="I2012" s="1">
        <v>953012.07000000007</v>
      </c>
      <c r="J2012" s="1">
        <v>1225555.3600000001</v>
      </c>
      <c r="K2012" s="1">
        <f>HLOOKUP(B2011,'FY14-15'!$E$2:$GA$49,48,FALSE)</f>
        <v>1251408.53</v>
      </c>
      <c r="L2012" s="1">
        <f>HLOOKUP(B2011,'FY15-16'!$E$2:$GA$49,48,FALSE)</f>
        <v>1011064.7899999999</v>
      </c>
      <c r="M2012" s="1">
        <f>HLOOKUP(B2011,'FY16-17'!$E$2:$GA$49,48,FALSE)</f>
        <v>1087293.1599999999</v>
      </c>
      <c r="N2012" s="1">
        <f>HLOOKUP(B2011,'FY17-18'!$E$2:$GA$49,48,FALSE)</f>
        <v>1031337.1399999999</v>
      </c>
      <c r="O2012" s="1">
        <f>HLOOKUP($B2011,'FY18-19'!$E$2:$GA$49,48,FALSE)</f>
        <v>1035331.04</v>
      </c>
      <c r="P2012" s="1">
        <f>HLOOKUP($B2011,'FY19-20'!$E$2:$GA$49,48,FALSE)</f>
        <v>1057328.99</v>
      </c>
      <c r="Q2012" s="1">
        <f>HLOOKUP($B2011,'FY20-21'!$E$2:$GA$49,48,FALSE)</f>
        <v>1075734.6199999999</v>
      </c>
      <c r="R2012" s="1">
        <f>HLOOKUP($B2011,'FY21-22'!$E$2:$GA$49,48,FALSE)</f>
        <v>1026835.54</v>
      </c>
      <c r="S2012" s="1">
        <f>HLOOKUP($B2011,'FY22-23'!$E$2:$GA$49,48,FALSE)</f>
        <v>1223607.6400000001</v>
      </c>
      <c r="T2012" s="1">
        <f>HLOOKUP($B2011,'FY23-24'!$E$2:$GA$49,48,FALSE)</f>
        <v>1586928.52</v>
      </c>
    </row>
    <row r="2013" spans="1:20">
      <c r="B2013" t="s">
        <v>415</v>
      </c>
      <c r="D2013" t="s">
        <v>17</v>
      </c>
      <c r="E2013" s="3">
        <v>551.55999999999995</v>
      </c>
      <c r="F2013" s="3">
        <v>588.02</v>
      </c>
      <c r="G2013" s="3">
        <v>525.44000000000005</v>
      </c>
      <c r="H2013" s="3">
        <v>551.16999999999996</v>
      </c>
      <c r="I2013" s="3">
        <v>602.82963399693722</v>
      </c>
      <c r="J2013" s="3">
        <v>775.12284470697955</v>
      </c>
      <c r="K2013" s="3">
        <f t="shared" ref="K2013:R2013" si="1463">K2010/K2008</f>
        <v>644.21451037613485</v>
      </c>
      <c r="L2013" s="3">
        <f t="shared" si="1463"/>
        <v>577.89902775950532</v>
      </c>
      <c r="M2013" s="3">
        <f t="shared" si="1463"/>
        <v>630.26476260336096</v>
      </c>
      <c r="N2013" s="3">
        <f t="shared" si="1463"/>
        <v>1972.6006378331151</v>
      </c>
      <c r="O2013" s="3">
        <f t="shared" si="1463"/>
        <v>661.16571503267971</v>
      </c>
      <c r="P2013" s="3">
        <f t="shared" si="1463"/>
        <v>931.7561921641792</v>
      </c>
      <c r="Q2013" s="3">
        <f t="shared" si="1463"/>
        <v>685.03553643724695</v>
      </c>
      <c r="R2013" s="3">
        <f t="shared" si="1463"/>
        <v>1289.23753119193</v>
      </c>
      <c r="S2013" s="3">
        <f t="shared" ref="S2013:T2013" si="1464">S2010/S2008</f>
        <v>852.54967908140725</v>
      </c>
      <c r="T2013" s="3">
        <f t="shared" si="1464"/>
        <v>1096.131153087116</v>
      </c>
    </row>
    <row r="2014" spans="1:20">
      <c r="B2014" t="s">
        <v>415</v>
      </c>
      <c r="D2014" t="s">
        <v>18</v>
      </c>
      <c r="E2014" s="4">
        <v>4.1500000000000004</v>
      </c>
      <c r="F2014" s="4">
        <v>4.54</v>
      </c>
      <c r="G2014" s="4">
        <v>4.0999999999999996</v>
      </c>
      <c r="H2014" s="4">
        <v>3.68</v>
      </c>
      <c r="I2014" s="5">
        <v>4.8116314781382119</v>
      </c>
      <c r="J2014" s="5">
        <v>5.2160083742915857</v>
      </c>
      <c r="K2014" s="3">
        <f t="shared" ref="K2014:M2016" si="1465">K2010/K2009</f>
        <v>5.2373216701054792</v>
      </c>
      <c r="L2014" s="3">
        <f t="shared" si="1465"/>
        <v>5.6672139696503008</v>
      </c>
      <c r="M2014" s="3">
        <f t="shared" si="1465"/>
        <v>6.853068383852154</v>
      </c>
      <c r="N2014" s="3">
        <f t="shared" ref="N2014:R2016" si="1466">N2010/N2009</f>
        <v>9.0848623080704147</v>
      </c>
      <c r="O2014" s="3">
        <f t="shared" si="1466"/>
        <v>9.2535693416100884</v>
      </c>
      <c r="P2014" s="3">
        <f t="shared" si="1466"/>
        <v>10.632269860781543</v>
      </c>
      <c r="Q2014" s="3">
        <f t="shared" si="1466"/>
        <v>10.165467170990215</v>
      </c>
      <c r="R2014" s="3">
        <f t="shared" si="1466"/>
        <v>9.848193380405645</v>
      </c>
      <c r="S2014" s="3">
        <f t="shared" ref="S2014:T2014" si="1467">S2010/S2009</f>
        <v>11.721731543955608</v>
      </c>
      <c r="T2014" s="3">
        <f t="shared" si="1467"/>
        <v>13.532568154004871</v>
      </c>
    </row>
    <row r="2015" spans="1:20">
      <c r="B2015" t="s">
        <v>415</v>
      </c>
      <c r="D2015" t="s">
        <v>19</v>
      </c>
      <c r="E2015" s="6">
        <v>0.39910000000000001</v>
      </c>
      <c r="F2015" s="6">
        <v>0.39389999999999997</v>
      </c>
      <c r="G2015" s="6">
        <v>0.41189999999999999</v>
      </c>
      <c r="H2015" s="6">
        <v>0.40670000000000001</v>
      </c>
      <c r="I2015" s="6">
        <v>0.39074769158277245</v>
      </c>
      <c r="J2015" s="6">
        <v>0.38671263524726229</v>
      </c>
      <c r="K2015" s="6">
        <f t="shared" si="1465"/>
        <v>0.48528579896424706</v>
      </c>
      <c r="L2015" s="6">
        <f t="shared" si="1465"/>
        <v>0.38289002318122672</v>
      </c>
      <c r="M2015" s="6">
        <f t="shared" si="1465"/>
        <v>0.37524338354511888</v>
      </c>
      <c r="N2015" s="6">
        <f t="shared" si="1466"/>
        <v>0.39273223073338082</v>
      </c>
      <c r="O2015" s="6">
        <f t="shared" si="1466"/>
        <v>0.36576353598729561</v>
      </c>
      <c r="P2015" s="6">
        <f t="shared" si="1466"/>
        <v>0.37042909455773554</v>
      </c>
      <c r="Q2015" s="6">
        <f t="shared" si="1466"/>
        <v>0.44551176366812101</v>
      </c>
      <c r="R2015" s="6">
        <f t="shared" si="1466"/>
        <v>0.36412946784708072</v>
      </c>
      <c r="S2015" s="6">
        <f t="shared" ref="S2015:T2015" si="1468">S2011/S2010</f>
        <v>0.36006495886153861</v>
      </c>
      <c r="T2015" s="6">
        <f t="shared" si="1468"/>
        <v>0.35720604534409306</v>
      </c>
    </row>
    <row r="2016" spans="1:20">
      <c r="B2016" t="s">
        <v>415</v>
      </c>
      <c r="D2016" t="s">
        <v>20</v>
      </c>
      <c r="E2016" s="6">
        <v>0.57979999999999998</v>
      </c>
      <c r="F2016" s="6">
        <v>0.59650000000000003</v>
      </c>
      <c r="G2016" s="6">
        <v>0.59970000000000001</v>
      </c>
      <c r="H2016" s="6">
        <v>0.61199999999999999</v>
      </c>
      <c r="I2016" s="6">
        <v>0.6195754564110133</v>
      </c>
      <c r="J2016" s="6">
        <v>0.63556574685105138</v>
      </c>
      <c r="K2016" s="6">
        <f t="shared" si="1465"/>
        <v>0.64897304760286501</v>
      </c>
      <c r="L2016" s="6">
        <f t="shared" si="1465"/>
        <v>0.60114915347985909</v>
      </c>
      <c r="M2016" s="6">
        <f t="shared" si="1465"/>
        <v>0.61314776518188763</v>
      </c>
      <c r="N2016" s="6">
        <f t="shared" si="1466"/>
        <v>0.58159297400535437</v>
      </c>
      <c r="O2016" s="6">
        <f t="shared" si="1466"/>
        <v>0.55963783431202696</v>
      </c>
      <c r="P2016" s="6">
        <f t="shared" si="1466"/>
        <v>0.57152860607649003</v>
      </c>
      <c r="Q2016" s="6">
        <f t="shared" si="1466"/>
        <v>0.59459968307314681</v>
      </c>
      <c r="R2016" s="6">
        <f t="shared" si="1466"/>
        <v>0.58065277408175164</v>
      </c>
      <c r="S2016" s="6">
        <f t="shared" ref="S2016:T2016" si="1469">S2012/S2011</f>
        <v>0.58678636240855198</v>
      </c>
      <c r="T2016" s="6">
        <f t="shared" si="1469"/>
        <v>0.57132714639168225</v>
      </c>
    </row>
    <row r="2017" spans="1:20">
      <c r="B2017" t="s">
        <v>415</v>
      </c>
      <c r="D2017" t="s">
        <v>21</v>
      </c>
      <c r="E2017" s="6">
        <v>0.23139999999999999</v>
      </c>
      <c r="F2017" s="6">
        <v>0.23499999999999999</v>
      </c>
      <c r="G2017" s="6">
        <v>0.247</v>
      </c>
      <c r="H2017" s="6">
        <v>0.24890000000000001</v>
      </c>
      <c r="I2017" s="6">
        <v>0.2420976793539461</v>
      </c>
      <c r="J2017" s="6">
        <v>0.2457813048376645</v>
      </c>
      <c r="K2017" s="6">
        <f t="shared" ref="K2017:R2017" si="1470">K2012/K2010</f>
        <v>0.31493740391221869</v>
      </c>
      <c r="L2017" s="6">
        <f t="shared" si="1470"/>
        <v>0.23017401331127807</v>
      </c>
      <c r="M2017" s="6">
        <f t="shared" si="1470"/>
        <v>0.23007964201997955</v>
      </c>
      <c r="N2017" s="6">
        <f t="shared" si="1470"/>
        <v>0.228410306059984</v>
      </c>
      <c r="O2017" s="6">
        <f t="shared" si="1470"/>
        <v>0.20469511315023925</v>
      </c>
      <c r="P2017" s="6">
        <f t="shared" si="1470"/>
        <v>0.2117108240627589</v>
      </c>
      <c r="Q2017" s="6">
        <f t="shared" si="1470"/>
        <v>0.26490115348242343</v>
      </c>
      <c r="R2017" s="6">
        <f t="shared" si="1470"/>
        <v>0.21143278563031942</v>
      </c>
      <c r="S2017" s="6">
        <f t="shared" ref="S2017:T2017" si="1471">S2012/S2010</f>
        <v>0.21128120744114715</v>
      </c>
      <c r="T2017" s="6">
        <f t="shared" si="1471"/>
        <v>0.20408151056029855</v>
      </c>
    </row>
    <row r="2018" spans="1:20">
      <c r="B2018" t="s">
        <v>415</v>
      </c>
    </row>
    <row r="2019" spans="1:20">
      <c r="A2019" t="s">
        <v>404</v>
      </c>
      <c r="B2019" t="s">
        <v>417</v>
      </c>
      <c r="C2019" t="s">
        <v>418</v>
      </c>
    </row>
    <row r="2020" spans="1:20">
      <c r="B2020" t="s">
        <v>417</v>
      </c>
      <c r="D2020" t="s">
        <v>12</v>
      </c>
      <c r="E2020" s="1">
        <v>667</v>
      </c>
      <c r="F2020" s="1">
        <v>444</v>
      </c>
      <c r="G2020" s="1">
        <v>476</v>
      </c>
      <c r="H2020" s="1">
        <v>726</v>
      </c>
      <c r="I2020" s="1">
        <v>664</v>
      </c>
      <c r="J2020" s="1">
        <v>654</v>
      </c>
      <c r="K2020" s="1">
        <f>HLOOKUP(B2019,'FY14-15'!$E$2:$GA$49,15,FALSE)</f>
        <v>658</v>
      </c>
      <c r="L2020" s="1">
        <f>HLOOKUP(B2019,'FY15-16'!$E$2:$GA$49,15,FALSE)</f>
        <v>664</v>
      </c>
      <c r="M2020" s="1">
        <f>HLOOKUP(B2019,'FY16-17'!$E$2:$GA$49,15,FALSE)</f>
        <v>957</v>
      </c>
      <c r="N2020" s="1">
        <f>HLOOKUP(B2019,'FY17-18'!$E$2:$GA$49,15,FALSE)</f>
        <v>1135</v>
      </c>
      <c r="O2020" s="1">
        <f>HLOOKUP($B2019,'FY18-19'!$E$2:$GA$49,15,FALSE)</f>
        <v>866</v>
      </c>
      <c r="P2020" s="1">
        <f>HLOOKUP($B2019,'FY19-20'!$E$2:$GA$49,15,FALSE)</f>
        <v>700</v>
      </c>
      <c r="Q2020" s="1">
        <f>HLOOKUP($B2019,'FY20-21'!$E$2:$GA$49,15,FALSE)</f>
        <v>700</v>
      </c>
      <c r="R2020" s="1">
        <f>HLOOKUP($B2019,'FY21-22'!$E$2:$GA$49,15,FALSE)</f>
        <v>516</v>
      </c>
      <c r="S2020" s="1">
        <f>HLOOKUP($B2019,'FY22-23'!$E$2:$GA$49,15,FALSE)</f>
        <v>0</v>
      </c>
      <c r="T2020" s="1">
        <f>HLOOKUP($B2019,'FY23-24'!$E$2:$GA$49,15,FALSE)</f>
        <v>0</v>
      </c>
    </row>
    <row r="2021" spans="1:20">
      <c r="B2021" t="s">
        <v>417</v>
      </c>
      <c r="D2021" t="s">
        <v>13</v>
      </c>
      <c r="E2021" s="3">
        <v>132416</v>
      </c>
      <c r="F2021" s="3">
        <v>84838</v>
      </c>
      <c r="G2021" s="3">
        <v>67468</v>
      </c>
      <c r="H2021" s="3">
        <v>93019</v>
      </c>
      <c r="I2021" s="1">
        <v>161700</v>
      </c>
      <c r="J2021" s="1">
        <v>154980</v>
      </c>
      <c r="K2021" s="1">
        <f>HLOOKUP(B2020,'FY14-15'!$E$2:$GA$49,31,FALSE)</f>
        <v>171509</v>
      </c>
      <c r="L2021" s="1">
        <f>HLOOKUP(B2020,'FY15-16'!$E$2:$GA$49,31,FALSE)</f>
        <v>160720</v>
      </c>
      <c r="M2021" s="1">
        <f>HLOOKUP(B2020,'FY16-17'!$E$2:$GA$49,31,FALSE)</f>
        <v>160487</v>
      </c>
      <c r="N2021" s="1">
        <f>HLOOKUP(B2020,'FY17-18'!$E$2:$GA$49,31,FALSE)</f>
        <v>122912</v>
      </c>
      <c r="O2021" s="1">
        <f>HLOOKUP($B2020,'FY18-19'!$E$2:$GA$49,31,FALSE)</f>
        <v>119295</v>
      </c>
      <c r="P2021" s="1">
        <f>HLOOKUP($B2020,'FY19-20'!$E$2:$GA$49,31,FALSE)</f>
        <v>83280</v>
      </c>
      <c r="Q2021" s="1">
        <f>HLOOKUP($B2020,'FY20-21'!$E$2:$GA$49,31,FALSE)</f>
        <v>77080</v>
      </c>
      <c r="R2021" s="1">
        <f>HLOOKUP($B2020,'FY21-22'!$E$2:$GA$49,31,FALSE)</f>
        <v>103554</v>
      </c>
      <c r="S2021" s="1">
        <f>HLOOKUP($B2020,'FY22-23'!$E$2:$GA$49,31,FALSE)</f>
        <v>0</v>
      </c>
      <c r="T2021" s="1">
        <f>HLOOKUP($B2020,'FY23-24'!$E$2:$GA$49,31,FALSE)</f>
        <v>0</v>
      </c>
    </row>
    <row r="2022" spans="1:20">
      <c r="B2022" t="s">
        <v>417</v>
      </c>
      <c r="D2022" t="s">
        <v>24</v>
      </c>
      <c r="E2022" s="3">
        <v>497325</v>
      </c>
      <c r="F2022" s="3">
        <v>430326.89</v>
      </c>
      <c r="G2022" s="3">
        <v>490382.2</v>
      </c>
      <c r="H2022" s="3">
        <v>510957.03</v>
      </c>
      <c r="I2022" s="1">
        <v>497690.26</v>
      </c>
      <c r="J2022" s="1">
        <v>574247.71</v>
      </c>
      <c r="K2022" s="1">
        <f>HLOOKUP(B2021,'FY14-15'!$E$2:$GA$49,7,FALSE)</f>
        <v>617650.42000000004</v>
      </c>
      <c r="L2022" s="1">
        <f>HLOOKUP(B2021,'FY15-16'!$E$2:$GA$49,7,FALSE)</f>
        <v>671046.72</v>
      </c>
      <c r="M2022" s="1">
        <f>HLOOKUP(B2021,'FY16-17'!$E$2:$GA$49,7,FALSE)</f>
        <v>531015</v>
      </c>
      <c r="N2022" s="1">
        <f>HLOOKUP(B2021,'FY17-18'!$E$2:$GA$49,7,FALSE)</f>
        <v>516714.26</v>
      </c>
      <c r="O2022" s="1">
        <f>HLOOKUP($B2021,'FY18-19'!$E$2:$GA$49,7,FALSE)</f>
        <v>465926.89</v>
      </c>
      <c r="P2022" s="1">
        <f>HLOOKUP($B2021,'FY19-20'!$E$2:$GA$49,7,FALSE)</f>
        <v>491114</v>
      </c>
      <c r="Q2022" s="1">
        <f>HLOOKUP($B2021,'FY20-21'!$E$2:$GA$49,7,FALSE)</f>
        <v>593339</v>
      </c>
      <c r="R2022" s="1">
        <f>HLOOKUP($B2021,'FY21-22'!$E$2:$GA$49,7,FALSE)</f>
        <v>511010.67</v>
      </c>
      <c r="S2022" s="1">
        <f>HLOOKUP($B2021,'FY22-23'!$E$2:$GA$49,7,FALSE)</f>
        <v>0</v>
      </c>
      <c r="T2022" s="1">
        <f>HLOOKUP($B2021,'FY23-24'!$E$2:$GA$49,7,FALSE)</f>
        <v>0</v>
      </c>
    </row>
    <row r="2023" spans="1:20">
      <c r="B2023" t="s">
        <v>417</v>
      </c>
      <c r="D2023" t="s">
        <v>15</v>
      </c>
      <c r="E2023" s="3">
        <v>201605.49</v>
      </c>
      <c r="F2023" s="3">
        <v>201605.49</v>
      </c>
      <c r="G2023" s="3">
        <v>182988.75</v>
      </c>
      <c r="H2023" s="3">
        <v>196356.3</v>
      </c>
      <c r="I2023" s="1">
        <v>209062.92</v>
      </c>
      <c r="J2023" s="1">
        <v>233310.00999999998</v>
      </c>
      <c r="K2023" s="1">
        <f>HLOOKUP(B2022,'FY14-15'!$E$2:$GA$49,39,FALSE)</f>
        <v>252149.94</v>
      </c>
      <c r="L2023" s="1">
        <f>HLOOKUP(B2022,'FY15-16'!$E$2:$GA$49,39,FALSE)</f>
        <v>267533.32</v>
      </c>
      <c r="M2023" s="1">
        <f>HLOOKUP(B2022,'FY16-17'!$E$2:$GA$49,39,FALSE)</f>
        <v>267533.32</v>
      </c>
      <c r="N2023" s="1">
        <f>HLOOKUP(B2022,'FY17-18'!$E$2:$GA$49,39,FALSE)</f>
        <v>220046.22999999998</v>
      </c>
      <c r="O2023" s="1">
        <f>HLOOKUP($B2022,'FY18-19'!$E$2:$GA$49,39,FALSE)</f>
        <v>205792.5</v>
      </c>
      <c r="P2023" s="1">
        <f>HLOOKUP($B2022,'FY19-20'!$E$2:$GA$49,39,FALSE)</f>
        <v>187685</v>
      </c>
      <c r="Q2023" s="1">
        <f>HLOOKUP($B2022,'FY20-21'!$E$2:$GA$49,39,FALSE)</f>
        <v>220267.40000000002</v>
      </c>
      <c r="R2023" s="1">
        <f>HLOOKUP($B2022,'FY21-22'!$E$2:$GA$49,39,FALSE)</f>
        <v>220267.4</v>
      </c>
      <c r="S2023" s="1">
        <f>HLOOKUP($B2022,'FY22-23'!$E$2:$GA$49,39,FALSE)</f>
        <v>0</v>
      </c>
      <c r="T2023" s="1">
        <f>HLOOKUP($B2022,'FY23-24'!$E$2:$GA$49,39,FALSE)</f>
        <v>0</v>
      </c>
    </row>
    <row r="2024" spans="1:20">
      <c r="B2024" t="s">
        <v>417</v>
      </c>
      <c r="D2024" t="s">
        <v>16</v>
      </c>
      <c r="E2024" s="3">
        <v>119018.20999999999</v>
      </c>
      <c r="F2024" s="3">
        <v>118536.26999999999</v>
      </c>
      <c r="G2024" s="3">
        <v>107883.61</v>
      </c>
      <c r="H2024" s="3">
        <v>121718.98999999999</v>
      </c>
      <c r="I2024" s="1">
        <v>130080.63</v>
      </c>
      <c r="J2024" s="1">
        <v>145904.6</v>
      </c>
      <c r="K2024" s="1">
        <f>HLOOKUP(B2023,'FY14-15'!$E$2:$GA$49,48,FALSE)</f>
        <v>165753.16999999998</v>
      </c>
      <c r="L2024" s="1">
        <f>HLOOKUP(B2023,'FY15-16'!$E$2:$GA$49,48,FALSE)</f>
        <v>166509.01</v>
      </c>
      <c r="M2024" s="1">
        <f>HLOOKUP(B2023,'FY16-17'!$E$2:$GA$49,48,FALSE)</f>
        <v>162631.16</v>
      </c>
      <c r="N2024" s="1">
        <f>HLOOKUP(B2023,'FY17-18'!$E$2:$GA$49,48,FALSE)</f>
        <v>123447.16</v>
      </c>
      <c r="O2024" s="1">
        <f>HLOOKUP($B2023,'FY18-19'!$E$2:$GA$49,48,FALSE)</f>
        <v>113141.58</v>
      </c>
      <c r="P2024" s="1">
        <f>HLOOKUP($B2023,'FY19-20'!$E$2:$GA$49,48,FALSE)</f>
        <v>105585.48</v>
      </c>
      <c r="Q2024" s="1">
        <f>HLOOKUP($B2023,'FY20-21'!$E$2:$GA$49,48,FALSE)</f>
        <v>134696.56</v>
      </c>
      <c r="R2024" s="1">
        <f>HLOOKUP($B2023,'FY21-22'!$E$2:$GA$49,48,FALSE)</f>
        <v>123482.39000000001</v>
      </c>
      <c r="S2024" s="1">
        <f>HLOOKUP($B2023,'FY22-23'!$E$2:$GA$49,48,FALSE)</f>
        <v>0</v>
      </c>
      <c r="T2024" s="1">
        <f>HLOOKUP($B2023,'FY23-24'!$E$2:$GA$49,48,FALSE)</f>
        <v>0</v>
      </c>
    </row>
    <row r="2025" spans="1:20">
      <c r="B2025" t="s">
        <v>417</v>
      </c>
      <c r="D2025" t="s">
        <v>17</v>
      </c>
      <c r="E2025" s="3">
        <v>745.61</v>
      </c>
      <c r="F2025" s="3">
        <v>969.2</v>
      </c>
      <c r="G2025" s="3">
        <v>1030.21</v>
      </c>
      <c r="H2025" s="3">
        <v>703.8</v>
      </c>
      <c r="I2025" s="3">
        <v>749.53352409638558</v>
      </c>
      <c r="J2025" s="3">
        <v>878.05460244648316</v>
      </c>
      <c r="K2025" s="3">
        <f t="shared" ref="K2025:R2025" si="1472">K2022/K2020</f>
        <v>938.67844984802434</v>
      </c>
      <c r="L2025" s="3">
        <f t="shared" si="1472"/>
        <v>1010.6125301204819</v>
      </c>
      <c r="M2025" s="3">
        <f t="shared" si="1472"/>
        <v>554.87460815047018</v>
      </c>
      <c r="N2025" s="3">
        <f t="shared" si="1472"/>
        <v>455.25485462555065</v>
      </c>
      <c r="O2025" s="3">
        <f t="shared" si="1472"/>
        <v>538.02181293302544</v>
      </c>
      <c r="P2025" s="3">
        <f t="shared" si="1472"/>
        <v>701.59142857142854</v>
      </c>
      <c r="Q2025" s="3">
        <f t="shared" si="1472"/>
        <v>847.62714285714287</v>
      </c>
      <c r="R2025" s="3">
        <f t="shared" si="1472"/>
        <v>990.33075581395349</v>
      </c>
      <c r="S2025" s="3" t="s">
        <v>686</v>
      </c>
      <c r="T2025" s="3" t="s">
        <v>686</v>
      </c>
    </row>
    <row r="2026" spans="1:20">
      <c r="B2026" t="s">
        <v>417</v>
      </c>
      <c r="D2026" t="s">
        <v>18</v>
      </c>
      <c r="E2026" s="4">
        <v>3.76</v>
      </c>
      <c r="F2026" s="4">
        <v>5.07</v>
      </c>
      <c r="G2026" s="4">
        <v>7.27</v>
      </c>
      <c r="H2026" s="4">
        <v>5.49</v>
      </c>
      <c r="I2026" s="5">
        <v>3.0778618429189857</v>
      </c>
      <c r="J2026" s="5">
        <v>3.7053020389727704</v>
      </c>
      <c r="K2026" s="3">
        <f t="shared" ref="K2026:M2028" si="1473">K2022/K2021</f>
        <v>3.6012711869347966</v>
      </c>
      <c r="L2026" s="3">
        <f t="shared" si="1473"/>
        <v>4.1752533598805375</v>
      </c>
      <c r="M2026" s="3">
        <f t="shared" si="1473"/>
        <v>3.3087726731760205</v>
      </c>
      <c r="N2026" s="3">
        <f t="shared" ref="N2026:R2028" si="1474">N2022/N2021</f>
        <v>4.203936637594377</v>
      </c>
      <c r="O2026" s="3">
        <f t="shared" si="1474"/>
        <v>3.9056698939603507</v>
      </c>
      <c r="P2026" s="3">
        <f t="shared" si="1474"/>
        <v>5.8971421709894329</v>
      </c>
      <c r="Q2026" s="3">
        <f t="shared" si="1474"/>
        <v>7.6977036844836535</v>
      </c>
      <c r="R2026" s="3">
        <f t="shared" si="1474"/>
        <v>4.9347265194970742</v>
      </c>
      <c r="S2026" s="3" t="s">
        <v>686</v>
      </c>
      <c r="T2026" s="3" t="s">
        <v>686</v>
      </c>
    </row>
    <row r="2027" spans="1:20">
      <c r="B2027" t="s">
        <v>417</v>
      </c>
      <c r="D2027" t="s">
        <v>19</v>
      </c>
      <c r="E2027" s="6">
        <v>0.40539999999999998</v>
      </c>
      <c r="F2027" s="6">
        <v>0.46850000000000003</v>
      </c>
      <c r="G2027" s="6">
        <v>0.37319999999999998</v>
      </c>
      <c r="H2027" s="6">
        <v>0.38429999999999997</v>
      </c>
      <c r="I2027" s="6">
        <v>0.42006632800087351</v>
      </c>
      <c r="J2027" s="6">
        <v>0.40628809821461892</v>
      </c>
      <c r="K2027" s="6">
        <f t="shared" si="1473"/>
        <v>0.40824053839387009</v>
      </c>
      <c r="L2027" s="6">
        <f t="shared" si="1473"/>
        <v>0.39868061645543845</v>
      </c>
      <c r="M2027" s="6">
        <f t="shared" si="1473"/>
        <v>0.50381499580991118</v>
      </c>
      <c r="N2027" s="6">
        <f t="shared" si="1474"/>
        <v>0.42585670076146143</v>
      </c>
      <c r="O2027" s="6">
        <f t="shared" si="1474"/>
        <v>0.44168410198432634</v>
      </c>
      <c r="P2027" s="6">
        <f t="shared" si="1474"/>
        <v>0.38216177913885574</v>
      </c>
      <c r="Q2027" s="6">
        <f t="shared" si="1474"/>
        <v>0.37123364552136306</v>
      </c>
      <c r="R2027" s="6">
        <f t="shared" si="1474"/>
        <v>0.4310426629643565</v>
      </c>
      <c r="S2027" s="3" t="s">
        <v>686</v>
      </c>
      <c r="T2027" s="3" t="s">
        <v>686</v>
      </c>
    </row>
    <row r="2028" spans="1:20">
      <c r="B2028" t="s">
        <v>417</v>
      </c>
      <c r="D2028" t="s">
        <v>20</v>
      </c>
      <c r="E2028" s="6">
        <v>0.59040000000000004</v>
      </c>
      <c r="F2028" s="6">
        <v>0.58799999999999997</v>
      </c>
      <c r="G2028" s="6">
        <v>0.58960000000000001</v>
      </c>
      <c r="H2028" s="6">
        <v>0.61990000000000001</v>
      </c>
      <c r="I2028" s="6">
        <v>0.62220804148339648</v>
      </c>
      <c r="J2028" s="6">
        <v>0.62536793856380191</v>
      </c>
      <c r="K2028" s="6">
        <f t="shared" si="1473"/>
        <v>0.65735954567349875</v>
      </c>
      <c r="L2028" s="6">
        <f t="shared" si="1473"/>
        <v>0.62238606391159057</v>
      </c>
      <c r="M2028" s="6">
        <f t="shared" si="1473"/>
        <v>0.60789123388443722</v>
      </c>
      <c r="N2028" s="6">
        <f t="shared" si="1474"/>
        <v>0.56100556687565162</v>
      </c>
      <c r="O2028" s="6">
        <f t="shared" si="1474"/>
        <v>0.54978475891978573</v>
      </c>
      <c r="P2028" s="6">
        <f t="shared" si="1474"/>
        <v>0.56256749340650558</v>
      </c>
      <c r="Q2028" s="6">
        <f t="shared" si="1474"/>
        <v>0.61151382365252405</v>
      </c>
      <c r="R2028" s="6">
        <f t="shared" si="1474"/>
        <v>0.56060220441154718</v>
      </c>
      <c r="S2028" s="3" t="s">
        <v>686</v>
      </c>
      <c r="T2028" s="3" t="s">
        <v>686</v>
      </c>
    </row>
    <row r="2029" spans="1:20">
      <c r="B2029" t="s">
        <v>417</v>
      </c>
      <c r="D2029" t="s">
        <v>21</v>
      </c>
      <c r="E2029" s="6">
        <v>0.23930000000000001</v>
      </c>
      <c r="F2029" s="6">
        <v>0.27550000000000002</v>
      </c>
      <c r="G2029" s="6">
        <v>0.22</v>
      </c>
      <c r="H2029" s="6">
        <v>0.2382</v>
      </c>
      <c r="I2029" s="6">
        <v>0.26136864723854553</v>
      </c>
      <c r="J2029" s="6">
        <v>0.25407955044348374</v>
      </c>
      <c r="K2029" s="6">
        <f t="shared" ref="K2029:R2029" si="1475">K2024/K2022</f>
        <v>0.26836081484409896</v>
      </c>
      <c r="L2029" s="6">
        <f t="shared" si="1475"/>
        <v>0.24813325963354685</v>
      </c>
      <c r="M2029" s="6">
        <f t="shared" si="1475"/>
        <v>0.30626471945236955</v>
      </c>
      <c r="N2029" s="6">
        <f t="shared" si="1475"/>
        <v>0.23890797981847839</v>
      </c>
      <c r="O2029" s="6">
        <f t="shared" si="1475"/>
        <v>0.24283118752815488</v>
      </c>
      <c r="P2029" s="6">
        <f t="shared" si="1475"/>
        <v>0.21499179416591666</v>
      </c>
      <c r="Q2029" s="6">
        <f t="shared" si="1475"/>
        <v>0.22701450604123444</v>
      </c>
      <c r="R2029" s="6">
        <f t="shared" si="1475"/>
        <v>0.2416434670532418</v>
      </c>
      <c r="S2029" s="3" t="s">
        <v>686</v>
      </c>
      <c r="T2029" s="3" t="s">
        <v>686</v>
      </c>
    </row>
    <row r="2030" spans="1:20">
      <c r="B2030" t="s">
        <v>417</v>
      </c>
    </row>
    <row r="2031" spans="1:20">
      <c r="A2031" t="s">
        <v>404</v>
      </c>
      <c r="B2031" t="s">
        <v>419</v>
      </c>
      <c r="C2031" t="s">
        <v>420</v>
      </c>
    </row>
    <row r="2032" spans="1:20">
      <c r="B2032" t="s">
        <v>419</v>
      </c>
      <c r="D2032" t="s">
        <v>12</v>
      </c>
      <c r="E2032" s="1">
        <v>864</v>
      </c>
      <c r="F2032" s="1">
        <v>790</v>
      </c>
      <c r="G2032" s="1">
        <v>777</v>
      </c>
      <c r="H2032" s="1">
        <v>801</v>
      </c>
      <c r="I2032" s="1">
        <v>733</v>
      </c>
      <c r="J2032" s="1">
        <v>774</v>
      </c>
      <c r="K2032" s="1">
        <f>HLOOKUP(B2031,'FY14-15'!$E$2:$GA$49,15,FALSE)</f>
        <v>774</v>
      </c>
      <c r="L2032" s="1">
        <f>HLOOKUP(B2031,'FY15-16'!$E$2:$GA$49,15,FALSE)</f>
        <v>726</v>
      </c>
      <c r="M2032" s="1">
        <f>HLOOKUP(B2031,'FY16-17'!$E$2:$GA$49,15,FALSE)</f>
        <v>763</v>
      </c>
      <c r="N2032" s="1">
        <f>HLOOKUP(B2031,'FY17-18'!$E$2:$GA$49,15,FALSE)</f>
        <v>714</v>
      </c>
      <c r="O2032" s="1">
        <f>HLOOKUP($B2031,'FY18-19'!$E$2:$GA$49,15,FALSE)</f>
        <v>714</v>
      </c>
      <c r="P2032" s="1">
        <f>HLOOKUP($B2031,'FY19-20'!$E$2:$GA$49,15,FALSE)</f>
        <v>770</v>
      </c>
      <c r="Q2032" s="1">
        <f>HLOOKUP($B2031,'FY20-21'!$E$2:$GA$49,15,FALSE)</f>
        <v>413</v>
      </c>
      <c r="R2032" s="1">
        <f>HLOOKUP($B2031,'FY21-22'!$E$2:$GA$49,15,FALSE)</f>
        <v>413</v>
      </c>
      <c r="S2032" s="1">
        <f>HLOOKUP($B2031,'FY22-23'!$E$2:$GA$49,15,FALSE)</f>
        <v>678</v>
      </c>
      <c r="T2032" s="1">
        <f>HLOOKUP($B2031,'FY23-24'!$E$2:$GA$49,15,FALSE)</f>
        <v>749</v>
      </c>
    </row>
    <row r="2033" spans="1:20">
      <c r="B2033" t="s">
        <v>419</v>
      </c>
      <c r="D2033" t="s">
        <v>13</v>
      </c>
      <c r="E2033" s="3">
        <v>201351</v>
      </c>
      <c r="F2033" s="3">
        <v>178690</v>
      </c>
      <c r="G2033" s="3">
        <v>201264</v>
      </c>
      <c r="H2033" s="3">
        <v>179674</v>
      </c>
      <c r="I2033" s="1">
        <v>127512</v>
      </c>
      <c r="J2033" s="1">
        <v>122136</v>
      </c>
      <c r="K2033" s="1">
        <f>HLOOKUP(B2032,'FY14-15'!$E$2:$GA$49,31,FALSE)</f>
        <v>137107</v>
      </c>
      <c r="L2033" s="1">
        <f>HLOOKUP(B2032,'FY15-16'!$E$2:$GA$49,31,FALSE)</f>
        <v>137942</v>
      </c>
      <c r="M2033" s="1">
        <f>HLOOKUP(B2032,'FY16-17'!$E$2:$GA$49,31,FALSE)</f>
        <v>172890</v>
      </c>
      <c r="N2033" s="1">
        <f>HLOOKUP(B2032,'FY17-18'!$E$2:$GA$49,31,FALSE)</f>
        <v>157464</v>
      </c>
      <c r="O2033" s="1">
        <f>HLOOKUP($B2032,'FY18-19'!$E$2:$GA$49,31,FALSE)</f>
        <v>166296</v>
      </c>
      <c r="P2033" s="1">
        <f>HLOOKUP($B2032,'FY19-20'!$E$2:$GA$49,31,FALSE)</f>
        <v>203705</v>
      </c>
      <c r="Q2033" s="1">
        <f>HLOOKUP($B2032,'FY20-21'!$E$2:$GA$49,31,FALSE)</f>
        <v>231054.6</v>
      </c>
      <c r="R2033" s="1">
        <f>HLOOKUP($B2032,'FY21-22'!$E$2:$GA$49,31,FALSE)</f>
        <v>210805</v>
      </c>
      <c r="S2033" s="1">
        <f>HLOOKUP($B2032,'FY22-23'!$E$2:$GA$49,31,FALSE)</f>
        <v>196316</v>
      </c>
      <c r="T2033" s="1">
        <f>HLOOKUP($B2032,'FY23-24'!$E$2:$GA$49,31,FALSE)</f>
        <v>210877.2</v>
      </c>
    </row>
    <row r="2034" spans="1:20">
      <c r="B2034" t="s">
        <v>419</v>
      </c>
      <c r="D2034" t="s">
        <v>24</v>
      </c>
      <c r="E2034" s="3">
        <v>688258</v>
      </c>
      <c r="F2034" s="3">
        <v>674081.84</v>
      </c>
      <c r="G2034" s="3">
        <v>711740.1</v>
      </c>
      <c r="H2034" s="3">
        <v>780082.31</v>
      </c>
      <c r="I2034" s="1">
        <v>756631.1</v>
      </c>
      <c r="J2034" s="1">
        <v>743886.84</v>
      </c>
      <c r="K2034" s="1">
        <f>HLOOKUP(B2033,'FY14-15'!$E$2:$GA$49,7,FALSE)</f>
        <v>740169.53</v>
      </c>
      <c r="L2034" s="1">
        <f>HLOOKUP(B2033,'FY15-16'!$E$2:$GA$49,7,FALSE)</f>
        <v>783681.18</v>
      </c>
      <c r="M2034" s="1">
        <f>HLOOKUP(B2033,'FY16-17'!$E$2:$GA$49,7,FALSE)</f>
        <v>832649.45</v>
      </c>
      <c r="N2034" s="1">
        <f>HLOOKUP(B2033,'FY17-18'!$E$2:$GA$49,7,FALSE)</f>
        <v>849440.88</v>
      </c>
      <c r="O2034" s="1">
        <f>HLOOKUP($B2033,'FY18-19'!$E$2:$GA$49,7,FALSE)</f>
        <v>772750.79</v>
      </c>
      <c r="P2034" s="1">
        <f>HLOOKUP($B2033,'FY19-20'!$E$2:$GA$49,7,FALSE)</f>
        <v>1047024.23</v>
      </c>
      <c r="Q2034" s="1">
        <f>HLOOKUP($B2033,'FY20-21'!$E$2:$GA$49,7,FALSE)</f>
        <v>1061361.6499999999</v>
      </c>
      <c r="R2034" s="1">
        <f>HLOOKUP($B2033,'FY21-22'!$E$2:$GA$49,7,FALSE)</f>
        <v>950302.45</v>
      </c>
      <c r="S2034" s="1">
        <f>HLOOKUP($B2033,'FY22-23'!$E$2:$GA$49,7,FALSE)</f>
        <v>1017845.13</v>
      </c>
      <c r="T2034" s="1">
        <f>HLOOKUP($B2033,'FY23-24'!$E$2:$GA$49,7,FALSE)</f>
        <v>1407393.49</v>
      </c>
    </row>
    <row r="2035" spans="1:20">
      <c r="B2035" t="s">
        <v>419</v>
      </c>
      <c r="D2035" t="s">
        <v>15</v>
      </c>
      <c r="E2035" s="3">
        <v>283538.18</v>
      </c>
      <c r="F2035" s="3">
        <v>283538.18</v>
      </c>
      <c r="G2035" s="3">
        <v>291469.78000000003</v>
      </c>
      <c r="H2035" s="3">
        <v>309210.40999999997</v>
      </c>
      <c r="I2035" s="1">
        <v>288204.33</v>
      </c>
      <c r="J2035" s="1">
        <v>282541.52</v>
      </c>
      <c r="K2035" s="1">
        <f>HLOOKUP(B2034,'FY14-15'!$E$2:$GA$49,39,FALSE)</f>
        <v>285031.71999999997</v>
      </c>
      <c r="L2035" s="1">
        <f>HLOOKUP(B2034,'FY15-16'!$E$2:$GA$49,39,FALSE)</f>
        <v>299978.23</v>
      </c>
      <c r="M2035" s="1">
        <f>HLOOKUP(B2034,'FY16-17'!$E$2:$GA$49,39,FALSE)</f>
        <v>325315.95</v>
      </c>
      <c r="N2035" s="1">
        <f>HLOOKUP(B2034,'FY17-18'!$E$2:$GA$49,39,FALSE)</f>
        <v>327140.02</v>
      </c>
      <c r="O2035" s="1">
        <f>HLOOKUP($B2034,'FY18-19'!$E$2:$GA$49,39,FALSE)</f>
        <v>327140.02</v>
      </c>
      <c r="P2035" s="1">
        <f>HLOOKUP($B2034,'FY19-20'!$E$2:$GA$49,39,FALSE)</f>
        <v>405641.83</v>
      </c>
      <c r="Q2035" s="1">
        <f>HLOOKUP($B2034,'FY20-21'!$E$2:$GA$49,39,FALSE)</f>
        <v>417347.19</v>
      </c>
      <c r="R2035" s="1">
        <f>HLOOKUP($B2034,'FY21-22'!$E$2:$GA$49,39,FALSE)</f>
        <v>417347.19</v>
      </c>
      <c r="S2035" s="1">
        <f>HLOOKUP($B2034,'FY22-23'!$E$2:$GA$49,39,FALSE)</f>
        <v>393908.41</v>
      </c>
      <c r="T2035" s="1">
        <f>HLOOKUP($B2034,'FY23-24'!$E$2:$GA$49,39,FALSE)</f>
        <v>529495.05999999994</v>
      </c>
    </row>
    <row r="2036" spans="1:20">
      <c r="B2036" t="s">
        <v>419</v>
      </c>
      <c r="D2036" t="s">
        <v>16</v>
      </c>
      <c r="E2036" s="3">
        <v>168338.91999999998</v>
      </c>
      <c r="F2036" s="3">
        <v>166709.53999999998</v>
      </c>
      <c r="G2036" s="3">
        <v>175596.11</v>
      </c>
      <c r="H2036" s="3">
        <v>191334.31</v>
      </c>
      <c r="I2036" s="1">
        <v>190439.22</v>
      </c>
      <c r="J2036" s="1">
        <v>174951.99</v>
      </c>
      <c r="K2036" s="1">
        <f>HLOOKUP(B2035,'FY14-15'!$E$2:$GA$49,48,FALSE)</f>
        <v>184621.78999999998</v>
      </c>
      <c r="L2036" s="1">
        <f>HLOOKUP(B2035,'FY15-16'!$E$2:$GA$49,48,FALSE)</f>
        <v>186462.6</v>
      </c>
      <c r="M2036" s="1">
        <f>HLOOKUP(B2035,'FY16-17'!$E$2:$GA$49,48,FALSE)</f>
        <v>200340.48000000001</v>
      </c>
      <c r="N2036" s="1">
        <f>HLOOKUP(B2035,'FY17-18'!$E$2:$GA$49,48,FALSE)</f>
        <v>190436.35</v>
      </c>
      <c r="O2036" s="1">
        <f>HLOOKUP($B2035,'FY18-19'!$E$2:$GA$49,48,FALSE)</f>
        <v>181872.91999999998</v>
      </c>
      <c r="P2036" s="1">
        <f>HLOOKUP($B2035,'FY19-20'!$E$2:$GA$49,48,FALSE)</f>
        <v>239127.33</v>
      </c>
      <c r="Q2036" s="1">
        <f>HLOOKUP($B2035,'FY20-21'!$E$2:$GA$49,48,FALSE)</f>
        <v>250250.17</v>
      </c>
      <c r="R2036" s="1">
        <f>HLOOKUP($B2035,'FY21-22'!$E$2:$GA$49,48,FALSE)</f>
        <v>243254.49</v>
      </c>
      <c r="S2036" s="1">
        <f>HLOOKUP($B2035,'FY22-23'!$E$2:$GA$49,48,FALSE)</f>
        <v>223380.72999999998</v>
      </c>
      <c r="T2036" s="1">
        <f>HLOOKUP($B2035,'FY23-24'!$E$2:$GA$49,48,FALSE)</f>
        <v>302829.90999999997</v>
      </c>
    </row>
    <row r="2037" spans="1:20">
      <c r="B2037" t="s">
        <v>419</v>
      </c>
      <c r="D2037" t="s">
        <v>17</v>
      </c>
      <c r="E2037" s="3">
        <v>796.59</v>
      </c>
      <c r="F2037" s="3">
        <v>853.27</v>
      </c>
      <c r="G2037" s="3">
        <v>916.01</v>
      </c>
      <c r="H2037" s="3">
        <v>973.89</v>
      </c>
      <c r="I2037" s="3">
        <v>1032.2388813096861</v>
      </c>
      <c r="J2037" s="3">
        <v>961.09410852713177</v>
      </c>
      <c r="K2037" s="3">
        <f t="shared" ref="K2037:R2037" si="1476">K2034/K2032</f>
        <v>956.29138242894055</v>
      </c>
      <c r="L2037" s="3">
        <f t="shared" si="1476"/>
        <v>1079.4506611570248</v>
      </c>
      <c r="M2037" s="3">
        <f t="shared" si="1476"/>
        <v>1091.2836828309305</v>
      </c>
      <c r="N2037" s="3">
        <f t="shared" si="1476"/>
        <v>1189.6931092436976</v>
      </c>
      <c r="O2037" s="3">
        <f t="shared" si="1476"/>
        <v>1082.2840196078432</v>
      </c>
      <c r="P2037" s="3">
        <f t="shared" si="1476"/>
        <v>1359.7717272727273</v>
      </c>
      <c r="Q2037" s="3">
        <f t="shared" si="1476"/>
        <v>2569.8829297820821</v>
      </c>
      <c r="R2037" s="3">
        <f t="shared" si="1476"/>
        <v>2300.974455205811</v>
      </c>
      <c r="S2037" s="3">
        <f t="shared" ref="S2037:T2037" si="1477">S2034/S2032</f>
        <v>1501.2465044247788</v>
      </c>
      <c r="T2037" s="3">
        <f t="shared" si="1477"/>
        <v>1879.0300267022697</v>
      </c>
    </row>
    <row r="2038" spans="1:20">
      <c r="B2038" t="s">
        <v>419</v>
      </c>
      <c r="D2038" t="s">
        <v>18</v>
      </c>
      <c r="E2038" s="4">
        <v>3.42</v>
      </c>
      <c r="F2038" s="4">
        <v>3.77</v>
      </c>
      <c r="G2038" s="4">
        <v>3.54</v>
      </c>
      <c r="H2038" s="4">
        <v>4.34</v>
      </c>
      <c r="I2038" s="5">
        <v>5.933803093042223</v>
      </c>
      <c r="J2038" s="5">
        <v>6.0906435449007663</v>
      </c>
      <c r="K2038" s="3">
        <f t="shared" ref="K2038:M2040" si="1478">K2034/K2033</f>
        <v>5.3984809674196068</v>
      </c>
      <c r="L2038" s="3">
        <f t="shared" si="1478"/>
        <v>5.6812368966667153</v>
      </c>
      <c r="M2038" s="3">
        <f t="shared" si="1478"/>
        <v>4.816064838914917</v>
      </c>
      <c r="N2038" s="3">
        <f t="shared" ref="N2038:R2040" si="1479">N2034/N2033</f>
        <v>5.3945084590763601</v>
      </c>
      <c r="O2038" s="3">
        <f t="shared" si="1479"/>
        <v>4.6468393106268344</v>
      </c>
      <c r="P2038" s="3">
        <f t="shared" si="1479"/>
        <v>5.1399044206082323</v>
      </c>
      <c r="Q2038" s="3">
        <f t="shared" si="1479"/>
        <v>4.5935534284969863</v>
      </c>
      <c r="R2038" s="3">
        <f t="shared" si="1479"/>
        <v>4.5079692132539551</v>
      </c>
      <c r="S2038" s="3">
        <f t="shared" ref="S2038:T2038" si="1480">S2034/S2033</f>
        <v>5.184728346135822</v>
      </c>
      <c r="T2038" s="3">
        <f t="shared" si="1480"/>
        <v>6.6739955291515622</v>
      </c>
    </row>
    <row r="2039" spans="1:20">
      <c r="B2039" t="s">
        <v>419</v>
      </c>
      <c r="D2039" t="s">
        <v>19</v>
      </c>
      <c r="E2039" s="6">
        <v>0.41199999999999998</v>
      </c>
      <c r="F2039" s="6">
        <v>0.42059999999999997</v>
      </c>
      <c r="G2039" s="6">
        <v>0.40949999999999998</v>
      </c>
      <c r="H2039" s="6">
        <v>0.39639999999999997</v>
      </c>
      <c r="I2039" s="6">
        <v>0.38090468393382193</v>
      </c>
      <c r="J2039" s="6">
        <v>0.37981787660069377</v>
      </c>
      <c r="K2039" s="6">
        <f t="shared" si="1478"/>
        <v>0.38508977801342342</v>
      </c>
      <c r="L2039" s="6">
        <f t="shared" si="1478"/>
        <v>0.38278095436718279</v>
      </c>
      <c r="M2039" s="6">
        <f t="shared" si="1478"/>
        <v>0.39069977167462255</v>
      </c>
      <c r="N2039" s="6">
        <f t="shared" si="1479"/>
        <v>0.38512394176272752</v>
      </c>
      <c r="O2039" s="6">
        <f t="shared" si="1479"/>
        <v>0.42334478881606835</v>
      </c>
      <c r="P2039" s="6">
        <f t="shared" si="1479"/>
        <v>0.38742353651166223</v>
      </c>
      <c r="Q2039" s="6">
        <f t="shared" si="1479"/>
        <v>0.39321864512440224</v>
      </c>
      <c r="R2039" s="6">
        <f t="shared" si="1479"/>
        <v>0.43917301276030596</v>
      </c>
      <c r="S2039" s="6">
        <f t="shared" ref="S2039:T2039" si="1481">S2035/S2034</f>
        <v>0.38700230358227483</v>
      </c>
      <c r="T2039" s="6">
        <f t="shared" si="1481"/>
        <v>0.37622389456981215</v>
      </c>
    </row>
    <row r="2040" spans="1:20">
      <c r="B2040" t="s">
        <v>419</v>
      </c>
      <c r="D2040" t="s">
        <v>20</v>
      </c>
      <c r="E2040" s="6">
        <v>0.59370000000000001</v>
      </c>
      <c r="F2040" s="6">
        <v>0.58799999999999997</v>
      </c>
      <c r="G2040" s="6">
        <v>0.60250000000000004</v>
      </c>
      <c r="H2040" s="6">
        <v>0.61880000000000002</v>
      </c>
      <c r="I2040" s="6">
        <v>0.66077848309912623</v>
      </c>
      <c r="J2040" s="6">
        <v>0.61920807249851273</v>
      </c>
      <c r="K2040" s="6">
        <f t="shared" si="1478"/>
        <v>0.64772366387853253</v>
      </c>
      <c r="L2040" s="6">
        <f t="shared" si="1478"/>
        <v>0.62158710650436211</v>
      </c>
      <c r="M2040" s="6">
        <f t="shared" si="1478"/>
        <v>0.61583356118874588</v>
      </c>
      <c r="N2040" s="6">
        <f t="shared" si="1479"/>
        <v>0.58212489563337433</v>
      </c>
      <c r="O2040" s="6">
        <f t="shared" si="1479"/>
        <v>0.5559482450358717</v>
      </c>
      <c r="P2040" s="6">
        <f t="shared" si="1479"/>
        <v>0.58950362688187252</v>
      </c>
      <c r="Q2040" s="6">
        <f t="shared" si="1479"/>
        <v>0.59962107328433201</v>
      </c>
      <c r="R2040" s="6">
        <f t="shared" si="1479"/>
        <v>0.58285881833779685</v>
      </c>
      <c r="S2040" s="6">
        <f t="shared" ref="S2040:T2040" si="1482">S2036/S2035</f>
        <v>0.56708799388162334</v>
      </c>
      <c r="T2040" s="6">
        <f t="shared" si="1482"/>
        <v>0.57192206854583305</v>
      </c>
    </row>
    <row r="2041" spans="1:20">
      <c r="B2041" t="s">
        <v>419</v>
      </c>
      <c r="D2041" t="s">
        <v>21</v>
      </c>
      <c r="E2041" s="6">
        <v>0.24460000000000001</v>
      </c>
      <c r="F2041" s="6">
        <v>0.24729999999999999</v>
      </c>
      <c r="G2041" s="6">
        <v>0.2467</v>
      </c>
      <c r="H2041" s="6">
        <v>0.24529999999999999</v>
      </c>
      <c r="I2041" s="6">
        <v>0.251693619255143</v>
      </c>
      <c r="J2041" s="6">
        <v>0.23518629527039353</v>
      </c>
      <c r="K2041" s="6">
        <f t="shared" ref="K2041:R2041" si="1483">K2036/K2034</f>
        <v>0.24943176193702538</v>
      </c>
      <c r="L2041" s="6">
        <f t="shared" si="1483"/>
        <v>0.23793170585007539</v>
      </c>
      <c r="M2041" s="6">
        <f t="shared" si="1483"/>
        <v>0.24060603174601272</v>
      </c>
      <c r="N2041" s="6">
        <f t="shared" si="1483"/>
        <v>0.2241902344045415</v>
      </c>
      <c r="O2041" s="6">
        <f t="shared" si="1483"/>
        <v>0.23535779238737495</v>
      </c>
      <c r="P2041" s="6">
        <f t="shared" si="1483"/>
        <v>0.22838757991302647</v>
      </c>
      <c r="Q2041" s="6">
        <f t="shared" si="1483"/>
        <v>0.23578218602490492</v>
      </c>
      <c r="R2041" s="6">
        <f t="shared" si="1483"/>
        <v>0.25597586326332211</v>
      </c>
      <c r="S2041" s="6">
        <f t="shared" ref="S2041:T2041" si="1484">S2036/S2034</f>
        <v>0.21946435996603922</v>
      </c>
      <c r="T2041" s="6">
        <f t="shared" si="1484"/>
        <v>0.21517074801873637</v>
      </c>
    </row>
    <row r="2042" spans="1:20">
      <c r="B2042" t="s">
        <v>419</v>
      </c>
    </row>
    <row r="2043" spans="1:20">
      <c r="A2043" t="s">
        <v>404</v>
      </c>
      <c r="B2043" t="s">
        <v>421</v>
      </c>
      <c r="C2043" t="s">
        <v>422</v>
      </c>
    </row>
    <row r="2044" spans="1:20">
      <c r="B2044" t="s">
        <v>421</v>
      </c>
      <c r="D2044" t="s">
        <v>12</v>
      </c>
      <c r="E2044" s="1">
        <v>632</v>
      </c>
      <c r="F2044" s="1">
        <v>582</v>
      </c>
      <c r="G2044" s="1">
        <v>582</v>
      </c>
      <c r="H2044" s="1">
        <v>716</v>
      </c>
      <c r="I2044" s="1">
        <v>591</v>
      </c>
      <c r="J2044" s="1">
        <v>535</v>
      </c>
      <c r="K2044" s="1">
        <f>HLOOKUP(B2043,'FY14-15'!$E$2:$GA$49,15,FALSE)</f>
        <v>538</v>
      </c>
      <c r="L2044" s="1">
        <f>HLOOKUP(B2043,'FY15-16'!$E$2:$GA$49,15,FALSE)</f>
        <v>590</v>
      </c>
      <c r="M2044" s="1">
        <f>HLOOKUP(B2043,'FY16-17'!$E$2:$GA$49,15,FALSE)</f>
        <v>654</v>
      </c>
      <c r="N2044" s="1">
        <f>HLOOKUP(B2043,'FY17-18'!$E$2:$GA$49,15,FALSE)</f>
        <v>780</v>
      </c>
      <c r="O2044" s="1">
        <f>HLOOKUP($B2043,'FY18-19'!$E$2:$GA$49,15,FALSE)</f>
        <v>595</v>
      </c>
      <c r="P2044" s="1">
        <f>HLOOKUP($B2043,'FY19-20'!$E$2:$GA$49,15,FALSE)</f>
        <v>749</v>
      </c>
      <c r="Q2044" s="1">
        <f>HLOOKUP($B2043,'FY20-21'!$E$2:$GA$49,15,FALSE)</f>
        <v>584</v>
      </c>
      <c r="R2044" s="1">
        <f>HLOOKUP($B2043,'FY21-22'!$E$2:$GA$49,15,FALSE)</f>
        <v>910</v>
      </c>
      <c r="S2044" s="1">
        <f>HLOOKUP($B2043,'FY22-23'!$E$2:$GA$49,15,FALSE)</f>
        <v>836</v>
      </c>
      <c r="T2044" s="1">
        <f>HLOOKUP($B2043,'FY23-24'!$E$2:$GA$49,15,FALSE)</f>
        <v>682</v>
      </c>
    </row>
    <row r="2045" spans="1:20">
      <c r="B2045" t="s">
        <v>421</v>
      </c>
      <c r="D2045" t="s">
        <v>13</v>
      </c>
      <c r="E2045" s="3">
        <v>260270</v>
      </c>
      <c r="F2045" s="3">
        <v>173259.5</v>
      </c>
      <c r="G2045" s="3">
        <v>173259.5</v>
      </c>
      <c r="H2045" s="3">
        <v>181460</v>
      </c>
      <c r="I2045" s="1">
        <v>232200.6</v>
      </c>
      <c r="J2045" s="1">
        <v>222512.6</v>
      </c>
      <c r="K2045" s="1">
        <f>HLOOKUP(B2044,'FY14-15'!$E$2:$GA$49,31,FALSE)</f>
        <v>194656</v>
      </c>
      <c r="L2045" s="1">
        <f>HLOOKUP(B2044,'FY15-16'!$E$2:$GA$49,31,FALSE)</f>
        <v>175595</v>
      </c>
      <c r="M2045" s="1">
        <f>HLOOKUP(B2044,'FY16-17'!$E$2:$GA$49,31,FALSE)</f>
        <v>210000</v>
      </c>
      <c r="N2045" s="1">
        <f>HLOOKUP(B2044,'FY17-18'!$E$2:$GA$49,31,FALSE)</f>
        <v>219625</v>
      </c>
      <c r="O2045" s="1">
        <f>HLOOKUP($B2044,'FY18-19'!$E$2:$GA$49,31,FALSE)</f>
        <v>207948</v>
      </c>
      <c r="P2045" s="1">
        <f>HLOOKUP($B2044,'FY19-20'!$E$2:$GA$49,31,FALSE)</f>
        <v>153270</v>
      </c>
      <c r="Q2045" s="1">
        <f>HLOOKUP($B2044,'FY20-21'!$E$2:$GA$49,31,FALSE)</f>
        <v>189028</v>
      </c>
      <c r="R2045" s="1">
        <f>HLOOKUP($B2044,'FY21-22'!$E$2:$GA$49,31,FALSE)</f>
        <v>184968.8</v>
      </c>
      <c r="S2045" s="1">
        <f>HLOOKUP($B2044,'FY22-23'!$E$2:$GA$49,31,FALSE)</f>
        <v>181649.2</v>
      </c>
      <c r="T2045" s="1">
        <f>HLOOKUP($B2044,'FY23-24'!$E$2:$GA$49,31,FALSE)</f>
        <v>178592.4</v>
      </c>
    </row>
    <row r="2046" spans="1:20">
      <c r="B2046" t="s">
        <v>421</v>
      </c>
      <c r="D2046" t="s">
        <v>24</v>
      </c>
      <c r="E2046" s="3">
        <v>333867.2</v>
      </c>
      <c r="F2046" s="3">
        <v>386489.72</v>
      </c>
      <c r="G2046" s="3">
        <v>387936.48</v>
      </c>
      <c r="H2046" s="3">
        <v>396516.57</v>
      </c>
      <c r="I2046" s="1">
        <v>388359.29</v>
      </c>
      <c r="J2046" s="1">
        <v>389041.32</v>
      </c>
      <c r="K2046" s="1">
        <f>HLOOKUP(B2045,'FY14-15'!$E$2:$GA$49,7,FALSE)</f>
        <v>355618.78</v>
      </c>
      <c r="L2046" s="1">
        <f>HLOOKUP(B2045,'FY15-16'!$E$2:$GA$49,7,FALSE)</f>
        <v>367051.24</v>
      </c>
      <c r="M2046" s="1">
        <f>HLOOKUP(B2045,'FY16-17'!$E$2:$GA$49,7,FALSE)</f>
        <v>417323.45</v>
      </c>
      <c r="N2046" s="1">
        <f>HLOOKUP(B2045,'FY17-18'!$E$2:$GA$49,7,FALSE)</f>
        <v>429441.86</v>
      </c>
      <c r="O2046" s="1">
        <f>HLOOKUP($B2045,'FY18-19'!$E$2:$GA$49,7,FALSE)</f>
        <v>466967.19</v>
      </c>
      <c r="P2046" s="1">
        <f>HLOOKUP($B2045,'FY19-20'!$E$2:$GA$49,7,FALSE)</f>
        <v>542648.04</v>
      </c>
      <c r="Q2046" s="1">
        <f>HLOOKUP($B2045,'FY20-21'!$E$2:$GA$49,7,FALSE)</f>
        <v>574179.6</v>
      </c>
      <c r="R2046" s="1">
        <f>HLOOKUP($B2045,'FY21-22'!$E$2:$GA$49,7,FALSE)</f>
        <v>457058.47</v>
      </c>
      <c r="S2046" s="1">
        <f>HLOOKUP($B2045,'FY22-23'!$E$2:$GA$49,7,FALSE)</f>
        <v>672467.93</v>
      </c>
      <c r="T2046" s="1">
        <f>HLOOKUP($B2045,'FY23-24'!$E$2:$GA$49,7,FALSE)</f>
        <v>689993.89</v>
      </c>
    </row>
    <row r="2047" spans="1:20">
      <c r="B2047" t="s">
        <v>421</v>
      </c>
      <c r="D2047" t="s">
        <v>15</v>
      </c>
      <c r="E2047" s="3">
        <v>196855.78000000003</v>
      </c>
      <c r="F2047" s="3">
        <v>178261.36</v>
      </c>
      <c r="G2047" s="3">
        <v>174784.21</v>
      </c>
      <c r="H2047" s="3">
        <v>179743.97</v>
      </c>
      <c r="I2047" s="1">
        <v>189688.28999999998</v>
      </c>
      <c r="J2047" s="1">
        <v>187493.08000000002</v>
      </c>
      <c r="K2047" s="1">
        <f>HLOOKUP(B2046,'FY14-15'!$E$2:$GA$49,39,FALSE)</f>
        <v>187493.08000000002</v>
      </c>
      <c r="L2047" s="1">
        <f>HLOOKUP(B2046,'FY15-16'!$E$2:$GA$49,39,FALSE)</f>
        <v>169196.62</v>
      </c>
      <c r="M2047" s="1">
        <f>HLOOKUP(B2046,'FY16-17'!$E$2:$GA$49,39,FALSE)</f>
        <v>193938.66</v>
      </c>
      <c r="N2047" s="1">
        <f>HLOOKUP(B2046,'FY17-18'!$E$2:$GA$49,39,FALSE)</f>
        <v>200453.59000000003</v>
      </c>
      <c r="O2047" s="1">
        <f>HLOOKUP($B2046,'FY18-19'!$E$2:$GA$49,39,FALSE)</f>
        <v>210239.1</v>
      </c>
      <c r="P2047" s="1">
        <f>HLOOKUP($B2046,'FY19-20'!$E$2:$GA$49,39,FALSE)</f>
        <v>222178.96</v>
      </c>
      <c r="Q2047" s="1">
        <f>HLOOKUP($B2046,'FY20-21'!$E$2:$GA$49,39,FALSE)</f>
        <v>241813.72</v>
      </c>
      <c r="R2047" s="1">
        <f>HLOOKUP($B2046,'FY21-22'!$E$2:$GA$49,39,FALSE)</f>
        <v>241813.72</v>
      </c>
      <c r="S2047" s="1">
        <f>HLOOKUP($B2046,'FY22-23'!$E$2:$GA$49,39,FALSE)</f>
        <v>273256.08</v>
      </c>
      <c r="T2047" s="1">
        <f>HLOOKUP($B2046,'FY23-24'!$E$2:$GA$49,39,FALSE)</f>
        <v>278426.58999999997</v>
      </c>
    </row>
    <row r="2048" spans="1:20">
      <c r="B2048" t="s">
        <v>421</v>
      </c>
      <c r="D2048" t="s">
        <v>16</v>
      </c>
      <c r="E2048" s="3">
        <v>114234.81</v>
      </c>
      <c r="F2048" s="3">
        <v>103007.32999999999</v>
      </c>
      <c r="G2048" s="3">
        <v>104476.04</v>
      </c>
      <c r="H2048" s="3">
        <v>110670.11000000002</v>
      </c>
      <c r="I2048" s="1">
        <v>117860.82</v>
      </c>
      <c r="J2048" s="1">
        <v>116581.68000000001</v>
      </c>
      <c r="K2048" s="1">
        <f>HLOOKUP(B2047,'FY14-15'!$E$2:$GA$49,48,FALSE)</f>
        <v>121431.56</v>
      </c>
      <c r="L2048" s="1">
        <f>HLOOKUP(B2047,'FY15-16'!$E$2:$GA$49,48,FALSE)</f>
        <v>102388.17000000001</v>
      </c>
      <c r="M2048" s="1">
        <f>HLOOKUP(B2047,'FY16-17'!$E$2:$GA$49,48,FALSE)</f>
        <v>120416.63</v>
      </c>
      <c r="N2048" s="1">
        <f>HLOOKUP(B2047,'FY17-18'!$E$2:$GA$49,48,FALSE)</f>
        <v>117203.92</v>
      </c>
      <c r="O2048" s="1">
        <f>HLOOKUP($B2047,'FY18-19'!$E$2:$GA$49,48,FALSE)</f>
        <v>117752.84</v>
      </c>
      <c r="P2048" s="1">
        <f>HLOOKUP($B2047,'FY19-20'!$E$2:$GA$49,48,FALSE)</f>
        <v>128090.63</v>
      </c>
      <c r="Q2048" s="1">
        <f>HLOOKUP($B2047,'FY20-21'!$E$2:$GA$49,48,FALSE)</f>
        <v>146271.70000000001</v>
      </c>
      <c r="R2048" s="1">
        <f>HLOOKUP($B2047,'FY21-22'!$E$2:$GA$49,48,FALSE)</f>
        <v>140943.26</v>
      </c>
      <c r="S2048" s="1">
        <f>HLOOKUP($B2047,'FY22-23'!$E$2:$GA$49,48,FALSE)</f>
        <v>159404.06</v>
      </c>
      <c r="T2048" s="1">
        <f>HLOOKUP($B2047,'FY23-24'!$E$2:$GA$49,48,FALSE)</f>
        <v>153459.84</v>
      </c>
    </row>
    <row r="2049" spans="1:20">
      <c r="B2049" t="s">
        <v>421</v>
      </c>
      <c r="D2049" t="s">
        <v>17</v>
      </c>
      <c r="E2049" s="3">
        <v>528.27</v>
      </c>
      <c r="F2049" s="3">
        <v>664.07</v>
      </c>
      <c r="G2049" s="3">
        <v>666.56</v>
      </c>
      <c r="H2049" s="3">
        <v>553.79</v>
      </c>
      <c r="I2049" s="3">
        <v>657.12231810490687</v>
      </c>
      <c r="J2049" s="3">
        <v>727.18003738317759</v>
      </c>
      <c r="K2049" s="3">
        <f t="shared" ref="K2049:R2049" si="1485">K2046/K2044</f>
        <v>661.00144981412643</v>
      </c>
      <c r="L2049" s="3">
        <f t="shared" si="1485"/>
        <v>622.12074576271186</v>
      </c>
      <c r="M2049" s="3">
        <f t="shared" si="1485"/>
        <v>638.109250764526</v>
      </c>
      <c r="N2049" s="3">
        <f t="shared" si="1485"/>
        <v>550.56648717948713</v>
      </c>
      <c r="O2049" s="3">
        <f t="shared" si="1485"/>
        <v>784.81880672268903</v>
      </c>
      <c r="P2049" s="3">
        <f t="shared" si="1485"/>
        <v>724.49671562082779</v>
      </c>
      <c r="Q2049" s="3">
        <f t="shared" si="1485"/>
        <v>983.1842465753424</v>
      </c>
      <c r="R2049" s="3">
        <f t="shared" si="1485"/>
        <v>502.2620549450549</v>
      </c>
      <c r="S2049" s="3">
        <f t="shared" ref="S2049:T2049" si="1486">S2046/S2044</f>
        <v>804.38747607655512</v>
      </c>
      <c r="T2049" s="3">
        <f t="shared" si="1486"/>
        <v>1011.7212463343109</v>
      </c>
    </row>
    <row r="2050" spans="1:20">
      <c r="B2050" t="s">
        <v>421</v>
      </c>
      <c r="D2050" t="s">
        <v>18</v>
      </c>
      <c r="E2050" s="4">
        <v>1.28</v>
      </c>
      <c r="F2050" s="4">
        <v>2.23</v>
      </c>
      <c r="G2050" s="4">
        <v>2.2400000000000002</v>
      </c>
      <c r="H2050" s="4">
        <v>2.19</v>
      </c>
      <c r="I2050" s="5">
        <v>1.6725163070207396</v>
      </c>
      <c r="J2050" s="5">
        <v>1.7484013040160422</v>
      </c>
      <c r="K2050" s="3">
        <f t="shared" ref="K2050:M2052" si="1487">K2046/K2045</f>
        <v>1.8269089059674504</v>
      </c>
      <c r="L2050" s="3">
        <f t="shared" si="1487"/>
        <v>2.090328540106495</v>
      </c>
      <c r="M2050" s="3">
        <f t="shared" si="1487"/>
        <v>1.9872545238095238</v>
      </c>
      <c r="N2050" s="3">
        <f t="shared" ref="N2050:R2052" si="1488">N2046/N2045</f>
        <v>1.9553414228799089</v>
      </c>
      <c r="O2050" s="3">
        <f t="shared" si="1488"/>
        <v>2.2455959662992671</v>
      </c>
      <c r="P2050" s="3">
        <f t="shared" si="1488"/>
        <v>3.5404713251125468</v>
      </c>
      <c r="Q2050" s="3">
        <f t="shared" si="1488"/>
        <v>3.0375372960619589</v>
      </c>
      <c r="R2050" s="3">
        <f t="shared" si="1488"/>
        <v>2.4710030556504665</v>
      </c>
      <c r="S2050" s="3">
        <f t="shared" ref="S2050:T2050" si="1489">S2046/S2045</f>
        <v>3.7020142670598055</v>
      </c>
      <c r="T2050" s="3">
        <f t="shared" si="1489"/>
        <v>3.8635120531444791</v>
      </c>
    </row>
    <row r="2051" spans="1:20">
      <c r="B2051" t="s">
        <v>421</v>
      </c>
      <c r="D2051" t="s">
        <v>19</v>
      </c>
      <c r="E2051" s="6">
        <v>0.58960000000000001</v>
      </c>
      <c r="F2051" s="6">
        <v>0.4612</v>
      </c>
      <c r="G2051" s="6">
        <v>0.45050000000000001</v>
      </c>
      <c r="H2051" s="6">
        <v>0.45329999999999998</v>
      </c>
      <c r="I2051" s="6">
        <v>0.48843505198498016</v>
      </c>
      <c r="J2051" s="6">
        <v>0.48193616040578929</v>
      </c>
      <c r="K2051" s="6">
        <f t="shared" si="1487"/>
        <v>0.52723053602512215</v>
      </c>
      <c r="L2051" s="6">
        <f t="shared" si="1487"/>
        <v>0.46096185371829829</v>
      </c>
      <c r="M2051" s="6">
        <f t="shared" si="1487"/>
        <v>0.46472025475683187</v>
      </c>
      <c r="N2051" s="6">
        <f t="shared" si="1488"/>
        <v>0.4667770161017839</v>
      </c>
      <c r="O2051" s="6">
        <f t="shared" si="1488"/>
        <v>0.45022242354971448</v>
      </c>
      <c r="P2051" s="6">
        <f t="shared" si="1488"/>
        <v>0.40943474153154591</v>
      </c>
      <c r="Q2051" s="6">
        <f t="shared" si="1488"/>
        <v>0.42114648447976905</v>
      </c>
      <c r="R2051" s="6">
        <f t="shared" si="1488"/>
        <v>0.52906517627821237</v>
      </c>
      <c r="S2051" s="6">
        <f t="shared" ref="S2051:T2051" si="1490">S2047/S2046</f>
        <v>0.40634812131487075</v>
      </c>
      <c r="T2051" s="6">
        <f t="shared" si="1490"/>
        <v>0.40352037030356885</v>
      </c>
    </row>
    <row r="2052" spans="1:20">
      <c r="B2052" t="s">
        <v>421</v>
      </c>
      <c r="D2052" t="s">
        <v>20</v>
      </c>
      <c r="E2052" s="6">
        <v>0.58030000000000004</v>
      </c>
      <c r="F2052" s="6">
        <v>0.57779999999999998</v>
      </c>
      <c r="G2052" s="6">
        <v>0.59770000000000001</v>
      </c>
      <c r="H2052" s="6">
        <v>0.61570000000000003</v>
      </c>
      <c r="I2052" s="6">
        <v>0.62133946170319754</v>
      </c>
      <c r="J2052" s="6">
        <v>0.62179190826669439</v>
      </c>
      <c r="K2052" s="6">
        <f t="shared" si="1487"/>
        <v>0.64765888959741869</v>
      </c>
      <c r="L2052" s="6">
        <f t="shared" si="1487"/>
        <v>0.6051431169251491</v>
      </c>
      <c r="M2052" s="6">
        <f t="shared" si="1487"/>
        <v>0.6209005981582012</v>
      </c>
      <c r="N2052" s="6">
        <f t="shared" si="1488"/>
        <v>0.58469354427625853</v>
      </c>
      <c r="O2052" s="6">
        <f t="shared" si="1488"/>
        <v>0.56009010693063277</v>
      </c>
      <c r="P2052" s="6">
        <f t="shared" si="1488"/>
        <v>0.57652007192760291</v>
      </c>
      <c r="Q2052" s="6">
        <f t="shared" si="1488"/>
        <v>0.60489413090373867</v>
      </c>
      <c r="R2052" s="6">
        <f t="shared" si="1488"/>
        <v>0.58285882207179973</v>
      </c>
      <c r="S2052" s="6">
        <f t="shared" ref="S2052:T2052" si="1491">S2048/S2047</f>
        <v>0.583350460125169</v>
      </c>
      <c r="T2052" s="6">
        <f t="shared" si="1491"/>
        <v>0.55116804756327342</v>
      </c>
    </row>
    <row r="2053" spans="1:20">
      <c r="B2053" t="s">
        <v>421</v>
      </c>
      <c r="D2053" t="s">
        <v>21</v>
      </c>
      <c r="E2053" s="6">
        <v>0.3422</v>
      </c>
      <c r="F2053" s="6">
        <v>0.26650000000000001</v>
      </c>
      <c r="G2053" s="6">
        <v>0.26929999999999998</v>
      </c>
      <c r="H2053" s="6">
        <v>0.27910000000000001</v>
      </c>
      <c r="I2053" s="6">
        <v>0.30348397227732088</v>
      </c>
      <c r="J2053" s="6">
        <v>0.29966400484143946</v>
      </c>
      <c r="K2053" s="6">
        <f t="shared" ref="K2053:R2053" si="1492">K2048/K2046</f>
        <v>0.34146554352388248</v>
      </c>
      <c r="L2053" s="6">
        <f t="shared" si="1492"/>
        <v>0.27894789294268563</v>
      </c>
      <c r="M2053" s="6">
        <f t="shared" si="1492"/>
        <v>0.28854508415474855</v>
      </c>
      <c r="N2053" s="6">
        <f t="shared" si="1492"/>
        <v>0.27292150793124825</v>
      </c>
      <c r="O2053" s="6">
        <f t="shared" si="1492"/>
        <v>0.25216512534852825</v>
      </c>
      <c r="P2053" s="6">
        <f t="shared" si="1492"/>
        <v>0.23604734663742635</v>
      </c>
      <c r="Q2053" s="6">
        <f t="shared" si="1492"/>
        <v>0.25474903671255478</v>
      </c>
      <c r="R2053" s="6">
        <f t="shared" si="1492"/>
        <v>0.30837030544472793</v>
      </c>
      <c r="S2053" s="6">
        <f t="shared" ref="S2053:T2053" si="1493">S2048/S2046</f>
        <v>0.23704336354002783</v>
      </c>
      <c r="T2053" s="6">
        <f t="shared" si="1493"/>
        <v>0.22240753465222712</v>
      </c>
    </row>
    <row r="2054" spans="1:20">
      <c r="B2054" t="s">
        <v>421</v>
      </c>
    </row>
    <row r="2055" spans="1:20">
      <c r="A2055" t="s">
        <v>404</v>
      </c>
      <c r="B2055" t="s">
        <v>423</v>
      </c>
      <c r="C2055" t="s">
        <v>424</v>
      </c>
    </row>
    <row r="2056" spans="1:20">
      <c r="B2056" t="s">
        <v>423</v>
      </c>
      <c r="D2056" t="s">
        <v>12</v>
      </c>
      <c r="E2056" s="1">
        <v>111</v>
      </c>
      <c r="F2056" s="1">
        <v>122</v>
      </c>
      <c r="G2056" s="1">
        <v>115</v>
      </c>
      <c r="H2056" s="1">
        <v>117</v>
      </c>
      <c r="I2056" s="1">
        <v>119</v>
      </c>
      <c r="J2056" s="1">
        <v>118</v>
      </c>
      <c r="K2056" s="1">
        <f>HLOOKUP(B2055,'FY14-15'!$E$2:$GA$49,15,FALSE)</f>
        <v>129</v>
      </c>
      <c r="L2056" s="1">
        <f>HLOOKUP(B2055,'FY15-16'!$E$2:$GA$49,15,FALSE)</f>
        <v>129</v>
      </c>
      <c r="M2056" s="1">
        <f>HLOOKUP(B2055,'FY16-17'!$E$2:$GA$49,15,FALSE)</f>
        <v>143</v>
      </c>
      <c r="N2056" s="1">
        <f>HLOOKUP(B2055,'FY17-18'!$E$2:$GA$49,15,FALSE)</f>
        <v>136</v>
      </c>
      <c r="O2056" s="1">
        <f>HLOOKUP($B2055,'FY18-19'!$E$2:$GA$49,15,FALSE)</f>
        <v>143</v>
      </c>
      <c r="P2056" s="1">
        <f>HLOOKUP($B2055,'FY19-20'!$E$2:$GA$49,15,FALSE)</f>
        <v>136</v>
      </c>
      <c r="Q2056" s="1">
        <f>HLOOKUP($B2055,'FY20-21'!$E$2:$GA$49,15,FALSE)</f>
        <v>109</v>
      </c>
      <c r="R2056" s="1">
        <f>HLOOKUP($B2055,'FY21-22'!$E$2:$GA$49,15,FALSE)</f>
        <v>129</v>
      </c>
      <c r="S2056" s="1">
        <f>HLOOKUP($B2055,'FY22-23'!$E$2:$GA$49,15,FALSE)</f>
        <v>0</v>
      </c>
      <c r="T2056" s="1">
        <f>HLOOKUP($B2055,'FY23-24'!$E$2:$GA$49,15,FALSE)</f>
        <v>0</v>
      </c>
    </row>
    <row r="2057" spans="1:20">
      <c r="B2057" t="s">
        <v>423</v>
      </c>
      <c r="D2057" t="s">
        <v>13</v>
      </c>
      <c r="E2057" s="3">
        <v>61248</v>
      </c>
      <c r="F2057" s="3">
        <v>55917</v>
      </c>
      <c r="G2057" s="3">
        <v>51554</v>
      </c>
      <c r="H2057" s="3">
        <v>52448</v>
      </c>
      <c r="I2057" s="1">
        <v>48723</v>
      </c>
      <c r="J2057" s="1">
        <v>46512</v>
      </c>
      <c r="K2057" s="1">
        <f>HLOOKUP(B2056,'FY14-15'!$E$2:$GA$49,31,FALSE)</f>
        <v>45900</v>
      </c>
      <c r="L2057" s="1">
        <f>HLOOKUP(B2056,'FY15-16'!$E$2:$GA$49,31,FALSE)</f>
        <v>49350</v>
      </c>
      <c r="M2057" s="1">
        <f>HLOOKUP(B2056,'FY16-17'!$E$2:$GA$49,31,FALSE)</f>
        <v>45288</v>
      </c>
      <c r="N2057" s="1">
        <f>HLOOKUP(B2056,'FY17-18'!$E$2:$GA$49,31,FALSE)</f>
        <v>57720</v>
      </c>
      <c r="O2057" s="1">
        <f>HLOOKUP($B2056,'FY18-19'!$E$2:$GA$49,31,FALSE)</f>
        <v>83142</v>
      </c>
      <c r="P2057" s="1">
        <f>HLOOKUP($B2056,'FY19-20'!$E$2:$GA$49,31,FALSE)</f>
        <v>38690</v>
      </c>
      <c r="Q2057" s="1">
        <f>HLOOKUP($B2056,'FY20-21'!$E$2:$GA$49,31,FALSE)</f>
        <v>51185</v>
      </c>
      <c r="R2057" s="1">
        <f>HLOOKUP($B2056,'FY21-22'!$E$2:$GA$49,31,FALSE)</f>
        <v>71934.2</v>
      </c>
      <c r="S2057" s="1">
        <f>HLOOKUP($B2056,'FY22-23'!$E$2:$GA$49,31,FALSE)</f>
        <v>0</v>
      </c>
      <c r="T2057" s="1">
        <f>HLOOKUP($B2056,'FY23-24'!$E$2:$GA$49,31,FALSE)</f>
        <v>0</v>
      </c>
    </row>
    <row r="2058" spans="1:20">
      <c r="B2058" t="s">
        <v>423</v>
      </c>
      <c r="D2058" t="s">
        <v>24</v>
      </c>
      <c r="E2058" s="3">
        <v>100310</v>
      </c>
      <c r="F2058" s="3">
        <v>95556</v>
      </c>
      <c r="G2058" s="3">
        <v>110281.92</v>
      </c>
      <c r="H2058" s="3">
        <v>130615.03999999999</v>
      </c>
      <c r="I2058" s="1">
        <v>109790.57</v>
      </c>
      <c r="J2058" s="1">
        <v>117432.32000000001</v>
      </c>
      <c r="K2058" s="1">
        <f>HLOOKUP(B2057,'FY14-15'!$E$2:$GA$49,7,FALSE)</f>
        <v>92754.75</v>
      </c>
      <c r="L2058" s="1">
        <f>HLOOKUP(B2057,'FY15-16'!$E$2:$GA$49,7,FALSE)</f>
        <v>108418.47</v>
      </c>
      <c r="M2058" s="1">
        <f>HLOOKUP(B2057,'FY16-17'!$E$2:$GA$49,7,FALSE)</f>
        <v>115856.96000000001</v>
      </c>
      <c r="N2058" s="1">
        <f>HLOOKUP(B2057,'FY17-18'!$E$2:$GA$49,7,FALSE)</f>
        <v>107748.41</v>
      </c>
      <c r="O2058" s="1">
        <f>HLOOKUP($B2057,'FY18-19'!$E$2:$GA$49,7,FALSE)</f>
        <v>100243.07</v>
      </c>
      <c r="P2058" s="1">
        <f>HLOOKUP($B2057,'FY19-20'!$E$2:$GA$49,7,FALSE)</f>
        <v>89793.78</v>
      </c>
      <c r="Q2058" s="1">
        <f>HLOOKUP($B2057,'FY20-21'!$E$2:$GA$49,7,FALSE)</f>
        <v>103387.68</v>
      </c>
      <c r="R2058" s="1">
        <f>HLOOKUP($B2057,'FY21-22'!$E$2:$GA$49,7,FALSE)</f>
        <v>166767.57</v>
      </c>
      <c r="S2058" s="1">
        <f>HLOOKUP($B2057,'FY22-23'!$E$2:$GA$49,7,FALSE)</f>
        <v>0</v>
      </c>
      <c r="T2058" s="1">
        <f>HLOOKUP($B2057,'FY23-24'!$E$2:$GA$49,7,FALSE)</f>
        <v>0</v>
      </c>
    </row>
    <row r="2059" spans="1:20">
      <c r="B2059" t="s">
        <v>423</v>
      </c>
      <c r="D2059" t="s">
        <v>15</v>
      </c>
      <c r="E2059" s="3">
        <v>57417.08</v>
      </c>
      <c r="F2059" s="3">
        <v>49313.599999999999</v>
      </c>
      <c r="G2059" s="3">
        <v>50263.380000000005</v>
      </c>
      <c r="H2059" s="3">
        <v>57374.09</v>
      </c>
      <c r="I2059" s="1">
        <v>49387.98</v>
      </c>
      <c r="J2059" s="1">
        <v>51422.520000000004</v>
      </c>
      <c r="K2059" s="1">
        <f>HLOOKUP(B2058,'FY14-15'!$E$2:$GA$49,39,FALSE)</f>
        <v>51422.520000000004</v>
      </c>
      <c r="L2059" s="1">
        <f>HLOOKUP(B2058,'FY15-16'!$E$2:$GA$49,39,FALSE)</f>
        <v>49080.27</v>
      </c>
      <c r="M2059" s="1">
        <f>HLOOKUP(B2058,'FY16-17'!$E$2:$GA$49,39,FALSE)</f>
        <v>50582.42</v>
      </c>
      <c r="N2059" s="1">
        <f>HLOOKUP(B2058,'FY17-18'!$E$2:$GA$49,39,FALSE)</f>
        <v>50949.45</v>
      </c>
      <c r="O2059" s="1">
        <f>HLOOKUP($B2058,'FY18-19'!$E$2:$GA$49,39,FALSE)</f>
        <v>54773.94</v>
      </c>
      <c r="P2059" s="1">
        <f>HLOOKUP($B2058,'FY19-20'!$E$2:$GA$49,39,FALSE)</f>
        <v>54773.94</v>
      </c>
      <c r="Q2059" s="1">
        <f>HLOOKUP($B2058,'FY20-21'!$E$2:$GA$49,39,FALSE)</f>
        <v>47835.89</v>
      </c>
      <c r="R2059" s="1">
        <f>HLOOKUP($B2058,'FY21-22'!$E$2:$GA$49,39,FALSE)</f>
        <v>74498.97</v>
      </c>
      <c r="S2059" s="1">
        <f>HLOOKUP($B2058,'FY22-23'!$E$2:$GA$49,39,FALSE)</f>
        <v>0</v>
      </c>
      <c r="T2059" s="1">
        <f>HLOOKUP($B2058,'FY23-24'!$E$2:$GA$49,39,FALSE)</f>
        <v>0</v>
      </c>
    </row>
    <row r="2060" spans="1:20">
      <c r="B2060" t="s">
        <v>423</v>
      </c>
      <c r="D2060" t="s">
        <v>16</v>
      </c>
      <c r="E2060" s="3">
        <v>33360.26</v>
      </c>
      <c r="F2060" s="3">
        <v>28208.54</v>
      </c>
      <c r="G2060" s="3">
        <v>30239.43</v>
      </c>
      <c r="H2060" s="3">
        <v>35896.32</v>
      </c>
      <c r="I2060" s="1">
        <v>35336.06</v>
      </c>
      <c r="J2060" s="1">
        <v>30987.200000000001</v>
      </c>
      <c r="K2060" s="1">
        <f>HLOOKUP(B2059,'FY14-15'!$E$2:$GA$49,48,FALSE)</f>
        <v>33371.83</v>
      </c>
      <c r="L2060" s="1">
        <f>HLOOKUP(B2059,'FY15-16'!$E$2:$GA$49,48,FALSE)</f>
        <v>30009.26</v>
      </c>
      <c r="M2060" s="1">
        <f>HLOOKUP(B2059,'FY16-17'!$E$2:$GA$49,48,FALSE)</f>
        <v>30901.79</v>
      </c>
      <c r="N2060" s="1">
        <f>HLOOKUP(B2059,'FY17-18'!$E$2:$GA$49,48,FALSE)</f>
        <v>29666.86</v>
      </c>
      <c r="O2060" s="1">
        <f>HLOOKUP($B2059,'FY18-19'!$E$2:$GA$49,48,FALSE)</f>
        <v>30791.81</v>
      </c>
      <c r="P2060" s="1">
        <f>HLOOKUP($B2059,'FY19-20'!$E$2:$GA$49,48,FALSE)</f>
        <v>31304.870000000003</v>
      </c>
      <c r="Q2060" s="1">
        <f>HLOOKUP($B2059,'FY20-21'!$E$2:$GA$49,48,FALSE)</f>
        <v>27861.98</v>
      </c>
      <c r="R2060" s="1">
        <f>HLOOKUP($B2059,'FY21-22'!$E$2:$GA$49,48,FALSE)</f>
        <v>44167.97</v>
      </c>
      <c r="S2060" s="1">
        <f>HLOOKUP($B2059,'FY22-23'!$E$2:$GA$49,48,FALSE)</f>
        <v>0</v>
      </c>
      <c r="T2060" s="1">
        <f>HLOOKUP($B2059,'FY23-24'!$E$2:$GA$49,48,FALSE)</f>
        <v>0</v>
      </c>
    </row>
    <row r="2061" spans="1:20">
      <c r="B2061" t="s">
        <v>423</v>
      </c>
      <c r="D2061" t="s">
        <v>17</v>
      </c>
      <c r="E2061" s="3">
        <v>903.69</v>
      </c>
      <c r="F2061" s="3">
        <v>783.25</v>
      </c>
      <c r="G2061" s="3">
        <v>958.97</v>
      </c>
      <c r="H2061" s="3">
        <v>1116.3699999999999</v>
      </c>
      <c r="I2061" s="3">
        <v>922.6098319327732</v>
      </c>
      <c r="J2061" s="3">
        <v>995.18915254237299</v>
      </c>
      <c r="K2061" s="3">
        <f t="shared" ref="K2061:R2061" si="1494">K2058/K2056</f>
        <v>719.02906976744191</v>
      </c>
      <c r="L2061" s="3">
        <f t="shared" si="1494"/>
        <v>840.45325581395355</v>
      </c>
      <c r="M2061" s="3">
        <f t="shared" si="1494"/>
        <v>810.18853146853155</v>
      </c>
      <c r="N2061" s="3">
        <f t="shared" si="1494"/>
        <v>792.26772058823531</v>
      </c>
      <c r="O2061" s="3">
        <f t="shared" si="1494"/>
        <v>701.00048951048961</v>
      </c>
      <c r="P2061" s="3">
        <f t="shared" si="1494"/>
        <v>660.24838235294112</v>
      </c>
      <c r="Q2061" s="3">
        <f t="shared" si="1494"/>
        <v>948.51082568807328</v>
      </c>
      <c r="R2061" s="3">
        <f t="shared" si="1494"/>
        <v>1292.7718604651163</v>
      </c>
      <c r="S2061" s="3" t="s">
        <v>686</v>
      </c>
      <c r="T2061" s="3" t="s">
        <v>686</v>
      </c>
    </row>
    <row r="2062" spans="1:20">
      <c r="B2062" t="s">
        <v>423</v>
      </c>
      <c r="D2062" t="s">
        <v>18</v>
      </c>
      <c r="E2062" s="4">
        <v>1.64</v>
      </c>
      <c r="F2062" s="4">
        <v>1.71</v>
      </c>
      <c r="G2062" s="4">
        <v>2.14</v>
      </c>
      <c r="H2062" s="4">
        <v>2.4900000000000002</v>
      </c>
      <c r="I2062" s="5">
        <v>2.2533622724380682</v>
      </c>
      <c r="J2062" s="5">
        <v>2.5247746818025458</v>
      </c>
      <c r="K2062" s="3">
        <f t="shared" ref="K2062:M2064" si="1495">K2058/K2057</f>
        <v>2.0208006535947711</v>
      </c>
      <c r="L2062" s="3">
        <f t="shared" si="1495"/>
        <v>2.1969294832826747</v>
      </c>
      <c r="M2062" s="3">
        <f t="shared" si="1495"/>
        <v>2.5582264617558739</v>
      </c>
      <c r="N2062" s="3">
        <f t="shared" ref="N2062:R2064" si="1496">N2058/N2057</f>
        <v>1.86674306999307</v>
      </c>
      <c r="O2062" s="3">
        <f t="shared" si="1496"/>
        <v>1.2056850929734673</v>
      </c>
      <c r="P2062" s="3">
        <f t="shared" si="1496"/>
        <v>2.3208524166451281</v>
      </c>
      <c r="Q2062" s="3">
        <f t="shared" si="1496"/>
        <v>2.0198823874181886</v>
      </c>
      <c r="R2062" s="3">
        <f t="shared" si="1496"/>
        <v>2.3183349505520323</v>
      </c>
      <c r="S2062" s="3" t="s">
        <v>686</v>
      </c>
      <c r="T2062" s="3" t="s">
        <v>686</v>
      </c>
    </row>
    <row r="2063" spans="1:20">
      <c r="B2063" t="s">
        <v>423</v>
      </c>
      <c r="D2063" t="s">
        <v>19</v>
      </c>
      <c r="E2063" s="6">
        <v>0.57240000000000002</v>
      </c>
      <c r="F2063" s="6">
        <v>0.5161</v>
      </c>
      <c r="G2063" s="6">
        <v>0.45579999999999998</v>
      </c>
      <c r="H2063" s="6">
        <v>0.43930000000000002</v>
      </c>
      <c r="I2063" s="6">
        <v>0.44983808718726936</v>
      </c>
      <c r="J2063" s="6">
        <v>0.43789069312434603</v>
      </c>
      <c r="K2063" s="6">
        <f t="shared" si="1495"/>
        <v>0.5543923087496867</v>
      </c>
      <c r="L2063" s="6">
        <f t="shared" si="1495"/>
        <v>0.45269288526207752</v>
      </c>
      <c r="M2063" s="6">
        <f t="shared" si="1495"/>
        <v>0.43659371003692826</v>
      </c>
      <c r="N2063" s="6">
        <f t="shared" si="1496"/>
        <v>0.47285570153657019</v>
      </c>
      <c r="O2063" s="6">
        <f t="shared" si="1496"/>
        <v>0.54641123820329918</v>
      </c>
      <c r="P2063" s="6">
        <f t="shared" si="1496"/>
        <v>0.6099970398840544</v>
      </c>
      <c r="Q2063" s="6">
        <f t="shared" si="1496"/>
        <v>0.46268462547955425</v>
      </c>
      <c r="R2063" s="6">
        <f t="shared" si="1496"/>
        <v>0.44672336474051877</v>
      </c>
      <c r="S2063" s="3" t="s">
        <v>686</v>
      </c>
      <c r="T2063" s="3" t="s">
        <v>686</v>
      </c>
    </row>
    <row r="2064" spans="1:20">
      <c r="B2064" t="s">
        <v>423</v>
      </c>
      <c r="D2064" t="s">
        <v>20</v>
      </c>
      <c r="E2064" s="6">
        <v>0.58099999999999996</v>
      </c>
      <c r="F2064" s="6">
        <v>0.57199999999999995</v>
      </c>
      <c r="G2064" s="6">
        <v>0.60160000000000002</v>
      </c>
      <c r="H2064" s="6">
        <v>0.62570000000000003</v>
      </c>
      <c r="I2064" s="6">
        <v>0.71547894852148231</v>
      </c>
      <c r="J2064" s="6">
        <v>0.60259979479807679</v>
      </c>
      <c r="K2064" s="6">
        <f t="shared" si="1495"/>
        <v>0.64897305694081109</v>
      </c>
      <c r="L2064" s="6">
        <f t="shared" si="1495"/>
        <v>0.61143225169706683</v>
      </c>
      <c r="M2064" s="6">
        <f t="shared" si="1495"/>
        <v>0.61091956454436147</v>
      </c>
      <c r="N2064" s="6">
        <f t="shared" si="1496"/>
        <v>0.58228027976749508</v>
      </c>
      <c r="O2064" s="6">
        <f t="shared" si="1496"/>
        <v>0.56216167761530389</v>
      </c>
      <c r="P2064" s="6">
        <f t="shared" si="1496"/>
        <v>0.57152854076226767</v>
      </c>
      <c r="Q2064" s="6">
        <f t="shared" si="1496"/>
        <v>0.58244928650851902</v>
      </c>
      <c r="R2064" s="6">
        <f t="shared" si="1496"/>
        <v>0.59286685440080578</v>
      </c>
      <c r="S2064" s="3" t="s">
        <v>686</v>
      </c>
      <c r="T2064" s="3" t="s">
        <v>686</v>
      </c>
    </row>
    <row r="2065" spans="1:20">
      <c r="B2065" t="s">
        <v>423</v>
      </c>
      <c r="D2065" t="s">
        <v>21</v>
      </c>
      <c r="E2065" s="6">
        <v>0.33260000000000001</v>
      </c>
      <c r="F2065" s="6">
        <v>0.29520000000000002</v>
      </c>
      <c r="G2065" s="6">
        <v>0.2742</v>
      </c>
      <c r="H2065" s="6">
        <v>0.27479999999999999</v>
      </c>
      <c r="I2065" s="6">
        <v>0.32184968162566235</v>
      </c>
      <c r="J2065" s="6">
        <v>0.26387284182071852</v>
      </c>
      <c r="K2065" s="6">
        <f t="shared" ref="K2065:R2065" si="1497">K2060/K2058</f>
        <v>0.35978567135375816</v>
      </c>
      <c r="L2065" s="6">
        <f t="shared" si="1497"/>
        <v>0.27679103016303402</v>
      </c>
      <c r="M2065" s="6">
        <f t="shared" si="1497"/>
        <v>0.26672363921856745</v>
      </c>
      <c r="N2065" s="6">
        <f t="shared" si="1497"/>
        <v>0.27533455018036923</v>
      </c>
      <c r="O2065" s="6">
        <f t="shared" si="1497"/>
        <v>0.30717145833622211</v>
      </c>
      <c r="P2065" s="6">
        <f t="shared" si="1497"/>
        <v>0.34863071807423635</v>
      </c>
      <c r="Q2065" s="6">
        <f t="shared" si="1497"/>
        <v>0.26949032998902772</v>
      </c>
      <c r="R2065" s="6">
        <f t="shared" si="1497"/>
        <v>0.26484747604105524</v>
      </c>
      <c r="S2065" s="3" t="s">
        <v>686</v>
      </c>
      <c r="T2065" s="3" t="s">
        <v>686</v>
      </c>
    </row>
    <row r="2066" spans="1:20">
      <c r="B2066" t="s">
        <v>423</v>
      </c>
    </row>
    <row r="2067" spans="1:20">
      <c r="A2067" t="s">
        <v>404</v>
      </c>
      <c r="B2067" t="s">
        <v>425</v>
      </c>
      <c r="C2067" t="s">
        <v>426</v>
      </c>
    </row>
    <row r="2068" spans="1:20">
      <c r="B2068" t="s">
        <v>425</v>
      </c>
      <c r="D2068" t="s">
        <v>12</v>
      </c>
      <c r="E2068" s="1">
        <v>104</v>
      </c>
      <c r="F2068" s="1">
        <v>115</v>
      </c>
      <c r="G2068" s="1">
        <v>119</v>
      </c>
      <c r="H2068" s="1">
        <v>108</v>
      </c>
      <c r="I2068" s="1">
        <v>108</v>
      </c>
      <c r="J2068" s="1">
        <v>111</v>
      </c>
      <c r="K2068" s="1">
        <f>HLOOKUP(B2067,'FY14-15'!$E$2:$GA$49,15,FALSE)</f>
        <v>76</v>
      </c>
      <c r="L2068" s="1">
        <f>HLOOKUP(B2067,'FY15-16'!$E$2:$GA$49,15,FALSE)</f>
        <v>97</v>
      </c>
      <c r="M2068" s="1">
        <f>HLOOKUP(B2067,'FY16-17'!$E$2:$GA$49,15,FALSE)</f>
        <v>105</v>
      </c>
      <c r="N2068" s="1">
        <f>HLOOKUP(B2067,'FY17-18'!$E$2:$GA$49,15,FALSE)</f>
        <v>103</v>
      </c>
      <c r="O2068" s="1">
        <f>HLOOKUP($B2067,'FY18-19'!$E$2:$GA$49,15,FALSE)</f>
        <v>108</v>
      </c>
      <c r="P2068" s="1">
        <f>HLOOKUP($B2067,'FY19-20'!$E$2:$GA$49,15,FALSE)</f>
        <v>102</v>
      </c>
      <c r="Q2068" s="1">
        <f>HLOOKUP($B2067,'FY20-21'!$E$2:$GA$49,15,FALSE)</f>
        <v>105</v>
      </c>
      <c r="R2068" s="1">
        <f>HLOOKUP($B2067,'FY21-22'!$E$2:$GA$49,15,FALSE)</f>
        <v>118</v>
      </c>
      <c r="S2068" s="1">
        <f>HLOOKUP($B2067,'FY22-23'!$E$2:$GA$49,15,FALSE)</f>
        <v>114</v>
      </c>
      <c r="T2068" s="1">
        <f>HLOOKUP($B2067,'FY23-24'!$E$2:$GA$49,15,FALSE)</f>
        <v>64</v>
      </c>
    </row>
    <row r="2069" spans="1:20">
      <c r="B2069" t="s">
        <v>425</v>
      </c>
      <c r="D2069" t="s">
        <v>13</v>
      </c>
      <c r="E2069" s="3">
        <v>80997</v>
      </c>
      <c r="F2069" s="3">
        <v>79716</v>
      </c>
      <c r="G2069" s="3">
        <v>75545</v>
      </c>
      <c r="H2069" s="3">
        <v>77322</v>
      </c>
      <c r="I2069" s="1">
        <v>76146</v>
      </c>
      <c r="J2069" s="1">
        <v>75790</v>
      </c>
      <c r="K2069" s="1">
        <f>HLOOKUP(B2068,'FY14-15'!$E$2:$GA$49,31,FALSE)</f>
        <v>63800</v>
      </c>
      <c r="L2069" s="1">
        <f>HLOOKUP(B2068,'FY15-16'!$E$2:$GA$49,31,FALSE)</f>
        <v>65952</v>
      </c>
      <c r="M2069" s="1">
        <f>HLOOKUP(B2068,'FY16-17'!$E$2:$GA$49,31,FALSE)</f>
        <v>68730</v>
      </c>
      <c r="N2069" s="1">
        <f>HLOOKUP(B2068,'FY17-18'!$E$2:$GA$49,31,FALSE)</f>
        <v>75774</v>
      </c>
      <c r="O2069" s="1">
        <f>HLOOKUP($B2068,'FY18-19'!$E$2:$GA$49,31,FALSE)</f>
        <v>67639</v>
      </c>
      <c r="P2069" s="1">
        <f>HLOOKUP($B2068,'FY19-20'!$E$2:$GA$49,31,FALSE)</f>
        <v>46512</v>
      </c>
      <c r="Q2069" s="1">
        <f>HLOOKUP($B2068,'FY20-21'!$E$2:$GA$49,31,FALSE)</f>
        <v>62622</v>
      </c>
      <c r="R2069" s="1">
        <f>HLOOKUP($B2068,'FY21-22'!$E$2:$GA$49,31,FALSE)</f>
        <v>33512</v>
      </c>
      <c r="S2069" s="1">
        <f>HLOOKUP($B2068,'FY22-23'!$E$2:$GA$49,31,FALSE)</f>
        <v>39330</v>
      </c>
      <c r="T2069" s="1">
        <f>HLOOKUP($B2068,'FY23-24'!$E$2:$GA$49,31,FALSE)</f>
        <v>66270</v>
      </c>
    </row>
    <row r="2070" spans="1:20">
      <c r="B2070" t="s">
        <v>425</v>
      </c>
      <c r="D2070" t="s">
        <v>24</v>
      </c>
      <c r="E2070" s="3">
        <v>120396.46</v>
      </c>
      <c r="F2070" s="3">
        <v>134775.01999999999</v>
      </c>
      <c r="G2070" s="3">
        <v>140601.37</v>
      </c>
      <c r="H2070" s="3">
        <v>142097.60999999999</v>
      </c>
      <c r="I2070" s="1">
        <v>141772.1</v>
      </c>
      <c r="J2070" s="1">
        <v>139212.94</v>
      </c>
      <c r="K2070" s="1">
        <f>HLOOKUP(B2069,'FY14-15'!$E$2:$GA$49,7,FALSE)</f>
        <v>153390.04999999999</v>
      </c>
      <c r="L2070" s="1">
        <f>HLOOKUP(B2069,'FY15-16'!$E$2:$GA$49,7,FALSE)</f>
        <v>132205.56</v>
      </c>
      <c r="M2070" s="1">
        <f>HLOOKUP(B2069,'FY16-17'!$E$2:$GA$49,7,FALSE)</f>
        <v>147845.73000000001</v>
      </c>
      <c r="N2070" s="1">
        <f>HLOOKUP(B2069,'FY17-18'!$E$2:$GA$49,7,FALSE)</f>
        <v>129243.56</v>
      </c>
      <c r="O2070" s="1">
        <f>HLOOKUP($B2069,'FY18-19'!$E$2:$GA$49,7,FALSE)</f>
        <v>107522.61</v>
      </c>
      <c r="P2070" s="1">
        <f>HLOOKUP($B2069,'FY19-20'!$E$2:$GA$49,7,FALSE)</f>
        <v>122643.01</v>
      </c>
      <c r="Q2070" s="1">
        <f>HLOOKUP($B2069,'FY20-21'!$E$2:$GA$49,7,FALSE)</f>
        <v>123806.88</v>
      </c>
      <c r="R2070" s="1">
        <f>HLOOKUP($B2069,'FY21-22'!$E$2:$GA$49,7,FALSE)</f>
        <v>105173.77</v>
      </c>
      <c r="S2070" s="1">
        <f>HLOOKUP($B2069,'FY22-23'!$E$2:$GA$49,7,FALSE)</f>
        <v>150414.48000000001</v>
      </c>
      <c r="T2070" s="1">
        <f>HLOOKUP($B2069,'FY23-24'!$E$2:$GA$49,7,FALSE)</f>
        <v>129541.11</v>
      </c>
    </row>
    <row r="2071" spans="1:20">
      <c r="B2071" t="s">
        <v>425</v>
      </c>
      <c r="D2071" t="s">
        <v>15</v>
      </c>
      <c r="E2071" s="3">
        <v>61532.08</v>
      </c>
      <c r="F2071" s="3">
        <v>65611.92</v>
      </c>
      <c r="G2071" s="3">
        <v>66540.739999999991</v>
      </c>
      <c r="H2071" s="3">
        <v>67492.539999999994</v>
      </c>
      <c r="I2071" s="1">
        <v>67087.78</v>
      </c>
      <c r="J2071" s="1">
        <v>66131.839999999997</v>
      </c>
      <c r="K2071" s="1">
        <f>HLOOKUP(B2070,'FY14-15'!$E$2:$GA$49,39,FALSE)</f>
        <v>67930.92</v>
      </c>
      <c r="L2071" s="1">
        <f>HLOOKUP(B2070,'FY15-16'!$E$2:$GA$49,39,FALSE)</f>
        <v>67930.92</v>
      </c>
      <c r="M2071" s="1">
        <f>HLOOKUP(B2070,'FY16-17'!$E$2:$GA$49,39,FALSE)</f>
        <v>67287.7</v>
      </c>
      <c r="N2071" s="1">
        <f>HLOOKUP(B2070,'FY17-18'!$E$2:$GA$49,39,FALSE)</f>
        <v>67287.7</v>
      </c>
      <c r="O2071" s="1">
        <f>HLOOKUP($B2070,'FY18-19'!$E$2:$GA$49,39,FALSE)</f>
        <v>62751.199999999997</v>
      </c>
      <c r="P2071" s="1">
        <f>HLOOKUP($B2070,'FY19-20'!$E$2:$GA$49,39,FALSE)</f>
        <v>53357.03</v>
      </c>
      <c r="Q2071" s="1">
        <f>HLOOKUP($B2070,'FY20-21'!$E$2:$GA$49,39,FALSE)</f>
        <v>57616.09</v>
      </c>
      <c r="R2071" s="1">
        <f>HLOOKUP($B2070,'FY21-22'!$E$2:$GA$49,39,FALSE)</f>
        <v>57616.09</v>
      </c>
      <c r="S2071" s="1">
        <f>HLOOKUP($B2070,'FY22-23'!$E$2:$GA$49,39,FALSE)</f>
        <v>60794.97</v>
      </c>
      <c r="T2071" s="1">
        <f>HLOOKUP($B2070,'FY23-24'!$E$2:$GA$49,39,FALSE)</f>
        <v>60794.97</v>
      </c>
    </row>
    <row r="2072" spans="1:20">
      <c r="B2072" t="s">
        <v>425</v>
      </c>
      <c r="D2072" t="s">
        <v>16</v>
      </c>
      <c r="E2072" s="3">
        <v>35751.15</v>
      </c>
      <c r="F2072" s="3">
        <v>38972.979999999996</v>
      </c>
      <c r="G2072" s="3">
        <v>39999.370000000003</v>
      </c>
      <c r="H2072" s="3">
        <v>41461.83</v>
      </c>
      <c r="I2072" s="1">
        <v>41567.9</v>
      </c>
      <c r="J2072" s="1">
        <v>41189.93</v>
      </c>
      <c r="K2072" s="1">
        <f>HLOOKUP(B2071,'FY14-15'!$E$2:$GA$49,48,FALSE)</f>
        <v>44179.97</v>
      </c>
      <c r="L2072" s="1">
        <f>HLOOKUP(B2071,'FY15-16'!$E$2:$GA$49,48,FALSE)</f>
        <v>41872.639999999999</v>
      </c>
      <c r="M2072" s="1">
        <f>HLOOKUP(B2071,'FY16-17'!$E$2:$GA$49,48,FALSE)</f>
        <v>40838.020000000004</v>
      </c>
      <c r="N2072" s="1">
        <f>HLOOKUP(B2071,'FY17-18'!$E$2:$GA$49,48,FALSE)</f>
        <v>39134.050000000003</v>
      </c>
      <c r="O2072" s="1">
        <f>HLOOKUP($B2071,'FY18-19'!$E$2:$GA$49,48,FALSE)</f>
        <v>34482.730000000003</v>
      </c>
      <c r="P2072" s="1">
        <f>HLOOKUP($B2071,'FY19-20'!$E$2:$GA$49,48,FALSE)</f>
        <v>29622.52</v>
      </c>
      <c r="Q2072" s="1">
        <f>HLOOKUP($B2071,'FY20-21'!$E$2:$GA$49,48,FALSE)</f>
        <v>34810.04</v>
      </c>
      <c r="R2072" s="1">
        <f>HLOOKUP($B2071,'FY21-22'!$E$2:$GA$49,48,FALSE)</f>
        <v>33582.050000000003</v>
      </c>
      <c r="S2072" s="1">
        <f>HLOOKUP($B2071,'FY22-23'!$E$2:$GA$49,48,FALSE)</f>
        <v>35109.230000000003</v>
      </c>
      <c r="T2072" s="1">
        <f>HLOOKUP($B2071,'FY23-24'!$E$2:$GA$49,48,FALSE)</f>
        <v>33409.58</v>
      </c>
    </row>
    <row r="2073" spans="1:20">
      <c r="B2073" t="s">
        <v>425</v>
      </c>
      <c r="D2073" t="s">
        <v>17</v>
      </c>
      <c r="E2073" s="3">
        <v>1157.6600000000001</v>
      </c>
      <c r="F2073" s="3">
        <v>1171.96</v>
      </c>
      <c r="G2073" s="3">
        <v>1181.52</v>
      </c>
      <c r="H2073" s="3">
        <v>1315.72</v>
      </c>
      <c r="I2073" s="3">
        <v>1312.7046296296296</v>
      </c>
      <c r="J2073" s="3">
        <v>1254.1706306306307</v>
      </c>
      <c r="K2073" s="3">
        <f t="shared" ref="K2073:R2073" si="1498">K2070/K2068</f>
        <v>2018.2901315789472</v>
      </c>
      <c r="L2073" s="3">
        <f t="shared" si="1498"/>
        <v>1362.9439175257733</v>
      </c>
      <c r="M2073" s="3">
        <f t="shared" si="1498"/>
        <v>1408.0545714285715</v>
      </c>
      <c r="N2073" s="3">
        <f t="shared" si="1498"/>
        <v>1254.7918446601941</v>
      </c>
      <c r="O2073" s="3">
        <f t="shared" si="1498"/>
        <v>995.57972222222224</v>
      </c>
      <c r="P2073" s="3">
        <f t="shared" si="1498"/>
        <v>1202.3824509803922</v>
      </c>
      <c r="Q2073" s="3">
        <f t="shared" si="1498"/>
        <v>1179.113142857143</v>
      </c>
      <c r="R2073" s="3">
        <f t="shared" si="1498"/>
        <v>891.30313559322042</v>
      </c>
      <c r="S2073" s="3">
        <f t="shared" ref="S2073:T2073" si="1499">S2070/S2068</f>
        <v>1319.4252631578947</v>
      </c>
      <c r="T2073" s="3">
        <f t="shared" si="1499"/>
        <v>2024.07984375</v>
      </c>
    </row>
    <row r="2074" spans="1:20">
      <c r="B2074" t="s">
        <v>425</v>
      </c>
      <c r="D2074" t="s">
        <v>18</v>
      </c>
      <c r="E2074" s="4">
        <v>1.49</v>
      </c>
      <c r="F2074" s="4">
        <v>1.69</v>
      </c>
      <c r="G2074" s="4">
        <v>1.86</v>
      </c>
      <c r="H2074" s="4">
        <v>1.84</v>
      </c>
      <c r="I2074" s="5">
        <v>1.8618456649068895</v>
      </c>
      <c r="J2074" s="5">
        <v>1.8368246470510621</v>
      </c>
      <c r="K2074" s="3">
        <f t="shared" ref="K2074:M2076" si="1500">K2070/K2069</f>
        <v>2.4042327586206893</v>
      </c>
      <c r="L2074" s="3">
        <f t="shared" si="1500"/>
        <v>2.0045724163027656</v>
      </c>
      <c r="M2074" s="3">
        <f t="shared" si="1500"/>
        <v>2.151109122653863</v>
      </c>
      <c r="N2074" s="3">
        <f t="shared" ref="N2074:R2076" si="1501">N2070/N2069</f>
        <v>1.7056452081188798</v>
      </c>
      <c r="O2074" s="3">
        <f t="shared" si="1501"/>
        <v>1.5896540457428407</v>
      </c>
      <c r="P2074" s="3">
        <f t="shared" si="1501"/>
        <v>2.6368036205710355</v>
      </c>
      <c r="Q2074" s="3">
        <f t="shared" si="1501"/>
        <v>1.9770508766887038</v>
      </c>
      <c r="R2074" s="3">
        <f t="shared" si="1501"/>
        <v>3.1383913225113393</v>
      </c>
      <c r="S2074" s="3">
        <f t="shared" ref="S2074:T2074" si="1502">S2070/S2069</f>
        <v>3.8244210526315792</v>
      </c>
      <c r="T2074" s="3">
        <f t="shared" si="1502"/>
        <v>1.9547473970122227</v>
      </c>
    </row>
    <row r="2075" spans="1:20">
      <c r="B2075" t="s">
        <v>425</v>
      </c>
      <c r="D2075" t="s">
        <v>19</v>
      </c>
      <c r="E2075" s="6">
        <v>0.5111</v>
      </c>
      <c r="F2075" s="6">
        <v>0.48680000000000001</v>
      </c>
      <c r="G2075" s="6">
        <v>0.4733</v>
      </c>
      <c r="H2075" s="6">
        <v>0.47499999999999998</v>
      </c>
      <c r="I2075" s="6">
        <v>0.47320862144244175</v>
      </c>
      <c r="J2075" s="6">
        <v>0.47504089777861164</v>
      </c>
      <c r="K2075" s="6">
        <f t="shared" si="1500"/>
        <v>0.44286392761460086</v>
      </c>
      <c r="L2075" s="6">
        <f t="shared" si="1500"/>
        <v>0.51382801146941171</v>
      </c>
      <c r="M2075" s="6">
        <f t="shared" si="1500"/>
        <v>0.45512102378607749</v>
      </c>
      <c r="N2075" s="6">
        <f t="shared" si="1501"/>
        <v>0.52062710126523903</v>
      </c>
      <c r="O2075" s="6">
        <f t="shared" si="1501"/>
        <v>0.58360934504845074</v>
      </c>
      <c r="P2075" s="6">
        <f t="shared" si="1501"/>
        <v>0.4350596907235072</v>
      </c>
      <c r="Q2075" s="6">
        <f t="shared" si="1501"/>
        <v>0.46537066437664848</v>
      </c>
      <c r="R2075" s="6">
        <f t="shared" si="1501"/>
        <v>0.547818053874079</v>
      </c>
      <c r="S2075" s="6">
        <f t="shared" ref="S2075:T2075" si="1503">S2071/S2070</f>
        <v>0.40418296164039524</v>
      </c>
      <c r="T2075" s="6">
        <f t="shared" si="1503"/>
        <v>0.46931024444672431</v>
      </c>
    </row>
    <row r="2076" spans="1:20">
      <c r="B2076" t="s">
        <v>425</v>
      </c>
      <c r="D2076" t="s">
        <v>20</v>
      </c>
      <c r="E2076" s="6">
        <v>0.58099999999999996</v>
      </c>
      <c r="F2076" s="6">
        <v>0.59399999999999997</v>
      </c>
      <c r="G2076" s="6">
        <v>0.60109999999999997</v>
      </c>
      <c r="H2076" s="6">
        <v>0.61429999999999996</v>
      </c>
      <c r="I2076" s="6">
        <v>0.61960464334935517</v>
      </c>
      <c r="J2076" s="6">
        <v>0.62284566707957922</v>
      </c>
      <c r="K2076" s="6">
        <f t="shared" si="1500"/>
        <v>0.65036613665765164</v>
      </c>
      <c r="L2076" s="6">
        <f t="shared" si="1500"/>
        <v>0.61640030784214317</v>
      </c>
      <c r="M2076" s="6">
        <f t="shared" si="1500"/>
        <v>0.60691656870423583</v>
      </c>
      <c r="N2076" s="6">
        <f t="shared" si="1501"/>
        <v>0.58159292114309158</v>
      </c>
      <c r="O2076" s="6">
        <f t="shared" si="1501"/>
        <v>0.54951506903453651</v>
      </c>
      <c r="P2076" s="6">
        <f t="shared" si="1501"/>
        <v>0.55517557855075517</v>
      </c>
      <c r="Q2076" s="6">
        <f t="shared" si="1501"/>
        <v>0.60417220259132476</v>
      </c>
      <c r="R2076" s="6">
        <f t="shared" si="1501"/>
        <v>0.5828588854259289</v>
      </c>
      <c r="S2076" s="6">
        <f t="shared" ref="S2076:T2076" si="1504">S2072/S2071</f>
        <v>0.57750221769991827</v>
      </c>
      <c r="T2076" s="6">
        <f t="shared" si="1504"/>
        <v>0.54954513506627278</v>
      </c>
    </row>
    <row r="2077" spans="1:20">
      <c r="B2077" t="s">
        <v>425</v>
      </c>
      <c r="D2077" t="s">
        <v>21</v>
      </c>
      <c r="E2077" s="6">
        <v>0.2969</v>
      </c>
      <c r="F2077" s="6">
        <v>0.28920000000000001</v>
      </c>
      <c r="G2077" s="6">
        <v>0.28449999999999998</v>
      </c>
      <c r="H2077" s="6">
        <v>0.2918</v>
      </c>
      <c r="I2077" s="6">
        <v>0.29320225911868414</v>
      </c>
      <c r="J2077" s="6">
        <v>0.29587716486700161</v>
      </c>
      <c r="K2077" s="6">
        <f t="shared" ref="K2077:R2077" si="1505">K2072/K2070</f>
        <v>0.28802370166774183</v>
      </c>
      <c r="L2077" s="6">
        <f t="shared" si="1505"/>
        <v>0.31672374444766166</v>
      </c>
      <c r="M2077" s="6">
        <f t="shared" si="1505"/>
        <v>0.27622049010140504</v>
      </c>
      <c r="N2077" s="6">
        <f t="shared" si="1505"/>
        <v>0.30279303665111051</v>
      </c>
      <c r="O2077" s="6">
        <f t="shared" si="1505"/>
        <v>0.32070212953350002</v>
      </c>
      <c r="P2077" s="6">
        <f t="shared" si="1505"/>
        <v>0.24153451550153573</v>
      </c>
      <c r="Q2077" s="6">
        <f t="shared" si="1505"/>
        <v>0.28116401931782792</v>
      </c>
      <c r="R2077" s="6">
        <f t="shared" si="1505"/>
        <v>0.31930062029724715</v>
      </c>
      <c r="S2077" s="6">
        <f t="shared" ref="S2077:T2077" si="1506">S2072/S2070</f>
        <v>0.23341655670384925</v>
      </c>
      <c r="T2077" s="6">
        <f t="shared" si="1506"/>
        <v>0.25790716167246058</v>
      </c>
    </row>
    <row r="2078" spans="1:20">
      <c r="B2078" t="s">
        <v>425</v>
      </c>
    </row>
    <row r="2079" spans="1:20">
      <c r="A2079" t="s">
        <v>404</v>
      </c>
      <c r="B2079" t="s">
        <v>427</v>
      </c>
      <c r="C2079" t="s">
        <v>428</v>
      </c>
    </row>
    <row r="2080" spans="1:20">
      <c r="B2080" t="s">
        <v>427</v>
      </c>
      <c r="D2080" t="s">
        <v>12</v>
      </c>
      <c r="E2080" s="1">
        <v>70</v>
      </c>
      <c r="F2080" s="1">
        <v>61</v>
      </c>
      <c r="G2080" s="1">
        <v>54</v>
      </c>
      <c r="H2080" s="1">
        <v>67</v>
      </c>
      <c r="I2080" s="1">
        <v>64</v>
      </c>
      <c r="J2080" s="1">
        <v>64</v>
      </c>
      <c r="K2080" s="1">
        <f>HLOOKUP(B2079,'FY14-15'!$E$2:$GA$49,15,FALSE)</f>
        <v>59</v>
      </c>
      <c r="L2080" s="1">
        <f>HLOOKUP(B2079,'FY15-16'!$E$2:$GA$49,15,FALSE)</f>
        <v>55</v>
      </c>
      <c r="M2080" s="1">
        <f>HLOOKUP(B2079,'FY16-17'!$E$2:$GA$49,15,FALSE)</f>
        <v>50</v>
      </c>
      <c r="N2080" s="1">
        <f>HLOOKUP(B2079,'FY17-18'!$E$2:$GA$49,15,FALSE)</f>
        <v>52</v>
      </c>
      <c r="O2080" s="1">
        <f>HLOOKUP($B2079,'FY18-19'!$E$2:$GA$49,15,FALSE)</f>
        <v>43</v>
      </c>
      <c r="P2080" s="1">
        <f>HLOOKUP($B2079,'FY19-20'!$E$2:$GA$49,15,FALSE)</f>
        <v>52</v>
      </c>
      <c r="Q2080" s="1">
        <f>HLOOKUP($B2079,'FY20-21'!$E$2:$GA$49,15,FALSE)</f>
        <v>44</v>
      </c>
      <c r="R2080" s="1">
        <f>HLOOKUP($B2079,'FY21-22'!$E$2:$GA$49,15,FALSE)</f>
        <v>58</v>
      </c>
      <c r="S2080" s="1">
        <f>HLOOKUP($B2079,'FY22-23'!$E$2:$GA$49,15,FALSE)</f>
        <v>44</v>
      </c>
      <c r="T2080" s="1">
        <f>HLOOKUP($B2079,'FY23-24'!$E$2:$GA$49,15,FALSE)</f>
        <v>39</v>
      </c>
    </row>
    <row r="2081" spans="1:20">
      <c r="B2081" t="s">
        <v>427</v>
      </c>
      <c r="D2081" t="s">
        <v>13</v>
      </c>
      <c r="E2081" s="3">
        <v>79376</v>
      </c>
      <c r="F2081" s="3">
        <v>68796</v>
      </c>
      <c r="G2081" s="3">
        <v>27777</v>
      </c>
      <c r="H2081" s="3">
        <v>71662.5</v>
      </c>
      <c r="I2081" s="1">
        <v>72030</v>
      </c>
      <c r="J2081" s="1">
        <v>72124</v>
      </c>
      <c r="K2081" s="1">
        <f>HLOOKUP(B2080,'FY14-15'!$E$2:$GA$49,31,FALSE)</f>
        <v>97488</v>
      </c>
      <c r="L2081" s="1">
        <f>HLOOKUP(B2080,'FY15-16'!$E$2:$GA$49,31,FALSE)</f>
        <v>90880</v>
      </c>
      <c r="M2081" s="1">
        <f>HLOOKUP(B2080,'FY16-17'!$E$2:$GA$49,31,FALSE)</f>
        <v>41610</v>
      </c>
      <c r="N2081" s="1">
        <f>HLOOKUP(B2080,'FY17-18'!$E$2:$GA$49,31,FALSE)</f>
        <v>58145</v>
      </c>
      <c r="O2081" s="1">
        <f>HLOOKUP($B2080,'FY18-19'!$E$2:$GA$49,31,FALSE)</f>
        <v>43901</v>
      </c>
      <c r="P2081" s="1">
        <f>HLOOKUP($B2080,'FY19-20'!$E$2:$GA$49,31,FALSE)</f>
        <v>47244</v>
      </c>
      <c r="Q2081" s="1">
        <f>HLOOKUP($B2080,'FY20-21'!$E$2:$GA$49,31,FALSE)</f>
        <v>41706</v>
      </c>
      <c r="R2081" s="1">
        <f>HLOOKUP($B2080,'FY21-22'!$E$2:$GA$49,31,FALSE)</f>
        <v>49293.599999999999</v>
      </c>
      <c r="S2081" s="1">
        <f>HLOOKUP($B2080,'FY22-23'!$E$2:$GA$49,31,FALSE)</f>
        <v>47661.9</v>
      </c>
      <c r="T2081" s="1">
        <f>HLOOKUP($B2080,'FY23-24'!$E$2:$GA$49,31,FALSE)</f>
        <v>45240</v>
      </c>
    </row>
    <row r="2082" spans="1:20">
      <c r="B2082" t="s">
        <v>427</v>
      </c>
      <c r="D2082" t="s">
        <v>24</v>
      </c>
      <c r="E2082" s="3">
        <v>100485.49</v>
      </c>
      <c r="F2082" s="3">
        <v>75096.34</v>
      </c>
      <c r="G2082" s="3">
        <v>76054.960000000006</v>
      </c>
      <c r="H2082" s="3">
        <v>88881.99</v>
      </c>
      <c r="I2082" s="1">
        <v>83986.86</v>
      </c>
      <c r="J2082" s="1">
        <v>90943.51</v>
      </c>
      <c r="K2082" s="1">
        <f>HLOOKUP(B2081,'FY14-15'!$E$2:$GA$49,7,FALSE)</f>
        <v>129764.4</v>
      </c>
      <c r="L2082" s="1">
        <f>HLOOKUP(B2081,'FY15-16'!$E$2:$GA$49,7,FALSE)</f>
        <v>121635.47</v>
      </c>
      <c r="M2082" s="1">
        <f>HLOOKUP(B2081,'FY16-17'!$E$2:$GA$49,7,FALSE)</f>
        <v>89084.85</v>
      </c>
      <c r="N2082" s="1">
        <f>HLOOKUP(B2081,'FY17-18'!$E$2:$GA$49,7,FALSE)</f>
        <v>86574.19</v>
      </c>
      <c r="O2082" s="1">
        <f>HLOOKUP($B2081,'FY18-19'!$E$2:$GA$49,7,FALSE)</f>
        <v>126709.9</v>
      </c>
      <c r="P2082" s="1">
        <f>HLOOKUP($B2081,'FY19-20'!$E$2:$GA$49,7,FALSE)</f>
        <v>130244.77</v>
      </c>
      <c r="Q2082" s="1">
        <f>HLOOKUP($B2081,'FY20-21'!$E$2:$GA$49,7,FALSE)</f>
        <v>149893.14000000001</v>
      </c>
      <c r="R2082" s="1">
        <f>HLOOKUP($B2081,'FY21-22'!$E$2:$GA$49,7,FALSE)</f>
        <v>132599.63</v>
      </c>
      <c r="S2082" s="1">
        <f>HLOOKUP($B2081,'FY22-23'!$E$2:$GA$49,7,FALSE)</f>
        <v>127783.76</v>
      </c>
      <c r="T2082" s="1">
        <f>HLOOKUP($B2081,'FY23-24'!$E$2:$GA$49,7,FALSE)</f>
        <v>132761.44</v>
      </c>
    </row>
    <row r="2083" spans="1:20">
      <c r="B2083" t="s">
        <v>427</v>
      </c>
      <c r="D2083" t="s">
        <v>15</v>
      </c>
      <c r="E2083" s="3">
        <v>53912.91</v>
      </c>
      <c r="F2083" s="3">
        <v>53912.91</v>
      </c>
      <c r="G2083" s="3">
        <v>42664.009999999995</v>
      </c>
      <c r="H2083" s="3">
        <v>48051.08</v>
      </c>
      <c r="I2083" s="1">
        <v>46485.13</v>
      </c>
      <c r="J2083" s="1">
        <v>48864.89</v>
      </c>
      <c r="K2083" s="1">
        <f>HLOOKUP(B2082,'FY14-15'!$E$2:$GA$49,39,FALSE)</f>
        <v>68365.55</v>
      </c>
      <c r="L2083" s="1">
        <f>HLOOKUP(B2082,'FY15-16'!$E$2:$GA$49,39,FALSE)</f>
        <v>68365.55</v>
      </c>
      <c r="M2083" s="1">
        <f>HLOOKUP(B2082,'FY16-17'!$E$2:$GA$49,39,FALSE)</f>
        <v>63957.41</v>
      </c>
      <c r="N2083" s="1">
        <f>HLOOKUP(B2082,'FY17-18'!$E$2:$GA$49,39,FALSE)</f>
        <v>43884.179999999993</v>
      </c>
      <c r="O2083" s="1">
        <f>HLOOKUP($B2082,'FY18-19'!$E$2:$GA$49,39,FALSE)</f>
        <v>53910.960000000006</v>
      </c>
      <c r="P2083" s="1">
        <f>HLOOKUP($B2082,'FY19-20'!$E$2:$GA$49,39,FALSE)</f>
        <v>55945.42</v>
      </c>
      <c r="Q2083" s="1">
        <f>HLOOKUP($B2082,'FY20-21'!$E$2:$GA$49,39,FALSE)</f>
        <v>61213.42</v>
      </c>
      <c r="R2083" s="1">
        <f>HLOOKUP($B2082,'FY21-22'!$E$2:$GA$49,39,FALSE)</f>
        <v>61213.42</v>
      </c>
      <c r="S2083" s="1">
        <f>HLOOKUP($B2082,'FY22-23'!$E$2:$GA$49,39,FALSE)</f>
        <v>57256.3</v>
      </c>
      <c r="T2083" s="1">
        <f>HLOOKUP($B2082,'FY23-24'!$E$2:$GA$49,39,FALSE)</f>
        <v>56295.95</v>
      </c>
    </row>
    <row r="2084" spans="1:20">
      <c r="B2084" t="s">
        <v>427</v>
      </c>
      <c r="D2084" t="s">
        <v>16</v>
      </c>
      <c r="E2084" s="3">
        <v>31620.309999999998</v>
      </c>
      <c r="F2084" s="3">
        <v>31698.720000000001</v>
      </c>
      <c r="G2084" s="3">
        <v>24462.799999999999</v>
      </c>
      <c r="H2084" s="3">
        <v>30004.699999999997</v>
      </c>
      <c r="I2084" s="1">
        <v>29594.120000000003</v>
      </c>
      <c r="J2084" s="1">
        <v>30116.52</v>
      </c>
      <c r="K2084" s="1">
        <f>HLOOKUP(B2083,'FY14-15'!$E$2:$GA$49,48,FALSE)</f>
        <v>46556.22</v>
      </c>
      <c r="L2084" s="1">
        <f>HLOOKUP(B2083,'FY15-16'!$E$2:$GA$49,48,FALSE)</f>
        <v>42140.54</v>
      </c>
      <c r="M2084" s="1">
        <f>HLOOKUP(B2083,'FY16-17'!$E$2:$GA$49,48,FALSE)</f>
        <v>38429.64</v>
      </c>
      <c r="N2084" s="1">
        <f>HLOOKUP(B2083,'FY17-18'!$E$2:$GA$49,48,FALSE)</f>
        <v>23607.78</v>
      </c>
      <c r="O2084" s="1">
        <f>HLOOKUP($B2083,'FY18-19'!$E$2:$GA$49,48,FALSE)</f>
        <v>30863.949999999997</v>
      </c>
      <c r="P2084" s="1">
        <f>HLOOKUP($B2083,'FY19-20'!$E$2:$GA$49,48,FALSE)</f>
        <v>32163.370000000003</v>
      </c>
      <c r="Q2084" s="1">
        <f>HLOOKUP($B2083,'FY20-21'!$E$2:$GA$49,48,FALSE)</f>
        <v>37057.160000000003</v>
      </c>
      <c r="R2084" s="1">
        <f>HLOOKUP($B2083,'FY21-22'!$E$2:$GA$49,48,FALSE)</f>
        <v>34316.379999999997</v>
      </c>
      <c r="S2084" s="1">
        <f>HLOOKUP($B2083,'FY22-23'!$E$2:$GA$49,48,FALSE)</f>
        <v>32418.11</v>
      </c>
      <c r="T2084" s="1">
        <f>HLOOKUP($B2083,'FY23-24'!$E$2:$GA$49,48,FALSE)</f>
        <v>30853.25</v>
      </c>
    </row>
    <row r="2085" spans="1:20">
      <c r="B2085" t="s">
        <v>427</v>
      </c>
      <c r="D2085" t="s">
        <v>17</v>
      </c>
      <c r="E2085" s="3">
        <v>1435.51</v>
      </c>
      <c r="F2085" s="3">
        <v>1231.0899999999999</v>
      </c>
      <c r="G2085" s="3">
        <v>1408.43</v>
      </c>
      <c r="H2085" s="3">
        <v>1326.6</v>
      </c>
      <c r="I2085" s="3">
        <v>1312.2946875</v>
      </c>
      <c r="J2085" s="3">
        <v>1420.9923437499999</v>
      </c>
      <c r="K2085" s="3">
        <f t="shared" ref="K2085:R2085" si="1507">K2082/K2080</f>
        <v>2199.3966101694914</v>
      </c>
      <c r="L2085" s="3">
        <f t="shared" si="1507"/>
        <v>2211.5540000000001</v>
      </c>
      <c r="M2085" s="3">
        <f t="shared" si="1507"/>
        <v>1781.6970000000001</v>
      </c>
      <c r="N2085" s="3">
        <f t="shared" si="1507"/>
        <v>1664.8882692307693</v>
      </c>
      <c r="O2085" s="3">
        <f t="shared" si="1507"/>
        <v>2946.7418604651161</v>
      </c>
      <c r="P2085" s="3">
        <f t="shared" si="1507"/>
        <v>2504.7071153846155</v>
      </c>
      <c r="Q2085" s="3">
        <f t="shared" si="1507"/>
        <v>3406.6622727272729</v>
      </c>
      <c r="R2085" s="3">
        <f t="shared" si="1507"/>
        <v>2286.2005172413792</v>
      </c>
      <c r="S2085" s="3">
        <f t="shared" ref="S2085:T2085" si="1508">S2082/S2080</f>
        <v>2904.1763636363635</v>
      </c>
      <c r="T2085" s="3">
        <f t="shared" si="1508"/>
        <v>3404.1394871794873</v>
      </c>
    </row>
    <row r="2086" spans="1:20">
      <c r="B2086" t="s">
        <v>427</v>
      </c>
      <c r="D2086" t="s">
        <v>18</v>
      </c>
      <c r="E2086" s="4">
        <v>1.27</v>
      </c>
      <c r="F2086" s="4">
        <v>1.0900000000000001</v>
      </c>
      <c r="G2086" s="4">
        <v>2.74</v>
      </c>
      <c r="H2086" s="4">
        <v>1.24</v>
      </c>
      <c r="I2086" s="5">
        <v>1.1659983340274886</v>
      </c>
      <c r="J2086" s="5">
        <v>1.2609326992401975</v>
      </c>
      <c r="K2086" s="3">
        <f t="shared" ref="K2086:M2088" si="1509">K2082/K2081</f>
        <v>1.3310807483998031</v>
      </c>
      <c r="L2086" s="3">
        <f t="shared" si="1509"/>
        <v>1.3384184639084507</v>
      </c>
      <c r="M2086" s="3">
        <f t="shared" si="1509"/>
        <v>2.1409480894015864</v>
      </c>
      <c r="N2086" s="3">
        <f t="shared" ref="N2086:R2088" si="1510">N2082/N2081</f>
        <v>1.4889361080058474</v>
      </c>
      <c r="O2086" s="3">
        <f t="shared" si="1510"/>
        <v>2.886264549782465</v>
      </c>
      <c r="P2086" s="3">
        <f t="shared" si="1510"/>
        <v>2.7568531453729577</v>
      </c>
      <c r="Q2086" s="3">
        <f t="shared" si="1510"/>
        <v>3.5940425838008925</v>
      </c>
      <c r="R2086" s="3">
        <f t="shared" si="1510"/>
        <v>2.6899968758621813</v>
      </c>
      <c r="S2086" s="3">
        <f t="shared" ref="S2086:T2086" si="1511">S2082/S2081</f>
        <v>2.6810462864468265</v>
      </c>
      <c r="T2086" s="3">
        <f t="shared" si="1511"/>
        <v>2.9346030061892132</v>
      </c>
    </row>
    <row r="2087" spans="1:20">
      <c r="B2087" t="s">
        <v>427</v>
      </c>
      <c r="D2087" t="s">
        <v>19</v>
      </c>
      <c r="E2087" s="6">
        <v>0.53649999999999998</v>
      </c>
      <c r="F2087" s="6">
        <v>0.71789999999999998</v>
      </c>
      <c r="G2087" s="6">
        <v>0.56100000000000005</v>
      </c>
      <c r="H2087" s="6">
        <v>0.54059999999999997</v>
      </c>
      <c r="I2087" s="6">
        <v>0.5534809850017014</v>
      </c>
      <c r="J2087" s="6">
        <v>0.53731035892500745</v>
      </c>
      <c r="K2087" s="6">
        <f t="shared" si="1509"/>
        <v>0.52684364895148439</v>
      </c>
      <c r="L2087" s="6">
        <f t="shared" si="1509"/>
        <v>0.56205274662070204</v>
      </c>
      <c r="M2087" s="6">
        <f t="shared" si="1509"/>
        <v>0.71793812303663307</v>
      </c>
      <c r="N2087" s="6">
        <f t="shared" si="1510"/>
        <v>0.50689680146011173</v>
      </c>
      <c r="O2087" s="6">
        <f t="shared" si="1510"/>
        <v>0.42546762328752535</v>
      </c>
      <c r="P2087" s="6">
        <f t="shared" si="1510"/>
        <v>0.429540625700364</v>
      </c>
      <c r="Q2087" s="6">
        <f t="shared" si="1510"/>
        <v>0.40838039686139066</v>
      </c>
      <c r="R2087" s="6">
        <f t="shared" si="1510"/>
        <v>0.46164095631337732</v>
      </c>
      <c r="S2087" s="6">
        <f t="shared" ref="S2087:T2087" si="1512">S2083/S2082</f>
        <v>0.44807180505566596</v>
      </c>
      <c r="T2087" s="6">
        <f t="shared" si="1512"/>
        <v>0.42403841055053332</v>
      </c>
    </row>
    <row r="2088" spans="1:20">
      <c r="B2088" t="s">
        <v>427</v>
      </c>
      <c r="D2088" t="s">
        <v>20</v>
      </c>
      <c r="E2088" s="6">
        <v>0.58650000000000002</v>
      </c>
      <c r="F2088" s="6">
        <v>0.58799999999999997</v>
      </c>
      <c r="G2088" s="6">
        <v>0.57340000000000002</v>
      </c>
      <c r="H2088" s="6">
        <v>0.62439999999999996</v>
      </c>
      <c r="I2088" s="6">
        <v>0.63663627486897434</v>
      </c>
      <c r="J2088" s="6">
        <v>0.61632227147139795</v>
      </c>
      <c r="K2088" s="6">
        <f t="shared" si="1509"/>
        <v>0.68098947496217022</v>
      </c>
      <c r="L2088" s="6">
        <f t="shared" si="1509"/>
        <v>0.6164002191162069</v>
      </c>
      <c r="M2088" s="6">
        <f t="shared" si="1509"/>
        <v>0.60086298053657894</v>
      </c>
      <c r="N2088" s="6">
        <f t="shared" si="1510"/>
        <v>0.53795650277617135</v>
      </c>
      <c r="O2088" s="6">
        <f t="shared" si="1510"/>
        <v>0.57249861623684672</v>
      </c>
      <c r="P2088" s="6">
        <f t="shared" si="1510"/>
        <v>0.57490622109906409</v>
      </c>
      <c r="Q2088" s="6">
        <f t="shared" si="1510"/>
        <v>0.6053764027561277</v>
      </c>
      <c r="R2088" s="6">
        <f t="shared" si="1510"/>
        <v>0.56060223395458053</v>
      </c>
      <c r="S2088" s="6">
        <f t="shared" ref="S2088:T2088" si="1513">S2084/S2083</f>
        <v>0.56619289056400779</v>
      </c>
      <c r="T2088" s="6">
        <f t="shared" si="1513"/>
        <v>0.54805452257222764</v>
      </c>
    </row>
    <row r="2089" spans="1:20">
      <c r="B2089" t="s">
        <v>427</v>
      </c>
      <c r="D2089" t="s">
        <v>21</v>
      </c>
      <c r="E2089" s="6">
        <v>0.31469999999999998</v>
      </c>
      <c r="F2089" s="6">
        <v>0.42209999999999998</v>
      </c>
      <c r="G2089" s="6">
        <v>0.3216</v>
      </c>
      <c r="H2089" s="6">
        <v>0.33760000000000001</v>
      </c>
      <c r="I2089" s="6">
        <v>0.35236607250229385</v>
      </c>
      <c r="J2089" s="6">
        <v>0.33115634089777274</v>
      </c>
      <c r="K2089" s="6">
        <f t="shared" ref="K2089:R2089" si="1514">K2084/K2082</f>
        <v>0.35877497988662532</v>
      </c>
      <c r="L2089" s="6">
        <f t="shared" si="1514"/>
        <v>0.34644943617186663</v>
      </c>
      <c r="M2089" s="6">
        <f t="shared" si="1514"/>
        <v>0.43138244044862845</v>
      </c>
      <c r="N2089" s="6">
        <f t="shared" si="1514"/>
        <v>0.272688430581909</v>
      </c>
      <c r="O2089" s="6">
        <f t="shared" si="1514"/>
        <v>0.24357962558568824</v>
      </c>
      <c r="P2089" s="6">
        <f t="shared" si="1514"/>
        <v>0.2469455779299238</v>
      </c>
      <c r="Q2089" s="6">
        <f t="shared" si="1514"/>
        <v>0.24722385560806853</v>
      </c>
      <c r="R2089" s="6">
        <f t="shared" si="1514"/>
        <v>0.25879695139420822</v>
      </c>
      <c r="S2089" s="6">
        <f t="shared" ref="S2089:T2089" si="1515">S2084/S2082</f>
        <v>0.25369507048470008</v>
      </c>
      <c r="T2089" s="6">
        <f t="shared" si="1515"/>
        <v>0.23239616864655882</v>
      </c>
    </row>
    <row r="2090" spans="1:20">
      <c r="B2090" t="s">
        <v>427</v>
      </c>
    </row>
    <row r="2091" spans="1:20">
      <c r="A2091" t="s">
        <v>429</v>
      </c>
      <c r="B2091" s="225">
        <v>3200</v>
      </c>
      <c r="C2091" t="s">
        <v>430</v>
      </c>
    </row>
    <row r="2092" spans="1:20">
      <c r="B2092" s="225">
        <v>3200</v>
      </c>
      <c r="D2092" t="s">
        <v>12</v>
      </c>
      <c r="E2092" s="1">
        <v>602</v>
      </c>
      <c r="F2092" s="1">
        <v>575</v>
      </c>
      <c r="G2092" s="1">
        <v>549</v>
      </c>
      <c r="H2092" s="1">
        <v>558</v>
      </c>
      <c r="I2092" s="1">
        <v>607</v>
      </c>
      <c r="J2092" s="1">
        <v>517</v>
      </c>
      <c r="K2092" s="1">
        <f>HLOOKUP(B2091,'FY14-15'!$E$2:$GA$49,15,FALSE)</f>
        <v>518</v>
      </c>
      <c r="L2092" s="1">
        <f>HLOOKUP(B2091,'FY15-16'!$E$2:$GA$49,15,FALSE)</f>
        <v>534</v>
      </c>
      <c r="M2092" s="1">
        <f>HLOOKUP(B2091,'FY16-17'!$E$2:$GA$49,15,FALSE)</f>
        <v>528</v>
      </c>
      <c r="N2092" s="1">
        <f>HLOOKUP(B2091,'FY17-18'!$E$2:$GA$49,15,FALSE)</f>
        <v>514</v>
      </c>
      <c r="O2092" s="1">
        <f>HLOOKUP($B2091,'FY18-19'!$E$2:$GA$49,15,FALSE)</f>
        <v>528</v>
      </c>
      <c r="P2092" s="1">
        <f>HLOOKUP($B2091,'FY19-20'!$E$2:$GA$49,15,FALSE)</f>
        <v>544</v>
      </c>
      <c r="Q2092" s="1">
        <f>HLOOKUP($B2091,'FY20-21'!$E$2:$GA$49,15,FALSE)</f>
        <v>307</v>
      </c>
      <c r="R2092" s="1">
        <f>HLOOKUP($B2091,'FY21-22'!$E$2:$GA$49,15,FALSE)</f>
        <v>144</v>
      </c>
      <c r="S2092" s="1">
        <f>HLOOKUP(RIGHT($B2091,4),'FY22-23'!$E$2:$GA$49,15,FALSE)</f>
        <v>161</v>
      </c>
      <c r="T2092" s="1">
        <f>HLOOKUP(RIGHT($B2091,4),'FY23-24'!$E$2:$GA$49,15,FALSE)</f>
        <v>146</v>
      </c>
    </row>
    <row r="2093" spans="1:20">
      <c r="B2093" s="225">
        <v>3200</v>
      </c>
      <c r="D2093" t="s">
        <v>13</v>
      </c>
      <c r="E2093" s="3">
        <v>161080.29999999999</v>
      </c>
      <c r="F2093" s="3">
        <v>143826.4</v>
      </c>
      <c r="G2093" s="3">
        <v>113646.6</v>
      </c>
      <c r="H2093" s="3">
        <v>107654.8</v>
      </c>
      <c r="I2093" s="1">
        <v>124075.6</v>
      </c>
      <c r="J2093" s="1">
        <v>117793</v>
      </c>
      <c r="K2093" s="1">
        <f>HLOOKUP(B2092,'FY14-15'!$E$2:$GA$49,31,FALSE)</f>
        <v>143858.4</v>
      </c>
      <c r="L2093" s="1">
        <f>HLOOKUP(B2092,'FY15-16'!$E$2:$GA$49,31,FALSE)</f>
        <v>142705.79999999999</v>
      </c>
      <c r="M2093" s="1">
        <f>HLOOKUP(B2092,'FY16-17'!$E$2:$GA$49,31,FALSE)</f>
        <v>144500.4</v>
      </c>
      <c r="N2093" s="1">
        <f>HLOOKUP(B2092,'FY17-18'!$E$2:$GA$49,31,FALSE)</f>
        <v>136749.6</v>
      </c>
      <c r="O2093" s="1">
        <f>HLOOKUP($B2092,'FY18-19'!$E$2:$GA$49,31,FALSE)</f>
        <v>123559</v>
      </c>
      <c r="P2093" s="1">
        <f>HLOOKUP($B2092,'FY19-20'!$E$2:$GA$49,31,FALSE)</f>
        <v>84133</v>
      </c>
      <c r="Q2093" s="1">
        <f>HLOOKUP($B2092,'FY20-21'!$E$2:$GA$49,31,FALSE)</f>
        <v>62884</v>
      </c>
      <c r="R2093" s="1">
        <f>HLOOKUP($B2092,'FY21-22'!$E$2:$GA$49,31,FALSE)</f>
        <v>138489</v>
      </c>
      <c r="S2093" s="1">
        <f>HLOOKUP(RIGHT($B2092,4),'FY22-23'!$E$2:$GA$49,31,FALSE)</f>
        <v>84642.6</v>
      </c>
      <c r="T2093" s="1">
        <f>HLOOKUP(RIGHT($B2092,4),'FY23-24'!$E$2:$GA$49,31,FALSE)</f>
        <v>106737.60000000001</v>
      </c>
    </row>
    <row r="2094" spans="1:20">
      <c r="B2094" s="225">
        <v>3200</v>
      </c>
      <c r="D2094" t="s">
        <v>24</v>
      </c>
      <c r="E2094" s="3">
        <v>338108.44</v>
      </c>
      <c r="F2094" s="3">
        <v>314771.31</v>
      </c>
      <c r="G2094" s="3">
        <v>257700.43</v>
      </c>
      <c r="H2094" s="3">
        <v>275351.34000000003</v>
      </c>
      <c r="I2094" s="1">
        <v>312938.02</v>
      </c>
      <c r="J2094" s="1">
        <v>286485.62</v>
      </c>
      <c r="K2094" s="1">
        <f>HLOOKUP(B2093,'FY14-15'!$E$2:$GA$49,7,FALSE)</f>
        <v>286098.46999999997</v>
      </c>
      <c r="L2094" s="1">
        <f>HLOOKUP(B2093,'FY15-16'!$E$2:$GA$49,7,FALSE)</f>
        <v>258344.87</v>
      </c>
      <c r="M2094" s="1">
        <f>HLOOKUP(B2093,'FY16-17'!$E$2:$GA$49,7,FALSE)</f>
        <v>337541.01</v>
      </c>
      <c r="N2094" s="1">
        <f>HLOOKUP(B2093,'FY17-18'!$E$2:$GA$49,7,FALSE)</f>
        <v>318468.05</v>
      </c>
      <c r="O2094" s="1">
        <f>HLOOKUP($B2093,'FY18-19'!$E$2:$GA$49,7,FALSE)</f>
        <v>293002</v>
      </c>
      <c r="P2094" s="1">
        <f>HLOOKUP($B2093,'FY19-20'!$E$2:$GA$49,7,FALSE)</f>
        <v>164035</v>
      </c>
      <c r="Q2094" s="1">
        <f>HLOOKUP($B2093,'FY20-21'!$E$2:$GA$49,7,FALSE)</f>
        <v>164939.76</v>
      </c>
      <c r="R2094" s="1">
        <f>HLOOKUP($B2093,'FY21-22'!$E$2:$GA$49,7,FALSE)</f>
        <v>223319.55</v>
      </c>
      <c r="S2094" s="1">
        <f>HLOOKUP(RIGHT($B2093,4),'FY22-23'!$E$2:$GA$49,7,FALSE)</f>
        <v>150829.76999999999</v>
      </c>
      <c r="T2094" s="1">
        <f>HLOOKUP(RIGHT($B2093,4),'FY23-24'!$E$2:$GA$49,7,FALSE)</f>
        <v>196488.42</v>
      </c>
    </row>
    <row r="2095" spans="1:20">
      <c r="B2095" s="225">
        <v>3200</v>
      </c>
      <c r="D2095" t="s">
        <v>15</v>
      </c>
      <c r="E2095" s="3">
        <v>154857.35999999999</v>
      </c>
      <c r="F2095" s="3">
        <v>154857.35999999999</v>
      </c>
      <c r="G2095" s="3">
        <v>142632.10999999999</v>
      </c>
      <c r="H2095" s="3">
        <v>120221.95000000001</v>
      </c>
      <c r="I2095" s="1">
        <v>137064.89000000001</v>
      </c>
      <c r="J2095" s="1">
        <v>126532.09</v>
      </c>
      <c r="K2095" s="1">
        <f>HLOOKUP(B2094,'FY14-15'!$E$2:$GA$49,39,FALSE)</f>
        <v>132928.63</v>
      </c>
      <c r="L2095" s="1">
        <f>HLOOKUP(B2094,'FY15-16'!$E$2:$GA$49,39,FALSE)</f>
        <v>132928.63</v>
      </c>
      <c r="M2095" s="1">
        <f>HLOOKUP(B2094,'FY16-17'!$E$2:$GA$49,39,FALSE)</f>
        <v>150513</v>
      </c>
      <c r="N2095" s="1">
        <f>HLOOKUP(B2094,'FY17-18'!$E$2:$GA$49,39,FALSE)</f>
        <v>150513</v>
      </c>
      <c r="O2095" s="1">
        <f>HLOOKUP($B2094,'FY18-19'!$E$2:$GA$49,39,FALSE)</f>
        <v>142111.92000000001</v>
      </c>
      <c r="P2095" s="1">
        <f>HLOOKUP($B2094,'FY19-20'!$E$2:$GA$49,39,FALSE)</f>
        <v>130183.19</v>
      </c>
      <c r="Q2095" s="1">
        <f>HLOOKUP($B2094,'FY20-21'!$E$2:$GA$49,39,FALSE)</f>
        <v>76628.45</v>
      </c>
      <c r="R2095" s="1">
        <f>HLOOKUP($B2094,'FY21-22'!$E$2:$GA$49,39,FALSE)</f>
        <v>110320.73</v>
      </c>
      <c r="S2095" s="1">
        <f>HLOOKUP(RIGHT($B2094,4),'FY22-23'!$E$2:$GA$49,39,FALSE)</f>
        <v>110320.73</v>
      </c>
      <c r="T2095" s="1">
        <f>HLOOKUP(RIGHT($B2094,4),'FY23-24'!$E$2:$GA$49,39,FALSE)</f>
        <v>93281.39</v>
      </c>
    </row>
    <row r="2096" spans="1:20">
      <c r="B2096" s="225">
        <v>3200</v>
      </c>
      <c r="D2096" t="s">
        <v>16</v>
      </c>
      <c r="E2096" s="3">
        <v>90643.39</v>
      </c>
      <c r="F2096" s="3">
        <v>91050.17</v>
      </c>
      <c r="G2096" s="3">
        <v>84319.2</v>
      </c>
      <c r="H2096" s="3">
        <v>71366.350000000006</v>
      </c>
      <c r="I2096" s="1">
        <v>86167.92</v>
      </c>
      <c r="J2096" s="1">
        <v>84239.54</v>
      </c>
      <c r="K2096" s="1">
        <f>HLOOKUP(B2095,'FY14-15'!$E$2:$GA$49,48,FALSE)</f>
        <v>85802.83</v>
      </c>
      <c r="L2096" s="1">
        <f>HLOOKUP(B2095,'FY15-16'!$E$2:$GA$49,48,FALSE)</f>
        <v>81937.240000000005</v>
      </c>
      <c r="M2096" s="1">
        <f>HLOOKUP(B2095,'FY16-17'!$E$2:$GA$49,48,FALSE)</f>
        <v>93288.66</v>
      </c>
      <c r="N2096" s="1">
        <f>HLOOKUP(B2095,'FY17-18'!$E$2:$GA$49,48,FALSE)</f>
        <v>87537.299999999988</v>
      </c>
      <c r="O2096" s="1">
        <f>HLOOKUP($B2095,'FY18-19'!$E$2:$GA$49,48,FALSE)</f>
        <v>78259.28</v>
      </c>
      <c r="P2096" s="1">
        <f>HLOOKUP($B2095,'FY19-20'!$E$2:$GA$49,48,FALSE)</f>
        <v>73295.459999999992</v>
      </c>
      <c r="Q2096" s="1">
        <f>HLOOKUP($B2095,'FY20-21'!$E$2:$GA$49,48,FALSE)</f>
        <v>40421.660000000003</v>
      </c>
      <c r="R2096" s="1">
        <f>HLOOKUP($B2095,'FY21-22'!$E$2:$GA$49,48,FALSE)</f>
        <v>67526.260000000009</v>
      </c>
      <c r="S2096" s="1">
        <f>HLOOKUP(RIGHT($B2095,4),'FY22-23'!$E$2:$GA$49,48,FALSE)</f>
        <v>63173.090000000004</v>
      </c>
      <c r="T2096" s="1">
        <f>HLOOKUP(RIGHT($B2095,4),'FY23-24'!$E$2:$GA$49,48,FALSE)</f>
        <v>49773.34</v>
      </c>
    </row>
    <row r="2097" spans="1:20">
      <c r="B2097" s="225">
        <v>3200</v>
      </c>
      <c r="D2097" t="s">
        <v>17</v>
      </c>
      <c r="E2097" s="3">
        <v>561.64</v>
      </c>
      <c r="F2097" s="3">
        <v>547.42999999999995</v>
      </c>
      <c r="G2097" s="3">
        <v>469.4</v>
      </c>
      <c r="H2097" s="3">
        <v>493.46</v>
      </c>
      <c r="I2097" s="3">
        <v>515.5486326194399</v>
      </c>
      <c r="J2097" s="3">
        <v>554.13079303675045</v>
      </c>
      <c r="K2097" s="3">
        <f t="shared" ref="K2097:R2097" si="1516">K2094/K2092</f>
        <v>552.31364864864861</v>
      </c>
      <c r="L2097" s="3">
        <f t="shared" si="1516"/>
        <v>483.79189138576777</v>
      </c>
      <c r="M2097" s="3">
        <f t="shared" si="1516"/>
        <v>639.28221590909095</v>
      </c>
      <c r="N2097" s="3">
        <f t="shared" si="1516"/>
        <v>619.58764591439683</v>
      </c>
      <c r="O2097" s="3">
        <f t="shared" si="1516"/>
        <v>554.92803030303025</v>
      </c>
      <c r="P2097" s="3">
        <f t="shared" si="1516"/>
        <v>301.53492647058823</v>
      </c>
      <c r="Q2097" s="3">
        <f t="shared" si="1516"/>
        <v>537.26306188925082</v>
      </c>
      <c r="R2097" s="3">
        <f t="shared" si="1516"/>
        <v>1550.8302083333333</v>
      </c>
      <c r="S2097" s="3">
        <f t="shared" ref="S2097:T2097" si="1517">S2094/S2092</f>
        <v>936.83086956521731</v>
      </c>
      <c r="T2097" s="3">
        <f t="shared" si="1517"/>
        <v>1345.811095890411</v>
      </c>
    </row>
    <row r="2098" spans="1:20">
      <c r="B2098" s="225">
        <v>3200</v>
      </c>
      <c r="D2098" t="s">
        <v>18</v>
      </c>
      <c r="E2098" s="4">
        <v>2.1</v>
      </c>
      <c r="F2098" s="4">
        <v>2.19</v>
      </c>
      <c r="G2098" s="4">
        <v>2.27</v>
      </c>
      <c r="H2098" s="4">
        <v>2.56</v>
      </c>
      <c r="I2098" s="5">
        <v>2.522156008111184</v>
      </c>
      <c r="J2098" s="5">
        <v>2.4321107366312091</v>
      </c>
      <c r="K2098" s="3">
        <f t="shared" ref="K2098:M2100" si="1518">K2094/K2093</f>
        <v>1.9887505352485499</v>
      </c>
      <c r="L2098" s="3">
        <f t="shared" si="1518"/>
        <v>1.8103319556738411</v>
      </c>
      <c r="M2098" s="3">
        <f t="shared" si="1518"/>
        <v>2.3359174784291254</v>
      </c>
      <c r="N2098" s="3">
        <f t="shared" ref="N2098:R2100" si="1519">N2094/N2093</f>
        <v>2.3288408156221294</v>
      </c>
      <c r="O2098" s="3">
        <f t="shared" si="1519"/>
        <v>2.3713529568869931</v>
      </c>
      <c r="P2098" s="3">
        <f t="shared" si="1519"/>
        <v>1.949710577300227</v>
      </c>
      <c r="Q2098" s="3">
        <f t="shared" si="1519"/>
        <v>2.6229209337828383</v>
      </c>
      <c r="R2098" s="3">
        <f t="shared" si="1519"/>
        <v>1.6125435955202216</v>
      </c>
      <c r="S2098" s="3">
        <f t="shared" ref="S2098:T2098" si="1520">S2094/S2093</f>
        <v>1.7819605021584872</v>
      </c>
      <c r="T2098" s="3">
        <f t="shared" si="1520"/>
        <v>1.8408547690785628</v>
      </c>
    </row>
    <row r="2099" spans="1:20">
      <c r="B2099" s="225">
        <v>3200</v>
      </c>
      <c r="D2099" t="s">
        <v>19</v>
      </c>
      <c r="E2099" s="6">
        <v>0.45800000000000002</v>
      </c>
      <c r="F2099" s="6">
        <v>0.49199999999999999</v>
      </c>
      <c r="G2099" s="6">
        <v>0.55349999999999999</v>
      </c>
      <c r="H2099" s="6">
        <v>0.43659999999999999</v>
      </c>
      <c r="I2099" s="6">
        <v>0.4379937279592937</v>
      </c>
      <c r="J2099" s="6">
        <v>0.44166995188100538</v>
      </c>
      <c r="K2099" s="6">
        <f t="shared" si="1518"/>
        <v>0.46462544871351469</v>
      </c>
      <c r="L2099" s="6">
        <f t="shared" si="1518"/>
        <v>0.51453946037326004</v>
      </c>
      <c r="M2099" s="6">
        <f t="shared" si="1518"/>
        <v>0.44591026139312673</v>
      </c>
      <c r="N2099" s="6">
        <f t="shared" si="1519"/>
        <v>0.47261569881185883</v>
      </c>
      <c r="O2099" s="6">
        <f t="shared" si="1519"/>
        <v>0.48502030702862103</v>
      </c>
      <c r="P2099" s="6">
        <f t="shared" si="1519"/>
        <v>0.79363056664736187</v>
      </c>
      <c r="Q2099" s="6">
        <f t="shared" si="1519"/>
        <v>0.46458446404917769</v>
      </c>
      <c r="R2099" s="6">
        <f t="shared" si="1519"/>
        <v>0.4940039060619637</v>
      </c>
      <c r="S2099" s="6">
        <f t="shared" ref="S2099:T2099" si="1521">S2095/S2094</f>
        <v>0.73142543411688554</v>
      </c>
      <c r="T2099" s="6">
        <f t="shared" si="1521"/>
        <v>0.47474243011369316</v>
      </c>
    </row>
    <row r="2100" spans="1:20">
      <c r="B2100" s="225">
        <v>3200</v>
      </c>
      <c r="D2100" t="s">
        <v>20</v>
      </c>
      <c r="E2100" s="6">
        <v>0.58530000000000004</v>
      </c>
      <c r="F2100" s="6">
        <v>0.58799999999999997</v>
      </c>
      <c r="G2100" s="6">
        <v>0.59119999999999995</v>
      </c>
      <c r="H2100" s="6">
        <v>0.59360000000000002</v>
      </c>
      <c r="I2100" s="6">
        <v>0.62866515268789835</v>
      </c>
      <c r="J2100" s="6">
        <v>0.66575633106194643</v>
      </c>
      <c r="K2100" s="6">
        <f t="shared" si="1518"/>
        <v>0.64548043562925461</v>
      </c>
      <c r="L2100" s="6">
        <f t="shared" si="1518"/>
        <v>0.61640024425137008</v>
      </c>
      <c r="M2100" s="6">
        <f t="shared" si="1518"/>
        <v>0.6198046680353192</v>
      </c>
      <c r="N2100" s="6">
        <f t="shared" si="1519"/>
        <v>0.58159295210380491</v>
      </c>
      <c r="O2100" s="6">
        <f t="shared" si="1519"/>
        <v>0.55068765519458174</v>
      </c>
      <c r="P2100" s="6">
        <f t="shared" si="1519"/>
        <v>0.56301785199763499</v>
      </c>
      <c r="Q2100" s="6">
        <f t="shared" si="1519"/>
        <v>0.52750199175371559</v>
      </c>
      <c r="R2100" s="6">
        <f t="shared" si="1519"/>
        <v>0.6120904022299346</v>
      </c>
      <c r="S2100" s="6">
        <f t="shared" ref="S2100:T2100" si="1522">S2096/S2095</f>
        <v>0.57263118182774897</v>
      </c>
      <c r="T2100" s="6">
        <f t="shared" si="1522"/>
        <v>0.5335827435676076</v>
      </c>
    </row>
    <row r="2101" spans="1:20">
      <c r="B2101" s="225">
        <v>3200</v>
      </c>
      <c r="D2101" t="s">
        <v>21</v>
      </c>
      <c r="E2101" s="6">
        <v>0.2681</v>
      </c>
      <c r="F2101" s="6">
        <v>0.2893</v>
      </c>
      <c r="G2101" s="6">
        <v>0.32719999999999999</v>
      </c>
      <c r="H2101" s="6">
        <v>0.25919999999999999</v>
      </c>
      <c r="I2101" s="6">
        <v>0.2753513938638712</v>
      </c>
      <c r="J2101" s="6">
        <v>0.29404456670460455</v>
      </c>
      <c r="K2101" s="6">
        <f t="shared" ref="K2101:R2101" si="1523">K2096/K2094</f>
        <v>0.29990663704003734</v>
      </c>
      <c r="L2101" s="6">
        <f t="shared" si="1523"/>
        <v>0.31716224905104562</v>
      </c>
      <c r="M2101" s="6">
        <f t="shared" si="1523"/>
        <v>0.27637726153630932</v>
      </c>
      <c r="N2101" s="6">
        <f t="shared" si="1523"/>
        <v>0.27486995948259169</v>
      </c>
      <c r="O2101" s="6">
        <f t="shared" si="1523"/>
        <v>0.26709469559934745</v>
      </c>
      <c r="P2101" s="6">
        <f t="shared" si="1523"/>
        <v>0.44682817691346355</v>
      </c>
      <c r="Q2101" s="6">
        <f t="shared" si="1523"/>
        <v>0.24506923012377368</v>
      </c>
      <c r="R2101" s="6">
        <f t="shared" si="1523"/>
        <v>0.30237504956462619</v>
      </c>
      <c r="S2101" s="6">
        <f t="shared" ref="S2101:T2101" si="1524">S2096/S2094</f>
        <v>0.41883701075722657</v>
      </c>
      <c r="T2101" s="6">
        <f t="shared" si="1524"/>
        <v>0.25331436834801763</v>
      </c>
    </row>
    <row r="2102" spans="1:20">
      <c r="B2102" s="225">
        <v>3200</v>
      </c>
    </row>
    <row r="2103" spans="1:20">
      <c r="A2103" t="s">
        <v>429</v>
      </c>
      <c r="B2103" s="225">
        <v>3210</v>
      </c>
      <c r="C2103" t="s">
        <v>431</v>
      </c>
    </row>
    <row r="2104" spans="1:20">
      <c r="B2104">
        <v>3210</v>
      </c>
      <c r="D2104" t="s">
        <v>12</v>
      </c>
      <c r="E2104" s="1">
        <v>576</v>
      </c>
      <c r="F2104" s="1">
        <v>536</v>
      </c>
      <c r="G2104" s="1">
        <v>558</v>
      </c>
      <c r="H2104" s="1">
        <v>548</v>
      </c>
      <c r="I2104" s="1">
        <v>588</v>
      </c>
      <c r="J2104" s="1">
        <v>578</v>
      </c>
      <c r="K2104" s="1">
        <f>HLOOKUP(B2103,'FY14-15'!$E$2:$GA$49,15,FALSE)</f>
        <v>554</v>
      </c>
      <c r="L2104" s="1">
        <f>HLOOKUP(B2103,'FY15-16'!$E$2:$GA$49,15,FALSE)</f>
        <v>550</v>
      </c>
      <c r="M2104" s="1">
        <f>HLOOKUP(B2103,'FY16-17'!$E$2:$GA$49,15,FALSE)</f>
        <v>565</v>
      </c>
      <c r="N2104" s="1">
        <f>HLOOKUP(B2103,'FY17-18'!$E$2:$GA$49,15,FALSE)</f>
        <v>549</v>
      </c>
      <c r="O2104" s="1">
        <f>HLOOKUP($B2103,'FY18-19'!$E$2:$GA$49,15,FALSE)</f>
        <v>537</v>
      </c>
      <c r="P2104" s="1">
        <f>HLOOKUP($B2103,'FY19-20'!$E$2:$GA$49,15,FALSE)</f>
        <v>634</v>
      </c>
      <c r="Q2104" s="1">
        <f>HLOOKUP($B2103,'FY20-21'!$E$2:$GA$49,15,FALSE)</f>
        <v>651</v>
      </c>
      <c r="R2104" s="1">
        <f>HLOOKUP($B2103,'FY21-22'!$E$2:$GA$49,15,FALSE)</f>
        <v>669</v>
      </c>
      <c r="S2104" s="1">
        <f>HLOOKUP(RIGHT($B2103,4),'FY22-23'!$E$2:$GA$49,15,FALSE)</f>
        <v>622</v>
      </c>
      <c r="T2104" s="1">
        <f>HLOOKUP(RIGHT($B2103,4),'FY23-24'!$E$2:$GA$49,15,FALSE)</f>
        <v>684</v>
      </c>
    </row>
    <row r="2105" spans="1:20">
      <c r="B2105">
        <v>3210</v>
      </c>
      <c r="D2105" t="s">
        <v>13</v>
      </c>
      <c r="E2105" s="3">
        <v>188125</v>
      </c>
      <c r="F2105" s="3">
        <v>190473</v>
      </c>
      <c r="G2105" s="3">
        <v>190232</v>
      </c>
      <c r="H2105" s="3">
        <v>178596</v>
      </c>
      <c r="I2105" s="1">
        <v>195926</v>
      </c>
      <c r="J2105" s="1">
        <v>202868</v>
      </c>
      <c r="K2105" s="1">
        <f>HLOOKUP(B2104,'FY14-15'!$E$2:$GA$49,31,FALSE)</f>
        <v>195600</v>
      </c>
      <c r="L2105" s="1">
        <f>HLOOKUP(B2104,'FY15-16'!$E$2:$GA$49,31,FALSE)</f>
        <v>177905</v>
      </c>
      <c r="M2105" s="1">
        <f>HLOOKUP(B2104,'FY16-17'!$E$2:$GA$49,31,FALSE)</f>
        <v>217056</v>
      </c>
      <c r="N2105" s="1">
        <f>HLOOKUP(B2104,'FY17-18'!$E$2:$GA$49,31,FALSE)</f>
        <v>168406</v>
      </c>
      <c r="O2105" s="1">
        <f>HLOOKUP($B2104,'FY18-19'!$E$2:$GA$49,31,FALSE)</f>
        <v>169211</v>
      </c>
      <c r="P2105" s="1">
        <f>HLOOKUP($B2104,'FY19-20'!$E$2:$GA$49,31,FALSE)</f>
        <v>114540</v>
      </c>
      <c r="Q2105" s="1">
        <f>HLOOKUP($B2104,'FY20-21'!$E$2:$GA$49,31,FALSE)</f>
        <v>155694</v>
      </c>
      <c r="R2105" s="1">
        <f>HLOOKUP($B2104,'FY21-22'!$E$2:$GA$49,31,FALSE)</f>
        <v>156969</v>
      </c>
      <c r="S2105" s="1">
        <f>HLOOKUP(RIGHT($B2104,4),'FY22-23'!$E$2:$GA$49,31,FALSE)</f>
        <v>144849</v>
      </c>
      <c r="T2105" s="1">
        <f>HLOOKUP(RIGHT($B2104,4),'FY23-24'!$E$2:$GA$49,31,FALSE)</f>
        <v>140506</v>
      </c>
    </row>
    <row r="2106" spans="1:20">
      <c r="B2106">
        <v>3210</v>
      </c>
      <c r="D2106" t="s">
        <v>24</v>
      </c>
      <c r="E2106" s="3">
        <v>279516.18</v>
      </c>
      <c r="F2106" s="3">
        <v>296209.42</v>
      </c>
      <c r="G2106" s="3">
        <v>279844.59999999998</v>
      </c>
      <c r="H2106" s="3">
        <v>280245.24</v>
      </c>
      <c r="I2106" s="1">
        <v>298861.19</v>
      </c>
      <c r="J2106" s="1">
        <v>305405.7</v>
      </c>
      <c r="K2106" s="1">
        <f>HLOOKUP(B2105,'FY14-15'!$E$2:$GA$49,7,FALSE)</f>
        <v>312661.09999999998</v>
      </c>
      <c r="L2106" s="1">
        <f>HLOOKUP(B2105,'FY15-16'!$E$2:$GA$49,7,FALSE)</f>
        <v>310594.69</v>
      </c>
      <c r="M2106" s="1">
        <f>HLOOKUP(B2105,'FY16-17'!$E$2:$GA$49,7,FALSE)</f>
        <v>393514.91</v>
      </c>
      <c r="N2106" s="1">
        <f>HLOOKUP(B2105,'FY17-18'!$E$2:$GA$49,7,FALSE)</f>
        <v>355377.88</v>
      </c>
      <c r="O2106" s="1">
        <f>HLOOKUP($B2105,'FY18-19'!$E$2:$GA$49,7,FALSE)</f>
        <v>344206.86</v>
      </c>
      <c r="P2106" s="1">
        <f>HLOOKUP($B2105,'FY19-20'!$E$2:$GA$49,7,FALSE)</f>
        <v>358003.51</v>
      </c>
      <c r="Q2106" s="1">
        <f>HLOOKUP($B2105,'FY20-21'!$E$2:$GA$49,7,FALSE)</f>
        <v>402455.63</v>
      </c>
      <c r="R2106" s="1">
        <f>HLOOKUP($B2105,'FY21-22'!$E$2:$GA$49,7,FALSE)</f>
        <v>347932.34</v>
      </c>
      <c r="S2106" s="1">
        <f>HLOOKUP(RIGHT($B2105,4),'FY22-23'!$E$2:$GA$49,7,FALSE)</f>
        <v>409571.69</v>
      </c>
      <c r="T2106" s="1">
        <f>HLOOKUP(RIGHT($B2105,4),'FY23-24'!$E$2:$GA$49,7,FALSE)</f>
        <v>484704.78</v>
      </c>
    </row>
    <row r="2107" spans="1:20">
      <c r="B2107">
        <v>3210</v>
      </c>
      <c r="D2107" t="s">
        <v>15</v>
      </c>
      <c r="E2107" s="3">
        <v>146892.26</v>
      </c>
      <c r="F2107" s="3">
        <v>148027.10999999999</v>
      </c>
      <c r="G2107" s="3">
        <v>148027.10999999999</v>
      </c>
      <c r="H2107" s="3">
        <v>142423.99</v>
      </c>
      <c r="I2107" s="1">
        <v>150290.88</v>
      </c>
      <c r="J2107" s="1">
        <v>154246.02000000002</v>
      </c>
      <c r="K2107" s="1">
        <f>HLOOKUP(B2106,'FY14-15'!$E$2:$GA$49,39,FALSE)</f>
        <v>154883.27000000002</v>
      </c>
      <c r="L2107" s="1">
        <f>HLOOKUP(B2106,'FY15-16'!$E$2:$GA$49,39,FALSE)</f>
        <v>154883.27000000002</v>
      </c>
      <c r="M2107" s="1">
        <f>HLOOKUP(B2106,'FY16-17'!$E$2:$GA$49,39,FALSE)</f>
        <v>187641.77000000002</v>
      </c>
      <c r="N2107" s="1">
        <f>HLOOKUP(B2106,'FY17-18'!$E$2:$GA$49,39,FALSE)</f>
        <v>187641.77000000002</v>
      </c>
      <c r="O2107" s="1">
        <f>HLOOKUP($B2106,'FY18-19'!$E$2:$GA$49,39,FALSE)</f>
        <v>162541.13</v>
      </c>
      <c r="P2107" s="1">
        <f>HLOOKUP($B2106,'FY19-20'!$E$2:$GA$49,39,FALSE)</f>
        <v>158959.10999999999</v>
      </c>
      <c r="Q2107" s="1">
        <f>HLOOKUP($B2106,'FY20-21'!$E$2:$GA$49,39,FALSE)</f>
        <v>175302.84</v>
      </c>
      <c r="R2107" s="1">
        <f>HLOOKUP($B2106,'FY21-22'!$E$2:$GA$49,39,FALSE)</f>
        <v>175302.84</v>
      </c>
      <c r="S2107" s="1">
        <f>HLOOKUP(RIGHT($B2106,4),'FY22-23'!$E$2:$GA$49,39,FALSE)</f>
        <v>174997.09</v>
      </c>
      <c r="T2107" s="1">
        <f>HLOOKUP(RIGHT($B2106,4),'FY23-24'!$E$2:$GA$49,39,FALSE)</f>
        <v>199357.03</v>
      </c>
    </row>
    <row r="2108" spans="1:20">
      <c r="B2108">
        <v>3210</v>
      </c>
      <c r="D2108" t="s">
        <v>16</v>
      </c>
      <c r="E2108" s="3">
        <v>85346.81</v>
      </c>
      <c r="F2108" s="3">
        <v>87144.31</v>
      </c>
      <c r="G2108" s="3">
        <v>88776.459999999992</v>
      </c>
      <c r="H2108" s="3">
        <v>86707.88</v>
      </c>
      <c r="I2108" s="1">
        <v>93380.4</v>
      </c>
      <c r="J2108" s="1">
        <v>95208.94</v>
      </c>
      <c r="K2108" s="1">
        <f>HLOOKUP(B2107,'FY14-15'!$E$2:$GA$49,48,FALSE)</f>
        <v>100586.59</v>
      </c>
      <c r="L2108" s="1">
        <f>HLOOKUP(B2107,'FY15-16'!$E$2:$GA$49,48,FALSE)</f>
        <v>95470.09</v>
      </c>
      <c r="M2108" s="1">
        <f>HLOOKUP(B2107,'FY16-17'!$E$2:$GA$49,48,FALSE)</f>
        <v>117406.26000000001</v>
      </c>
      <c r="N2108" s="1">
        <f>HLOOKUP(B2107,'FY17-18'!$E$2:$GA$49,48,FALSE)</f>
        <v>109131.13</v>
      </c>
      <c r="O2108" s="1">
        <f>HLOOKUP($B2107,'FY18-19'!$E$2:$GA$49,48,FALSE)</f>
        <v>88130.83</v>
      </c>
      <c r="P2108" s="1">
        <f>HLOOKUP($B2107,'FY19-20'!$E$2:$GA$49,48,FALSE)</f>
        <v>90516.97</v>
      </c>
      <c r="Q2108" s="1">
        <f>HLOOKUP($B2107,'FY20-21'!$E$2:$GA$49,48,FALSE)</f>
        <v>106248.95000000001</v>
      </c>
      <c r="R2108" s="1">
        <f>HLOOKUP($B2107,'FY21-22'!$E$2:$GA$49,48,FALSE)</f>
        <v>102176.81</v>
      </c>
      <c r="S2108" s="1">
        <f>HLOOKUP(RIGHT($B2107,4),'FY22-23'!$E$2:$GA$49,48,FALSE)</f>
        <v>100180.31</v>
      </c>
      <c r="T2108" s="1">
        <f>HLOOKUP(RIGHT($B2107,4),'FY23-24'!$E$2:$GA$49,48,FALSE)</f>
        <v>111684.44</v>
      </c>
    </row>
    <row r="2109" spans="1:20">
      <c r="B2109">
        <v>3210</v>
      </c>
      <c r="D2109" t="s">
        <v>17</v>
      </c>
      <c r="E2109" s="3">
        <v>485.27</v>
      </c>
      <c r="F2109" s="3">
        <v>552.63</v>
      </c>
      <c r="G2109" s="3">
        <v>501.51</v>
      </c>
      <c r="H2109" s="3">
        <v>511.4</v>
      </c>
      <c r="I2109" s="3">
        <v>508.26732993197277</v>
      </c>
      <c r="J2109" s="3">
        <v>528.3835640138409</v>
      </c>
      <c r="K2109" s="3">
        <f t="shared" ref="K2109:R2109" si="1525">K2106/K2104</f>
        <v>564.37021660649816</v>
      </c>
      <c r="L2109" s="3">
        <f t="shared" si="1525"/>
        <v>564.71761818181824</v>
      </c>
      <c r="M2109" s="3">
        <f t="shared" si="1525"/>
        <v>696.48656637168142</v>
      </c>
      <c r="N2109" s="3">
        <f t="shared" si="1525"/>
        <v>647.31854280510015</v>
      </c>
      <c r="O2109" s="3">
        <f t="shared" si="1525"/>
        <v>640.98111731843574</v>
      </c>
      <c r="P2109" s="3">
        <f t="shared" si="1525"/>
        <v>564.67430599369084</v>
      </c>
      <c r="Q2109" s="3">
        <f t="shared" si="1525"/>
        <v>618.21141321044547</v>
      </c>
      <c r="R2109" s="3">
        <f t="shared" si="1525"/>
        <v>520.07823617339318</v>
      </c>
      <c r="S2109" s="3">
        <f t="shared" ref="S2109:T2109" si="1526">S2106/S2104</f>
        <v>658.47538585209008</v>
      </c>
      <c r="T2109" s="3">
        <f t="shared" si="1526"/>
        <v>708.63271929824566</v>
      </c>
    </row>
    <row r="2110" spans="1:20">
      <c r="B2110">
        <v>3210</v>
      </c>
      <c r="D2110" t="s">
        <v>18</v>
      </c>
      <c r="E2110" s="4">
        <v>1.49</v>
      </c>
      <c r="F2110" s="4">
        <v>1.56</v>
      </c>
      <c r="G2110" s="4">
        <v>1.47</v>
      </c>
      <c r="H2110" s="4">
        <v>1.57</v>
      </c>
      <c r="I2110" s="5">
        <v>1.5253778977777324</v>
      </c>
      <c r="J2110" s="5">
        <v>1.505440483467082</v>
      </c>
      <c r="K2110" s="3">
        <f t="shared" ref="K2110:M2112" si="1527">K2106/K2105</f>
        <v>1.5984718813905929</v>
      </c>
      <c r="L2110" s="3">
        <f t="shared" si="1527"/>
        <v>1.7458457603777298</v>
      </c>
      <c r="M2110" s="3">
        <f t="shared" si="1527"/>
        <v>1.8129649030664896</v>
      </c>
      <c r="N2110" s="3">
        <f t="shared" ref="N2110:R2112" si="1528">N2106/N2105</f>
        <v>2.1102447656259278</v>
      </c>
      <c r="O2110" s="3">
        <f t="shared" si="1528"/>
        <v>2.0341872573296063</v>
      </c>
      <c r="P2110" s="3">
        <f t="shared" si="1528"/>
        <v>3.1255763052208838</v>
      </c>
      <c r="Q2110" s="3">
        <f t="shared" si="1528"/>
        <v>2.5849141906560305</v>
      </c>
      <c r="R2110" s="3">
        <f t="shared" si="1528"/>
        <v>2.2165672202791638</v>
      </c>
      <c r="S2110" s="3">
        <f t="shared" ref="S2110:T2110" si="1529">S2106/S2105</f>
        <v>2.8275769249356228</v>
      </c>
      <c r="T2110" s="3">
        <f t="shared" si="1529"/>
        <v>3.4497087668854003</v>
      </c>
    </row>
    <row r="2111" spans="1:20">
      <c r="B2111">
        <v>3210</v>
      </c>
      <c r="D2111" t="s">
        <v>19</v>
      </c>
      <c r="E2111" s="6">
        <v>0.52549999999999997</v>
      </c>
      <c r="F2111" s="6">
        <v>0.49969999999999998</v>
      </c>
      <c r="G2111" s="6">
        <v>0.52900000000000003</v>
      </c>
      <c r="H2111" s="6">
        <v>0.50819999999999999</v>
      </c>
      <c r="I2111" s="6">
        <v>0.50287854371455865</v>
      </c>
      <c r="J2111" s="6">
        <v>0.50505285264813338</v>
      </c>
      <c r="K2111" s="6">
        <f t="shared" si="1527"/>
        <v>0.49537109029553095</v>
      </c>
      <c r="L2111" s="6">
        <f t="shared" si="1527"/>
        <v>0.49866683168343934</v>
      </c>
      <c r="M2111" s="6">
        <f t="shared" si="1527"/>
        <v>0.4768352233464293</v>
      </c>
      <c r="N2111" s="6">
        <f t="shared" si="1528"/>
        <v>0.52800632948792425</v>
      </c>
      <c r="O2111" s="6">
        <f t="shared" si="1528"/>
        <v>0.47221932183455034</v>
      </c>
      <c r="P2111" s="6">
        <f t="shared" si="1528"/>
        <v>0.44401550699880005</v>
      </c>
      <c r="Q2111" s="6">
        <f t="shared" si="1528"/>
        <v>0.43558302315214226</v>
      </c>
      <c r="R2111" s="6">
        <f t="shared" si="1528"/>
        <v>0.50384175268099529</v>
      </c>
      <c r="S2111" s="6">
        <f t="shared" ref="S2111:T2111" si="1530">S2107/S2106</f>
        <v>0.4272685204389981</v>
      </c>
      <c r="T2111" s="6">
        <f t="shared" si="1530"/>
        <v>0.41129577884501156</v>
      </c>
    </row>
    <row r="2112" spans="1:20">
      <c r="B2112">
        <v>3210</v>
      </c>
      <c r="D2112" t="s">
        <v>20</v>
      </c>
      <c r="E2112" s="6">
        <v>0.58099999999999996</v>
      </c>
      <c r="F2112" s="6">
        <v>0.5887</v>
      </c>
      <c r="G2112" s="6">
        <v>0.59970000000000001</v>
      </c>
      <c r="H2112" s="6">
        <v>0.60880000000000001</v>
      </c>
      <c r="I2112" s="6">
        <v>0.62133111470236912</v>
      </c>
      <c r="J2112" s="6">
        <v>0.6172537871641679</v>
      </c>
      <c r="K2112" s="6">
        <f t="shared" si="1527"/>
        <v>0.64943482921041107</v>
      </c>
      <c r="L2112" s="6">
        <f t="shared" si="1527"/>
        <v>0.61640027357376936</v>
      </c>
      <c r="M2112" s="6">
        <f t="shared" si="1527"/>
        <v>0.62569362887591606</v>
      </c>
      <c r="N2112" s="6">
        <f t="shared" si="1528"/>
        <v>0.58159294702879849</v>
      </c>
      <c r="O2112" s="6">
        <f t="shared" si="1528"/>
        <v>0.54220633263716078</v>
      </c>
      <c r="P2112" s="6">
        <f t="shared" si="1528"/>
        <v>0.56943556113267124</v>
      </c>
      <c r="Q2112" s="6">
        <f t="shared" si="1528"/>
        <v>0.60608801317765315</v>
      </c>
      <c r="R2112" s="6">
        <f t="shared" si="1528"/>
        <v>0.58285884016482559</v>
      </c>
      <c r="S2112" s="6">
        <f t="shared" ref="S2112:T2112" si="1531">S2108/S2107</f>
        <v>0.5724684336179533</v>
      </c>
      <c r="T2112" s="6">
        <f t="shared" si="1531"/>
        <v>0.56022323366274063</v>
      </c>
    </row>
    <row r="2113" spans="1:20">
      <c r="B2113">
        <v>3210</v>
      </c>
      <c r="D2113" t="s">
        <v>21</v>
      </c>
      <c r="E2113" s="6">
        <v>0.30530000000000002</v>
      </c>
      <c r="F2113" s="6">
        <v>0.29420000000000002</v>
      </c>
      <c r="G2113" s="6">
        <v>0.31719999999999998</v>
      </c>
      <c r="H2113" s="6">
        <v>0.30940000000000001</v>
      </c>
      <c r="I2113" s="6">
        <v>0.31245408612607073</v>
      </c>
      <c r="J2113" s="6">
        <v>0.31174578601512676</v>
      </c>
      <c r="K2113" s="6">
        <f t="shared" ref="K2113:R2113" si="1532">K2108/K2106</f>
        <v>0.32171123942185326</v>
      </c>
      <c r="L2113" s="6">
        <f t="shared" si="1532"/>
        <v>0.30737837147183683</v>
      </c>
      <c r="M2113" s="6">
        <f t="shared" si="1532"/>
        <v>0.2983527612714853</v>
      </c>
      <c r="N2113" s="6">
        <f t="shared" si="1532"/>
        <v>0.30708475721674067</v>
      </c>
      <c r="O2113" s="6">
        <f t="shared" si="1532"/>
        <v>0.2560403066923187</v>
      </c>
      <c r="P2113" s="6">
        <f t="shared" si="1532"/>
        <v>0.25283821937946921</v>
      </c>
      <c r="Q2113" s="6">
        <f t="shared" si="1532"/>
        <v>0.26400164907619755</v>
      </c>
      <c r="R2113" s="6">
        <f t="shared" si="1532"/>
        <v>0.29366861959425788</v>
      </c>
      <c r="S2113" s="6">
        <f t="shared" ref="S2113:T2113" si="1533">S2108/S2106</f>
        <v>0.24459774062997372</v>
      </c>
      <c r="T2113" s="6">
        <f t="shared" si="1533"/>
        <v>0.23041745121638782</v>
      </c>
    </row>
    <row r="2114" spans="1:20">
      <c r="B2114">
        <v>3210</v>
      </c>
    </row>
    <row r="2115" spans="1:20">
      <c r="A2115" t="s">
        <v>429</v>
      </c>
      <c r="B2115">
        <v>3220</v>
      </c>
      <c r="C2115" t="s">
        <v>432</v>
      </c>
    </row>
    <row r="2116" spans="1:20">
      <c r="B2116">
        <v>3220</v>
      </c>
      <c r="D2116" t="s">
        <v>12</v>
      </c>
      <c r="E2116" s="1">
        <v>90</v>
      </c>
      <c r="F2116" s="1">
        <v>109</v>
      </c>
      <c r="G2116" s="1">
        <v>105</v>
      </c>
      <c r="H2116" s="1">
        <v>105</v>
      </c>
      <c r="I2116" s="1">
        <v>129</v>
      </c>
      <c r="J2116" s="1">
        <v>130</v>
      </c>
      <c r="K2116" s="1">
        <f>HLOOKUP(B2115,'FY14-15'!$E$2:$GA$49,15,FALSE)</f>
        <v>145</v>
      </c>
      <c r="L2116" s="1">
        <f>HLOOKUP(B2115,'FY15-16'!$E$2:$GA$49,15,FALSE)</f>
        <v>155</v>
      </c>
      <c r="M2116" s="1">
        <f>HLOOKUP(B2115,'FY16-17'!$E$2:$GA$49,15,FALSE)</f>
        <v>166</v>
      </c>
      <c r="N2116" s="1">
        <f>HLOOKUP(B2115,'FY17-18'!$E$2:$GA$49,15,FALSE)</f>
        <v>167</v>
      </c>
      <c r="O2116" s="1">
        <f>HLOOKUP($B2115,'FY18-19'!$E$2:$GA$49,15,FALSE)</f>
        <v>158</v>
      </c>
      <c r="P2116" s="1">
        <f>HLOOKUP($B2115,'FY19-20'!$E$2:$GA$49,15,FALSE)</f>
        <v>169</v>
      </c>
      <c r="Q2116" s="1">
        <f>HLOOKUP($B2115,'FY20-21'!$E$2:$GA$49,15,FALSE)</f>
        <v>184</v>
      </c>
      <c r="R2116" s="1">
        <f>HLOOKUP($B2115,'FY21-22'!$E$2:$GA$49,15,FALSE)</f>
        <v>178</v>
      </c>
      <c r="S2116" s="1">
        <f>HLOOKUP(RIGHT($B2115,4),'FY22-23'!$E$2:$GA$49,15,FALSE)</f>
        <v>140</v>
      </c>
      <c r="T2116" s="1">
        <f>HLOOKUP(RIGHT($B2115,4),'FY23-24'!$E$2:$GA$49,15,FALSE)</f>
        <v>164</v>
      </c>
    </row>
    <row r="2117" spans="1:20">
      <c r="B2117">
        <v>3220</v>
      </c>
      <c r="D2117" t="s">
        <v>13</v>
      </c>
      <c r="E2117" s="3">
        <v>91466</v>
      </c>
      <c r="F2117" s="3">
        <v>87042</v>
      </c>
      <c r="G2117" s="3">
        <v>89142</v>
      </c>
      <c r="H2117" s="3">
        <v>91575</v>
      </c>
      <c r="I2117" s="1">
        <v>97200</v>
      </c>
      <c r="J2117" s="1">
        <v>82944</v>
      </c>
      <c r="K2117" s="1">
        <f>HLOOKUP(B2116,'FY14-15'!$E$2:$GA$49,31,FALSE)</f>
        <v>89142</v>
      </c>
      <c r="L2117" s="1">
        <f>HLOOKUP(B2116,'FY15-16'!$E$2:$GA$49,31,FALSE)</f>
        <v>86508</v>
      </c>
      <c r="M2117" s="1">
        <f>HLOOKUP(B2116,'FY16-17'!$E$2:$GA$49,31,FALSE)</f>
        <v>93720</v>
      </c>
      <c r="N2117" s="1">
        <f>HLOOKUP(B2116,'FY17-18'!$E$2:$GA$49,31,FALSE)</f>
        <v>95485</v>
      </c>
      <c r="O2117" s="1">
        <f>HLOOKUP($B2116,'FY18-19'!$E$2:$GA$49,31,FALSE)</f>
        <v>87864</v>
      </c>
      <c r="P2117" s="1">
        <f>HLOOKUP($B2116,'FY19-20'!$E$2:$GA$49,31,FALSE)</f>
        <v>67704</v>
      </c>
      <c r="Q2117" s="1">
        <f>HLOOKUP($B2116,'FY20-21'!$E$2:$GA$49,31,FALSE)</f>
        <v>86112</v>
      </c>
      <c r="R2117" s="1">
        <f>HLOOKUP($B2116,'FY21-22'!$E$2:$GA$49,31,FALSE)</f>
        <v>88290</v>
      </c>
      <c r="S2117" s="1">
        <f>HLOOKUP(RIGHT($B2116,4),'FY22-23'!$E$2:$GA$49,31,FALSE)</f>
        <v>71568</v>
      </c>
      <c r="T2117" s="1">
        <f>HLOOKUP(RIGHT($B2116,4),'FY23-24'!$E$2:$GA$49,31,FALSE)</f>
        <v>78445</v>
      </c>
    </row>
    <row r="2118" spans="1:20">
      <c r="B2118">
        <v>3220</v>
      </c>
      <c r="D2118" t="s">
        <v>24</v>
      </c>
      <c r="E2118" s="3">
        <v>151872</v>
      </c>
      <c r="F2118" s="3">
        <v>107138.12</v>
      </c>
      <c r="G2118" s="3">
        <v>102734.23</v>
      </c>
      <c r="H2118" s="3">
        <v>164462.9</v>
      </c>
      <c r="I2118" s="1">
        <v>206377.43</v>
      </c>
      <c r="J2118" s="1">
        <v>221407.47</v>
      </c>
      <c r="K2118" s="1">
        <f>HLOOKUP(B2117,'FY14-15'!$E$2:$GA$49,7,FALSE)</f>
        <v>193042.26</v>
      </c>
      <c r="L2118" s="1">
        <f>HLOOKUP(B2117,'FY15-16'!$E$2:$GA$49,7,FALSE)</f>
        <v>165433.03</v>
      </c>
      <c r="M2118" s="1">
        <f>HLOOKUP(B2117,'FY16-17'!$E$2:$GA$49,7,FALSE)</f>
        <v>195511.89</v>
      </c>
      <c r="N2118" s="1">
        <f>HLOOKUP(B2117,'FY17-18'!$E$2:$GA$49,7,FALSE)</f>
        <v>179943</v>
      </c>
      <c r="O2118" s="1">
        <f>HLOOKUP($B2117,'FY18-19'!$E$2:$GA$49,7,FALSE)</f>
        <v>131513.63</v>
      </c>
      <c r="P2118" s="1">
        <f>HLOOKUP($B2117,'FY19-20'!$E$2:$GA$49,7,FALSE)</f>
        <v>97727.45</v>
      </c>
      <c r="Q2118" s="1">
        <f>HLOOKUP($B2117,'FY20-21'!$E$2:$GA$49,7,FALSE)</f>
        <v>187029.43</v>
      </c>
      <c r="R2118" s="1">
        <f>HLOOKUP($B2117,'FY21-22'!$E$2:$GA$49,7,FALSE)</f>
        <v>181700.64</v>
      </c>
      <c r="S2118" s="1">
        <f>HLOOKUP(RIGHT($B2117,4),'FY22-23'!$E$2:$GA$49,7,FALSE)</f>
        <v>182179.88</v>
      </c>
      <c r="T2118" s="1">
        <f>HLOOKUP(RIGHT($B2117,4),'FY23-24'!$E$2:$GA$49,7,FALSE)</f>
        <v>182651.09</v>
      </c>
    </row>
    <row r="2119" spans="1:20">
      <c r="B2119">
        <v>3220</v>
      </c>
      <c r="D2119" t="s">
        <v>15</v>
      </c>
      <c r="E2119" s="3">
        <v>74345.26999999999</v>
      </c>
      <c r="F2119" s="3">
        <v>74345.26999999999</v>
      </c>
      <c r="G2119" s="3">
        <v>58085.99</v>
      </c>
      <c r="H2119" s="3">
        <v>78637.100000000006</v>
      </c>
      <c r="I2119" s="1">
        <v>94242.25</v>
      </c>
      <c r="J2119" s="1">
        <v>95762.73</v>
      </c>
      <c r="K2119" s="1">
        <f>HLOOKUP(B2118,'FY14-15'!$E$2:$GA$49,39,FALSE)</f>
        <v>95762.73</v>
      </c>
      <c r="L2119" s="1">
        <f>HLOOKUP(B2118,'FY15-16'!$E$2:$GA$49,39,FALSE)</f>
        <v>87707.63</v>
      </c>
      <c r="M2119" s="1">
        <f>HLOOKUP(B2118,'FY16-17'!$E$2:$GA$49,39,FALSE)</f>
        <v>89690.58</v>
      </c>
      <c r="N2119" s="1">
        <f>HLOOKUP(B2118,'FY17-18'!$E$2:$GA$49,39,FALSE)</f>
        <v>89690.58</v>
      </c>
      <c r="O2119" s="1">
        <f>HLOOKUP($B2118,'FY18-19'!$E$2:$GA$49,39,FALSE)</f>
        <v>84859.41</v>
      </c>
      <c r="P2119" s="1">
        <f>HLOOKUP($B2118,'FY19-20'!$E$2:$GA$49,39,FALSE)</f>
        <v>66547.83</v>
      </c>
      <c r="Q2119" s="1">
        <f>HLOOKUP($B2118,'FY20-21'!$E$2:$GA$49,39,FALSE)</f>
        <v>84912.260000000009</v>
      </c>
      <c r="R2119" s="1">
        <f>HLOOKUP($B2118,'FY21-22'!$E$2:$GA$49,39,FALSE)</f>
        <v>84912.260000000009</v>
      </c>
      <c r="S2119" s="1">
        <f>HLOOKUP(RIGHT($B2118,4),'FY22-23'!$E$2:$GA$49,39,FALSE)</f>
        <v>83652.850000000006</v>
      </c>
      <c r="T2119" s="1">
        <f>HLOOKUP(RIGHT($B2118,4),'FY23-24'!$E$2:$GA$49,39,FALSE)</f>
        <v>81509.240000000005</v>
      </c>
    </row>
    <row r="2120" spans="1:20">
      <c r="B2120">
        <v>3220</v>
      </c>
      <c r="D2120" t="s">
        <v>16</v>
      </c>
      <c r="E2120" s="3">
        <v>43378.17</v>
      </c>
      <c r="F2120" s="3">
        <v>43712.160000000003</v>
      </c>
      <c r="G2120" s="3">
        <v>33211.14</v>
      </c>
      <c r="H2120" s="3">
        <v>50314.85</v>
      </c>
      <c r="I2120" s="1">
        <v>59665.240000000005</v>
      </c>
      <c r="J2120" s="1">
        <v>59013</v>
      </c>
      <c r="K2120" s="1">
        <f>HLOOKUP(B2119,'FY14-15'!$E$2:$GA$49,48,FALSE)</f>
        <v>62147.429999999993</v>
      </c>
      <c r="L2120" s="1">
        <f>HLOOKUP(B2119,'FY15-16'!$E$2:$GA$49,48,FALSE)</f>
        <v>53224.47</v>
      </c>
      <c r="M2120" s="1">
        <f>HLOOKUP(B2119,'FY16-17'!$E$2:$GA$49,48,FALSE)</f>
        <v>54724.33</v>
      </c>
      <c r="N2120" s="1">
        <f>HLOOKUP(B2119,'FY17-18'!$E$2:$GA$49,48,FALSE)</f>
        <v>52163.41</v>
      </c>
      <c r="O2120" s="1">
        <f>HLOOKUP($B2119,'FY18-19'!$E$2:$GA$49,48,FALSE)</f>
        <v>46747.53</v>
      </c>
      <c r="P2120" s="1">
        <f>HLOOKUP($B2119,'FY19-20'!$E$2:$GA$49,48,FALSE)</f>
        <v>36333.17</v>
      </c>
      <c r="Q2120" s="1">
        <f>HLOOKUP($B2119,'FY20-21'!$E$2:$GA$49,48,FALSE)</f>
        <v>52500.83</v>
      </c>
      <c r="R2120" s="1">
        <f>HLOOKUP($B2119,'FY21-22'!$E$2:$GA$49,48,FALSE)</f>
        <v>49491.86</v>
      </c>
      <c r="S2120" s="1">
        <f>HLOOKUP(RIGHT($B2119,4),'FY22-23'!$E$2:$GA$49,48,FALSE)</f>
        <v>47784.91</v>
      </c>
      <c r="T2120" s="1">
        <f>HLOOKUP(RIGHT($B2119,4),'FY23-24'!$E$2:$GA$49,48,FALSE)</f>
        <v>44605.7</v>
      </c>
    </row>
    <row r="2121" spans="1:20">
      <c r="B2121">
        <v>3220</v>
      </c>
      <c r="D2121" t="s">
        <v>17</v>
      </c>
      <c r="E2121" s="3">
        <v>1687.47</v>
      </c>
      <c r="F2121" s="3">
        <v>982.92</v>
      </c>
      <c r="G2121" s="3">
        <v>978.42</v>
      </c>
      <c r="H2121" s="3">
        <v>1566.31</v>
      </c>
      <c r="I2121" s="3">
        <v>1599.82503875969</v>
      </c>
      <c r="J2121" s="3">
        <v>1703.1343846153845</v>
      </c>
      <c r="K2121" s="3">
        <f t="shared" ref="K2121:R2121" si="1534">K2118/K2116</f>
        <v>1331.3259310344829</v>
      </c>
      <c r="L2121" s="3">
        <f t="shared" si="1534"/>
        <v>1067.309870967742</v>
      </c>
      <c r="M2121" s="3">
        <f t="shared" si="1534"/>
        <v>1177.7824698795182</v>
      </c>
      <c r="N2121" s="3">
        <f t="shared" si="1534"/>
        <v>1077.5029940119759</v>
      </c>
      <c r="O2121" s="3">
        <f t="shared" si="1534"/>
        <v>832.36474683544304</v>
      </c>
      <c r="P2121" s="3">
        <f t="shared" si="1534"/>
        <v>578.26893491124258</v>
      </c>
      <c r="Q2121" s="3">
        <f t="shared" si="1534"/>
        <v>1016.4642934782609</v>
      </c>
      <c r="R2121" s="3">
        <f t="shared" si="1534"/>
        <v>1020.7901123595507</v>
      </c>
      <c r="S2121" s="3">
        <f t="shared" ref="S2121:T2121" si="1535">S2118/S2116</f>
        <v>1301.2848571428572</v>
      </c>
      <c r="T2121" s="3">
        <f t="shared" si="1535"/>
        <v>1113.7261585365854</v>
      </c>
    </row>
    <row r="2122" spans="1:20">
      <c r="B2122">
        <v>3220</v>
      </c>
      <c r="D2122" t="s">
        <v>18</v>
      </c>
      <c r="E2122" s="4">
        <v>1.66</v>
      </c>
      <c r="F2122" s="4">
        <v>1.23</v>
      </c>
      <c r="G2122" s="4">
        <v>1.1499999999999999</v>
      </c>
      <c r="H2122" s="4">
        <v>1.8</v>
      </c>
      <c r="I2122" s="5">
        <v>2.1232245884773664</v>
      </c>
      <c r="J2122" s="5">
        <v>2.6693608940972222</v>
      </c>
      <c r="K2122" s="3">
        <f t="shared" ref="K2122:M2124" si="1536">K2118/K2117</f>
        <v>2.1655589957595747</v>
      </c>
      <c r="L2122" s="3">
        <f t="shared" si="1536"/>
        <v>1.9123437138761732</v>
      </c>
      <c r="M2122" s="3">
        <f t="shared" si="1536"/>
        <v>2.0861277208706785</v>
      </c>
      <c r="N2122" s="3">
        <f t="shared" ref="N2122:R2124" si="1537">N2118/N2117</f>
        <v>1.8845158925485679</v>
      </c>
      <c r="O2122" s="3">
        <f t="shared" si="1537"/>
        <v>1.4967862833469909</v>
      </c>
      <c r="P2122" s="3">
        <f t="shared" si="1537"/>
        <v>1.4434516424435779</v>
      </c>
      <c r="Q2122" s="3">
        <f t="shared" si="1537"/>
        <v>2.171932251021925</v>
      </c>
      <c r="R2122" s="3">
        <f t="shared" si="1537"/>
        <v>2.0579979612640167</v>
      </c>
      <c r="S2122" s="3">
        <f t="shared" ref="S2122:T2122" si="1538">S2118/S2117</f>
        <v>2.5455494075564498</v>
      </c>
      <c r="T2122" s="3">
        <f t="shared" si="1538"/>
        <v>2.3283968385493021</v>
      </c>
    </row>
    <row r="2123" spans="1:20">
      <c r="B2123">
        <v>3220</v>
      </c>
      <c r="D2123" t="s">
        <v>19</v>
      </c>
      <c r="E2123" s="6">
        <v>0.48949999999999999</v>
      </c>
      <c r="F2123" s="6">
        <v>0.69389999999999996</v>
      </c>
      <c r="G2123" s="6">
        <v>0.56540000000000001</v>
      </c>
      <c r="H2123" s="6">
        <v>0.47810000000000002</v>
      </c>
      <c r="I2123" s="6">
        <v>0.45664998347929814</v>
      </c>
      <c r="J2123" s="6">
        <v>0.43251806273744964</v>
      </c>
      <c r="K2123" s="6">
        <f t="shared" si="1536"/>
        <v>0.49607132655823649</v>
      </c>
      <c r="L2123" s="6">
        <f t="shared" si="1536"/>
        <v>0.53017000293109551</v>
      </c>
      <c r="M2123" s="6">
        <f t="shared" si="1536"/>
        <v>0.45874744497636433</v>
      </c>
      <c r="N2123" s="6">
        <f t="shared" si="1537"/>
        <v>0.49843883896567248</v>
      </c>
      <c r="O2123" s="6">
        <f t="shared" si="1537"/>
        <v>0.64525182674982051</v>
      </c>
      <c r="P2123" s="6">
        <f t="shared" si="1537"/>
        <v>0.68095330431726198</v>
      </c>
      <c r="Q2123" s="6">
        <f t="shared" si="1537"/>
        <v>0.45400480555386397</v>
      </c>
      <c r="R2123" s="6">
        <f t="shared" si="1537"/>
        <v>0.46731954273798926</v>
      </c>
      <c r="S2123" s="6">
        <f t="shared" ref="S2123:T2123" si="1539">S2119/S2118</f>
        <v>0.45917721539831952</v>
      </c>
      <c r="T2123" s="6">
        <f t="shared" si="1539"/>
        <v>0.4462565211080865</v>
      </c>
    </row>
    <row r="2124" spans="1:20">
      <c r="B2124">
        <v>3220</v>
      </c>
      <c r="D2124" t="s">
        <v>20</v>
      </c>
      <c r="E2124" s="6">
        <v>0.58350000000000002</v>
      </c>
      <c r="F2124" s="6">
        <v>0.58799999999999997</v>
      </c>
      <c r="G2124" s="6">
        <v>0.57179999999999997</v>
      </c>
      <c r="H2124" s="6">
        <v>0.63980000000000004</v>
      </c>
      <c r="I2124" s="6">
        <v>0.63310500332918629</v>
      </c>
      <c r="J2124" s="6">
        <v>0.61624183019844991</v>
      </c>
      <c r="K2124" s="6">
        <f t="shared" si="1536"/>
        <v>0.64897303992899946</v>
      </c>
      <c r="L2124" s="6">
        <f t="shared" si="1536"/>
        <v>0.60683967860036803</v>
      </c>
      <c r="M2124" s="6">
        <f t="shared" si="1536"/>
        <v>0.61014579234519395</v>
      </c>
      <c r="N2124" s="6">
        <f t="shared" si="1537"/>
        <v>0.58159296104451552</v>
      </c>
      <c r="O2124" s="6">
        <f t="shared" si="1537"/>
        <v>0.55088210017015193</v>
      </c>
      <c r="P2124" s="6">
        <f t="shared" si="1537"/>
        <v>0.5459707701964136</v>
      </c>
      <c r="Q2124" s="6">
        <f t="shared" si="1537"/>
        <v>0.61829504950168557</v>
      </c>
      <c r="R2124" s="6">
        <f t="shared" si="1537"/>
        <v>0.58285882392012645</v>
      </c>
      <c r="S2124" s="6">
        <f t="shared" ref="S2124:T2124" si="1540">S2120/S2119</f>
        <v>0.57122871486147808</v>
      </c>
      <c r="T2124" s="6">
        <f t="shared" si="1540"/>
        <v>0.547247158727035</v>
      </c>
    </row>
    <row r="2125" spans="1:20">
      <c r="B2125">
        <v>3220</v>
      </c>
      <c r="D2125" t="s">
        <v>21</v>
      </c>
      <c r="E2125" s="6">
        <v>0.28560000000000002</v>
      </c>
      <c r="F2125" s="6">
        <v>0.40799999999999997</v>
      </c>
      <c r="G2125" s="6">
        <v>0.32329999999999998</v>
      </c>
      <c r="H2125" s="6">
        <v>0.30590000000000001</v>
      </c>
      <c r="I2125" s="6">
        <v>0.28910738931093388</v>
      </c>
      <c r="J2125" s="6">
        <v>0.26653572257521391</v>
      </c>
      <c r="K2125" s="6">
        <f t="shared" ref="K2125:R2125" si="1541">K2120/K2118</f>
        <v>0.32193691681811015</v>
      </c>
      <c r="L2125" s="6">
        <f t="shared" si="1541"/>
        <v>0.32172819418226217</v>
      </c>
      <c r="M2125" s="6">
        <f t="shared" si="1541"/>
        <v>0.27990282330143706</v>
      </c>
      <c r="N2125" s="6">
        <f t="shared" si="1541"/>
        <v>0.28988852025363587</v>
      </c>
      <c r="O2125" s="6">
        <f t="shared" si="1541"/>
        <v>0.35545768145856821</v>
      </c>
      <c r="P2125" s="6">
        <f t="shared" si="1541"/>
        <v>0.37178060002588831</v>
      </c>
      <c r="Q2125" s="6">
        <f t="shared" si="1541"/>
        <v>0.28070892372392947</v>
      </c>
      <c r="R2125" s="6">
        <f t="shared" si="1541"/>
        <v>0.27238131907515567</v>
      </c>
      <c r="S2125" s="6">
        <f t="shared" ref="S2125:T2125" si="1542">S2120/S2118</f>
        <v>0.2622952106456542</v>
      </c>
      <c r="T2125" s="6">
        <f t="shared" si="1542"/>
        <v>0.24421261323981147</v>
      </c>
    </row>
    <row r="2126" spans="1:20">
      <c r="B2126">
        <v>3220</v>
      </c>
    </row>
    <row r="2127" spans="1:20">
      <c r="A2127" t="s">
        <v>429</v>
      </c>
      <c r="B2127">
        <v>3230</v>
      </c>
      <c r="C2127" t="s">
        <v>433</v>
      </c>
    </row>
    <row r="2128" spans="1:20">
      <c r="B2128">
        <v>3230</v>
      </c>
      <c r="D2128" t="s">
        <v>12</v>
      </c>
      <c r="E2128" s="1">
        <v>89</v>
      </c>
      <c r="F2128" s="1">
        <v>84</v>
      </c>
      <c r="G2128" s="1">
        <v>84</v>
      </c>
      <c r="H2128" s="1">
        <v>83</v>
      </c>
      <c r="I2128" s="1">
        <v>81</v>
      </c>
      <c r="J2128" s="1">
        <v>71</v>
      </c>
      <c r="K2128" s="1">
        <f>HLOOKUP(B2127,'FY14-15'!$E$2:$GA$49,15,FALSE)</f>
        <v>80</v>
      </c>
      <c r="L2128" s="1">
        <f>HLOOKUP(B2127,'FY15-16'!$E$2:$GA$49,15,FALSE)</f>
        <v>77</v>
      </c>
      <c r="M2128" s="1">
        <f>HLOOKUP(B2127,'FY16-17'!$E$2:$GA$49,15,FALSE)</f>
        <v>80</v>
      </c>
      <c r="N2128" s="1">
        <f>HLOOKUP(B2127,'FY17-18'!$E$2:$GA$49,15,FALSE)</f>
        <v>72</v>
      </c>
      <c r="O2128" s="1">
        <f>HLOOKUP($B2127,'FY18-19'!$E$2:$GA$49,15,FALSE)</f>
        <v>65</v>
      </c>
      <c r="P2128" s="1">
        <f>HLOOKUP($B2127,'FY19-20'!$E$2:$GA$49,15,FALSE)</f>
        <v>68</v>
      </c>
      <c r="Q2128" s="1">
        <f>HLOOKUP($B2127,'FY20-21'!$E$2:$GA$49,15,FALSE)</f>
        <v>66</v>
      </c>
      <c r="R2128" s="1">
        <f>HLOOKUP($B2127,'FY21-22'!$E$2:$GA$49,15,FALSE)</f>
        <v>65</v>
      </c>
      <c r="S2128" s="1">
        <f>HLOOKUP(RIGHT($B2127,4),'FY22-23'!$E$2:$GA$49,15,FALSE)</f>
        <v>67</v>
      </c>
      <c r="T2128" s="1">
        <f>HLOOKUP(RIGHT($B2127,4),'FY23-24'!$E$2:$GA$49,15,FALSE)</f>
        <v>64</v>
      </c>
    </row>
    <row r="2129" spans="2:20">
      <c r="B2129">
        <v>3230</v>
      </c>
      <c r="D2129" t="s">
        <v>13</v>
      </c>
      <c r="E2129" s="3">
        <v>33060</v>
      </c>
      <c r="F2129" s="3">
        <v>31610</v>
      </c>
      <c r="G2129" s="3">
        <v>20020</v>
      </c>
      <c r="H2129" s="3">
        <v>22776</v>
      </c>
      <c r="I2129" s="1">
        <v>35424</v>
      </c>
      <c r="J2129" s="1">
        <v>31755</v>
      </c>
      <c r="K2129" s="1">
        <f>HLOOKUP(B2128,'FY14-15'!$E$2:$GA$49,31,FALSE)</f>
        <v>30576</v>
      </c>
      <c r="L2129" s="1">
        <f>HLOOKUP(B2128,'FY15-16'!$E$2:$GA$49,31,FALSE)</f>
        <v>29232</v>
      </c>
      <c r="M2129" s="1">
        <f>HLOOKUP(B2128,'FY16-17'!$E$2:$GA$49,31,FALSE)</f>
        <v>39543</v>
      </c>
      <c r="N2129" s="1">
        <f>HLOOKUP(B2128,'FY17-18'!$E$2:$GA$49,31,FALSE)</f>
        <v>39220</v>
      </c>
      <c r="O2129" s="1">
        <f>HLOOKUP($B2128,'FY18-19'!$E$2:$GA$49,31,FALSE)</f>
        <v>38304</v>
      </c>
      <c r="P2129" s="1">
        <f>HLOOKUP($B2128,'FY19-20'!$E$2:$GA$49,31,FALSE)</f>
        <v>30420</v>
      </c>
      <c r="Q2129" s="1">
        <f>HLOOKUP($B2128,'FY20-21'!$E$2:$GA$49,31,FALSE)</f>
        <v>36920</v>
      </c>
      <c r="R2129" s="1">
        <f>HLOOKUP($B2128,'FY21-22'!$E$2:$GA$49,31,FALSE)</f>
        <v>28482</v>
      </c>
      <c r="S2129" s="1">
        <f>HLOOKUP(RIGHT($B2128,4),'FY22-23'!$E$2:$GA$49,31,FALSE)</f>
        <v>32234</v>
      </c>
      <c r="T2129" s="1">
        <f>HLOOKUP(RIGHT($B2128,4),'FY23-24'!$E$2:$GA$49,31,FALSE)</f>
        <v>29315</v>
      </c>
    </row>
    <row r="2130" spans="2:20">
      <c r="B2130">
        <v>3230</v>
      </c>
      <c r="D2130" t="s">
        <v>24</v>
      </c>
      <c r="E2130" s="3">
        <v>67698.850000000006</v>
      </c>
      <c r="F2130" s="3">
        <v>74936.75</v>
      </c>
      <c r="G2130" s="3">
        <v>76913.69</v>
      </c>
      <c r="H2130" s="3">
        <v>71126.100000000006</v>
      </c>
      <c r="I2130" s="1">
        <v>85657.65</v>
      </c>
      <c r="J2130" s="1">
        <v>71038.649999999994</v>
      </c>
      <c r="K2130" s="1">
        <f>HLOOKUP(B2129,'FY14-15'!$E$2:$GA$49,7,FALSE)</f>
        <v>71760.19</v>
      </c>
      <c r="L2130" s="1">
        <f>HLOOKUP(B2129,'FY15-16'!$E$2:$GA$49,7,FALSE)</f>
        <v>54361.77</v>
      </c>
      <c r="M2130" s="1">
        <f>HLOOKUP(B2129,'FY16-17'!$E$2:$GA$49,7,FALSE)</f>
        <v>68317.63</v>
      </c>
      <c r="N2130" s="1">
        <f>HLOOKUP(B2129,'FY17-18'!$E$2:$GA$49,7,FALSE)</f>
        <v>55434.98</v>
      </c>
      <c r="O2130" s="1">
        <f>HLOOKUP($B2129,'FY18-19'!$E$2:$GA$49,7,FALSE)</f>
        <v>55203.78</v>
      </c>
      <c r="P2130" s="1">
        <f>HLOOKUP($B2129,'FY19-20'!$E$2:$GA$49,7,FALSE)</f>
        <v>33126.230000000003</v>
      </c>
      <c r="Q2130" s="1">
        <f>HLOOKUP($B2129,'FY20-21'!$E$2:$GA$49,7,FALSE)</f>
        <v>55840.25</v>
      </c>
      <c r="R2130" s="1">
        <f>HLOOKUP($B2129,'FY21-22'!$E$2:$GA$49,7,FALSE)</f>
        <v>76266.960000000006</v>
      </c>
      <c r="S2130" s="1">
        <f>HLOOKUP(RIGHT($B2129,4),'FY22-23'!$E$2:$GA$49,7,FALSE)</f>
        <v>76885.460000000006</v>
      </c>
      <c r="T2130" s="1">
        <f>HLOOKUP(RIGHT($B2129,4),'FY23-24'!$E$2:$GA$49,7,FALSE)</f>
        <v>60383.79</v>
      </c>
    </row>
    <row r="2131" spans="2:20">
      <c r="B2131">
        <v>3230</v>
      </c>
      <c r="D2131" t="s">
        <v>15</v>
      </c>
      <c r="E2131" s="3">
        <v>42197.63</v>
      </c>
      <c r="F2131" s="3">
        <v>33297.31</v>
      </c>
      <c r="G2131" s="3">
        <v>33297.31</v>
      </c>
      <c r="H2131" s="3">
        <v>31064.36</v>
      </c>
      <c r="I2131" s="1">
        <v>37883.630000000005</v>
      </c>
      <c r="J2131" s="1">
        <v>32013.33</v>
      </c>
      <c r="K2131" s="1">
        <f>HLOOKUP(B2130,'FY14-15'!$E$2:$GA$49,39,FALSE)</f>
        <v>32013.33</v>
      </c>
      <c r="L2131" s="1">
        <f>HLOOKUP(B2130,'FY15-16'!$E$2:$GA$49,39,FALSE)</f>
        <v>31962.46</v>
      </c>
      <c r="M2131" s="1">
        <f>HLOOKUP(B2130,'FY16-17'!$E$2:$GA$49,39,FALSE)</f>
        <v>33042.1</v>
      </c>
      <c r="N2131" s="1">
        <f>HLOOKUP(B2130,'FY17-18'!$E$2:$GA$49,39,FALSE)</f>
        <v>33042.1</v>
      </c>
      <c r="O2131" s="1">
        <f>HLOOKUP($B2130,'FY18-19'!$E$2:$GA$49,39,FALSE)</f>
        <v>28597.86</v>
      </c>
      <c r="P2131" s="1">
        <f>HLOOKUP($B2130,'FY19-20'!$E$2:$GA$49,39,FALSE)</f>
        <v>28290.15</v>
      </c>
      <c r="Q2131" s="1">
        <f>HLOOKUP($B2130,'FY20-21'!$E$2:$GA$49,39,FALSE)</f>
        <v>28159.120000000003</v>
      </c>
      <c r="R2131" s="1">
        <f>HLOOKUP($B2130,'FY21-22'!$E$2:$GA$49,39,FALSE)</f>
        <v>32964.49</v>
      </c>
      <c r="S2131" s="1">
        <f>HLOOKUP(RIGHT($B2130,4),'FY22-23'!$E$2:$GA$49,39,FALSE)</f>
        <v>34113.61</v>
      </c>
      <c r="T2131" s="1">
        <f>HLOOKUP(RIGHT($B2130,4),'FY23-24'!$E$2:$GA$49,39,FALSE)</f>
        <v>34113.599999999999</v>
      </c>
    </row>
    <row r="2132" spans="2:20">
      <c r="B2132">
        <v>3230</v>
      </c>
      <c r="D2132" t="s">
        <v>16</v>
      </c>
      <c r="E2132" s="3">
        <v>24517.52</v>
      </c>
      <c r="F2132" s="3">
        <v>18714.29</v>
      </c>
      <c r="G2132" s="3">
        <v>19969.43</v>
      </c>
      <c r="H2132" s="3">
        <v>18807.68</v>
      </c>
      <c r="I2132" s="1">
        <v>24041.119999999999</v>
      </c>
      <c r="J2132" s="1">
        <v>23283.129999999997</v>
      </c>
      <c r="K2132" s="1">
        <f>HLOOKUP(B2131,'FY14-15'!$E$2:$GA$49,48,FALSE)</f>
        <v>20116.89</v>
      </c>
      <c r="L2132" s="1">
        <f>HLOOKUP(B2131,'FY15-16'!$E$2:$GA$49,48,FALSE)</f>
        <v>19696.37</v>
      </c>
      <c r="M2132" s="1">
        <f>HLOOKUP(B2131,'FY16-17'!$E$2:$GA$49,48,FALSE)</f>
        <v>20196.099999999999</v>
      </c>
      <c r="N2132" s="1">
        <f>HLOOKUP(B2131,'FY17-18'!$E$2:$GA$49,48,FALSE)</f>
        <v>19217.05</v>
      </c>
      <c r="O2132" s="1">
        <f>HLOOKUP($B2131,'FY18-19'!$E$2:$GA$49,48,FALSE)</f>
        <v>15503.449999999999</v>
      </c>
      <c r="P2132" s="1">
        <f>HLOOKUP($B2131,'FY19-20'!$E$2:$GA$49,48,FALSE)</f>
        <v>16140.05</v>
      </c>
      <c r="Q2132" s="1">
        <f>HLOOKUP($B2131,'FY20-21'!$E$2:$GA$49,48,FALSE)</f>
        <v>16793.440000000002</v>
      </c>
      <c r="R2132" s="1">
        <f>HLOOKUP($B2131,'FY21-22'!$E$2:$GA$49,48,FALSE)</f>
        <v>19673.59</v>
      </c>
      <c r="S2132" s="1">
        <f>HLOOKUP(RIGHT($B2131,4),'FY22-23'!$E$2:$GA$49,48,FALSE)</f>
        <v>19641.560000000001</v>
      </c>
      <c r="T2132" s="1">
        <f>HLOOKUP(RIGHT($B2131,4),'FY23-24'!$E$2:$GA$49,48,FALSE)</f>
        <v>18746.97</v>
      </c>
    </row>
    <row r="2133" spans="2:20">
      <c r="B2133">
        <v>3230</v>
      </c>
      <c r="D2133" t="s">
        <v>17</v>
      </c>
      <c r="E2133" s="3">
        <v>760.66</v>
      </c>
      <c r="F2133" s="3">
        <v>892.1</v>
      </c>
      <c r="G2133" s="3">
        <v>915.64</v>
      </c>
      <c r="H2133" s="3">
        <v>856.94</v>
      </c>
      <c r="I2133" s="3">
        <v>1057.5018518518518</v>
      </c>
      <c r="J2133" s="3">
        <v>1000.544366197183</v>
      </c>
      <c r="K2133" s="3">
        <f t="shared" ref="K2133:R2133" si="1543">K2130/K2128</f>
        <v>897.00237500000003</v>
      </c>
      <c r="L2133" s="3">
        <f t="shared" si="1543"/>
        <v>705.99701298701291</v>
      </c>
      <c r="M2133" s="3">
        <f t="shared" si="1543"/>
        <v>853.9703750000001</v>
      </c>
      <c r="N2133" s="3">
        <f t="shared" si="1543"/>
        <v>769.93027777777786</v>
      </c>
      <c r="O2133" s="3">
        <f t="shared" si="1543"/>
        <v>849.28892307692308</v>
      </c>
      <c r="P2133" s="3">
        <f t="shared" si="1543"/>
        <v>487.15044117647062</v>
      </c>
      <c r="Q2133" s="3">
        <f t="shared" si="1543"/>
        <v>846.06439393939399</v>
      </c>
      <c r="R2133" s="3">
        <f t="shared" si="1543"/>
        <v>1173.3378461538462</v>
      </c>
      <c r="S2133" s="3">
        <f t="shared" ref="S2133:T2133" si="1544">S2130/S2128</f>
        <v>1147.5441791044777</v>
      </c>
      <c r="T2133" s="3">
        <f t="shared" si="1544"/>
        <v>943.49671875000001</v>
      </c>
    </row>
    <row r="2134" spans="2:20">
      <c r="B2134">
        <v>3230</v>
      </c>
      <c r="D2134" t="s">
        <v>18</v>
      </c>
      <c r="E2134" s="4">
        <v>2.0499999999999998</v>
      </c>
      <c r="F2134" s="4">
        <v>2.37</v>
      </c>
      <c r="G2134" s="4">
        <v>3.84</v>
      </c>
      <c r="H2134" s="4">
        <v>3.12</v>
      </c>
      <c r="I2134" s="5">
        <v>2.4180682588075881</v>
      </c>
      <c r="J2134" s="5">
        <v>2.2370854983467168</v>
      </c>
      <c r="K2134" s="3">
        <f t="shared" ref="K2134:M2136" si="1545">K2130/K2129</f>
        <v>2.3469449895342751</v>
      </c>
      <c r="L2134" s="3">
        <f t="shared" si="1545"/>
        <v>1.859666461412151</v>
      </c>
      <c r="M2134" s="3">
        <f t="shared" si="1545"/>
        <v>1.7276794881521382</v>
      </c>
      <c r="N2134" s="3">
        <f t="shared" ref="N2134:R2136" si="1546">N2130/N2129</f>
        <v>1.4134365119836818</v>
      </c>
      <c r="O2134" s="3">
        <f t="shared" si="1546"/>
        <v>1.4412014411027569</v>
      </c>
      <c r="P2134" s="3">
        <f t="shared" si="1546"/>
        <v>1.0889621959237346</v>
      </c>
      <c r="Q2134" s="3">
        <f t="shared" si="1546"/>
        <v>1.5124661430119177</v>
      </c>
      <c r="R2134" s="3">
        <f t="shared" si="1546"/>
        <v>2.6777248788708659</v>
      </c>
      <c r="S2134" s="3">
        <f t="shared" ref="S2134:T2134" si="1547">S2130/S2129</f>
        <v>2.3852286405658623</v>
      </c>
      <c r="T2134" s="3">
        <f t="shared" si="1547"/>
        <v>2.0598256865086135</v>
      </c>
    </row>
    <row r="2135" spans="2:20">
      <c r="B2135">
        <v>3230</v>
      </c>
      <c r="D2135" t="s">
        <v>19</v>
      </c>
      <c r="E2135" s="6">
        <v>0.62329999999999997</v>
      </c>
      <c r="F2135" s="6">
        <v>0.44429999999999997</v>
      </c>
      <c r="G2135" s="6">
        <v>0.43290000000000001</v>
      </c>
      <c r="H2135" s="6">
        <v>0.43680000000000002</v>
      </c>
      <c r="I2135" s="6">
        <v>0.44226791185609232</v>
      </c>
      <c r="J2135" s="6">
        <v>0.45064665502511669</v>
      </c>
      <c r="K2135" s="6">
        <f t="shared" si="1545"/>
        <v>0.44611545760957433</v>
      </c>
      <c r="L2135" s="6">
        <f t="shared" si="1545"/>
        <v>0.58795841268597404</v>
      </c>
      <c r="M2135" s="6">
        <f t="shared" si="1545"/>
        <v>0.48365407289450757</v>
      </c>
      <c r="N2135" s="6">
        <f t="shared" si="1546"/>
        <v>0.59605144621681105</v>
      </c>
      <c r="O2135" s="6">
        <f t="shared" si="1546"/>
        <v>0.51804169931841626</v>
      </c>
      <c r="P2135" s="6">
        <f t="shared" si="1546"/>
        <v>0.85401055296663697</v>
      </c>
      <c r="Q2135" s="6">
        <f t="shared" si="1546"/>
        <v>0.50427997725654883</v>
      </c>
      <c r="R2135" s="6">
        <f t="shared" si="1546"/>
        <v>0.43222504214144625</v>
      </c>
      <c r="S2135" s="6">
        <f t="shared" ref="S2135:T2135" si="1548">S2131/S2130</f>
        <v>0.4436939051935177</v>
      </c>
      <c r="T2135" s="6">
        <f t="shared" si="1548"/>
        <v>0.56494632085862773</v>
      </c>
    </row>
    <row r="2136" spans="2:20">
      <c r="B2136">
        <v>3230</v>
      </c>
      <c r="D2136" t="s">
        <v>20</v>
      </c>
      <c r="E2136" s="6">
        <v>0.58099999999999996</v>
      </c>
      <c r="F2136" s="6">
        <v>0.56200000000000006</v>
      </c>
      <c r="G2136" s="6">
        <v>0.59970000000000001</v>
      </c>
      <c r="H2136" s="6">
        <v>0.60540000000000005</v>
      </c>
      <c r="I2136" s="6">
        <v>0.63460444524455539</v>
      </c>
      <c r="J2136" s="6">
        <v>0.72729484873957184</v>
      </c>
      <c r="K2136" s="6">
        <f t="shared" si="1545"/>
        <v>0.62839104835392001</v>
      </c>
      <c r="L2136" s="6">
        <f t="shared" si="1545"/>
        <v>0.61623448257737357</v>
      </c>
      <c r="M2136" s="6">
        <f t="shared" si="1545"/>
        <v>0.61122325760166574</v>
      </c>
      <c r="N2136" s="6">
        <f t="shared" si="1546"/>
        <v>0.58159287696605244</v>
      </c>
      <c r="O2136" s="6">
        <f t="shared" si="1546"/>
        <v>0.54211923549524332</v>
      </c>
      <c r="P2136" s="6">
        <f t="shared" si="1546"/>
        <v>0.57051836063082018</v>
      </c>
      <c r="Q2136" s="6">
        <f t="shared" si="1546"/>
        <v>0.59637659131393317</v>
      </c>
      <c r="R2136" s="6">
        <f t="shared" si="1546"/>
        <v>0.59681159939073836</v>
      </c>
      <c r="S2136" s="6">
        <f t="shared" ref="S2136:T2136" si="1549">S2132/S2131</f>
        <v>0.57576902591077284</v>
      </c>
      <c r="T2136" s="6">
        <f t="shared" si="1549"/>
        <v>0.54954534261995225</v>
      </c>
    </row>
    <row r="2137" spans="2:20">
      <c r="B2137">
        <v>3230</v>
      </c>
      <c r="D2137" t="s">
        <v>21</v>
      </c>
      <c r="E2137" s="6">
        <v>0.36220000000000002</v>
      </c>
      <c r="F2137" s="6">
        <v>0.24970000000000001</v>
      </c>
      <c r="G2137" s="6">
        <v>0.2596</v>
      </c>
      <c r="H2137" s="6">
        <v>0.26440000000000002</v>
      </c>
      <c r="I2137" s="6">
        <v>0.28066518285290337</v>
      </c>
      <c r="J2137" s="6">
        <v>0.32775299080148623</v>
      </c>
      <c r="K2137" s="6">
        <f t="shared" ref="K2137:R2137" si="1550">K2132/K2130</f>
        <v>0.28033496009416919</v>
      </c>
      <c r="L2137" s="6">
        <f t="shared" si="1550"/>
        <v>0.36232024821855507</v>
      </c>
      <c r="M2137" s="6">
        <f t="shared" si="1550"/>
        <v>0.29562061798689443</v>
      </c>
      <c r="N2137" s="6">
        <f t="shared" si="1550"/>
        <v>0.3466592754250114</v>
      </c>
      <c r="O2137" s="6">
        <f t="shared" si="1550"/>
        <v>0.28084036998915651</v>
      </c>
      <c r="P2137" s="6">
        <f t="shared" si="1550"/>
        <v>0.487228700639946</v>
      </c>
      <c r="Q2137" s="6">
        <f t="shared" si="1550"/>
        <v>0.30074077390412834</v>
      </c>
      <c r="R2137" s="6">
        <f t="shared" si="1550"/>
        <v>0.2579569186971658</v>
      </c>
      <c r="S2137" s="6">
        <f t="shared" ref="S2137:T2137" si="1551">S2132/S2130</f>
        <v>0.25546520759581848</v>
      </c>
      <c r="T2137" s="6">
        <f t="shared" si="1551"/>
        <v>0.31046361945813605</v>
      </c>
    </row>
    <row r="2138" spans="2:20">
      <c r="B2138">
        <v>3230</v>
      </c>
    </row>
    <row r="2139" spans="2:20">
      <c r="B2139">
        <v>8001</v>
      </c>
      <c r="C2139" t="s">
        <v>434</v>
      </c>
    </row>
    <row r="2140" spans="2:20">
      <c r="B2140">
        <v>8001</v>
      </c>
      <c r="D2140" t="s">
        <v>12</v>
      </c>
      <c r="E2140" s="1">
        <v>2029</v>
      </c>
      <c r="F2140" s="1">
        <v>1569</v>
      </c>
      <c r="G2140" s="1">
        <v>2016</v>
      </c>
      <c r="H2140" s="1">
        <v>2479</v>
      </c>
      <c r="I2140" s="1">
        <v>2325</v>
      </c>
      <c r="J2140" s="1">
        <v>2657</v>
      </c>
      <c r="K2140" s="1">
        <f>HLOOKUP(B2139,'FY14-15'!$E$2:$GA$49,15,FALSE)</f>
        <v>2096</v>
      </c>
      <c r="L2140" s="1">
        <f>HLOOKUP(B2139,'FY15-16'!$E$2:$GA$49,15,FALSE)</f>
        <v>2873</v>
      </c>
      <c r="M2140" s="1">
        <f>HLOOKUP(B2139,'FY16-17'!$E$2:$GA$49,15,FALSE)</f>
        <v>2824</v>
      </c>
      <c r="N2140" s="1">
        <f>HLOOKUP(B2139,'FY17-18'!$E$2:$GA$49,15,FALSE)</f>
        <v>3039</v>
      </c>
      <c r="O2140" s="1">
        <f>HLOOKUP($B2139,'FY18-19'!$E$2:$GA$49,15,FALSE)</f>
        <v>3061</v>
      </c>
      <c r="P2140" s="1">
        <f>HLOOKUP($B2139,'FY19-20'!$E$2:$GA$49,15,FALSE)</f>
        <v>3001</v>
      </c>
      <c r="Q2140" s="1">
        <f>HLOOKUP($B2139,'FY20-21'!$E$2:$GA$49,15,FALSE)</f>
        <v>1182</v>
      </c>
      <c r="R2140" s="1">
        <f>HLOOKUP($B2139,'FY21-22'!$E$2:$GA$49,15,FALSE)</f>
        <v>1179</v>
      </c>
      <c r="S2140" s="1">
        <f>HLOOKUP(RIGHT($B2139,4),'FY22-23'!$E$2:$GA$49,15,FALSE)</f>
        <v>2075</v>
      </c>
      <c r="T2140" s="1">
        <f>HLOOKUP(RIGHT($B2139,4),'FY23-24'!$E$2:$GA$49,15,FALSE)</f>
        <v>2295</v>
      </c>
    </row>
    <row r="2141" spans="2:20">
      <c r="B2141">
        <v>8001</v>
      </c>
      <c r="D2141" t="s">
        <v>13</v>
      </c>
      <c r="E2141" s="3">
        <v>155547.6</v>
      </c>
      <c r="F2141" s="3">
        <v>165300</v>
      </c>
      <c r="G2141" s="3">
        <v>184230</v>
      </c>
      <c r="H2141" s="3">
        <v>204050</v>
      </c>
      <c r="I2141" s="1">
        <v>233782.2</v>
      </c>
      <c r="J2141" s="1">
        <v>266700</v>
      </c>
      <c r="K2141" s="1">
        <f>HLOOKUP(B2140,'FY14-15'!$E$2:$GA$49,31,FALSE)</f>
        <v>271194.8</v>
      </c>
      <c r="L2141" s="1">
        <f>HLOOKUP(B2140,'FY15-16'!$E$2:$GA$49,31,FALSE)</f>
        <v>316978.8</v>
      </c>
      <c r="M2141" s="1">
        <f>HLOOKUP(B2140,'FY16-17'!$E$2:$GA$49,31,FALSE)</f>
        <v>320654</v>
      </c>
      <c r="N2141" s="1">
        <f>HLOOKUP(B2140,'FY17-18'!$E$2:$GA$49,31,FALSE)</f>
        <v>341452.79999999999</v>
      </c>
      <c r="O2141" s="1">
        <f>HLOOKUP($B2140,'FY18-19'!$E$2:$GA$49,31,FALSE)</f>
        <v>331862.40000000002</v>
      </c>
      <c r="P2141" s="1">
        <f>HLOOKUP($B2140,'FY19-20'!$E$2:$GA$49,31,FALSE)</f>
        <v>235975.5</v>
      </c>
      <c r="Q2141" s="1">
        <f>HLOOKUP($B2140,'FY20-21'!$E$2:$GA$49,31,FALSE)</f>
        <v>172195.3</v>
      </c>
      <c r="R2141" s="1">
        <f>HLOOKUP($B2140,'FY21-22'!$E$2:$GA$49,31,FALSE)</f>
        <v>305660.09999999998</v>
      </c>
      <c r="S2141" s="1">
        <f>HLOOKUP(RIGHT($B2140,4),'FY22-23'!$E$2:$GA$49,31,FALSE)</f>
        <v>329852.59999999998</v>
      </c>
      <c r="T2141" s="1">
        <f>HLOOKUP(RIGHT($B2140,4),'FY23-24'!$E$2:$GA$49,31,FALSE)</f>
        <v>188493.2</v>
      </c>
    </row>
    <row r="2142" spans="2:20">
      <c r="B2142">
        <v>8001</v>
      </c>
      <c r="D2142" t="s">
        <v>24</v>
      </c>
      <c r="E2142" s="3">
        <v>675261.99</v>
      </c>
      <c r="F2142" s="3">
        <v>684313.57</v>
      </c>
      <c r="G2142" s="3">
        <v>799294.95</v>
      </c>
      <c r="H2142" s="3">
        <v>860949.34</v>
      </c>
      <c r="I2142" s="1">
        <v>982398.27</v>
      </c>
      <c r="J2142" s="1">
        <v>1237067.6599999999</v>
      </c>
      <c r="K2142" s="1">
        <f>HLOOKUP(B2141,'FY14-15'!$E$2:$GA$49,7,FALSE)</f>
        <v>1132617.5900000001</v>
      </c>
      <c r="L2142" s="1">
        <f>HLOOKUP(B2141,'FY15-16'!$E$2:$GA$49,7,FALSE)</f>
        <v>1301624.01</v>
      </c>
      <c r="M2142" s="1">
        <f>HLOOKUP(B2141,'FY16-17'!$E$2:$GA$49,7,FALSE)</f>
        <v>1444056.66</v>
      </c>
      <c r="N2142" s="1">
        <f>HLOOKUP(B2141,'FY17-18'!$E$2:$GA$49,7,FALSE)</f>
        <v>1508133.73</v>
      </c>
      <c r="O2142" s="1">
        <f>HLOOKUP($B2141,'FY18-19'!$E$2:$GA$49,7,FALSE)</f>
        <v>1581569.4</v>
      </c>
      <c r="P2142" s="1">
        <f>HLOOKUP($B2141,'FY19-20'!$E$2:$GA$49,7,FALSE)</f>
        <v>1761089.11</v>
      </c>
      <c r="Q2142" s="1">
        <f>HLOOKUP($B2141,'FY20-21'!$E$2:$GA$49,7,FALSE)</f>
        <v>1193944.6599999999</v>
      </c>
      <c r="R2142" s="1">
        <f>HLOOKUP($B2141,'FY21-22'!$E$2:$GA$49,7,FALSE)</f>
        <v>1629488.18</v>
      </c>
      <c r="S2142" s="1">
        <f>HLOOKUP(RIGHT($B2141,4),'FY22-23'!$E$2:$GA$49,7,FALSE)</f>
        <v>1991743.67</v>
      </c>
      <c r="T2142" s="1">
        <f>HLOOKUP(RIGHT($B2141,4),'FY23-24'!$E$2:$GA$49,7,FALSE)</f>
        <v>1968962.86</v>
      </c>
    </row>
    <row r="2143" spans="2:20">
      <c r="B2143">
        <v>8001</v>
      </c>
      <c r="D2143" t="s">
        <v>15</v>
      </c>
      <c r="E2143" s="3">
        <v>267665.69</v>
      </c>
      <c r="F2143" s="3">
        <v>273173.8</v>
      </c>
      <c r="G2143" s="3">
        <v>316858.70999999996</v>
      </c>
      <c r="H2143" s="3">
        <v>340672.47</v>
      </c>
      <c r="I2143" s="1">
        <v>389253.18</v>
      </c>
      <c r="J2143" s="1">
        <v>482601.87</v>
      </c>
      <c r="K2143" s="1">
        <f>HLOOKUP(B2142,'FY14-15'!$E$2:$GA$49,39,FALSE)</f>
        <v>482601.87</v>
      </c>
      <c r="L2143" s="1">
        <f>HLOOKUP(B2142,'FY15-16'!$E$2:$GA$49,39,FALSE)</f>
        <v>515919.19</v>
      </c>
      <c r="M2143" s="1">
        <f>HLOOKUP(B2142,'FY16-17'!$E$2:$GA$49,39,FALSE)</f>
        <v>568614.95000000007</v>
      </c>
      <c r="N2143" s="1">
        <f>HLOOKUP(B2142,'FY17-18'!$E$2:$GA$49,39,FALSE)</f>
        <v>594685.58000000007</v>
      </c>
      <c r="O2143" s="1">
        <f>HLOOKUP($B2142,'FY18-19'!$E$2:$GA$49,39,FALSE)</f>
        <v>618787.29</v>
      </c>
      <c r="P2143" s="1">
        <f>HLOOKUP($B2142,'FY19-20'!$E$2:$GA$49,39,FALSE)</f>
        <v>655577.24</v>
      </c>
      <c r="Q2143" s="1">
        <f>HLOOKUP($B2142,'FY20-21'!$E$2:$GA$49,39,FALSE)</f>
        <v>655577.24</v>
      </c>
      <c r="R2143" s="1">
        <f>HLOOKUP($B2142,'FY21-22'!$E$2:$GA$49,39,FALSE)</f>
        <v>628455.42000000004</v>
      </c>
      <c r="S2143" s="1">
        <f>HLOOKUP(RIGHT($B2142,4),'FY22-23'!$E$2:$GA$49,39,FALSE)</f>
        <v>757209.99</v>
      </c>
      <c r="T2143" s="1">
        <f>HLOOKUP(RIGHT($B2142,4),'FY23-24'!$E$2:$GA$49,39,FALSE)</f>
        <v>757209.99</v>
      </c>
    </row>
    <row r="2144" spans="2:20">
      <c r="B2144">
        <v>8001</v>
      </c>
      <c r="D2144" t="s">
        <v>16</v>
      </c>
      <c r="E2144" s="3">
        <v>156842.5</v>
      </c>
      <c r="F2144" s="3">
        <v>161149.91</v>
      </c>
      <c r="G2144" s="3">
        <v>194395.56</v>
      </c>
      <c r="H2144" s="3">
        <v>211243.03999999998</v>
      </c>
      <c r="I2144" s="1">
        <v>244787.71000000002</v>
      </c>
      <c r="J2144" s="1">
        <v>306280.69999999995</v>
      </c>
      <c r="K2144" s="1">
        <f>HLOOKUP(B2143,'FY14-15'!$E$2:$GA$49,48,FALSE)</f>
        <v>313195.59999999998</v>
      </c>
      <c r="L2144" s="1">
        <f>HLOOKUP(B2143,'FY15-16'!$E$2:$GA$49,48,FALSE)</f>
        <v>321481.06</v>
      </c>
      <c r="M2144" s="1">
        <f>HLOOKUP(B2143,'FY16-17'!$E$2:$GA$49,48,FALSE)</f>
        <v>351029.59</v>
      </c>
      <c r="N2144" s="1">
        <f>HLOOKUP(B2143,'FY17-18'!$E$2:$GA$49,48,FALSE)</f>
        <v>348352.05</v>
      </c>
      <c r="O2144" s="1">
        <f>HLOOKUP($B2143,'FY18-19'!$E$2:$GA$49,48,FALSE)</f>
        <v>346158.46</v>
      </c>
      <c r="P2144" s="1">
        <f>HLOOKUP($B2143,'FY19-20'!$E$2:$GA$49,48,FALSE)</f>
        <v>378098.28</v>
      </c>
      <c r="Q2144" s="1">
        <f>HLOOKUP($B2143,'FY20-21'!$E$2:$GA$49,48,FALSE)</f>
        <v>391273.79000000004</v>
      </c>
      <c r="R2144" s="1">
        <f>HLOOKUP($B2143,'FY21-22'!$E$2:$GA$49,48,FALSE)</f>
        <v>363704.82</v>
      </c>
      <c r="S2144" s="1">
        <f>HLOOKUP(RIGHT($B2143,4),'FY22-23'!$E$2:$GA$49,48,FALSE)</f>
        <v>445596.54</v>
      </c>
      <c r="T2144" s="1">
        <f>HLOOKUP(RIGHT($B2143,4),'FY23-24'!$E$2:$GA$49,48,FALSE)</f>
        <v>416121.16</v>
      </c>
    </row>
    <row r="2145" spans="2:20">
      <c r="B2145">
        <v>8001</v>
      </c>
      <c r="D2145" t="s">
        <v>17</v>
      </c>
      <c r="E2145" s="3">
        <v>332.81</v>
      </c>
      <c r="F2145" s="3">
        <v>436.15</v>
      </c>
      <c r="G2145" s="3">
        <v>396.48</v>
      </c>
      <c r="H2145" s="3">
        <v>347.3</v>
      </c>
      <c r="I2145" s="3">
        <v>422.53689032258063</v>
      </c>
      <c r="J2145" s="3">
        <v>465.5881294693263</v>
      </c>
      <c r="K2145" s="3">
        <f t="shared" ref="K2145:R2145" si="1552">K2142/K2140</f>
        <v>540.37098759541993</v>
      </c>
      <c r="L2145" s="3">
        <f t="shared" si="1552"/>
        <v>453.05395405499479</v>
      </c>
      <c r="M2145" s="3">
        <f t="shared" si="1552"/>
        <v>511.35150849858354</v>
      </c>
      <c r="N2145" s="3">
        <f t="shared" si="1552"/>
        <v>496.25986508719973</v>
      </c>
      <c r="O2145" s="3">
        <f t="shared" si="1552"/>
        <v>516.68389415223783</v>
      </c>
      <c r="P2145" s="3">
        <f t="shared" si="1552"/>
        <v>586.8340919693436</v>
      </c>
      <c r="Q2145" s="3">
        <f t="shared" si="1552"/>
        <v>1010.1054653130287</v>
      </c>
      <c r="R2145" s="3">
        <f t="shared" si="1552"/>
        <v>1382.0934520780322</v>
      </c>
      <c r="S2145" s="3">
        <f t="shared" ref="S2145:T2145" si="1553">S2142/S2140</f>
        <v>959.87646746987946</v>
      </c>
      <c r="T2145" s="3">
        <f t="shared" si="1553"/>
        <v>857.93588671023974</v>
      </c>
    </row>
    <row r="2146" spans="2:20">
      <c r="B2146">
        <v>8001</v>
      </c>
      <c r="D2146" t="s">
        <v>18</v>
      </c>
      <c r="E2146" s="4">
        <v>4.34</v>
      </c>
      <c r="F2146" s="4">
        <v>4.1399999999999997</v>
      </c>
      <c r="G2146" s="4">
        <v>4.34</v>
      </c>
      <c r="H2146" s="4">
        <v>4.22</v>
      </c>
      <c r="I2146" s="5">
        <v>4.2021944784504548</v>
      </c>
      <c r="J2146" s="5">
        <v>4.6384239220097481</v>
      </c>
      <c r="K2146" s="3">
        <f t="shared" ref="K2146:M2148" si="1554">K2142/K2141</f>
        <v>4.1763986256373649</v>
      </c>
      <c r="L2146" s="3">
        <f t="shared" si="1554"/>
        <v>4.1063440520312398</v>
      </c>
      <c r="M2146" s="3">
        <f t="shared" si="1554"/>
        <v>4.5034730893735926</v>
      </c>
      <c r="N2146" s="3">
        <f t="shared" ref="N2146:R2148" si="1555">N2142/N2141</f>
        <v>4.4168146519811815</v>
      </c>
      <c r="O2146" s="3">
        <f t="shared" si="1555"/>
        <v>4.7657384506349612</v>
      </c>
      <c r="P2146" s="3">
        <f t="shared" si="1555"/>
        <v>7.4630167538579224</v>
      </c>
      <c r="Q2146" s="3">
        <f t="shared" si="1555"/>
        <v>6.9336657853030834</v>
      </c>
      <c r="R2146" s="3">
        <f t="shared" si="1555"/>
        <v>5.3310464139742155</v>
      </c>
      <c r="S2146" s="3">
        <f t="shared" ref="S2146:T2146" si="1556">S2142/S2141</f>
        <v>6.0382839789651497</v>
      </c>
      <c r="T2146" s="3">
        <f t="shared" si="1556"/>
        <v>10.445803137725923</v>
      </c>
    </row>
    <row r="2147" spans="2:20">
      <c r="B2147">
        <v>8001</v>
      </c>
      <c r="D2147" t="s">
        <v>19</v>
      </c>
      <c r="E2147" s="6">
        <v>0.39639999999999997</v>
      </c>
      <c r="F2147" s="6">
        <v>0.3992</v>
      </c>
      <c r="G2147" s="6">
        <v>0.39639999999999997</v>
      </c>
      <c r="H2147" s="6">
        <v>0.3957</v>
      </c>
      <c r="I2147" s="6">
        <v>0.39622746892662991</v>
      </c>
      <c r="J2147" s="6">
        <v>0.39011760278334334</v>
      </c>
      <c r="K2147" s="6">
        <f t="shared" si="1554"/>
        <v>0.42609427423778573</v>
      </c>
      <c r="L2147" s="6">
        <f t="shared" si="1554"/>
        <v>0.39636576003234603</v>
      </c>
      <c r="M2147" s="6">
        <f t="shared" si="1554"/>
        <v>0.39376221567372577</v>
      </c>
      <c r="N2147" s="6">
        <f t="shared" si="1555"/>
        <v>0.39431886454790721</v>
      </c>
      <c r="O2147" s="6">
        <f t="shared" si="1555"/>
        <v>0.39124890124960693</v>
      </c>
      <c r="P2147" s="6">
        <f t="shared" si="1555"/>
        <v>0.37225671107579555</v>
      </c>
      <c r="Q2147" s="6">
        <f t="shared" si="1555"/>
        <v>0.54908511421291506</v>
      </c>
      <c r="R2147" s="6">
        <f t="shared" si="1555"/>
        <v>0.38567657483713697</v>
      </c>
      <c r="S2147" s="6">
        <f t="shared" ref="S2147:T2147" si="1557">S2143/S2142</f>
        <v>0.38017441772514837</v>
      </c>
      <c r="T2147" s="6">
        <f t="shared" si="1557"/>
        <v>0.38457301830467233</v>
      </c>
    </row>
    <row r="2148" spans="2:20">
      <c r="B2148">
        <v>8001</v>
      </c>
      <c r="D2148" t="s">
        <v>20</v>
      </c>
      <c r="E2148" s="6">
        <v>0.58599999999999997</v>
      </c>
      <c r="F2148" s="6">
        <v>0.58989999999999998</v>
      </c>
      <c r="G2148" s="6">
        <v>0.61350000000000005</v>
      </c>
      <c r="H2148" s="6">
        <v>0.62009999999999998</v>
      </c>
      <c r="I2148" s="6">
        <v>0.62886502301663927</v>
      </c>
      <c r="J2148" s="6">
        <v>0.63464466061849278</v>
      </c>
      <c r="K2148" s="6">
        <f t="shared" si="1554"/>
        <v>0.64897303443934018</v>
      </c>
      <c r="L2148" s="6">
        <f t="shared" si="1554"/>
        <v>0.62312289643655239</v>
      </c>
      <c r="M2148" s="6">
        <f t="shared" si="1554"/>
        <v>0.6173414715881107</v>
      </c>
      <c r="N2148" s="6">
        <f t="shared" si="1555"/>
        <v>0.58577517551375624</v>
      </c>
      <c r="O2148" s="6">
        <f t="shared" si="1555"/>
        <v>0.55941430212634136</v>
      </c>
      <c r="P2148" s="6">
        <f t="shared" si="1555"/>
        <v>0.57674101071599138</v>
      </c>
      <c r="Q2148" s="6">
        <f t="shared" si="1555"/>
        <v>0.59683858152244584</v>
      </c>
      <c r="R2148" s="6">
        <f t="shared" si="1555"/>
        <v>0.57872811408007263</v>
      </c>
      <c r="S2148" s="6">
        <f t="shared" ref="S2148:T2148" si="1558">S2144/S2143</f>
        <v>0.58847155463440204</v>
      </c>
      <c r="T2148" s="6">
        <f t="shared" si="1558"/>
        <v>0.54954525890499673</v>
      </c>
    </row>
    <row r="2149" spans="2:20">
      <c r="B2149">
        <v>8001</v>
      </c>
      <c r="D2149" t="s">
        <v>21</v>
      </c>
      <c r="E2149" s="6">
        <v>0.23230000000000001</v>
      </c>
      <c r="F2149" s="6">
        <v>0.23549999999999999</v>
      </c>
      <c r="G2149" s="6">
        <v>0.2432</v>
      </c>
      <c r="H2149" s="6">
        <v>0.24540000000000001</v>
      </c>
      <c r="I2149" s="6">
        <v>0.24917359636636985</v>
      </c>
      <c r="J2149" s="6">
        <v>0.2475860536197349</v>
      </c>
      <c r="K2149" s="6">
        <f t="shared" ref="K2149:R2149" si="1559">K2144/K2142</f>
        <v>0.2765236941093242</v>
      </c>
      <c r="L2149" s="6">
        <f t="shared" si="1559"/>
        <v>0.24698458043963095</v>
      </c>
      <c r="M2149" s="6">
        <f t="shared" si="1559"/>
        <v>0.24308574567981289</v>
      </c>
      <c r="N2149" s="6">
        <f t="shared" si="1559"/>
        <v>0.23098220208893544</v>
      </c>
      <c r="O2149" s="6">
        <f t="shared" si="1559"/>
        <v>0.21887023105024669</v>
      </c>
      <c r="P2149" s="6">
        <f t="shared" si="1559"/>
        <v>0.21469571179166511</v>
      </c>
      <c r="Q2149" s="6">
        <f t="shared" si="1559"/>
        <v>0.3277151807019264</v>
      </c>
      <c r="R2149" s="6">
        <f t="shared" si="1559"/>
        <v>0.22320187680035827</v>
      </c>
      <c r="S2149" s="6">
        <f t="shared" ref="S2149:T2149" si="1560">S2144/S2142</f>
        <v>0.22372183063094661</v>
      </c>
      <c r="T2149" s="6">
        <f t="shared" si="1560"/>
        <v>0.21134027891211718</v>
      </c>
    </row>
    <row r="2150" spans="2:20">
      <c r="B2150">
        <v>8001</v>
      </c>
      <c r="E2150" s="8"/>
      <c r="F2150" s="8"/>
      <c r="G2150" s="8"/>
    </row>
    <row r="2153" spans="2:20">
      <c r="E2153" s="106" t="s">
        <v>3</v>
      </c>
      <c r="F2153" s="106" t="s">
        <v>4</v>
      </c>
      <c r="G2153" s="106" t="s">
        <v>5</v>
      </c>
      <c r="H2153" s="106" t="s">
        <v>6</v>
      </c>
      <c r="I2153" s="106" t="s">
        <v>7</v>
      </c>
      <c r="J2153" s="106" t="s">
        <v>8</v>
      </c>
      <c r="K2153" s="106" t="s">
        <v>636</v>
      </c>
      <c r="L2153" s="106" t="s">
        <v>637</v>
      </c>
      <c r="M2153" s="106" t="s">
        <v>638</v>
      </c>
      <c r="N2153" s="106" t="s">
        <v>666</v>
      </c>
      <c r="O2153" s="106" t="s">
        <v>685</v>
      </c>
      <c r="P2153" s="106" t="s">
        <v>705</v>
      </c>
      <c r="Q2153" s="106" t="s">
        <v>706</v>
      </c>
      <c r="R2153" s="106" t="s">
        <v>913</v>
      </c>
      <c r="S2153" s="106" t="s">
        <v>923</v>
      </c>
      <c r="T2153" s="106" t="s">
        <v>952</v>
      </c>
    </row>
    <row r="2154" spans="2:20">
      <c r="C2154" s="9" t="s">
        <v>439</v>
      </c>
      <c r="D2154" s="10" t="s">
        <v>12</v>
      </c>
      <c r="E2154" s="11">
        <v>349120</v>
      </c>
      <c r="F2154" s="11">
        <v>333710</v>
      </c>
      <c r="G2154" s="11">
        <v>334414</v>
      </c>
      <c r="H2154" s="11">
        <v>344079</v>
      </c>
      <c r="I2154" s="11">
        <v>347028</v>
      </c>
      <c r="J2154" s="102">
        <v>363474</v>
      </c>
      <c r="K2154" s="11">
        <f>'FY14-15'!GH16</f>
        <v>372997</v>
      </c>
      <c r="L2154" s="11">
        <f>'FY15-16'!GH16</f>
        <v>376195</v>
      </c>
      <c r="M2154" s="11">
        <f>'FY16-17'!GH16</f>
        <v>361904</v>
      </c>
      <c r="N2154" s="11">
        <f>'FY17-18'!GH16</f>
        <v>354069</v>
      </c>
      <c r="O2154" s="11">
        <f>'FY18-19'!GH16</f>
        <v>356049</v>
      </c>
      <c r="P2154" s="11">
        <f>'FY19-20'!GH16</f>
        <v>359342</v>
      </c>
      <c r="Q2154" s="11">
        <f>'FY20-21'!GH16</f>
        <v>285036</v>
      </c>
      <c r="R2154" s="11">
        <f>'FY21-22'!GH16</f>
        <v>316766</v>
      </c>
      <c r="S2154" s="11">
        <f>'FY22-23'!GB16</f>
        <v>317694</v>
      </c>
      <c r="T2154" s="11">
        <f>'FY23-24'!GB16</f>
        <v>279043</v>
      </c>
    </row>
    <row r="2155" spans="2:20">
      <c r="C2155" s="9"/>
      <c r="D2155" s="10" t="s">
        <v>13</v>
      </c>
      <c r="E2155" s="11">
        <v>62664218</v>
      </c>
      <c r="F2155" s="11">
        <v>61570221</v>
      </c>
      <c r="G2155" s="11">
        <v>59490499</v>
      </c>
      <c r="H2155" s="11">
        <v>59110151</v>
      </c>
      <c r="I2155" s="11">
        <v>58945776</v>
      </c>
      <c r="J2155" s="102">
        <v>60156260</v>
      </c>
      <c r="K2155" s="11">
        <f>'FY14-15'!GH18</f>
        <v>57970574.300000004</v>
      </c>
      <c r="L2155" s="11">
        <f>'FY15-16'!GH18</f>
        <v>59414629.900000006</v>
      </c>
      <c r="M2155" s="11">
        <f>'FY16-17'!GH18</f>
        <v>59647546.399999999</v>
      </c>
      <c r="N2155" s="11">
        <f>'FY17-18'!GH18</f>
        <v>58744607.499999993</v>
      </c>
      <c r="O2155" s="11">
        <f>'FY18-19'!GH18</f>
        <v>56402902.299999997</v>
      </c>
      <c r="P2155" s="11">
        <f>'FY19-20'!GH18</f>
        <v>41114988.400000006</v>
      </c>
      <c r="Q2155" s="11">
        <f>'FY20-21'!GH18</f>
        <v>33020580.600000001</v>
      </c>
      <c r="R2155" s="11">
        <f>'FY21-22'!GH18</f>
        <v>46133247.299999997</v>
      </c>
      <c r="S2155" s="11">
        <f>'FY22-23'!GB18</f>
        <v>47555659</v>
      </c>
      <c r="T2155" s="11">
        <f>'FY23-24'!GB18</f>
        <v>46765450.899999999</v>
      </c>
    </row>
    <row r="2156" spans="2:20">
      <c r="D2156" s="10" t="s">
        <v>667</v>
      </c>
      <c r="E2156" s="11">
        <v>53655005.800000019</v>
      </c>
      <c r="F2156" s="11">
        <v>52712902.800000004</v>
      </c>
      <c r="G2156" s="11">
        <v>54188528.900000006</v>
      </c>
      <c r="H2156" s="11">
        <v>53365359.899999999</v>
      </c>
      <c r="I2156" s="11">
        <v>49982013.900000006</v>
      </c>
      <c r="J2156" s="102">
        <v>49202612.699999981</v>
      </c>
      <c r="K2156" s="11">
        <f>'FY14-15'!GH32</f>
        <v>48553280.5</v>
      </c>
      <c r="L2156" s="11">
        <f>'FY15-16'!GH32</f>
        <v>48656213.800000012</v>
      </c>
      <c r="M2156" s="11">
        <f>'FY16-17'!GH32</f>
        <v>49681093.399999984</v>
      </c>
      <c r="N2156" s="11">
        <f>'FY17-18'!GH32</f>
        <v>49783736.799999997</v>
      </c>
      <c r="O2156" s="11">
        <f>'FY18-19'!GH32</f>
        <v>49728214.599999979</v>
      </c>
      <c r="P2156" s="11">
        <f>'FY19-20'!GH32</f>
        <v>36485596.399999991</v>
      </c>
      <c r="Q2156" s="11">
        <f>'FY20-21'!GH32</f>
        <v>32777562.900000006</v>
      </c>
      <c r="R2156" s="11">
        <f>'FY21-22'!GH32</f>
        <v>42105951.600000001</v>
      </c>
      <c r="S2156" s="11">
        <f>'FY22-23'!GB32</f>
        <v>40476963.200000025</v>
      </c>
      <c r="T2156" s="11">
        <f>'FY23-24'!GB32</f>
        <v>39664823.899999976</v>
      </c>
    </row>
    <row r="2157" spans="2:20">
      <c r="D2157" s="10" t="s">
        <v>24</v>
      </c>
      <c r="E2157" s="11">
        <v>202384615.06000006</v>
      </c>
      <c r="F2157" s="11">
        <v>205975208.92999992</v>
      </c>
      <c r="G2157" s="11">
        <v>204546773.28999996</v>
      </c>
      <c r="H2157" s="11">
        <v>209701420.03000003</v>
      </c>
      <c r="I2157" s="11">
        <v>213737057.74000004</v>
      </c>
      <c r="J2157" s="102">
        <v>221248424.5699999</v>
      </c>
      <c r="K2157" s="11">
        <f>'FY14-15'!GH8</f>
        <v>221290153.70999998</v>
      </c>
      <c r="L2157" s="11">
        <f>'FY15-16'!GH8</f>
        <v>234022001.50999999</v>
      </c>
      <c r="M2157" s="11">
        <f>'FY16-17'!GH8</f>
        <v>242083531.91999978</v>
      </c>
      <c r="N2157" s="11">
        <f>'FY17-18'!GH8</f>
        <v>255425124.41000009</v>
      </c>
      <c r="O2157" s="11">
        <f>'FY18-19'!GH8</f>
        <v>275971758.85999978</v>
      </c>
      <c r="P2157" s="11">
        <f>'FY19-20'!GH8</f>
        <v>274285673.66000015</v>
      </c>
      <c r="Q2157" s="11">
        <f>'FY20-21'!GH8</f>
        <v>258173126.69000003</v>
      </c>
      <c r="R2157" s="11">
        <f>'FY21-22'!GH8</f>
        <v>290292950.44999993</v>
      </c>
      <c r="S2157" s="11">
        <f>'FY22-23'!GB8</f>
        <v>314202701.72000015</v>
      </c>
      <c r="T2157" s="11">
        <f>'FY23-24'!GB8</f>
        <v>343819585.60999984</v>
      </c>
    </row>
    <row r="2158" spans="2:20">
      <c r="D2158" s="10" t="s">
        <v>15</v>
      </c>
      <c r="E2158" s="11">
        <v>83650260.089999929</v>
      </c>
      <c r="F2158" s="11">
        <v>84520163.589999944</v>
      </c>
      <c r="G2158" s="11">
        <v>84411847.969999954</v>
      </c>
      <c r="H2158" s="11">
        <v>85140862.979999974</v>
      </c>
      <c r="I2158" s="11">
        <v>84538041.629999995</v>
      </c>
      <c r="J2158" s="102">
        <v>86914331.640000001</v>
      </c>
      <c r="K2158" s="11">
        <f>'FY14-15'!GH38</f>
        <v>86761417.730000004</v>
      </c>
      <c r="L2158" s="11">
        <f>'FY15-16'!GH38</f>
        <v>90829337.50000003</v>
      </c>
      <c r="M2158" s="11">
        <f>'FY16-17'!GH38</f>
        <v>93719307.100000039</v>
      </c>
      <c r="N2158" s="11">
        <f>'FY17-18'!GH38</f>
        <v>98354533.13000001</v>
      </c>
      <c r="O2158" s="11">
        <f>'FY18-19'!GH38</f>
        <v>105256165.06000003</v>
      </c>
      <c r="P2158" s="11">
        <f>'FY19-20'!GH38</f>
        <v>101316610.71999995</v>
      </c>
      <c r="Q2158" s="11">
        <f>'FY20-21'!GH38</f>
        <v>95250615.63000001</v>
      </c>
      <c r="R2158" s="11">
        <f>'FY21-22'!GH38</f>
        <v>108195711.13999987</v>
      </c>
      <c r="S2158" s="11">
        <f>'FY22-23'!GB38</f>
        <v>115901091.17000002</v>
      </c>
      <c r="T2158" s="11">
        <f>'FY23-24'!GB38</f>
        <v>125743960.71000007</v>
      </c>
    </row>
    <row r="2159" spans="2:20">
      <c r="D2159" s="10" t="s">
        <v>16</v>
      </c>
      <c r="E2159" s="11">
        <v>48803474.919999979</v>
      </c>
      <c r="F2159" s="11">
        <v>49784111.859999977</v>
      </c>
      <c r="G2159" s="11">
        <v>50620332.740000032</v>
      </c>
      <c r="H2159" s="11">
        <v>52259643.450000025</v>
      </c>
      <c r="I2159" s="11">
        <v>53053629.269999996</v>
      </c>
      <c r="J2159" s="102">
        <v>54454896.750000037</v>
      </c>
      <c r="K2159" s="11">
        <f>'FY14-15'!GH49</f>
        <v>58110379.370000005</v>
      </c>
      <c r="L2159" s="11">
        <f>'FY15-16'!GH49</f>
        <v>56961526.979999997</v>
      </c>
      <c r="M2159" s="11">
        <f>'FY16-17'!GH49</f>
        <v>57882392.209999979</v>
      </c>
      <c r="N2159" s="11">
        <f>'FY17-18'!GH49</f>
        <v>58325859.219999984</v>
      </c>
      <c r="O2159" s="11">
        <f>'FY18-19'!GH49</f>
        <v>59702366.619999945</v>
      </c>
      <c r="P2159" s="11">
        <f>'FY19-20'!GH49</f>
        <v>60798417.390000015</v>
      </c>
      <c r="Q2159" s="11">
        <f>'FY20-21'!GH49</f>
        <v>61987589.000000015</v>
      </c>
      <c r="R2159" s="11">
        <f>'FY21-22'!GH49</f>
        <v>64439895.279999994</v>
      </c>
      <c r="S2159" s="11">
        <f>'FY22-23'!GB49</f>
        <v>67589737</v>
      </c>
      <c r="T2159" s="11">
        <f>'FY23-24'!GB49</f>
        <v>70522840.990000024</v>
      </c>
    </row>
    <row r="2160" spans="2:20">
      <c r="D2160" s="10" t="s">
        <v>17</v>
      </c>
      <c r="E2160" s="13">
        <v>579.70000000000005</v>
      </c>
      <c r="F2160" s="13">
        <v>617.23</v>
      </c>
      <c r="G2160" s="13">
        <v>611.66</v>
      </c>
      <c r="H2160" s="13">
        <v>609.46</v>
      </c>
      <c r="I2160" s="13">
        <v>615.90724016505885</v>
      </c>
      <c r="J2160" s="104">
        <v>608.70495432960786</v>
      </c>
      <c r="K2160" s="107">
        <f t="shared" ref="K2160:R2160" si="1561">K2157/K2154</f>
        <v>593.27596122757018</v>
      </c>
      <c r="L2160" s="107">
        <f t="shared" si="1561"/>
        <v>622.07632081766099</v>
      </c>
      <c r="M2160" s="107">
        <f t="shared" si="1561"/>
        <v>668.9164306556429</v>
      </c>
      <c r="N2160" s="107">
        <f t="shared" si="1561"/>
        <v>721.39928773770112</v>
      </c>
      <c r="O2160" s="107">
        <f t="shared" si="1561"/>
        <v>775.09488542307315</v>
      </c>
      <c r="P2160" s="107">
        <f t="shared" si="1561"/>
        <v>763.29979145215464</v>
      </c>
      <c r="Q2160" s="107">
        <f t="shared" si="1561"/>
        <v>905.75620865434553</v>
      </c>
      <c r="R2160" s="107">
        <f t="shared" si="1561"/>
        <v>916.42711165339688</v>
      </c>
      <c r="S2160" s="107">
        <f t="shared" ref="S2160:T2160" si="1562">S2157/S2154</f>
        <v>989.01049978910567</v>
      </c>
      <c r="T2160" s="107">
        <f>T2157/T2154</f>
        <v>1232.1383643739489</v>
      </c>
    </row>
    <row r="2161" spans="4:20">
      <c r="D2161" s="10" t="s">
        <v>18</v>
      </c>
      <c r="E2161" s="14">
        <v>3.77</v>
      </c>
      <c r="F2161" s="14">
        <v>3.91</v>
      </c>
      <c r="G2161" s="14">
        <v>3.77</v>
      </c>
      <c r="H2161" s="14">
        <v>3.93</v>
      </c>
      <c r="I2161" s="12">
        <v>4.276279426587891</v>
      </c>
      <c r="J2161" s="103">
        <v>4.4966804083962799</v>
      </c>
      <c r="K2161" s="13">
        <f t="shared" ref="K2161:R2161" si="1563">K2157/K2156</f>
        <v>4.557676668417904</v>
      </c>
      <c r="L2161" s="13">
        <f t="shared" si="1563"/>
        <v>4.8097043159161705</v>
      </c>
      <c r="M2161" s="13">
        <f t="shared" si="1563"/>
        <v>4.8727496790559739</v>
      </c>
      <c r="N2161" s="13">
        <f t="shared" si="1563"/>
        <v>5.1306940946626591</v>
      </c>
      <c r="O2161" s="13">
        <f t="shared" si="1563"/>
        <v>5.5496011887786514</v>
      </c>
      <c r="P2161" s="13">
        <f t="shared" si="1563"/>
        <v>7.5176425966275344</v>
      </c>
      <c r="Q2161" s="13">
        <f t="shared" si="1563"/>
        <v>7.8765199071588077</v>
      </c>
      <c r="R2161" s="13">
        <f t="shared" si="1563"/>
        <v>6.8943448472020741</v>
      </c>
      <c r="S2161" s="13">
        <f t="shared" ref="S2161:T2161" si="1564">S2157/S2156</f>
        <v>7.7625067910232941</v>
      </c>
      <c r="T2161" s="13">
        <f t="shared" si="1564"/>
        <v>8.6681233345901738</v>
      </c>
    </row>
    <row r="2162" spans="4:20">
      <c r="D2162" s="10" t="s">
        <v>19</v>
      </c>
      <c r="E2162" s="15">
        <v>0.4133</v>
      </c>
      <c r="F2162" s="15">
        <f>F2158/F2157</f>
        <v>0.4103414388025885</v>
      </c>
      <c r="G2162" s="15">
        <v>0.41270000000000001</v>
      </c>
      <c r="H2162" s="15">
        <v>0.40600000000000003</v>
      </c>
      <c r="I2162" s="15">
        <v>0.39552355835662389</v>
      </c>
      <c r="J2162" s="105">
        <v>0.39283593457860544</v>
      </c>
      <c r="K2162" s="15">
        <f t="shared" ref="K2162:M2163" si="1565">K2158/K2157</f>
        <v>0.39207084578964391</v>
      </c>
      <c r="L2162" s="15">
        <f t="shared" si="1565"/>
        <v>0.38812306925816459</v>
      </c>
      <c r="M2162" s="15">
        <f t="shared" si="1565"/>
        <v>0.38713623498756217</v>
      </c>
      <c r="N2162" s="15">
        <f t="shared" ref="N2162:R2163" si="1566">N2158/N2157</f>
        <v>0.38506209346941345</v>
      </c>
      <c r="O2162" s="15">
        <f t="shared" si="1566"/>
        <v>0.38140194306402342</v>
      </c>
      <c r="P2162" s="15">
        <f t="shared" si="1566"/>
        <v>0.36938353129442081</v>
      </c>
      <c r="Q2162" s="15">
        <f t="shared" si="1566"/>
        <v>0.36894086093000555</v>
      </c>
      <c r="R2162" s="15">
        <f t="shared" si="1566"/>
        <v>0.37271215498784738</v>
      </c>
      <c r="S2162" s="15">
        <f t="shared" ref="S2162:T2162" si="1567">S2158/S2157</f>
        <v>0.3688736300978232</v>
      </c>
      <c r="T2162" s="15">
        <f t="shared" si="1567"/>
        <v>0.3657265786267147</v>
      </c>
    </row>
    <row r="2163" spans="4:20">
      <c r="D2163" s="10" t="s">
        <v>20</v>
      </c>
      <c r="E2163" s="15">
        <v>0.58340000000000003</v>
      </c>
      <c r="F2163" s="15">
        <v>0.58899999999999997</v>
      </c>
      <c r="G2163" s="15">
        <v>0.59970000000000001</v>
      </c>
      <c r="H2163" s="15">
        <v>0.61380000000000001</v>
      </c>
      <c r="I2163" s="15">
        <v>0.62757107033779291</v>
      </c>
      <c r="J2163" s="105">
        <v>0.626535298868232</v>
      </c>
      <c r="K2163" s="15">
        <f t="shared" si="1565"/>
        <v>0.66977212786953844</v>
      </c>
      <c r="L2163" s="15">
        <f t="shared" si="1565"/>
        <v>0.62712696742943852</v>
      </c>
      <c r="M2163" s="15">
        <f t="shared" si="1565"/>
        <v>0.61761438492325293</v>
      </c>
      <c r="N2163" s="15">
        <f t="shared" si="1566"/>
        <v>0.59301648194402834</v>
      </c>
      <c r="O2163" s="15">
        <f t="shared" si="1566"/>
        <v>0.56721016375589317</v>
      </c>
      <c r="P2163" s="15">
        <f t="shared" si="1566"/>
        <v>0.60008341137687082</v>
      </c>
      <c r="Q2163" s="15">
        <f t="shared" si="1566"/>
        <v>0.65078412974032773</v>
      </c>
      <c r="R2163" s="15">
        <f t="shared" si="1566"/>
        <v>0.59558641096797238</v>
      </c>
      <c r="S2163" s="15">
        <f t="shared" ref="S2163:T2163" si="1568">S2159/S2158</f>
        <v>0.58316739141706209</v>
      </c>
      <c r="T2163" s="15">
        <f t="shared" si="1568"/>
        <v>0.5608447562157276</v>
      </c>
    </row>
    <row r="2164" spans="4:20">
      <c r="D2164" s="10" t="s">
        <v>21</v>
      </c>
      <c r="E2164" s="15">
        <v>0.24110000000000001</v>
      </c>
      <c r="F2164" s="15">
        <v>0.2417</v>
      </c>
      <c r="G2164" s="15">
        <v>0.2475</v>
      </c>
      <c r="H2164" s="15">
        <v>0.2492</v>
      </c>
      <c r="I2164" s="15">
        <v>0.24821914286167895</v>
      </c>
      <c r="J2164" s="105">
        <v>0.2461255796773878</v>
      </c>
      <c r="K2164" s="15">
        <f t="shared" ref="K2164:R2164" si="1569">K2159/K2157</f>
        <v>0.26259812466013949</v>
      </c>
      <c r="L2164" s="15">
        <f t="shared" si="1569"/>
        <v>0.24340244341327871</v>
      </c>
      <c r="M2164" s="15">
        <f t="shared" si="1569"/>
        <v>0.23910090765334713</v>
      </c>
      <c r="N2164" s="15">
        <f t="shared" si="1569"/>
        <v>0.22834816799923416</v>
      </c>
      <c r="O2164" s="15">
        <f t="shared" si="1569"/>
        <v>0.21633505858216059</v>
      </c>
      <c r="P2164" s="15">
        <f t="shared" si="1569"/>
        <v>0.22166092956559116</v>
      </c>
      <c r="Q2164" s="15">
        <f t="shared" si="1569"/>
        <v>0.24010085710598095</v>
      </c>
      <c r="R2164" s="15">
        <f t="shared" si="1569"/>
        <v>0.22198229471335068</v>
      </c>
      <c r="S2164" s="15">
        <f t="shared" ref="S2164:T2164" si="1570">S2159/S2157</f>
        <v>0.21511507262668986</v>
      </c>
      <c r="T2164" s="15">
        <f t="shared" si="1570"/>
        <v>0.20511583383151194</v>
      </c>
    </row>
  </sheetData>
  <phoneticPr fontId="1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BB98-1798-4E30-8B4C-E1B9085CEF3B}">
  <dimension ref="A1:IP52"/>
  <sheetViews>
    <sheetView topLeftCell="FU1" zoomScale="110" zoomScaleNormal="110" workbookViewId="0">
      <pane ySplit="4" topLeftCell="A33" activePane="bottomLeft" state="frozen"/>
      <selection pane="bottomLeft" activeCell="E16" sqref="E16"/>
    </sheetView>
  </sheetViews>
  <sheetFormatPr defaultRowHeight="15.75" customHeight="1"/>
  <cols>
    <col min="1" max="1" width="7.7109375" style="135" customWidth="1"/>
    <col min="2" max="2" width="57.28515625" style="123" customWidth="1"/>
    <col min="3" max="3" width="10" style="135" bestFit="1" customWidth="1"/>
    <col min="4" max="4" width="10" style="135" customWidth="1"/>
    <col min="5" max="5" width="28.42578125" style="144" bestFit="1" customWidth="1"/>
    <col min="6" max="33" width="25.85546875" style="123" customWidth="1"/>
    <col min="34" max="34" width="25.28515625" style="123" customWidth="1"/>
    <col min="35" max="36" width="25.85546875" style="123" customWidth="1"/>
    <col min="37" max="37" width="25.5703125" style="123" customWidth="1"/>
    <col min="38" max="44" width="25.85546875" style="123" customWidth="1"/>
    <col min="45" max="45" width="21.28515625" style="123" customWidth="1"/>
    <col min="46" max="46" width="22.42578125" style="123" customWidth="1"/>
    <col min="47" max="47" width="23" style="123" customWidth="1"/>
    <col min="48" max="50" width="25.85546875" style="123" customWidth="1"/>
    <col min="51" max="51" width="26.140625" style="123" customWidth="1"/>
    <col min="52" max="93" width="25.85546875" style="123" customWidth="1"/>
    <col min="94" max="95" width="22.85546875" style="123" customWidth="1"/>
    <col min="96" max="96" width="25.7109375" style="123" customWidth="1"/>
    <col min="97" max="114" width="25.85546875" style="123" customWidth="1"/>
    <col min="115" max="115" width="25.42578125" style="123" customWidth="1"/>
    <col min="116" max="127" width="25.85546875" style="123" customWidth="1"/>
    <col min="128" max="128" width="25.7109375" style="123" customWidth="1"/>
    <col min="129" max="151" width="25.85546875" style="123" customWidth="1"/>
    <col min="152" max="152" width="25.5703125" style="123" customWidth="1"/>
    <col min="153" max="153" width="24.7109375" style="123" customWidth="1"/>
    <col min="154" max="154" width="19.140625" style="123" customWidth="1"/>
    <col min="155" max="163" width="25.85546875" style="123" customWidth="1"/>
    <col min="164" max="164" width="24.7109375" style="123" customWidth="1"/>
    <col min="165" max="165" width="26.140625" style="123" customWidth="1"/>
    <col min="166" max="179" width="25.85546875" style="123" customWidth="1"/>
    <col min="180" max="183" width="25.140625" style="123" customWidth="1"/>
    <col min="184" max="184" width="25.140625" style="138" customWidth="1"/>
    <col min="185" max="185" width="25.85546875" style="123" customWidth="1"/>
    <col min="186" max="186" width="33.5703125" style="123" customWidth="1"/>
    <col min="187" max="187" width="14" style="123" bestFit="1" customWidth="1"/>
    <col min="188" max="188" width="12.85546875" style="123" customWidth="1"/>
    <col min="189" max="189" width="14" style="123" bestFit="1" customWidth="1"/>
    <col min="190" max="190" width="15.42578125" style="123" customWidth="1"/>
    <col min="191" max="256" width="9.140625" style="123"/>
    <col min="257" max="257" width="7.7109375" style="123" customWidth="1"/>
    <col min="258" max="258" width="57.28515625" style="123" customWidth="1"/>
    <col min="259" max="259" width="10" style="123" bestFit="1" customWidth="1"/>
    <col min="260" max="260" width="10" style="123" customWidth="1"/>
    <col min="261" max="261" width="28.42578125" style="123" bestFit="1" customWidth="1"/>
    <col min="262" max="289" width="25.85546875" style="123" customWidth="1"/>
    <col min="290" max="290" width="25.28515625" style="123" customWidth="1"/>
    <col min="291" max="292" width="25.85546875" style="123" customWidth="1"/>
    <col min="293" max="293" width="25.5703125" style="123" customWidth="1"/>
    <col min="294" max="300" width="25.85546875" style="123" customWidth="1"/>
    <col min="301" max="301" width="21.28515625" style="123" customWidth="1"/>
    <col min="302" max="302" width="22.42578125" style="123" customWidth="1"/>
    <col min="303" max="303" width="23" style="123" customWidth="1"/>
    <col min="304" max="306" width="25.85546875" style="123" customWidth="1"/>
    <col min="307" max="307" width="26.140625" style="123" customWidth="1"/>
    <col min="308" max="349" width="25.85546875" style="123" customWidth="1"/>
    <col min="350" max="351" width="22.85546875" style="123" customWidth="1"/>
    <col min="352" max="352" width="25.7109375" style="123" customWidth="1"/>
    <col min="353" max="370" width="25.85546875" style="123" customWidth="1"/>
    <col min="371" max="371" width="25.42578125" style="123" customWidth="1"/>
    <col min="372" max="383" width="25.85546875" style="123" customWidth="1"/>
    <col min="384" max="384" width="25.7109375" style="123" customWidth="1"/>
    <col min="385" max="407" width="25.85546875" style="123" customWidth="1"/>
    <col min="408" max="408" width="25.5703125" style="123" customWidth="1"/>
    <col min="409" max="409" width="24.7109375" style="123" customWidth="1"/>
    <col min="410" max="410" width="19.140625" style="123" customWidth="1"/>
    <col min="411" max="419" width="25.85546875" style="123" customWidth="1"/>
    <col min="420" max="420" width="24.7109375" style="123" customWidth="1"/>
    <col min="421" max="421" width="26.140625" style="123" customWidth="1"/>
    <col min="422" max="435" width="25.85546875" style="123" customWidth="1"/>
    <col min="436" max="440" width="25.140625" style="123" customWidth="1"/>
    <col min="441" max="441" width="25.85546875" style="123" customWidth="1"/>
    <col min="442" max="442" width="33.5703125" style="123" customWidth="1"/>
    <col min="443" max="443" width="14" style="123" bestFit="1" customWidth="1"/>
    <col min="444" max="444" width="12.85546875" style="123" customWidth="1"/>
    <col min="445" max="445" width="14" style="123" bestFit="1" customWidth="1"/>
    <col min="446" max="446" width="15.42578125" style="123" customWidth="1"/>
    <col min="447" max="512" width="9.140625" style="123"/>
    <col min="513" max="513" width="7.7109375" style="123" customWidth="1"/>
    <col min="514" max="514" width="57.28515625" style="123" customWidth="1"/>
    <col min="515" max="515" width="10" style="123" bestFit="1" customWidth="1"/>
    <col min="516" max="516" width="10" style="123" customWidth="1"/>
    <col min="517" max="517" width="28.42578125" style="123" bestFit="1" customWidth="1"/>
    <col min="518" max="545" width="25.85546875" style="123" customWidth="1"/>
    <col min="546" max="546" width="25.28515625" style="123" customWidth="1"/>
    <col min="547" max="548" width="25.85546875" style="123" customWidth="1"/>
    <col min="549" max="549" width="25.5703125" style="123" customWidth="1"/>
    <col min="550" max="556" width="25.85546875" style="123" customWidth="1"/>
    <col min="557" max="557" width="21.28515625" style="123" customWidth="1"/>
    <col min="558" max="558" width="22.42578125" style="123" customWidth="1"/>
    <col min="559" max="559" width="23" style="123" customWidth="1"/>
    <col min="560" max="562" width="25.85546875" style="123" customWidth="1"/>
    <col min="563" max="563" width="26.140625" style="123" customWidth="1"/>
    <col min="564" max="605" width="25.85546875" style="123" customWidth="1"/>
    <col min="606" max="607" width="22.85546875" style="123" customWidth="1"/>
    <col min="608" max="608" width="25.7109375" style="123" customWidth="1"/>
    <col min="609" max="626" width="25.85546875" style="123" customWidth="1"/>
    <col min="627" max="627" width="25.42578125" style="123" customWidth="1"/>
    <col min="628" max="639" width="25.85546875" style="123" customWidth="1"/>
    <col min="640" max="640" width="25.7109375" style="123" customWidth="1"/>
    <col min="641" max="663" width="25.85546875" style="123" customWidth="1"/>
    <col min="664" max="664" width="25.5703125" style="123" customWidth="1"/>
    <col min="665" max="665" width="24.7109375" style="123" customWidth="1"/>
    <col min="666" max="666" width="19.140625" style="123" customWidth="1"/>
    <col min="667" max="675" width="25.85546875" style="123" customWidth="1"/>
    <col min="676" max="676" width="24.7109375" style="123" customWidth="1"/>
    <col min="677" max="677" width="26.140625" style="123" customWidth="1"/>
    <col min="678" max="691" width="25.85546875" style="123" customWidth="1"/>
    <col min="692" max="696" width="25.140625" style="123" customWidth="1"/>
    <col min="697" max="697" width="25.85546875" style="123" customWidth="1"/>
    <col min="698" max="698" width="33.5703125" style="123" customWidth="1"/>
    <col min="699" max="699" width="14" style="123" bestFit="1" customWidth="1"/>
    <col min="700" max="700" width="12.85546875" style="123" customWidth="1"/>
    <col min="701" max="701" width="14" style="123" bestFit="1" customWidth="1"/>
    <col min="702" max="702" width="15.42578125" style="123" customWidth="1"/>
    <col min="703" max="768" width="9.140625" style="123"/>
    <col min="769" max="769" width="7.7109375" style="123" customWidth="1"/>
    <col min="770" max="770" width="57.28515625" style="123" customWidth="1"/>
    <col min="771" max="771" width="10" style="123" bestFit="1" customWidth="1"/>
    <col min="772" max="772" width="10" style="123" customWidth="1"/>
    <col min="773" max="773" width="28.42578125" style="123" bestFit="1" customWidth="1"/>
    <col min="774" max="801" width="25.85546875" style="123" customWidth="1"/>
    <col min="802" max="802" width="25.28515625" style="123" customWidth="1"/>
    <col min="803" max="804" width="25.85546875" style="123" customWidth="1"/>
    <col min="805" max="805" width="25.5703125" style="123" customWidth="1"/>
    <col min="806" max="812" width="25.85546875" style="123" customWidth="1"/>
    <col min="813" max="813" width="21.28515625" style="123" customWidth="1"/>
    <col min="814" max="814" width="22.42578125" style="123" customWidth="1"/>
    <col min="815" max="815" width="23" style="123" customWidth="1"/>
    <col min="816" max="818" width="25.85546875" style="123" customWidth="1"/>
    <col min="819" max="819" width="26.140625" style="123" customWidth="1"/>
    <col min="820" max="861" width="25.85546875" style="123" customWidth="1"/>
    <col min="862" max="863" width="22.85546875" style="123" customWidth="1"/>
    <col min="864" max="864" width="25.7109375" style="123" customWidth="1"/>
    <col min="865" max="882" width="25.85546875" style="123" customWidth="1"/>
    <col min="883" max="883" width="25.42578125" style="123" customWidth="1"/>
    <col min="884" max="895" width="25.85546875" style="123" customWidth="1"/>
    <col min="896" max="896" width="25.7109375" style="123" customWidth="1"/>
    <col min="897" max="919" width="25.85546875" style="123" customWidth="1"/>
    <col min="920" max="920" width="25.5703125" style="123" customWidth="1"/>
    <col min="921" max="921" width="24.7109375" style="123" customWidth="1"/>
    <col min="922" max="922" width="19.140625" style="123" customWidth="1"/>
    <col min="923" max="931" width="25.85546875" style="123" customWidth="1"/>
    <col min="932" max="932" width="24.7109375" style="123" customWidth="1"/>
    <col min="933" max="933" width="26.140625" style="123" customWidth="1"/>
    <col min="934" max="947" width="25.85546875" style="123" customWidth="1"/>
    <col min="948" max="952" width="25.140625" style="123" customWidth="1"/>
    <col min="953" max="953" width="25.85546875" style="123" customWidth="1"/>
    <col min="954" max="954" width="33.5703125" style="123" customWidth="1"/>
    <col min="955" max="955" width="14" style="123" bestFit="1" customWidth="1"/>
    <col min="956" max="956" width="12.85546875" style="123" customWidth="1"/>
    <col min="957" max="957" width="14" style="123" bestFit="1" customWidth="1"/>
    <col min="958" max="958" width="15.42578125" style="123" customWidth="1"/>
    <col min="959" max="1024" width="9.140625" style="123"/>
    <col min="1025" max="1025" width="7.7109375" style="123" customWidth="1"/>
    <col min="1026" max="1026" width="57.28515625" style="123" customWidth="1"/>
    <col min="1027" max="1027" width="10" style="123" bestFit="1" customWidth="1"/>
    <col min="1028" max="1028" width="10" style="123" customWidth="1"/>
    <col min="1029" max="1029" width="28.42578125" style="123" bestFit="1" customWidth="1"/>
    <col min="1030" max="1057" width="25.85546875" style="123" customWidth="1"/>
    <col min="1058" max="1058" width="25.28515625" style="123" customWidth="1"/>
    <col min="1059" max="1060" width="25.85546875" style="123" customWidth="1"/>
    <col min="1061" max="1061" width="25.5703125" style="123" customWidth="1"/>
    <col min="1062" max="1068" width="25.85546875" style="123" customWidth="1"/>
    <col min="1069" max="1069" width="21.28515625" style="123" customWidth="1"/>
    <col min="1070" max="1070" width="22.42578125" style="123" customWidth="1"/>
    <col min="1071" max="1071" width="23" style="123" customWidth="1"/>
    <col min="1072" max="1074" width="25.85546875" style="123" customWidth="1"/>
    <col min="1075" max="1075" width="26.140625" style="123" customWidth="1"/>
    <col min="1076" max="1117" width="25.85546875" style="123" customWidth="1"/>
    <col min="1118" max="1119" width="22.85546875" style="123" customWidth="1"/>
    <col min="1120" max="1120" width="25.7109375" style="123" customWidth="1"/>
    <col min="1121" max="1138" width="25.85546875" style="123" customWidth="1"/>
    <col min="1139" max="1139" width="25.42578125" style="123" customWidth="1"/>
    <col min="1140" max="1151" width="25.85546875" style="123" customWidth="1"/>
    <col min="1152" max="1152" width="25.7109375" style="123" customWidth="1"/>
    <col min="1153" max="1175" width="25.85546875" style="123" customWidth="1"/>
    <col min="1176" max="1176" width="25.5703125" style="123" customWidth="1"/>
    <col min="1177" max="1177" width="24.7109375" style="123" customWidth="1"/>
    <col min="1178" max="1178" width="19.140625" style="123" customWidth="1"/>
    <col min="1179" max="1187" width="25.85546875" style="123" customWidth="1"/>
    <col min="1188" max="1188" width="24.7109375" style="123" customWidth="1"/>
    <col min="1189" max="1189" width="26.140625" style="123" customWidth="1"/>
    <col min="1190" max="1203" width="25.85546875" style="123" customWidth="1"/>
    <col min="1204" max="1208" width="25.140625" style="123" customWidth="1"/>
    <col min="1209" max="1209" width="25.85546875" style="123" customWidth="1"/>
    <col min="1210" max="1210" width="33.5703125" style="123" customWidth="1"/>
    <col min="1211" max="1211" width="14" style="123" bestFit="1" customWidth="1"/>
    <col min="1212" max="1212" width="12.85546875" style="123" customWidth="1"/>
    <col min="1213" max="1213" width="14" style="123" bestFit="1" customWidth="1"/>
    <col min="1214" max="1214" width="15.42578125" style="123" customWidth="1"/>
    <col min="1215" max="1280" width="9.140625" style="123"/>
    <col min="1281" max="1281" width="7.7109375" style="123" customWidth="1"/>
    <col min="1282" max="1282" width="57.28515625" style="123" customWidth="1"/>
    <col min="1283" max="1283" width="10" style="123" bestFit="1" customWidth="1"/>
    <col min="1284" max="1284" width="10" style="123" customWidth="1"/>
    <col min="1285" max="1285" width="28.42578125" style="123" bestFit="1" customWidth="1"/>
    <col min="1286" max="1313" width="25.85546875" style="123" customWidth="1"/>
    <col min="1314" max="1314" width="25.28515625" style="123" customWidth="1"/>
    <col min="1315" max="1316" width="25.85546875" style="123" customWidth="1"/>
    <col min="1317" max="1317" width="25.5703125" style="123" customWidth="1"/>
    <col min="1318" max="1324" width="25.85546875" style="123" customWidth="1"/>
    <col min="1325" max="1325" width="21.28515625" style="123" customWidth="1"/>
    <col min="1326" max="1326" width="22.42578125" style="123" customWidth="1"/>
    <col min="1327" max="1327" width="23" style="123" customWidth="1"/>
    <col min="1328" max="1330" width="25.85546875" style="123" customWidth="1"/>
    <col min="1331" max="1331" width="26.140625" style="123" customWidth="1"/>
    <col min="1332" max="1373" width="25.85546875" style="123" customWidth="1"/>
    <col min="1374" max="1375" width="22.85546875" style="123" customWidth="1"/>
    <col min="1376" max="1376" width="25.7109375" style="123" customWidth="1"/>
    <col min="1377" max="1394" width="25.85546875" style="123" customWidth="1"/>
    <col min="1395" max="1395" width="25.42578125" style="123" customWidth="1"/>
    <col min="1396" max="1407" width="25.85546875" style="123" customWidth="1"/>
    <col min="1408" max="1408" width="25.7109375" style="123" customWidth="1"/>
    <col min="1409" max="1431" width="25.85546875" style="123" customWidth="1"/>
    <col min="1432" max="1432" width="25.5703125" style="123" customWidth="1"/>
    <col min="1433" max="1433" width="24.7109375" style="123" customWidth="1"/>
    <col min="1434" max="1434" width="19.140625" style="123" customWidth="1"/>
    <col min="1435" max="1443" width="25.85546875" style="123" customWidth="1"/>
    <col min="1444" max="1444" width="24.7109375" style="123" customWidth="1"/>
    <col min="1445" max="1445" width="26.140625" style="123" customWidth="1"/>
    <col min="1446" max="1459" width="25.85546875" style="123" customWidth="1"/>
    <col min="1460" max="1464" width="25.140625" style="123" customWidth="1"/>
    <col min="1465" max="1465" width="25.85546875" style="123" customWidth="1"/>
    <col min="1466" max="1466" width="33.5703125" style="123" customWidth="1"/>
    <col min="1467" max="1467" width="14" style="123" bestFit="1" customWidth="1"/>
    <col min="1468" max="1468" width="12.85546875" style="123" customWidth="1"/>
    <col min="1469" max="1469" width="14" style="123" bestFit="1" customWidth="1"/>
    <col min="1470" max="1470" width="15.42578125" style="123" customWidth="1"/>
    <col min="1471" max="1536" width="9.140625" style="123"/>
    <col min="1537" max="1537" width="7.7109375" style="123" customWidth="1"/>
    <col min="1538" max="1538" width="57.28515625" style="123" customWidth="1"/>
    <col min="1539" max="1539" width="10" style="123" bestFit="1" customWidth="1"/>
    <col min="1540" max="1540" width="10" style="123" customWidth="1"/>
    <col min="1541" max="1541" width="28.42578125" style="123" bestFit="1" customWidth="1"/>
    <col min="1542" max="1569" width="25.85546875" style="123" customWidth="1"/>
    <col min="1570" max="1570" width="25.28515625" style="123" customWidth="1"/>
    <col min="1571" max="1572" width="25.85546875" style="123" customWidth="1"/>
    <col min="1573" max="1573" width="25.5703125" style="123" customWidth="1"/>
    <col min="1574" max="1580" width="25.85546875" style="123" customWidth="1"/>
    <col min="1581" max="1581" width="21.28515625" style="123" customWidth="1"/>
    <col min="1582" max="1582" width="22.42578125" style="123" customWidth="1"/>
    <col min="1583" max="1583" width="23" style="123" customWidth="1"/>
    <col min="1584" max="1586" width="25.85546875" style="123" customWidth="1"/>
    <col min="1587" max="1587" width="26.140625" style="123" customWidth="1"/>
    <col min="1588" max="1629" width="25.85546875" style="123" customWidth="1"/>
    <col min="1630" max="1631" width="22.85546875" style="123" customWidth="1"/>
    <col min="1632" max="1632" width="25.7109375" style="123" customWidth="1"/>
    <col min="1633" max="1650" width="25.85546875" style="123" customWidth="1"/>
    <col min="1651" max="1651" width="25.42578125" style="123" customWidth="1"/>
    <col min="1652" max="1663" width="25.85546875" style="123" customWidth="1"/>
    <col min="1664" max="1664" width="25.7109375" style="123" customWidth="1"/>
    <col min="1665" max="1687" width="25.85546875" style="123" customWidth="1"/>
    <col min="1688" max="1688" width="25.5703125" style="123" customWidth="1"/>
    <col min="1689" max="1689" width="24.7109375" style="123" customWidth="1"/>
    <col min="1690" max="1690" width="19.140625" style="123" customWidth="1"/>
    <col min="1691" max="1699" width="25.85546875" style="123" customWidth="1"/>
    <col min="1700" max="1700" width="24.7109375" style="123" customWidth="1"/>
    <col min="1701" max="1701" width="26.140625" style="123" customWidth="1"/>
    <col min="1702" max="1715" width="25.85546875" style="123" customWidth="1"/>
    <col min="1716" max="1720" width="25.140625" style="123" customWidth="1"/>
    <col min="1721" max="1721" width="25.85546875" style="123" customWidth="1"/>
    <col min="1722" max="1722" width="33.5703125" style="123" customWidth="1"/>
    <col min="1723" max="1723" width="14" style="123" bestFit="1" customWidth="1"/>
    <col min="1724" max="1724" width="12.85546875" style="123" customWidth="1"/>
    <col min="1725" max="1725" width="14" style="123" bestFit="1" customWidth="1"/>
    <col min="1726" max="1726" width="15.42578125" style="123" customWidth="1"/>
    <col min="1727" max="1792" width="9.140625" style="123"/>
    <col min="1793" max="1793" width="7.7109375" style="123" customWidth="1"/>
    <col min="1794" max="1794" width="57.28515625" style="123" customWidth="1"/>
    <col min="1795" max="1795" width="10" style="123" bestFit="1" customWidth="1"/>
    <col min="1796" max="1796" width="10" style="123" customWidth="1"/>
    <col min="1797" max="1797" width="28.42578125" style="123" bestFit="1" customWidth="1"/>
    <col min="1798" max="1825" width="25.85546875" style="123" customWidth="1"/>
    <col min="1826" max="1826" width="25.28515625" style="123" customWidth="1"/>
    <col min="1827" max="1828" width="25.85546875" style="123" customWidth="1"/>
    <col min="1829" max="1829" width="25.5703125" style="123" customWidth="1"/>
    <col min="1830" max="1836" width="25.85546875" style="123" customWidth="1"/>
    <col min="1837" max="1837" width="21.28515625" style="123" customWidth="1"/>
    <col min="1838" max="1838" width="22.42578125" style="123" customWidth="1"/>
    <col min="1839" max="1839" width="23" style="123" customWidth="1"/>
    <col min="1840" max="1842" width="25.85546875" style="123" customWidth="1"/>
    <col min="1843" max="1843" width="26.140625" style="123" customWidth="1"/>
    <col min="1844" max="1885" width="25.85546875" style="123" customWidth="1"/>
    <col min="1886" max="1887" width="22.85546875" style="123" customWidth="1"/>
    <col min="1888" max="1888" width="25.7109375" style="123" customWidth="1"/>
    <col min="1889" max="1906" width="25.85546875" style="123" customWidth="1"/>
    <col min="1907" max="1907" width="25.42578125" style="123" customWidth="1"/>
    <col min="1908" max="1919" width="25.85546875" style="123" customWidth="1"/>
    <col min="1920" max="1920" width="25.7109375" style="123" customWidth="1"/>
    <col min="1921" max="1943" width="25.85546875" style="123" customWidth="1"/>
    <col min="1944" max="1944" width="25.5703125" style="123" customWidth="1"/>
    <col min="1945" max="1945" width="24.7109375" style="123" customWidth="1"/>
    <col min="1946" max="1946" width="19.140625" style="123" customWidth="1"/>
    <col min="1947" max="1955" width="25.85546875" style="123" customWidth="1"/>
    <col min="1956" max="1956" width="24.7109375" style="123" customWidth="1"/>
    <col min="1957" max="1957" width="26.140625" style="123" customWidth="1"/>
    <col min="1958" max="1971" width="25.85546875" style="123" customWidth="1"/>
    <col min="1972" max="1976" width="25.140625" style="123" customWidth="1"/>
    <col min="1977" max="1977" width="25.85546875" style="123" customWidth="1"/>
    <col min="1978" max="1978" width="33.5703125" style="123" customWidth="1"/>
    <col min="1979" max="1979" width="14" style="123" bestFit="1" customWidth="1"/>
    <col min="1980" max="1980" width="12.85546875" style="123" customWidth="1"/>
    <col min="1981" max="1981" width="14" style="123" bestFit="1" customWidth="1"/>
    <col min="1982" max="1982" width="15.42578125" style="123" customWidth="1"/>
    <col min="1983" max="2048" width="9.140625" style="123"/>
    <col min="2049" max="2049" width="7.7109375" style="123" customWidth="1"/>
    <col min="2050" max="2050" width="57.28515625" style="123" customWidth="1"/>
    <col min="2051" max="2051" width="10" style="123" bestFit="1" customWidth="1"/>
    <col min="2052" max="2052" width="10" style="123" customWidth="1"/>
    <col min="2053" max="2053" width="28.42578125" style="123" bestFit="1" customWidth="1"/>
    <col min="2054" max="2081" width="25.85546875" style="123" customWidth="1"/>
    <col min="2082" max="2082" width="25.28515625" style="123" customWidth="1"/>
    <col min="2083" max="2084" width="25.85546875" style="123" customWidth="1"/>
    <col min="2085" max="2085" width="25.5703125" style="123" customWidth="1"/>
    <col min="2086" max="2092" width="25.85546875" style="123" customWidth="1"/>
    <col min="2093" max="2093" width="21.28515625" style="123" customWidth="1"/>
    <col min="2094" max="2094" width="22.42578125" style="123" customWidth="1"/>
    <col min="2095" max="2095" width="23" style="123" customWidth="1"/>
    <col min="2096" max="2098" width="25.85546875" style="123" customWidth="1"/>
    <col min="2099" max="2099" width="26.140625" style="123" customWidth="1"/>
    <col min="2100" max="2141" width="25.85546875" style="123" customWidth="1"/>
    <col min="2142" max="2143" width="22.85546875" style="123" customWidth="1"/>
    <col min="2144" max="2144" width="25.7109375" style="123" customWidth="1"/>
    <col min="2145" max="2162" width="25.85546875" style="123" customWidth="1"/>
    <col min="2163" max="2163" width="25.42578125" style="123" customWidth="1"/>
    <col min="2164" max="2175" width="25.85546875" style="123" customWidth="1"/>
    <col min="2176" max="2176" width="25.7109375" style="123" customWidth="1"/>
    <col min="2177" max="2199" width="25.85546875" style="123" customWidth="1"/>
    <col min="2200" max="2200" width="25.5703125" style="123" customWidth="1"/>
    <col min="2201" max="2201" width="24.7109375" style="123" customWidth="1"/>
    <col min="2202" max="2202" width="19.140625" style="123" customWidth="1"/>
    <col min="2203" max="2211" width="25.85546875" style="123" customWidth="1"/>
    <col min="2212" max="2212" width="24.7109375" style="123" customWidth="1"/>
    <col min="2213" max="2213" width="26.140625" style="123" customWidth="1"/>
    <col min="2214" max="2227" width="25.85546875" style="123" customWidth="1"/>
    <col min="2228" max="2232" width="25.140625" style="123" customWidth="1"/>
    <col min="2233" max="2233" width="25.85546875" style="123" customWidth="1"/>
    <col min="2234" max="2234" width="33.5703125" style="123" customWidth="1"/>
    <col min="2235" max="2235" width="14" style="123" bestFit="1" customWidth="1"/>
    <col min="2236" max="2236" width="12.85546875" style="123" customWidth="1"/>
    <col min="2237" max="2237" width="14" style="123" bestFit="1" customWidth="1"/>
    <col min="2238" max="2238" width="15.42578125" style="123" customWidth="1"/>
    <col min="2239" max="2304" width="9.140625" style="123"/>
    <col min="2305" max="2305" width="7.7109375" style="123" customWidth="1"/>
    <col min="2306" max="2306" width="57.28515625" style="123" customWidth="1"/>
    <col min="2307" max="2307" width="10" style="123" bestFit="1" customWidth="1"/>
    <col min="2308" max="2308" width="10" style="123" customWidth="1"/>
    <col min="2309" max="2309" width="28.42578125" style="123" bestFit="1" customWidth="1"/>
    <col min="2310" max="2337" width="25.85546875" style="123" customWidth="1"/>
    <col min="2338" max="2338" width="25.28515625" style="123" customWidth="1"/>
    <col min="2339" max="2340" width="25.85546875" style="123" customWidth="1"/>
    <col min="2341" max="2341" width="25.5703125" style="123" customWidth="1"/>
    <col min="2342" max="2348" width="25.85546875" style="123" customWidth="1"/>
    <col min="2349" max="2349" width="21.28515625" style="123" customWidth="1"/>
    <col min="2350" max="2350" width="22.42578125" style="123" customWidth="1"/>
    <col min="2351" max="2351" width="23" style="123" customWidth="1"/>
    <col min="2352" max="2354" width="25.85546875" style="123" customWidth="1"/>
    <col min="2355" max="2355" width="26.140625" style="123" customWidth="1"/>
    <col min="2356" max="2397" width="25.85546875" style="123" customWidth="1"/>
    <col min="2398" max="2399" width="22.85546875" style="123" customWidth="1"/>
    <col min="2400" max="2400" width="25.7109375" style="123" customWidth="1"/>
    <col min="2401" max="2418" width="25.85546875" style="123" customWidth="1"/>
    <col min="2419" max="2419" width="25.42578125" style="123" customWidth="1"/>
    <col min="2420" max="2431" width="25.85546875" style="123" customWidth="1"/>
    <col min="2432" max="2432" width="25.7109375" style="123" customWidth="1"/>
    <col min="2433" max="2455" width="25.85546875" style="123" customWidth="1"/>
    <col min="2456" max="2456" width="25.5703125" style="123" customWidth="1"/>
    <col min="2457" max="2457" width="24.7109375" style="123" customWidth="1"/>
    <col min="2458" max="2458" width="19.140625" style="123" customWidth="1"/>
    <col min="2459" max="2467" width="25.85546875" style="123" customWidth="1"/>
    <col min="2468" max="2468" width="24.7109375" style="123" customWidth="1"/>
    <col min="2469" max="2469" width="26.140625" style="123" customWidth="1"/>
    <col min="2470" max="2483" width="25.85546875" style="123" customWidth="1"/>
    <col min="2484" max="2488" width="25.140625" style="123" customWidth="1"/>
    <col min="2489" max="2489" width="25.85546875" style="123" customWidth="1"/>
    <col min="2490" max="2490" width="33.5703125" style="123" customWidth="1"/>
    <col min="2491" max="2491" width="14" style="123" bestFit="1" customWidth="1"/>
    <col min="2492" max="2492" width="12.85546875" style="123" customWidth="1"/>
    <col min="2493" max="2493" width="14" style="123" bestFit="1" customWidth="1"/>
    <col min="2494" max="2494" width="15.42578125" style="123" customWidth="1"/>
    <col min="2495" max="2560" width="9.140625" style="123"/>
    <col min="2561" max="2561" width="7.7109375" style="123" customWidth="1"/>
    <col min="2562" max="2562" width="57.28515625" style="123" customWidth="1"/>
    <col min="2563" max="2563" width="10" style="123" bestFit="1" customWidth="1"/>
    <col min="2564" max="2564" width="10" style="123" customWidth="1"/>
    <col min="2565" max="2565" width="28.42578125" style="123" bestFit="1" customWidth="1"/>
    <col min="2566" max="2593" width="25.85546875" style="123" customWidth="1"/>
    <col min="2594" max="2594" width="25.28515625" style="123" customWidth="1"/>
    <col min="2595" max="2596" width="25.85546875" style="123" customWidth="1"/>
    <col min="2597" max="2597" width="25.5703125" style="123" customWidth="1"/>
    <col min="2598" max="2604" width="25.85546875" style="123" customWidth="1"/>
    <col min="2605" max="2605" width="21.28515625" style="123" customWidth="1"/>
    <col min="2606" max="2606" width="22.42578125" style="123" customWidth="1"/>
    <col min="2607" max="2607" width="23" style="123" customWidth="1"/>
    <col min="2608" max="2610" width="25.85546875" style="123" customWidth="1"/>
    <col min="2611" max="2611" width="26.140625" style="123" customWidth="1"/>
    <col min="2612" max="2653" width="25.85546875" style="123" customWidth="1"/>
    <col min="2654" max="2655" width="22.85546875" style="123" customWidth="1"/>
    <col min="2656" max="2656" width="25.7109375" style="123" customWidth="1"/>
    <col min="2657" max="2674" width="25.85546875" style="123" customWidth="1"/>
    <col min="2675" max="2675" width="25.42578125" style="123" customWidth="1"/>
    <col min="2676" max="2687" width="25.85546875" style="123" customWidth="1"/>
    <col min="2688" max="2688" width="25.7109375" style="123" customWidth="1"/>
    <col min="2689" max="2711" width="25.85546875" style="123" customWidth="1"/>
    <col min="2712" max="2712" width="25.5703125" style="123" customWidth="1"/>
    <col min="2713" max="2713" width="24.7109375" style="123" customWidth="1"/>
    <col min="2714" max="2714" width="19.140625" style="123" customWidth="1"/>
    <col min="2715" max="2723" width="25.85546875" style="123" customWidth="1"/>
    <col min="2724" max="2724" width="24.7109375" style="123" customWidth="1"/>
    <col min="2725" max="2725" width="26.140625" style="123" customWidth="1"/>
    <col min="2726" max="2739" width="25.85546875" style="123" customWidth="1"/>
    <col min="2740" max="2744" width="25.140625" style="123" customWidth="1"/>
    <col min="2745" max="2745" width="25.85546875" style="123" customWidth="1"/>
    <col min="2746" max="2746" width="33.5703125" style="123" customWidth="1"/>
    <col min="2747" max="2747" width="14" style="123" bestFit="1" customWidth="1"/>
    <col min="2748" max="2748" width="12.85546875" style="123" customWidth="1"/>
    <col min="2749" max="2749" width="14" style="123" bestFit="1" customWidth="1"/>
    <col min="2750" max="2750" width="15.42578125" style="123" customWidth="1"/>
    <col min="2751" max="2816" width="9.140625" style="123"/>
    <col min="2817" max="2817" width="7.7109375" style="123" customWidth="1"/>
    <col min="2818" max="2818" width="57.28515625" style="123" customWidth="1"/>
    <col min="2819" max="2819" width="10" style="123" bestFit="1" customWidth="1"/>
    <col min="2820" max="2820" width="10" style="123" customWidth="1"/>
    <col min="2821" max="2821" width="28.42578125" style="123" bestFit="1" customWidth="1"/>
    <col min="2822" max="2849" width="25.85546875" style="123" customWidth="1"/>
    <col min="2850" max="2850" width="25.28515625" style="123" customWidth="1"/>
    <col min="2851" max="2852" width="25.85546875" style="123" customWidth="1"/>
    <col min="2853" max="2853" width="25.5703125" style="123" customWidth="1"/>
    <col min="2854" max="2860" width="25.85546875" style="123" customWidth="1"/>
    <col min="2861" max="2861" width="21.28515625" style="123" customWidth="1"/>
    <col min="2862" max="2862" width="22.42578125" style="123" customWidth="1"/>
    <col min="2863" max="2863" width="23" style="123" customWidth="1"/>
    <col min="2864" max="2866" width="25.85546875" style="123" customWidth="1"/>
    <col min="2867" max="2867" width="26.140625" style="123" customWidth="1"/>
    <col min="2868" max="2909" width="25.85546875" style="123" customWidth="1"/>
    <col min="2910" max="2911" width="22.85546875" style="123" customWidth="1"/>
    <col min="2912" max="2912" width="25.7109375" style="123" customWidth="1"/>
    <col min="2913" max="2930" width="25.85546875" style="123" customWidth="1"/>
    <col min="2931" max="2931" width="25.42578125" style="123" customWidth="1"/>
    <col min="2932" max="2943" width="25.85546875" style="123" customWidth="1"/>
    <col min="2944" max="2944" width="25.7109375" style="123" customWidth="1"/>
    <col min="2945" max="2967" width="25.85546875" style="123" customWidth="1"/>
    <col min="2968" max="2968" width="25.5703125" style="123" customWidth="1"/>
    <col min="2969" max="2969" width="24.7109375" style="123" customWidth="1"/>
    <col min="2970" max="2970" width="19.140625" style="123" customWidth="1"/>
    <col min="2971" max="2979" width="25.85546875" style="123" customWidth="1"/>
    <col min="2980" max="2980" width="24.7109375" style="123" customWidth="1"/>
    <col min="2981" max="2981" width="26.140625" style="123" customWidth="1"/>
    <col min="2982" max="2995" width="25.85546875" style="123" customWidth="1"/>
    <col min="2996" max="3000" width="25.140625" style="123" customWidth="1"/>
    <col min="3001" max="3001" width="25.85546875" style="123" customWidth="1"/>
    <col min="3002" max="3002" width="33.5703125" style="123" customWidth="1"/>
    <col min="3003" max="3003" width="14" style="123" bestFit="1" customWidth="1"/>
    <col min="3004" max="3004" width="12.85546875" style="123" customWidth="1"/>
    <col min="3005" max="3005" width="14" style="123" bestFit="1" customWidth="1"/>
    <col min="3006" max="3006" width="15.42578125" style="123" customWidth="1"/>
    <col min="3007" max="3072" width="9.140625" style="123"/>
    <col min="3073" max="3073" width="7.7109375" style="123" customWidth="1"/>
    <col min="3074" max="3074" width="57.28515625" style="123" customWidth="1"/>
    <col min="3075" max="3075" width="10" style="123" bestFit="1" customWidth="1"/>
    <col min="3076" max="3076" width="10" style="123" customWidth="1"/>
    <col min="3077" max="3077" width="28.42578125" style="123" bestFit="1" customWidth="1"/>
    <col min="3078" max="3105" width="25.85546875" style="123" customWidth="1"/>
    <col min="3106" max="3106" width="25.28515625" style="123" customWidth="1"/>
    <col min="3107" max="3108" width="25.85546875" style="123" customWidth="1"/>
    <col min="3109" max="3109" width="25.5703125" style="123" customWidth="1"/>
    <col min="3110" max="3116" width="25.85546875" style="123" customWidth="1"/>
    <col min="3117" max="3117" width="21.28515625" style="123" customWidth="1"/>
    <col min="3118" max="3118" width="22.42578125" style="123" customWidth="1"/>
    <col min="3119" max="3119" width="23" style="123" customWidth="1"/>
    <col min="3120" max="3122" width="25.85546875" style="123" customWidth="1"/>
    <col min="3123" max="3123" width="26.140625" style="123" customWidth="1"/>
    <col min="3124" max="3165" width="25.85546875" style="123" customWidth="1"/>
    <col min="3166" max="3167" width="22.85546875" style="123" customWidth="1"/>
    <col min="3168" max="3168" width="25.7109375" style="123" customWidth="1"/>
    <col min="3169" max="3186" width="25.85546875" style="123" customWidth="1"/>
    <col min="3187" max="3187" width="25.42578125" style="123" customWidth="1"/>
    <col min="3188" max="3199" width="25.85546875" style="123" customWidth="1"/>
    <col min="3200" max="3200" width="25.7109375" style="123" customWidth="1"/>
    <col min="3201" max="3223" width="25.85546875" style="123" customWidth="1"/>
    <col min="3224" max="3224" width="25.5703125" style="123" customWidth="1"/>
    <col min="3225" max="3225" width="24.7109375" style="123" customWidth="1"/>
    <col min="3226" max="3226" width="19.140625" style="123" customWidth="1"/>
    <col min="3227" max="3235" width="25.85546875" style="123" customWidth="1"/>
    <col min="3236" max="3236" width="24.7109375" style="123" customWidth="1"/>
    <col min="3237" max="3237" width="26.140625" style="123" customWidth="1"/>
    <col min="3238" max="3251" width="25.85546875" style="123" customWidth="1"/>
    <col min="3252" max="3256" width="25.140625" style="123" customWidth="1"/>
    <col min="3257" max="3257" width="25.85546875" style="123" customWidth="1"/>
    <col min="3258" max="3258" width="33.5703125" style="123" customWidth="1"/>
    <col min="3259" max="3259" width="14" style="123" bestFit="1" customWidth="1"/>
    <col min="3260" max="3260" width="12.85546875" style="123" customWidth="1"/>
    <col min="3261" max="3261" width="14" style="123" bestFit="1" customWidth="1"/>
    <col min="3262" max="3262" width="15.42578125" style="123" customWidth="1"/>
    <col min="3263" max="3328" width="9.140625" style="123"/>
    <col min="3329" max="3329" width="7.7109375" style="123" customWidth="1"/>
    <col min="3330" max="3330" width="57.28515625" style="123" customWidth="1"/>
    <col min="3331" max="3331" width="10" style="123" bestFit="1" customWidth="1"/>
    <col min="3332" max="3332" width="10" style="123" customWidth="1"/>
    <col min="3333" max="3333" width="28.42578125" style="123" bestFit="1" customWidth="1"/>
    <col min="3334" max="3361" width="25.85546875" style="123" customWidth="1"/>
    <col min="3362" max="3362" width="25.28515625" style="123" customWidth="1"/>
    <col min="3363" max="3364" width="25.85546875" style="123" customWidth="1"/>
    <col min="3365" max="3365" width="25.5703125" style="123" customWidth="1"/>
    <col min="3366" max="3372" width="25.85546875" style="123" customWidth="1"/>
    <col min="3373" max="3373" width="21.28515625" style="123" customWidth="1"/>
    <col min="3374" max="3374" width="22.42578125" style="123" customWidth="1"/>
    <col min="3375" max="3375" width="23" style="123" customWidth="1"/>
    <col min="3376" max="3378" width="25.85546875" style="123" customWidth="1"/>
    <col min="3379" max="3379" width="26.140625" style="123" customWidth="1"/>
    <col min="3380" max="3421" width="25.85546875" style="123" customWidth="1"/>
    <col min="3422" max="3423" width="22.85546875" style="123" customWidth="1"/>
    <col min="3424" max="3424" width="25.7109375" style="123" customWidth="1"/>
    <col min="3425" max="3442" width="25.85546875" style="123" customWidth="1"/>
    <col min="3443" max="3443" width="25.42578125" style="123" customWidth="1"/>
    <col min="3444" max="3455" width="25.85546875" style="123" customWidth="1"/>
    <col min="3456" max="3456" width="25.7109375" style="123" customWidth="1"/>
    <col min="3457" max="3479" width="25.85546875" style="123" customWidth="1"/>
    <col min="3480" max="3480" width="25.5703125" style="123" customWidth="1"/>
    <col min="3481" max="3481" width="24.7109375" style="123" customWidth="1"/>
    <col min="3482" max="3482" width="19.140625" style="123" customWidth="1"/>
    <col min="3483" max="3491" width="25.85546875" style="123" customWidth="1"/>
    <col min="3492" max="3492" width="24.7109375" style="123" customWidth="1"/>
    <col min="3493" max="3493" width="26.140625" style="123" customWidth="1"/>
    <col min="3494" max="3507" width="25.85546875" style="123" customWidth="1"/>
    <col min="3508" max="3512" width="25.140625" style="123" customWidth="1"/>
    <col min="3513" max="3513" width="25.85546875" style="123" customWidth="1"/>
    <col min="3514" max="3514" width="33.5703125" style="123" customWidth="1"/>
    <col min="3515" max="3515" width="14" style="123" bestFit="1" customWidth="1"/>
    <col min="3516" max="3516" width="12.85546875" style="123" customWidth="1"/>
    <col min="3517" max="3517" width="14" style="123" bestFit="1" customWidth="1"/>
    <col min="3518" max="3518" width="15.42578125" style="123" customWidth="1"/>
    <col min="3519" max="3584" width="9.140625" style="123"/>
    <col min="3585" max="3585" width="7.7109375" style="123" customWidth="1"/>
    <col min="3586" max="3586" width="57.28515625" style="123" customWidth="1"/>
    <col min="3587" max="3587" width="10" style="123" bestFit="1" customWidth="1"/>
    <col min="3588" max="3588" width="10" style="123" customWidth="1"/>
    <col min="3589" max="3589" width="28.42578125" style="123" bestFit="1" customWidth="1"/>
    <col min="3590" max="3617" width="25.85546875" style="123" customWidth="1"/>
    <col min="3618" max="3618" width="25.28515625" style="123" customWidth="1"/>
    <col min="3619" max="3620" width="25.85546875" style="123" customWidth="1"/>
    <col min="3621" max="3621" width="25.5703125" style="123" customWidth="1"/>
    <col min="3622" max="3628" width="25.85546875" style="123" customWidth="1"/>
    <col min="3629" max="3629" width="21.28515625" style="123" customWidth="1"/>
    <col min="3630" max="3630" width="22.42578125" style="123" customWidth="1"/>
    <col min="3631" max="3631" width="23" style="123" customWidth="1"/>
    <col min="3632" max="3634" width="25.85546875" style="123" customWidth="1"/>
    <col min="3635" max="3635" width="26.140625" style="123" customWidth="1"/>
    <col min="3636" max="3677" width="25.85546875" style="123" customWidth="1"/>
    <col min="3678" max="3679" width="22.85546875" style="123" customWidth="1"/>
    <col min="3680" max="3680" width="25.7109375" style="123" customWidth="1"/>
    <col min="3681" max="3698" width="25.85546875" style="123" customWidth="1"/>
    <col min="3699" max="3699" width="25.42578125" style="123" customWidth="1"/>
    <col min="3700" max="3711" width="25.85546875" style="123" customWidth="1"/>
    <col min="3712" max="3712" width="25.7109375" style="123" customWidth="1"/>
    <col min="3713" max="3735" width="25.85546875" style="123" customWidth="1"/>
    <col min="3736" max="3736" width="25.5703125" style="123" customWidth="1"/>
    <col min="3737" max="3737" width="24.7109375" style="123" customWidth="1"/>
    <col min="3738" max="3738" width="19.140625" style="123" customWidth="1"/>
    <col min="3739" max="3747" width="25.85546875" style="123" customWidth="1"/>
    <col min="3748" max="3748" width="24.7109375" style="123" customWidth="1"/>
    <col min="3749" max="3749" width="26.140625" style="123" customWidth="1"/>
    <col min="3750" max="3763" width="25.85546875" style="123" customWidth="1"/>
    <col min="3764" max="3768" width="25.140625" style="123" customWidth="1"/>
    <col min="3769" max="3769" width="25.85546875" style="123" customWidth="1"/>
    <col min="3770" max="3770" width="33.5703125" style="123" customWidth="1"/>
    <col min="3771" max="3771" width="14" style="123" bestFit="1" customWidth="1"/>
    <col min="3772" max="3772" width="12.85546875" style="123" customWidth="1"/>
    <col min="3773" max="3773" width="14" style="123" bestFit="1" customWidth="1"/>
    <col min="3774" max="3774" width="15.42578125" style="123" customWidth="1"/>
    <col min="3775" max="3840" width="9.140625" style="123"/>
    <col min="3841" max="3841" width="7.7109375" style="123" customWidth="1"/>
    <col min="3842" max="3842" width="57.28515625" style="123" customWidth="1"/>
    <col min="3843" max="3843" width="10" style="123" bestFit="1" customWidth="1"/>
    <col min="3844" max="3844" width="10" style="123" customWidth="1"/>
    <col min="3845" max="3845" width="28.42578125" style="123" bestFit="1" customWidth="1"/>
    <col min="3846" max="3873" width="25.85546875" style="123" customWidth="1"/>
    <col min="3874" max="3874" width="25.28515625" style="123" customWidth="1"/>
    <col min="3875" max="3876" width="25.85546875" style="123" customWidth="1"/>
    <col min="3877" max="3877" width="25.5703125" style="123" customWidth="1"/>
    <col min="3878" max="3884" width="25.85546875" style="123" customWidth="1"/>
    <col min="3885" max="3885" width="21.28515625" style="123" customWidth="1"/>
    <col min="3886" max="3886" width="22.42578125" style="123" customWidth="1"/>
    <col min="3887" max="3887" width="23" style="123" customWidth="1"/>
    <col min="3888" max="3890" width="25.85546875" style="123" customWidth="1"/>
    <col min="3891" max="3891" width="26.140625" style="123" customWidth="1"/>
    <col min="3892" max="3933" width="25.85546875" style="123" customWidth="1"/>
    <col min="3934" max="3935" width="22.85546875" style="123" customWidth="1"/>
    <col min="3936" max="3936" width="25.7109375" style="123" customWidth="1"/>
    <col min="3937" max="3954" width="25.85546875" style="123" customWidth="1"/>
    <col min="3955" max="3955" width="25.42578125" style="123" customWidth="1"/>
    <col min="3956" max="3967" width="25.85546875" style="123" customWidth="1"/>
    <col min="3968" max="3968" width="25.7109375" style="123" customWidth="1"/>
    <col min="3969" max="3991" width="25.85546875" style="123" customWidth="1"/>
    <col min="3992" max="3992" width="25.5703125" style="123" customWidth="1"/>
    <col min="3993" max="3993" width="24.7109375" style="123" customWidth="1"/>
    <col min="3994" max="3994" width="19.140625" style="123" customWidth="1"/>
    <col min="3995" max="4003" width="25.85546875" style="123" customWidth="1"/>
    <col min="4004" max="4004" width="24.7109375" style="123" customWidth="1"/>
    <col min="4005" max="4005" width="26.140625" style="123" customWidth="1"/>
    <col min="4006" max="4019" width="25.85546875" style="123" customWidth="1"/>
    <col min="4020" max="4024" width="25.140625" style="123" customWidth="1"/>
    <col min="4025" max="4025" width="25.85546875" style="123" customWidth="1"/>
    <col min="4026" max="4026" width="33.5703125" style="123" customWidth="1"/>
    <col min="4027" max="4027" width="14" style="123" bestFit="1" customWidth="1"/>
    <col min="4028" max="4028" width="12.85546875" style="123" customWidth="1"/>
    <col min="4029" max="4029" width="14" style="123" bestFit="1" customWidth="1"/>
    <col min="4030" max="4030" width="15.42578125" style="123" customWidth="1"/>
    <col min="4031" max="4096" width="9.140625" style="123"/>
    <col min="4097" max="4097" width="7.7109375" style="123" customWidth="1"/>
    <col min="4098" max="4098" width="57.28515625" style="123" customWidth="1"/>
    <col min="4099" max="4099" width="10" style="123" bestFit="1" customWidth="1"/>
    <col min="4100" max="4100" width="10" style="123" customWidth="1"/>
    <col min="4101" max="4101" width="28.42578125" style="123" bestFit="1" customWidth="1"/>
    <col min="4102" max="4129" width="25.85546875" style="123" customWidth="1"/>
    <col min="4130" max="4130" width="25.28515625" style="123" customWidth="1"/>
    <col min="4131" max="4132" width="25.85546875" style="123" customWidth="1"/>
    <col min="4133" max="4133" width="25.5703125" style="123" customWidth="1"/>
    <col min="4134" max="4140" width="25.85546875" style="123" customWidth="1"/>
    <col min="4141" max="4141" width="21.28515625" style="123" customWidth="1"/>
    <col min="4142" max="4142" width="22.42578125" style="123" customWidth="1"/>
    <col min="4143" max="4143" width="23" style="123" customWidth="1"/>
    <col min="4144" max="4146" width="25.85546875" style="123" customWidth="1"/>
    <col min="4147" max="4147" width="26.140625" style="123" customWidth="1"/>
    <col min="4148" max="4189" width="25.85546875" style="123" customWidth="1"/>
    <col min="4190" max="4191" width="22.85546875" style="123" customWidth="1"/>
    <col min="4192" max="4192" width="25.7109375" style="123" customWidth="1"/>
    <col min="4193" max="4210" width="25.85546875" style="123" customWidth="1"/>
    <col min="4211" max="4211" width="25.42578125" style="123" customWidth="1"/>
    <col min="4212" max="4223" width="25.85546875" style="123" customWidth="1"/>
    <col min="4224" max="4224" width="25.7109375" style="123" customWidth="1"/>
    <col min="4225" max="4247" width="25.85546875" style="123" customWidth="1"/>
    <col min="4248" max="4248" width="25.5703125" style="123" customWidth="1"/>
    <col min="4249" max="4249" width="24.7109375" style="123" customWidth="1"/>
    <col min="4250" max="4250" width="19.140625" style="123" customWidth="1"/>
    <col min="4251" max="4259" width="25.85546875" style="123" customWidth="1"/>
    <col min="4260" max="4260" width="24.7109375" style="123" customWidth="1"/>
    <col min="4261" max="4261" width="26.140625" style="123" customWidth="1"/>
    <col min="4262" max="4275" width="25.85546875" style="123" customWidth="1"/>
    <col min="4276" max="4280" width="25.140625" style="123" customWidth="1"/>
    <col min="4281" max="4281" width="25.85546875" style="123" customWidth="1"/>
    <col min="4282" max="4282" width="33.5703125" style="123" customWidth="1"/>
    <col min="4283" max="4283" width="14" style="123" bestFit="1" customWidth="1"/>
    <col min="4284" max="4284" width="12.85546875" style="123" customWidth="1"/>
    <col min="4285" max="4285" width="14" style="123" bestFit="1" customWidth="1"/>
    <col min="4286" max="4286" width="15.42578125" style="123" customWidth="1"/>
    <col min="4287" max="4352" width="9.140625" style="123"/>
    <col min="4353" max="4353" width="7.7109375" style="123" customWidth="1"/>
    <col min="4354" max="4354" width="57.28515625" style="123" customWidth="1"/>
    <col min="4355" max="4355" width="10" style="123" bestFit="1" customWidth="1"/>
    <col min="4356" max="4356" width="10" style="123" customWidth="1"/>
    <col min="4357" max="4357" width="28.42578125" style="123" bestFit="1" customWidth="1"/>
    <col min="4358" max="4385" width="25.85546875" style="123" customWidth="1"/>
    <col min="4386" max="4386" width="25.28515625" style="123" customWidth="1"/>
    <col min="4387" max="4388" width="25.85546875" style="123" customWidth="1"/>
    <col min="4389" max="4389" width="25.5703125" style="123" customWidth="1"/>
    <col min="4390" max="4396" width="25.85546875" style="123" customWidth="1"/>
    <col min="4397" max="4397" width="21.28515625" style="123" customWidth="1"/>
    <col min="4398" max="4398" width="22.42578125" style="123" customWidth="1"/>
    <col min="4399" max="4399" width="23" style="123" customWidth="1"/>
    <col min="4400" max="4402" width="25.85546875" style="123" customWidth="1"/>
    <col min="4403" max="4403" width="26.140625" style="123" customWidth="1"/>
    <col min="4404" max="4445" width="25.85546875" style="123" customWidth="1"/>
    <col min="4446" max="4447" width="22.85546875" style="123" customWidth="1"/>
    <col min="4448" max="4448" width="25.7109375" style="123" customWidth="1"/>
    <col min="4449" max="4466" width="25.85546875" style="123" customWidth="1"/>
    <col min="4467" max="4467" width="25.42578125" style="123" customWidth="1"/>
    <col min="4468" max="4479" width="25.85546875" style="123" customWidth="1"/>
    <col min="4480" max="4480" width="25.7109375" style="123" customWidth="1"/>
    <col min="4481" max="4503" width="25.85546875" style="123" customWidth="1"/>
    <col min="4504" max="4504" width="25.5703125" style="123" customWidth="1"/>
    <col min="4505" max="4505" width="24.7109375" style="123" customWidth="1"/>
    <col min="4506" max="4506" width="19.140625" style="123" customWidth="1"/>
    <col min="4507" max="4515" width="25.85546875" style="123" customWidth="1"/>
    <col min="4516" max="4516" width="24.7109375" style="123" customWidth="1"/>
    <col min="4517" max="4517" width="26.140625" style="123" customWidth="1"/>
    <col min="4518" max="4531" width="25.85546875" style="123" customWidth="1"/>
    <col min="4532" max="4536" width="25.140625" style="123" customWidth="1"/>
    <col min="4537" max="4537" width="25.85546875" style="123" customWidth="1"/>
    <col min="4538" max="4538" width="33.5703125" style="123" customWidth="1"/>
    <col min="4539" max="4539" width="14" style="123" bestFit="1" customWidth="1"/>
    <col min="4540" max="4540" width="12.85546875" style="123" customWidth="1"/>
    <col min="4541" max="4541" width="14" style="123" bestFit="1" customWidth="1"/>
    <col min="4542" max="4542" width="15.42578125" style="123" customWidth="1"/>
    <col min="4543" max="4608" width="9.140625" style="123"/>
    <col min="4609" max="4609" width="7.7109375" style="123" customWidth="1"/>
    <col min="4610" max="4610" width="57.28515625" style="123" customWidth="1"/>
    <col min="4611" max="4611" width="10" style="123" bestFit="1" customWidth="1"/>
    <col min="4612" max="4612" width="10" style="123" customWidth="1"/>
    <col min="4613" max="4613" width="28.42578125" style="123" bestFit="1" customWidth="1"/>
    <col min="4614" max="4641" width="25.85546875" style="123" customWidth="1"/>
    <col min="4642" max="4642" width="25.28515625" style="123" customWidth="1"/>
    <col min="4643" max="4644" width="25.85546875" style="123" customWidth="1"/>
    <col min="4645" max="4645" width="25.5703125" style="123" customWidth="1"/>
    <col min="4646" max="4652" width="25.85546875" style="123" customWidth="1"/>
    <col min="4653" max="4653" width="21.28515625" style="123" customWidth="1"/>
    <col min="4654" max="4654" width="22.42578125" style="123" customWidth="1"/>
    <col min="4655" max="4655" width="23" style="123" customWidth="1"/>
    <col min="4656" max="4658" width="25.85546875" style="123" customWidth="1"/>
    <col min="4659" max="4659" width="26.140625" style="123" customWidth="1"/>
    <col min="4660" max="4701" width="25.85546875" style="123" customWidth="1"/>
    <col min="4702" max="4703" width="22.85546875" style="123" customWidth="1"/>
    <col min="4704" max="4704" width="25.7109375" style="123" customWidth="1"/>
    <col min="4705" max="4722" width="25.85546875" style="123" customWidth="1"/>
    <col min="4723" max="4723" width="25.42578125" style="123" customWidth="1"/>
    <col min="4724" max="4735" width="25.85546875" style="123" customWidth="1"/>
    <col min="4736" max="4736" width="25.7109375" style="123" customWidth="1"/>
    <col min="4737" max="4759" width="25.85546875" style="123" customWidth="1"/>
    <col min="4760" max="4760" width="25.5703125" style="123" customWidth="1"/>
    <col min="4761" max="4761" width="24.7109375" style="123" customWidth="1"/>
    <col min="4762" max="4762" width="19.140625" style="123" customWidth="1"/>
    <col min="4763" max="4771" width="25.85546875" style="123" customWidth="1"/>
    <col min="4772" max="4772" width="24.7109375" style="123" customWidth="1"/>
    <col min="4773" max="4773" width="26.140625" style="123" customWidth="1"/>
    <col min="4774" max="4787" width="25.85546875" style="123" customWidth="1"/>
    <col min="4788" max="4792" width="25.140625" style="123" customWidth="1"/>
    <col min="4793" max="4793" width="25.85546875" style="123" customWidth="1"/>
    <col min="4794" max="4794" width="33.5703125" style="123" customWidth="1"/>
    <col min="4795" max="4795" width="14" style="123" bestFit="1" customWidth="1"/>
    <col min="4796" max="4796" width="12.85546875" style="123" customWidth="1"/>
    <col min="4797" max="4797" width="14" style="123" bestFit="1" customWidth="1"/>
    <col min="4798" max="4798" width="15.42578125" style="123" customWidth="1"/>
    <col min="4799" max="4864" width="9.140625" style="123"/>
    <col min="4865" max="4865" width="7.7109375" style="123" customWidth="1"/>
    <col min="4866" max="4866" width="57.28515625" style="123" customWidth="1"/>
    <col min="4867" max="4867" width="10" style="123" bestFit="1" customWidth="1"/>
    <col min="4868" max="4868" width="10" style="123" customWidth="1"/>
    <col min="4869" max="4869" width="28.42578125" style="123" bestFit="1" customWidth="1"/>
    <col min="4870" max="4897" width="25.85546875" style="123" customWidth="1"/>
    <col min="4898" max="4898" width="25.28515625" style="123" customWidth="1"/>
    <col min="4899" max="4900" width="25.85546875" style="123" customWidth="1"/>
    <col min="4901" max="4901" width="25.5703125" style="123" customWidth="1"/>
    <col min="4902" max="4908" width="25.85546875" style="123" customWidth="1"/>
    <col min="4909" max="4909" width="21.28515625" style="123" customWidth="1"/>
    <col min="4910" max="4910" width="22.42578125" style="123" customWidth="1"/>
    <col min="4911" max="4911" width="23" style="123" customWidth="1"/>
    <col min="4912" max="4914" width="25.85546875" style="123" customWidth="1"/>
    <col min="4915" max="4915" width="26.140625" style="123" customWidth="1"/>
    <col min="4916" max="4957" width="25.85546875" style="123" customWidth="1"/>
    <col min="4958" max="4959" width="22.85546875" style="123" customWidth="1"/>
    <col min="4960" max="4960" width="25.7109375" style="123" customWidth="1"/>
    <col min="4961" max="4978" width="25.85546875" style="123" customWidth="1"/>
    <col min="4979" max="4979" width="25.42578125" style="123" customWidth="1"/>
    <col min="4980" max="4991" width="25.85546875" style="123" customWidth="1"/>
    <col min="4992" max="4992" width="25.7109375" style="123" customWidth="1"/>
    <col min="4993" max="5015" width="25.85546875" style="123" customWidth="1"/>
    <col min="5016" max="5016" width="25.5703125" style="123" customWidth="1"/>
    <col min="5017" max="5017" width="24.7109375" style="123" customWidth="1"/>
    <col min="5018" max="5018" width="19.140625" style="123" customWidth="1"/>
    <col min="5019" max="5027" width="25.85546875" style="123" customWidth="1"/>
    <col min="5028" max="5028" width="24.7109375" style="123" customWidth="1"/>
    <col min="5029" max="5029" width="26.140625" style="123" customWidth="1"/>
    <col min="5030" max="5043" width="25.85546875" style="123" customWidth="1"/>
    <col min="5044" max="5048" width="25.140625" style="123" customWidth="1"/>
    <col min="5049" max="5049" width="25.85546875" style="123" customWidth="1"/>
    <col min="5050" max="5050" width="33.5703125" style="123" customWidth="1"/>
    <col min="5051" max="5051" width="14" style="123" bestFit="1" customWidth="1"/>
    <col min="5052" max="5052" width="12.85546875" style="123" customWidth="1"/>
    <col min="5053" max="5053" width="14" style="123" bestFit="1" customWidth="1"/>
    <col min="5054" max="5054" width="15.42578125" style="123" customWidth="1"/>
    <col min="5055" max="5120" width="9.140625" style="123"/>
    <col min="5121" max="5121" width="7.7109375" style="123" customWidth="1"/>
    <col min="5122" max="5122" width="57.28515625" style="123" customWidth="1"/>
    <col min="5123" max="5123" width="10" style="123" bestFit="1" customWidth="1"/>
    <col min="5124" max="5124" width="10" style="123" customWidth="1"/>
    <col min="5125" max="5125" width="28.42578125" style="123" bestFit="1" customWidth="1"/>
    <col min="5126" max="5153" width="25.85546875" style="123" customWidth="1"/>
    <col min="5154" max="5154" width="25.28515625" style="123" customWidth="1"/>
    <col min="5155" max="5156" width="25.85546875" style="123" customWidth="1"/>
    <col min="5157" max="5157" width="25.5703125" style="123" customWidth="1"/>
    <col min="5158" max="5164" width="25.85546875" style="123" customWidth="1"/>
    <col min="5165" max="5165" width="21.28515625" style="123" customWidth="1"/>
    <col min="5166" max="5166" width="22.42578125" style="123" customWidth="1"/>
    <col min="5167" max="5167" width="23" style="123" customWidth="1"/>
    <col min="5168" max="5170" width="25.85546875" style="123" customWidth="1"/>
    <col min="5171" max="5171" width="26.140625" style="123" customWidth="1"/>
    <col min="5172" max="5213" width="25.85546875" style="123" customWidth="1"/>
    <col min="5214" max="5215" width="22.85546875" style="123" customWidth="1"/>
    <col min="5216" max="5216" width="25.7109375" style="123" customWidth="1"/>
    <col min="5217" max="5234" width="25.85546875" style="123" customWidth="1"/>
    <col min="5235" max="5235" width="25.42578125" style="123" customWidth="1"/>
    <col min="5236" max="5247" width="25.85546875" style="123" customWidth="1"/>
    <col min="5248" max="5248" width="25.7109375" style="123" customWidth="1"/>
    <col min="5249" max="5271" width="25.85546875" style="123" customWidth="1"/>
    <col min="5272" max="5272" width="25.5703125" style="123" customWidth="1"/>
    <col min="5273" max="5273" width="24.7109375" style="123" customWidth="1"/>
    <col min="5274" max="5274" width="19.140625" style="123" customWidth="1"/>
    <col min="5275" max="5283" width="25.85546875" style="123" customWidth="1"/>
    <col min="5284" max="5284" width="24.7109375" style="123" customWidth="1"/>
    <col min="5285" max="5285" width="26.140625" style="123" customWidth="1"/>
    <col min="5286" max="5299" width="25.85546875" style="123" customWidth="1"/>
    <col min="5300" max="5304" width="25.140625" style="123" customWidth="1"/>
    <col min="5305" max="5305" width="25.85546875" style="123" customWidth="1"/>
    <col min="5306" max="5306" width="33.5703125" style="123" customWidth="1"/>
    <col min="5307" max="5307" width="14" style="123" bestFit="1" customWidth="1"/>
    <col min="5308" max="5308" width="12.85546875" style="123" customWidth="1"/>
    <col min="5309" max="5309" width="14" style="123" bestFit="1" customWidth="1"/>
    <col min="5310" max="5310" width="15.42578125" style="123" customWidth="1"/>
    <col min="5311" max="5376" width="9.140625" style="123"/>
    <col min="5377" max="5377" width="7.7109375" style="123" customWidth="1"/>
    <col min="5378" max="5378" width="57.28515625" style="123" customWidth="1"/>
    <col min="5379" max="5379" width="10" style="123" bestFit="1" customWidth="1"/>
    <col min="5380" max="5380" width="10" style="123" customWidth="1"/>
    <col min="5381" max="5381" width="28.42578125" style="123" bestFit="1" customWidth="1"/>
    <col min="5382" max="5409" width="25.85546875" style="123" customWidth="1"/>
    <col min="5410" max="5410" width="25.28515625" style="123" customWidth="1"/>
    <col min="5411" max="5412" width="25.85546875" style="123" customWidth="1"/>
    <col min="5413" max="5413" width="25.5703125" style="123" customWidth="1"/>
    <col min="5414" max="5420" width="25.85546875" style="123" customWidth="1"/>
    <col min="5421" max="5421" width="21.28515625" style="123" customWidth="1"/>
    <col min="5422" max="5422" width="22.42578125" style="123" customWidth="1"/>
    <col min="5423" max="5423" width="23" style="123" customWidth="1"/>
    <col min="5424" max="5426" width="25.85546875" style="123" customWidth="1"/>
    <col min="5427" max="5427" width="26.140625" style="123" customWidth="1"/>
    <col min="5428" max="5469" width="25.85546875" style="123" customWidth="1"/>
    <col min="5470" max="5471" width="22.85546875" style="123" customWidth="1"/>
    <col min="5472" max="5472" width="25.7109375" style="123" customWidth="1"/>
    <col min="5473" max="5490" width="25.85546875" style="123" customWidth="1"/>
    <col min="5491" max="5491" width="25.42578125" style="123" customWidth="1"/>
    <col min="5492" max="5503" width="25.85546875" style="123" customWidth="1"/>
    <col min="5504" max="5504" width="25.7109375" style="123" customWidth="1"/>
    <col min="5505" max="5527" width="25.85546875" style="123" customWidth="1"/>
    <col min="5528" max="5528" width="25.5703125" style="123" customWidth="1"/>
    <col min="5529" max="5529" width="24.7109375" style="123" customWidth="1"/>
    <col min="5530" max="5530" width="19.140625" style="123" customWidth="1"/>
    <col min="5531" max="5539" width="25.85546875" style="123" customWidth="1"/>
    <col min="5540" max="5540" width="24.7109375" style="123" customWidth="1"/>
    <col min="5541" max="5541" width="26.140625" style="123" customWidth="1"/>
    <col min="5542" max="5555" width="25.85546875" style="123" customWidth="1"/>
    <col min="5556" max="5560" width="25.140625" style="123" customWidth="1"/>
    <col min="5561" max="5561" width="25.85546875" style="123" customWidth="1"/>
    <col min="5562" max="5562" width="33.5703125" style="123" customWidth="1"/>
    <col min="5563" max="5563" width="14" style="123" bestFit="1" customWidth="1"/>
    <col min="5564" max="5564" width="12.85546875" style="123" customWidth="1"/>
    <col min="5565" max="5565" width="14" style="123" bestFit="1" customWidth="1"/>
    <col min="5566" max="5566" width="15.42578125" style="123" customWidth="1"/>
    <col min="5567" max="5632" width="9.140625" style="123"/>
    <col min="5633" max="5633" width="7.7109375" style="123" customWidth="1"/>
    <col min="5634" max="5634" width="57.28515625" style="123" customWidth="1"/>
    <col min="5635" max="5635" width="10" style="123" bestFit="1" customWidth="1"/>
    <col min="5636" max="5636" width="10" style="123" customWidth="1"/>
    <col min="5637" max="5637" width="28.42578125" style="123" bestFit="1" customWidth="1"/>
    <col min="5638" max="5665" width="25.85546875" style="123" customWidth="1"/>
    <col min="5666" max="5666" width="25.28515625" style="123" customWidth="1"/>
    <col min="5667" max="5668" width="25.85546875" style="123" customWidth="1"/>
    <col min="5669" max="5669" width="25.5703125" style="123" customWidth="1"/>
    <col min="5670" max="5676" width="25.85546875" style="123" customWidth="1"/>
    <col min="5677" max="5677" width="21.28515625" style="123" customWidth="1"/>
    <col min="5678" max="5678" width="22.42578125" style="123" customWidth="1"/>
    <col min="5679" max="5679" width="23" style="123" customWidth="1"/>
    <col min="5680" max="5682" width="25.85546875" style="123" customWidth="1"/>
    <col min="5683" max="5683" width="26.140625" style="123" customWidth="1"/>
    <col min="5684" max="5725" width="25.85546875" style="123" customWidth="1"/>
    <col min="5726" max="5727" width="22.85546875" style="123" customWidth="1"/>
    <col min="5728" max="5728" width="25.7109375" style="123" customWidth="1"/>
    <col min="5729" max="5746" width="25.85546875" style="123" customWidth="1"/>
    <col min="5747" max="5747" width="25.42578125" style="123" customWidth="1"/>
    <col min="5748" max="5759" width="25.85546875" style="123" customWidth="1"/>
    <col min="5760" max="5760" width="25.7109375" style="123" customWidth="1"/>
    <col min="5761" max="5783" width="25.85546875" style="123" customWidth="1"/>
    <col min="5784" max="5784" width="25.5703125" style="123" customWidth="1"/>
    <col min="5785" max="5785" width="24.7109375" style="123" customWidth="1"/>
    <col min="5786" max="5786" width="19.140625" style="123" customWidth="1"/>
    <col min="5787" max="5795" width="25.85546875" style="123" customWidth="1"/>
    <col min="5796" max="5796" width="24.7109375" style="123" customWidth="1"/>
    <col min="5797" max="5797" width="26.140625" style="123" customWidth="1"/>
    <col min="5798" max="5811" width="25.85546875" style="123" customWidth="1"/>
    <col min="5812" max="5816" width="25.140625" style="123" customWidth="1"/>
    <col min="5817" max="5817" width="25.85546875" style="123" customWidth="1"/>
    <col min="5818" max="5818" width="33.5703125" style="123" customWidth="1"/>
    <col min="5819" max="5819" width="14" style="123" bestFit="1" customWidth="1"/>
    <col min="5820" max="5820" width="12.85546875" style="123" customWidth="1"/>
    <col min="5821" max="5821" width="14" style="123" bestFit="1" customWidth="1"/>
    <col min="5822" max="5822" width="15.42578125" style="123" customWidth="1"/>
    <col min="5823" max="5888" width="9.140625" style="123"/>
    <col min="5889" max="5889" width="7.7109375" style="123" customWidth="1"/>
    <col min="5890" max="5890" width="57.28515625" style="123" customWidth="1"/>
    <col min="5891" max="5891" width="10" style="123" bestFit="1" customWidth="1"/>
    <col min="5892" max="5892" width="10" style="123" customWidth="1"/>
    <col min="5893" max="5893" width="28.42578125" style="123" bestFit="1" customWidth="1"/>
    <col min="5894" max="5921" width="25.85546875" style="123" customWidth="1"/>
    <col min="5922" max="5922" width="25.28515625" style="123" customWidth="1"/>
    <col min="5923" max="5924" width="25.85546875" style="123" customWidth="1"/>
    <col min="5925" max="5925" width="25.5703125" style="123" customWidth="1"/>
    <col min="5926" max="5932" width="25.85546875" style="123" customWidth="1"/>
    <col min="5933" max="5933" width="21.28515625" style="123" customWidth="1"/>
    <col min="5934" max="5934" width="22.42578125" style="123" customWidth="1"/>
    <col min="5935" max="5935" width="23" style="123" customWidth="1"/>
    <col min="5936" max="5938" width="25.85546875" style="123" customWidth="1"/>
    <col min="5939" max="5939" width="26.140625" style="123" customWidth="1"/>
    <col min="5940" max="5981" width="25.85546875" style="123" customWidth="1"/>
    <col min="5982" max="5983" width="22.85546875" style="123" customWidth="1"/>
    <col min="5984" max="5984" width="25.7109375" style="123" customWidth="1"/>
    <col min="5985" max="6002" width="25.85546875" style="123" customWidth="1"/>
    <col min="6003" max="6003" width="25.42578125" style="123" customWidth="1"/>
    <col min="6004" max="6015" width="25.85546875" style="123" customWidth="1"/>
    <col min="6016" max="6016" width="25.7109375" style="123" customWidth="1"/>
    <col min="6017" max="6039" width="25.85546875" style="123" customWidth="1"/>
    <col min="6040" max="6040" width="25.5703125" style="123" customWidth="1"/>
    <col min="6041" max="6041" width="24.7109375" style="123" customWidth="1"/>
    <col min="6042" max="6042" width="19.140625" style="123" customWidth="1"/>
    <col min="6043" max="6051" width="25.85546875" style="123" customWidth="1"/>
    <col min="6052" max="6052" width="24.7109375" style="123" customWidth="1"/>
    <col min="6053" max="6053" width="26.140625" style="123" customWidth="1"/>
    <col min="6054" max="6067" width="25.85546875" style="123" customWidth="1"/>
    <col min="6068" max="6072" width="25.140625" style="123" customWidth="1"/>
    <col min="6073" max="6073" width="25.85546875" style="123" customWidth="1"/>
    <col min="6074" max="6074" width="33.5703125" style="123" customWidth="1"/>
    <col min="6075" max="6075" width="14" style="123" bestFit="1" customWidth="1"/>
    <col min="6076" max="6076" width="12.85546875" style="123" customWidth="1"/>
    <col min="6077" max="6077" width="14" style="123" bestFit="1" customWidth="1"/>
    <col min="6078" max="6078" width="15.42578125" style="123" customWidth="1"/>
    <col min="6079" max="6144" width="9.140625" style="123"/>
    <col min="6145" max="6145" width="7.7109375" style="123" customWidth="1"/>
    <col min="6146" max="6146" width="57.28515625" style="123" customWidth="1"/>
    <col min="6147" max="6147" width="10" style="123" bestFit="1" customWidth="1"/>
    <col min="6148" max="6148" width="10" style="123" customWidth="1"/>
    <col min="6149" max="6149" width="28.42578125" style="123" bestFit="1" customWidth="1"/>
    <col min="6150" max="6177" width="25.85546875" style="123" customWidth="1"/>
    <col min="6178" max="6178" width="25.28515625" style="123" customWidth="1"/>
    <col min="6179" max="6180" width="25.85546875" style="123" customWidth="1"/>
    <col min="6181" max="6181" width="25.5703125" style="123" customWidth="1"/>
    <col min="6182" max="6188" width="25.85546875" style="123" customWidth="1"/>
    <col min="6189" max="6189" width="21.28515625" style="123" customWidth="1"/>
    <col min="6190" max="6190" width="22.42578125" style="123" customWidth="1"/>
    <col min="6191" max="6191" width="23" style="123" customWidth="1"/>
    <col min="6192" max="6194" width="25.85546875" style="123" customWidth="1"/>
    <col min="6195" max="6195" width="26.140625" style="123" customWidth="1"/>
    <col min="6196" max="6237" width="25.85546875" style="123" customWidth="1"/>
    <col min="6238" max="6239" width="22.85546875" style="123" customWidth="1"/>
    <col min="6240" max="6240" width="25.7109375" style="123" customWidth="1"/>
    <col min="6241" max="6258" width="25.85546875" style="123" customWidth="1"/>
    <col min="6259" max="6259" width="25.42578125" style="123" customWidth="1"/>
    <col min="6260" max="6271" width="25.85546875" style="123" customWidth="1"/>
    <col min="6272" max="6272" width="25.7109375" style="123" customWidth="1"/>
    <col min="6273" max="6295" width="25.85546875" style="123" customWidth="1"/>
    <col min="6296" max="6296" width="25.5703125" style="123" customWidth="1"/>
    <col min="6297" max="6297" width="24.7109375" style="123" customWidth="1"/>
    <col min="6298" max="6298" width="19.140625" style="123" customWidth="1"/>
    <col min="6299" max="6307" width="25.85546875" style="123" customWidth="1"/>
    <col min="6308" max="6308" width="24.7109375" style="123" customWidth="1"/>
    <col min="6309" max="6309" width="26.140625" style="123" customWidth="1"/>
    <col min="6310" max="6323" width="25.85546875" style="123" customWidth="1"/>
    <col min="6324" max="6328" width="25.140625" style="123" customWidth="1"/>
    <col min="6329" max="6329" width="25.85546875" style="123" customWidth="1"/>
    <col min="6330" max="6330" width="33.5703125" style="123" customWidth="1"/>
    <col min="6331" max="6331" width="14" style="123" bestFit="1" customWidth="1"/>
    <col min="6332" max="6332" width="12.85546875" style="123" customWidth="1"/>
    <col min="6333" max="6333" width="14" style="123" bestFit="1" customWidth="1"/>
    <col min="6334" max="6334" width="15.42578125" style="123" customWidth="1"/>
    <col min="6335" max="6400" width="9.140625" style="123"/>
    <col min="6401" max="6401" width="7.7109375" style="123" customWidth="1"/>
    <col min="6402" max="6402" width="57.28515625" style="123" customWidth="1"/>
    <col min="6403" max="6403" width="10" style="123" bestFit="1" customWidth="1"/>
    <col min="6404" max="6404" width="10" style="123" customWidth="1"/>
    <col min="6405" max="6405" width="28.42578125" style="123" bestFit="1" customWidth="1"/>
    <col min="6406" max="6433" width="25.85546875" style="123" customWidth="1"/>
    <col min="6434" max="6434" width="25.28515625" style="123" customWidth="1"/>
    <col min="6435" max="6436" width="25.85546875" style="123" customWidth="1"/>
    <col min="6437" max="6437" width="25.5703125" style="123" customWidth="1"/>
    <col min="6438" max="6444" width="25.85546875" style="123" customWidth="1"/>
    <col min="6445" max="6445" width="21.28515625" style="123" customWidth="1"/>
    <col min="6446" max="6446" width="22.42578125" style="123" customWidth="1"/>
    <col min="6447" max="6447" width="23" style="123" customWidth="1"/>
    <col min="6448" max="6450" width="25.85546875" style="123" customWidth="1"/>
    <col min="6451" max="6451" width="26.140625" style="123" customWidth="1"/>
    <col min="6452" max="6493" width="25.85546875" style="123" customWidth="1"/>
    <col min="6494" max="6495" width="22.85546875" style="123" customWidth="1"/>
    <col min="6496" max="6496" width="25.7109375" style="123" customWidth="1"/>
    <col min="6497" max="6514" width="25.85546875" style="123" customWidth="1"/>
    <col min="6515" max="6515" width="25.42578125" style="123" customWidth="1"/>
    <col min="6516" max="6527" width="25.85546875" style="123" customWidth="1"/>
    <col min="6528" max="6528" width="25.7109375" style="123" customWidth="1"/>
    <col min="6529" max="6551" width="25.85546875" style="123" customWidth="1"/>
    <col min="6552" max="6552" width="25.5703125" style="123" customWidth="1"/>
    <col min="6553" max="6553" width="24.7109375" style="123" customWidth="1"/>
    <col min="6554" max="6554" width="19.140625" style="123" customWidth="1"/>
    <col min="6555" max="6563" width="25.85546875" style="123" customWidth="1"/>
    <col min="6564" max="6564" width="24.7109375" style="123" customWidth="1"/>
    <col min="6565" max="6565" width="26.140625" style="123" customWidth="1"/>
    <col min="6566" max="6579" width="25.85546875" style="123" customWidth="1"/>
    <col min="6580" max="6584" width="25.140625" style="123" customWidth="1"/>
    <col min="6585" max="6585" width="25.85546875" style="123" customWidth="1"/>
    <col min="6586" max="6586" width="33.5703125" style="123" customWidth="1"/>
    <col min="6587" max="6587" width="14" style="123" bestFit="1" customWidth="1"/>
    <col min="6588" max="6588" width="12.85546875" style="123" customWidth="1"/>
    <col min="6589" max="6589" width="14" style="123" bestFit="1" customWidth="1"/>
    <col min="6590" max="6590" width="15.42578125" style="123" customWidth="1"/>
    <col min="6591" max="6656" width="9.140625" style="123"/>
    <col min="6657" max="6657" width="7.7109375" style="123" customWidth="1"/>
    <col min="6658" max="6658" width="57.28515625" style="123" customWidth="1"/>
    <col min="6659" max="6659" width="10" style="123" bestFit="1" customWidth="1"/>
    <col min="6660" max="6660" width="10" style="123" customWidth="1"/>
    <col min="6661" max="6661" width="28.42578125" style="123" bestFit="1" customWidth="1"/>
    <col min="6662" max="6689" width="25.85546875" style="123" customWidth="1"/>
    <col min="6690" max="6690" width="25.28515625" style="123" customWidth="1"/>
    <col min="6691" max="6692" width="25.85546875" style="123" customWidth="1"/>
    <col min="6693" max="6693" width="25.5703125" style="123" customWidth="1"/>
    <col min="6694" max="6700" width="25.85546875" style="123" customWidth="1"/>
    <col min="6701" max="6701" width="21.28515625" style="123" customWidth="1"/>
    <col min="6702" max="6702" width="22.42578125" style="123" customWidth="1"/>
    <col min="6703" max="6703" width="23" style="123" customWidth="1"/>
    <col min="6704" max="6706" width="25.85546875" style="123" customWidth="1"/>
    <col min="6707" max="6707" width="26.140625" style="123" customWidth="1"/>
    <col min="6708" max="6749" width="25.85546875" style="123" customWidth="1"/>
    <col min="6750" max="6751" width="22.85546875" style="123" customWidth="1"/>
    <col min="6752" max="6752" width="25.7109375" style="123" customWidth="1"/>
    <col min="6753" max="6770" width="25.85546875" style="123" customWidth="1"/>
    <col min="6771" max="6771" width="25.42578125" style="123" customWidth="1"/>
    <col min="6772" max="6783" width="25.85546875" style="123" customWidth="1"/>
    <col min="6784" max="6784" width="25.7109375" style="123" customWidth="1"/>
    <col min="6785" max="6807" width="25.85546875" style="123" customWidth="1"/>
    <col min="6808" max="6808" width="25.5703125" style="123" customWidth="1"/>
    <col min="6809" max="6809" width="24.7109375" style="123" customWidth="1"/>
    <col min="6810" max="6810" width="19.140625" style="123" customWidth="1"/>
    <col min="6811" max="6819" width="25.85546875" style="123" customWidth="1"/>
    <col min="6820" max="6820" width="24.7109375" style="123" customWidth="1"/>
    <col min="6821" max="6821" width="26.140625" style="123" customWidth="1"/>
    <col min="6822" max="6835" width="25.85546875" style="123" customWidth="1"/>
    <col min="6836" max="6840" width="25.140625" style="123" customWidth="1"/>
    <col min="6841" max="6841" width="25.85546875" style="123" customWidth="1"/>
    <col min="6842" max="6842" width="33.5703125" style="123" customWidth="1"/>
    <col min="6843" max="6843" width="14" style="123" bestFit="1" customWidth="1"/>
    <col min="6844" max="6844" width="12.85546875" style="123" customWidth="1"/>
    <col min="6845" max="6845" width="14" style="123" bestFit="1" customWidth="1"/>
    <col min="6846" max="6846" width="15.42578125" style="123" customWidth="1"/>
    <col min="6847" max="6912" width="9.140625" style="123"/>
    <col min="6913" max="6913" width="7.7109375" style="123" customWidth="1"/>
    <col min="6914" max="6914" width="57.28515625" style="123" customWidth="1"/>
    <col min="6915" max="6915" width="10" style="123" bestFit="1" customWidth="1"/>
    <col min="6916" max="6916" width="10" style="123" customWidth="1"/>
    <col min="6917" max="6917" width="28.42578125" style="123" bestFit="1" customWidth="1"/>
    <col min="6918" max="6945" width="25.85546875" style="123" customWidth="1"/>
    <col min="6946" max="6946" width="25.28515625" style="123" customWidth="1"/>
    <col min="6947" max="6948" width="25.85546875" style="123" customWidth="1"/>
    <col min="6949" max="6949" width="25.5703125" style="123" customWidth="1"/>
    <col min="6950" max="6956" width="25.85546875" style="123" customWidth="1"/>
    <col min="6957" max="6957" width="21.28515625" style="123" customWidth="1"/>
    <col min="6958" max="6958" width="22.42578125" style="123" customWidth="1"/>
    <col min="6959" max="6959" width="23" style="123" customWidth="1"/>
    <col min="6960" max="6962" width="25.85546875" style="123" customWidth="1"/>
    <col min="6963" max="6963" width="26.140625" style="123" customWidth="1"/>
    <col min="6964" max="7005" width="25.85546875" style="123" customWidth="1"/>
    <col min="7006" max="7007" width="22.85546875" style="123" customWidth="1"/>
    <col min="7008" max="7008" width="25.7109375" style="123" customWidth="1"/>
    <col min="7009" max="7026" width="25.85546875" style="123" customWidth="1"/>
    <col min="7027" max="7027" width="25.42578125" style="123" customWidth="1"/>
    <col min="7028" max="7039" width="25.85546875" style="123" customWidth="1"/>
    <col min="7040" max="7040" width="25.7109375" style="123" customWidth="1"/>
    <col min="7041" max="7063" width="25.85546875" style="123" customWidth="1"/>
    <col min="7064" max="7064" width="25.5703125" style="123" customWidth="1"/>
    <col min="7065" max="7065" width="24.7109375" style="123" customWidth="1"/>
    <col min="7066" max="7066" width="19.140625" style="123" customWidth="1"/>
    <col min="7067" max="7075" width="25.85546875" style="123" customWidth="1"/>
    <col min="7076" max="7076" width="24.7109375" style="123" customWidth="1"/>
    <col min="7077" max="7077" width="26.140625" style="123" customWidth="1"/>
    <col min="7078" max="7091" width="25.85546875" style="123" customWidth="1"/>
    <col min="7092" max="7096" width="25.140625" style="123" customWidth="1"/>
    <col min="7097" max="7097" width="25.85546875" style="123" customWidth="1"/>
    <col min="7098" max="7098" width="33.5703125" style="123" customWidth="1"/>
    <col min="7099" max="7099" width="14" style="123" bestFit="1" customWidth="1"/>
    <col min="7100" max="7100" width="12.85546875" style="123" customWidth="1"/>
    <col min="7101" max="7101" width="14" style="123" bestFit="1" customWidth="1"/>
    <col min="7102" max="7102" width="15.42578125" style="123" customWidth="1"/>
    <col min="7103" max="7168" width="9.140625" style="123"/>
    <col min="7169" max="7169" width="7.7109375" style="123" customWidth="1"/>
    <col min="7170" max="7170" width="57.28515625" style="123" customWidth="1"/>
    <col min="7171" max="7171" width="10" style="123" bestFit="1" customWidth="1"/>
    <col min="7172" max="7172" width="10" style="123" customWidth="1"/>
    <col min="7173" max="7173" width="28.42578125" style="123" bestFit="1" customWidth="1"/>
    <col min="7174" max="7201" width="25.85546875" style="123" customWidth="1"/>
    <col min="7202" max="7202" width="25.28515625" style="123" customWidth="1"/>
    <col min="7203" max="7204" width="25.85546875" style="123" customWidth="1"/>
    <col min="7205" max="7205" width="25.5703125" style="123" customWidth="1"/>
    <col min="7206" max="7212" width="25.85546875" style="123" customWidth="1"/>
    <col min="7213" max="7213" width="21.28515625" style="123" customWidth="1"/>
    <col min="7214" max="7214" width="22.42578125" style="123" customWidth="1"/>
    <col min="7215" max="7215" width="23" style="123" customWidth="1"/>
    <col min="7216" max="7218" width="25.85546875" style="123" customWidth="1"/>
    <col min="7219" max="7219" width="26.140625" style="123" customWidth="1"/>
    <col min="7220" max="7261" width="25.85546875" style="123" customWidth="1"/>
    <col min="7262" max="7263" width="22.85546875" style="123" customWidth="1"/>
    <col min="7264" max="7264" width="25.7109375" style="123" customWidth="1"/>
    <col min="7265" max="7282" width="25.85546875" style="123" customWidth="1"/>
    <col min="7283" max="7283" width="25.42578125" style="123" customWidth="1"/>
    <col min="7284" max="7295" width="25.85546875" style="123" customWidth="1"/>
    <col min="7296" max="7296" width="25.7109375" style="123" customWidth="1"/>
    <col min="7297" max="7319" width="25.85546875" style="123" customWidth="1"/>
    <col min="7320" max="7320" width="25.5703125" style="123" customWidth="1"/>
    <col min="7321" max="7321" width="24.7109375" style="123" customWidth="1"/>
    <col min="7322" max="7322" width="19.140625" style="123" customWidth="1"/>
    <col min="7323" max="7331" width="25.85546875" style="123" customWidth="1"/>
    <col min="7332" max="7332" width="24.7109375" style="123" customWidth="1"/>
    <col min="7333" max="7333" width="26.140625" style="123" customWidth="1"/>
    <col min="7334" max="7347" width="25.85546875" style="123" customWidth="1"/>
    <col min="7348" max="7352" width="25.140625" style="123" customWidth="1"/>
    <col min="7353" max="7353" width="25.85546875" style="123" customWidth="1"/>
    <col min="7354" max="7354" width="33.5703125" style="123" customWidth="1"/>
    <col min="7355" max="7355" width="14" style="123" bestFit="1" customWidth="1"/>
    <col min="7356" max="7356" width="12.85546875" style="123" customWidth="1"/>
    <col min="7357" max="7357" width="14" style="123" bestFit="1" customWidth="1"/>
    <col min="7358" max="7358" width="15.42578125" style="123" customWidth="1"/>
    <col min="7359" max="7424" width="9.140625" style="123"/>
    <col min="7425" max="7425" width="7.7109375" style="123" customWidth="1"/>
    <col min="7426" max="7426" width="57.28515625" style="123" customWidth="1"/>
    <col min="7427" max="7427" width="10" style="123" bestFit="1" customWidth="1"/>
    <col min="7428" max="7428" width="10" style="123" customWidth="1"/>
    <col min="7429" max="7429" width="28.42578125" style="123" bestFit="1" customWidth="1"/>
    <col min="7430" max="7457" width="25.85546875" style="123" customWidth="1"/>
    <col min="7458" max="7458" width="25.28515625" style="123" customWidth="1"/>
    <col min="7459" max="7460" width="25.85546875" style="123" customWidth="1"/>
    <col min="7461" max="7461" width="25.5703125" style="123" customWidth="1"/>
    <col min="7462" max="7468" width="25.85546875" style="123" customWidth="1"/>
    <col min="7469" max="7469" width="21.28515625" style="123" customWidth="1"/>
    <col min="7470" max="7470" width="22.42578125" style="123" customWidth="1"/>
    <col min="7471" max="7471" width="23" style="123" customWidth="1"/>
    <col min="7472" max="7474" width="25.85546875" style="123" customWidth="1"/>
    <col min="7475" max="7475" width="26.140625" style="123" customWidth="1"/>
    <col min="7476" max="7517" width="25.85546875" style="123" customWidth="1"/>
    <col min="7518" max="7519" width="22.85546875" style="123" customWidth="1"/>
    <col min="7520" max="7520" width="25.7109375" style="123" customWidth="1"/>
    <col min="7521" max="7538" width="25.85546875" style="123" customWidth="1"/>
    <col min="7539" max="7539" width="25.42578125" style="123" customWidth="1"/>
    <col min="7540" max="7551" width="25.85546875" style="123" customWidth="1"/>
    <col min="7552" max="7552" width="25.7109375" style="123" customWidth="1"/>
    <col min="7553" max="7575" width="25.85546875" style="123" customWidth="1"/>
    <col min="7576" max="7576" width="25.5703125" style="123" customWidth="1"/>
    <col min="7577" max="7577" width="24.7109375" style="123" customWidth="1"/>
    <col min="7578" max="7578" width="19.140625" style="123" customWidth="1"/>
    <col min="7579" max="7587" width="25.85546875" style="123" customWidth="1"/>
    <col min="7588" max="7588" width="24.7109375" style="123" customWidth="1"/>
    <col min="7589" max="7589" width="26.140625" style="123" customWidth="1"/>
    <col min="7590" max="7603" width="25.85546875" style="123" customWidth="1"/>
    <col min="7604" max="7608" width="25.140625" style="123" customWidth="1"/>
    <col min="7609" max="7609" width="25.85546875" style="123" customWidth="1"/>
    <col min="7610" max="7610" width="33.5703125" style="123" customWidth="1"/>
    <col min="7611" max="7611" width="14" style="123" bestFit="1" customWidth="1"/>
    <col min="7612" max="7612" width="12.85546875" style="123" customWidth="1"/>
    <col min="7613" max="7613" width="14" style="123" bestFit="1" customWidth="1"/>
    <col min="7614" max="7614" width="15.42578125" style="123" customWidth="1"/>
    <col min="7615" max="7680" width="9.140625" style="123"/>
    <col min="7681" max="7681" width="7.7109375" style="123" customWidth="1"/>
    <col min="7682" max="7682" width="57.28515625" style="123" customWidth="1"/>
    <col min="7683" max="7683" width="10" style="123" bestFit="1" customWidth="1"/>
    <col min="7684" max="7684" width="10" style="123" customWidth="1"/>
    <col min="7685" max="7685" width="28.42578125" style="123" bestFit="1" customWidth="1"/>
    <col min="7686" max="7713" width="25.85546875" style="123" customWidth="1"/>
    <col min="7714" max="7714" width="25.28515625" style="123" customWidth="1"/>
    <col min="7715" max="7716" width="25.85546875" style="123" customWidth="1"/>
    <col min="7717" max="7717" width="25.5703125" style="123" customWidth="1"/>
    <col min="7718" max="7724" width="25.85546875" style="123" customWidth="1"/>
    <col min="7725" max="7725" width="21.28515625" style="123" customWidth="1"/>
    <col min="7726" max="7726" width="22.42578125" style="123" customWidth="1"/>
    <col min="7727" max="7727" width="23" style="123" customWidth="1"/>
    <col min="7728" max="7730" width="25.85546875" style="123" customWidth="1"/>
    <col min="7731" max="7731" width="26.140625" style="123" customWidth="1"/>
    <col min="7732" max="7773" width="25.85546875" style="123" customWidth="1"/>
    <col min="7774" max="7775" width="22.85546875" style="123" customWidth="1"/>
    <col min="7776" max="7776" width="25.7109375" style="123" customWidth="1"/>
    <col min="7777" max="7794" width="25.85546875" style="123" customWidth="1"/>
    <col min="7795" max="7795" width="25.42578125" style="123" customWidth="1"/>
    <col min="7796" max="7807" width="25.85546875" style="123" customWidth="1"/>
    <col min="7808" max="7808" width="25.7109375" style="123" customWidth="1"/>
    <col min="7809" max="7831" width="25.85546875" style="123" customWidth="1"/>
    <col min="7832" max="7832" width="25.5703125" style="123" customWidth="1"/>
    <col min="7833" max="7833" width="24.7109375" style="123" customWidth="1"/>
    <col min="7834" max="7834" width="19.140625" style="123" customWidth="1"/>
    <col min="7835" max="7843" width="25.85546875" style="123" customWidth="1"/>
    <col min="7844" max="7844" width="24.7109375" style="123" customWidth="1"/>
    <col min="7845" max="7845" width="26.140625" style="123" customWidth="1"/>
    <col min="7846" max="7859" width="25.85546875" style="123" customWidth="1"/>
    <col min="7860" max="7864" width="25.140625" style="123" customWidth="1"/>
    <col min="7865" max="7865" width="25.85546875" style="123" customWidth="1"/>
    <col min="7866" max="7866" width="33.5703125" style="123" customWidth="1"/>
    <col min="7867" max="7867" width="14" style="123" bestFit="1" customWidth="1"/>
    <col min="7868" max="7868" width="12.85546875" style="123" customWidth="1"/>
    <col min="7869" max="7869" width="14" style="123" bestFit="1" customWidth="1"/>
    <col min="7870" max="7870" width="15.42578125" style="123" customWidth="1"/>
    <col min="7871" max="7936" width="9.140625" style="123"/>
    <col min="7937" max="7937" width="7.7109375" style="123" customWidth="1"/>
    <col min="7938" max="7938" width="57.28515625" style="123" customWidth="1"/>
    <col min="7939" max="7939" width="10" style="123" bestFit="1" customWidth="1"/>
    <col min="7940" max="7940" width="10" style="123" customWidth="1"/>
    <col min="7941" max="7941" width="28.42578125" style="123" bestFit="1" customWidth="1"/>
    <col min="7942" max="7969" width="25.85546875" style="123" customWidth="1"/>
    <col min="7970" max="7970" width="25.28515625" style="123" customWidth="1"/>
    <col min="7971" max="7972" width="25.85546875" style="123" customWidth="1"/>
    <col min="7973" max="7973" width="25.5703125" style="123" customWidth="1"/>
    <col min="7974" max="7980" width="25.85546875" style="123" customWidth="1"/>
    <col min="7981" max="7981" width="21.28515625" style="123" customWidth="1"/>
    <col min="7982" max="7982" width="22.42578125" style="123" customWidth="1"/>
    <col min="7983" max="7983" width="23" style="123" customWidth="1"/>
    <col min="7984" max="7986" width="25.85546875" style="123" customWidth="1"/>
    <col min="7987" max="7987" width="26.140625" style="123" customWidth="1"/>
    <col min="7988" max="8029" width="25.85546875" style="123" customWidth="1"/>
    <col min="8030" max="8031" width="22.85546875" style="123" customWidth="1"/>
    <col min="8032" max="8032" width="25.7109375" style="123" customWidth="1"/>
    <col min="8033" max="8050" width="25.85546875" style="123" customWidth="1"/>
    <col min="8051" max="8051" width="25.42578125" style="123" customWidth="1"/>
    <col min="8052" max="8063" width="25.85546875" style="123" customWidth="1"/>
    <col min="8064" max="8064" width="25.7109375" style="123" customWidth="1"/>
    <col min="8065" max="8087" width="25.85546875" style="123" customWidth="1"/>
    <col min="8088" max="8088" width="25.5703125" style="123" customWidth="1"/>
    <col min="8089" max="8089" width="24.7109375" style="123" customWidth="1"/>
    <col min="8090" max="8090" width="19.140625" style="123" customWidth="1"/>
    <col min="8091" max="8099" width="25.85546875" style="123" customWidth="1"/>
    <col min="8100" max="8100" width="24.7109375" style="123" customWidth="1"/>
    <col min="8101" max="8101" width="26.140625" style="123" customWidth="1"/>
    <col min="8102" max="8115" width="25.85546875" style="123" customWidth="1"/>
    <col min="8116" max="8120" width="25.140625" style="123" customWidth="1"/>
    <col min="8121" max="8121" width="25.85546875" style="123" customWidth="1"/>
    <col min="8122" max="8122" width="33.5703125" style="123" customWidth="1"/>
    <col min="8123" max="8123" width="14" style="123" bestFit="1" customWidth="1"/>
    <col min="8124" max="8124" width="12.85546875" style="123" customWidth="1"/>
    <col min="8125" max="8125" width="14" style="123" bestFit="1" customWidth="1"/>
    <col min="8126" max="8126" width="15.42578125" style="123" customWidth="1"/>
    <col min="8127" max="8192" width="9.140625" style="123"/>
    <col min="8193" max="8193" width="7.7109375" style="123" customWidth="1"/>
    <col min="8194" max="8194" width="57.28515625" style="123" customWidth="1"/>
    <col min="8195" max="8195" width="10" style="123" bestFit="1" customWidth="1"/>
    <col min="8196" max="8196" width="10" style="123" customWidth="1"/>
    <col min="8197" max="8197" width="28.42578125" style="123" bestFit="1" customWidth="1"/>
    <col min="8198" max="8225" width="25.85546875" style="123" customWidth="1"/>
    <col min="8226" max="8226" width="25.28515625" style="123" customWidth="1"/>
    <col min="8227" max="8228" width="25.85546875" style="123" customWidth="1"/>
    <col min="8229" max="8229" width="25.5703125" style="123" customWidth="1"/>
    <col min="8230" max="8236" width="25.85546875" style="123" customWidth="1"/>
    <col min="8237" max="8237" width="21.28515625" style="123" customWidth="1"/>
    <col min="8238" max="8238" width="22.42578125" style="123" customWidth="1"/>
    <col min="8239" max="8239" width="23" style="123" customWidth="1"/>
    <col min="8240" max="8242" width="25.85546875" style="123" customWidth="1"/>
    <col min="8243" max="8243" width="26.140625" style="123" customWidth="1"/>
    <col min="8244" max="8285" width="25.85546875" style="123" customWidth="1"/>
    <col min="8286" max="8287" width="22.85546875" style="123" customWidth="1"/>
    <col min="8288" max="8288" width="25.7109375" style="123" customWidth="1"/>
    <col min="8289" max="8306" width="25.85546875" style="123" customWidth="1"/>
    <col min="8307" max="8307" width="25.42578125" style="123" customWidth="1"/>
    <col min="8308" max="8319" width="25.85546875" style="123" customWidth="1"/>
    <col min="8320" max="8320" width="25.7109375" style="123" customWidth="1"/>
    <col min="8321" max="8343" width="25.85546875" style="123" customWidth="1"/>
    <col min="8344" max="8344" width="25.5703125" style="123" customWidth="1"/>
    <col min="8345" max="8345" width="24.7109375" style="123" customWidth="1"/>
    <col min="8346" max="8346" width="19.140625" style="123" customWidth="1"/>
    <col min="8347" max="8355" width="25.85546875" style="123" customWidth="1"/>
    <col min="8356" max="8356" width="24.7109375" style="123" customWidth="1"/>
    <col min="8357" max="8357" width="26.140625" style="123" customWidth="1"/>
    <col min="8358" max="8371" width="25.85546875" style="123" customWidth="1"/>
    <col min="8372" max="8376" width="25.140625" style="123" customWidth="1"/>
    <col min="8377" max="8377" width="25.85546875" style="123" customWidth="1"/>
    <col min="8378" max="8378" width="33.5703125" style="123" customWidth="1"/>
    <col min="8379" max="8379" width="14" style="123" bestFit="1" customWidth="1"/>
    <col min="8380" max="8380" width="12.85546875" style="123" customWidth="1"/>
    <col min="8381" max="8381" width="14" style="123" bestFit="1" customWidth="1"/>
    <col min="8382" max="8382" width="15.42578125" style="123" customWidth="1"/>
    <col min="8383" max="8448" width="9.140625" style="123"/>
    <col min="8449" max="8449" width="7.7109375" style="123" customWidth="1"/>
    <col min="8450" max="8450" width="57.28515625" style="123" customWidth="1"/>
    <col min="8451" max="8451" width="10" style="123" bestFit="1" customWidth="1"/>
    <col min="8452" max="8452" width="10" style="123" customWidth="1"/>
    <col min="8453" max="8453" width="28.42578125" style="123" bestFit="1" customWidth="1"/>
    <col min="8454" max="8481" width="25.85546875" style="123" customWidth="1"/>
    <col min="8482" max="8482" width="25.28515625" style="123" customWidth="1"/>
    <col min="8483" max="8484" width="25.85546875" style="123" customWidth="1"/>
    <col min="8485" max="8485" width="25.5703125" style="123" customWidth="1"/>
    <col min="8486" max="8492" width="25.85546875" style="123" customWidth="1"/>
    <col min="8493" max="8493" width="21.28515625" style="123" customWidth="1"/>
    <col min="8494" max="8494" width="22.42578125" style="123" customWidth="1"/>
    <col min="8495" max="8495" width="23" style="123" customWidth="1"/>
    <col min="8496" max="8498" width="25.85546875" style="123" customWidth="1"/>
    <col min="8499" max="8499" width="26.140625" style="123" customWidth="1"/>
    <col min="8500" max="8541" width="25.85546875" style="123" customWidth="1"/>
    <col min="8542" max="8543" width="22.85546875" style="123" customWidth="1"/>
    <col min="8544" max="8544" width="25.7109375" style="123" customWidth="1"/>
    <col min="8545" max="8562" width="25.85546875" style="123" customWidth="1"/>
    <col min="8563" max="8563" width="25.42578125" style="123" customWidth="1"/>
    <col min="8564" max="8575" width="25.85546875" style="123" customWidth="1"/>
    <col min="8576" max="8576" width="25.7109375" style="123" customWidth="1"/>
    <col min="8577" max="8599" width="25.85546875" style="123" customWidth="1"/>
    <col min="8600" max="8600" width="25.5703125" style="123" customWidth="1"/>
    <col min="8601" max="8601" width="24.7109375" style="123" customWidth="1"/>
    <col min="8602" max="8602" width="19.140625" style="123" customWidth="1"/>
    <col min="8603" max="8611" width="25.85546875" style="123" customWidth="1"/>
    <col min="8612" max="8612" width="24.7109375" style="123" customWidth="1"/>
    <col min="8613" max="8613" width="26.140625" style="123" customWidth="1"/>
    <col min="8614" max="8627" width="25.85546875" style="123" customWidth="1"/>
    <col min="8628" max="8632" width="25.140625" style="123" customWidth="1"/>
    <col min="8633" max="8633" width="25.85546875" style="123" customWidth="1"/>
    <col min="8634" max="8634" width="33.5703125" style="123" customWidth="1"/>
    <col min="8635" max="8635" width="14" style="123" bestFit="1" customWidth="1"/>
    <col min="8636" max="8636" width="12.85546875" style="123" customWidth="1"/>
    <col min="8637" max="8637" width="14" style="123" bestFit="1" customWidth="1"/>
    <col min="8638" max="8638" width="15.42578125" style="123" customWidth="1"/>
    <col min="8639" max="8704" width="9.140625" style="123"/>
    <col min="8705" max="8705" width="7.7109375" style="123" customWidth="1"/>
    <col min="8706" max="8706" width="57.28515625" style="123" customWidth="1"/>
    <col min="8707" max="8707" width="10" style="123" bestFit="1" customWidth="1"/>
    <col min="8708" max="8708" width="10" style="123" customWidth="1"/>
    <col min="8709" max="8709" width="28.42578125" style="123" bestFit="1" customWidth="1"/>
    <col min="8710" max="8737" width="25.85546875" style="123" customWidth="1"/>
    <col min="8738" max="8738" width="25.28515625" style="123" customWidth="1"/>
    <col min="8739" max="8740" width="25.85546875" style="123" customWidth="1"/>
    <col min="8741" max="8741" width="25.5703125" style="123" customWidth="1"/>
    <col min="8742" max="8748" width="25.85546875" style="123" customWidth="1"/>
    <col min="8749" max="8749" width="21.28515625" style="123" customWidth="1"/>
    <col min="8750" max="8750" width="22.42578125" style="123" customWidth="1"/>
    <col min="8751" max="8751" width="23" style="123" customWidth="1"/>
    <col min="8752" max="8754" width="25.85546875" style="123" customWidth="1"/>
    <col min="8755" max="8755" width="26.140625" style="123" customWidth="1"/>
    <col min="8756" max="8797" width="25.85546875" style="123" customWidth="1"/>
    <col min="8798" max="8799" width="22.85546875" style="123" customWidth="1"/>
    <col min="8800" max="8800" width="25.7109375" style="123" customWidth="1"/>
    <col min="8801" max="8818" width="25.85546875" style="123" customWidth="1"/>
    <col min="8819" max="8819" width="25.42578125" style="123" customWidth="1"/>
    <col min="8820" max="8831" width="25.85546875" style="123" customWidth="1"/>
    <col min="8832" max="8832" width="25.7109375" style="123" customWidth="1"/>
    <col min="8833" max="8855" width="25.85546875" style="123" customWidth="1"/>
    <col min="8856" max="8856" width="25.5703125" style="123" customWidth="1"/>
    <col min="8857" max="8857" width="24.7109375" style="123" customWidth="1"/>
    <col min="8858" max="8858" width="19.140625" style="123" customWidth="1"/>
    <col min="8859" max="8867" width="25.85546875" style="123" customWidth="1"/>
    <col min="8868" max="8868" width="24.7109375" style="123" customWidth="1"/>
    <col min="8869" max="8869" width="26.140625" style="123" customWidth="1"/>
    <col min="8870" max="8883" width="25.85546875" style="123" customWidth="1"/>
    <col min="8884" max="8888" width="25.140625" style="123" customWidth="1"/>
    <col min="8889" max="8889" width="25.85546875" style="123" customWidth="1"/>
    <col min="8890" max="8890" width="33.5703125" style="123" customWidth="1"/>
    <col min="8891" max="8891" width="14" style="123" bestFit="1" customWidth="1"/>
    <col min="8892" max="8892" width="12.85546875" style="123" customWidth="1"/>
    <col min="8893" max="8893" width="14" style="123" bestFit="1" customWidth="1"/>
    <col min="8894" max="8894" width="15.42578125" style="123" customWidth="1"/>
    <col min="8895" max="8960" width="9.140625" style="123"/>
    <col min="8961" max="8961" width="7.7109375" style="123" customWidth="1"/>
    <col min="8962" max="8962" width="57.28515625" style="123" customWidth="1"/>
    <col min="8963" max="8963" width="10" style="123" bestFit="1" customWidth="1"/>
    <col min="8964" max="8964" width="10" style="123" customWidth="1"/>
    <col min="8965" max="8965" width="28.42578125" style="123" bestFit="1" customWidth="1"/>
    <col min="8966" max="8993" width="25.85546875" style="123" customWidth="1"/>
    <col min="8994" max="8994" width="25.28515625" style="123" customWidth="1"/>
    <col min="8995" max="8996" width="25.85546875" style="123" customWidth="1"/>
    <col min="8997" max="8997" width="25.5703125" style="123" customWidth="1"/>
    <col min="8998" max="9004" width="25.85546875" style="123" customWidth="1"/>
    <col min="9005" max="9005" width="21.28515625" style="123" customWidth="1"/>
    <col min="9006" max="9006" width="22.42578125" style="123" customWidth="1"/>
    <col min="9007" max="9007" width="23" style="123" customWidth="1"/>
    <col min="9008" max="9010" width="25.85546875" style="123" customWidth="1"/>
    <col min="9011" max="9011" width="26.140625" style="123" customWidth="1"/>
    <col min="9012" max="9053" width="25.85546875" style="123" customWidth="1"/>
    <col min="9054" max="9055" width="22.85546875" style="123" customWidth="1"/>
    <col min="9056" max="9056" width="25.7109375" style="123" customWidth="1"/>
    <col min="9057" max="9074" width="25.85546875" style="123" customWidth="1"/>
    <col min="9075" max="9075" width="25.42578125" style="123" customWidth="1"/>
    <col min="9076" max="9087" width="25.85546875" style="123" customWidth="1"/>
    <col min="9088" max="9088" width="25.7109375" style="123" customWidth="1"/>
    <col min="9089" max="9111" width="25.85546875" style="123" customWidth="1"/>
    <col min="9112" max="9112" width="25.5703125" style="123" customWidth="1"/>
    <col min="9113" max="9113" width="24.7109375" style="123" customWidth="1"/>
    <col min="9114" max="9114" width="19.140625" style="123" customWidth="1"/>
    <col min="9115" max="9123" width="25.85546875" style="123" customWidth="1"/>
    <col min="9124" max="9124" width="24.7109375" style="123" customWidth="1"/>
    <col min="9125" max="9125" width="26.140625" style="123" customWidth="1"/>
    <col min="9126" max="9139" width="25.85546875" style="123" customWidth="1"/>
    <col min="9140" max="9144" width="25.140625" style="123" customWidth="1"/>
    <col min="9145" max="9145" width="25.85546875" style="123" customWidth="1"/>
    <col min="9146" max="9146" width="33.5703125" style="123" customWidth="1"/>
    <col min="9147" max="9147" width="14" style="123" bestFit="1" customWidth="1"/>
    <col min="9148" max="9148" width="12.85546875" style="123" customWidth="1"/>
    <col min="9149" max="9149" width="14" style="123" bestFit="1" customWidth="1"/>
    <col min="9150" max="9150" width="15.42578125" style="123" customWidth="1"/>
    <col min="9151" max="9216" width="9.140625" style="123"/>
    <col min="9217" max="9217" width="7.7109375" style="123" customWidth="1"/>
    <col min="9218" max="9218" width="57.28515625" style="123" customWidth="1"/>
    <col min="9219" max="9219" width="10" style="123" bestFit="1" customWidth="1"/>
    <col min="9220" max="9220" width="10" style="123" customWidth="1"/>
    <col min="9221" max="9221" width="28.42578125" style="123" bestFit="1" customWidth="1"/>
    <col min="9222" max="9249" width="25.85546875" style="123" customWidth="1"/>
    <col min="9250" max="9250" width="25.28515625" style="123" customWidth="1"/>
    <col min="9251" max="9252" width="25.85546875" style="123" customWidth="1"/>
    <col min="9253" max="9253" width="25.5703125" style="123" customWidth="1"/>
    <col min="9254" max="9260" width="25.85546875" style="123" customWidth="1"/>
    <col min="9261" max="9261" width="21.28515625" style="123" customWidth="1"/>
    <col min="9262" max="9262" width="22.42578125" style="123" customWidth="1"/>
    <col min="9263" max="9263" width="23" style="123" customWidth="1"/>
    <col min="9264" max="9266" width="25.85546875" style="123" customWidth="1"/>
    <col min="9267" max="9267" width="26.140625" style="123" customWidth="1"/>
    <col min="9268" max="9309" width="25.85546875" style="123" customWidth="1"/>
    <col min="9310" max="9311" width="22.85546875" style="123" customWidth="1"/>
    <col min="9312" max="9312" width="25.7109375" style="123" customWidth="1"/>
    <col min="9313" max="9330" width="25.85546875" style="123" customWidth="1"/>
    <col min="9331" max="9331" width="25.42578125" style="123" customWidth="1"/>
    <col min="9332" max="9343" width="25.85546875" style="123" customWidth="1"/>
    <col min="9344" max="9344" width="25.7109375" style="123" customWidth="1"/>
    <col min="9345" max="9367" width="25.85546875" style="123" customWidth="1"/>
    <col min="9368" max="9368" width="25.5703125" style="123" customWidth="1"/>
    <col min="9369" max="9369" width="24.7109375" style="123" customWidth="1"/>
    <col min="9370" max="9370" width="19.140625" style="123" customWidth="1"/>
    <col min="9371" max="9379" width="25.85546875" style="123" customWidth="1"/>
    <col min="9380" max="9380" width="24.7109375" style="123" customWidth="1"/>
    <col min="9381" max="9381" width="26.140625" style="123" customWidth="1"/>
    <col min="9382" max="9395" width="25.85546875" style="123" customWidth="1"/>
    <col min="9396" max="9400" width="25.140625" style="123" customWidth="1"/>
    <col min="9401" max="9401" width="25.85546875" style="123" customWidth="1"/>
    <col min="9402" max="9402" width="33.5703125" style="123" customWidth="1"/>
    <col min="9403" max="9403" width="14" style="123" bestFit="1" customWidth="1"/>
    <col min="9404" max="9404" width="12.85546875" style="123" customWidth="1"/>
    <col min="9405" max="9405" width="14" style="123" bestFit="1" customWidth="1"/>
    <col min="9406" max="9406" width="15.42578125" style="123" customWidth="1"/>
    <col min="9407" max="9472" width="9.140625" style="123"/>
    <col min="9473" max="9473" width="7.7109375" style="123" customWidth="1"/>
    <col min="9474" max="9474" width="57.28515625" style="123" customWidth="1"/>
    <col min="9475" max="9475" width="10" style="123" bestFit="1" customWidth="1"/>
    <col min="9476" max="9476" width="10" style="123" customWidth="1"/>
    <col min="9477" max="9477" width="28.42578125" style="123" bestFit="1" customWidth="1"/>
    <col min="9478" max="9505" width="25.85546875" style="123" customWidth="1"/>
    <col min="9506" max="9506" width="25.28515625" style="123" customWidth="1"/>
    <col min="9507" max="9508" width="25.85546875" style="123" customWidth="1"/>
    <col min="9509" max="9509" width="25.5703125" style="123" customWidth="1"/>
    <col min="9510" max="9516" width="25.85546875" style="123" customWidth="1"/>
    <col min="9517" max="9517" width="21.28515625" style="123" customWidth="1"/>
    <col min="9518" max="9518" width="22.42578125" style="123" customWidth="1"/>
    <col min="9519" max="9519" width="23" style="123" customWidth="1"/>
    <col min="9520" max="9522" width="25.85546875" style="123" customWidth="1"/>
    <col min="9523" max="9523" width="26.140625" style="123" customWidth="1"/>
    <col min="9524" max="9565" width="25.85546875" style="123" customWidth="1"/>
    <col min="9566" max="9567" width="22.85546875" style="123" customWidth="1"/>
    <col min="9568" max="9568" width="25.7109375" style="123" customWidth="1"/>
    <col min="9569" max="9586" width="25.85546875" style="123" customWidth="1"/>
    <col min="9587" max="9587" width="25.42578125" style="123" customWidth="1"/>
    <col min="9588" max="9599" width="25.85546875" style="123" customWidth="1"/>
    <col min="9600" max="9600" width="25.7109375" style="123" customWidth="1"/>
    <col min="9601" max="9623" width="25.85546875" style="123" customWidth="1"/>
    <col min="9624" max="9624" width="25.5703125" style="123" customWidth="1"/>
    <col min="9625" max="9625" width="24.7109375" style="123" customWidth="1"/>
    <col min="9626" max="9626" width="19.140625" style="123" customWidth="1"/>
    <col min="9627" max="9635" width="25.85546875" style="123" customWidth="1"/>
    <col min="9636" max="9636" width="24.7109375" style="123" customWidth="1"/>
    <col min="9637" max="9637" width="26.140625" style="123" customWidth="1"/>
    <col min="9638" max="9651" width="25.85546875" style="123" customWidth="1"/>
    <col min="9652" max="9656" width="25.140625" style="123" customWidth="1"/>
    <col min="9657" max="9657" width="25.85546875" style="123" customWidth="1"/>
    <col min="9658" max="9658" width="33.5703125" style="123" customWidth="1"/>
    <col min="9659" max="9659" width="14" style="123" bestFit="1" customWidth="1"/>
    <col min="9660" max="9660" width="12.85546875" style="123" customWidth="1"/>
    <col min="9661" max="9661" width="14" style="123" bestFit="1" customWidth="1"/>
    <col min="9662" max="9662" width="15.42578125" style="123" customWidth="1"/>
    <col min="9663" max="9728" width="9.140625" style="123"/>
    <col min="9729" max="9729" width="7.7109375" style="123" customWidth="1"/>
    <col min="9730" max="9730" width="57.28515625" style="123" customWidth="1"/>
    <col min="9731" max="9731" width="10" style="123" bestFit="1" customWidth="1"/>
    <col min="9732" max="9732" width="10" style="123" customWidth="1"/>
    <col min="9733" max="9733" width="28.42578125" style="123" bestFit="1" customWidth="1"/>
    <col min="9734" max="9761" width="25.85546875" style="123" customWidth="1"/>
    <col min="9762" max="9762" width="25.28515625" style="123" customWidth="1"/>
    <col min="9763" max="9764" width="25.85546875" style="123" customWidth="1"/>
    <col min="9765" max="9765" width="25.5703125" style="123" customWidth="1"/>
    <col min="9766" max="9772" width="25.85546875" style="123" customWidth="1"/>
    <col min="9773" max="9773" width="21.28515625" style="123" customWidth="1"/>
    <col min="9774" max="9774" width="22.42578125" style="123" customWidth="1"/>
    <col min="9775" max="9775" width="23" style="123" customWidth="1"/>
    <col min="9776" max="9778" width="25.85546875" style="123" customWidth="1"/>
    <col min="9779" max="9779" width="26.140625" style="123" customWidth="1"/>
    <col min="9780" max="9821" width="25.85546875" style="123" customWidth="1"/>
    <col min="9822" max="9823" width="22.85546875" style="123" customWidth="1"/>
    <col min="9824" max="9824" width="25.7109375" style="123" customWidth="1"/>
    <col min="9825" max="9842" width="25.85546875" style="123" customWidth="1"/>
    <col min="9843" max="9843" width="25.42578125" style="123" customWidth="1"/>
    <col min="9844" max="9855" width="25.85546875" style="123" customWidth="1"/>
    <col min="9856" max="9856" width="25.7109375" style="123" customWidth="1"/>
    <col min="9857" max="9879" width="25.85546875" style="123" customWidth="1"/>
    <col min="9880" max="9880" width="25.5703125" style="123" customWidth="1"/>
    <col min="9881" max="9881" width="24.7109375" style="123" customWidth="1"/>
    <col min="9882" max="9882" width="19.140625" style="123" customWidth="1"/>
    <col min="9883" max="9891" width="25.85546875" style="123" customWidth="1"/>
    <col min="9892" max="9892" width="24.7109375" style="123" customWidth="1"/>
    <col min="9893" max="9893" width="26.140625" style="123" customWidth="1"/>
    <col min="9894" max="9907" width="25.85546875" style="123" customWidth="1"/>
    <col min="9908" max="9912" width="25.140625" style="123" customWidth="1"/>
    <col min="9913" max="9913" width="25.85546875" style="123" customWidth="1"/>
    <col min="9914" max="9914" width="33.5703125" style="123" customWidth="1"/>
    <col min="9915" max="9915" width="14" style="123" bestFit="1" customWidth="1"/>
    <col min="9916" max="9916" width="12.85546875" style="123" customWidth="1"/>
    <col min="9917" max="9917" width="14" style="123" bestFit="1" customWidth="1"/>
    <col min="9918" max="9918" width="15.42578125" style="123" customWidth="1"/>
    <col min="9919" max="9984" width="9.140625" style="123"/>
    <col min="9985" max="9985" width="7.7109375" style="123" customWidth="1"/>
    <col min="9986" max="9986" width="57.28515625" style="123" customWidth="1"/>
    <col min="9987" max="9987" width="10" style="123" bestFit="1" customWidth="1"/>
    <col min="9988" max="9988" width="10" style="123" customWidth="1"/>
    <col min="9989" max="9989" width="28.42578125" style="123" bestFit="1" customWidth="1"/>
    <col min="9990" max="10017" width="25.85546875" style="123" customWidth="1"/>
    <col min="10018" max="10018" width="25.28515625" style="123" customWidth="1"/>
    <col min="10019" max="10020" width="25.85546875" style="123" customWidth="1"/>
    <col min="10021" max="10021" width="25.5703125" style="123" customWidth="1"/>
    <col min="10022" max="10028" width="25.85546875" style="123" customWidth="1"/>
    <col min="10029" max="10029" width="21.28515625" style="123" customWidth="1"/>
    <col min="10030" max="10030" width="22.42578125" style="123" customWidth="1"/>
    <col min="10031" max="10031" width="23" style="123" customWidth="1"/>
    <col min="10032" max="10034" width="25.85546875" style="123" customWidth="1"/>
    <col min="10035" max="10035" width="26.140625" style="123" customWidth="1"/>
    <col min="10036" max="10077" width="25.85546875" style="123" customWidth="1"/>
    <col min="10078" max="10079" width="22.85546875" style="123" customWidth="1"/>
    <col min="10080" max="10080" width="25.7109375" style="123" customWidth="1"/>
    <col min="10081" max="10098" width="25.85546875" style="123" customWidth="1"/>
    <col min="10099" max="10099" width="25.42578125" style="123" customWidth="1"/>
    <col min="10100" max="10111" width="25.85546875" style="123" customWidth="1"/>
    <col min="10112" max="10112" width="25.7109375" style="123" customWidth="1"/>
    <col min="10113" max="10135" width="25.85546875" style="123" customWidth="1"/>
    <col min="10136" max="10136" width="25.5703125" style="123" customWidth="1"/>
    <col min="10137" max="10137" width="24.7109375" style="123" customWidth="1"/>
    <col min="10138" max="10138" width="19.140625" style="123" customWidth="1"/>
    <col min="10139" max="10147" width="25.85546875" style="123" customWidth="1"/>
    <col min="10148" max="10148" width="24.7109375" style="123" customWidth="1"/>
    <col min="10149" max="10149" width="26.140625" style="123" customWidth="1"/>
    <col min="10150" max="10163" width="25.85546875" style="123" customWidth="1"/>
    <col min="10164" max="10168" width="25.140625" style="123" customWidth="1"/>
    <col min="10169" max="10169" width="25.85546875" style="123" customWidth="1"/>
    <col min="10170" max="10170" width="33.5703125" style="123" customWidth="1"/>
    <col min="10171" max="10171" width="14" style="123" bestFit="1" customWidth="1"/>
    <col min="10172" max="10172" width="12.85546875" style="123" customWidth="1"/>
    <col min="10173" max="10173" width="14" style="123" bestFit="1" customWidth="1"/>
    <col min="10174" max="10174" width="15.42578125" style="123" customWidth="1"/>
    <col min="10175" max="10240" width="9.140625" style="123"/>
    <col min="10241" max="10241" width="7.7109375" style="123" customWidth="1"/>
    <col min="10242" max="10242" width="57.28515625" style="123" customWidth="1"/>
    <col min="10243" max="10243" width="10" style="123" bestFit="1" customWidth="1"/>
    <col min="10244" max="10244" width="10" style="123" customWidth="1"/>
    <col min="10245" max="10245" width="28.42578125" style="123" bestFit="1" customWidth="1"/>
    <col min="10246" max="10273" width="25.85546875" style="123" customWidth="1"/>
    <col min="10274" max="10274" width="25.28515625" style="123" customWidth="1"/>
    <col min="10275" max="10276" width="25.85546875" style="123" customWidth="1"/>
    <col min="10277" max="10277" width="25.5703125" style="123" customWidth="1"/>
    <col min="10278" max="10284" width="25.85546875" style="123" customWidth="1"/>
    <col min="10285" max="10285" width="21.28515625" style="123" customWidth="1"/>
    <col min="10286" max="10286" width="22.42578125" style="123" customWidth="1"/>
    <col min="10287" max="10287" width="23" style="123" customWidth="1"/>
    <col min="10288" max="10290" width="25.85546875" style="123" customWidth="1"/>
    <col min="10291" max="10291" width="26.140625" style="123" customWidth="1"/>
    <col min="10292" max="10333" width="25.85546875" style="123" customWidth="1"/>
    <col min="10334" max="10335" width="22.85546875" style="123" customWidth="1"/>
    <col min="10336" max="10336" width="25.7109375" style="123" customWidth="1"/>
    <col min="10337" max="10354" width="25.85546875" style="123" customWidth="1"/>
    <col min="10355" max="10355" width="25.42578125" style="123" customWidth="1"/>
    <col min="10356" max="10367" width="25.85546875" style="123" customWidth="1"/>
    <col min="10368" max="10368" width="25.7109375" style="123" customWidth="1"/>
    <col min="10369" max="10391" width="25.85546875" style="123" customWidth="1"/>
    <col min="10392" max="10392" width="25.5703125" style="123" customWidth="1"/>
    <col min="10393" max="10393" width="24.7109375" style="123" customWidth="1"/>
    <col min="10394" max="10394" width="19.140625" style="123" customWidth="1"/>
    <col min="10395" max="10403" width="25.85546875" style="123" customWidth="1"/>
    <col min="10404" max="10404" width="24.7109375" style="123" customWidth="1"/>
    <col min="10405" max="10405" width="26.140625" style="123" customWidth="1"/>
    <col min="10406" max="10419" width="25.85546875" style="123" customWidth="1"/>
    <col min="10420" max="10424" width="25.140625" style="123" customWidth="1"/>
    <col min="10425" max="10425" width="25.85546875" style="123" customWidth="1"/>
    <col min="10426" max="10426" width="33.5703125" style="123" customWidth="1"/>
    <col min="10427" max="10427" width="14" style="123" bestFit="1" customWidth="1"/>
    <col min="10428" max="10428" width="12.85546875" style="123" customWidth="1"/>
    <col min="10429" max="10429" width="14" style="123" bestFit="1" customWidth="1"/>
    <col min="10430" max="10430" width="15.42578125" style="123" customWidth="1"/>
    <col min="10431" max="10496" width="9.140625" style="123"/>
    <col min="10497" max="10497" width="7.7109375" style="123" customWidth="1"/>
    <col min="10498" max="10498" width="57.28515625" style="123" customWidth="1"/>
    <col min="10499" max="10499" width="10" style="123" bestFit="1" customWidth="1"/>
    <col min="10500" max="10500" width="10" style="123" customWidth="1"/>
    <col min="10501" max="10501" width="28.42578125" style="123" bestFit="1" customWidth="1"/>
    <col min="10502" max="10529" width="25.85546875" style="123" customWidth="1"/>
    <col min="10530" max="10530" width="25.28515625" style="123" customWidth="1"/>
    <col min="10531" max="10532" width="25.85546875" style="123" customWidth="1"/>
    <col min="10533" max="10533" width="25.5703125" style="123" customWidth="1"/>
    <col min="10534" max="10540" width="25.85546875" style="123" customWidth="1"/>
    <col min="10541" max="10541" width="21.28515625" style="123" customWidth="1"/>
    <col min="10542" max="10542" width="22.42578125" style="123" customWidth="1"/>
    <col min="10543" max="10543" width="23" style="123" customWidth="1"/>
    <col min="10544" max="10546" width="25.85546875" style="123" customWidth="1"/>
    <col min="10547" max="10547" width="26.140625" style="123" customWidth="1"/>
    <col min="10548" max="10589" width="25.85546875" style="123" customWidth="1"/>
    <col min="10590" max="10591" width="22.85546875" style="123" customWidth="1"/>
    <col min="10592" max="10592" width="25.7109375" style="123" customWidth="1"/>
    <col min="10593" max="10610" width="25.85546875" style="123" customWidth="1"/>
    <col min="10611" max="10611" width="25.42578125" style="123" customWidth="1"/>
    <col min="10612" max="10623" width="25.85546875" style="123" customWidth="1"/>
    <col min="10624" max="10624" width="25.7109375" style="123" customWidth="1"/>
    <col min="10625" max="10647" width="25.85546875" style="123" customWidth="1"/>
    <col min="10648" max="10648" width="25.5703125" style="123" customWidth="1"/>
    <col min="10649" max="10649" width="24.7109375" style="123" customWidth="1"/>
    <col min="10650" max="10650" width="19.140625" style="123" customWidth="1"/>
    <col min="10651" max="10659" width="25.85546875" style="123" customWidth="1"/>
    <col min="10660" max="10660" width="24.7109375" style="123" customWidth="1"/>
    <col min="10661" max="10661" width="26.140625" style="123" customWidth="1"/>
    <col min="10662" max="10675" width="25.85546875" style="123" customWidth="1"/>
    <col min="10676" max="10680" width="25.140625" style="123" customWidth="1"/>
    <col min="10681" max="10681" width="25.85546875" style="123" customWidth="1"/>
    <col min="10682" max="10682" width="33.5703125" style="123" customWidth="1"/>
    <col min="10683" max="10683" width="14" style="123" bestFit="1" customWidth="1"/>
    <col min="10684" max="10684" width="12.85546875" style="123" customWidth="1"/>
    <col min="10685" max="10685" width="14" style="123" bestFit="1" customWidth="1"/>
    <col min="10686" max="10686" width="15.42578125" style="123" customWidth="1"/>
    <col min="10687" max="10752" width="9.140625" style="123"/>
    <col min="10753" max="10753" width="7.7109375" style="123" customWidth="1"/>
    <col min="10754" max="10754" width="57.28515625" style="123" customWidth="1"/>
    <col min="10755" max="10755" width="10" style="123" bestFit="1" customWidth="1"/>
    <col min="10756" max="10756" width="10" style="123" customWidth="1"/>
    <col min="10757" max="10757" width="28.42578125" style="123" bestFit="1" customWidth="1"/>
    <col min="10758" max="10785" width="25.85546875" style="123" customWidth="1"/>
    <col min="10786" max="10786" width="25.28515625" style="123" customWidth="1"/>
    <col min="10787" max="10788" width="25.85546875" style="123" customWidth="1"/>
    <col min="10789" max="10789" width="25.5703125" style="123" customWidth="1"/>
    <col min="10790" max="10796" width="25.85546875" style="123" customWidth="1"/>
    <col min="10797" max="10797" width="21.28515625" style="123" customWidth="1"/>
    <col min="10798" max="10798" width="22.42578125" style="123" customWidth="1"/>
    <col min="10799" max="10799" width="23" style="123" customWidth="1"/>
    <col min="10800" max="10802" width="25.85546875" style="123" customWidth="1"/>
    <col min="10803" max="10803" width="26.140625" style="123" customWidth="1"/>
    <col min="10804" max="10845" width="25.85546875" style="123" customWidth="1"/>
    <col min="10846" max="10847" width="22.85546875" style="123" customWidth="1"/>
    <col min="10848" max="10848" width="25.7109375" style="123" customWidth="1"/>
    <col min="10849" max="10866" width="25.85546875" style="123" customWidth="1"/>
    <col min="10867" max="10867" width="25.42578125" style="123" customWidth="1"/>
    <col min="10868" max="10879" width="25.85546875" style="123" customWidth="1"/>
    <col min="10880" max="10880" width="25.7109375" style="123" customWidth="1"/>
    <col min="10881" max="10903" width="25.85546875" style="123" customWidth="1"/>
    <col min="10904" max="10904" width="25.5703125" style="123" customWidth="1"/>
    <col min="10905" max="10905" width="24.7109375" style="123" customWidth="1"/>
    <col min="10906" max="10906" width="19.140625" style="123" customWidth="1"/>
    <col min="10907" max="10915" width="25.85546875" style="123" customWidth="1"/>
    <col min="10916" max="10916" width="24.7109375" style="123" customWidth="1"/>
    <col min="10917" max="10917" width="26.140625" style="123" customWidth="1"/>
    <col min="10918" max="10931" width="25.85546875" style="123" customWidth="1"/>
    <col min="10932" max="10936" width="25.140625" style="123" customWidth="1"/>
    <col min="10937" max="10937" width="25.85546875" style="123" customWidth="1"/>
    <col min="10938" max="10938" width="33.5703125" style="123" customWidth="1"/>
    <col min="10939" max="10939" width="14" style="123" bestFit="1" customWidth="1"/>
    <col min="10940" max="10940" width="12.85546875" style="123" customWidth="1"/>
    <col min="10941" max="10941" width="14" style="123" bestFit="1" customWidth="1"/>
    <col min="10942" max="10942" width="15.42578125" style="123" customWidth="1"/>
    <col min="10943" max="11008" width="9.140625" style="123"/>
    <col min="11009" max="11009" width="7.7109375" style="123" customWidth="1"/>
    <col min="11010" max="11010" width="57.28515625" style="123" customWidth="1"/>
    <col min="11011" max="11011" width="10" style="123" bestFit="1" customWidth="1"/>
    <col min="11012" max="11012" width="10" style="123" customWidth="1"/>
    <col min="11013" max="11013" width="28.42578125" style="123" bestFit="1" customWidth="1"/>
    <col min="11014" max="11041" width="25.85546875" style="123" customWidth="1"/>
    <col min="11042" max="11042" width="25.28515625" style="123" customWidth="1"/>
    <col min="11043" max="11044" width="25.85546875" style="123" customWidth="1"/>
    <col min="11045" max="11045" width="25.5703125" style="123" customWidth="1"/>
    <col min="11046" max="11052" width="25.85546875" style="123" customWidth="1"/>
    <col min="11053" max="11053" width="21.28515625" style="123" customWidth="1"/>
    <col min="11054" max="11054" width="22.42578125" style="123" customWidth="1"/>
    <col min="11055" max="11055" width="23" style="123" customWidth="1"/>
    <col min="11056" max="11058" width="25.85546875" style="123" customWidth="1"/>
    <col min="11059" max="11059" width="26.140625" style="123" customWidth="1"/>
    <col min="11060" max="11101" width="25.85546875" style="123" customWidth="1"/>
    <col min="11102" max="11103" width="22.85546875" style="123" customWidth="1"/>
    <col min="11104" max="11104" width="25.7109375" style="123" customWidth="1"/>
    <col min="11105" max="11122" width="25.85546875" style="123" customWidth="1"/>
    <col min="11123" max="11123" width="25.42578125" style="123" customWidth="1"/>
    <col min="11124" max="11135" width="25.85546875" style="123" customWidth="1"/>
    <col min="11136" max="11136" width="25.7109375" style="123" customWidth="1"/>
    <col min="11137" max="11159" width="25.85546875" style="123" customWidth="1"/>
    <col min="11160" max="11160" width="25.5703125" style="123" customWidth="1"/>
    <col min="11161" max="11161" width="24.7109375" style="123" customWidth="1"/>
    <col min="11162" max="11162" width="19.140625" style="123" customWidth="1"/>
    <col min="11163" max="11171" width="25.85546875" style="123" customWidth="1"/>
    <col min="11172" max="11172" width="24.7109375" style="123" customWidth="1"/>
    <col min="11173" max="11173" width="26.140625" style="123" customWidth="1"/>
    <col min="11174" max="11187" width="25.85546875" style="123" customWidth="1"/>
    <col min="11188" max="11192" width="25.140625" style="123" customWidth="1"/>
    <col min="11193" max="11193" width="25.85546875" style="123" customWidth="1"/>
    <col min="11194" max="11194" width="33.5703125" style="123" customWidth="1"/>
    <col min="11195" max="11195" width="14" style="123" bestFit="1" customWidth="1"/>
    <col min="11196" max="11196" width="12.85546875" style="123" customWidth="1"/>
    <col min="11197" max="11197" width="14" style="123" bestFit="1" customWidth="1"/>
    <col min="11198" max="11198" width="15.42578125" style="123" customWidth="1"/>
    <col min="11199" max="11264" width="9.140625" style="123"/>
    <col min="11265" max="11265" width="7.7109375" style="123" customWidth="1"/>
    <col min="11266" max="11266" width="57.28515625" style="123" customWidth="1"/>
    <col min="11267" max="11267" width="10" style="123" bestFit="1" customWidth="1"/>
    <col min="11268" max="11268" width="10" style="123" customWidth="1"/>
    <col min="11269" max="11269" width="28.42578125" style="123" bestFit="1" customWidth="1"/>
    <col min="11270" max="11297" width="25.85546875" style="123" customWidth="1"/>
    <col min="11298" max="11298" width="25.28515625" style="123" customWidth="1"/>
    <col min="11299" max="11300" width="25.85546875" style="123" customWidth="1"/>
    <col min="11301" max="11301" width="25.5703125" style="123" customWidth="1"/>
    <col min="11302" max="11308" width="25.85546875" style="123" customWidth="1"/>
    <col min="11309" max="11309" width="21.28515625" style="123" customWidth="1"/>
    <col min="11310" max="11310" width="22.42578125" style="123" customWidth="1"/>
    <col min="11311" max="11311" width="23" style="123" customWidth="1"/>
    <col min="11312" max="11314" width="25.85546875" style="123" customWidth="1"/>
    <col min="11315" max="11315" width="26.140625" style="123" customWidth="1"/>
    <col min="11316" max="11357" width="25.85546875" style="123" customWidth="1"/>
    <col min="11358" max="11359" width="22.85546875" style="123" customWidth="1"/>
    <col min="11360" max="11360" width="25.7109375" style="123" customWidth="1"/>
    <col min="11361" max="11378" width="25.85546875" style="123" customWidth="1"/>
    <col min="11379" max="11379" width="25.42578125" style="123" customWidth="1"/>
    <col min="11380" max="11391" width="25.85546875" style="123" customWidth="1"/>
    <col min="11392" max="11392" width="25.7109375" style="123" customWidth="1"/>
    <col min="11393" max="11415" width="25.85546875" style="123" customWidth="1"/>
    <col min="11416" max="11416" width="25.5703125" style="123" customWidth="1"/>
    <col min="11417" max="11417" width="24.7109375" style="123" customWidth="1"/>
    <col min="11418" max="11418" width="19.140625" style="123" customWidth="1"/>
    <col min="11419" max="11427" width="25.85546875" style="123" customWidth="1"/>
    <col min="11428" max="11428" width="24.7109375" style="123" customWidth="1"/>
    <col min="11429" max="11429" width="26.140625" style="123" customWidth="1"/>
    <col min="11430" max="11443" width="25.85546875" style="123" customWidth="1"/>
    <col min="11444" max="11448" width="25.140625" style="123" customWidth="1"/>
    <col min="11449" max="11449" width="25.85546875" style="123" customWidth="1"/>
    <col min="11450" max="11450" width="33.5703125" style="123" customWidth="1"/>
    <col min="11451" max="11451" width="14" style="123" bestFit="1" customWidth="1"/>
    <col min="11452" max="11452" width="12.85546875" style="123" customWidth="1"/>
    <col min="11453" max="11453" width="14" style="123" bestFit="1" customWidth="1"/>
    <col min="11454" max="11454" width="15.42578125" style="123" customWidth="1"/>
    <col min="11455" max="11520" width="9.140625" style="123"/>
    <col min="11521" max="11521" width="7.7109375" style="123" customWidth="1"/>
    <col min="11522" max="11522" width="57.28515625" style="123" customWidth="1"/>
    <col min="11523" max="11523" width="10" style="123" bestFit="1" customWidth="1"/>
    <col min="11524" max="11524" width="10" style="123" customWidth="1"/>
    <col min="11525" max="11525" width="28.42578125" style="123" bestFit="1" customWidth="1"/>
    <col min="11526" max="11553" width="25.85546875" style="123" customWidth="1"/>
    <col min="11554" max="11554" width="25.28515625" style="123" customWidth="1"/>
    <col min="11555" max="11556" width="25.85546875" style="123" customWidth="1"/>
    <col min="11557" max="11557" width="25.5703125" style="123" customWidth="1"/>
    <col min="11558" max="11564" width="25.85546875" style="123" customWidth="1"/>
    <col min="11565" max="11565" width="21.28515625" style="123" customWidth="1"/>
    <col min="11566" max="11566" width="22.42578125" style="123" customWidth="1"/>
    <col min="11567" max="11567" width="23" style="123" customWidth="1"/>
    <col min="11568" max="11570" width="25.85546875" style="123" customWidth="1"/>
    <col min="11571" max="11571" width="26.140625" style="123" customWidth="1"/>
    <col min="11572" max="11613" width="25.85546875" style="123" customWidth="1"/>
    <col min="11614" max="11615" width="22.85546875" style="123" customWidth="1"/>
    <col min="11616" max="11616" width="25.7109375" style="123" customWidth="1"/>
    <col min="11617" max="11634" width="25.85546875" style="123" customWidth="1"/>
    <col min="11635" max="11635" width="25.42578125" style="123" customWidth="1"/>
    <col min="11636" max="11647" width="25.85546875" style="123" customWidth="1"/>
    <col min="11648" max="11648" width="25.7109375" style="123" customWidth="1"/>
    <col min="11649" max="11671" width="25.85546875" style="123" customWidth="1"/>
    <col min="11672" max="11672" width="25.5703125" style="123" customWidth="1"/>
    <col min="11673" max="11673" width="24.7109375" style="123" customWidth="1"/>
    <col min="11674" max="11674" width="19.140625" style="123" customWidth="1"/>
    <col min="11675" max="11683" width="25.85546875" style="123" customWidth="1"/>
    <col min="11684" max="11684" width="24.7109375" style="123" customWidth="1"/>
    <col min="11685" max="11685" width="26.140625" style="123" customWidth="1"/>
    <col min="11686" max="11699" width="25.85546875" style="123" customWidth="1"/>
    <col min="11700" max="11704" width="25.140625" style="123" customWidth="1"/>
    <col min="11705" max="11705" width="25.85546875" style="123" customWidth="1"/>
    <col min="11706" max="11706" width="33.5703125" style="123" customWidth="1"/>
    <col min="11707" max="11707" width="14" style="123" bestFit="1" customWidth="1"/>
    <col min="11708" max="11708" width="12.85546875" style="123" customWidth="1"/>
    <col min="11709" max="11709" width="14" style="123" bestFit="1" customWidth="1"/>
    <col min="11710" max="11710" width="15.42578125" style="123" customWidth="1"/>
    <col min="11711" max="11776" width="9.140625" style="123"/>
    <col min="11777" max="11777" width="7.7109375" style="123" customWidth="1"/>
    <col min="11778" max="11778" width="57.28515625" style="123" customWidth="1"/>
    <col min="11779" max="11779" width="10" style="123" bestFit="1" customWidth="1"/>
    <col min="11780" max="11780" width="10" style="123" customWidth="1"/>
    <col min="11781" max="11781" width="28.42578125" style="123" bestFit="1" customWidth="1"/>
    <col min="11782" max="11809" width="25.85546875" style="123" customWidth="1"/>
    <col min="11810" max="11810" width="25.28515625" style="123" customWidth="1"/>
    <col min="11811" max="11812" width="25.85546875" style="123" customWidth="1"/>
    <col min="11813" max="11813" width="25.5703125" style="123" customWidth="1"/>
    <col min="11814" max="11820" width="25.85546875" style="123" customWidth="1"/>
    <col min="11821" max="11821" width="21.28515625" style="123" customWidth="1"/>
    <col min="11822" max="11822" width="22.42578125" style="123" customWidth="1"/>
    <col min="11823" max="11823" width="23" style="123" customWidth="1"/>
    <col min="11824" max="11826" width="25.85546875" style="123" customWidth="1"/>
    <col min="11827" max="11827" width="26.140625" style="123" customWidth="1"/>
    <col min="11828" max="11869" width="25.85546875" style="123" customWidth="1"/>
    <col min="11870" max="11871" width="22.85546875" style="123" customWidth="1"/>
    <col min="11872" max="11872" width="25.7109375" style="123" customWidth="1"/>
    <col min="11873" max="11890" width="25.85546875" style="123" customWidth="1"/>
    <col min="11891" max="11891" width="25.42578125" style="123" customWidth="1"/>
    <col min="11892" max="11903" width="25.85546875" style="123" customWidth="1"/>
    <col min="11904" max="11904" width="25.7109375" style="123" customWidth="1"/>
    <col min="11905" max="11927" width="25.85546875" style="123" customWidth="1"/>
    <col min="11928" max="11928" width="25.5703125" style="123" customWidth="1"/>
    <col min="11929" max="11929" width="24.7109375" style="123" customWidth="1"/>
    <col min="11930" max="11930" width="19.140625" style="123" customWidth="1"/>
    <col min="11931" max="11939" width="25.85546875" style="123" customWidth="1"/>
    <col min="11940" max="11940" width="24.7109375" style="123" customWidth="1"/>
    <col min="11941" max="11941" width="26.140625" style="123" customWidth="1"/>
    <col min="11942" max="11955" width="25.85546875" style="123" customWidth="1"/>
    <col min="11956" max="11960" width="25.140625" style="123" customWidth="1"/>
    <col min="11961" max="11961" width="25.85546875" style="123" customWidth="1"/>
    <col min="11962" max="11962" width="33.5703125" style="123" customWidth="1"/>
    <col min="11963" max="11963" width="14" style="123" bestFit="1" customWidth="1"/>
    <col min="11964" max="11964" width="12.85546875" style="123" customWidth="1"/>
    <col min="11965" max="11965" width="14" style="123" bestFit="1" customWidth="1"/>
    <col min="11966" max="11966" width="15.42578125" style="123" customWidth="1"/>
    <col min="11967" max="12032" width="9.140625" style="123"/>
    <col min="12033" max="12033" width="7.7109375" style="123" customWidth="1"/>
    <col min="12034" max="12034" width="57.28515625" style="123" customWidth="1"/>
    <col min="12035" max="12035" width="10" style="123" bestFit="1" customWidth="1"/>
    <col min="12036" max="12036" width="10" style="123" customWidth="1"/>
    <col min="12037" max="12037" width="28.42578125" style="123" bestFit="1" customWidth="1"/>
    <col min="12038" max="12065" width="25.85546875" style="123" customWidth="1"/>
    <col min="12066" max="12066" width="25.28515625" style="123" customWidth="1"/>
    <col min="12067" max="12068" width="25.85546875" style="123" customWidth="1"/>
    <col min="12069" max="12069" width="25.5703125" style="123" customWidth="1"/>
    <col min="12070" max="12076" width="25.85546875" style="123" customWidth="1"/>
    <col min="12077" max="12077" width="21.28515625" style="123" customWidth="1"/>
    <col min="12078" max="12078" width="22.42578125" style="123" customWidth="1"/>
    <col min="12079" max="12079" width="23" style="123" customWidth="1"/>
    <col min="12080" max="12082" width="25.85546875" style="123" customWidth="1"/>
    <col min="12083" max="12083" width="26.140625" style="123" customWidth="1"/>
    <col min="12084" max="12125" width="25.85546875" style="123" customWidth="1"/>
    <col min="12126" max="12127" width="22.85546875" style="123" customWidth="1"/>
    <col min="12128" max="12128" width="25.7109375" style="123" customWidth="1"/>
    <col min="12129" max="12146" width="25.85546875" style="123" customWidth="1"/>
    <col min="12147" max="12147" width="25.42578125" style="123" customWidth="1"/>
    <col min="12148" max="12159" width="25.85546875" style="123" customWidth="1"/>
    <col min="12160" max="12160" width="25.7109375" style="123" customWidth="1"/>
    <col min="12161" max="12183" width="25.85546875" style="123" customWidth="1"/>
    <col min="12184" max="12184" width="25.5703125" style="123" customWidth="1"/>
    <col min="12185" max="12185" width="24.7109375" style="123" customWidth="1"/>
    <col min="12186" max="12186" width="19.140625" style="123" customWidth="1"/>
    <col min="12187" max="12195" width="25.85546875" style="123" customWidth="1"/>
    <col min="12196" max="12196" width="24.7109375" style="123" customWidth="1"/>
    <col min="12197" max="12197" width="26.140625" style="123" customWidth="1"/>
    <col min="12198" max="12211" width="25.85546875" style="123" customWidth="1"/>
    <col min="12212" max="12216" width="25.140625" style="123" customWidth="1"/>
    <col min="12217" max="12217" width="25.85546875" style="123" customWidth="1"/>
    <col min="12218" max="12218" width="33.5703125" style="123" customWidth="1"/>
    <col min="12219" max="12219" width="14" style="123" bestFit="1" customWidth="1"/>
    <col min="12220" max="12220" width="12.85546875" style="123" customWidth="1"/>
    <col min="12221" max="12221" width="14" style="123" bestFit="1" customWidth="1"/>
    <col min="12222" max="12222" width="15.42578125" style="123" customWidth="1"/>
    <col min="12223" max="12288" width="9.140625" style="123"/>
    <col min="12289" max="12289" width="7.7109375" style="123" customWidth="1"/>
    <col min="12290" max="12290" width="57.28515625" style="123" customWidth="1"/>
    <col min="12291" max="12291" width="10" style="123" bestFit="1" customWidth="1"/>
    <col min="12292" max="12292" width="10" style="123" customWidth="1"/>
    <col min="12293" max="12293" width="28.42578125" style="123" bestFit="1" customWidth="1"/>
    <col min="12294" max="12321" width="25.85546875" style="123" customWidth="1"/>
    <col min="12322" max="12322" width="25.28515625" style="123" customWidth="1"/>
    <col min="12323" max="12324" width="25.85546875" style="123" customWidth="1"/>
    <col min="12325" max="12325" width="25.5703125" style="123" customWidth="1"/>
    <col min="12326" max="12332" width="25.85546875" style="123" customWidth="1"/>
    <col min="12333" max="12333" width="21.28515625" style="123" customWidth="1"/>
    <col min="12334" max="12334" width="22.42578125" style="123" customWidth="1"/>
    <col min="12335" max="12335" width="23" style="123" customWidth="1"/>
    <col min="12336" max="12338" width="25.85546875" style="123" customWidth="1"/>
    <col min="12339" max="12339" width="26.140625" style="123" customWidth="1"/>
    <col min="12340" max="12381" width="25.85546875" style="123" customWidth="1"/>
    <col min="12382" max="12383" width="22.85546875" style="123" customWidth="1"/>
    <col min="12384" max="12384" width="25.7109375" style="123" customWidth="1"/>
    <col min="12385" max="12402" width="25.85546875" style="123" customWidth="1"/>
    <col min="12403" max="12403" width="25.42578125" style="123" customWidth="1"/>
    <col min="12404" max="12415" width="25.85546875" style="123" customWidth="1"/>
    <col min="12416" max="12416" width="25.7109375" style="123" customWidth="1"/>
    <col min="12417" max="12439" width="25.85546875" style="123" customWidth="1"/>
    <col min="12440" max="12440" width="25.5703125" style="123" customWidth="1"/>
    <col min="12441" max="12441" width="24.7109375" style="123" customWidth="1"/>
    <col min="12442" max="12442" width="19.140625" style="123" customWidth="1"/>
    <col min="12443" max="12451" width="25.85546875" style="123" customWidth="1"/>
    <col min="12452" max="12452" width="24.7109375" style="123" customWidth="1"/>
    <col min="12453" max="12453" width="26.140625" style="123" customWidth="1"/>
    <col min="12454" max="12467" width="25.85546875" style="123" customWidth="1"/>
    <col min="12468" max="12472" width="25.140625" style="123" customWidth="1"/>
    <col min="12473" max="12473" width="25.85546875" style="123" customWidth="1"/>
    <col min="12474" max="12474" width="33.5703125" style="123" customWidth="1"/>
    <col min="12475" max="12475" width="14" style="123" bestFit="1" customWidth="1"/>
    <col min="12476" max="12476" width="12.85546875" style="123" customWidth="1"/>
    <col min="12477" max="12477" width="14" style="123" bestFit="1" customWidth="1"/>
    <col min="12478" max="12478" width="15.42578125" style="123" customWidth="1"/>
    <col min="12479" max="12544" width="9.140625" style="123"/>
    <col min="12545" max="12545" width="7.7109375" style="123" customWidth="1"/>
    <col min="12546" max="12546" width="57.28515625" style="123" customWidth="1"/>
    <col min="12547" max="12547" width="10" style="123" bestFit="1" customWidth="1"/>
    <col min="12548" max="12548" width="10" style="123" customWidth="1"/>
    <col min="12549" max="12549" width="28.42578125" style="123" bestFit="1" customWidth="1"/>
    <col min="12550" max="12577" width="25.85546875" style="123" customWidth="1"/>
    <col min="12578" max="12578" width="25.28515625" style="123" customWidth="1"/>
    <col min="12579" max="12580" width="25.85546875" style="123" customWidth="1"/>
    <col min="12581" max="12581" width="25.5703125" style="123" customWidth="1"/>
    <col min="12582" max="12588" width="25.85546875" style="123" customWidth="1"/>
    <col min="12589" max="12589" width="21.28515625" style="123" customWidth="1"/>
    <col min="12590" max="12590" width="22.42578125" style="123" customWidth="1"/>
    <col min="12591" max="12591" width="23" style="123" customWidth="1"/>
    <col min="12592" max="12594" width="25.85546875" style="123" customWidth="1"/>
    <col min="12595" max="12595" width="26.140625" style="123" customWidth="1"/>
    <col min="12596" max="12637" width="25.85546875" style="123" customWidth="1"/>
    <col min="12638" max="12639" width="22.85546875" style="123" customWidth="1"/>
    <col min="12640" max="12640" width="25.7109375" style="123" customWidth="1"/>
    <col min="12641" max="12658" width="25.85546875" style="123" customWidth="1"/>
    <col min="12659" max="12659" width="25.42578125" style="123" customWidth="1"/>
    <col min="12660" max="12671" width="25.85546875" style="123" customWidth="1"/>
    <col min="12672" max="12672" width="25.7109375" style="123" customWidth="1"/>
    <col min="12673" max="12695" width="25.85546875" style="123" customWidth="1"/>
    <col min="12696" max="12696" width="25.5703125" style="123" customWidth="1"/>
    <col min="12697" max="12697" width="24.7109375" style="123" customWidth="1"/>
    <col min="12698" max="12698" width="19.140625" style="123" customWidth="1"/>
    <col min="12699" max="12707" width="25.85546875" style="123" customWidth="1"/>
    <col min="12708" max="12708" width="24.7109375" style="123" customWidth="1"/>
    <col min="12709" max="12709" width="26.140625" style="123" customWidth="1"/>
    <col min="12710" max="12723" width="25.85546875" style="123" customWidth="1"/>
    <col min="12724" max="12728" width="25.140625" style="123" customWidth="1"/>
    <col min="12729" max="12729" width="25.85546875" style="123" customWidth="1"/>
    <col min="12730" max="12730" width="33.5703125" style="123" customWidth="1"/>
    <col min="12731" max="12731" width="14" style="123" bestFit="1" customWidth="1"/>
    <col min="12732" max="12732" width="12.85546875" style="123" customWidth="1"/>
    <col min="12733" max="12733" width="14" style="123" bestFit="1" customWidth="1"/>
    <col min="12734" max="12734" width="15.42578125" style="123" customWidth="1"/>
    <col min="12735" max="12800" width="9.140625" style="123"/>
    <col min="12801" max="12801" width="7.7109375" style="123" customWidth="1"/>
    <col min="12802" max="12802" width="57.28515625" style="123" customWidth="1"/>
    <col min="12803" max="12803" width="10" style="123" bestFit="1" customWidth="1"/>
    <col min="12804" max="12804" width="10" style="123" customWidth="1"/>
    <col min="12805" max="12805" width="28.42578125" style="123" bestFit="1" customWidth="1"/>
    <col min="12806" max="12833" width="25.85546875" style="123" customWidth="1"/>
    <col min="12834" max="12834" width="25.28515625" style="123" customWidth="1"/>
    <col min="12835" max="12836" width="25.85546875" style="123" customWidth="1"/>
    <col min="12837" max="12837" width="25.5703125" style="123" customWidth="1"/>
    <col min="12838" max="12844" width="25.85546875" style="123" customWidth="1"/>
    <col min="12845" max="12845" width="21.28515625" style="123" customWidth="1"/>
    <col min="12846" max="12846" width="22.42578125" style="123" customWidth="1"/>
    <col min="12847" max="12847" width="23" style="123" customWidth="1"/>
    <col min="12848" max="12850" width="25.85546875" style="123" customWidth="1"/>
    <col min="12851" max="12851" width="26.140625" style="123" customWidth="1"/>
    <col min="12852" max="12893" width="25.85546875" style="123" customWidth="1"/>
    <col min="12894" max="12895" width="22.85546875" style="123" customWidth="1"/>
    <col min="12896" max="12896" width="25.7109375" style="123" customWidth="1"/>
    <col min="12897" max="12914" width="25.85546875" style="123" customWidth="1"/>
    <col min="12915" max="12915" width="25.42578125" style="123" customWidth="1"/>
    <col min="12916" max="12927" width="25.85546875" style="123" customWidth="1"/>
    <col min="12928" max="12928" width="25.7109375" style="123" customWidth="1"/>
    <col min="12929" max="12951" width="25.85546875" style="123" customWidth="1"/>
    <col min="12952" max="12952" width="25.5703125" style="123" customWidth="1"/>
    <col min="12953" max="12953" width="24.7109375" style="123" customWidth="1"/>
    <col min="12954" max="12954" width="19.140625" style="123" customWidth="1"/>
    <col min="12955" max="12963" width="25.85546875" style="123" customWidth="1"/>
    <col min="12964" max="12964" width="24.7109375" style="123" customWidth="1"/>
    <col min="12965" max="12965" width="26.140625" style="123" customWidth="1"/>
    <col min="12966" max="12979" width="25.85546875" style="123" customWidth="1"/>
    <col min="12980" max="12984" width="25.140625" style="123" customWidth="1"/>
    <col min="12985" max="12985" width="25.85546875" style="123" customWidth="1"/>
    <col min="12986" max="12986" width="33.5703125" style="123" customWidth="1"/>
    <col min="12987" max="12987" width="14" style="123" bestFit="1" customWidth="1"/>
    <col min="12988" max="12988" width="12.85546875" style="123" customWidth="1"/>
    <col min="12989" max="12989" width="14" style="123" bestFit="1" customWidth="1"/>
    <col min="12990" max="12990" width="15.42578125" style="123" customWidth="1"/>
    <col min="12991" max="13056" width="9.140625" style="123"/>
    <col min="13057" max="13057" width="7.7109375" style="123" customWidth="1"/>
    <col min="13058" max="13058" width="57.28515625" style="123" customWidth="1"/>
    <col min="13059" max="13059" width="10" style="123" bestFit="1" customWidth="1"/>
    <col min="13060" max="13060" width="10" style="123" customWidth="1"/>
    <col min="13061" max="13061" width="28.42578125" style="123" bestFit="1" customWidth="1"/>
    <col min="13062" max="13089" width="25.85546875" style="123" customWidth="1"/>
    <col min="13090" max="13090" width="25.28515625" style="123" customWidth="1"/>
    <col min="13091" max="13092" width="25.85546875" style="123" customWidth="1"/>
    <col min="13093" max="13093" width="25.5703125" style="123" customWidth="1"/>
    <col min="13094" max="13100" width="25.85546875" style="123" customWidth="1"/>
    <col min="13101" max="13101" width="21.28515625" style="123" customWidth="1"/>
    <col min="13102" max="13102" width="22.42578125" style="123" customWidth="1"/>
    <col min="13103" max="13103" width="23" style="123" customWidth="1"/>
    <col min="13104" max="13106" width="25.85546875" style="123" customWidth="1"/>
    <col min="13107" max="13107" width="26.140625" style="123" customWidth="1"/>
    <col min="13108" max="13149" width="25.85546875" style="123" customWidth="1"/>
    <col min="13150" max="13151" width="22.85546875" style="123" customWidth="1"/>
    <col min="13152" max="13152" width="25.7109375" style="123" customWidth="1"/>
    <col min="13153" max="13170" width="25.85546875" style="123" customWidth="1"/>
    <col min="13171" max="13171" width="25.42578125" style="123" customWidth="1"/>
    <col min="13172" max="13183" width="25.85546875" style="123" customWidth="1"/>
    <col min="13184" max="13184" width="25.7109375" style="123" customWidth="1"/>
    <col min="13185" max="13207" width="25.85546875" style="123" customWidth="1"/>
    <col min="13208" max="13208" width="25.5703125" style="123" customWidth="1"/>
    <col min="13209" max="13209" width="24.7109375" style="123" customWidth="1"/>
    <col min="13210" max="13210" width="19.140625" style="123" customWidth="1"/>
    <col min="13211" max="13219" width="25.85546875" style="123" customWidth="1"/>
    <col min="13220" max="13220" width="24.7109375" style="123" customWidth="1"/>
    <col min="13221" max="13221" width="26.140625" style="123" customWidth="1"/>
    <col min="13222" max="13235" width="25.85546875" style="123" customWidth="1"/>
    <col min="13236" max="13240" width="25.140625" style="123" customWidth="1"/>
    <col min="13241" max="13241" width="25.85546875" style="123" customWidth="1"/>
    <col min="13242" max="13242" width="33.5703125" style="123" customWidth="1"/>
    <col min="13243" max="13243" width="14" style="123" bestFit="1" customWidth="1"/>
    <col min="13244" max="13244" width="12.85546875" style="123" customWidth="1"/>
    <col min="13245" max="13245" width="14" style="123" bestFit="1" customWidth="1"/>
    <col min="13246" max="13246" width="15.42578125" style="123" customWidth="1"/>
    <col min="13247" max="13312" width="9.140625" style="123"/>
    <col min="13313" max="13313" width="7.7109375" style="123" customWidth="1"/>
    <col min="13314" max="13314" width="57.28515625" style="123" customWidth="1"/>
    <col min="13315" max="13315" width="10" style="123" bestFit="1" customWidth="1"/>
    <col min="13316" max="13316" width="10" style="123" customWidth="1"/>
    <col min="13317" max="13317" width="28.42578125" style="123" bestFit="1" customWidth="1"/>
    <col min="13318" max="13345" width="25.85546875" style="123" customWidth="1"/>
    <col min="13346" max="13346" width="25.28515625" style="123" customWidth="1"/>
    <col min="13347" max="13348" width="25.85546875" style="123" customWidth="1"/>
    <col min="13349" max="13349" width="25.5703125" style="123" customWidth="1"/>
    <col min="13350" max="13356" width="25.85546875" style="123" customWidth="1"/>
    <col min="13357" max="13357" width="21.28515625" style="123" customWidth="1"/>
    <col min="13358" max="13358" width="22.42578125" style="123" customWidth="1"/>
    <col min="13359" max="13359" width="23" style="123" customWidth="1"/>
    <col min="13360" max="13362" width="25.85546875" style="123" customWidth="1"/>
    <col min="13363" max="13363" width="26.140625" style="123" customWidth="1"/>
    <col min="13364" max="13405" width="25.85546875" style="123" customWidth="1"/>
    <col min="13406" max="13407" width="22.85546875" style="123" customWidth="1"/>
    <col min="13408" max="13408" width="25.7109375" style="123" customWidth="1"/>
    <col min="13409" max="13426" width="25.85546875" style="123" customWidth="1"/>
    <col min="13427" max="13427" width="25.42578125" style="123" customWidth="1"/>
    <col min="13428" max="13439" width="25.85546875" style="123" customWidth="1"/>
    <col min="13440" max="13440" width="25.7109375" style="123" customWidth="1"/>
    <col min="13441" max="13463" width="25.85546875" style="123" customWidth="1"/>
    <col min="13464" max="13464" width="25.5703125" style="123" customWidth="1"/>
    <col min="13465" max="13465" width="24.7109375" style="123" customWidth="1"/>
    <col min="13466" max="13466" width="19.140625" style="123" customWidth="1"/>
    <col min="13467" max="13475" width="25.85546875" style="123" customWidth="1"/>
    <col min="13476" max="13476" width="24.7109375" style="123" customWidth="1"/>
    <col min="13477" max="13477" width="26.140625" style="123" customWidth="1"/>
    <col min="13478" max="13491" width="25.85546875" style="123" customWidth="1"/>
    <col min="13492" max="13496" width="25.140625" style="123" customWidth="1"/>
    <col min="13497" max="13497" width="25.85546875" style="123" customWidth="1"/>
    <col min="13498" max="13498" width="33.5703125" style="123" customWidth="1"/>
    <col min="13499" max="13499" width="14" style="123" bestFit="1" customWidth="1"/>
    <col min="13500" max="13500" width="12.85546875" style="123" customWidth="1"/>
    <col min="13501" max="13501" width="14" style="123" bestFit="1" customWidth="1"/>
    <col min="13502" max="13502" width="15.42578125" style="123" customWidth="1"/>
    <col min="13503" max="13568" width="9.140625" style="123"/>
    <col min="13569" max="13569" width="7.7109375" style="123" customWidth="1"/>
    <col min="13570" max="13570" width="57.28515625" style="123" customWidth="1"/>
    <col min="13571" max="13571" width="10" style="123" bestFit="1" customWidth="1"/>
    <col min="13572" max="13572" width="10" style="123" customWidth="1"/>
    <col min="13573" max="13573" width="28.42578125" style="123" bestFit="1" customWidth="1"/>
    <col min="13574" max="13601" width="25.85546875" style="123" customWidth="1"/>
    <col min="13602" max="13602" width="25.28515625" style="123" customWidth="1"/>
    <col min="13603" max="13604" width="25.85546875" style="123" customWidth="1"/>
    <col min="13605" max="13605" width="25.5703125" style="123" customWidth="1"/>
    <col min="13606" max="13612" width="25.85546875" style="123" customWidth="1"/>
    <col min="13613" max="13613" width="21.28515625" style="123" customWidth="1"/>
    <col min="13614" max="13614" width="22.42578125" style="123" customWidth="1"/>
    <col min="13615" max="13615" width="23" style="123" customWidth="1"/>
    <col min="13616" max="13618" width="25.85546875" style="123" customWidth="1"/>
    <col min="13619" max="13619" width="26.140625" style="123" customWidth="1"/>
    <col min="13620" max="13661" width="25.85546875" style="123" customWidth="1"/>
    <col min="13662" max="13663" width="22.85546875" style="123" customWidth="1"/>
    <col min="13664" max="13664" width="25.7109375" style="123" customWidth="1"/>
    <col min="13665" max="13682" width="25.85546875" style="123" customWidth="1"/>
    <col min="13683" max="13683" width="25.42578125" style="123" customWidth="1"/>
    <col min="13684" max="13695" width="25.85546875" style="123" customWidth="1"/>
    <col min="13696" max="13696" width="25.7109375" style="123" customWidth="1"/>
    <col min="13697" max="13719" width="25.85546875" style="123" customWidth="1"/>
    <col min="13720" max="13720" width="25.5703125" style="123" customWidth="1"/>
    <col min="13721" max="13721" width="24.7109375" style="123" customWidth="1"/>
    <col min="13722" max="13722" width="19.140625" style="123" customWidth="1"/>
    <col min="13723" max="13731" width="25.85546875" style="123" customWidth="1"/>
    <col min="13732" max="13732" width="24.7109375" style="123" customWidth="1"/>
    <col min="13733" max="13733" width="26.140625" style="123" customWidth="1"/>
    <col min="13734" max="13747" width="25.85546875" style="123" customWidth="1"/>
    <col min="13748" max="13752" width="25.140625" style="123" customWidth="1"/>
    <col min="13753" max="13753" width="25.85546875" style="123" customWidth="1"/>
    <col min="13754" max="13754" width="33.5703125" style="123" customWidth="1"/>
    <col min="13755" max="13755" width="14" style="123" bestFit="1" customWidth="1"/>
    <col min="13756" max="13756" width="12.85546875" style="123" customWidth="1"/>
    <col min="13757" max="13757" width="14" style="123" bestFit="1" customWidth="1"/>
    <col min="13758" max="13758" width="15.42578125" style="123" customWidth="1"/>
    <col min="13759" max="13824" width="9.140625" style="123"/>
    <col min="13825" max="13825" width="7.7109375" style="123" customWidth="1"/>
    <col min="13826" max="13826" width="57.28515625" style="123" customWidth="1"/>
    <col min="13827" max="13827" width="10" style="123" bestFit="1" customWidth="1"/>
    <col min="13828" max="13828" width="10" style="123" customWidth="1"/>
    <col min="13829" max="13829" width="28.42578125" style="123" bestFit="1" customWidth="1"/>
    <col min="13830" max="13857" width="25.85546875" style="123" customWidth="1"/>
    <col min="13858" max="13858" width="25.28515625" style="123" customWidth="1"/>
    <col min="13859" max="13860" width="25.85546875" style="123" customWidth="1"/>
    <col min="13861" max="13861" width="25.5703125" style="123" customWidth="1"/>
    <col min="13862" max="13868" width="25.85546875" style="123" customWidth="1"/>
    <col min="13869" max="13869" width="21.28515625" style="123" customWidth="1"/>
    <col min="13870" max="13870" width="22.42578125" style="123" customWidth="1"/>
    <col min="13871" max="13871" width="23" style="123" customWidth="1"/>
    <col min="13872" max="13874" width="25.85546875" style="123" customWidth="1"/>
    <col min="13875" max="13875" width="26.140625" style="123" customWidth="1"/>
    <col min="13876" max="13917" width="25.85546875" style="123" customWidth="1"/>
    <col min="13918" max="13919" width="22.85546875" style="123" customWidth="1"/>
    <col min="13920" max="13920" width="25.7109375" style="123" customWidth="1"/>
    <col min="13921" max="13938" width="25.85546875" style="123" customWidth="1"/>
    <col min="13939" max="13939" width="25.42578125" style="123" customWidth="1"/>
    <col min="13940" max="13951" width="25.85546875" style="123" customWidth="1"/>
    <col min="13952" max="13952" width="25.7109375" style="123" customWidth="1"/>
    <col min="13953" max="13975" width="25.85546875" style="123" customWidth="1"/>
    <col min="13976" max="13976" width="25.5703125" style="123" customWidth="1"/>
    <col min="13977" max="13977" width="24.7109375" style="123" customWidth="1"/>
    <col min="13978" max="13978" width="19.140625" style="123" customWidth="1"/>
    <col min="13979" max="13987" width="25.85546875" style="123" customWidth="1"/>
    <col min="13988" max="13988" width="24.7109375" style="123" customWidth="1"/>
    <col min="13989" max="13989" width="26.140625" style="123" customWidth="1"/>
    <col min="13990" max="14003" width="25.85546875" style="123" customWidth="1"/>
    <col min="14004" max="14008" width="25.140625" style="123" customWidth="1"/>
    <col min="14009" max="14009" width="25.85546875" style="123" customWidth="1"/>
    <col min="14010" max="14010" width="33.5703125" style="123" customWidth="1"/>
    <col min="14011" max="14011" width="14" style="123" bestFit="1" customWidth="1"/>
    <col min="14012" max="14012" width="12.85546875" style="123" customWidth="1"/>
    <col min="14013" max="14013" width="14" style="123" bestFit="1" customWidth="1"/>
    <col min="14014" max="14014" width="15.42578125" style="123" customWidth="1"/>
    <col min="14015" max="14080" width="9.140625" style="123"/>
    <col min="14081" max="14081" width="7.7109375" style="123" customWidth="1"/>
    <col min="14082" max="14082" width="57.28515625" style="123" customWidth="1"/>
    <col min="14083" max="14083" width="10" style="123" bestFit="1" customWidth="1"/>
    <col min="14084" max="14084" width="10" style="123" customWidth="1"/>
    <col min="14085" max="14085" width="28.42578125" style="123" bestFit="1" customWidth="1"/>
    <col min="14086" max="14113" width="25.85546875" style="123" customWidth="1"/>
    <col min="14114" max="14114" width="25.28515625" style="123" customWidth="1"/>
    <col min="14115" max="14116" width="25.85546875" style="123" customWidth="1"/>
    <col min="14117" max="14117" width="25.5703125" style="123" customWidth="1"/>
    <col min="14118" max="14124" width="25.85546875" style="123" customWidth="1"/>
    <col min="14125" max="14125" width="21.28515625" style="123" customWidth="1"/>
    <col min="14126" max="14126" width="22.42578125" style="123" customWidth="1"/>
    <col min="14127" max="14127" width="23" style="123" customWidth="1"/>
    <col min="14128" max="14130" width="25.85546875" style="123" customWidth="1"/>
    <col min="14131" max="14131" width="26.140625" style="123" customWidth="1"/>
    <col min="14132" max="14173" width="25.85546875" style="123" customWidth="1"/>
    <col min="14174" max="14175" width="22.85546875" style="123" customWidth="1"/>
    <col min="14176" max="14176" width="25.7109375" style="123" customWidth="1"/>
    <col min="14177" max="14194" width="25.85546875" style="123" customWidth="1"/>
    <col min="14195" max="14195" width="25.42578125" style="123" customWidth="1"/>
    <col min="14196" max="14207" width="25.85546875" style="123" customWidth="1"/>
    <col min="14208" max="14208" width="25.7109375" style="123" customWidth="1"/>
    <col min="14209" max="14231" width="25.85546875" style="123" customWidth="1"/>
    <col min="14232" max="14232" width="25.5703125" style="123" customWidth="1"/>
    <col min="14233" max="14233" width="24.7109375" style="123" customWidth="1"/>
    <col min="14234" max="14234" width="19.140625" style="123" customWidth="1"/>
    <col min="14235" max="14243" width="25.85546875" style="123" customWidth="1"/>
    <col min="14244" max="14244" width="24.7109375" style="123" customWidth="1"/>
    <col min="14245" max="14245" width="26.140625" style="123" customWidth="1"/>
    <col min="14246" max="14259" width="25.85546875" style="123" customWidth="1"/>
    <col min="14260" max="14264" width="25.140625" style="123" customWidth="1"/>
    <col min="14265" max="14265" width="25.85546875" style="123" customWidth="1"/>
    <col min="14266" max="14266" width="33.5703125" style="123" customWidth="1"/>
    <col min="14267" max="14267" width="14" style="123" bestFit="1" customWidth="1"/>
    <col min="14268" max="14268" width="12.85546875" style="123" customWidth="1"/>
    <col min="14269" max="14269" width="14" style="123" bestFit="1" customWidth="1"/>
    <col min="14270" max="14270" width="15.42578125" style="123" customWidth="1"/>
    <col min="14271" max="14336" width="9.140625" style="123"/>
    <col min="14337" max="14337" width="7.7109375" style="123" customWidth="1"/>
    <col min="14338" max="14338" width="57.28515625" style="123" customWidth="1"/>
    <col min="14339" max="14339" width="10" style="123" bestFit="1" customWidth="1"/>
    <col min="14340" max="14340" width="10" style="123" customWidth="1"/>
    <col min="14341" max="14341" width="28.42578125" style="123" bestFit="1" customWidth="1"/>
    <col min="14342" max="14369" width="25.85546875" style="123" customWidth="1"/>
    <col min="14370" max="14370" width="25.28515625" style="123" customWidth="1"/>
    <col min="14371" max="14372" width="25.85546875" style="123" customWidth="1"/>
    <col min="14373" max="14373" width="25.5703125" style="123" customWidth="1"/>
    <col min="14374" max="14380" width="25.85546875" style="123" customWidth="1"/>
    <col min="14381" max="14381" width="21.28515625" style="123" customWidth="1"/>
    <col min="14382" max="14382" width="22.42578125" style="123" customWidth="1"/>
    <col min="14383" max="14383" width="23" style="123" customWidth="1"/>
    <col min="14384" max="14386" width="25.85546875" style="123" customWidth="1"/>
    <col min="14387" max="14387" width="26.140625" style="123" customWidth="1"/>
    <col min="14388" max="14429" width="25.85546875" style="123" customWidth="1"/>
    <col min="14430" max="14431" width="22.85546875" style="123" customWidth="1"/>
    <col min="14432" max="14432" width="25.7109375" style="123" customWidth="1"/>
    <col min="14433" max="14450" width="25.85546875" style="123" customWidth="1"/>
    <col min="14451" max="14451" width="25.42578125" style="123" customWidth="1"/>
    <col min="14452" max="14463" width="25.85546875" style="123" customWidth="1"/>
    <col min="14464" max="14464" width="25.7109375" style="123" customWidth="1"/>
    <col min="14465" max="14487" width="25.85546875" style="123" customWidth="1"/>
    <col min="14488" max="14488" width="25.5703125" style="123" customWidth="1"/>
    <col min="14489" max="14489" width="24.7109375" style="123" customWidth="1"/>
    <col min="14490" max="14490" width="19.140625" style="123" customWidth="1"/>
    <col min="14491" max="14499" width="25.85546875" style="123" customWidth="1"/>
    <col min="14500" max="14500" width="24.7109375" style="123" customWidth="1"/>
    <col min="14501" max="14501" width="26.140625" style="123" customWidth="1"/>
    <col min="14502" max="14515" width="25.85546875" style="123" customWidth="1"/>
    <col min="14516" max="14520" width="25.140625" style="123" customWidth="1"/>
    <col min="14521" max="14521" width="25.85546875" style="123" customWidth="1"/>
    <col min="14522" max="14522" width="33.5703125" style="123" customWidth="1"/>
    <col min="14523" max="14523" width="14" style="123" bestFit="1" customWidth="1"/>
    <col min="14524" max="14524" width="12.85546875" style="123" customWidth="1"/>
    <col min="14525" max="14525" width="14" style="123" bestFit="1" customWidth="1"/>
    <col min="14526" max="14526" width="15.42578125" style="123" customWidth="1"/>
    <col min="14527" max="14592" width="9.140625" style="123"/>
    <col min="14593" max="14593" width="7.7109375" style="123" customWidth="1"/>
    <col min="14594" max="14594" width="57.28515625" style="123" customWidth="1"/>
    <col min="14595" max="14595" width="10" style="123" bestFit="1" customWidth="1"/>
    <col min="14596" max="14596" width="10" style="123" customWidth="1"/>
    <col min="14597" max="14597" width="28.42578125" style="123" bestFit="1" customWidth="1"/>
    <col min="14598" max="14625" width="25.85546875" style="123" customWidth="1"/>
    <col min="14626" max="14626" width="25.28515625" style="123" customWidth="1"/>
    <col min="14627" max="14628" width="25.85546875" style="123" customWidth="1"/>
    <col min="14629" max="14629" width="25.5703125" style="123" customWidth="1"/>
    <col min="14630" max="14636" width="25.85546875" style="123" customWidth="1"/>
    <col min="14637" max="14637" width="21.28515625" style="123" customWidth="1"/>
    <col min="14638" max="14638" width="22.42578125" style="123" customWidth="1"/>
    <col min="14639" max="14639" width="23" style="123" customWidth="1"/>
    <col min="14640" max="14642" width="25.85546875" style="123" customWidth="1"/>
    <col min="14643" max="14643" width="26.140625" style="123" customWidth="1"/>
    <col min="14644" max="14685" width="25.85546875" style="123" customWidth="1"/>
    <col min="14686" max="14687" width="22.85546875" style="123" customWidth="1"/>
    <col min="14688" max="14688" width="25.7109375" style="123" customWidth="1"/>
    <col min="14689" max="14706" width="25.85546875" style="123" customWidth="1"/>
    <col min="14707" max="14707" width="25.42578125" style="123" customWidth="1"/>
    <col min="14708" max="14719" width="25.85546875" style="123" customWidth="1"/>
    <col min="14720" max="14720" width="25.7109375" style="123" customWidth="1"/>
    <col min="14721" max="14743" width="25.85546875" style="123" customWidth="1"/>
    <col min="14744" max="14744" width="25.5703125" style="123" customWidth="1"/>
    <col min="14745" max="14745" width="24.7109375" style="123" customWidth="1"/>
    <col min="14746" max="14746" width="19.140625" style="123" customWidth="1"/>
    <col min="14747" max="14755" width="25.85546875" style="123" customWidth="1"/>
    <col min="14756" max="14756" width="24.7109375" style="123" customWidth="1"/>
    <col min="14757" max="14757" width="26.140625" style="123" customWidth="1"/>
    <col min="14758" max="14771" width="25.85546875" style="123" customWidth="1"/>
    <col min="14772" max="14776" width="25.140625" style="123" customWidth="1"/>
    <col min="14777" max="14777" width="25.85546875" style="123" customWidth="1"/>
    <col min="14778" max="14778" width="33.5703125" style="123" customWidth="1"/>
    <col min="14779" max="14779" width="14" style="123" bestFit="1" customWidth="1"/>
    <col min="14780" max="14780" width="12.85546875" style="123" customWidth="1"/>
    <col min="14781" max="14781" width="14" style="123" bestFit="1" customWidth="1"/>
    <col min="14782" max="14782" width="15.42578125" style="123" customWidth="1"/>
    <col min="14783" max="14848" width="9.140625" style="123"/>
    <col min="14849" max="14849" width="7.7109375" style="123" customWidth="1"/>
    <col min="14850" max="14850" width="57.28515625" style="123" customWidth="1"/>
    <col min="14851" max="14851" width="10" style="123" bestFit="1" customWidth="1"/>
    <col min="14852" max="14852" width="10" style="123" customWidth="1"/>
    <col min="14853" max="14853" width="28.42578125" style="123" bestFit="1" customWidth="1"/>
    <col min="14854" max="14881" width="25.85546875" style="123" customWidth="1"/>
    <col min="14882" max="14882" width="25.28515625" style="123" customWidth="1"/>
    <col min="14883" max="14884" width="25.85546875" style="123" customWidth="1"/>
    <col min="14885" max="14885" width="25.5703125" style="123" customWidth="1"/>
    <col min="14886" max="14892" width="25.85546875" style="123" customWidth="1"/>
    <col min="14893" max="14893" width="21.28515625" style="123" customWidth="1"/>
    <col min="14894" max="14894" width="22.42578125" style="123" customWidth="1"/>
    <col min="14895" max="14895" width="23" style="123" customWidth="1"/>
    <col min="14896" max="14898" width="25.85546875" style="123" customWidth="1"/>
    <col min="14899" max="14899" width="26.140625" style="123" customWidth="1"/>
    <col min="14900" max="14941" width="25.85546875" style="123" customWidth="1"/>
    <col min="14942" max="14943" width="22.85546875" style="123" customWidth="1"/>
    <col min="14944" max="14944" width="25.7109375" style="123" customWidth="1"/>
    <col min="14945" max="14962" width="25.85546875" style="123" customWidth="1"/>
    <col min="14963" max="14963" width="25.42578125" style="123" customWidth="1"/>
    <col min="14964" max="14975" width="25.85546875" style="123" customWidth="1"/>
    <col min="14976" max="14976" width="25.7109375" style="123" customWidth="1"/>
    <col min="14977" max="14999" width="25.85546875" style="123" customWidth="1"/>
    <col min="15000" max="15000" width="25.5703125" style="123" customWidth="1"/>
    <col min="15001" max="15001" width="24.7109375" style="123" customWidth="1"/>
    <col min="15002" max="15002" width="19.140625" style="123" customWidth="1"/>
    <col min="15003" max="15011" width="25.85546875" style="123" customWidth="1"/>
    <col min="15012" max="15012" width="24.7109375" style="123" customWidth="1"/>
    <col min="15013" max="15013" width="26.140625" style="123" customWidth="1"/>
    <col min="15014" max="15027" width="25.85546875" style="123" customWidth="1"/>
    <col min="15028" max="15032" width="25.140625" style="123" customWidth="1"/>
    <col min="15033" max="15033" width="25.85546875" style="123" customWidth="1"/>
    <col min="15034" max="15034" width="33.5703125" style="123" customWidth="1"/>
    <col min="15035" max="15035" width="14" style="123" bestFit="1" customWidth="1"/>
    <col min="15036" max="15036" width="12.85546875" style="123" customWidth="1"/>
    <col min="15037" max="15037" width="14" style="123" bestFit="1" customWidth="1"/>
    <col min="15038" max="15038" width="15.42578125" style="123" customWidth="1"/>
    <col min="15039" max="15104" width="9.140625" style="123"/>
    <col min="15105" max="15105" width="7.7109375" style="123" customWidth="1"/>
    <col min="15106" max="15106" width="57.28515625" style="123" customWidth="1"/>
    <col min="15107" max="15107" width="10" style="123" bestFit="1" customWidth="1"/>
    <col min="15108" max="15108" width="10" style="123" customWidth="1"/>
    <col min="15109" max="15109" width="28.42578125" style="123" bestFit="1" customWidth="1"/>
    <col min="15110" max="15137" width="25.85546875" style="123" customWidth="1"/>
    <col min="15138" max="15138" width="25.28515625" style="123" customWidth="1"/>
    <col min="15139" max="15140" width="25.85546875" style="123" customWidth="1"/>
    <col min="15141" max="15141" width="25.5703125" style="123" customWidth="1"/>
    <col min="15142" max="15148" width="25.85546875" style="123" customWidth="1"/>
    <col min="15149" max="15149" width="21.28515625" style="123" customWidth="1"/>
    <col min="15150" max="15150" width="22.42578125" style="123" customWidth="1"/>
    <col min="15151" max="15151" width="23" style="123" customWidth="1"/>
    <col min="15152" max="15154" width="25.85546875" style="123" customWidth="1"/>
    <col min="15155" max="15155" width="26.140625" style="123" customWidth="1"/>
    <col min="15156" max="15197" width="25.85546875" style="123" customWidth="1"/>
    <col min="15198" max="15199" width="22.85546875" style="123" customWidth="1"/>
    <col min="15200" max="15200" width="25.7109375" style="123" customWidth="1"/>
    <col min="15201" max="15218" width="25.85546875" style="123" customWidth="1"/>
    <col min="15219" max="15219" width="25.42578125" style="123" customWidth="1"/>
    <col min="15220" max="15231" width="25.85546875" style="123" customWidth="1"/>
    <col min="15232" max="15232" width="25.7109375" style="123" customWidth="1"/>
    <col min="15233" max="15255" width="25.85546875" style="123" customWidth="1"/>
    <col min="15256" max="15256" width="25.5703125" style="123" customWidth="1"/>
    <col min="15257" max="15257" width="24.7109375" style="123" customWidth="1"/>
    <col min="15258" max="15258" width="19.140625" style="123" customWidth="1"/>
    <col min="15259" max="15267" width="25.85546875" style="123" customWidth="1"/>
    <col min="15268" max="15268" width="24.7109375" style="123" customWidth="1"/>
    <col min="15269" max="15269" width="26.140625" style="123" customWidth="1"/>
    <col min="15270" max="15283" width="25.85546875" style="123" customWidth="1"/>
    <col min="15284" max="15288" width="25.140625" style="123" customWidth="1"/>
    <col min="15289" max="15289" width="25.85546875" style="123" customWidth="1"/>
    <col min="15290" max="15290" width="33.5703125" style="123" customWidth="1"/>
    <col min="15291" max="15291" width="14" style="123" bestFit="1" customWidth="1"/>
    <col min="15292" max="15292" width="12.85546875" style="123" customWidth="1"/>
    <col min="15293" max="15293" width="14" style="123" bestFit="1" customWidth="1"/>
    <col min="15294" max="15294" width="15.42578125" style="123" customWidth="1"/>
    <col min="15295" max="15360" width="9.140625" style="123"/>
    <col min="15361" max="15361" width="7.7109375" style="123" customWidth="1"/>
    <col min="15362" max="15362" width="57.28515625" style="123" customWidth="1"/>
    <col min="15363" max="15363" width="10" style="123" bestFit="1" customWidth="1"/>
    <col min="15364" max="15364" width="10" style="123" customWidth="1"/>
    <col min="15365" max="15365" width="28.42578125" style="123" bestFit="1" customWidth="1"/>
    <col min="15366" max="15393" width="25.85546875" style="123" customWidth="1"/>
    <col min="15394" max="15394" width="25.28515625" style="123" customWidth="1"/>
    <col min="15395" max="15396" width="25.85546875" style="123" customWidth="1"/>
    <col min="15397" max="15397" width="25.5703125" style="123" customWidth="1"/>
    <col min="15398" max="15404" width="25.85546875" style="123" customWidth="1"/>
    <col min="15405" max="15405" width="21.28515625" style="123" customWidth="1"/>
    <col min="15406" max="15406" width="22.42578125" style="123" customWidth="1"/>
    <col min="15407" max="15407" width="23" style="123" customWidth="1"/>
    <col min="15408" max="15410" width="25.85546875" style="123" customWidth="1"/>
    <col min="15411" max="15411" width="26.140625" style="123" customWidth="1"/>
    <col min="15412" max="15453" width="25.85546875" style="123" customWidth="1"/>
    <col min="15454" max="15455" width="22.85546875" style="123" customWidth="1"/>
    <col min="15456" max="15456" width="25.7109375" style="123" customWidth="1"/>
    <col min="15457" max="15474" width="25.85546875" style="123" customWidth="1"/>
    <col min="15475" max="15475" width="25.42578125" style="123" customWidth="1"/>
    <col min="15476" max="15487" width="25.85546875" style="123" customWidth="1"/>
    <col min="15488" max="15488" width="25.7109375" style="123" customWidth="1"/>
    <col min="15489" max="15511" width="25.85546875" style="123" customWidth="1"/>
    <col min="15512" max="15512" width="25.5703125" style="123" customWidth="1"/>
    <col min="15513" max="15513" width="24.7109375" style="123" customWidth="1"/>
    <col min="15514" max="15514" width="19.140625" style="123" customWidth="1"/>
    <col min="15515" max="15523" width="25.85546875" style="123" customWidth="1"/>
    <col min="15524" max="15524" width="24.7109375" style="123" customWidth="1"/>
    <col min="15525" max="15525" width="26.140625" style="123" customWidth="1"/>
    <col min="15526" max="15539" width="25.85546875" style="123" customWidth="1"/>
    <col min="15540" max="15544" width="25.140625" style="123" customWidth="1"/>
    <col min="15545" max="15545" width="25.85546875" style="123" customWidth="1"/>
    <col min="15546" max="15546" width="33.5703125" style="123" customWidth="1"/>
    <col min="15547" max="15547" width="14" style="123" bestFit="1" customWidth="1"/>
    <col min="15548" max="15548" width="12.85546875" style="123" customWidth="1"/>
    <col min="15549" max="15549" width="14" style="123" bestFit="1" customWidth="1"/>
    <col min="15550" max="15550" width="15.42578125" style="123" customWidth="1"/>
    <col min="15551" max="15616" width="9.140625" style="123"/>
    <col min="15617" max="15617" width="7.7109375" style="123" customWidth="1"/>
    <col min="15618" max="15618" width="57.28515625" style="123" customWidth="1"/>
    <col min="15619" max="15619" width="10" style="123" bestFit="1" customWidth="1"/>
    <col min="15620" max="15620" width="10" style="123" customWidth="1"/>
    <col min="15621" max="15621" width="28.42578125" style="123" bestFit="1" customWidth="1"/>
    <col min="15622" max="15649" width="25.85546875" style="123" customWidth="1"/>
    <col min="15650" max="15650" width="25.28515625" style="123" customWidth="1"/>
    <col min="15651" max="15652" width="25.85546875" style="123" customWidth="1"/>
    <col min="15653" max="15653" width="25.5703125" style="123" customWidth="1"/>
    <col min="15654" max="15660" width="25.85546875" style="123" customWidth="1"/>
    <col min="15661" max="15661" width="21.28515625" style="123" customWidth="1"/>
    <col min="15662" max="15662" width="22.42578125" style="123" customWidth="1"/>
    <col min="15663" max="15663" width="23" style="123" customWidth="1"/>
    <col min="15664" max="15666" width="25.85546875" style="123" customWidth="1"/>
    <col min="15667" max="15667" width="26.140625" style="123" customWidth="1"/>
    <col min="15668" max="15709" width="25.85546875" style="123" customWidth="1"/>
    <col min="15710" max="15711" width="22.85546875" style="123" customWidth="1"/>
    <col min="15712" max="15712" width="25.7109375" style="123" customWidth="1"/>
    <col min="15713" max="15730" width="25.85546875" style="123" customWidth="1"/>
    <col min="15731" max="15731" width="25.42578125" style="123" customWidth="1"/>
    <col min="15732" max="15743" width="25.85546875" style="123" customWidth="1"/>
    <col min="15744" max="15744" width="25.7109375" style="123" customWidth="1"/>
    <col min="15745" max="15767" width="25.85546875" style="123" customWidth="1"/>
    <col min="15768" max="15768" width="25.5703125" style="123" customWidth="1"/>
    <col min="15769" max="15769" width="24.7109375" style="123" customWidth="1"/>
    <col min="15770" max="15770" width="19.140625" style="123" customWidth="1"/>
    <col min="15771" max="15779" width="25.85546875" style="123" customWidth="1"/>
    <col min="15780" max="15780" width="24.7109375" style="123" customWidth="1"/>
    <col min="15781" max="15781" width="26.140625" style="123" customWidth="1"/>
    <col min="15782" max="15795" width="25.85546875" style="123" customWidth="1"/>
    <col min="15796" max="15800" width="25.140625" style="123" customWidth="1"/>
    <col min="15801" max="15801" width="25.85546875" style="123" customWidth="1"/>
    <col min="15802" max="15802" width="33.5703125" style="123" customWidth="1"/>
    <col min="15803" max="15803" width="14" style="123" bestFit="1" customWidth="1"/>
    <col min="15804" max="15804" width="12.85546875" style="123" customWidth="1"/>
    <col min="15805" max="15805" width="14" style="123" bestFit="1" customWidth="1"/>
    <col min="15806" max="15806" width="15.42578125" style="123" customWidth="1"/>
    <col min="15807" max="15872" width="9.140625" style="123"/>
    <col min="15873" max="15873" width="7.7109375" style="123" customWidth="1"/>
    <col min="15874" max="15874" width="57.28515625" style="123" customWidth="1"/>
    <col min="15875" max="15875" width="10" style="123" bestFit="1" customWidth="1"/>
    <col min="15876" max="15876" width="10" style="123" customWidth="1"/>
    <col min="15877" max="15877" width="28.42578125" style="123" bestFit="1" customWidth="1"/>
    <col min="15878" max="15905" width="25.85546875" style="123" customWidth="1"/>
    <col min="15906" max="15906" width="25.28515625" style="123" customWidth="1"/>
    <col min="15907" max="15908" width="25.85546875" style="123" customWidth="1"/>
    <col min="15909" max="15909" width="25.5703125" style="123" customWidth="1"/>
    <col min="15910" max="15916" width="25.85546875" style="123" customWidth="1"/>
    <col min="15917" max="15917" width="21.28515625" style="123" customWidth="1"/>
    <col min="15918" max="15918" width="22.42578125" style="123" customWidth="1"/>
    <col min="15919" max="15919" width="23" style="123" customWidth="1"/>
    <col min="15920" max="15922" width="25.85546875" style="123" customWidth="1"/>
    <col min="15923" max="15923" width="26.140625" style="123" customWidth="1"/>
    <col min="15924" max="15965" width="25.85546875" style="123" customWidth="1"/>
    <col min="15966" max="15967" width="22.85546875" style="123" customWidth="1"/>
    <col min="15968" max="15968" width="25.7109375" style="123" customWidth="1"/>
    <col min="15969" max="15986" width="25.85546875" style="123" customWidth="1"/>
    <col min="15987" max="15987" width="25.42578125" style="123" customWidth="1"/>
    <col min="15988" max="15999" width="25.85546875" style="123" customWidth="1"/>
    <col min="16000" max="16000" width="25.7109375" style="123" customWidth="1"/>
    <col min="16001" max="16023" width="25.85546875" style="123" customWidth="1"/>
    <col min="16024" max="16024" width="25.5703125" style="123" customWidth="1"/>
    <col min="16025" max="16025" width="24.7109375" style="123" customWidth="1"/>
    <col min="16026" max="16026" width="19.140625" style="123" customWidth="1"/>
    <col min="16027" max="16035" width="25.85546875" style="123" customWidth="1"/>
    <col min="16036" max="16036" width="24.7109375" style="123" customWidth="1"/>
    <col min="16037" max="16037" width="26.140625" style="123" customWidth="1"/>
    <col min="16038" max="16051" width="25.85546875" style="123" customWidth="1"/>
    <col min="16052" max="16056" width="25.140625" style="123" customWidth="1"/>
    <col min="16057" max="16057" width="25.85546875" style="123" customWidth="1"/>
    <col min="16058" max="16058" width="33.5703125" style="123" customWidth="1"/>
    <col min="16059" max="16059" width="14" style="123" bestFit="1" customWidth="1"/>
    <col min="16060" max="16060" width="12.85546875" style="123" customWidth="1"/>
    <col min="16061" max="16061" width="14" style="123" bestFit="1" customWidth="1"/>
    <col min="16062" max="16062" width="15.42578125" style="123" customWidth="1"/>
    <col min="16063" max="16128" width="9.140625" style="123"/>
    <col min="16129" max="16129" width="7.7109375" style="123" customWidth="1"/>
    <col min="16130" max="16130" width="57.28515625" style="123" customWidth="1"/>
    <col min="16131" max="16131" width="10" style="123" bestFit="1" customWidth="1"/>
    <col min="16132" max="16132" width="10" style="123" customWidth="1"/>
    <col min="16133" max="16133" width="28.42578125" style="123" bestFit="1" customWidth="1"/>
    <col min="16134" max="16161" width="25.85546875" style="123" customWidth="1"/>
    <col min="16162" max="16162" width="25.28515625" style="123" customWidth="1"/>
    <col min="16163" max="16164" width="25.85546875" style="123" customWidth="1"/>
    <col min="16165" max="16165" width="25.5703125" style="123" customWidth="1"/>
    <col min="16166" max="16172" width="25.85546875" style="123" customWidth="1"/>
    <col min="16173" max="16173" width="21.28515625" style="123" customWidth="1"/>
    <col min="16174" max="16174" width="22.42578125" style="123" customWidth="1"/>
    <col min="16175" max="16175" width="23" style="123" customWidth="1"/>
    <col min="16176" max="16178" width="25.85546875" style="123" customWidth="1"/>
    <col min="16179" max="16179" width="26.140625" style="123" customWidth="1"/>
    <col min="16180" max="16221" width="25.85546875" style="123" customWidth="1"/>
    <col min="16222" max="16223" width="22.85546875" style="123" customWidth="1"/>
    <col min="16224" max="16224" width="25.7109375" style="123" customWidth="1"/>
    <col min="16225" max="16242" width="25.85546875" style="123" customWidth="1"/>
    <col min="16243" max="16243" width="25.42578125" style="123" customWidth="1"/>
    <col min="16244" max="16255" width="25.85546875" style="123" customWidth="1"/>
    <col min="16256" max="16256" width="25.7109375" style="123" customWidth="1"/>
    <col min="16257" max="16279" width="25.85546875" style="123" customWidth="1"/>
    <col min="16280" max="16280" width="25.5703125" style="123" customWidth="1"/>
    <col min="16281" max="16281" width="24.7109375" style="123" customWidth="1"/>
    <col min="16282" max="16282" width="19.140625" style="123" customWidth="1"/>
    <col min="16283" max="16291" width="25.85546875" style="123" customWidth="1"/>
    <col min="16292" max="16292" width="24.7109375" style="123" customWidth="1"/>
    <col min="16293" max="16293" width="26.140625" style="123" customWidth="1"/>
    <col min="16294" max="16307" width="25.85546875" style="123" customWidth="1"/>
    <col min="16308" max="16312" width="25.140625" style="123" customWidth="1"/>
    <col min="16313" max="16313" width="25.85546875" style="123" customWidth="1"/>
    <col min="16314" max="16314" width="33.5703125" style="123" customWidth="1"/>
    <col min="16315" max="16315" width="14" style="123" bestFit="1" customWidth="1"/>
    <col min="16316" max="16316" width="12.85546875" style="123" customWidth="1"/>
    <col min="16317" max="16317" width="14" style="123" bestFit="1" customWidth="1"/>
    <col min="16318" max="16318" width="15.42578125" style="123" customWidth="1"/>
    <col min="16319" max="16384" width="9.140625" style="123"/>
  </cols>
  <sheetData>
    <row r="1" spans="1:187" s="135" customFormat="1" ht="15.75" customHeight="1">
      <c r="E1" s="136">
        <v>1</v>
      </c>
      <c r="F1" s="137">
        <v>2</v>
      </c>
      <c r="G1" s="136">
        <v>3</v>
      </c>
      <c r="H1" s="137">
        <v>4</v>
      </c>
      <c r="I1" s="136">
        <v>5</v>
      </c>
      <c r="J1" s="137">
        <v>6</v>
      </c>
      <c r="K1" s="136">
        <v>7</v>
      </c>
      <c r="L1" s="137">
        <v>8</v>
      </c>
      <c r="M1" s="136">
        <v>9</v>
      </c>
      <c r="N1" s="137">
        <v>10</v>
      </c>
      <c r="O1" s="136">
        <v>11</v>
      </c>
      <c r="P1" s="137">
        <v>12</v>
      </c>
      <c r="Q1" s="136">
        <v>13</v>
      </c>
      <c r="R1" s="137">
        <v>14</v>
      </c>
      <c r="S1" s="136">
        <v>15</v>
      </c>
      <c r="T1" s="137">
        <v>16</v>
      </c>
      <c r="U1" s="136">
        <v>17</v>
      </c>
      <c r="V1" s="137">
        <v>18</v>
      </c>
      <c r="W1" s="136">
        <v>19</v>
      </c>
      <c r="X1" s="137">
        <v>20</v>
      </c>
      <c r="Y1" s="136">
        <v>21</v>
      </c>
      <c r="Z1" s="137">
        <v>22</v>
      </c>
      <c r="AA1" s="136">
        <v>23</v>
      </c>
      <c r="AB1" s="137">
        <v>24</v>
      </c>
      <c r="AC1" s="136">
        <v>25</v>
      </c>
      <c r="AD1" s="137">
        <v>26</v>
      </c>
      <c r="AE1" s="136">
        <v>27</v>
      </c>
      <c r="AF1" s="137">
        <v>28</v>
      </c>
      <c r="AG1" s="136">
        <v>29</v>
      </c>
      <c r="AH1" s="137">
        <v>30</v>
      </c>
      <c r="AI1" s="136">
        <f>31*3</f>
        <v>93</v>
      </c>
      <c r="AJ1" s="137">
        <v>32</v>
      </c>
      <c r="AK1" s="136">
        <v>33</v>
      </c>
      <c r="AL1" s="137">
        <f>34*3</f>
        <v>102</v>
      </c>
      <c r="AM1" s="136">
        <v>35</v>
      </c>
      <c r="AN1" s="137">
        <v>36</v>
      </c>
      <c r="AO1" s="136">
        <v>37</v>
      </c>
      <c r="AP1" s="137">
        <v>38</v>
      </c>
      <c r="AQ1" s="136">
        <v>39</v>
      </c>
      <c r="AR1" s="137">
        <f>40*3</f>
        <v>120</v>
      </c>
      <c r="AS1" s="136">
        <v>41</v>
      </c>
      <c r="AT1" s="137">
        <f>42*3</f>
        <v>126</v>
      </c>
      <c r="AU1" s="136">
        <v>43</v>
      </c>
      <c r="AV1" s="137">
        <v>44</v>
      </c>
      <c r="AW1" s="136">
        <v>45</v>
      </c>
      <c r="AX1" s="137">
        <v>46</v>
      </c>
      <c r="AY1" s="136">
        <f>47*3</f>
        <v>141</v>
      </c>
      <c r="AZ1" s="137">
        <v>48</v>
      </c>
      <c r="BA1" s="136">
        <v>49</v>
      </c>
      <c r="BB1" s="137">
        <v>50</v>
      </c>
      <c r="BC1" s="136">
        <v>51</v>
      </c>
      <c r="BD1" s="137">
        <v>52</v>
      </c>
      <c r="BE1" s="136">
        <v>53</v>
      </c>
      <c r="BF1" s="137">
        <v>54</v>
      </c>
      <c r="BG1" s="136">
        <v>55</v>
      </c>
      <c r="BH1" s="137">
        <v>56</v>
      </c>
      <c r="BI1" s="136">
        <v>57</v>
      </c>
      <c r="BJ1" s="137">
        <v>58</v>
      </c>
      <c r="BK1" s="136">
        <v>59</v>
      </c>
      <c r="BL1" s="137">
        <v>60</v>
      </c>
      <c r="BM1" s="136">
        <v>61</v>
      </c>
      <c r="BN1" s="137">
        <v>62</v>
      </c>
      <c r="BO1" s="136">
        <v>63</v>
      </c>
      <c r="BP1" s="137">
        <v>64</v>
      </c>
      <c r="BQ1" s="136">
        <v>65</v>
      </c>
      <c r="BR1" s="137">
        <v>66</v>
      </c>
      <c r="BS1" s="136">
        <v>67</v>
      </c>
      <c r="BT1" s="137">
        <v>68</v>
      </c>
      <c r="BU1" s="136">
        <v>69</v>
      </c>
      <c r="BV1" s="137">
        <v>70</v>
      </c>
      <c r="BW1" s="136">
        <v>71</v>
      </c>
      <c r="BX1" s="137">
        <v>72</v>
      </c>
      <c r="BY1" s="136">
        <v>73</v>
      </c>
      <c r="BZ1" s="137">
        <v>74</v>
      </c>
      <c r="CA1" s="136">
        <v>75</v>
      </c>
      <c r="CB1" s="137">
        <v>76</v>
      </c>
      <c r="CC1" s="136">
        <v>77</v>
      </c>
      <c r="CD1" s="137">
        <v>78</v>
      </c>
      <c r="CE1" s="136">
        <v>79</v>
      </c>
      <c r="CF1" s="137">
        <v>80</v>
      </c>
      <c r="CG1" s="136">
        <v>81</v>
      </c>
      <c r="CH1" s="137">
        <v>82</v>
      </c>
      <c r="CI1" s="136">
        <v>83</v>
      </c>
      <c r="CJ1" s="137">
        <v>84</v>
      </c>
      <c r="CK1" s="136">
        <f>85*3</f>
        <v>255</v>
      </c>
      <c r="CL1" s="137">
        <v>86</v>
      </c>
      <c r="CM1" s="136">
        <v>87</v>
      </c>
      <c r="CN1" s="137">
        <v>88</v>
      </c>
      <c r="CO1" s="136">
        <v>89</v>
      </c>
      <c r="CP1" s="137">
        <f>90*3</f>
        <v>270</v>
      </c>
      <c r="CQ1" s="136">
        <v>91</v>
      </c>
      <c r="CR1" s="137">
        <v>276</v>
      </c>
      <c r="CS1" s="136">
        <v>93</v>
      </c>
      <c r="CT1" s="137">
        <v>94</v>
      </c>
      <c r="CU1" s="136">
        <v>95</v>
      </c>
      <c r="CV1" s="137">
        <v>96</v>
      </c>
      <c r="CW1" s="136">
        <v>97</v>
      </c>
      <c r="CX1" s="137">
        <v>98</v>
      </c>
      <c r="CY1" s="136">
        <v>99</v>
      </c>
      <c r="CZ1" s="137">
        <v>100</v>
      </c>
      <c r="DA1" s="136">
        <v>101</v>
      </c>
      <c r="DB1" s="137">
        <v>102</v>
      </c>
      <c r="DC1" s="136">
        <v>103</v>
      </c>
      <c r="DD1" s="137">
        <v>104</v>
      </c>
      <c r="DE1" s="136">
        <v>105</v>
      </c>
      <c r="DF1" s="137">
        <v>106</v>
      </c>
      <c r="DG1" s="136">
        <v>107</v>
      </c>
      <c r="DH1" s="136">
        <v>108</v>
      </c>
      <c r="DI1" s="136">
        <v>109</v>
      </c>
      <c r="DJ1" s="137">
        <v>110</v>
      </c>
      <c r="DK1" s="136">
        <v>111</v>
      </c>
      <c r="DL1" s="137">
        <f>112*3</f>
        <v>336</v>
      </c>
      <c r="DM1" s="136">
        <v>113</v>
      </c>
      <c r="DN1" s="137">
        <v>114</v>
      </c>
      <c r="DO1" s="136">
        <v>115</v>
      </c>
      <c r="DP1" s="137">
        <v>116</v>
      </c>
      <c r="DQ1" s="136">
        <v>117</v>
      </c>
      <c r="DR1" s="137">
        <v>118</v>
      </c>
      <c r="DS1" s="136">
        <v>119</v>
      </c>
      <c r="DT1" s="137">
        <v>120</v>
      </c>
      <c r="DU1" s="136">
        <v>121</v>
      </c>
      <c r="DV1" s="137">
        <v>122</v>
      </c>
      <c r="DW1" s="136">
        <v>123</v>
      </c>
      <c r="DX1" s="137">
        <f>124*3</f>
        <v>372</v>
      </c>
      <c r="DY1" s="136">
        <v>125</v>
      </c>
      <c r="DZ1" s="137">
        <v>126</v>
      </c>
      <c r="EA1" s="136">
        <v>127</v>
      </c>
      <c r="EB1" s="137">
        <v>128</v>
      </c>
      <c r="EC1" s="136">
        <v>129</v>
      </c>
      <c r="ED1" s="137">
        <v>130</v>
      </c>
      <c r="EE1" s="136">
        <v>131</v>
      </c>
      <c r="EF1" s="137">
        <v>132</v>
      </c>
      <c r="EG1" s="136">
        <v>133</v>
      </c>
      <c r="EH1" s="137">
        <v>134</v>
      </c>
      <c r="EI1" s="136">
        <v>135</v>
      </c>
      <c r="EJ1" s="137">
        <v>136</v>
      </c>
      <c r="EK1" s="136">
        <v>137</v>
      </c>
      <c r="EL1" s="137">
        <v>138</v>
      </c>
      <c r="EM1" s="136">
        <v>139</v>
      </c>
      <c r="EN1" s="137">
        <v>140</v>
      </c>
      <c r="EO1" s="136">
        <v>141</v>
      </c>
      <c r="EP1" s="137">
        <v>142</v>
      </c>
      <c r="EQ1" s="136">
        <v>143</v>
      </c>
      <c r="ER1" s="137">
        <v>144</v>
      </c>
      <c r="ES1" s="136">
        <v>145</v>
      </c>
      <c r="ET1" s="137">
        <v>146</v>
      </c>
      <c r="EU1" s="136">
        <v>147</v>
      </c>
      <c r="EV1" s="137">
        <v>148</v>
      </c>
      <c r="EW1" s="136">
        <f>149*3</f>
        <v>447</v>
      </c>
      <c r="EX1" s="137">
        <v>150</v>
      </c>
      <c r="EY1" s="136">
        <v>151</v>
      </c>
      <c r="EZ1" s="137">
        <v>152</v>
      </c>
      <c r="FA1" s="136">
        <v>153</v>
      </c>
      <c r="FB1" s="137">
        <v>154</v>
      </c>
      <c r="FC1" s="136">
        <v>155</v>
      </c>
      <c r="FD1" s="137">
        <v>156</v>
      </c>
      <c r="FE1" s="136">
        <v>157</v>
      </c>
      <c r="FF1" s="137">
        <v>158</v>
      </c>
      <c r="FG1" s="136">
        <v>159</v>
      </c>
      <c r="FH1" s="137">
        <v>160</v>
      </c>
      <c r="FI1" s="136">
        <f>161*3</f>
        <v>483</v>
      </c>
      <c r="FJ1" s="137">
        <v>162</v>
      </c>
      <c r="FK1" s="136">
        <v>163</v>
      </c>
      <c r="FL1" s="137">
        <v>164</v>
      </c>
      <c r="FM1" s="136">
        <v>165</v>
      </c>
      <c r="FN1" s="137">
        <v>166</v>
      </c>
      <c r="FO1" s="136">
        <v>167</v>
      </c>
      <c r="FP1" s="137">
        <v>168</v>
      </c>
      <c r="FQ1" s="136">
        <v>169</v>
      </c>
      <c r="FR1" s="137">
        <v>170</v>
      </c>
      <c r="FS1" s="136">
        <v>171</v>
      </c>
      <c r="FT1" s="137">
        <v>172</v>
      </c>
      <c r="FU1" s="136">
        <v>173</v>
      </c>
      <c r="FV1" s="137">
        <v>174</v>
      </c>
      <c r="FW1" s="136">
        <v>175</v>
      </c>
      <c r="FX1" s="137">
        <v>176</v>
      </c>
      <c r="FY1" s="137">
        <v>177</v>
      </c>
      <c r="FZ1" s="137">
        <v>178</v>
      </c>
      <c r="GA1" s="137">
        <v>179</v>
      </c>
      <c r="GB1" s="138"/>
      <c r="GD1" s="123"/>
      <c r="GE1" s="123"/>
    </row>
    <row r="2" spans="1:187" s="135" customFormat="1" ht="12.75" customHeight="1">
      <c r="A2" s="139"/>
      <c r="B2" s="139"/>
      <c r="E2" s="135" t="s">
        <v>10</v>
      </c>
      <c r="F2" s="135" t="s">
        <v>22</v>
      </c>
      <c r="G2" s="135" t="s">
        <v>25</v>
      </c>
      <c r="H2" s="135" t="s">
        <v>27</v>
      </c>
      <c r="I2" s="135" t="s">
        <v>29</v>
      </c>
      <c r="J2" s="135" t="s">
        <v>31</v>
      </c>
      <c r="K2" s="135" t="s">
        <v>33</v>
      </c>
      <c r="L2" s="135" t="s">
        <v>36</v>
      </c>
      <c r="M2" s="135" t="s">
        <v>38</v>
      </c>
      <c r="N2" s="135" t="s">
        <v>41</v>
      </c>
      <c r="O2" s="135" t="s">
        <v>43</v>
      </c>
      <c r="P2" s="135" t="s">
        <v>45</v>
      </c>
      <c r="Q2" s="135" t="s">
        <v>47</v>
      </c>
      <c r="R2" s="135" t="s">
        <v>49</v>
      </c>
      <c r="S2" s="135" t="s">
        <v>51</v>
      </c>
      <c r="T2" s="135" t="s">
        <v>53</v>
      </c>
      <c r="U2" s="135" t="s">
        <v>56</v>
      </c>
      <c r="V2" s="135" t="s">
        <v>59</v>
      </c>
      <c r="W2" s="135" t="s">
        <v>61</v>
      </c>
      <c r="X2" s="135" t="s">
        <v>63</v>
      </c>
      <c r="Y2" s="135" t="s">
        <v>65</v>
      </c>
      <c r="Z2" s="135" t="s">
        <v>67</v>
      </c>
      <c r="AA2" s="135" t="s">
        <v>70</v>
      </c>
      <c r="AB2" s="135" t="s">
        <v>72</v>
      </c>
      <c r="AC2" s="135" t="s">
        <v>75</v>
      </c>
      <c r="AD2" s="135" t="s">
        <v>77</v>
      </c>
      <c r="AE2" s="135" t="s">
        <v>80</v>
      </c>
      <c r="AF2" s="135" t="s">
        <v>82</v>
      </c>
      <c r="AG2" s="135" t="s">
        <v>85</v>
      </c>
      <c r="AH2" s="135" t="s">
        <v>87</v>
      </c>
      <c r="AI2" s="135" t="s">
        <v>90</v>
      </c>
      <c r="AJ2" s="135" t="s">
        <v>93</v>
      </c>
      <c r="AK2" s="135" t="s">
        <v>95</v>
      </c>
      <c r="AL2" s="135" t="s">
        <v>97</v>
      </c>
      <c r="AM2" s="135" t="s">
        <v>100</v>
      </c>
      <c r="AN2" s="135" t="s">
        <v>102</v>
      </c>
      <c r="AO2" s="135" t="s">
        <v>105</v>
      </c>
      <c r="AP2" s="135" t="s">
        <v>108</v>
      </c>
      <c r="AQ2" s="135" t="s">
        <v>111</v>
      </c>
      <c r="AR2" s="135" t="s">
        <v>114</v>
      </c>
      <c r="AS2" s="135" t="s">
        <v>117</v>
      </c>
      <c r="AT2" s="135" t="s">
        <v>120</v>
      </c>
      <c r="AU2" s="135" t="s">
        <v>123</v>
      </c>
      <c r="AV2" s="135" t="s">
        <v>126</v>
      </c>
      <c r="AW2" s="135" t="s">
        <v>128</v>
      </c>
      <c r="AX2" s="135" t="s">
        <v>130</v>
      </c>
      <c r="AY2" s="135" t="s">
        <v>132</v>
      </c>
      <c r="AZ2" s="135" t="s">
        <v>134</v>
      </c>
      <c r="BA2" s="135" t="s">
        <v>137</v>
      </c>
      <c r="BB2" s="135" t="s">
        <v>139</v>
      </c>
      <c r="BC2" s="135" t="s">
        <v>141</v>
      </c>
      <c r="BD2" s="135" t="s">
        <v>143</v>
      </c>
      <c r="BE2" s="135" t="s">
        <v>145</v>
      </c>
      <c r="BF2" s="135" t="s">
        <v>147</v>
      </c>
      <c r="BG2" s="135" t="s">
        <v>149</v>
      </c>
      <c r="BH2" s="135" t="s">
        <v>151</v>
      </c>
      <c r="BI2" s="135" t="s">
        <v>153</v>
      </c>
      <c r="BJ2" s="135" t="s">
        <v>155</v>
      </c>
      <c r="BK2" s="135" t="s">
        <v>157</v>
      </c>
      <c r="BL2" s="135" t="s">
        <v>159</v>
      </c>
      <c r="BM2" s="135" t="s">
        <v>161</v>
      </c>
      <c r="BN2" s="135" t="s">
        <v>163</v>
      </c>
      <c r="BO2" s="135" t="s">
        <v>165</v>
      </c>
      <c r="BP2" s="135" t="s">
        <v>168</v>
      </c>
      <c r="BQ2" s="135" t="s">
        <v>170</v>
      </c>
      <c r="BR2" s="135" t="s">
        <v>172</v>
      </c>
      <c r="BS2" s="135" t="s">
        <v>175</v>
      </c>
      <c r="BT2" s="135" t="s">
        <v>177</v>
      </c>
      <c r="BU2" s="135" t="s">
        <v>179</v>
      </c>
      <c r="BV2" s="135" t="s">
        <v>182</v>
      </c>
      <c r="BW2" s="135" t="s">
        <v>185</v>
      </c>
      <c r="BX2" s="135" t="s">
        <v>187</v>
      </c>
      <c r="BY2" s="135" t="s">
        <v>190</v>
      </c>
      <c r="BZ2" s="135" t="s">
        <v>193</v>
      </c>
      <c r="CA2" s="135" t="s">
        <v>196</v>
      </c>
      <c r="CB2" s="135" t="s">
        <v>198</v>
      </c>
      <c r="CC2" s="135" t="s">
        <v>201</v>
      </c>
      <c r="CD2" s="135" t="s">
        <v>204</v>
      </c>
      <c r="CE2" s="135" t="s">
        <v>207</v>
      </c>
      <c r="CF2" s="135" t="s">
        <v>209</v>
      </c>
      <c r="CG2" s="135" t="s">
        <v>212</v>
      </c>
      <c r="CH2" s="135" t="s">
        <v>214</v>
      </c>
      <c r="CI2" s="135" t="s">
        <v>216</v>
      </c>
      <c r="CJ2" s="135" t="s">
        <v>218</v>
      </c>
      <c r="CK2" s="135" t="s">
        <v>220</v>
      </c>
      <c r="CL2" s="135" t="s">
        <v>223</v>
      </c>
      <c r="CM2" s="135" t="s">
        <v>226</v>
      </c>
      <c r="CN2" s="135" t="s">
        <v>228</v>
      </c>
      <c r="CO2" s="135" t="s">
        <v>230</v>
      </c>
      <c r="CP2" s="135" t="s">
        <v>233</v>
      </c>
      <c r="CQ2" s="135" t="s">
        <v>235</v>
      </c>
      <c r="CR2" s="140" t="s">
        <v>641</v>
      </c>
      <c r="CS2" s="135" t="s">
        <v>239</v>
      </c>
      <c r="CT2" s="135" t="s">
        <v>241</v>
      </c>
      <c r="CU2" s="135" t="s">
        <v>243</v>
      </c>
      <c r="CV2" s="135" t="s">
        <v>245</v>
      </c>
      <c r="CW2" s="135" t="s">
        <v>247</v>
      </c>
      <c r="CX2" s="135" t="s">
        <v>249</v>
      </c>
      <c r="CY2" s="135" t="s">
        <v>252</v>
      </c>
      <c r="CZ2" s="135" t="s">
        <v>254</v>
      </c>
      <c r="DA2" s="135" t="s">
        <v>256</v>
      </c>
      <c r="DB2" s="135" t="s">
        <v>259</v>
      </c>
      <c r="DC2" s="135" t="s">
        <v>261</v>
      </c>
      <c r="DD2" s="135" t="s">
        <v>263</v>
      </c>
      <c r="DE2" s="135" t="s">
        <v>265</v>
      </c>
      <c r="DF2" s="135" t="s">
        <v>268</v>
      </c>
      <c r="DG2" s="135" t="s">
        <v>270</v>
      </c>
      <c r="DH2" s="135" t="s">
        <v>272</v>
      </c>
      <c r="DI2" s="135" t="s">
        <v>275</v>
      </c>
      <c r="DJ2" s="135" t="s">
        <v>278</v>
      </c>
      <c r="DK2" s="135" t="s">
        <v>281</v>
      </c>
      <c r="DL2" s="135" t="s">
        <v>283</v>
      </c>
      <c r="DM2" s="135" t="s">
        <v>285</v>
      </c>
      <c r="DN2" s="135" t="s">
        <v>288</v>
      </c>
      <c r="DO2" s="135" t="s">
        <v>290</v>
      </c>
      <c r="DP2" s="135" t="s">
        <v>293</v>
      </c>
      <c r="DQ2" s="135" t="s">
        <v>295</v>
      </c>
      <c r="DR2" s="135" t="s">
        <v>297</v>
      </c>
      <c r="DS2" s="135" t="s">
        <v>299</v>
      </c>
      <c r="DT2" s="135" t="s">
        <v>302</v>
      </c>
      <c r="DU2" s="135" t="s">
        <v>304</v>
      </c>
      <c r="DV2" s="135" t="s">
        <v>306</v>
      </c>
      <c r="DW2" s="135" t="s">
        <v>308</v>
      </c>
      <c r="DX2" s="135" t="s">
        <v>310</v>
      </c>
      <c r="DY2" s="135" t="s">
        <v>312</v>
      </c>
      <c r="DZ2" s="135" t="s">
        <v>315</v>
      </c>
      <c r="EA2" s="135" t="s">
        <v>317</v>
      </c>
      <c r="EB2" s="135" t="s">
        <v>320</v>
      </c>
      <c r="EC2" s="135" t="s">
        <v>322</v>
      </c>
      <c r="ED2" s="135" t="s">
        <v>325</v>
      </c>
      <c r="EE2" s="135" t="s">
        <v>327</v>
      </c>
      <c r="EF2" s="135" t="s">
        <v>330</v>
      </c>
      <c r="EG2" s="135" t="s">
        <v>333</v>
      </c>
      <c r="EH2" s="135" t="s">
        <v>335</v>
      </c>
      <c r="EI2" s="135" t="s">
        <v>337</v>
      </c>
      <c r="EJ2" s="135" t="s">
        <v>339</v>
      </c>
      <c r="EK2" s="135" t="s">
        <v>342</v>
      </c>
      <c r="EL2" s="135" t="s">
        <v>344</v>
      </c>
      <c r="EM2" s="135" t="s">
        <v>347</v>
      </c>
      <c r="EN2" s="135" t="s">
        <v>349</v>
      </c>
      <c r="EO2" s="135" t="s">
        <v>352</v>
      </c>
      <c r="EP2" s="135" t="s">
        <v>354</v>
      </c>
      <c r="EQ2" s="135" t="s">
        <v>356</v>
      </c>
      <c r="ER2" s="135" t="s">
        <v>359</v>
      </c>
      <c r="ES2" s="135" t="s">
        <v>361</v>
      </c>
      <c r="ET2" s="135" t="s">
        <v>363</v>
      </c>
      <c r="EU2" s="135" t="s">
        <v>366</v>
      </c>
      <c r="EV2" s="135" t="s">
        <v>368</v>
      </c>
      <c r="EW2" s="135" t="s">
        <v>370</v>
      </c>
      <c r="EX2" s="135" t="s">
        <v>373</v>
      </c>
      <c r="EY2" s="135" t="s">
        <v>376</v>
      </c>
      <c r="EZ2" s="135" t="s">
        <v>378</v>
      </c>
      <c r="FA2" s="135" t="s">
        <v>381</v>
      </c>
      <c r="FB2" s="135" t="s">
        <v>383</v>
      </c>
      <c r="FC2" s="135" t="s">
        <v>386</v>
      </c>
      <c r="FD2" s="135" t="s">
        <v>389</v>
      </c>
      <c r="FE2" s="135" t="s">
        <v>391</v>
      </c>
      <c r="FF2" s="135" t="s">
        <v>394</v>
      </c>
      <c r="FG2" s="135" t="s">
        <v>396</v>
      </c>
      <c r="FH2" s="135" t="s">
        <v>398</v>
      </c>
      <c r="FI2" s="135" t="s">
        <v>400</v>
      </c>
      <c r="FJ2" s="135" t="s">
        <v>402</v>
      </c>
      <c r="FK2" s="135" t="s">
        <v>405</v>
      </c>
      <c r="FL2" s="135" t="s">
        <v>407</v>
      </c>
      <c r="FM2" s="135" t="s">
        <v>409</v>
      </c>
      <c r="FN2" s="135" t="s">
        <v>411</v>
      </c>
      <c r="FO2" s="135" t="s">
        <v>413</v>
      </c>
      <c r="FP2" s="135" t="s">
        <v>415</v>
      </c>
      <c r="FQ2" s="135" t="s">
        <v>417</v>
      </c>
      <c r="FR2" s="135" t="s">
        <v>419</v>
      </c>
      <c r="FS2" s="135" t="s">
        <v>421</v>
      </c>
      <c r="FT2" s="135" t="s">
        <v>423</v>
      </c>
      <c r="FU2" s="135" t="s">
        <v>425</v>
      </c>
      <c r="FV2" s="135" t="s">
        <v>427</v>
      </c>
      <c r="FW2" s="140" t="s">
        <v>642</v>
      </c>
      <c r="FX2" s="140" t="s">
        <v>643</v>
      </c>
      <c r="FY2" s="140" t="s">
        <v>644</v>
      </c>
      <c r="FZ2" s="140" t="s">
        <v>645</v>
      </c>
      <c r="GA2" s="140" t="s">
        <v>646</v>
      </c>
      <c r="GB2" s="138"/>
      <c r="GD2" s="123"/>
      <c r="GE2" s="123"/>
    </row>
    <row r="3" spans="1:187" s="135" customFormat="1" ht="21.75" customHeight="1">
      <c r="A3" s="123"/>
      <c r="B3" s="141"/>
      <c r="E3" s="142" t="s">
        <v>9</v>
      </c>
      <c r="F3" s="142" t="s">
        <v>9</v>
      </c>
      <c r="G3" s="142" t="s">
        <v>9</v>
      </c>
      <c r="H3" s="142" t="s">
        <v>9</v>
      </c>
      <c r="I3" s="142" t="s">
        <v>9</v>
      </c>
      <c r="J3" s="142" t="s">
        <v>9</v>
      </c>
      <c r="K3" s="142" t="s">
        <v>9</v>
      </c>
      <c r="L3" s="142" t="s">
        <v>35</v>
      </c>
      <c r="M3" s="142" t="s">
        <v>35</v>
      </c>
      <c r="N3" s="142" t="s">
        <v>40</v>
      </c>
      <c r="O3" s="142" t="s">
        <v>40</v>
      </c>
      <c r="P3" s="142" t="s">
        <v>40</v>
      </c>
      <c r="Q3" s="142" t="s">
        <v>40</v>
      </c>
      <c r="R3" s="142" t="s">
        <v>40</v>
      </c>
      <c r="S3" s="142" t="s">
        <v>40</v>
      </c>
      <c r="T3" s="142" t="s">
        <v>40</v>
      </c>
      <c r="U3" s="142" t="s">
        <v>55</v>
      </c>
      <c r="V3" s="142" t="s">
        <v>58</v>
      </c>
      <c r="W3" s="142" t="s">
        <v>58</v>
      </c>
      <c r="X3" s="142" t="s">
        <v>58</v>
      </c>
      <c r="Y3" s="142" t="s">
        <v>58</v>
      </c>
      <c r="Z3" s="142" t="s">
        <v>58</v>
      </c>
      <c r="AA3" s="142" t="s">
        <v>69</v>
      </c>
      <c r="AB3" s="142" t="s">
        <v>69</v>
      </c>
      <c r="AC3" s="142" t="s">
        <v>74</v>
      </c>
      <c r="AD3" s="142" t="s">
        <v>74</v>
      </c>
      <c r="AE3" s="142" t="s">
        <v>79</v>
      </c>
      <c r="AF3" s="142" t="s">
        <v>79</v>
      </c>
      <c r="AG3" s="142" t="s">
        <v>84</v>
      </c>
      <c r="AH3" s="142" t="s">
        <v>84</v>
      </c>
      <c r="AI3" s="142" t="s">
        <v>89</v>
      </c>
      <c r="AJ3" s="142" t="s">
        <v>92</v>
      </c>
      <c r="AK3" s="142" t="s">
        <v>92</v>
      </c>
      <c r="AL3" s="142" t="s">
        <v>92</v>
      </c>
      <c r="AM3" s="142" t="s">
        <v>99</v>
      </c>
      <c r="AN3" s="142" t="s">
        <v>99</v>
      </c>
      <c r="AO3" s="142" t="s">
        <v>104</v>
      </c>
      <c r="AP3" s="142" t="s">
        <v>107</v>
      </c>
      <c r="AQ3" s="142" t="s">
        <v>110</v>
      </c>
      <c r="AR3" s="142" t="s">
        <v>113</v>
      </c>
      <c r="AS3" s="142" t="s">
        <v>116</v>
      </c>
      <c r="AT3" s="142" t="s">
        <v>119</v>
      </c>
      <c r="AU3" s="142" t="s">
        <v>122</v>
      </c>
      <c r="AV3" s="142" t="s">
        <v>125</v>
      </c>
      <c r="AW3" s="142" t="s">
        <v>125</v>
      </c>
      <c r="AX3" s="142" t="s">
        <v>125</v>
      </c>
      <c r="AY3" s="142" t="s">
        <v>125</v>
      </c>
      <c r="AZ3" s="142" t="s">
        <v>125</v>
      </c>
      <c r="BA3" s="142" t="s">
        <v>136</v>
      </c>
      <c r="BB3" s="142" t="s">
        <v>136</v>
      </c>
      <c r="BC3" s="142" t="s">
        <v>136</v>
      </c>
      <c r="BD3" s="142" t="s">
        <v>136</v>
      </c>
      <c r="BE3" s="142" t="s">
        <v>136</v>
      </c>
      <c r="BF3" s="142" t="s">
        <v>136</v>
      </c>
      <c r="BG3" s="142" t="s">
        <v>136</v>
      </c>
      <c r="BH3" s="142" t="s">
        <v>136</v>
      </c>
      <c r="BI3" s="142" t="s">
        <v>136</v>
      </c>
      <c r="BJ3" s="142" t="s">
        <v>136</v>
      </c>
      <c r="BK3" s="142" t="s">
        <v>136</v>
      </c>
      <c r="BL3" s="142" t="s">
        <v>136</v>
      </c>
      <c r="BM3" s="142" t="s">
        <v>136</v>
      </c>
      <c r="BN3" s="142" t="s">
        <v>136</v>
      </c>
      <c r="BO3" s="142" t="s">
        <v>136</v>
      </c>
      <c r="BP3" s="142" t="s">
        <v>167</v>
      </c>
      <c r="BQ3" s="142" t="s">
        <v>167</v>
      </c>
      <c r="BR3" s="142" t="s">
        <v>167</v>
      </c>
      <c r="BS3" s="142" t="s">
        <v>174</v>
      </c>
      <c r="BT3" s="142" t="s">
        <v>174</v>
      </c>
      <c r="BU3" s="142" t="s">
        <v>174</v>
      </c>
      <c r="BV3" s="142" t="s">
        <v>181</v>
      </c>
      <c r="BW3" s="142" t="s">
        <v>184</v>
      </c>
      <c r="BX3" s="142" t="s">
        <v>184</v>
      </c>
      <c r="BY3" s="142" t="s">
        <v>189</v>
      </c>
      <c r="BZ3" s="142" t="s">
        <v>192</v>
      </c>
      <c r="CA3" s="142" t="s">
        <v>195</v>
      </c>
      <c r="CB3" s="142" t="s">
        <v>195</v>
      </c>
      <c r="CC3" s="142" t="s">
        <v>200</v>
      </c>
      <c r="CD3" s="142" t="s">
        <v>203</v>
      </c>
      <c r="CE3" s="142" t="s">
        <v>206</v>
      </c>
      <c r="CF3" s="142" t="s">
        <v>206</v>
      </c>
      <c r="CG3" s="142" t="s">
        <v>211</v>
      </c>
      <c r="CH3" s="142" t="s">
        <v>211</v>
      </c>
      <c r="CI3" s="142" t="s">
        <v>211</v>
      </c>
      <c r="CJ3" s="142" t="s">
        <v>211</v>
      </c>
      <c r="CK3" s="142" t="s">
        <v>211</v>
      </c>
      <c r="CL3" s="142" t="s">
        <v>222</v>
      </c>
      <c r="CM3" s="142" t="s">
        <v>225</v>
      </c>
      <c r="CN3" s="142" t="s">
        <v>225</v>
      </c>
      <c r="CO3" s="142" t="s">
        <v>225</v>
      </c>
      <c r="CP3" s="142" t="s">
        <v>232</v>
      </c>
      <c r="CQ3" s="142" t="s">
        <v>232</v>
      </c>
      <c r="CR3" s="142" t="s">
        <v>232</v>
      </c>
      <c r="CS3" s="142" t="s">
        <v>238</v>
      </c>
      <c r="CT3" s="142" t="s">
        <v>238</v>
      </c>
      <c r="CU3" s="142" t="s">
        <v>238</v>
      </c>
      <c r="CV3" s="142" t="s">
        <v>238</v>
      </c>
      <c r="CW3" s="142" t="s">
        <v>238</v>
      </c>
      <c r="CX3" s="142" t="s">
        <v>238</v>
      </c>
      <c r="CY3" s="142" t="s">
        <v>251</v>
      </c>
      <c r="CZ3" s="142" t="s">
        <v>251</v>
      </c>
      <c r="DA3" s="142" t="s">
        <v>251</v>
      </c>
      <c r="DB3" s="142" t="s">
        <v>258</v>
      </c>
      <c r="DC3" s="142" t="s">
        <v>258</v>
      </c>
      <c r="DD3" s="142" t="s">
        <v>258</v>
      </c>
      <c r="DE3" s="142" t="s">
        <v>258</v>
      </c>
      <c r="DF3" s="142" t="s">
        <v>267</v>
      </c>
      <c r="DG3" s="142" t="s">
        <v>267</v>
      </c>
      <c r="DH3" s="142" t="s">
        <v>267</v>
      </c>
      <c r="DI3" s="142" t="s">
        <v>274</v>
      </c>
      <c r="DJ3" s="142" t="s">
        <v>277</v>
      </c>
      <c r="DK3" s="142" t="s">
        <v>280</v>
      </c>
      <c r="DL3" s="142" t="s">
        <v>440</v>
      </c>
      <c r="DM3" s="142" t="s">
        <v>280</v>
      </c>
      <c r="DN3" s="142" t="s">
        <v>287</v>
      </c>
      <c r="DO3" s="142" t="s">
        <v>287</v>
      </c>
      <c r="DP3" s="142" t="s">
        <v>292</v>
      </c>
      <c r="DQ3" s="142" t="s">
        <v>292</v>
      </c>
      <c r="DR3" s="142" t="s">
        <v>292</v>
      </c>
      <c r="DS3" s="142" t="s">
        <v>292</v>
      </c>
      <c r="DT3" s="142" t="s">
        <v>301</v>
      </c>
      <c r="DU3" s="142" t="s">
        <v>301</v>
      </c>
      <c r="DV3" s="142" t="s">
        <v>301</v>
      </c>
      <c r="DW3" s="142" t="s">
        <v>301</v>
      </c>
      <c r="DX3" s="142" t="s">
        <v>301</v>
      </c>
      <c r="DY3" s="142" t="s">
        <v>301</v>
      </c>
      <c r="DZ3" s="142" t="s">
        <v>314</v>
      </c>
      <c r="EA3" s="142" t="s">
        <v>314</v>
      </c>
      <c r="EB3" s="142" t="s">
        <v>319</v>
      </c>
      <c r="EC3" s="142" t="s">
        <v>319</v>
      </c>
      <c r="ED3" s="142" t="s">
        <v>324</v>
      </c>
      <c r="EE3" s="142" t="s">
        <v>324</v>
      </c>
      <c r="EF3" s="142" t="s">
        <v>329</v>
      </c>
      <c r="EG3" s="142" t="s">
        <v>332</v>
      </c>
      <c r="EH3" s="142" t="s">
        <v>332</v>
      </c>
      <c r="EI3" s="142" t="s">
        <v>332</v>
      </c>
      <c r="EJ3" s="142" t="s">
        <v>332</v>
      </c>
      <c r="EK3" s="142" t="s">
        <v>341</v>
      </c>
      <c r="EL3" s="142" t="s">
        <v>341</v>
      </c>
      <c r="EM3" s="142" t="s">
        <v>346</v>
      </c>
      <c r="EN3" s="142" t="s">
        <v>346</v>
      </c>
      <c r="EO3" s="142" t="s">
        <v>351</v>
      </c>
      <c r="EP3" s="142" t="s">
        <v>351</v>
      </c>
      <c r="EQ3" s="142" t="s">
        <v>351</v>
      </c>
      <c r="ER3" s="142" t="s">
        <v>358</v>
      </c>
      <c r="ES3" s="142" t="s">
        <v>358</v>
      </c>
      <c r="ET3" s="142" t="s">
        <v>358</v>
      </c>
      <c r="EU3" s="142" t="s">
        <v>365</v>
      </c>
      <c r="EV3" s="142" t="s">
        <v>365</v>
      </c>
      <c r="EW3" s="142" t="s">
        <v>365</v>
      </c>
      <c r="EX3" s="142" t="s">
        <v>372</v>
      </c>
      <c r="EY3" s="142" t="s">
        <v>375</v>
      </c>
      <c r="EZ3" s="142" t="s">
        <v>375</v>
      </c>
      <c r="FA3" s="142" t="s">
        <v>380</v>
      </c>
      <c r="FB3" s="142" t="s">
        <v>380</v>
      </c>
      <c r="FC3" s="142" t="s">
        <v>385</v>
      </c>
      <c r="FD3" s="142" t="s">
        <v>388</v>
      </c>
      <c r="FE3" s="142" t="s">
        <v>388</v>
      </c>
      <c r="FF3" s="142" t="s">
        <v>393</v>
      </c>
      <c r="FG3" s="142" t="s">
        <v>393</v>
      </c>
      <c r="FH3" s="142" t="s">
        <v>393</v>
      </c>
      <c r="FI3" s="142" t="s">
        <v>393</v>
      </c>
      <c r="FJ3" s="142" t="s">
        <v>393</v>
      </c>
      <c r="FK3" s="142" t="s">
        <v>404</v>
      </c>
      <c r="FL3" s="142" t="s">
        <v>404</v>
      </c>
      <c r="FM3" s="142" t="s">
        <v>404</v>
      </c>
      <c r="FN3" s="142" t="s">
        <v>404</v>
      </c>
      <c r="FO3" s="142" t="s">
        <v>404</v>
      </c>
      <c r="FP3" s="142" t="s">
        <v>404</v>
      </c>
      <c r="FQ3" s="142" t="s">
        <v>404</v>
      </c>
      <c r="FR3" s="142" t="s">
        <v>404</v>
      </c>
      <c r="FS3" s="142" t="s">
        <v>404</v>
      </c>
      <c r="FT3" s="142" t="s">
        <v>404</v>
      </c>
      <c r="FU3" s="142" t="s">
        <v>404</v>
      </c>
      <c r="FV3" s="142" t="s">
        <v>404</v>
      </c>
      <c r="FW3" s="142" t="s">
        <v>429</v>
      </c>
      <c r="FX3" s="142" t="s">
        <v>429</v>
      </c>
      <c r="FY3" s="142" t="s">
        <v>429</v>
      </c>
      <c r="FZ3" s="142" t="s">
        <v>429</v>
      </c>
      <c r="GA3" s="142" t="s">
        <v>441</v>
      </c>
      <c r="GB3" s="138"/>
      <c r="GD3" s="123"/>
      <c r="GE3" s="123"/>
    </row>
    <row r="4" spans="1:187" s="135" customFormat="1" ht="12.75" customHeight="1">
      <c r="A4" s="123"/>
      <c r="B4" s="123"/>
      <c r="E4" s="142" t="s">
        <v>443</v>
      </c>
      <c r="F4" s="142" t="s">
        <v>444</v>
      </c>
      <c r="G4" s="142" t="s">
        <v>445</v>
      </c>
      <c r="H4" s="142" t="s">
        <v>28</v>
      </c>
      <c r="I4" s="142" t="s">
        <v>30</v>
      </c>
      <c r="J4" s="142" t="s">
        <v>32</v>
      </c>
      <c r="K4" s="142" t="s">
        <v>34</v>
      </c>
      <c r="L4" s="142" t="s">
        <v>446</v>
      </c>
      <c r="M4" s="142" t="s">
        <v>447</v>
      </c>
      <c r="N4" s="142" t="s">
        <v>42</v>
      </c>
      <c r="O4" s="142" t="s">
        <v>44</v>
      </c>
      <c r="P4" s="142" t="s">
        <v>46</v>
      </c>
      <c r="Q4" s="142" t="s">
        <v>48</v>
      </c>
      <c r="R4" s="142" t="s">
        <v>50</v>
      </c>
      <c r="S4" s="142" t="s">
        <v>448</v>
      </c>
      <c r="T4" s="142" t="s">
        <v>54</v>
      </c>
      <c r="U4" s="142" t="s">
        <v>449</v>
      </c>
      <c r="V4" s="142" t="s">
        <v>60</v>
      </c>
      <c r="W4" s="142" t="s">
        <v>62</v>
      </c>
      <c r="X4" s="142" t="s">
        <v>64</v>
      </c>
      <c r="Y4" s="142" t="s">
        <v>66</v>
      </c>
      <c r="Z4" s="142" t="s">
        <v>68</v>
      </c>
      <c r="AA4" s="142" t="s">
        <v>71</v>
      </c>
      <c r="AB4" s="142" t="s">
        <v>450</v>
      </c>
      <c r="AC4" s="142" t="s">
        <v>451</v>
      </c>
      <c r="AD4" s="142" t="s">
        <v>452</v>
      </c>
      <c r="AE4" s="142" t="s">
        <v>81</v>
      </c>
      <c r="AF4" s="142" t="s">
        <v>453</v>
      </c>
      <c r="AG4" s="142" t="s">
        <v>86</v>
      </c>
      <c r="AH4" s="142" t="s">
        <v>454</v>
      </c>
      <c r="AI4" s="142" t="s">
        <v>91</v>
      </c>
      <c r="AJ4" s="142" t="s">
        <v>94</v>
      </c>
      <c r="AK4" s="142" t="s">
        <v>96</v>
      </c>
      <c r="AL4" s="142" t="s">
        <v>98</v>
      </c>
      <c r="AM4" s="142" t="s">
        <v>101</v>
      </c>
      <c r="AN4" s="142" t="s">
        <v>103</v>
      </c>
      <c r="AO4" s="142" t="s">
        <v>455</v>
      </c>
      <c r="AP4" s="142" t="s">
        <v>456</v>
      </c>
      <c r="AQ4" s="142" t="s">
        <v>457</v>
      </c>
      <c r="AR4" s="142" t="s">
        <v>458</v>
      </c>
      <c r="AS4" s="142" t="s">
        <v>459</v>
      </c>
      <c r="AT4" s="142" t="s">
        <v>460</v>
      </c>
      <c r="AU4" s="142" t="s">
        <v>461</v>
      </c>
      <c r="AV4" s="142" t="s">
        <v>127</v>
      </c>
      <c r="AW4" s="142" t="s">
        <v>129</v>
      </c>
      <c r="AX4" s="142" t="s">
        <v>131</v>
      </c>
      <c r="AY4" s="142" t="s">
        <v>133</v>
      </c>
      <c r="AZ4" s="142" t="s">
        <v>135</v>
      </c>
      <c r="BA4" s="142" t="s">
        <v>138</v>
      </c>
      <c r="BB4" s="142" t="s">
        <v>140</v>
      </c>
      <c r="BC4" s="142" t="s">
        <v>142</v>
      </c>
      <c r="BD4" s="142" t="s">
        <v>144</v>
      </c>
      <c r="BE4" s="142" t="s">
        <v>146</v>
      </c>
      <c r="BF4" s="142" t="s">
        <v>148</v>
      </c>
      <c r="BG4" s="142" t="s">
        <v>150</v>
      </c>
      <c r="BH4" s="142" t="s">
        <v>152</v>
      </c>
      <c r="BI4" s="142" t="s">
        <v>154</v>
      </c>
      <c r="BJ4" s="142" t="s">
        <v>462</v>
      </c>
      <c r="BK4" s="142" t="s">
        <v>158</v>
      </c>
      <c r="BL4" s="142" t="s">
        <v>160</v>
      </c>
      <c r="BM4" s="142" t="s">
        <v>162</v>
      </c>
      <c r="BN4" s="142" t="s">
        <v>463</v>
      </c>
      <c r="BO4" s="142" t="s">
        <v>464</v>
      </c>
      <c r="BP4" s="142" t="s">
        <v>169</v>
      </c>
      <c r="BQ4" s="142" t="s">
        <v>465</v>
      </c>
      <c r="BR4" s="142" t="s">
        <v>466</v>
      </c>
      <c r="BS4" s="142" t="s">
        <v>176</v>
      </c>
      <c r="BT4" s="142" t="s">
        <v>467</v>
      </c>
      <c r="BU4" s="142" t="s">
        <v>468</v>
      </c>
      <c r="BV4" s="142" t="s">
        <v>469</v>
      </c>
      <c r="BW4" s="142" t="s">
        <v>470</v>
      </c>
      <c r="BX4" s="142" t="s">
        <v>188</v>
      </c>
      <c r="BY4" s="142" t="s">
        <v>471</v>
      </c>
      <c r="BZ4" s="142" t="s">
        <v>472</v>
      </c>
      <c r="CA4" s="142" t="s">
        <v>197</v>
      </c>
      <c r="CB4" s="142" t="s">
        <v>199</v>
      </c>
      <c r="CC4" s="142" t="s">
        <v>202</v>
      </c>
      <c r="CD4" s="142" t="s">
        <v>473</v>
      </c>
      <c r="CE4" s="142" t="s">
        <v>208</v>
      </c>
      <c r="CF4" s="142" t="s">
        <v>210</v>
      </c>
      <c r="CG4" s="142" t="s">
        <v>474</v>
      </c>
      <c r="CH4" s="142" t="s">
        <v>475</v>
      </c>
      <c r="CI4" s="142" t="s">
        <v>217</v>
      </c>
      <c r="CJ4" s="142" t="s">
        <v>219</v>
      </c>
      <c r="CK4" s="142" t="s">
        <v>476</v>
      </c>
      <c r="CL4" s="142" t="s">
        <v>477</v>
      </c>
      <c r="CM4" s="142" t="s">
        <v>478</v>
      </c>
      <c r="CN4" s="142" t="s">
        <v>479</v>
      </c>
      <c r="CO4" s="142" t="s">
        <v>480</v>
      </c>
      <c r="CP4" s="142" t="s">
        <v>234</v>
      </c>
      <c r="CQ4" s="142" t="s">
        <v>236</v>
      </c>
      <c r="CR4" s="142" t="s">
        <v>481</v>
      </c>
      <c r="CS4" s="142" t="s">
        <v>240</v>
      </c>
      <c r="CT4" s="142" t="s">
        <v>482</v>
      </c>
      <c r="CU4" s="142" t="s">
        <v>483</v>
      </c>
      <c r="CV4" s="142" t="s">
        <v>484</v>
      </c>
      <c r="CW4" s="142" t="s">
        <v>485</v>
      </c>
      <c r="CX4" s="142" t="s">
        <v>486</v>
      </c>
      <c r="CY4" s="142" t="s">
        <v>487</v>
      </c>
      <c r="CZ4" s="142" t="s">
        <v>255</v>
      </c>
      <c r="DA4" s="142" t="s">
        <v>257</v>
      </c>
      <c r="DB4" s="142" t="s">
        <v>260</v>
      </c>
      <c r="DC4" s="142" t="s">
        <v>262</v>
      </c>
      <c r="DD4" s="142" t="s">
        <v>488</v>
      </c>
      <c r="DE4" s="142" t="s">
        <v>266</v>
      </c>
      <c r="DF4" s="142" t="s">
        <v>489</v>
      </c>
      <c r="DG4" s="142" t="s">
        <v>490</v>
      </c>
      <c r="DH4" s="142" t="s">
        <v>491</v>
      </c>
      <c r="DI4" s="142" t="s">
        <v>492</v>
      </c>
      <c r="DJ4" s="142" t="s">
        <v>493</v>
      </c>
      <c r="DK4" s="142" t="s">
        <v>494</v>
      </c>
      <c r="DL4" s="142" t="s">
        <v>284</v>
      </c>
      <c r="DM4" s="142" t="s">
        <v>286</v>
      </c>
      <c r="DN4" s="142" t="s">
        <v>495</v>
      </c>
      <c r="DO4" s="142" t="s">
        <v>291</v>
      </c>
      <c r="DP4" s="142" t="s">
        <v>496</v>
      </c>
      <c r="DQ4" s="142" t="s">
        <v>497</v>
      </c>
      <c r="DR4" s="142" t="s">
        <v>498</v>
      </c>
      <c r="DS4" s="142" t="s">
        <v>499</v>
      </c>
      <c r="DT4" s="142" t="s">
        <v>303</v>
      </c>
      <c r="DU4" s="142" t="s">
        <v>305</v>
      </c>
      <c r="DV4" s="142" t="s">
        <v>307</v>
      </c>
      <c r="DW4" s="142" t="s">
        <v>309</v>
      </c>
      <c r="DX4" s="142" t="s">
        <v>311</v>
      </c>
      <c r="DY4" s="142" t="s">
        <v>313</v>
      </c>
      <c r="DZ4" s="142" t="s">
        <v>316</v>
      </c>
      <c r="EA4" s="142" t="s">
        <v>318</v>
      </c>
      <c r="EB4" s="142" t="s">
        <v>321</v>
      </c>
      <c r="EC4" s="142" t="s">
        <v>500</v>
      </c>
      <c r="ED4" s="142" t="s">
        <v>326</v>
      </c>
      <c r="EE4" s="142" t="s">
        <v>328</v>
      </c>
      <c r="EF4" s="142" t="s">
        <v>331</v>
      </c>
      <c r="EG4" s="142" t="s">
        <v>334</v>
      </c>
      <c r="EH4" s="142" t="s">
        <v>336</v>
      </c>
      <c r="EI4" s="142" t="s">
        <v>338</v>
      </c>
      <c r="EJ4" s="142" t="s">
        <v>501</v>
      </c>
      <c r="EK4" s="142" t="s">
        <v>343</v>
      </c>
      <c r="EL4" s="142" t="s">
        <v>345</v>
      </c>
      <c r="EM4" s="142" t="s">
        <v>502</v>
      </c>
      <c r="EN4" s="142" t="s">
        <v>350</v>
      </c>
      <c r="EO4" s="142" t="s">
        <v>353</v>
      </c>
      <c r="EP4" s="142" t="s">
        <v>355</v>
      </c>
      <c r="EQ4" s="142" t="s">
        <v>357</v>
      </c>
      <c r="ER4" s="142" t="s">
        <v>360</v>
      </c>
      <c r="ES4" s="142" t="s">
        <v>362</v>
      </c>
      <c r="ET4" s="142" t="s">
        <v>503</v>
      </c>
      <c r="EU4" s="142" t="s">
        <v>504</v>
      </c>
      <c r="EV4" s="142" t="s">
        <v>369</v>
      </c>
      <c r="EW4" s="142" t="s">
        <v>505</v>
      </c>
      <c r="EX4" s="142" t="s">
        <v>374</v>
      </c>
      <c r="EY4" s="142" t="s">
        <v>377</v>
      </c>
      <c r="EZ4" s="142" t="s">
        <v>506</v>
      </c>
      <c r="FA4" s="142" t="s">
        <v>382</v>
      </c>
      <c r="FB4" s="142" t="s">
        <v>507</v>
      </c>
      <c r="FC4" s="142" t="s">
        <v>387</v>
      </c>
      <c r="FD4" s="142" t="s">
        <v>508</v>
      </c>
      <c r="FE4" s="142" t="s">
        <v>392</v>
      </c>
      <c r="FF4" s="142" t="s">
        <v>395</v>
      </c>
      <c r="FG4" s="142" t="s">
        <v>397</v>
      </c>
      <c r="FH4" s="142" t="s">
        <v>399</v>
      </c>
      <c r="FI4" s="142" t="s">
        <v>509</v>
      </c>
      <c r="FJ4" s="142" t="s">
        <v>403</v>
      </c>
      <c r="FK4" s="142" t="s">
        <v>406</v>
      </c>
      <c r="FL4" s="142" t="s">
        <v>408</v>
      </c>
      <c r="FM4" s="142" t="s">
        <v>510</v>
      </c>
      <c r="FN4" s="142" t="s">
        <v>412</v>
      </c>
      <c r="FO4" s="142" t="s">
        <v>511</v>
      </c>
      <c r="FP4" s="142" t="s">
        <v>416</v>
      </c>
      <c r="FQ4" s="142" t="s">
        <v>512</v>
      </c>
      <c r="FR4" s="142" t="s">
        <v>420</v>
      </c>
      <c r="FS4" s="142" t="s">
        <v>513</v>
      </c>
      <c r="FT4" s="142" t="s">
        <v>514</v>
      </c>
      <c r="FU4" s="142" t="s">
        <v>515</v>
      </c>
      <c r="FV4" s="142" t="s">
        <v>428</v>
      </c>
      <c r="FW4" s="142" t="s">
        <v>516</v>
      </c>
      <c r="FX4" s="142" t="s">
        <v>517</v>
      </c>
      <c r="FY4" s="142" t="s">
        <v>518</v>
      </c>
      <c r="FZ4" s="142" t="s">
        <v>519</v>
      </c>
      <c r="GA4" s="142" t="s">
        <v>441</v>
      </c>
      <c r="GB4" s="143" t="s">
        <v>522</v>
      </c>
      <c r="GD4" s="123"/>
      <c r="GE4" s="123"/>
    </row>
    <row r="5" spans="1:187" ht="12.75" customHeight="1"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  <c r="CM5" s="145"/>
      <c r="CN5" s="145"/>
      <c r="CO5" s="145"/>
      <c r="CP5" s="145"/>
      <c r="CQ5" s="145"/>
      <c r="CR5" s="145"/>
      <c r="CS5" s="145"/>
      <c r="CT5" s="145"/>
      <c r="CU5" s="145"/>
      <c r="CV5" s="145"/>
      <c r="CW5" s="145"/>
      <c r="CX5" s="145"/>
      <c r="CY5" s="145"/>
      <c r="CZ5" s="145"/>
      <c r="DA5" s="145"/>
      <c r="DB5" s="145"/>
      <c r="DC5" s="145"/>
      <c r="DD5" s="145"/>
      <c r="DE5" s="145"/>
      <c r="DF5" s="145"/>
      <c r="DG5" s="145"/>
      <c r="DH5" s="145"/>
      <c r="DI5" s="145"/>
      <c r="DJ5" s="145"/>
      <c r="DK5" s="145"/>
      <c r="DL5" s="145"/>
      <c r="DM5" s="145"/>
      <c r="DN5" s="145"/>
      <c r="DO5" s="145"/>
      <c r="DP5" s="145"/>
      <c r="DQ5" s="145"/>
      <c r="DR5" s="145"/>
      <c r="DS5" s="145"/>
      <c r="DT5" s="145"/>
      <c r="DU5" s="145"/>
      <c r="DV5" s="145"/>
      <c r="DW5" s="145"/>
      <c r="DX5" s="145"/>
      <c r="DY5" s="145"/>
      <c r="DZ5" s="145"/>
      <c r="EA5" s="145"/>
      <c r="EB5" s="145"/>
      <c r="EC5" s="145"/>
      <c r="ED5" s="145"/>
      <c r="EE5" s="145"/>
      <c r="EF5" s="145"/>
      <c r="EG5" s="145"/>
      <c r="EH5" s="145"/>
      <c r="EI5" s="145"/>
      <c r="EJ5" s="145"/>
      <c r="EK5" s="145"/>
      <c r="EL5" s="145"/>
      <c r="EM5" s="145"/>
      <c r="EN5" s="145"/>
      <c r="EO5" s="145"/>
      <c r="EP5" s="145"/>
      <c r="EQ5" s="145"/>
      <c r="ER5" s="145"/>
      <c r="ES5" s="145"/>
      <c r="ET5" s="145"/>
      <c r="EU5" s="145"/>
      <c r="EV5" s="145"/>
      <c r="EW5" s="145"/>
      <c r="EX5" s="145"/>
      <c r="EY5" s="145"/>
      <c r="EZ5" s="145"/>
      <c r="FA5" s="145"/>
      <c r="FB5" s="145"/>
      <c r="FC5" s="145"/>
      <c r="FD5" s="145"/>
      <c r="FE5" s="145"/>
      <c r="FF5" s="145"/>
      <c r="FG5" s="145"/>
      <c r="FH5" s="145"/>
      <c r="FI5" s="145"/>
      <c r="FJ5" s="145"/>
      <c r="FK5" s="145"/>
      <c r="FL5" s="145"/>
      <c r="FM5" s="145"/>
      <c r="FN5" s="145"/>
      <c r="FO5" s="145"/>
      <c r="FP5" s="145"/>
      <c r="FQ5" s="145"/>
      <c r="FR5" s="145"/>
      <c r="FS5" s="145"/>
      <c r="FT5" s="145"/>
      <c r="FU5" s="145"/>
      <c r="FV5" s="145"/>
      <c r="FW5" s="145"/>
      <c r="FX5" s="145"/>
      <c r="FY5" s="145"/>
      <c r="FZ5" s="145"/>
      <c r="GA5" s="145"/>
    </row>
    <row r="6" spans="1:187" ht="12.75" customHeight="1">
      <c r="A6" s="146" t="s">
        <v>924</v>
      </c>
      <c r="B6" s="147"/>
      <c r="C6" s="135" t="s">
        <v>597</v>
      </c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5"/>
      <c r="AL6" s="145"/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5"/>
      <c r="AY6" s="145"/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5"/>
      <c r="BL6" s="145"/>
      <c r="BM6" s="145"/>
      <c r="BN6" s="145"/>
      <c r="BO6" s="145"/>
      <c r="BP6" s="145"/>
      <c r="BQ6" s="145"/>
      <c r="BR6" s="145"/>
      <c r="BS6" s="145"/>
      <c r="BT6" s="145"/>
      <c r="BU6" s="145"/>
      <c r="BV6" s="145"/>
      <c r="BW6" s="145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  <c r="CY6" s="145"/>
      <c r="CZ6" s="145"/>
      <c r="DA6" s="145"/>
      <c r="DB6" s="145"/>
      <c r="DC6" s="145"/>
      <c r="DD6" s="145"/>
      <c r="DE6" s="145"/>
      <c r="DF6" s="145"/>
      <c r="DG6" s="145"/>
      <c r="DH6" s="145"/>
      <c r="DI6" s="145"/>
      <c r="DJ6" s="145"/>
      <c r="DK6" s="145"/>
      <c r="DL6" s="145"/>
      <c r="DM6" s="145"/>
      <c r="DN6" s="145"/>
      <c r="DO6" s="145"/>
      <c r="DP6" s="145"/>
      <c r="DQ6" s="145"/>
      <c r="DR6" s="145"/>
      <c r="DS6" s="145"/>
      <c r="DT6" s="145"/>
      <c r="DU6" s="145"/>
      <c r="DV6" s="145"/>
      <c r="DW6" s="145"/>
      <c r="DX6" s="145"/>
      <c r="DY6" s="145"/>
      <c r="DZ6" s="145"/>
      <c r="EA6" s="145"/>
      <c r="EB6" s="145"/>
      <c r="EC6" s="145"/>
      <c r="ED6" s="145"/>
      <c r="EE6" s="145"/>
      <c r="EF6" s="145"/>
      <c r="EG6" s="145"/>
      <c r="EH6" s="145"/>
      <c r="EI6" s="145"/>
      <c r="EJ6" s="145"/>
      <c r="EK6" s="145"/>
      <c r="EL6" s="145"/>
      <c r="EM6" s="145"/>
      <c r="EN6" s="145"/>
      <c r="EO6" s="145"/>
      <c r="EP6" s="145"/>
      <c r="EQ6" s="145"/>
      <c r="ER6" s="145"/>
      <c r="ES6" s="145"/>
      <c r="ET6" s="145"/>
      <c r="EU6" s="145"/>
      <c r="EV6" s="145"/>
      <c r="EW6" s="145"/>
      <c r="EX6" s="145"/>
      <c r="EY6" s="145"/>
      <c r="EZ6" s="145"/>
      <c r="FA6" s="145"/>
      <c r="FB6" s="145"/>
      <c r="FC6" s="145"/>
      <c r="FD6" s="145"/>
      <c r="FE6" s="145"/>
      <c r="FF6" s="145"/>
      <c r="FG6" s="145"/>
      <c r="FH6" s="145"/>
      <c r="FI6" s="145"/>
      <c r="FJ6" s="145"/>
      <c r="FK6" s="145"/>
      <c r="FL6" s="145"/>
      <c r="FM6" s="145"/>
      <c r="FN6" s="145"/>
      <c r="FO6" s="145"/>
      <c r="FP6" s="145"/>
      <c r="FQ6" s="145"/>
      <c r="FR6" s="145"/>
      <c r="FS6" s="145"/>
      <c r="FT6" s="145"/>
      <c r="FU6" s="145"/>
      <c r="FV6" s="145"/>
      <c r="FW6" s="145"/>
      <c r="FX6" s="145"/>
      <c r="FY6" s="145"/>
      <c r="FZ6" s="145"/>
      <c r="GA6" s="145"/>
    </row>
    <row r="7" spans="1:187" ht="15.75" customHeight="1">
      <c r="A7" s="148" t="s">
        <v>524</v>
      </c>
      <c r="E7" s="149" t="s">
        <v>10</v>
      </c>
      <c r="F7" s="150" t="s">
        <v>22</v>
      </c>
      <c r="G7" s="150" t="s">
        <v>25</v>
      </c>
      <c r="H7" s="150" t="s">
        <v>27</v>
      </c>
      <c r="I7" s="150" t="s">
        <v>29</v>
      </c>
      <c r="J7" s="150" t="s">
        <v>31</v>
      </c>
      <c r="K7" s="150" t="s">
        <v>33</v>
      </c>
      <c r="L7" s="150" t="s">
        <v>36</v>
      </c>
      <c r="M7" s="150" t="s">
        <v>38</v>
      </c>
      <c r="N7" s="150" t="s">
        <v>41</v>
      </c>
      <c r="O7" s="150" t="s">
        <v>43</v>
      </c>
      <c r="P7" s="150" t="s">
        <v>45</v>
      </c>
      <c r="Q7" s="150" t="s">
        <v>47</v>
      </c>
      <c r="R7" s="150" t="s">
        <v>49</v>
      </c>
      <c r="S7" s="150" t="s">
        <v>51</v>
      </c>
      <c r="T7" s="150" t="s">
        <v>53</v>
      </c>
      <c r="U7" s="150" t="s">
        <v>56</v>
      </c>
      <c r="V7" s="150" t="s">
        <v>59</v>
      </c>
      <c r="W7" s="150" t="s">
        <v>61</v>
      </c>
      <c r="X7" s="150" t="s">
        <v>63</v>
      </c>
      <c r="Y7" s="150" t="s">
        <v>65</v>
      </c>
      <c r="Z7" s="150" t="s">
        <v>67</v>
      </c>
      <c r="AA7" s="150" t="s">
        <v>70</v>
      </c>
      <c r="AB7" s="150" t="s">
        <v>72</v>
      </c>
      <c r="AC7" s="150" t="s">
        <v>75</v>
      </c>
      <c r="AD7" s="150" t="s">
        <v>77</v>
      </c>
      <c r="AE7" s="150" t="s">
        <v>80</v>
      </c>
      <c r="AF7" s="150" t="s">
        <v>82</v>
      </c>
      <c r="AG7" s="150" t="s">
        <v>85</v>
      </c>
      <c r="AH7" s="150" t="s">
        <v>87</v>
      </c>
      <c r="AI7" s="150" t="s">
        <v>90</v>
      </c>
      <c r="AJ7" s="150" t="s">
        <v>93</v>
      </c>
      <c r="AK7" s="150" t="s">
        <v>95</v>
      </c>
      <c r="AL7" s="150" t="s">
        <v>97</v>
      </c>
      <c r="AM7" s="150" t="s">
        <v>100</v>
      </c>
      <c r="AN7" s="150" t="s">
        <v>102</v>
      </c>
      <c r="AO7" s="150" t="s">
        <v>105</v>
      </c>
      <c r="AP7" s="150" t="s">
        <v>108</v>
      </c>
      <c r="AQ7" s="150" t="s">
        <v>111</v>
      </c>
      <c r="AR7" s="150" t="s">
        <v>114</v>
      </c>
      <c r="AS7" s="150" t="s">
        <v>117</v>
      </c>
      <c r="AT7" s="150" t="s">
        <v>120</v>
      </c>
      <c r="AU7" s="150" t="s">
        <v>123</v>
      </c>
      <c r="AV7" s="150" t="s">
        <v>126</v>
      </c>
      <c r="AW7" s="150" t="s">
        <v>128</v>
      </c>
      <c r="AX7" s="150" t="s">
        <v>130</v>
      </c>
      <c r="AY7" s="150" t="s">
        <v>132</v>
      </c>
      <c r="AZ7" s="150" t="s">
        <v>134</v>
      </c>
      <c r="BA7" s="150" t="s">
        <v>137</v>
      </c>
      <c r="BB7" s="150" t="s">
        <v>139</v>
      </c>
      <c r="BC7" s="150" t="s">
        <v>141</v>
      </c>
      <c r="BD7" s="150" t="s">
        <v>143</v>
      </c>
      <c r="BE7" s="150" t="s">
        <v>145</v>
      </c>
      <c r="BF7" s="150" t="s">
        <v>147</v>
      </c>
      <c r="BG7" s="150" t="s">
        <v>149</v>
      </c>
      <c r="BH7" s="150" t="s">
        <v>151</v>
      </c>
      <c r="BI7" s="150" t="s">
        <v>153</v>
      </c>
      <c r="BJ7" s="150" t="s">
        <v>155</v>
      </c>
      <c r="BK7" s="150" t="s">
        <v>157</v>
      </c>
      <c r="BL7" s="150" t="s">
        <v>159</v>
      </c>
      <c r="BM7" s="150" t="s">
        <v>161</v>
      </c>
      <c r="BN7" s="150" t="s">
        <v>163</v>
      </c>
      <c r="BO7" s="150" t="s">
        <v>165</v>
      </c>
      <c r="BP7" s="150" t="s">
        <v>168</v>
      </c>
      <c r="BQ7" s="150" t="s">
        <v>170</v>
      </c>
      <c r="BR7" s="150" t="s">
        <v>172</v>
      </c>
      <c r="BS7" s="150" t="s">
        <v>175</v>
      </c>
      <c r="BT7" s="150" t="s">
        <v>177</v>
      </c>
      <c r="BU7" s="151" t="s">
        <v>179</v>
      </c>
      <c r="BV7" s="150" t="s">
        <v>182</v>
      </c>
      <c r="BW7" s="150" t="s">
        <v>185</v>
      </c>
      <c r="BX7" s="150" t="s">
        <v>187</v>
      </c>
      <c r="BY7" s="150" t="s">
        <v>190</v>
      </c>
      <c r="BZ7" s="150" t="s">
        <v>193</v>
      </c>
      <c r="CA7" s="150" t="s">
        <v>196</v>
      </c>
      <c r="CB7" s="150" t="s">
        <v>198</v>
      </c>
      <c r="CC7" s="150" t="s">
        <v>201</v>
      </c>
      <c r="CD7" s="150" t="s">
        <v>204</v>
      </c>
      <c r="CE7" s="150" t="s">
        <v>207</v>
      </c>
      <c r="CF7" s="150" t="s">
        <v>209</v>
      </c>
      <c r="CG7" s="150" t="s">
        <v>212</v>
      </c>
      <c r="CH7" s="150" t="s">
        <v>214</v>
      </c>
      <c r="CI7" s="150" t="s">
        <v>216</v>
      </c>
      <c r="CJ7" s="150" t="s">
        <v>218</v>
      </c>
      <c r="CK7" s="150" t="s">
        <v>220</v>
      </c>
      <c r="CL7" s="150" t="s">
        <v>223</v>
      </c>
      <c r="CM7" s="150" t="s">
        <v>226</v>
      </c>
      <c r="CN7" s="150" t="s">
        <v>228</v>
      </c>
      <c r="CO7" s="150" t="s">
        <v>230</v>
      </c>
      <c r="CP7" s="150" t="s">
        <v>233</v>
      </c>
      <c r="CQ7" s="150" t="s">
        <v>235</v>
      </c>
      <c r="CR7" s="150" t="s">
        <v>641</v>
      </c>
      <c r="CS7" s="150" t="s">
        <v>239</v>
      </c>
      <c r="CT7" s="150" t="s">
        <v>241</v>
      </c>
      <c r="CU7" s="150" t="s">
        <v>243</v>
      </c>
      <c r="CV7" s="150" t="s">
        <v>245</v>
      </c>
      <c r="CW7" s="150" t="s">
        <v>247</v>
      </c>
      <c r="CX7" s="150" t="s">
        <v>249</v>
      </c>
      <c r="CY7" s="150" t="s">
        <v>252</v>
      </c>
      <c r="CZ7" s="150" t="s">
        <v>254</v>
      </c>
      <c r="DA7" s="150" t="s">
        <v>256</v>
      </c>
      <c r="DB7" s="150" t="s">
        <v>259</v>
      </c>
      <c r="DC7" s="150" t="s">
        <v>261</v>
      </c>
      <c r="DD7" s="150" t="s">
        <v>263</v>
      </c>
      <c r="DE7" s="150" t="s">
        <v>265</v>
      </c>
      <c r="DF7" s="150" t="s">
        <v>268</v>
      </c>
      <c r="DG7" s="150" t="s">
        <v>270</v>
      </c>
      <c r="DH7" s="150" t="s">
        <v>272</v>
      </c>
      <c r="DI7" s="150" t="s">
        <v>275</v>
      </c>
      <c r="DJ7" s="150" t="s">
        <v>278</v>
      </c>
      <c r="DK7" s="150" t="s">
        <v>281</v>
      </c>
      <c r="DL7" s="150" t="s">
        <v>283</v>
      </c>
      <c r="DM7" s="150" t="s">
        <v>285</v>
      </c>
      <c r="DN7" s="150" t="s">
        <v>288</v>
      </c>
      <c r="DO7" s="150" t="s">
        <v>290</v>
      </c>
      <c r="DP7" s="150" t="s">
        <v>293</v>
      </c>
      <c r="DQ7" s="150" t="s">
        <v>295</v>
      </c>
      <c r="DR7" s="150" t="s">
        <v>297</v>
      </c>
      <c r="DS7" s="150" t="s">
        <v>299</v>
      </c>
      <c r="DT7" s="150" t="s">
        <v>302</v>
      </c>
      <c r="DU7" s="150" t="s">
        <v>304</v>
      </c>
      <c r="DV7" s="150" t="s">
        <v>306</v>
      </c>
      <c r="DW7" s="150" t="s">
        <v>308</v>
      </c>
      <c r="DX7" s="150" t="s">
        <v>310</v>
      </c>
      <c r="DY7" s="150" t="s">
        <v>312</v>
      </c>
      <c r="DZ7" s="150" t="s">
        <v>315</v>
      </c>
      <c r="EA7" s="150" t="s">
        <v>317</v>
      </c>
      <c r="EB7" s="150" t="s">
        <v>320</v>
      </c>
      <c r="EC7" s="150" t="s">
        <v>322</v>
      </c>
      <c r="ED7" s="150" t="s">
        <v>325</v>
      </c>
      <c r="EE7" s="150" t="s">
        <v>327</v>
      </c>
      <c r="EF7" s="150" t="s">
        <v>330</v>
      </c>
      <c r="EG7" s="150" t="s">
        <v>333</v>
      </c>
      <c r="EH7" s="150" t="s">
        <v>335</v>
      </c>
      <c r="EI7" s="150" t="s">
        <v>337</v>
      </c>
      <c r="EJ7" s="150" t="s">
        <v>339</v>
      </c>
      <c r="EK7" s="150" t="s">
        <v>342</v>
      </c>
      <c r="EL7" s="150" t="s">
        <v>344</v>
      </c>
      <c r="EM7" s="150" t="s">
        <v>347</v>
      </c>
      <c r="EN7" s="150" t="s">
        <v>349</v>
      </c>
      <c r="EO7" s="150" t="s">
        <v>352</v>
      </c>
      <c r="EP7" s="150" t="s">
        <v>354</v>
      </c>
      <c r="EQ7" s="150" t="s">
        <v>356</v>
      </c>
      <c r="ER7" s="150" t="s">
        <v>359</v>
      </c>
      <c r="ES7" s="150" t="s">
        <v>361</v>
      </c>
      <c r="ET7" s="150" t="s">
        <v>363</v>
      </c>
      <c r="EU7" s="150" t="s">
        <v>366</v>
      </c>
      <c r="EV7" s="150" t="s">
        <v>368</v>
      </c>
      <c r="EW7" s="150" t="s">
        <v>370</v>
      </c>
      <c r="EX7" s="150" t="s">
        <v>373</v>
      </c>
      <c r="EY7" s="150" t="s">
        <v>376</v>
      </c>
      <c r="EZ7" s="150" t="s">
        <v>378</v>
      </c>
      <c r="FA7" s="150" t="s">
        <v>381</v>
      </c>
      <c r="FB7" s="150" t="s">
        <v>383</v>
      </c>
      <c r="FC7" s="150" t="s">
        <v>386</v>
      </c>
      <c r="FD7" s="150" t="s">
        <v>389</v>
      </c>
      <c r="FE7" s="150" t="s">
        <v>391</v>
      </c>
      <c r="FF7" s="150" t="s">
        <v>394</v>
      </c>
      <c r="FG7" s="150" t="s">
        <v>396</v>
      </c>
      <c r="FH7" s="150" t="s">
        <v>398</v>
      </c>
      <c r="FI7" s="150" t="s">
        <v>400</v>
      </c>
      <c r="FJ7" s="150" t="s">
        <v>402</v>
      </c>
      <c r="FK7" s="150" t="s">
        <v>405</v>
      </c>
      <c r="FL7" s="150" t="s">
        <v>407</v>
      </c>
      <c r="FM7" s="150" t="s">
        <v>409</v>
      </c>
      <c r="FN7" s="150" t="s">
        <v>411</v>
      </c>
      <c r="FO7" s="150" t="s">
        <v>413</v>
      </c>
      <c r="FP7" s="150" t="s">
        <v>415</v>
      </c>
      <c r="FQ7" s="150" t="s">
        <v>417</v>
      </c>
      <c r="FR7" s="150" t="s">
        <v>419</v>
      </c>
      <c r="FS7" s="150" t="s">
        <v>421</v>
      </c>
      <c r="FT7" s="150" t="s">
        <v>423</v>
      </c>
      <c r="FU7" s="150" t="s">
        <v>425</v>
      </c>
      <c r="FV7" s="150" t="s">
        <v>427</v>
      </c>
      <c r="FW7" s="150" t="s">
        <v>642</v>
      </c>
      <c r="FX7" s="150" t="s">
        <v>643</v>
      </c>
      <c r="FY7" s="150" t="s">
        <v>644</v>
      </c>
      <c r="FZ7" s="150" t="s">
        <v>645</v>
      </c>
      <c r="GA7" s="150" t="s">
        <v>646</v>
      </c>
    </row>
    <row r="8" spans="1:187" ht="25.5" customHeight="1">
      <c r="B8" s="123" t="s">
        <v>525</v>
      </c>
      <c r="C8" s="135">
        <v>1</v>
      </c>
      <c r="E8" s="129">
        <f>VLOOKUP(E7,[2]TOAD_Download!$B$1:$D$65536,3,0)</f>
        <v>3194151.85</v>
      </c>
      <c r="F8" s="129">
        <f>VLOOKUP(F7,[2]TOAD_Download!$B$1:$D$65536,3,0)</f>
        <v>10391185.369999999</v>
      </c>
      <c r="G8" s="129">
        <f>VLOOKUP(G7,[2]TOAD_Download!$B$1:$D$65536,3,0)</f>
        <v>2734169.94</v>
      </c>
      <c r="H8" s="129">
        <f>VLOOKUP(H7,[2]TOAD_Download!$B$1:$D$65536,3,0)</f>
        <v>8103206.4100000001</v>
      </c>
      <c r="I8" s="129">
        <f>VLOOKUP(I7,[2]TOAD_Download!$B$1:$D$65536,3,0)</f>
        <v>596866.31999999995</v>
      </c>
      <c r="J8" s="129">
        <f>VLOOKUP(J7,[2]TOAD_Download!$B$1:$D$65536,3,0)</f>
        <v>385287.92</v>
      </c>
      <c r="K8" s="129">
        <f>VLOOKUP(K7,[2]TOAD_Download!$B$1:$D$65536,3,0)</f>
        <v>2819576.3</v>
      </c>
      <c r="L8" s="129">
        <f>VLOOKUP(L7,[2]TOAD_Download!$B$1:$D$65536,3,0)</f>
        <v>568943.30000000005</v>
      </c>
      <c r="M8" s="129">
        <f>VLOOKUP(M7,[2]TOAD_Download!$B$1:$D$65536,3,0)</f>
        <v>135348.26</v>
      </c>
      <c r="N8" s="129">
        <f>VLOOKUP(N7,[2]TOAD_Download!$B$1:$D$65536,3,0)</f>
        <v>694249.48</v>
      </c>
      <c r="O8" s="129">
        <f>VLOOKUP(O7,[2]TOAD_Download!$B$1:$D$65536,3,0)</f>
        <v>687955.05</v>
      </c>
      <c r="P8" s="129">
        <f>VLOOKUP(P7,[2]TOAD_Download!$B$1:$D$65536,3,0)</f>
        <v>29219174.390000001</v>
      </c>
      <c r="Q8" s="129">
        <f>VLOOKUP(Q7,[2]TOAD_Download!$B$1:$D$65536,3,0)</f>
        <v>6991780.8700000001</v>
      </c>
      <c r="R8" s="129">
        <f>VLOOKUP(R7,[2]TOAD_Download!$B$1:$D$65536,3,0)</f>
        <v>122118.19</v>
      </c>
      <c r="S8" s="129">
        <f>VLOOKUP(S7,[2]TOAD_Download!$B$1:$D$65536,3,0)</f>
        <v>15119381.800000001</v>
      </c>
      <c r="T8" s="129">
        <f>VLOOKUP(T7,[2]TOAD_Download!$B$1:$D$65536,3,0)</f>
        <v>328802.90000000002</v>
      </c>
      <c r="U8" s="129">
        <f>VLOOKUP(U7,[2]TOAD_Download!$B$1:$D$65536,3,0)</f>
        <v>915617.3</v>
      </c>
      <c r="V8" s="129">
        <f>VLOOKUP(V7,[2]TOAD_Download!$B$1:$D$65536,3,0)</f>
        <v>84562.13</v>
      </c>
      <c r="W8" s="129">
        <f>VLOOKUP(W7,[2]TOAD_Download!$B$1:$D$65536,3,0)</f>
        <v>50371.199999999997</v>
      </c>
      <c r="X8" s="129">
        <f>VLOOKUP(X7,[2]TOAD_Download!$B$1:$D$65536,3,0)</f>
        <v>96497.12</v>
      </c>
      <c r="Y8" s="129">
        <f>VLOOKUP(Y7,[2]TOAD_Download!$B$1:$D$65536,3,0)</f>
        <v>41669.89</v>
      </c>
      <c r="Z8" s="129">
        <f>VLOOKUP(Z7,[2]TOAD_Download!$B$1:$D$65536,3,0)</f>
        <v>34067.269999999997</v>
      </c>
      <c r="AA8" s="129">
        <f>VLOOKUP(AA7,[2]TOAD_Download!$B$1:$D$65536,3,0)</f>
        <v>165257.63</v>
      </c>
      <c r="AB8" s="129">
        <f>VLOOKUP(AB7,[2]TOAD_Download!$B$1:$D$65536,3,0)</f>
        <v>97662.69</v>
      </c>
      <c r="AC8" s="129">
        <f>VLOOKUP(AC7,[2]TOAD_Download!$B$1:$D$65536,3,0)</f>
        <v>11303377.210000001</v>
      </c>
      <c r="AD8" s="129">
        <f>VLOOKUP(AD7,[2]TOAD_Download!$B$1:$D$65536,3,0)</f>
        <v>16900207</v>
      </c>
      <c r="AE8" s="129">
        <f>VLOOKUP(AE7,[2]TOAD_Download!$B$1:$D$65536,3,0)</f>
        <v>311037.53999999998</v>
      </c>
      <c r="AF8" s="129">
        <f>VLOOKUP(AF7,[2]TOAD_Download!$B$1:$D$65536,3,0)</f>
        <v>316978.34000000003</v>
      </c>
      <c r="AG8" s="129">
        <f>VLOOKUP(AG7,[2]TOAD_Download!$B$1:$D$65536,3,0)</f>
        <v>142198.5</v>
      </c>
      <c r="AH8" s="129">
        <f>VLOOKUP(AH7,[2]TOAD_Download!$B$1:$D$65536,3,0)</f>
        <v>91349.01</v>
      </c>
      <c r="AI8" s="129">
        <f>VLOOKUP(AI7,[2]TOAD_Download!$B$1:$D$65536,3,0)</f>
        <v>748259.26</v>
      </c>
      <c r="AJ8" s="129">
        <f>VLOOKUP(AJ7,[2]TOAD_Download!$B$1:$D$65536,3,0)</f>
        <v>281690.15999999997</v>
      </c>
      <c r="AK8" s="129">
        <f>VLOOKUP(AK7,[2]TOAD_Download!$B$1:$D$65536,3,0)</f>
        <v>97836.05</v>
      </c>
      <c r="AL8" s="129">
        <f>VLOOKUP(AL7,[2]TOAD_Download!$B$1:$D$65536,3,0)</f>
        <v>83679.19</v>
      </c>
      <c r="AM8" s="129">
        <f>VLOOKUP(AM7,[2]TOAD_Download!$B$1:$D$65536,3,0)</f>
        <v>165512.82999999999</v>
      </c>
      <c r="AN8" s="129">
        <f>VLOOKUP(AN7,[2]TOAD_Download!$B$1:$D$65536,3,0)</f>
        <v>214075.54</v>
      </c>
      <c r="AO8" s="129">
        <f>VLOOKUP(AO7,[2]TOAD_Download!$B$1:$D$65536,3,0)</f>
        <v>174475.72</v>
      </c>
      <c r="AP8" s="129">
        <f>VLOOKUP(AP7,[2]TOAD_Download!$B$1:$D$65536,3,0)</f>
        <v>159143.67999999999</v>
      </c>
      <c r="AQ8" s="129">
        <f>VLOOKUP(AQ7,[2]TOAD_Download!$B$1:$D$65536,3,0)</f>
        <v>1556450.21</v>
      </c>
      <c r="AR8" s="129">
        <f>VLOOKUP(AR7,[2]TOAD_Download!$B$1:$D$65536,3,0)</f>
        <v>32252025.530000001</v>
      </c>
      <c r="AS8" s="129">
        <f>VLOOKUP(AS7,[2]TOAD_Download!$B$1:$D$65536,3,0)</f>
        <v>237328.68</v>
      </c>
      <c r="AT8" s="129">
        <f>VLOOKUP(AT7,[2]TOAD_Download!$B$1:$D$65536,3,0)</f>
        <v>24395017.199999999</v>
      </c>
      <c r="AU8" s="129">
        <f>VLOOKUP(AU7,[2]TOAD_Download!$B$1:$D$65536,3,0)</f>
        <v>2307381.5</v>
      </c>
      <c r="AV8" s="129">
        <f>VLOOKUP(AV7,[2]TOAD_Download!$B$1:$D$65536,3,0)</f>
        <v>1305441.81</v>
      </c>
      <c r="AW8" s="129">
        <f>VLOOKUP(AW7,[2]TOAD_Download!$B$1:$D$65536,3,0)</f>
        <v>192343.49</v>
      </c>
      <c r="AX8" s="129">
        <f>VLOOKUP(AX7,[2]TOAD_Download!$B$1:$D$65536,3,0)</f>
        <v>305838.08000000002</v>
      </c>
      <c r="AY8" s="129">
        <f>VLOOKUP(AY7,[2]TOAD_Download!$B$1:$D$65536,3,0)</f>
        <v>100427.75</v>
      </c>
      <c r="AZ8" s="129">
        <f>VLOOKUP(AZ7,[2]TOAD_Download!$B$1:$D$65536,3,0)</f>
        <v>116013.49</v>
      </c>
      <c r="BA8" s="129">
        <f>VLOOKUP(BA7,[2]TOAD_Download!$B$1:$D$65536,3,0)</f>
        <v>451256.82</v>
      </c>
      <c r="BB8" s="129">
        <f>VLOOKUP(BB7,[2]TOAD_Download!$B$1:$D$65536,3,0)</f>
        <v>3199456.65</v>
      </c>
      <c r="BC8" s="129">
        <f>VLOOKUP(BC7,[2]TOAD_Download!$B$1:$D$65536,3,0)</f>
        <v>4376016.47</v>
      </c>
      <c r="BD8" s="129">
        <f>VLOOKUP(BD7,[2]TOAD_Download!$B$1:$D$65536,3,0)</f>
        <v>4712520.22</v>
      </c>
      <c r="BE8" s="129">
        <f>VLOOKUP(BE7,[2]TOAD_Download!$B$1:$D$65536,3,0)</f>
        <v>5372841.7300000004</v>
      </c>
      <c r="BF8" s="129">
        <f>VLOOKUP(BF7,[2]TOAD_Download!$B$1:$D$65536,3,0)</f>
        <v>265881.09999999998</v>
      </c>
      <c r="BG8" s="129">
        <f>VLOOKUP(BG7,[2]TOAD_Download!$B$1:$D$65536,3,0)</f>
        <v>632409.80000000005</v>
      </c>
      <c r="BH8" s="129">
        <f>VLOOKUP(BH7,[2]TOAD_Download!$B$1:$D$65536,3,0)</f>
        <v>8209800.79</v>
      </c>
      <c r="BI8" s="129">
        <f>VLOOKUP(BI7,[2]TOAD_Download!$B$1:$D$65536,3,0)</f>
        <v>485791.3</v>
      </c>
      <c r="BJ8" s="129">
        <f>VLOOKUP(BJ7,[2]TOAD_Download!$B$1:$D$65536,3,0)</f>
        <v>388558.85</v>
      </c>
      <c r="BK8" s="129">
        <f>VLOOKUP(BK7,[2]TOAD_Download!$B$1:$D$65536,3,0)</f>
        <v>394086.46</v>
      </c>
      <c r="BL8" s="129">
        <f>VLOOKUP(BL7,[2]TOAD_Download!$B$1:$D$65536,3,0)</f>
        <v>2497389.63</v>
      </c>
      <c r="BM8" s="129">
        <f>VLOOKUP(BM7,[2]TOAD_Download!$B$1:$D$65536,3,0)</f>
        <v>5199018.5999999996</v>
      </c>
      <c r="BN8" s="129">
        <f>VLOOKUP(BN7,[2]TOAD_Download!$B$1:$D$65536,3,0)</f>
        <v>197903.16</v>
      </c>
      <c r="BO8" s="129">
        <f>VLOOKUP(BO7,[2]TOAD_Download!$B$1:$D$65536,3,0)</f>
        <v>332109.90999999997</v>
      </c>
      <c r="BP8" s="129">
        <f>VLOOKUP(BP7,[2]TOAD_Download!$B$1:$D$65536,3,0)</f>
        <v>655344.18999999994</v>
      </c>
      <c r="BQ8" s="129">
        <f>VLOOKUP(BQ7,[2]TOAD_Download!$B$1:$D$65536,3,0)</f>
        <v>661971.77</v>
      </c>
      <c r="BR8" s="129">
        <f>VLOOKUP(BR7,[2]TOAD_Download!$B$1:$D$65536,3,0)</f>
        <v>158990.19</v>
      </c>
      <c r="BS8" s="129">
        <f>VLOOKUP(BS7,[2]TOAD_Download!$B$1:$D$65536,3,0)</f>
        <v>1619862.97</v>
      </c>
      <c r="BT8" s="129">
        <f>VLOOKUP(BT7,[2]TOAD_Download!$B$1:$D$65536,3,0)</f>
        <v>1530325.26</v>
      </c>
      <c r="BU8" s="129">
        <f>VLOOKUP(BU7,[2]TOAD_Download!$B$1:$D$65536,3,0)</f>
        <v>377709.05</v>
      </c>
      <c r="BV8" s="129">
        <f>VLOOKUP(BV7,[2]TOAD_Download!$B$1:$D$65536,3,0)</f>
        <v>297436.5</v>
      </c>
      <c r="BW8" s="129">
        <f>VLOOKUP(BW7,[2]TOAD_Download!$B$1:$D$65536,3,0)</f>
        <v>158155.54</v>
      </c>
      <c r="BX8" s="129">
        <f>VLOOKUP(BX7,[2]TOAD_Download!$B$1:$D$65536,3,0)</f>
        <v>763333.51</v>
      </c>
      <c r="BY8" s="129">
        <f>VLOOKUP(BY7,[2]TOAD_Download!$B$1:$D$65536,3,0)</f>
        <v>429945.8</v>
      </c>
      <c r="BZ8" s="129">
        <f>VLOOKUP(BZ7,[2]TOAD_Download!$B$1:$D$65536,3,0)</f>
        <v>2311.0500000000002</v>
      </c>
      <c r="CA8" s="129">
        <f>VLOOKUP(CA7,[2]TOAD_Download!$B$1:$D$65536,3,0)</f>
        <v>296939.03000000003</v>
      </c>
      <c r="CB8" s="129">
        <f>VLOOKUP(CB7,[2]TOAD_Download!$B$1:$D$65536,3,0)</f>
        <v>11130.75</v>
      </c>
      <c r="CC8" s="129">
        <f>VLOOKUP(CC7,[2]TOAD_Download!$B$1:$D$65536,3,0)</f>
        <v>0</v>
      </c>
      <c r="CD8" s="129">
        <f>VLOOKUP(CD7,[2]TOAD_Download!$B$1:$D$65536,3,0)</f>
        <v>24295976.460000001</v>
      </c>
      <c r="CE8" s="129">
        <f>VLOOKUP(CE7,[2]TOAD_Download!$B$1:$D$65536,3,0)</f>
        <v>117398.63</v>
      </c>
      <c r="CF8" s="129">
        <f>VLOOKUP(CF7,[2]TOAD_Download!$B$1:$D$65536,3,0)</f>
        <v>0</v>
      </c>
      <c r="CG8" s="129">
        <f>VLOOKUP(CG7,[2]TOAD_Download!$B$1:$D$65536,3,0)</f>
        <v>145723.95000000001</v>
      </c>
      <c r="CH8" s="129">
        <f>VLOOKUP(CH7,[2]TOAD_Download!$B$1:$D$65536,3,0)</f>
        <v>124182.37</v>
      </c>
      <c r="CI8" s="129">
        <f>VLOOKUP(CI7,[2]TOAD_Download!$B$1:$D$65536,3,0)</f>
        <v>72923.02</v>
      </c>
      <c r="CJ8" s="129">
        <f>VLOOKUP(CJ7,[2]TOAD_Download!$B$1:$D$65536,3,0)</f>
        <v>41727.58</v>
      </c>
      <c r="CK8" s="129">
        <f>VLOOKUP(CK7,[2]TOAD_Download!$B$1:$D$65536,3,0)</f>
        <v>156367.66</v>
      </c>
      <c r="CL8" s="129">
        <f>VLOOKUP(CL7,[2]TOAD_Download!$B$1:$D$65536,3,0)</f>
        <v>320247.93</v>
      </c>
      <c r="CM8" s="129">
        <f>VLOOKUP(CM7,[2]TOAD_Download!$B$1:$D$65536,3,0)</f>
        <v>1868394.55</v>
      </c>
      <c r="CN8" s="129">
        <f>VLOOKUP(CN7,[2]TOAD_Download!$B$1:$D$65536,3,0)</f>
        <v>415882.28</v>
      </c>
      <c r="CO8" s="129">
        <f>VLOOKUP(CO7,[2]TOAD_Download!$B$1:$D$65536,3,0)</f>
        <v>495919.98</v>
      </c>
      <c r="CP8" s="129">
        <f>VLOOKUP(CP7,[2]TOAD_Download!$B$1:$D$65536,3,0)</f>
        <v>10862474.85</v>
      </c>
      <c r="CQ8" s="129">
        <f>VLOOKUP(CQ7,[2]TOAD_Download!$B$1:$D$65536,3,0)</f>
        <v>5812429.2999999998</v>
      </c>
      <c r="CR8" s="129">
        <f>VLOOKUP(CR7,[2]TOAD_Download!$B$1:$D$65536,3,0)</f>
        <v>393056.29</v>
      </c>
      <c r="CS8" s="129">
        <f>VLOOKUP(CS7,[2]TOAD_Download!$B$1:$D$65536,3,0)</f>
        <v>286079.75</v>
      </c>
      <c r="CT8" s="129">
        <f>VLOOKUP(CT7,[2]TOAD_Download!$B$1:$D$65536,3,0)</f>
        <v>181925.63</v>
      </c>
      <c r="CU8" s="129">
        <f>VLOOKUP(CU7,[2]TOAD_Download!$B$1:$D$65536,3,0)</f>
        <v>146565.70000000001</v>
      </c>
      <c r="CV8" s="129">
        <f>VLOOKUP(CV7,[2]TOAD_Download!$B$1:$D$65536,3,0)</f>
        <v>71311.5</v>
      </c>
      <c r="CW8" s="129">
        <f>VLOOKUP(CW7,[2]TOAD_Download!$B$1:$D$65536,3,0)</f>
        <v>47329</v>
      </c>
      <c r="CX8" s="129">
        <f>VLOOKUP(CX7,[2]TOAD_Download!$B$1:$D$65536,3,0)</f>
        <v>55568.63</v>
      </c>
      <c r="CY8" s="129">
        <f>VLOOKUP(CY7,[2]TOAD_Download!$B$1:$D$65536,3,0)</f>
        <v>129042.19</v>
      </c>
      <c r="CZ8" s="129">
        <f>VLOOKUP(CZ7,[2]TOAD_Download!$B$1:$D$65536,3,0)</f>
        <v>188777.3</v>
      </c>
      <c r="DA8" s="129">
        <f>VLOOKUP(DA7,[2]TOAD_Download!$B$1:$D$65536,3,0)</f>
        <v>49910.3</v>
      </c>
      <c r="DB8" s="129">
        <f>VLOOKUP(DB7,[2]TOAD_Download!$B$1:$D$65536,3,0)</f>
        <v>292217.15000000002</v>
      </c>
      <c r="DC8" s="129">
        <f>VLOOKUP(DC7,[2]TOAD_Download!$B$1:$D$65536,3,0)</f>
        <v>111847.15</v>
      </c>
      <c r="DD8" s="129">
        <f>VLOOKUP(DD7,[2]TOAD_Download!$B$1:$D$65536,3,0)</f>
        <v>162564.45000000001</v>
      </c>
      <c r="DE8" s="129">
        <f>VLOOKUP(DE7,[2]TOAD_Download!$B$1:$D$65536,3,0)</f>
        <v>190556.99</v>
      </c>
      <c r="DF8" s="129">
        <f>VLOOKUP(DF7,[2]TOAD_Download!$B$1:$D$65536,3,0)</f>
        <v>29413.52</v>
      </c>
      <c r="DG8" s="129">
        <f>VLOOKUP(DG7,[2]TOAD_Download!$B$1:$D$65536,3,0)</f>
        <v>120636.34</v>
      </c>
      <c r="DH8" s="129">
        <f>VLOOKUP(DH7,[2]TOAD_Download!$B$1:$D$65536,3,0)</f>
        <v>7923539.0300000003</v>
      </c>
      <c r="DI8" s="129">
        <f>VLOOKUP(DI7,[2]TOAD_Download!$B$1:$D$65536,3,0)</f>
        <v>20833.900000000001</v>
      </c>
      <c r="DJ8" s="129">
        <f>VLOOKUP(DJ7,[2]TOAD_Download!$B$1:$D$65536,3,0)</f>
        <v>346725.47</v>
      </c>
      <c r="DK8" s="129">
        <f>VLOOKUP(DK7,[2]TOAD_Download!$B$1:$D$65536,3,0)</f>
        <v>1051265.3500000001</v>
      </c>
      <c r="DL8" s="129">
        <f>VLOOKUP(DL7,[2]TOAD_Download!$B$1:$D$65536,3,0)</f>
        <v>292215.86</v>
      </c>
      <c r="DM8" s="129">
        <f>VLOOKUP(DM7,[2]TOAD_Download!$B$1:$D$65536,3,0)</f>
        <v>105876.39</v>
      </c>
      <c r="DN8" s="129">
        <f>VLOOKUP(DN7,[2]TOAD_Download!$B$1:$D$65536,3,0)</f>
        <v>1866965</v>
      </c>
      <c r="DO8" s="129">
        <f>VLOOKUP(DO7,[2]TOAD_Download!$B$1:$D$65536,3,0)</f>
        <v>171155.20000000001</v>
      </c>
      <c r="DP8" s="129">
        <f>VLOOKUP(DP7,[2]TOAD_Download!$B$1:$D$65536,3,0)</f>
        <v>524657.38</v>
      </c>
      <c r="DQ8" s="129">
        <f>VLOOKUP(DQ7,[2]TOAD_Download!$B$1:$D$65536,3,0)</f>
        <v>756448.49</v>
      </c>
      <c r="DR8" s="129">
        <f>VLOOKUP(DR7,[2]TOAD_Download!$B$1:$D$65536,3,0)</f>
        <v>159582.29</v>
      </c>
      <c r="DS8" s="129">
        <f>VLOOKUP(DS7,[2]TOAD_Download!$B$1:$D$65536,3,0)</f>
        <v>0</v>
      </c>
      <c r="DT8" s="129">
        <f>VLOOKUP(DT7,[2]TOAD_Download!$B$1:$D$65536,3,0)</f>
        <v>134069.13</v>
      </c>
      <c r="DU8" s="129">
        <f>VLOOKUP(DU7,[2]TOAD_Download!$B$1:$D$65536,3,0)</f>
        <v>155816.63</v>
      </c>
      <c r="DV8" s="129">
        <f>VLOOKUP(DV7,[2]TOAD_Download!$B$1:$D$65536,3,0)</f>
        <v>10699.19</v>
      </c>
      <c r="DW8" s="129">
        <f>VLOOKUP(DW7,[2]TOAD_Download!$B$1:$D$65536,3,0)</f>
        <v>94870.64</v>
      </c>
      <c r="DX8" s="129">
        <f>VLOOKUP(DX7,[2]TOAD_Download!$B$1:$D$65536,3,0)</f>
        <v>71097.72</v>
      </c>
      <c r="DY8" s="129">
        <f>VLOOKUP(DY7,[2]TOAD_Download!$B$1:$D$65536,3,0)</f>
        <v>44020.67</v>
      </c>
      <c r="DZ8" s="129">
        <f>VLOOKUP(DZ7,[2]TOAD_Download!$B$1:$D$65536,3,0)</f>
        <v>24449.360000000001</v>
      </c>
      <c r="EA8" s="129">
        <f>VLOOKUP(EA7,[2]TOAD_Download!$B$1:$D$65536,3,0)</f>
        <v>205614.72</v>
      </c>
      <c r="EB8" s="129">
        <f>VLOOKUP(EB7,[2]TOAD_Download!$B$1:$D$65536,3,0)</f>
        <v>925673.1</v>
      </c>
      <c r="EC8" s="129">
        <f>VLOOKUP(EC7,[2]TOAD_Download!$B$1:$D$65536,3,0)</f>
        <v>239522.72</v>
      </c>
      <c r="ED8" s="129">
        <f>VLOOKUP(ED7,[2]TOAD_Download!$B$1:$D$65536,3,0)</f>
        <v>220717.78</v>
      </c>
      <c r="EE8" s="129">
        <f>VLOOKUP(EE7,[2]TOAD_Download!$B$1:$D$65536,3,0)</f>
        <v>142171.39000000001</v>
      </c>
      <c r="EF8" s="129">
        <f>VLOOKUP(EF7,[2]TOAD_Download!$B$1:$D$65536,3,0)</f>
        <v>904944.38</v>
      </c>
      <c r="EG8" s="129">
        <f>VLOOKUP(EG7,[2]TOAD_Download!$B$1:$D$65536,3,0)</f>
        <v>59686.34</v>
      </c>
      <c r="EH8" s="129">
        <f>VLOOKUP(EH7,[2]TOAD_Download!$B$1:$D$65536,3,0)</f>
        <v>167864.83</v>
      </c>
      <c r="EI8" s="129">
        <f>VLOOKUP(EI7,[2]TOAD_Download!$B$1:$D$65536,3,0)</f>
        <v>0</v>
      </c>
      <c r="EJ8" s="129">
        <f>VLOOKUP(EJ7,[2]TOAD_Download!$B$1:$D$65536,3,0)</f>
        <v>65670.55</v>
      </c>
      <c r="EK8" s="129">
        <f>VLOOKUP(EK7,[2]TOAD_Download!$B$1:$D$65536,3,0)</f>
        <v>2889992.35</v>
      </c>
      <c r="EL8" s="129">
        <f>VLOOKUP(EL7,[2]TOAD_Download!$B$1:$D$65536,3,0)</f>
        <v>3523358.5</v>
      </c>
      <c r="EM8" s="129">
        <f>VLOOKUP(EM7,[2]TOAD_Download!$B$1:$D$65536,3,0)</f>
        <v>239506.02</v>
      </c>
      <c r="EN8" s="129">
        <f>VLOOKUP(EN7,[2]TOAD_Download!$B$1:$D$65536,3,0)</f>
        <v>222638.09</v>
      </c>
      <c r="EO8" s="129">
        <f>VLOOKUP(EO7,[2]TOAD_Download!$B$1:$D$65536,3,0)</f>
        <v>133297.85999999999</v>
      </c>
      <c r="EP8" s="129">
        <f>VLOOKUP(EP7,[2]TOAD_Download!$B$1:$D$65536,3,0)</f>
        <v>180874.01</v>
      </c>
      <c r="EQ8" s="129">
        <f>VLOOKUP(EQ7,[2]TOAD_Download!$B$1:$D$65536,3,0)</f>
        <v>69601</v>
      </c>
      <c r="ER8" s="129">
        <f>VLOOKUP(ER7,[2]TOAD_Download!$B$1:$D$65536,3,0)</f>
        <v>169807.11</v>
      </c>
      <c r="ES8" s="129">
        <f>VLOOKUP(ES7,[2]TOAD_Download!$B$1:$D$65536,3,0)</f>
        <v>888506.47</v>
      </c>
      <c r="ET8" s="129">
        <f>VLOOKUP(ET7,[2]TOAD_Download!$B$1:$D$65536,3,0)</f>
        <v>152724.14000000001</v>
      </c>
      <c r="EU8" s="129">
        <f>VLOOKUP(EU7,[2]TOAD_Download!$B$1:$D$65536,3,0)</f>
        <v>125893.87</v>
      </c>
      <c r="EV8" s="129">
        <f>VLOOKUP(EV7,[2]TOAD_Download!$B$1:$D$65536,3,0)</f>
        <v>161788.94</v>
      </c>
      <c r="EW8" s="129">
        <f>VLOOKUP(EW7,[2]TOAD_Download!$B$1:$D$65536,3,0)</f>
        <v>159328.78</v>
      </c>
      <c r="EX8" s="129">
        <f>VLOOKUP(EX7,[2]TOAD_Download!$B$1:$D$65536,3,0)</f>
        <v>0</v>
      </c>
      <c r="EY8" s="129">
        <f>VLOOKUP(EY7,[2]TOAD_Download!$B$1:$D$65536,3,0)</f>
        <v>134939.82999999999</v>
      </c>
      <c r="EZ8" s="129">
        <f>VLOOKUP(EZ7,[2]TOAD_Download!$B$1:$D$65536,3,0)</f>
        <v>80418.679999999993</v>
      </c>
      <c r="FA8" s="129">
        <f>VLOOKUP(FA7,[2]TOAD_Download!$B$1:$D$65536,3,0)</f>
        <v>40649.660000000003</v>
      </c>
      <c r="FB8" s="129">
        <f>VLOOKUP(FB7,[2]TOAD_Download!$B$1:$D$65536,3,0)</f>
        <v>58180.24</v>
      </c>
      <c r="FC8" s="129">
        <f>VLOOKUP(FC7,[2]TOAD_Download!$B$1:$D$65536,3,0)</f>
        <v>1265085.69</v>
      </c>
      <c r="FD8" s="129">
        <f>VLOOKUP(FD7,[2]TOAD_Download!$B$1:$D$65536,3,0)</f>
        <v>390010.51</v>
      </c>
      <c r="FE8" s="129">
        <f>VLOOKUP(FE7,[2]TOAD_Download!$B$1:$D$65536,3,0)</f>
        <v>1230940.04</v>
      </c>
      <c r="FF8" s="129">
        <f>VLOOKUP(FF7,[2]TOAD_Download!$B$1:$D$65536,3,0)</f>
        <v>245659.03</v>
      </c>
      <c r="FG8" s="129">
        <f>VLOOKUP(FG7,[2]TOAD_Download!$B$1:$D$65536,3,0)</f>
        <v>107343.29</v>
      </c>
      <c r="FH8" s="129">
        <f>VLOOKUP(FH7,[2]TOAD_Download!$B$1:$D$65536,3,0)</f>
        <v>160799.60999999999</v>
      </c>
      <c r="FI8" s="129">
        <f>VLOOKUP(FI7,[2]TOAD_Download!$B$1:$D$65536,3,0)</f>
        <v>84947.07</v>
      </c>
      <c r="FJ8" s="129">
        <f>VLOOKUP(FJ7,[2]TOAD_Download!$B$1:$D$65536,3,0)</f>
        <v>166481.51999999999</v>
      </c>
      <c r="FK8" s="129">
        <f>VLOOKUP(FK7,[2]TOAD_Download!$B$1:$D$65536,3,0)</f>
        <v>567100.30000000005</v>
      </c>
      <c r="FL8" s="129">
        <f>VLOOKUP(FL7,[2]TOAD_Download!$B$1:$D$65536,3,0)</f>
        <v>598308.02</v>
      </c>
      <c r="FM8" s="129">
        <f>VLOOKUP(FM7,[2]TOAD_Download!$B$1:$D$65536,3,0)</f>
        <v>1048166.35</v>
      </c>
      <c r="FN8" s="129">
        <f>VLOOKUP(FN7,[2]TOAD_Download!$B$1:$D$65536,3,0)</f>
        <v>2494903.71</v>
      </c>
      <c r="FO8" s="129">
        <f>VLOOKUP(FO7,[2]TOAD_Download!$B$1:$D$65536,3,0)</f>
        <v>1153266.8799999999</v>
      </c>
      <c r="FP8" s="129">
        <f>VLOOKUP(FP7,[2]TOAD_Download!$B$1:$D$65536,3,0)</f>
        <v>5791369.9699999997</v>
      </c>
      <c r="FQ8" s="129">
        <f>VLOOKUP(FQ7,[2]TOAD_Download!$B$1:$D$65536,3,0)</f>
        <v>0</v>
      </c>
      <c r="FR8" s="129">
        <f>VLOOKUP(FR7,[2]TOAD_Download!$B$1:$D$65536,3,0)</f>
        <v>1017845.13</v>
      </c>
      <c r="FS8" s="129">
        <f>VLOOKUP(FS7,[2]TOAD_Download!$B$1:$D$65536,3,0)</f>
        <v>672467.93</v>
      </c>
      <c r="FT8" s="129">
        <f>VLOOKUP(FT7,[2]TOAD_Download!$B$1:$D$65536,3,0)</f>
        <v>0</v>
      </c>
      <c r="FU8" s="129">
        <f>VLOOKUP(FU7,[2]TOAD_Download!$B$1:$D$65536,3,0)</f>
        <v>150414.48000000001</v>
      </c>
      <c r="FV8" s="129">
        <f>VLOOKUP(FV7,[2]TOAD_Download!$B$1:$D$65536,3,0)</f>
        <v>127783.76</v>
      </c>
      <c r="FW8" s="129">
        <f>VLOOKUP(FW7,[2]TOAD_Download!$B$1:$D$65536,3,0)</f>
        <v>150829.76999999999</v>
      </c>
      <c r="FX8" s="129">
        <f>VLOOKUP(FX7,[2]TOAD_Download!$B$1:$D$65536,3,0)</f>
        <v>409571.69</v>
      </c>
      <c r="FY8" s="129">
        <f>VLOOKUP(FY7,[2]TOAD_Download!$B$1:$D$65536,3,0)</f>
        <v>182179.88</v>
      </c>
      <c r="FZ8" s="129">
        <f>VLOOKUP(FZ7,[2]TOAD_Download!$B$1:$D$65536,3,0)</f>
        <v>76885.460000000006</v>
      </c>
      <c r="GA8" s="129">
        <f>VLOOKUP(GA7,[2]TOAD_Download!$B$1:$D$65536,3,0)</f>
        <v>1991743.67</v>
      </c>
      <c r="GB8" s="152">
        <f>SUM(E8:GA8)</f>
        <v>314202701.72000015</v>
      </c>
      <c r="GC8" s="153"/>
      <c r="GD8" s="154"/>
    </row>
    <row r="9" spans="1:187" ht="25.5">
      <c r="B9" s="155" t="s">
        <v>647</v>
      </c>
      <c r="C9" s="135">
        <v>2</v>
      </c>
      <c r="E9" s="156">
        <v>0</v>
      </c>
      <c r="F9" s="156">
        <v>0</v>
      </c>
      <c r="G9" s="156">
        <v>0</v>
      </c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>
        <v>0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0</v>
      </c>
      <c r="AG9" s="156">
        <v>0</v>
      </c>
      <c r="AH9" s="156">
        <v>0</v>
      </c>
      <c r="AI9" s="156">
        <v>0</v>
      </c>
      <c r="AJ9" s="156">
        <v>0</v>
      </c>
      <c r="AK9" s="156">
        <v>0</v>
      </c>
      <c r="AL9" s="156">
        <v>0</v>
      </c>
      <c r="AM9" s="156">
        <v>0</v>
      </c>
      <c r="AN9" s="156">
        <v>0</v>
      </c>
      <c r="AO9" s="156">
        <v>0</v>
      </c>
      <c r="AP9" s="156">
        <v>0</v>
      </c>
      <c r="AQ9" s="156">
        <v>0</v>
      </c>
      <c r="AR9" s="156">
        <v>0</v>
      </c>
      <c r="AS9" s="156">
        <v>0</v>
      </c>
      <c r="AT9" s="156">
        <v>0</v>
      </c>
      <c r="AU9" s="156">
        <v>0</v>
      </c>
      <c r="AV9" s="156">
        <v>0</v>
      </c>
      <c r="AW9" s="156">
        <v>0</v>
      </c>
      <c r="AX9" s="156">
        <v>0</v>
      </c>
      <c r="AY9" s="156">
        <v>0</v>
      </c>
      <c r="AZ9" s="156">
        <v>0</v>
      </c>
      <c r="BA9" s="156">
        <v>0</v>
      </c>
      <c r="BB9" s="156">
        <v>0</v>
      </c>
      <c r="BC9" s="156">
        <v>0</v>
      </c>
      <c r="BD9" s="156">
        <v>0</v>
      </c>
      <c r="BE9" s="156">
        <v>0</v>
      </c>
      <c r="BF9" s="156">
        <v>0</v>
      </c>
      <c r="BG9" s="156">
        <v>0</v>
      </c>
      <c r="BH9" s="156">
        <v>0</v>
      </c>
      <c r="BI9" s="156">
        <v>0</v>
      </c>
      <c r="BJ9" s="156">
        <v>0</v>
      </c>
      <c r="BK9" s="156">
        <v>0</v>
      </c>
      <c r="BL9" s="156">
        <v>0</v>
      </c>
      <c r="BM9" s="156">
        <v>0</v>
      </c>
      <c r="BN9" s="156">
        <v>0</v>
      </c>
      <c r="BO9" s="156">
        <v>0</v>
      </c>
      <c r="BP9" s="156">
        <v>0</v>
      </c>
      <c r="BQ9" s="156">
        <v>0</v>
      </c>
      <c r="BR9" s="156">
        <v>0</v>
      </c>
      <c r="BS9" s="156">
        <v>0</v>
      </c>
      <c r="BT9" s="156">
        <v>0</v>
      </c>
      <c r="BU9" s="156">
        <v>0</v>
      </c>
      <c r="BV9" s="156">
        <v>0</v>
      </c>
      <c r="BW9" s="156">
        <v>0</v>
      </c>
      <c r="BX9" s="156">
        <v>0</v>
      </c>
      <c r="BY9" s="156">
        <v>0</v>
      </c>
      <c r="BZ9" s="156">
        <v>0</v>
      </c>
      <c r="CA9" s="156">
        <v>0</v>
      </c>
      <c r="CB9" s="156">
        <v>0</v>
      </c>
      <c r="CC9" s="156">
        <v>0</v>
      </c>
      <c r="CD9" s="156">
        <v>0</v>
      </c>
      <c r="CE9" s="156">
        <v>0</v>
      </c>
      <c r="CF9" s="156">
        <v>0</v>
      </c>
      <c r="CG9" s="156">
        <v>0</v>
      </c>
      <c r="CH9" s="156">
        <v>0</v>
      </c>
      <c r="CI9" s="156">
        <v>0</v>
      </c>
      <c r="CJ9" s="156">
        <v>0</v>
      </c>
      <c r="CK9" s="156">
        <v>0</v>
      </c>
      <c r="CL9" s="156">
        <v>0</v>
      </c>
      <c r="CM9" s="156">
        <v>0</v>
      </c>
      <c r="CN9" s="156">
        <v>0</v>
      </c>
      <c r="CO9" s="156">
        <v>0</v>
      </c>
      <c r="CP9" s="156">
        <v>0</v>
      </c>
      <c r="CQ9" s="156">
        <v>0</v>
      </c>
      <c r="CR9" s="156">
        <v>0</v>
      </c>
      <c r="CS9" s="156">
        <v>0</v>
      </c>
      <c r="CT9" s="156">
        <v>0</v>
      </c>
      <c r="CU9" s="156">
        <v>0</v>
      </c>
      <c r="CV9" s="156">
        <v>0</v>
      </c>
      <c r="CW9" s="156">
        <v>0</v>
      </c>
      <c r="CX9" s="156">
        <v>0</v>
      </c>
      <c r="CY9" s="156">
        <v>0</v>
      </c>
      <c r="CZ9" s="156">
        <v>0</v>
      </c>
      <c r="DA9" s="156">
        <v>0</v>
      </c>
      <c r="DB9" s="156">
        <v>0</v>
      </c>
      <c r="DC9" s="156">
        <v>0</v>
      </c>
      <c r="DD9" s="156">
        <v>0</v>
      </c>
      <c r="DE9" s="156">
        <v>0</v>
      </c>
      <c r="DF9" s="156">
        <v>0</v>
      </c>
      <c r="DG9" s="156">
        <v>0</v>
      </c>
      <c r="DH9" s="156">
        <v>0</v>
      </c>
      <c r="DI9" s="156">
        <v>0</v>
      </c>
      <c r="DJ9" s="156">
        <v>0</v>
      </c>
      <c r="DK9" s="156">
        <v>0</v>
      </c>
      <c r="DL9" s="156">
        <v>0</v>
      </c>
      <c r="DM9" s="156">
        <v>0</v>
      </c>
      <c r="DN9" s="156">
        <v>0</v>
      </c>
      <c r="DO9" s="156">
        <v>0</v>
      </c>
      <c r="DP9" s="156">
        <v>0</v>
      </c>
      <c r="DQ9" s="156">
        <v>0</v>
      </c>
      <c r="DR9" s="156">
        <v>0</v>
      </c>
      <c r="DS9" s="156">
        <v>0</v>
      </c>
      <c r="DT9" s="156">
        <v>0</v>
      </c>
      <c r="DU9" s="156">
        <v>0</v>
      </c>
      <c r="DV9" s="156">
        <v>0</v>
      </c>
      <c r="DW9" s="156">
        <v>0</v>
      </c>
      <c r="DX9" s="156">
        <v>0</v>
      </c>
      <c r="DY9" s="156">
        <v>0</v>
      </c>
      <c r="DZ9" s="156">
        <v>0</v>
      </c>
      <c r="EA9" s="156">
        <v>0</v>
      </c>
      <c r="EB9" s="156">
        <v>0</v>
      </c>
      <c r="EC9" s="156">
        <v>0</v>
      </c>
      <c r="ED9" s="156">
        <v>0</v>
      </c>
      <c r="EE9" s="156">
        <v>0</v>
      </c>
      <c r="EF9" s="156">
        <v>0</v>
      </c>
      <c r="EG9" s="156">
        <v>0</v>
      </c>
      <c r="EH9" s="156">
        <v>0</v>
      </c>
      <c r="EI9" s="156">
        <v>0</v>
      </c>
      <c r="EJ9" s="156">
        <v>0</v>
      </c>
      <c r="EK9" s="156">
        <v>0</v>
      </c>
      <c r="EL9" s="156">
        <v>0</v>
      </c>
      <c r="EM9" s="156">
        <v>0</v>
      </c>
      <c r="EN9" s="156">
        <v>0</v>
      </c>
      <c r="EO9" s="156">
        <v>0</v>
      </c>
      <c r="EP9" s="156">
        <v>0</v>
      </c>
      <c r="EQ9" s="156">
        <v>0</v>
      </c>
      <c r="ER9" s="156">
        <v>0</v>
      </c>
      <c r="ES9" s="156">
        <v>0</v>
      </c>
      <c r="ET9" s="156">
        <v>0</v>
      </c>
      <c r="EU9" s="156">
        <v>0</v>
      </c>
      <c r="EV9" s="156">
        <v>0</v>
      </c>
      <c r="EW9" s="156">
        <v>0</v>
      </c>
      <c r="EX9" s="156">
        <v>0</v>
      </c>
      <c r="EY9" s="156">
        <v>0</v>
      </c>
      <c r="EZ9" s="156">
        <v>0</v>
      </c>
      <c r="FA9" s="156">
        <v>0</v>
      </c>
      <c r="FB9" s="156">
        <v>0</v>
      </c>
      <c r="FC9" s="156">
        <v>0</v>
      </c>
      <c r="FD9" s="156">
        <v>0</v>
      </c>
      <c r="FE9" s="156">
        <v>0</v>
      </c>
      <c r="FF9" s="156">
        <v>0</v>
      </c>
      <c r="FG9" s="156">
        <v>0</v>
      </c>
      <c r="FH9" s="156">
        <v>0</v>
      </c>
      <c r="FI9" s="156">
        <v>0</v>
      </c>
      <c r="FJ9" s="156">
        <v>0</v>
      </c>
      <c r="FK9" s="156">
        <v>0</v>
      </c>
      <c r="FL9" s="156">
        <v>0</v>
      </c>
      <c r="FM9" s="156">
        <v>0</v>
      </c>
      <c r="FN9" s="156">
        <v>0</v>
      </c>
      <c r="FO9" s="156">
        <v>0</v>
      </c>
      <c r="FP9" s="156">
        <v>0</v>
      </c>
      <c r="FQ9" s="156">
        <v>0</v>
      </c>
      <c r="FR9" s="156">
        <v>0</v>
      </c>
      <c r="FS9" s="156">
        <v>0</v>
      </c>
      <c r="FT9" s="156">
        <v>0</v>
      </c>
      <c r="FU9" s="156">
        <v>0</v>
      </c>
      <c r="FV9" s="156">
        <v>0</v>
      </c>
      <c r="FW9" s="156">
        <v>0</v>
      </c>
      <c r="FX9" s="156">
        <v>0</v>
      </c>
      <c r="FY9" s="156">
        <v>0</v>
      </c>
      <c r="FZ9" s="156">
        <v>0</v>
      </c>
      <c r="GA9" s="156">
        <v>0</v>
      </c>
      <c r="GB9" s="152">
        <f>SUM(E9:GA9)</f>
        <v>0</v>
      </c>
    </row>
    <row r="10" spans="1:187" ht="25.5">
      <c r="B10" s="157" t="s">
        <v>527</v>
      </c>
      <c r="C10" s="135">
        <v>3</v>
      </c>
      <c r="E10" s="156">
        <f>VLOOKUP(E7,[2]TOAD_Download!$B$1:$F$65536,5,0)</f>
        <v>1527</v>
      </c>
      <c r="F10" s="156">
        <f>VLOOKUP(F7,[2]TOAD_Download!$B$1:$F$65536,5,0)</f>
        <v>5600.5</v>
      </c>
      <c r="G10" s="156">
        <f>VLOOKUP(G7,[2]TOAD_Download!$B$1:$F$65536,5,0)</f>
        <v>963</v>
      </c>
      <c r="H10" s="156">
        <f>VLOOKUP(H7,[2]TOAD_Download!$B$1:$F$65536,5,0)</f>
        <v>7156.2</v>
      </c>
      <c r="I10" s="156">
        <f>VLOOKUP(I7,[2]TOAD_Download!$B$1:$F$65536,5,0)</f>
        <v>1265</v>
      </c>
      <c r="J10" s="156">
        <f>VLOOKUP(J7,[2]TOAD_Download!$B$1:$F$65536,5,0)</f>
        <v>791</v>
      </c>
      <c r="K10" s="156">
        <f>VLOOKUP(K7,[2]TOAD_Download!$B$1:$F$65536,5,0)</f>
        <v>1200.3</v>
      </c>
      <c r="L10" s="156">
        <f>VLOOKUP(L7,[2]TOAD_Download!$B$1:$F$65536,5,0)</f>
        <v>649</v>
      </c>
      <c r="M10" s="156">
        <f>VLOOKUP(M7,[2]TOAD_Download!$B$1:$F$65536,5,0)</f>
        <v>402.9</v>
      </c>
      <c r="N10" s="156">
        <f>VLOOKUP(N7,[2]TOAD_Download!$B$1:$F$65536,5,0)</f>
        <v>549</v>
      </c>
      <c r="O10" s="156">
        <f>VLOOKUP(O7,[2]TOAD_Download!$B$1:$F$65536,5,0)</f>
        <v>261</v>
      </c>
      <c r="P10" s="156">
        <f>VLOOKUP(P7,[2]TOAD_Download!$B$1:$F$65536,5,0)</f>
        <v>7282</v>
      </c>
      <c r="Q10" s="156">
        <f>VLOOKUP(Q7,[2]TOAD_Download!$B$1:$F$65536,5,0)</f>
        <v>2926.8</v>
      </c>
      <c r="R10" s="156">
        <f>VLOOKUP(R7,[2]TOAD_Download!$B$1:$F$65536,5,0)</f>
        <v>461</v>
      </c>
      <c r="S10" s="156">
        <f>VLOOKUP(S7,[2]TOAD_Download!$B$1:$F$65536,5,0)</f>
        <v>3814.3</v>
      </c>
      <c r="T10" s="156">
        <f>VLOOKUP(T7,[2]TOAD_Download!$B$1:$F$65536,5,0)</f>
        <v>824</v>
      </c>
      <c r="U10" s="156">
        <f>VLOOKUP(U7,[2]TOAD_Download!$B$1:$F$65536,5,0)</f>
        <v>955</v>
      </c>
      <c r="V10" s="156">
        <f>VLOOKUP(V7,[2]TOAD_Download!$B$1:$F$65536,5,0)</f>
        <v>311.89999999999998</v>
      </c>
      <c r="W10" s="156">
        <f>VLOOKUP(W7,[2]TOAD_Download!$B$1:$F$65536,5,0)</f>
        <v>282</v>
      </c>
      <c r="X10" s="156">
        <f>VLOOKUP(X7,[2]TOAD_Download!$B$1:$F$65536,5,0)</f>
        <v>425</v>
      </c>
      <c r="Y10" s="156">
        <f>VLOOKUP(Y7,[2]TOAD_Download!$B$1:$F$65536,5,0)</f>
        <v>61</v>
      </c>
      <c r="Z10" s="156">
        <f>VLOOKUP(Z7,[2]TOAD_Download!$B$1:$F$65536,5,0)</f>
        <v>150</v>
      </c>
      <c r="AA10" s="156">
        <f>VLOOKUP(AA7,[2]TOAD_Download!$B$1:$F$65536,5,0)</f>
        <v>462.1</v>
      </c>
      <c r="AB10" s="156">
        <f>VLOOKUP(AB7,[2]TOAD_Download!$B$1:$F$65536,5,0)</f>
        <v>294</v>
      </c>
      <c r="AC10" s="156">
        <f>VLOOKUP(AC7,[2]TOAD_Download!$B$1:$F$65536,5,0)</f>
        <v>10907.2</v>
      </c>
      <c r="AD10" s="156">
        <f>VLOOKUP(AD7,[2]TOAD_Download!$B$1:$F$65536,5,0)</f>
        <v>9782</v>
      </c>
      <c r="AE10" s="156">
        <f>VLOOKUP(AE7,[2]TOAD_Download!$B$1:$F$65536,5,0)</f>
        <v>337</v>
      </c>
      <c r="AF10" s="156">
        <f>VLOOKUP(AF7,[2]TOAD_Download!$B$1:$F$65536,5,0)</f>
        <v>329</v>
      </c>
      <c r="AG10" s="156">
        <f>VLOOKUP(AG7,[2]TOAD_Download!$B$1:$F$65536,5,0)</f>
        <v>392</v>
      </c>
      <c r="AH10" s="156">
        <f>VLOOKUP(AH7,[2]TOAD_Download!$B$1:$F$65536,5,0)</f>
        <v>329.1</v>
      </c>
      <c r="AI10" s="156">
        <f>VLOOKUP(AI7,[2]TOAD_Download!$B$1:$F$65536,5,0)</f>
        <v>924.5</v>
      </c>
      <c r="AJ10" s="156">
        <f>VLOOKUP(AJ7,[2]TOAD_Download!$B$1:$F$65536,5,0)</f>
        <v>586.5</v>
      </c>
      <c r="AK10" s="156">
        <f>VLOOKUP(AK7,[2]TOAD_Download!$B$1:$F$65536,5,0)</f>
        <v>177.2</v>
      </c>
      <c r="AL10" s="156">
        <f>VLOOKUP(AL7,[2]TOAD_Download!$B$1:$F$65536,5,0)</f>
        <v>100</v>
      </c>
      <c r="AM10" s="156">
        <f>VLOOKUP(AM7,[2]TOAD_Download!$B$1:$F$65536,5,0)</f>
        <v>516.5</v>
      </c>
      <c r="AN10" s="156">
        <f>VLOOKUP(AN7,[2]TOAD_Download!$B$1:$F$65536,5,0)</f>
        <v>316</v>
      </c>
      <c r="AO10" s="156">
        <f>VLOOKUP(AO7,[2]TOAD_Download!$B$1:$F$65536,5,0)</f>
        <v>367</v>
      </c>
      <c r="AP10" s="156">
        <f>VLOOKUP(AP7,[2]TOAD_Download!$B$1:$F$65536,5,0)</f>
        <v>336</v>
      </c>
      <c r="AQ10" s="156">
        <f>VLOOKUP(AQ7,[2]TOAD_Download!$B$1:$F$65536,5,0)</f>
        <v>2179</v>
      </c>
      <c r="AR10" s="156">
        <f>VLOOKUP(AR7,[2]TOAD_Download!$B$1:$F$65536,5,0)</f>
        <v>15650.6</v>
      </c>
      <c r="AS10" s="156">
        <f>VLOOKUP(AS7,[2]TOAD_Download!$B$1:$F$65536,5,0)</f>
        <v>736.9</v>
      </c>
      <c r="AT10" s="156">
        <f>VLOOKUP(AT7,[2]TOAD_Download!$B$1:$F$65536,5,0)</f>
        <v>11672.2</v>
      </c>
      <c r="AU10" s="156">
        <f>VLOOKUP(AU7,[2]TOAD_Download!$B$1:$F$65536,5,0)</f>
        <v>1777</v>
      </c>
      <c r="AV10" s="156">
        <f>VLOOKUP(AV7,[2]TOAD_Download!$B$1:$F$65536,5,0)</f>
        <v>1659.8</v>
      </c>
      <c r="AW10" s="156">
        <f>VLOOKUP(AW7,[2]TOAD_Download!$B$1:$F$65536,5,0)</f>
        <v>1504</v>
      </c>
      <c r="AX10" s="156">
        <f>VLOOKUP(AX7,[2]TOAD_Download!$B$1:$F$65536,5,0)</f>
        <v>616</v>
      </c>
      <c r="AY10" s="156">
        <f>VLOOKUP(AY7,[2]TOAD_Download!$B$1:$F$65536,5,0)</f>
        <v>108</v>
      </c>
      <c r="AZ10" s="156">
        <f>VLOOKUP(AZ7,[2]TOAD_Download!$B$1:$F$65536,5,0)</f>
        <v>341.2</v>
      </c>
      <c r="BA10" s="156">
        <f>VLOOKUP(BA7,[2]TOAD_Download!$B$1:$F$65536,5,0)</f>
        <v>757.7</v>
      </c>
      <c r="BB10" s="156">
        <f>VLOOKUP(BB7,[2]TOAD_Download!$B$1:$F$65536,5,0)</f>
        <v>1968</v>
      </c>
      <c r="BC10" s="156">
        <f>VLOOKUP(BC7,[2]TOAD_Download!$B$1:$F$65536,5,0)</f>
        <v>3044.6</v>
      </c>
      <c r="BD10" s="156">
        <f>VLOOKUP(BD7,[2]TOAD_Download!$B$1:$F$65536,5,0)</f>
        <v>3116.2</v>
      </c>
      <c r="BE10" s="156">
        <f>VLOOKUP(BE7,[2]TOAD_Download!$B$1:$F$65536,5,0)</f>
        <v>4982.2</v>
      </c>
      <c r="BF10" s="156">
        <f>VLOOKUP(BF7,[2]TOAD_Download!$B$1:$F$65536,5,0)</f>
        <v>286.10000000000002</v>
      </c>
      <c r="BG10" s="156">
        <f>VLOOKUP(BG7,[2]TOAD_Download!$B$1:$F$65536,5,0)</f>
        <v>531</v>
      </c>
      <c r="BH10" s="156">
        <f>VLOOKUP(BH7,[2]TOAD_Download!$B$1:$F$65536,5,0)</f>
        <v>7534</v>
      </c>
      <c r="BI10" s="156">
        <f>VLOOKUP(BI7,[2]TOAD_Download!$B$1:$F$65536,5,0)</f>
        <v>1778.1</v>
      </c>
      <c r="BJ10" s="156">
        <f>VLOOKUP(BJ7,[2]TOAD_Download!$B$1:$F$65536,5,0)</f>
        <v>546</v>
      </c>
      <c r="BK10" s="156">
        <f>VLOOKUP(BK7,[2]TOAD_Download!$B$1:$F$65536,5,0)</f>
        <v>800.2</v>
      </c>
      <c r="BL10" s="156">
        <f>VLOOKUP(BL7,[2]TOAD_Download!$B$1:$F$65536,5,0)</f>
        <v>2491.1</v>
      </c>
      <c r="BM10" s="156">
        <f>VLOOKUP(BM7,[2]TOAD_Download!$B$1:$F$65536,5,0)</f>
        <v>4252.8</v>
      </c>
      <c r="BN10" s="156">
        <f>VLOOKUP(BN7,[2]TOAD_Download!$B$1:$F$65536,5,0)</f>
        <v>94</v>
      </c>
      <c r="BO10" s="156">
        <f>VLOOKUP(BO7,[2]TOAD_Download!$B$1:$F$65536,5,0)</f>
        <v>1286.2</v>
      </c>
      <c r="BP10" s="156">
        <f>VLOOKUP(BP7,[2]TOAD_Download!$B$1:$F$65536,5,0)</f>
        <v>1056.3</v>
      </c>
      <c r="BQ10" s="156">
        <f>VLOOKUP(BQ7,[2]TOAD_Download!$B$1:$F$65536,5,0)</f>
        <v>1171</v>
      </c>
      <c r="BR10" s="156">
        <f>VLOOKUP(BR7,[2]TOAD_Download!$B$1:$F$65536,5,0)</f>
        <v>261.2</v>
      </c>
      <c r="BS10" s="156">
        <f>VLOOKUP(BS7,[2]TOAD_Download!$B$1:$F$65536,5,0)</f>
        <v>1434.6</v>
      </c>
      <c r="BT10" s="156">
        <f>VLOOKUP(BT7,[2]TOAD_Download!$B$1:$F$65536,5,0)</f>
        <v>1906.4</v>
      </c>
      <c r="BU10" s="156">
        <f>VLOOKUP(BU7,[2]TOAD_Download!$B$1:$F$65536,5,0)</f>
        <v>388</v>
      </c>
      <c r="BV10" s="156">
        <f>VLOOKUP(BV7,[2]TOAD_Download!$B$1:$F$65536,5,0)</f>
        <v>478.3</v>
      </c>
      <c r="BW10" s="156">
        <f>VLOOKUP(BW7,[2]TOAD_Download!$B$1:$F$65536,5,0)</f>
        <v>207.2</v>
      </c>
      <c r="BX10" s="156">
        <f>VLOOKUP(BX7,[2]TOAD_Download!$B$1:$F$65536,5,0)</f>
        <v>719</v>
      </c>
      <c r="BY10" s="156">
        <f>VLOOKUP(BY7,[2]TOAD_Download!$B$1:$F$65536,5,0)</f>
        <v>730.4</v>
      </c>
      <c r="BZ10" s="156">
        <f>VLOOKUP(BZ7,[2]TOAD_Download!$B$1:$F$65536,5,0)</f>
        <v>49.9</v>
      </c>
      <c r="CA10" s="156">
        <f>VLOOKUP(CA7,[2]TOAD_Download!$B$1:$F$65536,5,0)</f>
        <v>384.8</v>
      </c>
      <c r="CB10" s="156">
        <f>VLOOKUP(CB7,[2]TOAD_Download!$B$1:$F$65536,5,0)</f>
        <v>44</v>
      </c>
      <c r="CC10" s="156">
        <f>VLOOKUP(CC7,[2]TOAD_Download!$B$1:$F$65536,5,0)</f>
        <v>0</v>
      </c>
      <c r="CD10" s="156">
        <f>VLOOKUP(CD7,[2]TOAD_Download!$B$1:$F$65536,5,0)</f>
        <v>18810</v>
      </c>
      <c r="CE10" s="156">
        <f>VLOOKUP(CE7,[2]TOAD_Download!$B$1:$F$65536,5,0)</f>
        <v>460</v>
      </c>
      <c r="CF10" s="156">
        <f>VLOOKUP(CF7,[2]TOAD_Download!$B$1:$F$65536,5,0)</f>
        <v>0</v>
      </c>
      <c r="CG10" s="156">
        <f>VLOOKUP(CG7,[2]TOAD_Download!$B$1:$F$65536,5,0)</f>
        <v>477</v>
      </c>
      <c r="CH10" s="156">
        <f>VLOOKUP(CH7,[2]TOAD_Download!$B$1:$F$65536,5,0)</f>
        <v>488</v>
      </c>
      <c r="CI10" s="156">
        <f>VLOOKUP(CI7,[2]TOAD_Download!$B$1:$F$65536,5,0)</f>
        <v>222</v>
      </c>
      <c r="CJ10" s="156">
        <f>VLOOKUP(CJ7,[2]TOAD_Download!$B$1:$F$65536,5,0)</f>
        <v>154</v>
      </c>
      <c r="CK10" s="156">
        <f>VLOOKUP(CK7,[2]TOAD_Download!$B$1:$F$65536,5,0)</f>
        <v>526</v>
      </c>
      <c r="CL10" s="156">
        <f>VLOOKUP(CL7,[2]TOAD_Download!$B$1:$F$65536,5,0)</f>
        <v>311.39999999999998</v>
      </c>
      <c r="CM10" s="156">
        <f>VLOOKUP(CM7,[2]TOAD_Download!$B$1:$F$65536,5,0)</f>
        <v>2358</v>
      </c>
      <c r="CN10" s="156">
        <f>VLOOKUP(CN7,[2]TOAD_Download!$B$1:$F$65536,5,0)</f>
        <v>441.1</v>
      </c>
      <c r="CO10" s="156">
        <f>VLOOKUP(CO7,[2]TOAD_Download!$B$1:$F$65536,5,0)</f>
        <v>579.4</v>
      </c>
      <c r="CP10" s="156">
        <f>VLOOKUP(CP7,[2]TOAD_Download!$B$1:$F$65536,5,0)</f>
        <v>11171.3</v>
      </c>
      <c r="CQ10" s="156">
        <f>VLOOKUP(CQ7,[2]TOAD_Download!$B$1:$F$65536,5,0)</f>
        <v>4930</v>
      </c>
      <c r="CR10" s="156">
        <f>VLOOKUP(CR7,[2]TOAD_Download!$B$1:$F$65536,5,0)</f>
        <v>385.8</v>
      </c>
      <c r="CS10" s="156">
        <f>VLOOKUP(CS7,[2]TOAD_Download!$B$1:$F$65536,5,0)</f>
        <v>413</v>
      </c>
      <c r="CT10" s="156">
        <f>VLOOKUP(CT7,[2]TOAD_Download!$B$1:$F$65536,5,0)</f>
        <v>324</v>
      </c>
      <c r="CU10" s="156">
        <f>VLOOKUP(CU7,[2]TOAD_Download!$B$1:$F$65536,5,0)</f>
        <v>235</v>
      </c>
      <c r="CV10" s="156">
        <f>VLOOKUP(CV7,[2]TOAD_Download!$B$1:$F$65536,5,0)</f>
        <v>147</v>
      </c>
      <c r="CW10" s="156">
        <f>VLOOKUP(CW7,[2]TOAD_Download!$B$1:$F$65536,5,0)</f>
        <v>233</v>
      </c>
      <c r="CX10" s="156">
        <f>VLOOKUP(CX7,[2]TOAD_Download!$B$1:$F$65536,5,0)</f>
        <v>587</v>
      </c>
      <c r="CY10" s="156">
        <f>VLOOKUP(CY7,[2]TOAD_Download!$B$1:$F$65536,5,0)</f>
        <v>646</v>
      </c>
      <c r="CZ10" s="156">
        <f>VLOOKUP(CZ7,[2]TOAD_Download!$B$1:$F$65536,5,0)</f>
        <v>708.7</v>
      </c>
      <c r="DA10" s="156">
        <f>VLOOKUP(DA7,[2]TOAD_Download!$B$1:$F$65536,5,0)</f>
        <v>325</v>
      </c>
      <c r="DB10" s="156">
        <f>VLOOKUP(DB7,[2]TOAD_Download!$B$1:$F$65536,5,0)</f>
        <v>638.29999999999995</v>
      </c>
      <c r="DC10" s="156">
        <f>VLOOKUP(DC7,[2]TOAD_Download!$B$1:$F$65536,5,0)</f>
        <v>298</v>
      </c>
      <c r="DD10" s="156">
        <f>VLOOKUP(DD7,[2]TOAD_Download!$B$1:$F$65536,5,0)</f>
        <v>321</v>
      </c>
      <c r="DE10" s="156">
        <f>VLOOKUP(DE7,[2]TOAD_Download!$B$1:$F$65536,5,0)</f>
        <v>405.2</v>
      </c>
      <c r="DF10" s="156">
        <f>VLOOKUP(DF7,[2]TOAD_Download!$B$1:$F$65536,5,0)</f>
        <v>89.8</v>
      </c>
      <c r="DG10" s="156">
        <f>VLOOKUP(DG7,[2]TOAD_Download!$B$1:$F$65536,5,0)</f>
        <v>144</v>
      </c>
      <c r="DH10" s="156">
        <f>VLOOKUP(DH7,[2]TOAD_Download!$B$1:$F$65536,5,0)</f>
        <v>11757.2</v>
      </c>
      <c r="DI10" s="156">
        <f>VLOOKUP(DI7,[2]TOAD_Download!$B$1:$F$65536,5,0)</f>
        <v>425</v>
      </c>
      <c r="DJ10" s="156">
        <f>VLOOKUP(DJ7,[2]TOAD_Download!$B$1:$F$65536,5,0)</f>
        <v>573</v>
      </c>
      <c r="DK10" s="156">
        <f>VLOOKUP(DK7,[2]TOAD_Download!$B$1:$F$65536,5,0)</f>
        <v>1393</v>
      </c>
      <c r="DL10" s="156">
        <f>VLOOKUP(DL7,[2]TOAD_Download!$B$1:$F$65536,5,0)</f>
        <v>378.7</v>
      </c>
      <c r="DM10" s="156">
        <f>VLOOKUP(DM7,[2]TOAD_Download!$B$1:$F$65536,5,0)</f>
        <v>207</v>
      </c>
      <c r="DN10" s="156">
        <f>VLOOKUP(DN7,[2]TOAD_Download!$B$1:$F$65536,5,0)</f>
        <v>2136</v>
      </c>
      <c r="DO10" s="156">
        <f>VLOOKUP(DO7,[2]TOAD_Download!$B$1:$F$65536,5,0)</f>
        <v>365.3</v>
      </c>
      <c r="DP10" s="156">
        <f>VLOOKUP(DP7,[2]TOAD_Download!$B$1:$F$65536,5,0)</f>
        <v>668</v>
      </c>
      <c r="DQ10" s="156">
        <f>VLOOKUP(DQ7,[2]TOAD_Download!$B$1:$F$65536,5,0)</f>
        <v>837.6</v>
      </c>
      <c r="DR10" s="156">
        <f>VLOOKUP(DR7,[2]TOAD_Download!$B$1:$F$65536,5,0)</f>
        <v>351.5</v>
      </c>
      <c r="DS10" s="156">
        <f>VLOOKUP(DS7,[2]TOAD_Download!$B$1:$F$65536,5,0)</f>
        <v>0</v>
      </c>
      <c r="DT10" s="156">
        <f>VLOOKUP(DT7,[2]TOAD_Download!$B$1:$F$65536,5,0)</f>
        <v>257.5</v>
      </c>
      <c r="DU10" s="156">
        <f>VLOOKUP(DU7,[2]TOAD_Download!$B$1:$F$65536,5,0)</f>
        <v>204</v>
      </c>
      <c r="DV10" s="156">
        <f>VLOOKUP(DV7,[2]TOAD_Download!$B$1:$F$65536,5,0)</f>
        <v>92</v>
      </c>
      <c r="DW10" s="156">
        <f>VLOOKUP(DW7,[2]TOAD_Download!$B$1:$F$65536,5,0)</f>
        <v>239.6</v>
      </c>
      <c r="DX10" s="156">
        <f>VLOOKUP(DX7,[2]TOAD_Download!$B$1:$F$65536,5,0)</f>
        <v>127</v>
      </c>
      <c r="DY10" s="156">
        <f>VLOOKUP(DY7,[2]TOAD_Download!$B$1:$F$65536,5,0)</f>
        <v>102.7</v>
      </c>
      <c r="DZ10" s="156">
        <f>VLOOKUP(DZ7,[2]TOAD_Download!$B$1:$F$65536,5,0)</f>
        <v>63.4</v>
      </c>
      <c r="EA10" s="156">
        <f>VLOOKUP(EA7,[2]TOAD_Download!$B$1:$F$65536,5,0)</f>
        <v>199</v>
      </c>
      <c r="EB10" s="156">
        <f>VLOOKUP(EB7,[2]TOAD_Download!$B$1:$F$65536,5,0)</f>
        <v>837.4</v>
      </c>
      <c r="EC10" s="156">
        <f>VLOOKUP(EC7,[2]TOAD_Download!$B$1:$F$65536,5,0)</f>
        <v>226.2</v>
      </c>
      <c r="ED10" s="156">
        <f>VLOOKUP(ED7,[2]TOAD_Download!$B$1:$F$65536,5,0)</f>
        <v>416</v>
      </c>
      <c r="EE10" s="156">
        <f>VLOOKUP(EE7,[2]TOAD_Download!$B$1:$F$65536,5,0)</f>
        <v>298.89999999999998</v>
      </c>
      <c r="EF10" s="156">
        <f>VLOOKUP(EF7,[2]TOAD_Download!$B$1:$F$65536,5,0)</f>
        <v>639</v>
      </c>
      <c r="EG10" s="156">
        <f>VLOOKUP(EG7,[2]TOAD_Download!$B$1:$F$65536,5,0)</f>
        <v>178</v>
      </c>
      <c r="EH10" s="156">
        <f>VLOOKUP(EH7,[2]TOAD_Download!$B$1:$F$65536,5,0)</f>
        <v>405.2</v>
      </c>
      <c r="EI10" s="156">
        <f>VLOOKUP(EI7,[2]TOAD_Download!$B$1:$F$65536,5,0)</f>
        <v>0</v>
      </c>
      <c r="EJ10" s="156">
        <f>VLOOKUP(EJ7,[2]TOAD_Download!$B$1:$F$65536,5,0)</f>
        <v>127</v>
      </c>
      <c r="EK10" s="156">
        <f>VLOOKUP(EK7,[2]TOAD_Download!$B$1:$F$65536,5,0)</f>
        <v>2426.9</v>
      </c>
      <c r="EL10" s="156">
        <f>VLOOKUP(EL7,[2]TOAD_Download!$B$1:$F$65536,5,0)</f>
        <v>5454.4</v>
      </c>
      <c r="EM10" s="156">
        <f>VLOOKUP(EM7,[2]TOAD_Download!$B$1:$F$65536,5,0)</f>
        <v>390</v>
      </c>
      <c r="EN10" s="156">
        <f>VLOOKUP(EN7,[2]TOAD_Download!$B$1:$F$65536,5,0)</f>
        <v>454</v>
      </c>
      <c r="EO10" s="156">
        <f>VLOOKUP(EO7,[2]TOAD_Download!$B$1:$F$65536,5,0)</f>
        <v>338.6</v>
      </c>
      <c r="EP10" s="156">
        <f>VLOOKUP(EP7,[2]TOAD_Download!$B$1:$F$65536,5,0)</f>
        <v>189.3</v>
      </c>
      <c r="EQ10" s="156">
        <f>VLOOKUP(EQ7,[2]TOAD_Download!$B$1:$F$65536,5,0)</f>
        <v>150</v>
      </c>
      <c r="ER10" s="156">
        <f>VLOOKUP(ER7,[2]TOAD_Download!$B$1:$F$65536,5,0)</f>
        <v>214.6</v>
      </c>
      <c r="ES10" s="156">
        <f>VLOOKUP(ES7,[2]TOAD_Download!$B$1:$F$65536,5,0)</f>
        <v>618</v>
      </c>
      <c r="ET10" s="156">
        <f>VLOOKUP(ET7,[2]TOAD_Download!$B$1:$F$65536,5,0)</f>
        <v>275</v>
      </c>
      <c r="EU10" s="156">
        <f>VLOOKUP(EU7,[2]TOAD_Download!$B$1:$F$65536,5,0)</f>
        <v>215</v>
      </c>
      <c r="EV10" s="156">
        <f>VLOOKUP(EV7,[2]TOAD_Download!$B$1:$F$65536,5,0)</f>
        <v>336</v>
      </c>
      <c r="EW10" s="156">
        <f>VLOOKUP(EW7,[2]TOAD_Download!$B$1:$F$65536,5,0)</f>
        <v>270.5</v>
      </c>
      <c r="EX10" s="156">
        <f>VLOOKUP(EX7,[2]TOAD_Download!$B$1:$F$65536,5,0)</f>
        <v>0</v>
      </c>
      <c r="EY10" s="156">
        <f>VLOOKUP(EY7,[2]TOAD_Download!$B$1:$F$65536,5,0)</f>
        <v>127</v>
      </c>
      <c r="EZ10" s="156">
        <f>VLOOKUP(EZ7,[2]TOAD_Download!$B$1:$F$65536,5,0)</f>
        <v>162</v>
      </c>
      <c r="FA10" s="156">
        <f>VLOOKUP(FA7,[2]TOAD_Download!$B$1:$F$65536,5,0)</f>
        <v>138</v>
      </c>
      <c r="FB10" s="156">
        <f>VLOOKUP(FB7,[2]TOAD_Download!$B$1:$F$65536,5,0)</f>
        <v>171.6</v>
      </c>
      <c r="FC10" s="156">
        <f>VLOOKUP(FC7,[2]TOAD_Download!$B$1:$F$65536,5,0)</f>
        <v>945</v>
      </c>
      <c r="FD10" s="156">
        <f>VLOOKUP(FD7,[2]TOAD_Download!$B$1:$F$65536,5,0)</f>
        <v>649.29999999999995</v>
      </c>
      <c r="FE10" s="156">
        <f>VLOOKUP(FE7,[2]TOAD_Download!$B$1:$F$65536,5,0)</f>
        <v>1147.2</v>
      </c>
      <c r="FF10" s="156">
        <f>VLOOKUP(FF7,[2]TOAD_Download!$B$1:$F$65536,5,0)</f>
        <v>603.5</v>
      </c>
      <c r="FG10" s="156">
        <f>VLOOKUP(FG7,[2]TOAD_Download!$B$1:$F$65536,5,0)</f>
        <v>496</v>
      </c>
      <c r="FH10" s="156">
        <f>VLOOKUP(FH7,[2]TOAD_Download!$B$1:$F$65536,5,0)</f>
        <v>223</v>
      </c>
      <c r="FI10" s="156">
        <f>VLOOKUP(FI7,[2]TOAD_Download!$B$1:$F$65536,5,0)</f>
        <v>329</v>
      </c>
      <c r="FJ10" s="156">
        <f>VLOOKUP(FJ7,[2]TOAD_Download!$B$1:$F$65536,5,0)</f>
        <v>687</v>
      </c>
      <c r="FK10" s="156">
        <f>VLOOKUP(FK7,[2]TOAD_Download!$B$1:$F$65536,5,0)</f>
        <v>1161</v>
      </c>
      <c r="FL10" s="156">
        <f>VLOOKUP(FL7,[2]TOAD_Download!$B$1:$F$65536,5,0)</f>
        <v>847</v>
      </c>
      <c r="FM10" s="156">
        <f>VLOOKUP(FM7,[2]TOAD_Download!$B$1:$F$65536,5,0)</f>
        <v>1365</v>
      </c>
      <c r="FN10" s="156">
        <f>VLOOKUP(FN7,[2]TOAD_Download!$B$1:$F$65536,5,0)</f>
        <v>2548.1999999999998</v>
      </c>
      <c r="FO10" s="156">
        <f>VLOOKUP(FO7,[2]TOAD_Download!$B$1:$F$65536,5,0)</f>
        <v>1206.5999999999999</v>
      </c>
      <c r="FP10" s="156">
        <f>VLOOKUP(FP7,[2]TOAD_Download!$B$1:$F$65536,5,0)</f>
        <v>2940.9</v>
      </c>
      <c r="FQ10" s="156">
        <f>VLOOKUP(FQ7,[2]TOAD_Download!$B$1:$F$65536,5,0)</f>
        <v>0</v>
      </c>
      <c r="FR10" s="156">
        <f>VLOOKUP(FR7,[2]TOAD_Download!$B$1:$F$65536,5,0)</f>
        <v>1154.8</v>
      </c>
      <c r="FS10" s="156">
        <f>VLOOKUP(FS7,[2]TOAD_Download!$B$1:$F$65536,5,0)</f>
        <v>1056.0999999999999</v>
      </c>
      <c r="FT10" s="156">
        <f>VLOOKUP(FT7,[2]TOAD_Download!$B$1:$F$65536,5,0)</f>
        <v>0</v>
      </c>
      <c r="FU10" s="156">
        <f>VLOOKUP(FU7,[2]TOAD_Download!$B$1:$F$65536,5,0)</f>
        <v>285</v>
      </c>
      <c r="FV10" s="156">
        <f>VLOOKUP(FV7,[2]TOAD_Download!$B$1:$F$65536,5,0)</f>
        <v>333.3</v>
      </c>
      <c r="FW10" s="156">
        <f>VLOOKUP(FW7,[2]TOAD_Download!$B$1:$F$65536,5,0)</f>
        <v>575.79999999999995</v>
      </c>
      <c r="FX10" s="156">
        <f>VLOOKUP(FX7,[2]TOAD_Download!$B$1:$F$65536,5,0)</f>
        <v>911</v>
      </c>
      <c r="FY10" s="156">
        <f>VLOOKUP(FY7,[2]TOAD_Download!$B$1:$F$65536,5,0)</f>
        <v>504</v>
      </c>
      <c r="FZ10" s="156">
        <f>VLOOKUP(FZ7,[2]TOAD_Download!$B$1:$F$65536,5,0)</f>
        <v>227</v>
      </c>
      <c r="GA10" s="156">
        <f>VLOOKUP(GA7,[2]TOAD_Download!$B$1:$F$65536,5,0)</f>
        <v>2141.9</v>
      </c>
      <c r="GB10" s="152">
        <f>SUM(E10:GA10)</f>
        <v>247160.69999999998</v>
      </c>
      <c r="GC10" s="158"/>
    </row>
    <row r="11" spans="1:187" ht="25.5">
      <c r="B11" s="159" t="s">
        <v>925</v>
      </c>
      <c r="C11" s="135">
        <v>4</v>
      </c>
      <c r="E11" s="160">
        <f>VLOOKUP(E7,[2]TOAD_Download!$B$1:$G$65536,6,0)</f>
        <v>173</v>
      </c>
      <c r="F11" s="160">
        <f>VLOOKUP(F7,[2]TOAD_Download!$B$1:$G$65536,6,0)</f>
        <v>174</v>
      </c>
      <c r="G11" s="160">
        <f>VLOOKUP(G7,[2]TOAD_Download!$B$1:$G$65536,6,0)</f>
        <v>176</v>
      </c>
      <c r="H11" s="160">
        <f>VLOOKUP(H7,[2]TOAD_Download!$B$1:$G$65536,6,0)</f>
        <v>146</v>
      </c>
      <c r="I11" s="160">
        <f>VLOOKUP(I7,[2]TOAD_Download!$B$1:$G$65536,6,0)</f>
        <v>142</v>
      </c>
      <c r="J11" s="160">
        <f>VLOOKUP(J7,[2]TOAD_Download!$B$1:$G$65536,6,0)</f>
        <v>161</v>
      </c>
      <c r="K11" s="160">
        <f>VLOOKUP(K7,[2]TOAD_Download!$B$1:$G$65536,6,0)</f>
        <v>169</v>
      </c>
      <c r="L11" s="160">
        <f>VLOOKUP(L7,[2]TOAD_Download!$B$1:$G$65536,6,0)</f>
        <v>168</v>
      </c>
      <c r="M11" s="160">
        <f>VLOOKUP(M7,[2]TOAD_Download!$B$1:$G$65536,6,0)</f>
        <v>142</v>
      </c>
      <c r="N11" s="160">
        <f>VLOOKUP(N7,[2]TOAD_Download!$B$1:$G$65536,6,0)</f>
        <v>170</v>
      </c>
      <c r="O11" s="160">
        <f>VLOOKUP(O7,[2]TOAD_Download!$B$1:$G$65536,6,0)</f>
        <v>171</v>
      </c>
      <c r="P11" s="160">
        <f>VLOOKUP(P7,[2]TOAD_Download!$B$1:$G$65536,6,0)</f>
        <v>170</v>
      </c>
      <c r="Q11" s="160">
        <f>VLOOKUP(Q7,[2]TOAD_Download!$B$1:$G$65536,6,0)</f>
        <v>172</v>
      </c>
      <c r="R11" s="160">
        <f>VLOOKUP(R7,[2]TOAD_Download!$B$1:$G$65536,6,0)</f>
        <v>146</v>
      </c>
      <c r="S11" s="160">
        <f>VLOOKUP(S7,[2]TOAD_Download!$B$1:$G$65536,6,0)</f>
        <v>165</v>
      </c>
      <c r="T11" s="160">
        <f>VLOOKUP(T7,[2]TOAD_Download!$B$1:$G$65536,6,0)</f>
        <v>163</v>
      </c>
      <c r="U11" s="160">
        <f>VLOOKUP(U7,[2]TOAD_Download!$B$1:$G$65536,6,0)</f>
        <v>161</v>
      </c>
      <c r="V11" s="160">
        <f>VLOOKUP(V7,[2]TOAD_Download!$B$1:$G$65536,6,0)</f>
        <v>144</v>
      </c>
      <c r="W11" s="160">
        <f>VLOOKUP(W7,[2]TOAD_Download!$B$1:$G$65536,6,0)</f>
        <v>143</v>
      </c>
      <c r="X11" s="160">
        <f>VLOOKUP(X7,[2]TOAD_Download!$B$1:$G$65536,6,0)</f>
        <v>141</v>
      </c>
      <c r="Y11" s="160">
        <f>VLOOKUP(Y7,[2]TOAD_Download!$B$1:$G$65536,6,0)</f>
        <v>143</v>
      </c>
      <c r="Z11" s="160">
        <f>VLOOKUP(Z7,[2]TOAD_Download!$B$1:$G$65536,6,0)</f>
        <v>144</v>
      </c>
      <c r="AA11" s="160">
        <f>VLOOKUP(AA7,[2]TOAD_Download!$B$1:$G$65536,6,0)</f>
        <v>141</v>
      </c>
      <c r="AB11" s="160">
        <f>VLOOKUP(AB7,[2]TOAD_Download!$B$1:$G$65536,6,0)</f>
        <v>141</v>
      </c>
      <c r="AC11" s="160">
        <f>VLOOKUP(AC7,[2]TOAD_Download!$B$1:$G$65536,6,0)</f>
        <v>174</v>
      </c>
      <c r="AD11" s="160">
        <f>VLOOKUP(AD7,[2]TOAD_Download!$B$1:$G$65536,6,0)</f>
        <v>171</v>
      </c>
      <c r="AE11" s="160">
        <f>VLOOKUP(AE7,[2]TOAD_Download!$B$1:$G$65536,6,0)</f>
        <v>163</v>
      </c>
      <c r="AF11" s="160">
        <f>VLOOKUP(AF7,[2]TOAD_Download!$B$1:$G$65536,6,0)</f>
        <v>149</v>
      </c>
      <c r="AG11" s="160">
        <f>VLOOKUP(AG7,[2]TOAD_Download!$B$1:$G$65536,6,0)</f>
        <v>153</v>
      </c>
      <c r="AH11" s="160">
        <f>VLOOKUP(AH7,[2]TOAD_Download!$B$1:$G$65536,6,0)</f>
        <v>144</v>
      </c>
      <c r="AI11" s="160">
        <f>VLOOKUP(AI7,[2]TOAD_Download!$B$1:$G$65536,6,0)</f>
        <v>150</v>
      </c>
      <c r="AJ11" s="160">
        <f>VLOOKUP(AJ7,[2]TOAD_Download!$B$1:$G$65536,6,0)</f>
        <v>142</v>
      </c>
      <c r="AK11" s="160">
        <f>VLOOKUP(AK7,[2]TOAD_Download!$B$1:$G$65536,6,0)</f>
        <v>143</v>
      </c>
      <c r="AL11" s="160">
        <f>VLOOKUP(AL7,[2]TOAD_Download!$B$1:$G$65536,6,0)</f>
        <v>145</v>
      </c>
      <c r="AM11" s="160">
        <f>VLOOKUP(AM7,[2]TOAD_Download!$B$1:$G$65536,6,0)</f>
        <v>146</v>
      </c>
      <c r="AN11" s="160">
        <f>VLOOKUP(AN7,[2]TOAD_Download!$B$1:$G$65536,6,0)</f>
        <v>146</v>
      </c>
      <c r="AO11" s="160">
        <f>VLOOKUP(AO7,[2]TOAD_Download!$B$1:$G$65536,6,0)</f>
        <v>142</v>
      </c>
      <c r="AP11" s="160">
        <f>VLOOKUP(AP7,[2]TOAD_Download!$B$1:$G$65536,6,0)</f>
        <v>141</v>
      </c>
      <c r="AQ11" s="160">
        <f>VLOOKUP(AQ7,[2]TOAD_Download!$B$1:$G$65536,6,0)</f>
        <v>169</v>
      </c>
      <c r="AR11" s="160">
        <f>VLOOKUP(AR7,[2]TOAD_Download!$B$1:$G$65536,6,0)</f>
        <v>172</v>
      </c>
      <c r="AS11" s="160">
        <f>VLOOKUP(AS7,[2]TOAD_Download!$B$1:$G$65536,6,0)</f>
        <v>137</v>
      </c>
      <c r="AT11" s="160">
        <f>VLOOKUP(AT7,[2]TOAD_Download!$B$1:$G$65536,6,0)</f>
        <v>172</v>
      </c>
      <c r="AU11" s="160">
        <f>VLOOKUP(AU7,[2]TOAD_Download!$B$1:$G$65536,6,0)</f>
        <v>171</v>
      </c>
      <c r="AV11" s="160">
        <f>VLOOKUP(AV7,[2]TOAD_Download!$B$1:$G$65536,6,0)</f>
        <v>167</v>
      </c>
      <c r="AW11" s="160">
        <f>VLOOKUP(AW7,[2]TOAD_Download!$B$1:$G$65536,6,0)</f>
        <v>138</v>
      </c>
      <c r="AX11" s="160">
        <f>VLOOKUP(AX7,[2]TOAD_Download!$B$1:$G$65536,6,0)</f>
        <v>141</v>
      </c>
      <c r="AY11" s="160">
        <f>VLOOKUP(AY7,[2]TOAD_Download!$B$1:$G$65536,6,0)</f>
        <v>136</v>
      </c>
      <c r="AZ11" s="160">
        <f>VLOOKUP(AZ7,[2]TOAD_Download!$B$1:$G$65536,6,0)</f>
        <v>133</v>
      </c>
      <c r="BA11" s="160">
        <f>VLOOKUP(BA7,[2]TOAD_Download!$B$1:$G$65536,6,0)</f>
        <v>141</v>
      </c>
      <c r="BB11" s="160">
        <f>VLOOKUP(BB7,[2]TOAD_Download!$B$1:$G$65536,6,0)</f>
        <v>166</v>
      </c>
      <c r="BC11" s="160">
        <f>VLOOKUP(BC7,[2]TOAD_Download!$B$1:$G$65536,6,0)</f>
        <v>167</v>
      </c>
      <c r="BD11" s="160">
        <f>VLOOKUP(BD7,[2]TOAD_Download!$B$1:$G$65536,6,0)</f>
        <v>168</v>
      </c>
      <c r="BE11" s="160">
        <f>VLOOKUP(BE7,[2]TOAD_Download!$B$1:$G$65536,6,0)</f>
        <v>170</v>
      </c>
      <c r="BF11" s="160">
        <f>VLOOKUP(BF7,[2]TOAD_Download!$B$1:$G$65536,6,0)</f>
        <v>169</v>
      </c>
      <c r="BG11" s="160">
        <f>VLOOKUP(BG7,[2]TOAD_Download!$B$1:$G$65536,6,0)</f>
        <v>163</v>
      </c>
      <c r="BH11" s="160">
        <f>VLOOKUP(BH7,[2]TOAD_Download!$B$1:$G$65536,6,0)</f>
        <v>171</v>
      </c>
      <c r="BI11" s="160">
        <f>VLOOKUP(BI7,[2]TOAD_Download!$B$1:$G$65536,6,0)</f>
        <v>144</v>
      </c>
      <c r="BJ11" s="160">
        <f>VLOOKUP(BJ7,[2]TOAD_Download!$B$1:$G$65536,6,0)</f>
        <v>141</v>
      </c>
      <c r="BK11" s="160">
        <f>VLOOKUP(BK7,[2]TOAD_Download!$B$1:$G$65536,6,0)</f>
        <v>148</v>
      </c>
      <c r="BL11" s="160">
        <f>VLOOKUP(BL7,[2]TOAD_Download!$B$1:$G$65536,6,0)</f>
        <v>165</v>
      </c>
      <c r="BM11" s="160">
        <f>VLOOKUP(BM7,[2]TOAD_Download!$B$1:$G$65536,6,0)</f>
        <v>163</v>
      </c>
      <c r="BN11" s="160">
        <f>VLOOKUP(BN7,[2]TOAD_Download!$B$1:$G$65536,6,0)</f>
        <v>145</v>
      </c>
      <c r="BO11" s="160">
        <f>VLOOKUP(BO7,[2]TOAD_Download!$B$1:$G$65536,6,0)</f>
        <v>143</v>
      </c>
      <c r="BP11" s="160">
        <f>VLOOKUP(BP7,[2]TOAD_Download!$B$1:$G$65536,6,0)</f>
        <v>157</v>
      </c>
      <c r="BQ11" s="160">
        <f>VLOOKUP(BQ7,[2]TOAD_Download!$B$1:$G$65536,6,0)</f>
        <v>145</v>
      </c>
      <c r="BR11" s="160">
        <f>VLOOKUP(BR7,[2]TOAD_Download!$B$1:$G$65536,6,0)</f>
        <v>142</v>
      </c>
      <c r="BS11" s="160">
        <f>VLOOKUP(BS7,[2]TOAD_Download!$B$1:$G$65536,6,0)</f>
        <v>172</v>
      </c>
      <c r="BT11" s="160">
        <f>VLOOKUP(BT7,[2]TOAD_Download!$B$1:$G$65536,6,0)</f>
        <v>147</v>
      </c>
      <c r="BU11" s="160">
        <f>VLOOKUP(BU7,[2]TOAD_Download!$B$1:$G$65536,6,0)</f>
        <v>142</v>
      </c>
      <c r="BV11" s="160">
        <f>VLOOKUP(BV7,[2]TOAD_Download!$B$1:$G$65536,6,0)</f>
        <v>147</v>
      </c>
      <c r="BW11" s="160">
        <f>VLOOKUP(BW7,[2]TOAD_Download!$B$1:$G$65536,6,0)</f>
        <v>148</v>
      </c>
      <c r="BX11" s="160">
        <f>VLOOKUP(BX7,[2]TOAD_Download!$B$1:$G$65536,6,0)</f>
        <v>145</v>
      </c>
      <c r="BY11" s="160">
        <f>VLOOKUP(BY7,[2]TOAD_Download!$B$1:$G$65536,6,0)</f>
        <v>171</v>
      </c>
      <c r="BZ11" s="160">
        <f>VLOOKUP(BZ7,[2]TOAD_Download!$B$1:$G$65536,6,0)</f>
        <v>144</v>
      </c>
      <c r="CA11" s="160">
        <f>VLOOKUP(CA7,[2]TOAD_Download!$B$1:$G$65536,6,0)</f>
        <v>141</v>
      </c>
      <c r="CB11" s="160">
        <f>VLOOKUP(CB7,[2]TOAD_Download!$B$1:$G$65536,6,0)</f>
        <v>113</v>
      </c>
      <c r="CC11" s="160">
        <f>VLOOKUP(CC7,[2]TOAD_Download!$B$1:$G$65536,6,0)</f>
        <v>0</v>
      </c>
      <c r="CD11" s="160">
        <f>VLOOKUP(CD7,[2]TOAD_Download!$B$1:$G$65536,6,0)</f>
        <v>173</v>
      </c>
      <c r="CE11" s="160">
        <f>VLOOKUP(CE7,[2]TOAD_Download!$B$1:$G$65536,6,0)</f>
        <v>147</v>
      </c>
      <c r="CF11" s="160">
        <f>VLOOKUP(CF7,[2]TOAD_Download!$B$1:$G$65536,6,0)</f>
        <v>0</v>
      </c>
      <c r="CG11" s="160">
        <f>VLOOKUP(CG7,[2]TOAD_Download!$B$1:$G$65536,6,0)</f>
        <v>140</v>
      </c>
      <c r="CH11" s="160">
        <f>VLOOKUP(CH7,[2]TOAD_Download!$B$1:$G$65536,6,0)</f>
        <v>143</v>
      </c>
      <c r="CI11" s="160">
        <f>VLOOKUP(CI7,[2]TOAD_Download!$B$1:$G$65536,6,0)</f>
        <v>139</v>
      </c>
      <c r="CJ11" s="160">
        <f>VLOOKUP(CJ7,[2]TOAD_Download!$B$1:$G$65536,6,0)</f>
        <v>145</v>
      </c>
      <c r="CK11" s="160">
        <f>VLOOKUP(CK7,[2]TOAD_Download!$B$1:$G$65536,6,0)</f>
        <v>156</v>
      </c>
      <c r="CL11" s="160">
        <f>VLOOKUP(CL7,[2]TOAD_Download!$B$1:$G$65536,6,0)</f>
        <v>162</v>
      </c>
      <c r="CM11" s="160">
        <f>VLOOKUP(CM7,[2]TOAD_Download!$B$1:$G$65536,6,0)</f>
        <v>164</v>
      </c>
      <c r="CN11" s="160">
        <f>VLOOKUP(CN7,[2]TOAD_Download!$B$1:$G$65536,6,0)</f>
        <v>146</v>
      </c>
      <c r="CO11" s="160">
        <f>VLOOKUP(CO7,[2]TOAD_Download!$B$1:$G$65536,6,0)</f>
        <v>146</v>
      </c>
      <c r="CP11" s="160">
        <f>VLOOKUP(CP7,[2]TOAD_Download!$B$1:$G$65536,6,0)</f>
        <v>175</v>
      </c>
      <c r="CQ11" s="160">
        <f>VLOOKUP(CQ7,[2]TOAD_Download!$B$1:$G$65536,6,0)</f>
        <v>168</v>
      </c>
      <c r="CR11" s="160">
        <f>VLOOKUP(CR7,[2]TOAD_Download!$B$1:$G$65536,6,0)</f>
        <v>167</v>
      </c>
      <c r="CS11" s="160">
        <f>VLOOKUP(CS7,[2]TOAD_Download!$B$1:$G$65536,6,0)</f>
        <v>146</v>
      </c>
      <c r="CT11" s="160">
        <f>VLOOKUP(CT7,[2]TOAD_Download!$B$1:$G$65536,6,0)</f>
        <v>144</v>
      </c>
      <c r="CU11" s="160">
        <f>VLOOKUP(CU7,[2]TOAD_Download!$B$1:$G$65536,6,0)</f>
        <v>143</v>
      </c>
      <c r="CV11" s="160">
        <f>VLOOKUP(CV7,[2]TOAD_Download!$B$1:$G$65536,6,0)</f>
        <v>140</v>
      </c>
      <c r="CW11" s="160">
        <f>VLOOKUP(CW7,[2]TOAD_Download!$B$1:$G$65536,6,0)</f>
        <v>141</v>
      </c>
      <c r="CX11" s="160">
        <f>VLOOKUP(CX7,[2]TOAD_Download!$B$1:$G$65536,6,0)</f>
        <v>143</v>
      </c>
      <c r="CY11" s="160">
        <f>VLOOKUP(CY7,[2]TOAD_Download!$B$1:$G$65536,6,0)</f>
        <v>138</v>
      </c>
      <c r="CZ11" s="160">
        <f>VLOOKUP(CZ7,[2]TOAD_Download!$B$1:$G$65536,6,0)</f>
        <v>139</v>
      </c>
      <c r="DA11" s="160">
        <f>VLOOKUP(DA7,[2]TOAD_Download!$B$1:$G$65536,6,0)</f>
        <v>141</v>
      </c>
      <c r="DB11" s="160">
        <f>VLOOKUP(DB7,[2]TOAD_Download!$B$1:$G$65536,6,0)</f>
        <v>146</v>
      </c>
      <c r="DC11" s="160">
        <f>VLOOKUP(DC7,[2]TOAD_Download!$B$1:$G$65536,6,0)</f>
        <v>142</v>
      </c>
      <c r="DD11" s="160">
        <f>VLOOKUP(DD7,[2]TOAD_Download!$B$1:$G$65536,6,0)</f>
        <v>158</v>
      </c>
      <c r="DE11" s="160">
        <f>VLOOKUP(DE7,[2]TOAD_Download!$B$1:$G$65536,6,0)</f>
        <v>159</v>
      </c>
      <c r="DF11" s="160">
        <f>VLOOKUP(DF7,[2]TOAD_Download!$B$1:$G$65536,6,0)</f>
        <v>147</v>
      </c>
      <c r="DG11" s="160">
        <f>VLOOKUP(DG7,[2]TOAD_Download!$B$1:$G$65536,6,0)</f>
        <v>146</v>
      </c>
      <c r="DH11" s="160">
        <f>VLOOKUP(DH7,[2]TOAD_Download!$B$1:$G$65536,6,0)</f>
        <v>173</v>
      </c>
      <c r="DI11" s="160">
        <f>VLOOKUP(DI7,[2]TOAD_Download!$B$1:$G$65536,6,0)</f>
        <v>142</v>
      </c>
      <c r="DJ11" s="160">
        <f>VLOOKUP(DJ7,[2]TOAD_Download!$B$1:$G$65536,6,0)</f>
        <v>144</v>
      </c>
      <c r="DK11" s="160">
        <f>VLOOKUP(DK7,[2]TOAD_Download!$B$1:$G$65536,6,0)</f>
        <v>145</v>
      </c>
      <c r="DL11" s="160">
        <f>VLOOKUP(DL7,[2]TOAD_Download!$B$1:$G$65536,6,0)</f>
        <v>143</v>
      </c>
      <c r="DM11" s="160">
        <f>VLOOKUP(DM7,[2]TOAD_Download!$B$1:$G$65536,6,0)</f>
        <v>140</v>
      </c>
      <c r="DN11" s="160">
        <f>VLOOKUP(DN7,[2]TOAD_Download!$B$1:$G$65536,6,0)</f>
        <v>162</v>
      </c>
      <c r="DO11" s="160">
        <f>VLOOKUP(DO7,[2]TOAD_Download!$B$1:$G$65536,6,0)</f>
        <v>150</v>
      </c>
      <c r="DP11" s="160">
        <f>VLOOKUP(DP7,[2]TOAD_Download!$B$1:$G$65536,6,0)</f>
        <v>146</v>
      </c>
      <c r="DQ11" s="160">
        <f>VLOOKUP(DQ7,[2]TOAD_Download!$B$1:$G$65536,6,0)</f>
        <v>167</v>
      </c>
      <c r="DR11" s="160">
        <f>VLOOKUP(DR7,[2]TOAD_Download!$B$1:$G$65536,6,0)</f>
        <v>142</v>
      </c>
      <c r="DS11" s="160">
        <f>VLOOKUP(DS7,[2]TOAD_Download!$B$1:$G$65536,6,0)</f>
        <v>0</v>
      </c>
      <c r="DT11" s="160">
        <f>VLOOKUP(DT7,[2]TOAD_Download!$B$1:$G$65536,6,0)</f>
        <v>144</v>
      </c>
      <c r="DU11" s="160">
        <f>VLOOKUP(DU7,[2]TOAD_Download!$B$1:$G$65536,6,0)</f>
        <v>147</v>
      </c>
      <c r="DV11" s="160">
        <f>VLOOKUP(DV7,[2]TOAD_Download!$B$1:$G$65536,6,0)</f>
        <v>139</v>
      </c>
      <c r="DW11" s="160">
        <f>VLOOKUP(DW7,[2]TOAD_Download!$B$1:$G$65536,6,0)</f>
        <v>162</v>
      </c>
      <c r="DX11" s="160">
        <f>VLOOKUP(DX7,[2]TOAD_Download!$B$1:$G$65536,6,0)</f>
        <v>144</v>
      </c>
      <c r="DY11" s="160">
        <f>VLOOKUP(DY7,[2]TOAD_Download!$B$1:$G$65536,6,0)</f>
        <v>140</v>
      </c>
      <c r="DZ11" s="160">
        <f>VLOOKUP(DZ7,[2]TOAD_Download!$B$1:$G$65536,6,0)</f>
        <v>166</v>
      </c>
      <c r="EA11" s="160">
        <f>VLOOKUP(EA7,[2]TOAD_Download!$B$1:$G$65536,6,0)</f>
        <v>165</v>
      </c>
      <c r="EB11" s="160">
        <f>VLOOKUP(EB7,[2]TOAD_Download!$B$1:$G$65536,6,0)</f>
        <v>169</v>
      </c>
      <c r="EC11" s="160">
        <f>VLOOKUP(EC7,[2]TOAD_Download!$B$1:$G$65536,6,0)</f>
        <v>143</v>
      </c>
      <c r="ED11" s="160">
        <f>VLOOKUP(ED7,[2]TOAD_Download!$B$1:$G$65536,6,0)</f>
        <v>144</v>
      </c>
      <c r="EE11" s="160">
        <f>VLOOKUP(EE7,[2]TOAD_Download!$B$1:$G$65536,6,0)</f>
        <v>142</v>
      </c>
      <c r="EF11" s="160">
        <f>VLOOKUP(EF7,[2]TOAD_Download!$B$1:$G$65536,6,0)</f>
        <v>168</v>
      </c>
      <c r="EG11" s="160">
        <f>VLOOKUP(EG7,[2]TOAD_Download!$B$1:$G$65536,6,0)</f>
        <v>138</v>
      </c>
      <c r="EH11" s="160">
        <f>VLOOKUP(EH7,[2]TOAD_Download!$B$1:$G$65536,6,0)</f>
        <v>143</v>
      </c>
      <c r="EI11" s="160">
        <f>VLOOKUP(EI7,[2]TOAD_Download!$B$1:$G$65536,6,0)</f>
        <v>0</v>
      </c>
      <c r="EJ11" s="160">
        <f>VLOOKUP(EJ7,[2]TOAD_Download!$B$1:$G$65536,6,0)</f>
        <v>141</v>
      </c>
      <c r="EK11" s="160">
        <f>VLOOKUP(EK7,[2]TOAD_Download!$B$1:$G$65536,6,0)</f>
        <v>147</v>
      </c>
      <c r="EL11" s="160">
        <f>VLOOKUP(EL7,[2]TOAD_Download!$B$1:$G$65536,6,0)</f>
        <v>147</v>
      </c>
      <c r="EM11" s="160">
        <f>VLOOKUP(EM7,[2]TOAD_Download!$B$1:$G$65536,6,0)</f>
        <v>144</v>
      </c>
      <c r="EN11" s="160">
        <f>VLOOKUP(EN7,[2]TOAD_Download!$B$1:$G$65536,6,0)</f>
        <v>145</v>
      </c>
      <c r="EO11" s="160">
        <f>VLOOKUP(EO7,[2]TOAD_Download!$B$1:$G$65536,6,0)</f>
        <v>139</v>
      </c>
      <c r="EP11" s="160">
        <f>VLOOKUP(EP7,[2]TOAD_Download!$B$1:$G$65536,6,0)</f>
        <v>146</v>
      </c>
      <c r="EQ11" s="160">
        <f>VLOOKUP(EQ7,[2]TOAD_Download!$B$1:$G$65536,6,0)</f>
        <v>146</v>
      </c>
      <c r="ER11" s="160">
        <f>VLOOKUP(ER7,[2]TOAD_Download!$B$1:$G$65536,6,0)</f>
        <v>142</v>
      </c>
      <c r="ES11" s="160">
        <f>VLOOKUP(ES7,[2]TOAD_Download!$B$1:$G$65536,6,0)</f>
        <v>169</v>
      </c>
      <c r="ET11" s="160">
        <f>VLOOKUP(ET7,[2]TOAD_Download!$B$1:$G$65536,6,0)</f>
        <v>146</v>
      </c>
      <c r="EU11" s="160">
        <f>VLOOKUP(EU7,[2]TOAD_Download!$B$1:$G$65536,6,0)</f>
        <v>142</v>
      </c>
      <c r="EV11" s="160">
        <f>VLOOKUP(EV7,[2]TOAD_Download!$B$1:$G$65536,6,0)</f>
        <v>134</v>
      </c>
      <c r="EW11" s="160">
        <f>VLOOKUP(EW7,[2]TOAD_Download!$B$1:$G$65536,6,0)</f>
        <v>145</v>
      </c>
      <c r="EX11" s="160">
        <f>VLOOKUP(EX7,[2]TOAD_Download!$B$1:$G$65536,6,0)</f>
        <v>0</v>
      </c>
      <c r="EY11" s="160">
        <f>VLOOKUP(EY7,[2]TOAD_Download!$B$1:$G$65536,6,0)</f>
        <v>169</v>
      </c>
      <c r="EZ11" s="160">
        <f>VLOOKUP(EZ7,[2]TOAD_Download!$B$1:$G$65536,6,0)</f>
        <v>141</v>
      </c>
      <c r="FA11" s="160">
        <f>VLOOKUP(FA7,[2]TOAD_Download!$B$1:$G$65536,6,0)</f>
        <v>160</v>
      </c>
      <c r="FB11" s="160">
        <f>VLOOKUP(FB7,[2]TOAD_Download!$B$1:$G$65536,6,0)</f>
        <v>147</v>
      </c>
      <c r="FC11" s="160">
        <f>VLOOKUP(FC7,[2]TOAD_Download!$B$1:$G$65536,6,0)</f>
        <v>174</v>
      </c>
      <c r="FD11" s="160">
        <f>VLOOKUP(FD7,[2]TOAD_Download!$B$1:$G$65536,6,0)</f>
        <v>138</v>
      </c>
      <c r="FE11" s="160">
        <f>VLOOKUP(FE7,[2]TOAD_Download!$B$1:$G$65536,6,0)</f>
        <v>161</v>
      </c>
      <c r="FF11" s="160">
        <f>VLOOKUP(FF7,[2]TOAD_Download!$B$1:$G$65536,6,0)</f>
        <v>143</v>
      </c>
      <c r="FG11" s="160">
        <f>VLOOKUP(FG7,[2]TOAD_Download!$B$1:$G$65536,6,0)</f>
        <v>140</v>
      </c>
      <c r="FH11" s="160">
        <f>VLOOKUP(FH7,[2]TOAD_Download!$B$1:$G$65536,6,0)</f>
        <v>142</v>
      </c>
      <c r="FI11" s="160">
        <f>VLOOKUP(FI7,[2]TOAD_Download!$B$1:$G$65536,6,0)</f>
        <v>137</v>
      </c>
      <c r="FJ11" s="160">
        <f>VLOOKUP(FJ7,[2]TOAD_Download!$B$1:$G$65536,6,0)</f>
        <v>140</v>
      </c>
      <c r="FK11" s="160">
        <f>VLOOKUP(FK7,[2]TOAD_Download!$B$1:$G$65536,6,0)</f>
        <v>160</v>
      </c>
      <c r="FL11" s="160">
        <f>VLOOKUP(FL7,[2]TOAD_Download!$B$1:$G$65536,6,0)</f>
        <v>166</v>
      </c>
      <c r="FM11" s="160">
        <f>VLOOKUP(FM7,[2]TOAD_Download!$B$1:$G$65536,6,0)</f>
        <v>170</v>
      </c>
      <c r="FN11" s="160">
        <f>VLOOKUP(FN7,[2]TOAD_Download!$B$1:$G$65536,6,0)</f>
        <v>170</v>
      </c>
      <c r="FO11" s="160">
        <f>VLOOKUP(FO7,[2]TOAD_Download!$B$1:$G$65536,6,0)</f>
        <v>166</v>
      </c>
      <c r="FP11" s="160">
        <f>VLOOKUP(FP7,[2]TOAD_Download!$B$1:$G$65536,6,0)</f>
        <v>168</v>
      </c>
      <c r="FQ11" s="160">
        <f>VLOOKUP(FQ7,[2]TOAD_Download!$B$1:$G$65536,6,0)</f>
        <v>0</v>
      </c>
      <c r="FR11" s="160">
        <f>VLOOKUP(FR7,[2]TOAD_Download!$B$1:$G$65536,6,0)</f>
        <v>170</v>
      </c>
      <c r="FS11" s="160">
        <f>VLOOKUP(FS7,[2]TOAD_Download!$B$1:$G$65536,6,0)</f>
        <v>172</v>
      </c>
      <c r="FT11" s="160">
        <f>VLOOKUP(FT7,[2]TOAD_Download!$B$1:$G$65536,6,0)</f>
        <v>0</v>
      </c>
      <c r="FU11" s="160">
        <f>VLOOKUP(FU7,[2]TOAD_Download!$B$1:$G$65536,6,0)</f>
        <v>138</v>
      </c>
      <c r="FV11" s="160">
        <f>VLOOKUP(FV7,[2]TOAD_Download!$B$1:$G$65536,6,0)</f>
        <v>143</v>
      </c>
      <c r="FW11" s="160">
        <f>VLOOKUP(FW7,[2]TOAD_Download!$B$1:$G$65536,6,0)</f>
        <v>147</v>
      </c>
      <c r="FX11" s="160">
        <f>VLOOKUP(FX7,[2]TOAD_Download!$B$1:$G$65536,6,0)</f>
        <v>159</v>
      </c>
      <c r="FY11" s="160">
        <f>VLOOKUP(FY7,[2]TOAD_Download!$B$1:$G$65536,6,0)</f>
        <v>142</v>
      </c>
      <c r="FZ11" s="160">
        <f>VLOOKUP(FZ7,[2]TOAD_Download!$B$1:$G$65536,6,0)</f>
        <v>142</v>
      </c>
      <c r="GA11" s="160">
        <f>VLOOKUP(GA7,[2]TOAD_Download!$B$1:$G$65536,6,0)</f>
        <v>154</v>
      </c>
      <c r="GB11" s="152">
        <f>SUM(E11:GA11)</f>
        <v>26133</v>
      </c>
      <c r="GC11" s="158"/>
    </row>
    <row r="12" spans="1:187" ht="25.5">
      <c r="B12" s="157" t="s">
        <v>529</v>
      </c>
      <c r="C12" s="135">
        <v>5</v>
      </c>
      <c r="E12" s="156">
        <v>0</v>
      </c>
      <c r="F12" s="156">
        <v>0</v>
      </c>
      <c r="G12" s="156">
        <v>0</v>
      </c>
      <c r="H12" s="156">
        <v>0</v>
      </c>
      <c r="I12" s="156">
        <v>0</v>
      </c>
      <c r="J12" s="156">
        <v>0</v>
      </c>
      <c r="K12" s="156">
        <v>0</v>
      </c>
      <c r="L12" s="156">
        <v>0</v>
      </c>
      <c r="M12" s="156">
        <v>0</v>
      </c>
      <c r="N12" s="156">
        <v>0</v>
      </c>
      <c r="O12" s="156">
        <v>0</v>
      </c>
      <c r="P12" s="156">
        <v>0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>
        <v>0</v>
      </c>
      <c r="AG12" s="156">
        <v>0</v>
      </c>
      <c r="AH12" s="156">
        <v>0</v>
      </c>
      <c r="AI12" s="156">
        <v>0</v>
      </c>
      <c r="AJ12" s="156">
        <v>0</v>
      </c>
      <c r="AK12" s="156">
        <v>0</v>
      </c>
      <c r="AL12" s="156">
        <v>0</v>
      </c>
      <c r="AM12" s="156">
        <v>0</v>
      </c>
      <c r="AN12" s="156">
        <v>0</v>
      </c>
      <c r="AO12" s="156">
        <v>0</v>
      </c>
      <c r="AP12" s="156">
        <v>0</v>
      </c>
      <c r="AQ12" s="156">
        <v>0</v>
      </c>
      <c r="AR12" s="156">
        <v>0</v>
      </c>
      <c r="AS12" s="156">
        <v>0</v>
      </c>
      <c r="AT12" s="156">
        <v>0</v>
      </c>
      <c r="AU12" s="156">
        <v>0</v>
      </c>
      <c r="AV12" s="156">
        <v>0</v>
      </c>
      <c r="AW12" s="156">
        <v>0</v>
      </c>
      <c r="AX12" s="156">
        <v>0</v>
      </c>
      <c r="AY12" s="156">
        <v>0</v>
      </c>
      <c r="AZ12" s="156">
        <v>0</v>
      </c>
      <c r="BA12" s="156">
        <v>0</v>
      </c>
      <c r="BB12" s="156">
        <v>0</v>
      </c>
      <c r="BC12" s="156">
        <v>0</v>
      </c>
      <c r="BD12" s="156">
        <v>0</v>
      </c>
      <c r="BE12" s="156">
        <v>0</v>
      </c>
      <c r="BF12" s="156">
        <v>0</v>
      </c>
      <c r="BG12" s="156">
        <v>0</v>
      </c>
      <c r="BH12" s="156">
        <v>0</v>
      </c>
      <c r="BI12" s="156">
        <v>0</v>
      </c>
      <c r="BJ12" s="156">
        <v>0</v>
      </c>
      <c r="BK12" s="156">
        <v>0</v>
      </c>
      <c r="BL12" s="156">
        <v>0</v>
      </c>
      <c r="BM12" s="156">
        <v>0</v>
      </c>
      <c r="BN12" s="156">
        <v>0</v>
      </c>
      <c r="BO12" s="156">
        <v>0</v>
      </c>
      <c r="BP12" s="156">
        <v>0</v>
      </c>
      <c r="BQ12" s="156">
        <v>0</v>
      </c>
      <c r="BR12" s="156">
        <v>0</v>
      </c>
      <c r="BS12" s="156">
        <v>0</v>
      </c>
      <c r="BT12" s="156">
        <v>0</v>
      </c>
      <c r="BU12" s="156">
        <v>0</v>
      </c>
      <c r="BV12" s="156">
        <v>0</v>
      </c>
      <c r="BW12" s="156">
        <v>0</v>
      </c>
      <c r="BX12" s="156">
        <v>0</v>
      </c>
      <c r="BY12" s="156">
        <v>0</v>
      </c>
      <c r="BZ12" s="156">
        <v>0</v>
      </c>
      <c r="CA12" s="156">
        <v>0</v>
      </c>
      <c r="CB12" s="156">
        <v>0</v>
      </c>
      <c r="CC12" s="156">
        <v>0</v>
      </c>
      <c r="CD12" s="156">
        <v>0</v>
      </c>
      <c r="CE12" s="156">
        <v>0</v>
      </c>
      <c r="CF12" s="156">
        <v>0</v>
      </c>
      <c r="CG12" s="156">
        <v>0</v>
      </c>
      <c r="CH12" s="156">
        <v>0</v>
      </c>
      <c r="CI12" s="156">
        <v>0</v>
      </c>
      <c r="CJ12" s="156">
        <v>0</v>
      </c>
      <c r="CK12" s="156">
        <v>0</v>
      </c>
      <c r="CL12" s="156">
        <v>0</v>
      </c>
      <c r="CM12" s="156">
        <v>0</v>
      </c>
      <c r="CN12" s="156">
        <v>0</v>
      </c>
      <c r="CO12" s="156">
        <v>0</v>
      </c>
      <c r="CP12" s="156">
        <v>0</v>
      </c>
      <c r="CQ12" s="156">
        <v>0</v>
      </c>
      <c r="CR12" s="156">
        <v>0</v>
      </c>
      <c r="CS12" s="156">
        <v>0</v>
      </c>
      <c r="CT12" s="156">
        <v>0</v>
      </c>
      <c r="CU12" s="156">
        <v>0</v>
      </c>
      <c r="CV12" s="156">
        <v>0</v>
      </c>
      <c r="CW12" s="156">
        <v>0</v>
      </c>
      <c r="CX12" s="156">
        <v>0</v>
      </c>
      <c r="CY12" s="156">
        <v>0</v>
      </c>
      <c r="CZ12" s="156">
        <v>0</v>
      </c>
      <c r="DA12" s="156">
        <v>0</v>
      </c>
      <c r="DB12" s="156">
        <v>0</v>
      </c>
      <c r="DC12" s="156">
        <v>0</v>
      </c>
      <c r="DD12" s="156">
        <v>0</v>
      </c>
      <c r="DE12" s="156">
        <v>0</v>
      </c>
      <c r="DF12" s="156">
        <v>0</v>
      </c>
      <c r="DG12" s="156">
        <v>0</v>
      </c>
      <c r="DH12" s="156">
        <v>0</v>
      </c>
      <c r="DI12" s="156">
        <v>0</v>
      </c>
      <c r="DJ12" s="156">
        <v>0</v>
      </c>
      <c r="DK12" s="156">
        <v>0</v>
      </c>
      <c r="DL12" s="156">
        <v>0</v>
      </c>
      <c r="DM12" s="156">
        <v>0</v>
      </c>
      <c r="DN12" s="156">
        <v>0</v>
      </c>
      <c r="DO12" s="156">
        <v>0</v>
      </c>
      <c r="DP12" s="156">
        <v>0</v>
      </c>
      <c r="DQ12" s="156">
        <v>0</v>
      </c>
      <c r="DR12" s="156">
        <v>1</v>
      </c>
      <c r="DS12" s="156">
        <v>0</v>
      </c>
      <c r="DT12" s="156">
        <v>0</v>
      </c>
      <c r="DU12" s="156">
        <v>0</v>
      </c>
      <c r="DV12" s="156">
        <v>0</v>
      </c>
      <c r="DW12" s="156">
        <v>0</v>
      </c>
      <c r="DX12" s="156">
        <v>0</v>
      </c>
      <c r="DY12" s="156">
        <v>0</v>
      </c>
      <c r="DZ12" s="156">
        <v>0</v>
      </c>
      <c r="EA12" s="156">
        <v>0</v>
      </c>
      <c r="EB12" s="156">
        <v>0</v>
      </c>
      <c r="EC12" s="156">
        <v>0</v>
      </c>
      <c r="ED12" s="156">
        <v>0</v>
      </c>
      <c r="EE12" s="156">
        <v>0</v>
      </c>
      <c r="EF12" s="156">
        <v>0</v>
      </c>
      <c r="EG12" s="156">
        <v>0</v>
      </c>
      <c r="EH12" s="156">
        <v>0</v>
      </c>
      <c r="EI12" s="156">
        <v>0</v>
      </c>
      <c r="EJ12" s="156">
        <v>0</v>
      </c>
      <c r="EK12" s="156">
        <v>0</v>
      </c>
      <c r="EL12" s="156">
        <v>0</v>
      </c>
      <c r="EM12" s="156">
        <v>0</v>
      </c>
      <c r="EN12" s="156">
        <v>0</v>
      </c>
      <c r="EO12" s="156">
        <v>0</v>
      </c>
      <c r="EP12" s="156">
        <v>0</v>
      </c>
      <c r="EQ12" s="156">
        <v>0</v>
      </c>
      <c r="ER12" s="156">
        <v>0</v>
      </c>
      <c r="ES12" s="156">
        <v>0</v>
      </c>
      <c r="ET12" s="156">
        <v>0</v>
      </c>
      <c r="EU12" s="156">
        <v>0</v>
      </c>
      <c r="EV12" s="156">
        <v>0</v>
      </c>
      <c r="EW12" s="156">
        <v>0</v>
      </c>
      <c r="EX12" s="156">
        <v>0</v>
      </c>
      <c r="EY12" s="156">
        <v>0</v>
      </c>
      <c r="EZ12" s="156">
        <v>0</v>
      </c>
      <c r="FA12" s="156">
        <v>0</v>
      </c>
      <c r="FB12" s="156">
        <v>0</v>
      </c>
      <c r="FC12" s="156">
        <v>0</v>
      </c>
      <c r="FD12" s="156">
        <v>0</v>
      </c>
      <c r="FE12" s="156">
        <v>0</v>
      </c>
      <c r="FF12" s="156">
        <v>0</v>
      </c>
      <c r="FG12" s="156">
        <v>0</v>
      </c>
      <c r="FH12" s="156">
        <v>0</v>
      </c>
      <c r="FI12" s="156">
        <v>0</v>
      </c>
      <c r="FJ12" s="156">
        <v>0</v>
      </c>
      <c r="FK12" s="156">
        <v>0</v>
      </c>
      <c r="FL12" s="156">
        <v>0</v>
      </c>
      <c r="FM12" s="156">
        <v>0</v>
      </c>
      <c r="FN12" s="156">
        <v>0</v>
      </c>
      <c r="FO12" s="156">
        <v>0</v>
      </c>
      <c r="FP12" s="156">
        <v>0</v>
      </c>
      <c r="FQ12" s="156">
        <v>0</v>
      </c>
      <c r="FR12" s="156">
        <v>0</v>
      </c>
      <c r="FS12" s="156">
        <v>0</v>
      </c>
      <c r="FT12" s="156">
        <v>0</v>
      </c>
      <c r="FU12" s="156">
        <v>0</v>
      </c>
      <c r="FV12" s="156">
        <v>0</v>
      </c>
      <c r="FW12" s="156">
        <v>0</v>
      </c>
      <c r="FX12" s="156">
        <v>0</v>
      </c>
      <c r="FY12" s="156">
        <v>0</v>
      </c>
      <c r="FZ12" s="156">
        <v>0</v>
      </c>
      <c r="GA12" s="156">
        <v>0</v>
      </c>
      <c r="GB12" s="152">
        <f>SUM(E12:GA12)</f>
        <v>1</v>
      </c>
    </row>
    <row r="13" spans="1:187" ht="15.75" customHeight="1"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  <c r="AA13" s="160"/>
      <c r="AB13" s="160"/>
      <c r="AC13" s="160"/>
      <c r="AD13" s="160"/>
      <c r="AE13" s="160"/>
      <c r="AF13" s="160"/>
      <c r="AG13" s="160"/>
      <c r="AH13" s="160"/>
      <c r="AI13" s="160"/>
      <c r="AJ13" s="160"/>
      <c r="AK13" s="160"/>
      <c r="AL13" s="160"/>
      <c r="AM13" s="160"/>
      <c r="AN13" s="160"/>
      <c r="AO13" s="160"/>
      <c r="AP13" s="160"/>
      <c r="AQ13" s="160"/>
      <c r="AR13" s="160"/>
      <c r="AS13" s="160"/>
      <c r="AT13" s="160"/>
      <c r="AU13" s="160"/>
      <c r="AV13" s="160"/>
      <c r="AW13" s="160"/>
      <c r="AX13" s="160"/>
      <c r="AY13" s="160"/>
      <c r="AZ13" s="160"/>
      <c r="BA13" s="160"/>
      <c r="BB13" s="160"/>
      <c r="BC13" s="160"/>
      <c r="BD13" s="160"/>
      <c r="BE13" s="160"/>
      <c r="BF13" s="160"/>
      <c r="BG13" s="160"/>
      <c r="BH13" s="160"/>
      <c r="BI13" s="160"/>
      <c r="BJ13" s="160"/>
      <c r="BK13" s="160"/>
      <c r="BL13" s="160"/>
      <c r="BM13" s="160"/>
      <c r="BN13" s="160"/>
      <c r="BO13" s="160"/>
      <c r="BP13" s="160"/>
      <c r="BQ13" s="160"/>
      <c r="BR13" s="160"/>
      <c r="BS13" s="160"/>
      <c r="BT13" s="160"/>
      <c r="BU13" s="160"/>
      <c r="BV13" s="160"/>
      <c r="BW13" s="160"/>
      <c r="BX13" s="160"/>
      <c r="BY13" s="160"/>
      <c r="BZ13" s="160"/>
      <c r="CA13" s="160"/>
      <c r="CB13" s="160"/>
      <c r="CC13" s="160"/>
      <c r="CD13" s="160"/>
      <c r="CE13" s="160"/>
      <c r="CF13" s="160"/>
      <c r="CG13" s="160"/>
      <c r="CH13" s="160"/>
      <c r="CI13" s="160"/>
      <c r="CJ13" s="160"/>
      <c r="CK13" s="160"/>
      <c r="CL13" s="160"/>
      <c r="CM13" s="160"/>
      <c r="CN13" s="160"/>
      <c r="CO13" s="160"/>
      <c r="CP13" s="160"/>
      <c r="CQ13" s="160"/>
      <c r="CR13" s="160"/>
      <c r="CS13" s="160"/>
      <c r="CT13" s="160"/>
      <c r="CU13" s="160"/>
      <c r="CV13" s="160"/>
      <c r="CW13" s="160"/>
      <c r="CX13" s="160"/>
      <c r="CY13" s="160"/>
      <c r="CZ13" s="160"/>
      <c r="DA13" s="160"/>
      <c r="DB13" s="160"/>
      <c r="DC13" s="160"/>
      <c r="DD13" s="160"/>
      <c r="DE13" s="160"/>
      <c r="DF13" s="160"/>
      <c r="DG13" s="160"/>
      <c r="DH13" s="160"/>
      <c r="DI13" s="160"/>
      <c r="DJ13" s="160"/>
      <c r="DK13" s="160"/>
      <c r="DL13" s="160"/>
      <c r="DM13" s="160"/>
      <c r="DN13" s="160"/>
      <c r="DO13" s="160"/>
      <c r="DP13" s="160"/>
      <c r="DQ13" s="160"/>
      <c r="DR13" s="160"/>
      <c r="DS13" s="160"/>
      <c r="DT13" s="160"/>
      <c r="DU13" s="160"/>
      <c r="DV13" s="160"/>
      <c r="DW13" s="160"/>
      <c r="DX13" s="160"/>
      <c r="DY13" s="160"/>
      <c r="DZ13" s="160"/>
      <c r="EA13" s="160"/>
      <c r="EB13" s="160"/>
      <c r="EC13" s="160"/>
      <c r="ED13" s="160"/>
      <c r="EE13" s="160"/>
      <c r="EF13" s="160"/>
      <c r="EG13" s="160"/>
      <c r="EH13" s="160"/>
      <c r="EI13" s="160"/>
      <c r="EJ13" s="160"/>
      <c r="EK13" s="160"/>
      <c r="EL13" s="160"/>
      <c r="EM13" s="160"/>
      <c r="EN13" s="160"/>
      <c r="EO13" s="160"/>
      <c r="EP13" s="160"/>
      <c r="EQ13" s="160"/>
      <c r="ER13" s="160"/>
      <c r="ES13" s="160"/>
      <c r="ET13" s="160"/>
      <c r="EU13" s="160"/>
      <c r="EV13" s="160"/>
      <c r="EW13" s="160"/>
      <c r="EX13" s="160"/>
      <c r="EY13" s="160"/>
      <c r="EZ13" s="160"/>
      <c r="FA13" s="160"/>
      <c r="FB13" s="160"/>
      <c r="FC13" s="160"/>
      <c r="FD13" s="160"/>
      <c r="FE13" s="160"/>
      <c r="FF13" s="160"/>
      <c r="FG13" s="160"/>
      <c r="FH13" s="160"/>
      <c r="FI13" s="160"/>
      <c r="FJ13" s="160"/>
      <c r="FK13" s="160"/>
      <c r="FL13" s="160"/>
      <c r="FM13" s="160"/>
      <c r="FN13" s="160"/>
      <c r="FO13" s="160"/>
      <c r="FP13" s="160"/>
      <c r="FQ13" s="160"/>
      <c r="FR13" s="160"/>
      <c r="FS13" s="160"/>
      <c r="FT13" s="160"/>
      <c r="FU13" s="160"/>
      <c r="FV13" s="160"/>
      <c r="FW13" s="160"/>
      <c r="FX13" s="160"/>
      <c r="FY13" s="160"/>
      <c r="FZ13" s="160"/>
      <c r="GA13" s="160"/>
    </row>
    <row r="14" spans="1:187" ht="15.75" customHeight="1">
      <c r="A14" s="148" t="s">
        <v>530</v>
      </c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  <c r="AQ14" s="160"/>
      <c r="AR14" s="160"/>
      <c r="AS14" s="160"/>
      <c r="AT14" s="160"/>
      <c r="AU14" s="160"/>
      <c r="AV14" s="160"/>
      <c r="AW14" s="160"/>
      <c r="AX14" s="160"/>
      <c r="AY14" s="160"/>
      <c r="AZ14" s="160"/>
      <c r="BA14" s="160"/>
      <c r="BB14" s="160"/>
      <c r="BC14" s="160"/>
      <c r="BD14" s="160"/>
      <c r="BE14" s="160"/>
      <c r="BF14" s="160"/>
      <c r="BG14" s="160"/>
      <c r="BH14" s="160"/>
      <c r="BI14" s="160"/>
      <c r="BJ14" s="160"/>
      <c r="BK14" s="160"/>
      <c r="BL14" s="160"/>
      <c r="BM14" s="160"/>
      <c r="BN14" s="160"/>
      <c r="BO14" s="160"/>
      <c r="BP14" s="160"/>
      <c r="BQ14" s="160"/>
      <c r="BR14" s="160"/>
      <c r="BS14" s="160"/>
      <c r="BT14" s="160"/>
      <c r="BU14" s="160"/>
      <c r="BV14" s="160"/>
      <c r="BW14" s="160"/>
      <c r="BX14" s="160"/>
      <c r="BY14" s="160"/>
      <c r="BZ14" s="160"/>
      <c r="CA14" s="160"/>
      <c r="CB14" s="160"/>
      <c r="CC14" s="160"/>
      <c r="CD14" s="160"/>
      <c r="CE14" s="160"/>
      <c r="CF14" s="160"/>
      <c r="CG14" s="160"/>
      <c r="CH14" s="160"/>
      <c r="CI14" s="160"/>
      <c r="CJ14" s="160"/>
      <c r="CK14" s="160"/>
      <c r="CL14" s="160"/>
      <c r="CM14" s="160"/>
      <c r="CN14" s="160"/>
      <c r="CO14" s="160"/>
      <c r="CP14" s="160"/>
      <c r="CQ14" s="160"/>
      <c r="CR14" s="160"/>
      <c r="CS14" s="160"/>
      <c r="CT14" s="160"/>
      <c r="CU14" s="160"/>
      <c r="CV14" s="160"/>
      <c r="CW14" s="160"/>
      <c r="CX14" s="160"/>
      <c r="CY14" s="160"/>
      <c r="CZ14" s="160"/>
      <c r="DA14" s="160"/>
      <c r="DB14" s="160"/>
      <c r="DC14" s="160"/>
      <c r="DD14" s="160"/>
      <c r="DE14" s="160"/>
      <c r="DF14" s="160"/>
      <c r="DG14" s="160"/>
      <c r="DH14" s="160"/>
      <c r="DI14" s="160"/>
      <c r="DJ14" s="160"/>
      <c r="DK14" s="160"/>
      <c r="DL14" s="160"/>
      <c r="DM14" s="160"/>
      <c r="DN14" s="160"/>
      <c r="DO14" s="160"/>
      <c r="DP14" s="160"/>
      <c r="DQ14" s="160"/>
      <c r="DR14" s="160"/>
      <c r="DS14" s="160"/>
      <c r="DT14" s="160"/>
      <c r="DU14" s="160"/>
      <c r="DV14" s="160"/>
      <c r="DW14" s="160"/>
      <c r="DX14" s="160"/>
      <c r="DY14" s="160"/>
      <c r="DZ14" s="160"/>
      <c r="EA14" s="160"/>
      <c r="EB14" s="160"/>
      <c r="EC14" s="160"/>
      <c r="ED14" s="160"/>
      <c r="EE14" s="160"/>
      <c r="EF14" s="160"/>
      <c r="EG14" s="160"/>
      <c r="EH14" s="160"/>
      <c r="EI14" s="160"/>
      <c r="EJ14" s="160"/>
      <c r="EK14" s="160"/>
      <c r="EL14" s="160"/>
      <c r="EM14" s="160"/>
      <c r="EN14" s="160"/>
      <c r="EO14" s="160"/>
      <c r="EP14" s="160"/>
      <c r="EQ14" s="160"/>
      <c r="ER14" s="160"/>
      <c r="ES14" s="160"/>
      <c r="ET14" s="160"/>
      <c r="EU14" s="160"/>
      <c r="EV14" s="160"/>
      <c r="EW14" s="160"/>
      <c r="EX14" s="160"/>
      <c r="EY14" s="160"/>
      <c r="EZ14" s="160"/>
      <c r="FA14" s="160"/>
      <c r="FB14" s="160"/>
      <c r="FC14" s="160"/>
      <c r="FD14" s="160"/>
      <c r="FE14" s="160"/>
      <c r="FF14" s="160"/>
      <c r="FG14" s="160"/>
      <c r="FH14" s="160"/>
      <c r="FI14" s="160"/>
      <c r="FJ14" s="160"/>
      <c r="FK14" s="160"/>
      <c r="FL14" s="160"/>
      <c r="FM14" s="160"/>
      <c r="FN14" s="160"/>
      <c r="FO14" s="160"/>
      <c r="FP14" s="160"/>
      <c r="FQ14" s="160"/>
      <c r="FR14" s="160"/>
      <c r="FS14" s="160"/>
      <c r="FT14" s="160"/>
      <c r="FU14" s="160"/>
      <c r="FV14" s="160"/>
      <c r="FW14" s="160"/>
      <c r="FX14" s="160"/>
      <c r="FY14" s="160"/>
      <c r="FZ14" s="160"/>
      <c r="GA14" s="160"/>
    </row>
    <row r="15" spans="1:187" ht="15.75" customHeight="1"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  <c r="BE15" s="160"/>
      <c r="BF15" s="160"/>
      <c r="BG15" s="160"/>
      <c r="BH15" s="160"/>
      <c r="BI15" s="160"/>
      <c r="BJ15" s="160"/>
      <c r="BK15" s="160"/>
      <c r="BL15" s="160"/>
      <c r="BM15" s="160"/>
      <c r="BN15" s="160"/>
      <c r="BO15" s="160"/>
      <c r="BP15" s="160"/>
      <c r="BQ15" s="160"/>
      <c r="BR15" s="160"/>
      <c r="BS15" s="160"/>
      <c r="BT15" s="160"/>
      <c r="BU15" s="160"/>
      <c r="BV15" s="160"/>
      <c r="BW15" s="160"/>
      <c r="BX15" s="160"/>
      <c r="BY15" s="160"/>
      <c r="BZ15" s="160"/>
      <c r="CA15" s="160"/>
      <c r="CB15" s="160"/>
      <c r="CC15" s="160"/>
      <c r="CD15" s="160"/>
      <c r="CE15" s="160"/>
      <c r="CF15" s="160"/>
      <c r="CG15" s="160"/>
      <c r="CH15" s="160"/>
      <c r="CI15" s="160"/>
      <c r="CJ15" s="160"/>
      <c r="CK15" s="160"/>
      <c r="CL15" s="160"/>
      <c r="CM15" s="160"/>
      <c r="CN15" s="160"/>
      <c r="CO15" s="160"/>
      <c r="CP15" s="160"/>
      <c r="CQ15" s="160"/>
      <c r="CR15" s="160"/>
      <c r="CS15" s="160"/>
      <c r="CT15" s="160"/>
      <c r="CU15" s="160"/>
      <c r="CV15" s="160"/>
      <c r="CW15" s="160"/>
      <c r="CX15" s="160"/>
      <c r="CY15" s="160"/>
      <c r="CZ15" s="160"/>
      <c r="DA15" s="160"/>
      <c r="DB15" s="160"/>
      <c r="DC15" s="160"/>
      <c r="DD15" s="160"/>
      <c r="DE15" s="160"/>
      <c r="DF15" s="160"/>
      <c r="DG15" s="160"/>
      <c r="DH15" s="160"/>
      <c r="DI15" s="160"/>
      <c r="DJ15" s="160"/>
      <c r="DK15" s="160"/>
      <c r="DL15" s="160"/>
      <c r="DM15" s="160"/>
      <c r="DN15" s="160"/>
      <c r="DO15" s="160"/>
      <c r="DP15" s="160"/>
      <c r="DQ15" s="160"/>
      <c r="DR15" s="160"/>
      <c r="DS15" s="160"/>
      <c r="DT15" s="160"/>
      <c r="DU15" s="160"/>
      <c r="DV15" s="160"/>
      <c r="DW15" s="160"/>
      <c r="DX15" s="160"/>
      <c r="DY15" s="160"/>
      <c r="DZ15" s="160"/>
      <c r="EA15" s="160"/>
      <c r="EB15" s="160"/>
      <c r="EC15" s="160"/>
      <c r="ED15" s="160"/>
      <c r="EE15" s="160"/>
      <c r="EF15" s="160"/>
      <c r="EG15" s="160"/>
      <c r="EH15" s="160"/>
      <c r="EI15" s="160"/>
      <c r="EJ15" s="160"/>
      <c r="EK15" s="160"/>
      <c r="EL15" s="160"/>
      <c r="EM15" s="160"/>
      <c r="EN15" s="160"/>
      <c r="EO15" s="160"/>
      <c r="EP15" s="160"/>
      <c r="EQ15" s="160"/>
      <c r="ER15" s="160"/>
      <c r="ES15" s="160"/>
      <c r="ET15" s="160"/>
      <c r="EU15" s="160"/>
      <c r="EV15" s="160"/>
      <c r="EW15" s="160"/>
      <c r="EX15" s="160"/>
      <c r="EY15" s="160"/>
      <c r="EZ15" s="160"/>
      <c r="FA15" s="160"/>
      <c r="FB15" s="160"/>
      <c r="FC15" s="160"/>
      <c r="FD15" s="160"/>
      <c r="FE15" s="160"/>
      <c r="FF15" s="160"/>
      <c r="FG15" s="160"/>
      <c r="FH15" s="160"/>
      <c r="FI15" s="160"/>
      <c r="FJ15" s="160"/>
      <c r="FK15" s="160"/>
      <c r="FL15" s="160"/>
      <c r="FM15" s="160"/>
      <c r="FN15" s="160"/>
      <c r="FO15" s="160"/>
      <c r="FP15" s="160"/>
      <c r="FQ15" s="160"/>
      <c r="FR15" s="160"/>
      <c r="FS15" s="160"/>
      <c r="FT15" s="160"/>
      <c r="FU15" s="160"/>
      <c r="FV15" s="160"/>
      <c r="FW15" s="160"/>
      <c r="FX15" s="160"/>
      <c r="FY15" s="160"/>
      <c r="FZ15" s="160"/>
      <c r="GA15" s="160"/>
    </row>
    <row r="16" spans="1:187" ht="25.5">
      <c r="B16" s="157" t="s">
        <v>531</v>
      </c>
      <c r="C16" s="135">
        <v>6</v>
      </c>
      <c r="E16" s="160">
        <f>VLOOKUP(E7,[2]TOAD_Download!$B$1:$C$65536,2,0)</f>
        <v>6639</v>
      </c>
      <c r="F16" s="160">
        <f>VLOOKUP(F7,[2]TOAD_Download!$B$1:$C$65536,2,0)</f>
        <v>11006</v>
      </c>
      <c r="G16" s="160">
        <f>VLOOKUP(G7,[2]TOAD_Download!$B$1:$C$65536,2,0)</f>
        <v>5344</v>
      </c>
      <c r="H16" s="160">
        <f>VLOOKUP(H7,[2]TOAD_Download!$B$1:$C$65536,2,0)</f>
        <v>10302</v>
      </c>
      <c r="I16" s="160">
        <f>VLOOKUP(I7,[2]TOAD_Download!$B$1:$C$65536,2,0)</f>
        <v>845</v>
      </c>
      <c r="J16" s="160">
        <f>VLOOKUP(J7,[2]TOAD_Download!$B$1:$C$65536,2,0)</f>
        <v>205</v>
      </c>
      <c r="K16" s="160">
        <f>VLOOKUP(K7,[2]TOAD_Download!$B$1:$C$65536,2,0)</f>
        <v>1944</v>
      </c>
      <c r="L16" s="160">
        <f>VLOOKUP(L7,[2]TOAD_Download!$B$1:$C$65536,2,0)</f>
        <v>1110</v>
      </c>
      <c r="M16" s="160">
        <f>VLOOKUP(M7,[2]TOAD_Download!$B$1:$C$65536,2,0)</f>
        <v>158</v>
      </c>
      <c r="N16" s="160">
        <f>VLOOKUP(N7,[2]TOAD_Download!$B$1:$C$65536,2,0)</f>
        <v>273</v>
      </c>
      <c r="O16" s="160">
        <f>VLOOKUP(O7,[2]TOAD_Download!$B$1:$C$65536,2,0)</f>
        <v>396</v>
      </c>
      <c r="P16" s="160">
        <f>VLOOKUP(P7,[2]TOAD_Download!$B$1:$C$65536,2,0)</f>
        <v>19079</v>
      </c>
      <c r="Q16" s="160">
        <f>VLOOKUP(Q7,[2]TOAD_Download!$B$1:$C$65536,2,0)</f>
        <v>5575</v>
      </c>
      <c r="R16" s="160">
        <f>VLOOKUP(R7,[2]TOAD_Download!$B$1:$C$65536,2,0)</f>
        <v>174</v>
      </c>
      <c r="S16" s="160">
        <f>VLOOKUP(S7,[2]TOAD_Download!$B$1:$C$65536,2,0)</f>
        <v>5463</v>
      </c>
      <c r="T16" s="160">
        <f>VLOOKUP(T7,[2]TOAD_Download!$B$1:$C$65536,2,0)</f>
        <v>268</v>
      </c>
      <c r="U16" s="160">
        <f>VLOOKUP(U7,[2]TOAD_Download!$B$1:$C$65536,2,0)</f>
        <v>1533</v>
      </c>
      <c r="V16" s="160">
        <f>VLOOKUP(V7,[2]TOAD_Download!$B$1:$C$65536,2,0)</f>
        <v>65</v>
      </c>
      <c r="W16" s="160">
        <f>VLOOKUP(W7,[2]TOAD_Download!$B$1:$C$65536,2,0)</f>
        <v>26</v>
      </c>
      <c r="X16" s="160">
        <f>VLOOKUP(X7,[2]TOAD_Download!$B$1:$C$65536,2,0)</f>
        <v>81</v>
      </c>
      <c r="Y16" s="160">
        <f>VLOOKUP(Y7,[2]TOAD_Download!$B$1:$C$65536,2,0)</f>
        <v>45</v>
      </c>
      <c r="Z16" s="160">
        <f>VLOOKUP(Z7,[2]TOAD_Download!$B$1:$C$65536,2,0)</f>
        <v>13</v>
      </c>
      <c r="AA16" s="160">
        <f>VLOOKUP(AA7,[2]TOAD_Download!$B$1:$C$65536,2,0)</f>
        <v>118</v>
      </c>
      <c r="AB16" s="160">
        <f>VLOOKUP(AB7,[2]TOAD_Download!$B$1:$C$65536,2,0)</f>
        <v>135</v>
      </c>
      <c r="AC16" s="160">
        <f>VLOOKUP(AC7,[2]TOAD_Download!$B$1:$C$65536,2,0)</f>
        <v>6342</v>
      </c>
      <c r="AD16" s="160">
        <f>VLOOKUP(AD7,[2]TOAD_Download!$B$1:$C$65536,2,0)</f>
        <v>6750</v>
      </c>
      <c r="AE16" s="160">
        <f>VLOOKUP(AE7,[2]TOAD_Download!$B$1:$C$65536,2,0)</f>
        <v>411</v>
      </c>
      <c r="AF16" s="160">
        <f>VLOOKUP(AF7,[2]TOAD_Download!$B$1:$C$65536,2,0)</f>
        <v>258</v>
      </c>
      <c r="AG16" s="160">
        <f>VLOOKUP(AG7,[2]TOAD_Download!$B$1:$C$65536,2,0)</f>
        <v>43</v>
      </c>
      <c r="AH16" s="160">
        <f>VLOOKUP(AH7,[2]TOAD_Download!$B$1:$C$65536,2,0)</f>
        <v>26</v>
      </c>
      <c r="AI16" s="160">
        <f>VLOOKUP(AI7,[2]TOAD_Download!$B$1:$C$65536,2,0)</f>
        <v>182</v>
      </c>
      <c r="AJ16" s="160">
        <f>VLOOKUP(AJ7,[2]TOAD_Download!$B$1:$C$65536,2,0)</f>
        <v>863</v>
      </c>
      <c r="AK16" s="160">
        <f>VLOOKUP(AK7,[2]TOAD_Download!$B$1:$C$65536,2,0)</f>
        <v>289</v>
      </c>
      <c r="AL16" s="160">
        <f>VLOOKUP(AL7,[2]TOAD_Download!$B$1:$C$65536,2,0)</f>
        <v>49</v>
      </c>
      <c r="AM16" s="160">
        <f>VLOOKUP(AM7,[2]TOAD_Download!$B$1:$C$65536,2,0)</f>
        <v>161</v>
      </c>
      <c r="AN16" s="160">
        <f>VLOOKUP(AN7,[2]TOAD_Download!$B$1:$C$65536,2,0)</f>
        <v>291</v>
      </c>
      <c r="AO16" s="160">
        <f>VLOOKUP(AO7,[2]TOAD_Download!$B$1:$C$65536,2,0)</f>
        <v>164</v>
      </c>
      <c r="AP16" s="160">
        <f>VLOOKUP(AP7,[2]TOAD_Download!$B$1:$C$65536,2,0)</f>
        <v>135</v>
      </c>
      <c r="AQ16" s="160">
        <f>VLOOKUP(AQ7,[2]TOAD_Download!$B$1:$C$65536,2,0)</f>
        <v>2390</v>
      </c>
      <c r="AR16" s="160">
        <f>VLOOKUP(AR7,[2]TOAD_Download!$B$1:$C$65536,2,0)</f>
        <v>34205</v>
      </c>
      <c r="AS16" s="160">
        <f>VLOOKUP(AS7,[2]TOAD_Download!$B$1:$C$65536,2,0)</f>
        <v>118</v>
      </c>
      <c r="AT16" s="160">
        <f>VLOOKUP(AT7,[2]TOAD_Download!$B$1:$C$65536,2,0)</f>
        <v>16670</v>
      </c>
      <c r="AU16" s="160">
        <f>VLOOKUP(AU7,[2]TOAD_Download!$B$1:$C$65536,2,0)</f>
        <v>3413</v>
      </c>
      <c r="AV16" s="160">
        <f>VLOOKUP(AV7,[2]TOAD_Download!$B$1:$C$65536,2,0)</f>
        <v>543</v>
      </c>
      <c r="AW16" s="160">
        <f>VLOOKUP(AW7,[2]TOAD_Download!$B$1:$C$65536,2,0)</f>
        <v>104</v>
      </c>
      <c r="AX16" s="160">
        <f>VLOOKUP(AX7,[2]TOAD_Download!$B$1:$C$65536,2,0)</f>
        <v>199</v>
      </c>
      <c r="AY16" s="160">
        <f>VLOOKUP(AY7,[2]TOAD_Download!$B$1:$C$65536,2,0)</f>
        <v>281</v>
      </c>
      <c r="AZ16" s="160">
        <f>VLOOKUP(AZ7,[2]TOAD_Download!$B$1:$C$65536,2,0)</f>
        <v>79</v>
      </c>
      <c r="BA16" s="160">
        <f>VLOOKUP(BA7,[2]TOAD_Download!$B$1:$C$65536,2,0)</f>
        <v>260</v>
      </c>
      <c r="BB16" s="160">
        <f>VLOOKUP(BB7,[2]TOAD_Download!$B$1:$C$65536,2,0)</f>
        <v>3404</v>
      </c>
      <c r="BC16" s="160">
        <f>VLOOKUP(BC7,[2]TOAD_Download!$B$1:$C$65536,2,0)</f>
        <v>4230</v>
      </c>
      <c r="BD16" s="160">
        <f>VLOOKUP(BD7,[2]TOAD_Download!$B$1:$C$65536,2,0)</f>
        <v>3493</v>
      </c>
      <c r="BE16" s="160">
        <f>VLOOKUP(BE7,[2]TOAD_Download!$B$1:$C$65536,2,0)</f>
        <v>7283</v>
      </c>
      <c r="BF16" s="160">
        <f>VLOOKUP(BF7,[2]TOAD_Download!$B$1:$C$65536,2,0)</f>
        <v>29</v>
      </c>
      <c r="BG16" s="160">
        <f>VLOOKUP(BG7,[2]TOAD_Download!$B$1:$C$65536,2,0)</f>
        <v>356</v>
      </c>
      <c r="BH16" s="160">
        <f>VLOOKUP(BH7,[2]TOAD_Download!$B$1:$C$65536,2,0)</f>
        <v>9407</v>
      </c>
      <c r="BI16" s="160">
        <f>VLOOKUP(BI7,[2]TOAD_Download!$B$1:$C$65536,2,0)</f>
        <v>982</v>
      </c>
      <c r="BJ16" s="160">
        <f>VLOOKUP(BJ7,[2]TOAD_Download!$B$1:$C$65536,2,0)</f>
        <v>1281</v>
      </c>
      <c r="BK16" s="160">
        <f>VLOOKUP(BK7,[2]TOAD_Download!$B$1:$C$65536,2,0)</f>
        <v>220</v>
      </c>
      <c r="BL16" s="160">
        <f>VLOOKUP(BL7,[2]TOAD_Download!$B$1:$C$65536,2,0)</f>
        <v>1882</v>
      </c>
      <c r="BM16" s="160">
        <f>VLOOKUP(BM7,[2]TOAD_Download!$B$1:$C$65536,2,0)</f>
        <v>2205</v>
      </c>
      <c r="BN16" s="160">
        <f>VLOOKUP(BN7,[2]TOAD_Download!$B$1:$C$65536,2,0)</f>
        <v>63</v>
      </c>
      <c r="BO16" s="160">
        <f>VLOOKUP(BO7,[2]TOAD_Download!$B$1:$C$65536,2,0)</f>
        <v>344</v>
      </c>
      <c r="BP16" s="160">
        <f>VLOOKUP(BP7,[2]TOAD_Download!$B$1:$C$65536,2,0)</f>
        <v>593</v>
      </c>
      <c r="BQ16" s="160">
        <f>VLOOKUP(BQ7,[2]TOAD_Download!$B$1:$C$65536,2,0)</f>
        <v>1058</v>
      </c>
      <c r="BR16" s="160">
        <f>VLOOKUP(BR7,[2]TOAD_Download!$B$1:$C$65536,2,0)</f>
        <v>190</v>
      </c>
      <c r="BS16" s="160">
        <f>VLOOKUP(BS7,[2]TOAD_Download!$B$1:$C$65536,2,0)</f>
        <v>1050</v>
      </c>
      <c r="BT16" s="160">
        <f>VLOOKUP(BT7,[2]TOAD_Download!$B$1:$C$65536,2,0)</f>
        <v>2995</v>
      </c>
      <c r="BU16" s="160">
        <f>VLOOKUP(BU7,[2]TOAD_Download!$B$1:$C$65536,2,0)</f>
        <v>739</v>
      </c>
      <c r="BV16" s="160">
        <f>VLOOKUP(BV7,[2]TOAD_Download!$B$1:$C$65536,2,0)</f>
        <v>379</v>
      </c>
      <c r="BW16" s="160">
        <f>VLOOKUP(BW7,[2]TOAD_Download!$B$1:$C$65536,2,0)</f>
        <v>369</v>
      </c>
      <c r="BX16" s="160">
        <f>VLOOKUP(BX7,[2]TOAD_Download!$B$1:$C$65536,2,0)</f>
        <v>803</v>
      </c>
      <c r="BY16" s="160">
        <f>VLOOKUP(BY7,[2]TOAD_Download!$B$1:$C$65536,2,0)</f>
        <v>2061</v>
      </c>
      <c r="BZ16" s="160">
        <f>VLOOKUP(BZ7,[2]TOAD_Download!$B$1:$C$65536,2,0)</f>
        <v>2</v>
      </c>
      <c r="CA16" s="160">
        <f>VLOOKUP(CA7,[2]TOAD_Download!$B$1:$C$65536,2,0)</f>
        <v>185</v>
      </c>
      <c r="CB16" s="160">
        <f>VLOOKUP(CB7,[2]TOAD_Download!$B$1:$C$65536,2,0)</f>
        <v>6</v>
      </c>
      <c r="CC16" s="160">
        <f>VLOOKUP(CC7,[2]TOAD_Download!$B$1:$C$65536,2,0)</f>
        <v>0</v>
      </c>
      <c r="CD16" s="160">
        <f>VLOOKUP(CD7,[2]TOAD_Download!$B$1:$C$65536,2,0)</f>
        <v>27957</v>
      </c>
      <c r="CE16" s="160">
        <f>VLOOKUP(CE7,[2]TOAD_Download!$B$1:$C$65536,2,0)</f>
        <v>122</v>
      </c>
      <c r="CF16" s="160">
        <f>VLOOKUP(CF7,[2]TOAD_Download!$B$1:$C$65536,2,0)</f>
        <v>0</v>
      </c>
      <c r="CG16" s="160">
        <f>VLOOKUP(CG7,[2]TOAD_Download!$B$1:$C$65536,2,0)</f>
        <v>150</v>
      </c>
      <c r="CH16" s="160">
        <f>VLOOKUP(CH7,[2]TOAD_Download!$B$1:$C$65536,2,0)</f>
        <v>107</v>
      </c>
      <c r="CI16" s="160">
        <f>VLOOKUP(CI7,[2]TOAD_Download!$B$1:$C$65536,2,0)</f>
        <v>57</v>
      </c>
      <c r="CJ16" s="160">
        <f>VLOOKUP(CJ7,[2]TOAD_Download!$B$1:$C$65536,2,0)</f>
        <v>24</v>
      </c>
      <c r="CK16" s="160">
        <f>VLOOKUP(CK7,[2]TOAD_Download!$B$1:$C$65536,2,0)</f>
        <v>710</v>
      </c>
      <c r="CL16" s="160">
        <f>VLOOKUP(CL7,[2]TOAD_Download!$B$1:$C$65536,2,0)</f>
        <v>831</v>
      </c>
      <c r="CM16" s="160">
        <f>VLOOKUP(CM7,[2]TOAD_Download!$B$1:$C$65536,2,0)</f>
        <v>1400</v>
      </c>
      <c r="CN16" s="160">
        <f>VLOOKUP(CN7,[2]TOAD_Download!$B$1:$C$65536,2,0)</f>
        <v>1305</v>
      </c>
      <c r="CO16" s="160">
        <f>VLOOKUP(CO7,[2]TOAD_Download!$B$1:$C$65536,2,0)</f>
        <v>286</v>
      </c>
      <c r="CP16" s="160">
        <f>VLOOKUP(CP7,[2]TOAD_Download!$B$1:$C$65536,2,0)</f>
        <v>12223</v>
      </c>
      <c r="CQ16" s="160">
        <f>VLOOKUP(CQ7,[2]TOAD_Download!$B$1:$C$65536,2,0)</f>
        <v>3748</v>
      </c>
      <c r="CR16" s="160">
        <f>VLOOKUP(CR7,[2]TOAD_Download!$B$1:$C$65536,2,0)</f>
        <v>655</v>
      </c>
      <c r="CS16" s="160">
        <f>VLOOKUP(CS7,[2]TOAD_Download!$B$1:$C$65536,2,0)</f>
        <v>881</v>
      </c>
      <c r="CT16" s="160">
        <f>VLOOKUP(CT7,[2]TOAD_Download!$B$1:$C$65536,2,0)</f>
        <v>218</v>
      </c>
      <c r="CU16" s="160">
        <f>VLOOKUP(CU7,[2]TOAD_Download!$B$1:$C$65536,2,0)</f>
        <v>313</v>
      </c>
      <c r="CV16" s="160">
        <f>VLOOKUP(CV7,[2]TOAD_Download!$B$1:$C$65536,2,0)</f>
        <v>44</v>
      </c>
      <c r="CW16" s="160">
        <f>VLOOKUP(CW7,[2]TOAD_Download!$B$1:$C$65536,2,0)</f>
        <v>54</v>
      </c>
      <c r="CX16" s="160">
        <f>VLOOKUP(CX7,[2]TOAD_Download!$B$1:$C$65536,2,0)</f>
        <v>23</v>
      </c>
      <c r="CY16" s="160">
        <f>VLOOKUP(CY7,[2]TOAD_Download!$B$1:$C$65536,2,0)</f>
        <v>61</v>
      </c>
      <c r="CZ16" s="160">
        <f>VLOOKUP(CZ7,[2]TOAD_Download!$B$1:$C$65536,2,0)</f>
        <v>251</v>
      </c>
      <c r="DA16" s="160">
        <f>VLOOKUP(DA7,[2]TOAD_Download!$B$1:$C$65536,2,0)</f>
        <v>39</v>
      </c>
      <c r="DB16" s="160">
        <f>VLOOKUP(DB7,[2]TOAD_Download!$B$1:$C$65536,2,0)</f>
        <v>289</v>
      </c>
      <c r="DC16" s="160">
        <f>VLOOKUP(DC7,[2]TOAD_Download!$B$1:$C$65536,2,0)</f>
        <v>122</v>
      </c>
      <c r="DD16" s="160">
        <f>VLOOKUP(DD7,[2]TOAD_Download!$B$1:$C$65536,2,0)</f>
        <v>269</v>
      </c>
      <c r="DE16" s="160">
        <f>VLOOKUP(DE7,[2]TOAD_Download!$B$1:$C$65536,2,0)</f>
        <v>144</v>
      </c>
      <c r="DF16" s="160">
        <f>VLOOKUP(DF7,[2]TOAD_Download!$B$1:$C$65536,2,0)</f>
        <v>29</v>
      </c>
      <c r="DG16" s="160">
        <f>VLOOKUP(DG7,[2]TOAD_Download!$B$1:$C$65536,2,0)</f>
        <v>281</v>
      </c>
      <c r="DH16" s="160">
        <f>VLOOKUP(DH7,[2]TOAD_Download!$B$1:$C$65536,2,0)</f>
        <v>8809</v>
      </c>
      <c r="DI16" s="160">
        <f>VLOOKUP(DI7,[2]TOAD_Download!$B$1:$C$65536,2,0)</f>
        <v>70</v>
      </c>
      <c r="DJ16" s="160">
        <f>VLOOKUP(DJ7,[2]TOAD_Download!$B$1:$C$65536,2,0)</f>
        <v>482</v>
      </c>
      <c r="DK16" s="160">
        <f>VLOOKUP(DK7,[2]TOAD_Download!$B$1:$C$65536,2,0)</f>
        <v>1475</v>
      </c>
      <c r="DL16" s="160">
        <f>VLOOKUP(DL7,[2]TOAD_Download!$B$1:$C$65536,2,0)</f>
        <v>299</v>
      </c>
      <c r="DM16" s="160">
        <f>VLOOKUP(DM7,[2]TOAD_Download!$B$1:$C$65536,2,0)</f>
        <v>248</v>
      </c>
      <c r="DN16" s="160">
        <f>VLOOKUP(DN7,[2]TOAD_Download!$B$1:$C$65536,2,0)</f>
        <v>1836</v>
      </c>
      <c r="DO16" s="160">
        <f>VLOOKUP(DO7,[2]TOAD_Download!$B$1:$C$65536,2,0)</f>
        <v>265</v>
      </c>
      <c r="DP16" s="160">
        <f>VLOOKUP(DP7,[2]TOAD_Download!$B$1:$C$65536,2,0)</f>
        <v>292</v>
      </c>
      <c r="DQ16" s="160">
        <f>VLOOKUP(DQ7,[2]TOAD_Download!$B$1:$C$65536,2,0)</f>
        <v>686</v>
      </c>
      <c r="DR16" s="160">
        <f>VLOOKUP(DR7,[2]TOAD_Download!$B$1:$C$65536,2,0)</f>
        <v>144</v>
      </c>
      <c r="DS16" s="160">
        <f>VLOOKUP(DS7,[2]TOAD_Download!$B$1:$C$65536,2,0)</f>
        <v>0</v>
      </c>
      <c r="DT16" s="160">
        <f>VLOOKUP(DT7,[2]TOAD_Download!$B$1:$C$65536,2,0)</f>
        <v>357</v>
      </c>
      <c r="DU16" s="160">
        <f>VLOOKUP(DU7,[2]TOAD_Download!$B$1:$C$65536,2,0)</f>
        <v>126</v>
      </c>
      <c r="DV16" s="160">
        <f>VLOOKUP(DV7,[2]TOAD_Download!$B$1:$C$65536,2,0)</f>
        <v>125</v>
      </c>
      <c r="DW16" s="160">
        <f>VLOOKUP(DW7,[2]TOAD_Download!$B$1:$C$65536,2,0)</f>
        <v>175</v>
      </c>
      <c r="DX16" s="160">
        <f>VLOOKUP(DX7,[2]TOAD_Download!$B$1:$C$65536,2,0)</f>
        <v>176</v>
      </c>
      <c r="DY16" s="160">
        <f>VLOOKUP(DY7,[2]TOAD_Download!$B$1:$C$65536,2,0)</f>
        <v>113</v>
      </c>
      <c r="DZ16" s="160">
        <f>VLOOKUP(DZ7,[2]TOAD_Download!$B$1:$C$65536,2,0)</f>
        <v>52</v>
      </c>
      <c r="EA16" s="160">
        <f>VLOOKUP(EA7,[2]TOAD_Download!$B$1:$C$65536,2,0)</f>
        <v>171</v>
      </c>
      <c r="EB16" s="160">
        <f>VLOOKUP(EB7,[2]TOAD_Download!$B$1:$C$65536,2,0)</f>
        <v>797</v>
      </c>
      <c r="EC16" s="160">
        <f>VLOOKUP(EC7,[2]TOAD_Download!$B$1:$C$65536,2,0)</f>
        <v>24</v>
      </c>
      <c r="ED16" s="160">
        <f>VLOOKUP(ED7,[2]TOAD_Download!$B$1:$C$65536,2,0)</f>
        <v>67</v>
      </c>
      <c r="EE16" s="160">
        <f>VLOOKUP(EE7,[2]TOAD_Download!$B$1:$C$65536,2,0)</f>
        <v>93</v>
      </c>
      <c r="EF16" s="160">
        <f>VLOOKUP(EF7,[2]TOAD_Download!$B$1:$C$65536,2,0)</f>
        <v>816</v>
      </c>
      <c r="EG16" s="160">
        <f>VLOOKUP(EG7,[2]TOAD_Download!$B$1:$C$65536,2,0)</f>
        <v>50</v>
      </c>
      <c r="EH16" s="160">
        <f>VLOOKUP(EH7,[2]TOAD_Download!$B$1:$C$65536,2,0)</f>
        <v>390</v>
      </c>
      <c r="EI16" s="160">
        <f>VLOOKUP(EI7,[2]TOAD_Download!$B$1:$C$65536,2,0)</f>
        <v>0</v>
      </c>
      <c r="EJ16" s="160">
        <f>VLOOKUP(EJ7,[2]TOAD_Download!$B$1:$C$65536,2,0)</f>
        <v>71</v>
      </c>
      <c r="EK16" s="160">
        <f>VLOOKUP(EK7,[2]TOAD_Download!$B$1:$C$65536,2,0)</f>
        <v>1820</v>
      </c>
      <c r="EL16" s="160">
        <f>VLOOKUP(EL7,[2]TOAD_Download!$B$1:$C$65536,2,0)</f>
        <v>2504</v>
      </c>
      <c r="EM16" s="160">
        <f>VLOOKUP(EM7,[2]TOAD_Download!$B$1:$C$65536,2,0)</f>
        <v>237</v>
      </c>
      <c r="EN16" s="160">
        <f>VLOOKUP(EN7,[2]TOAD_Download!$B$1:$C$65536,2,0)</f>
        <v>251</v>
      </c>
      <c r="EO16" s="160">
        <f>VLOOKUP(EO7,[2]TOAD_Download!$B$1:$C$65536,2,0)</f>
        <v>408</v>
      </c>
      <c r="EP16" s="160">
        <f>VLOOKUP(EP7,[2]TOAD_Download!$B$1:$C$65536,2,0)</f>
        <v>473</v>
      </c>
      <c r="EQ16" s="160">
        <f>VLOOKUP(EQ7,[2]TOAD_Download!$B$1:$C$65536,2,0)</f>
        <v>323</v>
      </c>
      <c r="ER16" s="160">
        <f>VLOOKUP(ER7,[2]TOAD_Download!$B$1:$C$65536,2,0)</f>
        <v>128</v>
      </c>
      <c r="ES16" s="160">
        <f>VLOOKUP(ES7,[2]TOAD_Download!$B$1:$C$65536,2,0)</f>
        <v>650</v>
      </c>
      <c r="ET16" s="160">
        <f>VLOOKUP(ET7,[2]TOAD_Download!$B$1:$C$65536,2,0)</f>
        <v>278</v>
      </c>
      <c r="EU16" s="160">
        <f>VLOOKUP(EU7,[2]TOAD_Download!$B$1:$C$65536,2,0)</f>
        <v>82</v>
      </c>
      <c r="EV16" s="160">
        <f>VLOOKUP(EV7,[2]TOAD_Download!$B$1:$C$65536,2,0)</f>
        <v>73</v>
      </c>
      <c r="EW16" s="160">
        <f>VLOOKUP(EW7,[2]TOAD_Download!$B$1:$C$65536,2,0)</f>
        <v>517</v>
      </c>
      <c r="EX16" s="160">
        <f>VLOOKUP(EX7,[2]TOAD_Download!$B$1:$C$65536,2,0)</f>
        <v>0</v>
      </c>
      <c r="EY16" s="160">
        <f>VLOOKUP(EY7,[2]TOAD_Download!$B$1:$C$65536,2,0)</f>
        <v>487</v>
      </c>
      <c r="EZ16" s="160">
        <f>VLOOKUP(EZ7,[2]TOAD_Download!$B$1:$C$65536,2,0)</f>
        <v>75</v>
      </c>
      <c r="FA16" s="160">
        <f>VLOOKUP(FA7,[2]TOAD_Download!$B$1:$C$65536,2,0)</f>
        <v>23974</v>
      </c>
      <c r="FB16" s="160">
        <f>VLOOKUP(FB7,[2]TOAD_Download!$B$1:$C$65536,2,0)</f>
        <v>34</v>
      </c>
      <c r="FC16" s="160">
        <f>VLOOKUP(FC7,[2]TOAD_Download!$B$1:$C$65536,2,0)</f>
        <v>1710</v>
      </c>
      <c r="FD16" s="160">
        <f>VLOOKUP(FD7,[2]TOAD_Download!$B$1:$C$65536,2,0)</f>
        <v>143</v>
      </c>
      <c r="FE16" s="160">
        <f>VLOOKUP(FE7,[2]TOAD_Download!$B$1:$C$65536,2,0)</f>
        <v>795</v>
      </c>
      <c r="FF16" s="160">
        <f>VLOOKUP(FF7,[2]TOAD_Download!$B$1:$C$65536,2,0)</f>
        <v>166</v>
      </c>
      <c r="FG16" s="160">
        <f>VLOOKUP(FG7,[2]TOAD_Download!$B$1:$C$65536,2,0)</f>
        <v>101</v>
      </c>
      <c r="FH16" s="160">
        <f>VLOOKUP(FH7,[2]TOAD_Download!$B$1:$C$65536,2,0)</f>
        <v>201</v>
      </c>
      <c r="FI16" s="160">
        <f>VLOOKUP(FI7,[2]TOAD_Download!$B$1:$C$65536,2,0)</f>
        <v>78</v>
      </c>
      <c r="FJ16" s="160">
        <f>VLOOKUP(FJ7,[2]TOAD_Download!$B$1:$C$65536,2,0)</f>
        <v>74</v>
      </c>
      <c r="FK16" s="160">
        <f>VLOOKUP(FK7,[2]TOAD_Download!$B$1:$C$65536,2,0)</f>
        <v>950</v>
      </c>
      <c r="FL16" s="160">
        <f>VLOOKUP(FL7,[2]TOAD_Download!$B$1:$C$65536,2,0)</f>
        <v>647</v>
      </c>
      <c r="FM16" s="160">
        <f>VLOOKUP(FM7,[2]TOAD_Download!$B$1:$C$65536,2,0)</f>
        <v>701</v>
      </c>
      <c r="FN16" s="160">
        <f>VLOOKUP(FN7,[2]TOAD_Download!$B$1:$C$65536,2,0)</f>
        <v>3636</v>
      </c>
      <c r="FO16" s="160">
        <f>VLOOKUP(FO7,[2]TOAD_Download!$B$1:$C$65536,2,0)</f>
        <v>3214</v>
      </c>
      <c r="FP16" s="160">
        <f>VLOOKUP(FP7,[2]TOAD_Download!$B$1:$C$65536,2,0)</f>
        <v>6793</v>
      </c>
      <c r="FQ16" s="160">
        <f>VLOOKUP(FQ7,[2]TOAD_Download!$B$1:$C$65536,2,0)</f>
        <v>0</v>
      </c>
      <c r="FR16" s="160">
        <f>VLOOKUP(FR7,[2]TOAD_Download!$B$1:$C$65536,2,0)</f>
        <v>678</v>
      </c>
      <c r="FS16" s="160">
        <f>VLOOKUP(FS7,[2]TOAD_Download!$B$1:$C$65536,2,0)</f>
        <v>836</v>
      </c>
      <c r="FT16" s="160">
        <f>VLOOKUP(FT7,[2]TOAD_Download!$B$1:$C$65536,2,0)</f>
        <v>0</v>
      </c>
      <c r="FU16" s="160">
        <f>VLOOKUP(FU7,[2]TOAD_Download!$B$1:$C$65536,2,0)</f>
        <v>114</v>
      </c>
      <c r="FV16" s="160">
        <f>VLOOKUP(FV7,[2]TOAD_Download!$B$1:$C$65536,2,0)</f>
        <v>44</v>
      </c>
      <c r="FW16" s="160">
        <f>VLOOKUP(FW7,[2]TOAD_Download!$B$1:$C$65536,2,0)</f>
        <v>161</v>
      </c>
      <c r="FX16" s="160">
        <f>VLOOKUP(FX7,[2]TOAD_Download!$B$1:$C$65536,2,0)</f>
        <v>622</v>
      </c>
      <c r="FY16" s="160">
        <f>VLOOKUP(FY7,[2]TOAD_Download!$B$1:$C$65536,2,0)</f>
        <v>140</v>
      </c>
      <c r="FZ16" s="160">
        <f>VLOOKUP(FZ7,[2]TOAD_Download!$B$1:$C$65536,2,0)</f>
        <v>67</v>
      </c>
      <c r="GA16" s="160">
        <f>VLOOKUP(GA7,[2]TOAD_Download!$B$1:$C$65536,2,0)</f>
        <v>2075</v>
      </c>
      <c r="GB16" s="161">
        <f>SUM(E16:GA16)</f>
        <v>317694</v>
      </c>
      <c r="GD16" s="156"/>
    </row>
    <row r="17" spans="1:192" ht="25.5">
      <c r="B17" s="159" t="s">
        <v>926</v>
      </c>
      <c r="C17" s="135">
        <v>7</v>
      </c>
      <c r="E17" s="156">
        <f>VLOOKUP(E7,[2]TOAD_Download!$B$1:$L$65536,11,0)</f>
        <v>27605</v>
      </c>
      <c r="F17" s="156">
        <f>VLOOKUP(F7,[2]TOAD_Download!$B$1:$L$65536,11,0)</f>
        <v>203656.5</v>
      </c>
      <c r="G17" s="156">
        <f>VLOOKUP(G7,[2]TOAD_Download!$B$1:$L$65536,11,0)</f>
        <v>20592</v>
      </c>
      <c r="H17" s="156">
        <f>VLOOKUP(H7,[2]TOAD_Download!$B$1:$L$65536,11,0)</f>
        <v>114135</v>
      </c>
      <c r="I17" s="156">
        <f>VLOOKUP(I7,[2]TOAD_Download!$B$1:$L$65536,11,0)</f>
        <v>26618</v>
      </c>
      <c r="J17" s="156">
        <f>VLOOKUP(J7,[2]TOAD_Download!$B$1:$L$65536,11,0)</f>
        <v>48530</v>
      </c>
      <c r="K17" s="156">
        <f>VLOOKUP(K7,[2]TOAD_Download!$B$1:$L$65536,11,0)</f>
        <v>21390</v>
      </c>
      <c r="L17" s="156">
        <f>VLOOKUP(L7,[2]TOAD_Download!$B$1:$L$65536,11,0)</f>
        <v>109302</v>
      </c>
      <c r="M17" s="156">
        <f>VLOOKUP(M7,[2]TOAD_Download!$B$1:$L$65536,11,0)</f>
        <v>35254</v>
      </c>
      <c r="N17" s="156">
        <f>VLOOKUP(N7,[2]TOAD_Download!$B$1:$L$65536,11,0)</f>
        <v>10205</v>
      </c>
      <c r="O17" s="156">
        <f>VLOOKUP(O7,[2]TOAD_Download!$B$1:$L$65536,11,0)</f>
        <v>10505.9</v>
      </c>
      <c r="P17" s="156">
        <f>VLOOKUP(P7,[2]TOAD_Download!$B$1:$L$65536,11,0)</f>
        <v>105176</v>
      </c>
      <c r="Q17" s="156">
        <f>VLOOKUP(Q7,[2]TOAD_Download!$B$1:$L$65536,11,0)</f>
        <v>38594</v>
      </c>
      <c r="R17" s="156">
        <f>VLOOKUP(R7,[2]TOAD_Download!$B$1:$L$65536,11,0)</f>
        <v>19531</v>
      </c>
      <c r="S17" s="156">
        <f>VLOOKUP(S7,[2]TOAD_Download!$B$1:$L$65536,11,0)</f>
        <v>129473</v>
      </c>
      <c r="T17" s="156">
        <f>VLOOKUP(T7,[2]TOAD_Download!$B$1:$L$65536,11,0)</f>
        <v>42196</v>
      </c>
      <c r="U17" s="156">
        <f>VLOOKUP(U7,[2]TOAD_Download!$B$1:$L$65536,11,0)</f>
        <v>76873</v>
      </c>
      <c r="V17" s="156">
        <f>VLOOKUP(V7,[2]TOAD_Download!$B$1:$L$65536,11,0)</f>
        <v>45008</v>
      </c>
      <c r="W17" s="156">
        <f>VLOOKUP(W7,[2]TOAD_Download!$B$1:$L$65536,11,0)</f>
        <v>22120</v>
      </c>
      <c r="X17" s="156">
        <f>VLOOKUP(X7,[2]TOAD_Download!$B$1:$L$65536,11,0)</f>
        <v>65691</v>
      </c>
      <c r="Y17" s="156">
        <f>VLOOKUP(Y7,[2]TOAD_Download!$B$1:$L$65536,11,0)</f>
        <v>19788</v>
      </c>
      <c r="Z17" s="156">
        <f>VLOOKUP(Z7,[2]TOAD_Download!$B$1:$L$65536,11,0)</f>
        <v>37099</v>
      </c>
      <c r="AA17" s="156">
        <f>VLOOKUP(AA7,[2]TOAD_Download!$B$1:$L$65536,11,0)</f>
        <v>21709</v>
      </c>
      <c r="AB17" s="156">
        <f>VLOOKUP(AB7,[2]TOAD_Download!$B$1:$L$65536,11,0)</f>
        <v>57763</v>
      </c>
      <c r="AC17" s="156">
        <f>VLOOKUP(AC7,[2]TOAD_Download!$B$1:$L$65536,11,0)</f>
        <v>254656</v>
      </c>
      <c r="AD17" s="156">
        <f>VLOOKUP(AD7,[2]TOAD_Download!$B$1:$L$65536,11,0)</f>
        <v>106436</v>
      </c>
      <c r="AE17" s="156">
        <f>VLOOKUP(AE7,[2]TOAD_Download!$B$1:$L$65536,11,0)</f>
        <v>64075</v>
      </c>
      <c r="AF17" s="156">
        <f>VLOOKUP(AF7,[2]TOAD_Download!$B$1:$L$65536,11,0)</f>
        <v>76883</v>
      </c>
      <c r="AG17" s="156">
        <f>VLOOKUP(AG7,[2]TOAD_Download!$B$1:$L$65536,11,0)</f>
        <v>46385</v>
      </c>
      <c r="AH17" s="156">
        <f>VLOOKUP(AH7,[2]TOAD_Download!$B$1:$L$65536,11,0)</f>
        <v>27982</v>
      </c>
      <c r="AI17" s="156">
        <f>VLOOKUP(AI7,[2]TOAD_Download!$B$1:$L$65536,11,0)</f>
        <v>8780</v>
      </c>
      <c r="AJ17" s="156">
        <f>VLOOKUP(AJ7,[2]TOAD_Download!$B$1:$L$65536,11,0)</f>
        <v>78752</v>
      </c>
      <c r="AK17" s="156">
        <f>VLOOKUP(AK7,[2]TOAD_Download!$B$1:$L$65536,11,0)</f>
        <v>38215</v>
      </c>
      <c r="AL17" s="156">
        <f>VLOOKUP(AL7,[2]TOAD_Download!$B$1:$L$65536,11,0)</f>
        <v>17215</v>
      </c>
      <c r="AM17" s="156">
        <f>VLOOKUP(AM7,[2]TOAD_Download!$B$1:$L$65536,11,0)</f>
        <v>16736</v>
      </c>
      <c r="AN17" s="156">
        <f>VLOOKUP(AN7,[2]TOAD_Download!$B$1:$L$65536,11,0)</f>
        <v>26830</v>
      </c>
      <c r="AO17" s="156">
        <f>VLOOKUP(AO7,[2]TOAD_Download!$B$1:$L$65536,11,0)</f>
        <v>45240</v>
      </c>
      <c r="AP17" s="156">
        <f>VLOOKUP(AP7,[2]TOAD_Download!$B$1:$L$65536,11,0)</f>
        <v>41896</v>
      </c>
      <c r="AQ17" s="156">
        <f>VLOOKUP(AQ7,[2]TOAD_Download!$B$1:$L$65536,11,0)</f>
        <v>174602</v>
      </c>
      <c r="AR17" s="156">
        <f>VLOOKUP(AR7,[2]TOAD_Download!$B$1:$L$65536,11,0)</f>
        <v>234468</v>
      </c>
      <c r="AS17" s="156">
        <f>VLOOKUP(AS7,[2]TOAD_Download!$B$1:$L$65536,11,0)</f>
        <v>56006.1</v>
      </c>
      <c r="AT17" s="156">
        <f>VLOOKUP(AT7,[2]TOAD_Download!$B$1:$L$65536,11,0)</f>
        <v>49067</v>
      </c>
      <c r="AU17" s="156">
        <f>VLOOKUP(AU7,[2]TOAD_Download!$B$1:$L$65536,11,0)</f>
        <v>133221</v>
      </c>
      <c r="AV17" s="156">
        <f>VLOOKUP(AV7,[2]TOAD_Download!$B$1:$L$65536,11,0)</f>
        <v>5289</v>
      </c>
      <c r="AW17" s="156">
        <f>VLOOKUP(AW7,[2]TOAD_Download!$B$1:$L$65536,11,0)</f>
        <v>21082</v>
      </c>
      <c r="AX17" s="156">
        <f>VLOOKUP(AX7,[2]TOAD_Download!$B$1:$L$65536,11,0)</f>
        <v>30719</v>
      </c>
      <c r="AY17" s="156">
        <f>VLOOKUP(AY7,[2]TOAD_Download!$B$1:$L$65536,11,0)</f>
        <v>15555</v>
      </c>
      <c r="AZ17" s="156">
        <f>VLOOKUP(AZ7,[2]TOAD_Download!$B$1:$L$65536,11,0)</f>
        <v>895</v>
      </c>
      <c r="BA17" s="156">
        <f>VLOOKUP(BA7,[2]TOAD_Download!$B$1:$L$65536,11,0)</f>
        <v>19224</v>
      </c>
      <c r="BB17" s="156">
        <f>VLOOKUP(BB7,[2]TOAD_Download!$B$1:$L$65536,11,0)</f>
        <v>44248</v>
      </c>
      <c r="BC17" s="156">
        <f>VLOOKUP(BC7,[2]TOAD_Download!$B$1:$L$65536,11,0)</f>
        <v>93925</v>
      </c>
      <c r="BD17" s="156">
        <f>VLOOKUP(BD7,[2]TOAD_Download!$B$1:$L$65536,11,0)</f>
        <v>130213</v>
      </c>
      <c r="BE17" s="156">
        <f>VLOOKUP(BE7,[2]TOAD_Download!$B$1:$L$65536,11,0)</f>
        <v>78533</v>
      </c>
      <c r="BF17" s="156">
        <f>VLOOKUP(BF7,[2]TOAD_Download!$B$1:$L$65536,11,0)</f>
        <v>47538</v>
      </c>
      <c r="BG17" s="156">
        <f>VLOOKUP(BG7,[2]TOAD_Download!$B$1:$L$65536,11,0)</f>
        <v>42833</v>
      </c>
      <c r="BH17" s="156">
        <f>VLOOKUP(BH7,[2]TOAD_Download!$B$1:$L$65536,11,0)</f>
        <v>140121</v>
      </c>
      <c r="BI17" s="156">
        <f>VLOOKUP(BI7,[2]TOAD_Download!$B$1:$L$65536,11,0)</f>
        <v>37075</v>
      </c>
      <c r="BJ17" s="156">
        <f>VLOOKUP(BJ7,[2]TOAD_Download!$B$1:$L$65536,11,0)</f>
        <v>21699</v>
      </c>
      <c r="BK17" s="156">
        <f>VLOOKUP(BK7,[2]TOAD_Download!$B$1:$L$65536,11,0)</f>
        <v>12631</v>
      </c>
      <c r="BL17" s="156">
        <f>VLOOKUP(BL7,[2]TOAD_Download!$B$1:$L$65536,11,0)</f>
        <v>67894</v>
      </c>
      <c r="BM17" s="156">
        <f>VLOOKUP(BM7,[2]TOAD_Download!$B$1:$L$65536,11,0)</f>
        <v>45182.400000000001</v>
      </c>
      <c r="BN17" s="156">
        <f>VLOOKUP(BN7,[2]TOAD_Download!$B$1:$L$65536,11,0)</f>
        <v>7521</v>
      </c>
      <c r="BO17" s="156">
        <f>VLOOKUP(BO7,[2]TOAD_Download!$B$1:$L$65536,11,0)</f>
        <v>30248</v>
      </c>
      <c r="BP17" s="156">
        <f>VLOOKUP(BP7,[2]TOAD_Download!$B$1:$L$65536,11,0)</f>
        <v>88888</v>
      </c>
      <c r="BQ17" s="156">
        <f>VLOOKUP(BQ7,[2]TOAD_Download!$B$1:$L$65536,11,0)</f>
        <v>52349</v>
      </c>
      <c r="BR17" s="156">
        <f>VLOOKUP(BR7,[2]TOAD_Download!$B$1:$L$65536,11,0)</f>
        <v>17382</v>
      </c>
      <c r="BS17" s="156">
        <f>VLOOKUP(BS7,[2]TOAD_Download!$B$1:$L$65536,11,0)</f>
        <v>216344</v>
      </c>
      <c r="BT17" s="156">
        <f>VLOOKUP(BT7,[2]TOAD_Download!$B$1:$L$65536,11,0)</f>
        <v>129909</v>
      </c>
      <c r="BU17" s="156">
        <f>VLOOKUP(BU7,[2]TOAD_Download!$B$1:$L$65536,11,0)</f>
        <v>23869</v>
      </c>
      <c r="BV17" s="156">
        <f>VLOOKUP(BV7,[2]TOAD_Download!$B$1:$L$65536,11,0)</f>
        <v>23015</v>
      </c>
      <c r="BW17" s="156">
        <f>VLOOKUP(BW7,[2]TOAD_Download!$B$1:$L$65536,11,0)</f>
        <v>34884</v>
      </c>
      <c r="BX17" s="156">
        <f>VLOOKUP(BX7,[2]TOAD_Download!$B$1:$L$65536,11,0)</f>
        <v>54762</v>
      </c>
      <c r="BY17" s="156">
        <f>VLOOKUP(BY7,[2]TOAD_Download!$B$1:$L$65536,11,0)</f>
        <v>147118</v>
      </c>
      <c r="BZ17" s="156">
        <f>VLOOKUP(BZ7,[2]TOAD_Download!$B$1:$L$65536,11,0)</f>
        <v>26316</v>
      </c>
      <c r="CA17" s="156">
        <f>VLOOKUP(CA7,[2]TOAD_Download!$B$1:$L$65536,11,0)</f>
        <v>29060</v>
      </c>
      <c r="CB17" s="156">
        <f>VLOOKUP(CB7,[2]TOAD_Download!$B$1:$L$65536,11,0)</f>
        <v>32621</v>
      </c>
      <c r="CC17" s="156">
        <f>VLOOKUP(CC7,[2]TOAD_Download!$B$1:$L$65536,11,0)</f>
        <v>0</v>
      </c>
      <c r="CD17" s="156">
        <f>VLOOKUP(CD7,[2]TOAD_Download!$B$1:$L$65536,11,0)</f>
        <v>241971</v>
      </c>
      <c r="CE17" s="156">
        <f>VLOOKUP(CE7,[2]TOAD_Download!$B$1:$L$65536,11,0)</f>
        <v>35653</v>
      </c>
      <c r="CF17" s="156">
        <f>VLOOKUP(CF7,[2]TOAD_Download!$B$1:$L$65536,11,0)</f>
        <v>0</v>
      </c>
      <c r="CG17" s="156">
        <f>VLOOKUP(CG7,[2]TOAD_Download!$B$1:$L$65536,11,0)</f>
        <v>20904</v>
      </c>
      <c r="CH17" s="156">
        <f>VLOOKUP(CH7,[2]TOAD_Download!$B$1:$L$65536,11,0)</f>
        <v>22424</v>
      </c>
      <c r="CI17" s="156">
        <f>VLOOKUP(CI7,[2]TOAD_Download!$B$1:$L$65536,11,0)</f>
        <v>54270</v>
      </c>
      <c r="CJ17" s="156">
        <f>VLOOKUP(CJ7,[2]TOAD_Download!$B$1:$L$65536,11,0)</f>
        <v>15853</v>
      </c>
      <c r="CK17" s="156">
        <f>VLOOKUP(CK7,[2]TOAD_Download!$B$1:$L$65536,11,0)</f>
        <v>83766</v>
      </c>
      <c r="CL17" s="156">
        <f>VLOOKUP(CL7,[2]TOAD_Download!$B$1:$L$65536,11,0)</f>
        <v>52641.9</v>
      </c>
      <c r="CM17" s="156">
        <f>VLOOKUP(CM7,[2]TOAD_Download!$B$1:$L$65536,11,0)</f>
        <v>135568</v>
      </c>
      <c r="CN17" s="156">
        <f>VLOOKUP(CN7,[2]TOAD_Download!$B$1:$L$65536,11,0)</f>
        <v>51892</v>
      </c>
      <c r="CO17" s="156">
        <f>VLOOKUP(CO7,[2]TOAD_Download!$B$1:$L$65536,11,0)</f>
        <v>51591.6</v>
      </c>
      <c r="CP17" s="156">
        <f>VLOOKUP(CP7,[2]TOAD_Download!$B$1:$L$65536,11,0)</f>
        <v>183660.1</v>
      </c>
      <c r="CQ17" s="156">
        <f>VLOOKUP(CQ7,[2]TOAD_Download!$B$1:$L$65536,11,0)</f>
        <v>147619</v>
      </c>
      <c r="CR17" s="156">
        <f>VLOOKUP(CR7,[2]TOAD_Download!$B$1:$L$65536,11,0)</f>
        <v>36586</v>
      </c>
      <c r="CS17" s="156">
        <f>VLOOKUP(CS7,[2]TOAD_Download!$B$1:$L$65536,11,0)</f>
        <v>33566</v>
      </c>
      <c r="CT17" s="156">
        <f>VLOOKUP(CT7,[2]TOAD_Download!$B$1:$L$65536,11,0)</f>
        <v>25788</v>
      </c>
      <c r="CU17" s="156">
        <f>VLOOKUP(CU7,[2]TOAD_Download!$B$1:$L$65536,11,0)</f>
        <v>30460</v>
      </c>
      <c r="CV17" s="156">
        <f>VLOOKUP(CV7,[2]TOAD_Download!$B$1:$L$65536,11,0)</f>
        <v>26254</v>
      </c>
      <c r="CW17" s="156">
        <f>VLOOKUP(CW7,[2]TOAD_Download!$B$1:$L$65536,11,0)</f>
        <v>87439</v>
      </c>
      <c r="CX17" s="156">
        <f>VLOOKUP(CX7,[2]TOAD_Download!$B$1:$L$65536,11,0)</f>
        <v>36891</v>
      </c>
      <c r="CY17" s="156">
        <f>VLOOKUP(CY7,[2]TOAD_Download!$B$1:$L$65536,11,0)</f>
        <v>21764</v>
      </c>
      <c r="CZ17" s="156">
        <f>VLOOKUP(CZ7,[2]TOAD_Download!$B$1:$L$65536,11,0)</f>
        <v>56151</v>
      </c>
      <c r="DA17" s="156">
        <f>VLOOKUP(DA7,[2]TOAD_Download!$B$1:$L$65536,11,0)</f>
        <v>27742</v>
      </c>
      <c r="DB17" s="156">
        <f>VLOOKUP(DB7,[2]TOAD_Download!$B$1:$L$65536,11,0)</f>
        <v>163616.29999999999</v>
      </c>
      <c r="DC17" s="156">
        <f>VLOOKUP(DC7,[2]TOAD_Download!$B$1:$L$65536,11,0)</f>
        <v>31268</v>
      </c>
      <c r="DD17" s="156">
        <f>VLOOKUP(DD7,[2]TOAD_Download!$B$1:$L$65536,11,0)</f>
        <v>39617</v>
      </c>
      <c r="DE17" s="156">
        <f>VLOOKUP(DE7,[2]TOAD_Download!$B$1:$L$65536,11,0)</f>
        <v>16961</v>
      </c>
      <c r="DF17" s="156">
        <f>VLOOKUP(DF7,[2]TOAD_Download!$B$1:$L$65536,11,0)</f>
        <v>22298</v>
      </c>
      <c r="DG17" s="156">
        <f>VLOOKUP(DG7,[2]TOAD_Download!$B$1:$L$65536,11,0)</f>
        <v>25957</v>
      </c>
      <c r="DH17" s="156">
        <f>VLOOKUP(DH7,[2]TOAD_Download!$B$1:$L$65536,11,0)</f>
        <v>83442.399999999994</v>
      </c>
      <c r="DI17" s="156">
        <f>VLOOKUP(DI7,[2]TOAD_Download!$B$1:$L$65536,11,0)</f>
        <v>16282</v>
      </c>
      <c r="DJ17" s="156">
        <f>VLOOKUP(DJ7,[2]TOAD_Download!$B$1:$L$65536,11,0)</f>
        <v>188338</v>
      </c>
      <c r="DK17" s="156">
        <f>VLOOKUP(DK7,[2]TOAD_Download!$B$1:$L$65536,11,0)</f>
        <v>101028</v>
      </c>
      <c r="DL17" s="156">
        <f>VLOOKUP(DL7,[2]TOAD_Download!$B$1:$L$65536,11,0)</f>
        <v>32014</v>
      </c>
      <c r="DM17" s="156">
        <f>VLOOKUP(DM7,[2]TOAD_Download!$B$1:$L$65536,11,0)</f>
        <v>41020</v>
      </c>
      <c r="DN17" s="156">
        <f>VLOOKUP(DN7,[2]TOAD_Download!$B$1:$L$65536,11,0)</f>
        <v>128373</v>
      </c>
      <c r="DO17" s="156">
        <f>VLOOKUP(DO7,[2]TOAD_Download!$B$1:$L$65536,11,0)</f>
        <v>31056</v>
      </c>
      <c r="DP17" s="156">
        <f>VLOOKUP(DP7,[2]TOAD_Download!$B$1:$L$65536,11,0)</f>
        <v>63669</v>
      </c>
      <c r="DQ17" s="156">
        <f>VLOOKUP(DQ7,[2]TOAD_Download!$B$1:$L$65536,11,0)</f>
        <v>82085</v>
      </c>
      <c r="DR17" s="156">
        <f>VLOOKUP(DR7,[2]TOAD_Download!$B$1:$L$65536,11,0)</f>
        <v>16629</v>
      </c>
      <c r="DS17" s="156">
        <f>VLOOKUP(DS7,[2]TOAD_Download!$B$1:$L$65536,11,0)</f>
        <v>0</v>
      </c>
      <c r="DT17" s="156">
        <f>VLOOKUP(DT7,[2]TOAD_Download!$B$1:$L$65536,11,0)</f>
        <v>68040</v>
      </c>
      <c r="DU17" s="156">
        <f>VLOOKUP(DU7,[2]TOAD_Download!$B$1:$L$65536,11,0)</f>
        <v>51204</v>
      </c>
      <c r="DV17" s="156">
        <f>VLOOKUP(DV7,[2]TOAD_Download!$B$1:$L$65536,11,0)</f>
        <v>25670</v>
      </c>
      <c r="DW17" s="156">
        <f>VLOOKUP(DW7,[2]TOAD_Download!$B$1:$L$65536,11,0)</f>
        <v>51475</v>
      </c>
      <c r="DX17" s="156">
        <f>VLOOKUP(DX7,[2]TOAD_Download!$B$1:$L$65536,11,0)</f>
        <v>25279</v>
      </c>
      <c r="DY17" s="156">
        <f>VLOOKUP(DY7,[2]TOAD_Download!$B$1:$L$65536,11,0)</f>
        <v>35962</v>
      </c>
      <c r="DZ17" s="156">
        <f>VLOOKUP(DZ7,[2]TOAD_Download!$B$1:$L$65536,11,0)</f>
        <v>31371</v>
      </c>
      <c r="EA17" s="156">
        <f>VLOOKUP(EA7,[2]TOAD_Download!$B$1:$L$65536,11,0)</f>
        <v>19929</v>
      </c>
      <c r="EB17" s="156">
        <f>VLOOKUP(EB7,[2]TOAD_Download!$B$1:$L$65536,11,0)</f>
        <v>23904</v>
      </c>
      <c r="EC17" s="156">
        <f>VLOOKUP(EC7,[2]TOAD_Download!$B$1:$L$65536,11,0)</f>
        <v>16399</v>
      </c>
      <c r="ED17" s="156">
        <f>VLOOKUP(ED7,[2]TOAD_Download!$B$1:$L$65536,11,0)</f>
        <v>46841</v>
      </c>
      <c r="EE17" s="156">
        <f>VLOOKUP(EE7,[2]TOAD_Download!$B$1:$L$65536,11,0)</f>
        <v>20741</v>
      </c>
      <c r="EF17" s="156">
        <f>VLOOKUP(EF7,[2]TOAD_Download!$B$1:$L$65536,11,0)</f>
        <v>129348</v>
      </c>
      <c r="EG17" s="156">
        <f>VLOOKUP(EG7,[2]TOAD_Download!$B$1:$L$65536,11,0)</f>
        <v>18680</v>
      </c>
      <c r="EH17" s="156">
        <f>VLOOKUP(EH7,[2]TOAD_Download!$B$1:$L$65536,11,0)</f>
        <v>130260</v>
      </c>
      <c r="EI17" s="156">
        <f>VLOOKUP(EI7,[2]TOAD_Download!$B$1:$L$65536,11,0)</f>
        <v>0</v>
      </c>
      <c r="EJ17" s="156">
        <f>VLOOKUP(EJ7,[2]TOAD_Download!$B$1:$L$65536,11,0)</f>
        <v>43229</v>
      </c>
      <c r="EK17" s="156">
        <f>VLOOKUP(EK7,[2]TOAD_Download!$B$1:$L$65536,11,0)</f>
        <v>0.1</v>
      </c>
      <c r="EL17" s="156">
        <f>VLOOKUP(EL7,[2]TOAD_Download!$B$1:$L$65536,11,0)</f>
        <v>83562.899999999994</v>
      </c>
      <c r="EM17" s="156">
        <f>VLOOKUP(EM7,[2]TOAD_Download!$B$1:$L$65536,11,0)</f>
        <v>52499</v>
      </c>
      <c r="EN17" s="156">
        <f>VLOOKUP(EN7,[2]TOAD_Download!$B$1:$L$65536,11,0)</f>
        <v>50353</v>
      </c>
      <c r="EO17" s="156">
        <f>VLOOKUP(EO7,[2]TOAD_Download!$B$1:$L$65536,11,0)</f>
        <v>40869</v>
      </c>
      <c r="EP17" s="156">
        <f>VLOOKUP(EP7,[2]TOAD_Download!$B$1:$L$65536,11,0)</f>
        <v>62128</v>
      </c>
      <c r="EQ17" s="156">
        <f>VLOOKUP(EQ7,[2]TOAD_Download!$B$1:$L$65536,11,0)</f>
        <v>32724</v>
      </c>
      <c r="ER17" s="156">
        <f>VLOOKUP(ER7,[2]TOAD_Download!$B$1:$L$65536,11,0)</f>
        <v>34582</v>
      </c>
      <c r="ES17" s="156">
        <f>VLOOKUP(ES7,[2]TOAD_Download!$B$1:$L$65536,11,0)</f>
        <v>121797</v>
      </c>
      <c r="ET17" s="156">
        <f>VLOOKUP(ET7,[2]TOAD_Download!$B$1:$L$65536,11,0)</f>
        <v>52481</v>
      </c>
      <c r="EU17" s="156">
        <f>VLOOKUP(EU7,[2]TOAD_Download!$B$1:$L$65536,11,0)</f>
        <v>17518</v>
      </c>
      <c r="EV17" s="156">
        <f>VLOOKUP(EV7,[2]TOAD_Download!$B$1:$L$65536,11,0)</f>
        <v>28137</v>
      </c>
      <c r="EW17" s="156">
        <f>VLOOKUP(EW7,[2]TOAD_Download!$B$1:$L$65536,11,0)</f>
        <v>55828</v>
      </c>
      <c r="EX17" s="156">
        <f>VLOOKUP(EX7,[2]TOAD_Download!$B$1:$L$65536,11,0)</f>
        <v>0</v>
      </c>
      <c r="EY17" s="156">
        <f>VLOOKUP(EY7,[2]TOAD_Download!$B$1:$L$65536,11,0)</f>
        <v>42304</v>
      </c>
      <c r="EZ17" s="156">
        <f>VLOOKUP(EZ7,[2]TOAD_Download!$B$1:$L$65536,11,0)</f>
        <v>32869</v>
      </c>
      <c r="FA17" s="156">
        <f>VLOOKUP(FA7,[2]TOAD_Download!$B$1:$L$65536,11,0)</f>
        <v>23640</v>
      </c>
      <c r="FB17" s="156">
        <f>VLOOKUP(FB7,[2]TOAD_Download!$B$1:$L$65536,11,0)</f>
        <v>36824</v>
      </c>
      <c r="FC17" s="156">
        <f>VLOOKUP(FC7,[2]TOAD_Download!$B$1:$L$65536,11,0)</f>
        <v>63687</v>
      </c>
      <c r="FD17" s="156">
        <f>VLOOKUP(FD7,[2]TOAD_Download!$B$1:$L$65536,11,0)</f>
        <v>24368.5</v>
      </c>
      <c r="FE17" s="156">
        <f>VLOOKUP(FE7,[2]TOAD_Download!$B$1:$L$65536,11,0)</f>
        <v>40950</v>
      </c>
      <c r="FF17" s="156">
        <f>VLOOKUP(FF7,[2]TOAD_Download!$B$1:$L$65536,11,0)</f>
        <v>33890</v>
      </c>
      <c r="FG17" s="156">
        <f>VLOOKUP(FG7,[2]TOAD_Download!$B$1:$L$65536,11,0)</f>
        <v>32309</v>
      </c>
      <c r="FH17" s="156">
        <f>VLOOKUP(FH7,[2]TOAD_Download!$B$1:$L$65536,11,0)</f>
        <v>16153</v>
      </c>
      <c r="FI17" s="156">
        <f>VLOOKUP(FI7,[2]TOAD_Download!$B$1:$L$65536,11,0)</f>
        <v>29916</v>
      </c>
      <c r="FJ17" s="156">
        <f>VLOOKUP(FJ7,[2]TOAD_Download!$B$1:$L$65536,11,0)</f>
        <v>23468</v>
      </c>
      <c r="FK17" s="156">
        <f>VLOOKUP(FK7,[2]TOAD_Download!$B$1:$L$65536,11,0)</f>
        <v>62339</v>
      </c>
      <c r="FL17" s="156">
        <f>VLOOKUP(FL7,[2]TOAD_Download!$B$1:$L$65536,11,0)</f>
        <v>48963</v>
      </c>
      <c r="FM17" s="156">
        <f>VLOOKUP(FM7,[2]TOAD_Download!$B$1:$L$65536,11,0)</f>
        <v>59882</v>
      </c>
      <c r="FN17" s="156">
        <f>VLOOKUP(FN7,[2]TOAD_Download!$B$1:$L$65536,11,0)</f>
        <v>80439</v>
      </c>
      <c r="FO17" s="156">
        <f>VLOOKUP(FO7,[2]TOAD_Download!$B$1:$L$65536,11,0)</f>
        <v>53408</v>
      </c>
      <c r="FP17" s="156">
        <f>VLOOKUP(FP7,[2]TOAD_Download!$B$1:$L$65536,11,0)</f>
        <v>134276</v>
      </c>
      <c r="FQ17" s="156">
        <f>VLOOKUP(FQ7,[2]TOAD_Download!$B$1:$L$65536,11,0)</f>
        <v>0</v>
      </c>
      <c r="FR17" s="156">
        <f>VLOOKUP(FR7,[2]TOAD_Download!$B$1:$L$65536,11,0)</f>
        <v>30460</v>
      </c>
      <c r="FS17" s="156">
        <f>VLOOKUP(FS7,[2]TOAD_Download!$B$1:$L$65536,11,0)</f>
        <v>44216</v>
      </c>
      <c r="FT17" s="156">
        <f>VLOOKUP(FT7,[2]TOAD_Download!$B$1:$L$65536,11,0)</f>
        <v>0</v>
      </c>
      <c r="FU17" s="156">
        <f>VLOOKUP(FU7,[2]TOAD_Download!$B$1:$L$65536,11,0)</f>
        <v>26256</v>
      </c>
      <c r="FV17" s="156">
        <f>VLOOKUP(FV7,[2]TOAD_Download!$B$1:$L$65536,11,0)</f>
        <v>12333</v>
      </c>
      <c r="FW17" s="156">
        <f>VLOOKUP(FW7,[2]TOAD_Download!$B$1:$L$65536,11,0)</f>
        <v>72722.7</v>
      </c>
      <c r="FX17" s="156">
        <f>VLOOKUP(FX7,[2]TOAD_Download!$B$1:$L$65536,11,0)</f>
        <v>65050</v>
      </c>
      <c r="FY17" s="156">
        <f>VLOOKUP(FY7,[2]TOAD_Download!$B$1:$L$65536,11,0)</f>
        <v>31236</v>
      </c>
      <c r="FZ17" s="156">
        <f>VLOOKUP(FZ7,[2]TOAD_Download!$B$1:$L$65536,11,0)</f>
        <v>19537</v>
      </c>
      <c r="GA17" s="156">
        <f>VLOOKUP(GA7,[2]TOAD_Download!$B$1:$L$65536,11,0)</f>
        <v>43409.9</v>
      </c>
      <c r="GB17" s="161">
        <f>SUM(E17:GA17)</f>
        <v>9695027.2999999989</v>
      </c>
      <c r="GC17" s="158"/>
    </row>
    <row r="18" spans="1:192" ht="38.25">
      <c r="B18" s="159" t="s">
        <v>927</v>
      </c>
      <c r="C18" s="135">
        <v>8</v>
      </c>
      <c r="E18" s="156">
        <f>VLOOKUP(E7,[2]TOAD_Download!$B$1:$M$65536,12,0)</f>
        <v>305650</v>
      </c>
      <c r="F18" s="156">
        <f>VLOOKUP(F7,[2]TOAD_Download!$B$1:$M$65536,12,0)</f>
        <v>1344759</v>
      </c>
      <c r="G18" s="156">
        <f>VLOOKUP(G7,[2]TOAD_Download!$B$1:$M$65536,12,0)</f>
        <v>191185</v>
      </c>
      <c r="H18" s="156">
        <f>VLOOKUP(H7,[2]TOAD_Download!$B$1:$M$65536,12,0)</f>
        <v>1188348</v>
      </c>
      <c r="I18" s="156">
        <f>VLOOKUP(I7,[2]TOAD_Download!$B$1:$M$65536,12,0)</f>
        <v>202929</v>
      </c>
      <c r="J18" s="156">
        <f>VLOOKUP(J7,[2]TOAD_Download!$B$1:$M$65536,12,0)</f>
        <v>145261</v>
      </c>
      <c r="K18" s="156">
        <f>VLOOKUP(K7,[2]TOAD_Download!$B$1:$M$65536,12,0)</f>
        <v>229350</v>
      </c>
      <c r="L18" s="156">
        <f>VLOOKUP(L7,[2]TOAD_Download!$B$1:$M$65536,12,0)</f>
        <v>223650</v>
      </c>
      <c r="M18" s="156">
        <f>VLOOKUP(M7,[2]TOAD_Download!$B$1:$M$65536,12,0)</f>
        <v>66582</v>
      </c>
      <c r="N18" s="156">
        <f>VLOOKUP(N7,[2]TOAD_Download!$B$1:$M$65536,12,0)</f>
        <v>65824</v>
      </c>
      <c r="O18" s="156">
        <f>VLOOKUP(O7,[2]TOAD_Download!$B$1:$M$65536,12,0)</f>
        <v>51002.6</v>
      </c>
      <c r="P18" s="156">
        <f>VLOOKUP(P7,[2]TOAD_Download!$B$1:$M$65536,12,0)</f>
        <v>2533064</v>
      </c>
      <c r="Q18" s="156">
        <f>VLOOKUP(Q7,[2]TOAD_Download!$B$1:$M$65536,12,0)</f>
        <v>533051</v>
      </c>
      <c r="R18" s="156">
        <f>VLOOKUP(R7,[2]TOAD_Download!$B$1:$M$65536,12,0)</f>
        <v>76942</v>
      </c>
      <c r="S18" s="156">
        <f>VLOOKUP(S7,[2]TOAD_Download!$B$1:$M$65536,12,0)</f>
        <v>894498</v>
      </c>
      <c r="T18" s="156">
        <f>VLOOKUP(T7,[2]TOAD_Download!$B$1:$M$65536,12,0)</f>
        <v>179966</v>
      </c>
      <c r="U18" s="156">
        <f>VLOOKUP(U7,[2]TOAD_Download!$B$1:$M$65536,12,0)</f>
        <v>255508</v>
      </c>
      <c r="V18" s="156">
        <f>VLOOKUP(V7,[2]TOAD_Download!$B$1:$M$65536,12,0)</f>
        <v>80555</v>
      </c>
      <c r="W18" s="156">
        <f>VLOOKUP(W7,[2]TOAD_Download!$B$1:$M$65536,12,0)</f>
        <v>52587</v>
      </c>
      <c r="X18" s="156">
        <f>VLOOKUP(X7,[2]TOAD_Download!$B$1:$M$65536,12,0)</f>
        <v>106234</v>
      </c>
      <c r="Y18" s="156">
        <f>VLOOKUP(Y7,[2]TOAD_Download!$B$1:$M$65536,12,0)</f>
        <v>30038</v>
      </c>
      <c r="Z18" s="156">
        <f>VLOOKUP(Z7,[2]TOAD_Download!$B$1:$M$65536,12,0)</f>
        <v>53511</v>
      </c>
      <c r="AA18" s="156">
        <f>VLOOKUP(AA7,[2]TOAD_Download!$B$1:$M$65536,12,0)</f>
        <v>96895</v>
      </c>
      <c r="AB18" s="156">
        <f>VLOOKUP(AB7,[2]TOAD_Download!$B$1:$M$65536,12,0)</f>
        <v>98073</v>
      </c>
      <c r="AC18" s="156">
        <f>VLOOKUP(AC7,[2]TOAD_Download!$B$1:$M$65536,12,0)</f>
        <v>1917573</v>
      </c>
      <c r="AD18" s="156">
        <f>VLOOKUP(AD7,[2]TOAD_Download!$B$1:$M$65536,12,0)</f>
        <v>1737783</v>
      </c>
      <c r="AE18" s="156">
        <f>VLOOKUP(AE7,[2]TOAD_Download!$B$1:$M$65536,12,0)</f>
        <v>123189</v>
      </c>
      <c r="AF18" s="156">
        <f>VLOOKUP(AF7,[2]TOAD_Download!$B$1:$M$65536,12,0)</f>
        <v>130953</v>
      </c>
      <c r="AG18" s="156">
        <f>VLOOKUP(AG7,[2]TOAD_Download!$B$1:$M$65536,12,0)</f>
        <v>100242</v>
      </c>
      <c r="AH18" s="156">
        <f>VLOOKUP(AH7,[2]TOAD_Download!$B$1:$M$65536,12,0)</f>
        <v>70326</v>
      </c>
      <c r="AI18" s="156">
        <f>VLOOKUP(AI7,[2]TOAD_Download!$B$1:$M$65536,12,0)</f>
        <v>183949</v>
      </c>
      <c r="AJ18" s="156">
        <f>VLOOKUP(AJ7,[2]TOAD_Download!$B$1:$M$65536,12,0)</f>
        <v>154522</v>
      </c>
      <c r="AK18" s="156">
        <f>VLOOKUP(AK7,[2]TOAD_Download!$B$1:$M$65536,12,0)</f>
        <v>60754</v>
      </c>
      <c r="AL18" s="156">
        <f>VLOOKUP(AL7,[2]TOAD_Download!$B$1:$M$65536,12,0)</f>
        <v>29183</v>
      </c>
      <c r="AM18" s="156">
        <f>VLOOKUP(AM7,[2]TOAD_Download!$B$1:$M$65536,12,0)</f>
        <v>74012</v>
      </c>
      <c r="AN18" s="156">
        <f>VLOOKUP(AN7,[2]TOAD_Download!$B$1:$M$65536,12,0)</f>
        <v>68691</v>
      </c>
      <c r="AO18" s="156">
        <f>VLOOKUP(AO7,[2]TOAD_Download!$B$1:$M$65536,12,0)</f>
        <v>98732</v>
      </c>
      <c r="AP18" s="156">
        <f>VLOOKUP(AP7,[2]TOAD_Download!$B$1:$M$65536,12,0)</f>
        <v>88911</v>
      </c>
      <c r="AQ18" s="156">
        <f>VLOOKUP(AQ7,[2]TOAD_Download!$B$1:$M$65536,12,0)</f>
        <v>529833</v>
      </c>
      <c r="AR18" s="156">
        <f>VLOOKUP(AR7,[2]TOAD_Download!$B$1:$M$65536,12,0)</f>
        <v>2267439</v>
      </c>
      <c r="AS18" s="156">
        <f>VLOOKUP(AS7,[2]TOAD_Download!$B$1:$M$65536,12,0)</f>
        <v>128499.9</v>
      </c>
      <c r="AT18" s="156">
        <f>VLOOKUP(AT7,[2]TOAD_Download!$B$1:$M$65536,12,0)</f>
        <v>1927032</v>
      </c>
      <c r="AU18" s="156">
        <f>VLOOKUP(AU7,[2]TOAD_Download!$B$1:$M$65536,12,0)</f>
        <v>444979</v>
      </c>
      <c r="AV18" s="156">
        <f>VLOOKUP(AV7,[2]TOAD_Download!$B$1:$M$65536,12,0)</f>
        <v>273133</v>
      </c>
      <c r="AW18" s="156">
        <f>VLOOKUP(AW7,[2]TOAD_Download!$B$1:$M$65536,12,0)</f>
        <v>95034</v>
      </c>
      <c r="AX18" s="156">
        <f>VLOOKUP(AX7,[2]TOAD_Download!$B$1:$M$65536,12,0)</f>
        <v>109375</v>
      </c>
      <c r="AY18" s="156">
        <f>VLOOKUP(AY7,[2]TOAD_Download!$B$1:$M$65536,12,0)</f>
        <v>31632</v>
      </c>
      <c r="AZ18" s="156">
        <f>VLOOKUP(AZ7,[2]TOAD_Download!$B$1:$M$65536,12,0)</f>
        <v>39036</v>
      </c>
      <c r="BA18" s="156">
        <f>VLOOKUP(BA7,[2]TOAD_Download!$B$1:$M$65536,12,0)</f>
        <v>132763</v>
      </c>
      <c r="BB18" s="156">
        <f>VLOOKUP(BB7,[2]TOAD_Download!$B$1:$M$65536,12,0)</f>
        <v>324812</v>
      </c>
      <c r="BC18" s="156">
        <f>VLOOKUP(BC7,[2]TOAD_Download!$B$1:$M$65536,12,0)</f>
        <v>615700</v>
      </c>
      <c r="BD18" s="156">
        <f>VLOOKUP(BD7,[2]TOAD_Download!$B$1:$M$65536,12,0)</f>
        <v>693769</v>
      </c>
      <c r="BE18" s="156">
        <f>VLOOKUP(BE7,[2]TOAD_Download!$B$1:$M$65536,12,0)</f>
        <v>867436</v>
      </c>
      <c r="BF18" s="156">
        <f>VLOOKUP(BF7,[2]TOAD_Download!$B$1:$M$65536,12,0)</f>
        <v>86633</v>
      </c>
      <c r="BG18" s="156">
        <f>VLOOKUP(BG7,[2]TOAD_Download!$B$1:$M$65536,12,0)</f>
        <v>126105</v>
      </c>
      <c r="BH18" s="156">
        <f>VLOOKUP(BH7,[2]TOAD_Download!$B$1:$M$65536,12,0)</f>
        <v>1354769</v>
      </c>
      <c r="BI18" s="156">
        <f>VLOOKUP(BI7,[2]TOAD_Download!$B$1:$M$65536,12,0)</f>
        <v>253047</v>
      </c>
      <c r="BJ18" s="156">
        <f>VLOOKUP(BJ7,[2]TOAD_Download!$B$1:$M$65536,12,0)</f>
        <v>95096</v>
      </c>
      <c r="BK18" s="156">
        <f>VLOOKUP(BK7,[2]TOAD_Download!$B$1:$M$65536,12,0)</f>
        <v>126616</v>
      </c>
      <c r="BL18" s="156">
        <f>VLOOKUP(BL7,[2]TOAD_Download!$B$1:$M$65536,12,0)</f>
        <v>482994</v>
      </c>
      <c r="BM18" s="156">
        <f>VLOOKUP(BM7,[2]TOAD_Download!$B$1:$M$65536,12,0)</f>
        <v>753044</v>
      </c>
      <c r="BN18" s="156">
        <f>VLOOKUP(BN7,[2]TOAD_Download!$B$1:$M$65536,12,0)</f>
        <v>29287</v>
      </c>
      <c r="BO18" s="156">
        <f>VLOOKUP(BO7,[2]TOAD_Download!$B$1:$M$65536,12,0)</f>
        <v>195399</v>
      </c>
      <c r="BP18" s="156">
        <f>VLOOKUP(BP7,[2]TOAD_Download!$B$1:$M$65536,12,0)</f>
        <v>243275</v>
      </c>
      <c r="BQ18" s="156">
        <f>VLOOKUP(BQ7,[2]TOAD_Download!$B$1:$M$65536,12,0)</f>
        <v>228442</v>
      </c>
      <c r="BR18" s="156">
        <f>VLOOKUP(BR7,[2]TOAD_Download!$B$1:$M$65536,12,0)</f>
        <v>58683</v>
      </c>
      <c r="BS18" s="156">
        <f>VLOOKUP(BS7,[2]TOAD_Download!$B$1:$M$65536,12,0)</f>
        <v>396005</v>
      </c>
      <c r="BT18" s="156">
        <f>VLOOKUP(BT7,[2]TOAD_Download!$B$1:$M$65536,12,0)</f>
        <v>367738</v>
      </c>
      <c r="BU18" s="156">
        <f>VLOOKUP(BU7,[2]TOAD_Download!$B$1:$M$65536,12,0)</f>
        <v>88218</v>
      </c>
      <c r="BV18" s="156">
        <f>VLOOKUP(BV7,[2]TOAD_Download!$B$1:$M$65536,12,0)</f>
        <v>97689</v>
      </c>
      <c r="BW18" s="156">
        <f>VLOOKUP(BW7,[2]TOAD_Download!$B$1:$M$65536,12,0)</f>
        <v>65406</v>
      </c>
      <c r="BX18" s="156">
        <f>VLOOKUP(BX7,[2]TOAD_Download!$B$1:$M$65536,12,0)</f>
        <v>173066</v>
      </c>
      <c r="BY18" s="156">
        <f>VLOOKUP(BY7,[2]TOAD_Download!$B$1:$M$65536,12,0)</f>
        <v>238818</v>
      </c>
      <c r="BZ18" s="156">
        <f>VLOOKUP(BZ7,[2]TOAD_Download!$B$1:$M$65536,12,0)</f>
        <v>26316</v>
      </c>
      <c r="CA18" s="156">
        <f>VLOOKUP(CA7,[2]TOAD_Download!$B$1:$M$65536,12,0)</f>
        <v>86113</v>
      </c>
      <c r="CB18" s="156">
        <f>VLOOKUP(CB7,[2]TOAD_Download!$B$1:$M$65536,12,0)</f>
        <v>35983</v>
      </c>
      <c r="CC18" s="156">
        <f>VLOOKUP(CC7,[2]TOAD_Download!$B$1:$M$65536,12,0)</f>
        <v>0</v>
      </c>
      <c r="CD18" s="156">
        <f>VLOOKUP(CD7,[2]TOAD_Download!$B$1:$M$65536,12,0)</f>
        <v>3074569</v>
      </c>
      <c r="CE18" s="156">
        <f>VLOOKUP(CE7,[2]TOAD_Download!$B$1:$M$65536,12,0)</f>
        <v>83063</v>
      </c>
      <c r="CF18" s="156">
        <f>VLOOKUP(CF7,[2]TOAD_Download!$B$1:$M$65536,12,0)</f>
        <v>0</v>
      </c>
      <c r="CG18" s="156">
        <f>VLOOKUP(CG7,[2]TOAD_Download!$B$1:$M$65536,12,0)</f>
        <v>71699</v>
      </c>
      <c r="CH18" s="156">
        <f>VLOOKUP(CH7,[2]TOAD_Download!$B$1:$M$65536,12,0)</f>
        <v>66604</v>
      </c>
      <c r="CI18" s="156">
        <f>VLOOKUP(CI7,[2]TOAD_Download!$B$1:$M$65536,12,0)</f>
        <v>81326</v>
      </c>
      <c r="CJ18" s="156">
        <f>VLOOKUP(CJ7,[2]TOAD_Download!$B$1:$M$65536,12,0)</f>
        <v>39697</v>
      </c>
      <c r="CK18" s="156">
        <f>VLOOKUP(CK7,[2]TOAD_Download!$B$1:$M$65536,12,0)</f>
        <v>143238</v>
      </c>
      <c r="CL18" s="156">
        <f>VLOOKUP(CL7,[2]TOAD_Download!$B$1:$M$65536,12,0)</f>
        <v>102670.7</v>
      </c>
      <c r="CM18" s="156">
        <f>VLOOKUP(CM7,[2]TOAD_Download!$B$1:$M$65536,12,0)</f>
        <v>484115</v>
      </c>
      <c r="CN18" s="156">
        <f>VLOOKUP(CN7,[2]TOAD_Download!$B$1:$M$65536,12,0)</f>
        <v>119284</v>
      </c>
      <c r="CO18" s="156">
        <f>VLOOKUP(CO7,[2]TOAD_Download!$B$1:$M$65536,12,0)</f>
        <v>140458.4</v>
      </c>
      <c r="CP18" s="156">
        <f>VLOOKUP(CP7,[2]TOAD_Download!$B$1:$M$65536,12,0)</f>
        <v>2086438</v>
      </c>
      <c r="CQ18" s="156">
        <f>VLOOKUP(CQ7,[2]TOAD_Download!$B$1:$M$65536,12,0)</f>
        <v>1078760</v>
      </c>
      <c r="CR18" s="156">
        <f>VLOOKUP(CR7,[2]TOAD_Download!$B$1:$M$65536,12,0)</f>
        <v>104126</v>
      </c>
      <c r="CS18" s="156">
        <f>VLOOKUP(CS7,[2]TOAD_Download!$B$1:$M$65536,12,0)</f>
        <v>78489</v>
      </c>
      <c r="CT18" s="156">
        <f>VLOOKUP(CT7,[2]TOAD_Download!$B$1:$M$65536,12,0)</f>
        <v>75604</v>
      </c>
      <c r="CU18" s="156">
        <f>VLOOKUP(CU7,[2]TOAD_Download!$B$1:$M$65536,12,0)</f>
        <v>65218</v>
      </c>
      <c r="CV18" s="156">
        <f>VLOOKUP(CV7,[2]TOAD_Download!$B$1:$M$65536,12,0)</f>
        <v>47507</v>
      </c>
      <c r="CW18" s="156">
        <f>VLOOKUP(CW7,[2]TOAD_Download!$B$1:$M$65536,12,0)</f>
        <v>131226</v>
      </c>
      <c r="CX18" s="156">
        <f>VLOOKUP(CX7,[2]TOAD_Download!$B$1:$M$65536,12,0)</f>
        <v>89690</v>
      </c>
      <c r="CY18" s="156">
        <f>VLOOKUP(CY7,[2]TOAD_Download!$B$1:$M$65536,12,0)</f>
        <v>108349</v>
      </c>
      <c r="CZ18" s="156">
        <f>VLOOKUP(CZ7,[2]TOAD_Download!$B$1:$M$65536,12,0)</f>
        <v>150656</v>
      </c>
      <c r="DA18" s="156">
        <f>VLOOKUP(DA7,[2]TOAD_Download!$B$1:$M$65536,12,0)</f>
        <v>63780</v>
      </c>
      <c r="DB18" s="156">
        <f>VLOOKUP(DB7,[2]TOAD_Download!$B$1:$M$65536,12,0)</f>
        <v>241281.5</v>
      </c>
      <c r="DC18" s="156">
        <f>VLOOKUP(DC7,[2]TOAD_Download!$B$1:$M$65536,12,0)</f>
        <v>62211</v>
      </c>
      <c r="DD18" s="156">
        <f>VLOOKUP(DD7,[2]TOAD_Download!$B$1:$M$65536,12,0)</f>
        <v>83975</v>
      </c>
      <c r="DE18" s="156">
        <f>VLOOKUP(DE7,[2]TOAD_Download!$B$1:$M$65536,12,0)</f>
        <v>66414</v>
      </c>
      <c r="DF18" s="156">
        <f>VLOOKUP(DF7,[2]TOAD_Download!$B$1:$M$65536,12,0)</f>
        <v>32906</v>
      </c>
      <c r="DG18" s="156">
        <f>VLOOKUP(DG7,[2]TOAD_Download!$B$1:$M$65536,12,0)</f>
        <v>46029</v>
      </c>
      <c r="DH18" s="156">
        <f>VLOOKUP(DH7,[2]TOAD_Download!$B$1:$M$65536,12,0)</f>
        <v>1759634.4</v>
      </c>
      <c r="DI18" s="156">
        <f>VLOOKUP(DI7,[2]TOAD_Download!$B$1:$M$65536,12,0)</f>
        <v>16282</v>
      </c>
      <c r="DJ18" s="156">
        <f>VLOOKUP(DJ7,[2]TOAD_Download!$B$1:$M$65536,12,0)</f>
        <v>214200</v>
      </c>
      <c r="DK18" s="156">
        <f>VLOOKUP(DK7,[2]TOAD_Download!$B$1:$M$65536,12,0)</f>
        <v>324109.3</v>
      </c>
      <c r="DL18" s="156">
        <f>VLOOKUP(DL7,[2]TOAD_Download!$B$1:$M$65536,12,0)</f>
        <v>86447</v>
      </c>
      <c r="DM18" s="156">
        <f>VLOOKUP(DM7,[2]TOAD_Download!$B$1:$M$65536,12,0)</f>
        <v>66441</v>
      </c>
      <c r="DN18" s="156">
        <f>VLOOKUP(DN7,[2]TOAD_Download!$B$1:$M$65536,12,0)</f>
        <v>135738</v>
      </c>
      <c r="DO18" s="156">
        <f>VLOOKUP(DO7,[2]TOAD_Download!$B$1:$M$65536,12,0)</f>
        <v>60710</v>
      </c>
      <c r="DP18" s="156">
        <f>VLOOKUP(DP7,[2]TOAD_Download!$B$1:$M$65536,12,0)</f>
        <v>186108</v>
      </c>
      <c r="DQ18" s="156">
        <f>VLOOKUP(DQ7,[2]TOAD_Download!$B$1:$M$65536,12,0)</f>
        <v>227920</v>
      </c>
      <c r="DR18" s="156">
        <f>VLOOKUP(DR7,[2]TOAD_Download!$B$1:$M$65536,12,0)</f>
        <v>66536</v>
      </c>
      <c r="DS18" s="156">
        <f>VLOOKUP(DS7,[2]TOAD_Download!$B$1:$M$65536,12,0)</f>
        <v>0</v>
      </c>
      <c r="DT18" s="156">
        <f>VLOOKUP(DT7,[2]TOAD_Download!$B$1:$M$65536,12,0)</f>
        <v>92732</v>
      </c>
      <c r="DU18" s="156">
        <f>VLOOKUP(DU7,[2]TOAD_Download!$B$1:$M$65536,12,0)</f>
        <v>82179</v>
      </c>
      <c r="DV18" s="156">
        <f>VLOOKUP(DV7,[2]TOAD_Download!$B$1:$M$65536,12,0)</f>
        <v>31263</v>
      </c>
      <c r="DW18" s="156">
        <f>VLOOKUP(DW7,[2]TOAD_Download!$B$1:$M$65536,12,0)</f>
        <v>78140</v>
      </c>
      <c r="DX18" s="156">
        <f>VLOOKUP(DX7,[2]TOAD_Download!$B$1:$M$65536,12,0)</f>
        <v>51035</v>
      </c>
      <c r="DY18" s="156">
        <f>VLOOKUP(DY7,[2]TOAD_Download!$B$1:$M$65536,12,0)</f>
        <v>51024</v>
      </c>
      <c r="DZ18" s="156">
        <f>VLOOKUP(DZ7,[2]TOAD_Download!$B$1:$M$65536,12,0)</f>
        <v>40279</v>
      </c>
      <c r="EA18" s="156">
        <f>VLOOKUP(EA7,[2]TOAD_Download!$B$1:$M$65536,12,0)</f>
        <v>64907</v>
      </c>
      <c r="EB18" s="156">
        <f>VLOOKUP(EB7,[2]TOAD_Download!$B$1:$M$65536,12,0)</f>
        <v>142560</v>
      </c>
      <c r="EC18" s="156">
        <f>VLOOKUP(EC7,[2]TOAD_Download!$B$1:$M$65536,12,0)</f>
        <v>76458</v>
      </c>
      <c r="ED18" s="156">
        <f>VLOOKUP(ED7,[2]TOAD_Download!$B$1:$M$65536,12,0)</f>
        <v>97233</v>
      </c>
      <c r="EE18" s="156">
        <f>VLOOKUP(EE7,[2]TOAD_Download!$B$1:$M$65536,12,0)</f>
        <v>74102</v>
      </c>
      <c r="EF18" s="156">
        <f>VLOOKUP(EF7,[2]TOAD_Download!$B$1:$M$65536,12,0)</f>
        <v>242934</v>
      </c>
      <c r="EG18" s="156">
        <f>VLOOKUP(EG7,[2]TOAD_Download!$B$1:$M$65536,12,0)</f>
        <v>41655</v>
      </c>
      <c r="EH18" s="156">
        <f>VLOOKUP(EH7,[2]TOAD_Download!$B$1:$M$65536,12,0)</f>
        <v>168912</v>
      </c>
      <c r="EI18" s="156">
        <f>VLOOKUP(EI7,[2]TOAD_Download!$B$1:$M$65536,12,0)</f>
        <v>0</v>
      </c>
      <c r="EJ18" s="156">
        <f>VLOOKUP(EJ7,[2]TOAD_Download!$B$1:$M$65536,12,0)</f>
        <v>59969.7</v>
      </c>
      <c r="EK18" s="156">
        <f>VLOOKUP(EK7,[2]TOAD_Download!$B$1:$M$65536,12,0)</f>
        <v>364446</v>
      </c>
      <c r="EL18" s="156">
        <f>VLOOKUP(EL7,[2]TOAD_Download!$B$1:$M$65536,12,0)</f>
        <v>190488.7</v>
      </c>
      <c r="EM18" s="156">
        <f>VLOOKUP(EM7,[2]TOAD_Download!$B$1:$M$65536,12,0)</f>
        <v>105774</v>
      </c>
      <c r="EN18" s="156">
        <f>VLOOKUP(EN7,[2]TOAD_Download!$B$1:$M$65536,12,0)</f>
        <v>105372</v>
      </c>
      <c r="EO18" s="156">
        <f>VLOOKUP(EO7,[2]TOAD_Download!$B$1:$M$65536,12,0)</f>
        <v>89888</v>
      </c>
      <c r="EP18" s="156">
        <f>VLOOKUP(EP7,[2]TOAD_Download!$B$1:$M$65536,12,0)</f>
        <v>89267</v>
      </c>
      <c r="EQ18" s="156">
        <f>VLOOKUP(EQ7,[2]TOAD_Download!$B$1:$M$65536,12,0)</f>
        <v>53856</v>
      </c>
      <c r="ER18" s="156">
        <f>VLOOKUP(ER7,[2]TOAD_Download!$B$1:$M$65536,12,0)</f>
        <v>61956</v>
      </c>
      <c r="ES18" s="156">
        <f>VLOOKUP(ES7,[2]TOAD_Download!$B$1:$M$65536,12,0)</f>
        <v>225155</v>
      </c>
      <c r="ET18" s="156">
        <f>VLOOKUP(ET7,[2]TOAD_Download!$B$1:$M$65536,12,0)</f>
        <v>100693</v>
      </c>
      <c r="EU18" s="156">
        <f>VLOOKUP(EU7,[2]TOAD_Download!$B$1:$M$65536,12,0)</f>
        <v>48082</v>
      </c>
      <c r="EV18" s="156">
        <f>VLOOKUP(EV7,[2]TOAD_Download!$B$1:$M$65536,12,0)</f>
        <v>74501</v>
      </c>
      <c r="EW18" s="156">
        <f>VLOOKUP(EW7,[2]TOAD_Download!$B$1:$M$65536,12,0)</f>
        <v>114820</v>
      </c>
      <c r="EX18" s="156">
        <f>VLOOKUP(EX7,[2]TOAD_Download!$B$1:$M$65536,12,0)</f>
        <v>0</v>
      </c>
      <c r="EY18" s="156">
        <f>VLOOKUP(EY7,[2]TOAD_Download!$B$1:$M$65536,12,0)</f>
        <v>64144</v>
      </c>
      <c r="EZ18" s="156">
        <f>VLOOKUP(EZ7,[2]TOAD_Download!$B$1:$M$65536,12,0)</f>
        <v>50433</v>
      </c>
      <c r="FA18" s="156">
        <f>VLOOKUP(FA7,[2]TOAD_Download!$B$1:$M$65536,12,0)</f>
        <v>44236</v>
      </c>
      <c r="FB18" s="156">
        <f>VLOOKUP(FB7,[2]TOAD_Download!$B$1:$M$65536,12,0)</f>
        <v>62602</v>
      </c>
      <c r="FC18" s="156">
        <f>VLOOKUP(FC7,[2]TOAD_Download!$B$1:$M$65536,12,0)</f>
        <v>226515</v>
      </c>
      <c r="FD18" s="156">
        <f>VLOOKUP(FD7,[2]TOAD_Download!$B$1:$M$65536,12,0)</f>
        <v>85800</v>
      </c>
      <c r="FE18" s="156">
        <f>VLOOKUP(FE7,[2]TOAD_Download!$B$1:$M$65536,12,0)</f>
        <v>95200</v>
      </c>
      <c r="FF18" s="156">
        <f>VLOOKUP(FF7,[2]TOAD_Download!$B$1:$M$65536,12,0)</f>
        <v>83633</v>
      </c>
      <c r="FG18" s="156">
        <f>VLOOKUP(FG7,[2]TOAD_Download!$B$1:$M$65536,12,0)</f>
        <v>89064</v>
      </c>
      <c r="FH18" s="156">
        <f>VLOOKUP(FH7,[2]TOAD_Download!$B$1:$M$65536,12,0)</f>
        <v>41814</v>
      </c>
      <c r="FI18" s="156">
        <f>VLOOKUP(FI7,[2]TOAD_Download!$B$1:$M$65536,12,0)</f>
        <v>77993</v>
      </c>
      <c r="FJ18" s="156">
        <f>VLOOKUP(FJ7,[2]TOAD_Download!$B$1:$M$65536,12,0)</f>
        <v>89460</v>
      </c>
      <c r="FK18" s="156">
        <f>VLOOKUP(FK7,[2]TOAD_Download!$B$1:$M$65536,12,0)</f>
        <v>193013</v>
      </c>
      <c r="FL18" s="156">
        <f>VLOOKUP(FL7,[2]TOAD_Download!$B$1:$M$65536,12,0)</f>
        <v>187025</v>
      </c>
      <c r="FM18" s="156">
        <f>VLOOKUP(FM7,[2]TOAD_Download!$B$1:$M$65536,12,0)</f>
        <v>295700</v>
      </c>
      <c r="FN18" s="156">
        <f>VLOOKUP(FN7,[2]TOAD_Download!$B$1:$M$65536,12,0)</f>
        <v>581089</v>
      </c>
      <c r="FO18" s="156">
        <f>VLOOKUP(FO7,[2]TOAD_Download!$B$1:$M$65536,12,0)</f>
        <v>277635</v>
      </c>
      <c r="FP18" s="156">
        <f>VLOOKUP(FP7,[2]TOAD_Download!$B$1:$M$65536,12,0)</f>
        <v>655959</v>
      </c>
      <c r="FQ18" s="156">
        <f>VLOOKUP(FQ7,[2]TOAD_Download!$B$1:$M$65536,12,0)</f>
        <v>0</v>
      </c>
      <c r="FR18" s="156">
        <f>VLOOKUP(FR7,[2]TOAD_Download!$B$1:$M$65536,12,0)</f>
        <v>213794</v>
      </c>
      <c r="FS18" s="156">
        <f>VLOOKUP(FS7,[2]TOAD_Download!$B$1:$M$65536,12,0)</f>
        <v>220346</v>
      </c>
      <c r="FT18" s="156">
        <f>VLOOKUP(FT7,[2]TOAD_Download!$B$1:$M$65536,12,0)</f>
        <v>0</v>
      </c>
      <c r="FU18" s="156">
        <f>VLOOKUP(FU7,[2]TOAD_Download!$B$1:$M$65536,12,0)</f>
        <v>64893</v>
      </c>
      <c r="FV18" s="156">
        <f>VLOOKUP(FV7,[2]TOAD_Download!$B$1:$M$65536,12,0)</f>
        <v>52928</v>
      </c>
      <c r="FW18" s="156">
        <f>VLOOKUP(FW7,[2]TOAD_Download!$B$1:$M$65536,12,0)</f>
        <v>140533.70000000001</v>
      </c>
      <c r="FX18" s="156">
        <f>VLOOKUP(FX7,[2]TOAD_Download!$B$1:$M$65536,12,0)</f>
        <v>167422</v>
      </c>
      <c r="FY18" s="156">
        <f>VLOOKUP(FY7,[2]TOAD_Download!$B$1:$M$65536,12,0)</f>
        <v>88023</v>
      </c>
      <c r="FZ18" s="156">
        <f>VLOOKUP(FZ7,[2]TOAD_Download!$B$1:$M$65536,12,0)</f>
        <v>49732</v>
      </c>
      <c r="GA18" s="156">
        <f>VLOOKUP(GA7,[2]TOAD_Download!$B$1:$M$65536,12,0)</f>
        <v>239984.1</v>
      </c>
      <c r="GB18" s="161">
        <f>SUM(E18:GA18)</f>
        <v>47555659</v>
      </c>
      <c r="GC18" s="156"/>
    </row>
    <row r="19" spans="1:192" ht="14.25" customHeight="1"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56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  <c r="CA19" s="145"/>
      <c r="CB19" s="145"/>
      <c r="CC19" s="145"/>
      <c r="CD19" s="145"/>
      <c r="CE19" s="145"/>
      <c r="CF19" s="145"/>
      <c r="CG19" s="145"/>
      <c r="CH19" s="145"/>
      <c r="CI19" s="145"/>
      <c r="CJ19" s="145"/>
      <c r="CK19" s="145"/>
      <c r="CL19" s="145"/>
      <c r="CM19" s="145"/>
      <c r="CN19" s="145"/>
      <c r="CO19" s="145"/>
      <c r="CP19" s="145"/>
      <c r="CQ19" s="145"/>
      <c r="CR19" s="145"/>
      <c r="CS19" s="145"/>
      <c r="CT19" s="145"/>
      <c r="CU19" s="145"/>
      <c r="CV19" s="145"/>
      <c r="CW19" s="145"/>
      <c r="CX19" s="145"/>
      <c r="CY19" s="145"/>
      <c r="CZ19" s="145"/>
      <c r="DA19" s="145"/>
      <c r="DB19" s="145"/>
      <c r="DC19" s="145"/>
      <c r="DD19" s="145"/>
      <c r="DE19" s="145"/>
      <c r="DF19" s="145"/>
      <c r="DG19" s="145"/>
      <c r="DH19" s="145"/>
      <c r="DI19" s="145"/>
      <c r="DJ19" s="145"/>
      <c r="DK19" s="145"/>
      <c r="DL19" s="145"/>
      <c r="DM19" s="145"/>
      <c r="DN19" s="145"/>
      <c r="DO19" s="145"/>
      <c r="DP19" s="145"/>
      <c r="DQ19" s="145"/>
      <c r="DR19" s="145"/>
      <c r="DS19" s="145"/>
      <c r="DT19" s="145"/>
      <c r="DU19" s="145"/>
      <c r="DV19" s="145"/>
      <c r="DW19" s="145"/>
      <c r="DX19" s="145"/>
      <c r="DY19" s="145"/>
      <c r="DZ19" s="145"/>
      <c r="EA19" s="145"/>
      <c r="EB19" s="145"/>
      <c r="EC19" s="145"/>
      <c r="ED19" s="145"/>
      <c r="EE19" s="145"/>
      <c r="EF19" s="145"/>
      <c r="EG19" s="145"/>
      <c r="EH19" s="145"/>
      <c r="EI19" s="145"/>
      <c r="EJ19" s="145"/>
      <c r="EK19" s="145"/>
      <c r="EL19" s="145"/>
      <c r="EM19" s="145"/>
      <c r="EN19" s="145"/>
      <c r="EO19" s="145"/>
      <c r="EP19" s="145"/>
      <c r="EQ19" s="145"/>
      <c r="ER19" s="145"/>
      <c r="ES19" s="145"/>
      <c r="ET19" s="145"/>
      <c r="EU19" s="145"/>
      <c r="EV19" s="145"/>
      <c r="EW19" s="145"/>
      <c r="EX19" s="145"/>
      <c r="EY19" s="145"/>
      <c r="EZ19" s="145"/>
      <c r="FA19" s="145"/>
      <c r="FB19" s="145"/>
      <c r="FC19" s="145"/>
      <c r="FD19" s="145"/>
      <c r="FE19" s="145"/>
      <c r="FF19" s="145"/>
      <c r="FG19" s="145"/>
      <c r="FH19" s="145"/>
      <c r="FI19" s="145"/>
      <c r="FJ19" s="145"/>
      <c r="FK19" s="145"/>
      <c r="FL19" s="145"/>
      <c r="FM19" s="145"/>
      <c r="FN19" s="145"/>
      <c r="FO19" s="145"/>
      <c r="FP19" s="145"/>
      <c r="FQ19" s="145"/>
      <c r="FR19" s="145"/>
      <c r="FS19" s="145"/>
      <c r="FT19" s="145"/>
      <c r="FU19" s="145"/>
      <c r="FV19" s="145"/>
      <c r="FW19" s="145"/>
      <c r="FX19" s="145"/>
      <c r="FY19" s="145"/>
      <c r="FZ19" s="145"/>
      <c r="GA19" s="145"/>
    </row>
    <row r="20" spans="1:192" ht="15.75" customHeight="1">
      <c r="A20" s="139" t="s">
        <v>534</v>
      </c>
      <c r="B20" s="146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5"/>
      <c r="AU20" s="145"/>
      <c r="AV20" s="145"/>
      <c r="AW20" s="145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  <c r="CA20" s="145"/>
      <c r="CB20" s="145"/>
      <c r="CC20" s="145"/>
      <c r="CD20" s="145"/>
      <c r="CE20" s="145"/>
      <c r="CF20" s="145"/>
      <c r="CG20" s="145"/>
      <c r="CH20" s="145"/>
      <c r="CI20" s="145"/>
      <c r="CJ20" s="145"/>
      <c r="CK20" s="145"/>
      <c r="CL20" s="145"/>
      <c r="CM20" s="145"/>
      <c r="CN20" s="145"/>
      <c r="CO20" s="145"/>
      <c r="CP20" s="145"/>
      <c r="CQ20" s="145"/>
      <c r="CR20" s="145"/>
      <c r="CS20" s="145"/>
      <c r="CT20" s="145"/>
      <c r="CU20" s="145"/>
      <c r="CV20" s="145"/>
      <c r="CW20" s="145"/>
      <c r="CX20" s="145"/>
      <c r="CY20" s="145"/>
      <c r="CZ20" s="145"/>
      <c r="DA20" s="145"/>
      <c r="DB20" s="145"/>
      <c r="DC20" s="145"/>
      <c r="DD20" s="145"/>
      <c r="DE20" s="145"/>
      <c r="DF20" s="145"/>
      <c r="DG20" s="145"/>
      <c r="DH20" s="145"/>
      <c r="DI20" s="145"/>
      <c r="DJ20" s="145"/>
      <c r="DK20" s="145"/>
      <c r="DL20" s="145"/>
      <c r="DM20" s="145"/>
      <c r="DN20" s="145"/>
      <c r="DO20" s="145"/>
      <c r="DP20" s="145"/>
      <c r="DQ20" s="145"/>
      <c r="DR20" s="145"/>
      <c r="DS20" s="145"/>
      <c r="DT20" s="145"/>
      <c r="DU20" s="145"/>
      <c r="DV20" s="145"/>
      <c r="DW20" s="145"/>
      <c r="DX20" s="145"/>
      <c r="DY20" s="145"/>
      <c r="DZ20" s="145"/>
      <c r="EA20" s="145"/>
      <c r="EB20" s="145"/>
      <c r="EC20" s="145"/>
      <c r="ED20" s="145"/>
      <c r="EE20" s="145"/>
      <c r="EF20" s="145"/>
      <c r="EG20" s="145"/>
      <c r="EH20" s="145"/>
      <c r="EI20" s="145"/>
      <c r="EJ20" s="145"/>
      <c r="EK20" s="145"/>
      <c r="EL20" s="145"/>
      <c r="EM20" s="145"/>
      <c r="EN20" s="145"/>
      <c r="EO20" s="145"/>
      <c r="EP20" s="145"/>
      <c r="EQ20" s="145"/>
      <c r="ER20" s="145"/>
      <c r="ES20" s="145"/>
      <c r="ET20" s="145"/>
      <c r="EU20" s="145"/>
      <c r="EV20" s="145"/>
      <c r="EW20" s="145"/>
      <c r="EX20" s="145"/>
      <c r="EY20" s="145"/>
      <c r="EZ20" s="145"/>
      <c r="FA20" s="145"/>
      <c r="FB20" s="145"/>
      <c r="FC20" s="145"/>
      <c r="FD20" s="145"/>
      <c r="FE20" s="145"/>
      <c r="FF20" s="145"/>
      <c r="FG20" s="145"/>
      <c r="FH20" s="145"/>
      <c r="FI20" s="145"/>
      <c r="FJ20" s="145"/>
      <c r="FK20" s="145"/>
      <c r="FL20" s="145"/>
      <c r="FM20" s="145"/>
      <c r="FN20" s="145"/>
      <c r="FO20" s="145"/>
      <c r="FP20" s="145"/>
      <c r="FQ20" s="145"/>
      <c r="FR20" s="145"/>
      <c r="FS20" s="145"/>
      <c r="FT20" s="145"/>
      <c r="FU20" s="145"/>
      <c r="FV20" s="145"/>
      <c r="FW20" s="145"/>
      <c r="FX20" s="145"/>
      <c r="FY20" s="145"/>
      <c r="FZ20" s="145"/>
      <c r="GA20" s="145"/>
    </row>
    <row r="21" spans="1:192" ht="15.75" customHeight="1">
      <c r="A21" s="146" t="s">
        <v>535</v>
      </c>
      <c r="B21" s="146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  <c r="CT21" s="145"/>
      <c r="CU21" s="145"/>
      <c r="CV21" s="145"/>
      <c r="CW21" s="145"/>
      <c r="CX21" s="145"/>
      <c r="CY21" s="145"/>
      <c r="CZ21" s="145"/>
      <c r="DA21" s="145"/>
      <c r="DB21" s="145"/>
      <c r="DC21" s="145"/>
      <c r="DD21" s="145"/>
      <c r="DE21" s="145"/>
      <c r="DF21" s="145"/>
      <c r="DG21" s="145"/>
      <c r="DH21" s="145"/>
      <c r="DI21" s="145"/>
      <c r="DJ21" s="145"/>
      <c r="DK21" s="145"/>
      <c r="DL21" s="145"/>
      <c r="DM21" s="145"/>
      <c r="DN21" s="145"/>
      <c r="DO21" s="145"/>
      <c r="DP21" s="145"/>
      <c r="DQ21" s="145"/>
      <c r="DR21" s="145"/>
      <c r="DS21" s="145"/>
      <c r="DT21" s="145"/>
      <c r="DU21" s="145"/>
      <c r="DV21" s="145"/>
      <c r="DW21" s="145"/>
      <c r="DX21" s="145"/>
      <c r="DY21" s="145"/>
      <c r="DZ21" s="145"/>
      <c r="EA21" s="145"/>
      <c r="EB21" s="145"/>
      <c r="EC21" s="145"/>
      <c r="ED21" s="145"/>
      <c r="EE21" s="145"/>
      <c r="EF21" s="145"/>
      <c r="EG21" s="145"/>
      <c r="EH21" s="145"/>
      <c r="EI21" s="145"/>
      <c r="EJ21" s="145"/>
      <c r="EK21" s="145"/>
      <c r="EL21" s="145"/>
      <c r="EM21" s="145"/>
      <c r="EN21" s="145"/>
      <c r="EO21" s="145"/>
      <c r="EP21" s="145"/>
      <c r="EQ21" s="145"/>
      <c r="ER21" s="145"/>
      <c r="ES21" s="145"/>
      <c r="ET21" s="145"/>
      <c r="EU21" s="145"/>
      <c r="EV21" s="145"/>
      <c r="EW21" s="145"/>
      <c r="EX21" s="145"/>
      <c r="EY21" s="145"/>
      <c r="EZ21" s="145"/>
      <c r="FA21" s="145"/>
      <c r="FB21" s="145"/>
      <c r="FC21" s="145"/>
      <c r="FD21" s="145"/>
      <c r="FE21" s="145"/>
      <c r="FF21" s="145"/>
      <c r="FG21" s="145"/>
      <c r="FH21" s="145"/>
      <c r="FI21" s="145"/>
      <c r="FJ21" s="145"/>
      <c r="FK21" s="145"/>
      <c r="FL21" s="145"/>
      <c r="FM21" s="145"/>
      <c r="FN21" s="145"/>
      <c r="FO21" s="145"/>
      <c r="FP21" s="145"/>
      <c r="FQ21" s="145"/>
      <c r="FR21" s="145"/>
      <c r="FS21" s="145"/>
      <c r="FT21" s="145"/>
      <c r="FU21" s="145"/>
      <c r="FV21" s="145"/>
      <c r="FW21" s="145"/>
      <c r="FX21" s="145"/>
      <c r="FY21" s="145"/>
      <c r="FZ21" s="145"/>
      <c r="GA21" s="145"/>
    </row>
    <row r="22" spans="1:192" ht="15.75" customHeight="1">
      <c r="A22" s="146" t="s">
        <v>928</v>
      </c>
      <c r="B22" s="146"/>
      <c r="E22" s="162">
        <f t="shared" ref="E22:BP22" si="0">IF(E26&lt;&gt;0,1,0)</f>
        <v>0</v>
      </c>
      <c r="F22" s="162">
        <f t="shared" si="0"/>
        <v>0</v>
      </c>
      <c r="G22" s="162">
        <f t="shared" si="0"/>
        <v>0</v>
      </c>
      <c r="H22" s="162">
        <f t="shared" si="0"/>
        <v>0</v>
      </c>
      <c r="I22" s="162">
        <f t="shared" si="0"/>
        <v>0</v>
      </c>
      <c r="J22" s="162">
        <f t="shared" si="0"/>
        <v>0</v>
      </c>
      <c r="K22" s="162">
        <f t="shared" si="0"/>
        <v>0</v>
      </c>
      <c r="L22" s="162">
        <f t="shared" si="0"/>
        <v>0</v>
      </c>
      <c r="M22" s="162">
        <f t="shared" si="0"/>
        <v>0</v>
      </c>
      <c r="N22" s="162">
        <f t="shared" si="0"/>
        <v>0</v>
      </c>
      <c r="O22" s="162">
        <f t="shared" si="0"/>
        <v>0</v>
      </c>
      <c r="P22" s="162">
        <f t="shared" si="0"/>
        <v>0</v>
      </c>
      <c r="Q22" s="162">
        <f t="shared" si="0"/>
        <v>0</v>
      </c>
      <c r="R22" s="162">
        <f t="shared" si="0"/>
        <v>0</v>
      </c>
      <c r="S22" s="162">
        <f t="shared" si="0"/>
        <v>0</v>
      </c>
      <c r="T22" s="162">
        <f t="shared" si="0"/>
        <v>0</v>
      </c>
      <c r="U22" s="162">
        <f t="shared" si="0"/>
        <v>0</v>
      </c>
      <c r="V22" s="162">
        <f t="shared" si="0"/>
        <v>0</v>
      </c>
      <c r="W22" s="162">
        <f t="shared" si="0"/>
        <v>0</v>
      </c>
      <c r="X22" s="162">
        <f t="shared" si="0"/>
        <v>0</v>
      </c>
      <c r="Y22" s="162">
        <f t="shared" si="0"/>
        <v>0</v>
      </c>
      <c r="Z22" s="162">
        <f t="shared" si="0"/>
        <v>0</v>
      </c>
      <c r="AA22" s="162">
        <f t="shared" si="0"/>
        <v>0</v>
      </c>
      <c r="AB22" s="162">
        <f t="shared" si="0"/>
        <v>0</v>
      </c>
      <c r="AC22" s="162">
        <f t="shared" si="0"/>
        <v>0</v>
      </c>
      <c r="AD22" s="162">
        <f t="shared" si="0"/>
        <v>0</v>
      </c>
      <c r="AE22" s="162">
        <f t="shared" si="0"/>
        <v>0</v>
      </c>
      <c r="AF22" s="162">
        <f t="shared" si="0"/>
        <v>0</v>
      </c>
      <c r="AG22" s="162">
        <f t="shared" si="0"/>
        <v>0</v>
      </c>
      <c r="AH22" s="162">
        <f t="shared" si="0"/>
        <v>0</v>
      </c>
      <c r="AI22" s="162">
        <f t="shared" si="0"/>
        <v>0</v>
      </c>
      <c r="AJ22" s="162">
        <f t="shared" si="0"/>
        <v>0</v>
      </c>
      <c r="AK22" s="162">
        <f t="shared" si="0"/>
        <v>0</v>
      </c>
      <c r="AL22" s="162">
        <f t="shared" si="0"/>
        <v>0</v>
      </c>
      <c r="AM22" s="162">
        <f t="shared" si="0"/>
        <v>0</v>
      </c>
      <c r="AN22" s="162">
        <f t="shared" si="0"/>
        <v>0</v>
      </c>
      <c r="AO22" s="162">
        <f t="shared" si="0"/>
        <v>0</v>
      </c>
      <c r="AP22" s="162">
        <f t="shared" si="0"/>
        <v>0</v>
      </c>
      <c r="AQ22" s="162">
        <f t="shared" si="0"/>
        <v>0</v>
      </c>
      <c r="AR22" s="162">
        <f t="shared" si="0"/>
        <v>0</v>
      </c>
      <c r="AS22" s="162">
        <f t="shared" si="0"/>
        <v>0</v>
      </c>
      <c r="AT22" s="162">
        <f t="shared" si="0"/>
        <v>0</v>
      </c>
      <c r="AU22" s="162">
        <f t="shared" si="0"/>
        <v>0</v>
      </c>
      <c r="AV22" s="162">
        <f t="shared" si="0"/>
        <v>0</v>
      </c>
      <c r="AW22" s="162">
        <f t="shared" si="0"/>
        <v>0</v>
      </c>
      <c r="AX22" s="162">
        <f t="shared" si="0"/>
        <v>0</v>
      </c>
      <c r="AY22" s="162">
        <f t="shared" si="0"/>
        <v>0</v>
      </c>
      <c r="AZ22" s="162">
        <f t="shared" si="0"/>
        <v>0</v>
      </c>
      <c r="BA22" s="162">
        <f t="shared" si="0"/>
        <v>0</v>
      </c>
      <c r="BB22" s="162">
        <f t="shared" si="0"/>
        <v>0</v>
      </c>
      <c r="BC22" s="162">
        <f t="shared" si="0"/>
        <v>0</v>
      </c>
      <c r="BD22" s="162">
        <f t="shared" si="0"/>
        <v>0</v>
      </c>
      <c r="BE22" s="162">
        <f t="shared" si="0"/>
        <v>0</v>
      </c>
      <c r="BF22" s="162">
        <f t="shared" si="0"/>
        <v>0</v>
      </c>
      <c r="BG22" s="162">
        <f t="shared" si="0"/>
        <v>0</v>
      </c>
      <c r="BH22" s="162">
        <f t="shared" si="0"/>
        <v>0</v>
      </c>
      <c r="BI22" s="162">
        <f t="shared" si="0"/>
        <v>0</v>
      </c>
      <c r="BJ22" s="162">
        <f t="shared" si="0"/>
        <v>0</v>
      </c>
      <c r="BK22" s="162">
        <f t="shared" si="0"/>
        <v>0</v>
      </c>
      <c r="BL22" s="162">
        <f t="shared" si="0"/>
        <v>0</v>
      </c>
      <c r="BM22" s="162">
        <f t="shared" si="0"/>
        <v>0</v>
      </c>
      <c r="BN22" s="162">
        <f t="shared" si="0"/>
        <v>0</v>
      </c>
      <c r="BO22" s="162">
        <f t="shared" si="0"/>
        <v>0</v>
      </c>
      <c r="BP22" s="162">
        <f t="shared" si="0"/>
        <v>0</v>
      </c>
      <c r="BQ22" s="162">
        <f t="shared" ref="BQ22:EB22" si="1">IF(BQ26&lt;&gt;0,1,0)</f>
        <v>0</v>
      </c>
      <c r="BR22" s="162">
        <f t="shared" si="1"/>
        <v>0</v>
      </c>
      <c r="BS22" s="162">
        <f t="shared" si="1"/>
        <v>0</v>
      </c>
      <c r="BT22" s="162">
        <f t="shared" si="1"/>
        <v>0</v>
      </c>
      <c r="BU22" s="162">
        <f t="shared" si="1"/>
        <v>0</v>
      </c>
      <c r="BV22" s="162">
        <f t="shared" si="1"/>
        <v>0</v>
      </c>
      <c r="BW22" s="162">
        <f t="shared" si="1"/>
        <v>0</v>
      </c>
      <c r="BX22" s="162">
        <f t="shared" si="1"/>
        <v>0</v>
      </c>
      <c r="BY22" s="162">
        <f t="shared" si="1"/>
        <v>0</v>
      </c>
      <c r="BZ22" s="162">
        <f t="shared" si="1"/>
        <v>0</v>
      </c>
      <c r="CA22" s="162">
        <f t="shared" si="1"/>
        <v>0</v>
      </c>
      <c r="CB22" s="162">
        <f t="shared" si="1"/>
        <v>0</v>
      </c>
      <c r="CC22" s="162">
        <f t="shared" si="1"/>
        <v>0</v>
      </c>
      <c r="CD22" s="162">
        <f t="shared" si="1"/>
        <v>0</v>
      </c>
      <c r="CE22" s="162">
        <f t="shared" si="1"/>
        <v>0</v>
      </c>
      <c r="CF22" s="162">
        <f t="shared" si="1"/>
        <v>0</v>
      </c>
      <c r="CG22" s="162">
        <f t="shared" si="1"/>
        <v>0</v>
      </c>
      <c r="CH22" s="162">
        <f t="shared" si="1"/>
        <v>0</v>
      </c>
      <c r="CI22" s="162">
        <f t="shared" si="1"/>
        <v>0</v>
      </c>
      <c r="CJ22" s="162">
        <f t="shared" si="1"/>
        <v>0</v>
      </c>
      <c r="CK22" s="162">
        <f t="shared" si="1"/>
        <v>0</v>
      </c>
      <c r="CL22" s="162">
        <f t="shared" si="1"/>
        <v>0</v>
      </c>
      <c r="CM22" s="162">
        <f t="shared" si="1"/>
        <v>0</v>
      </c>
      <c r="CN22" s="162">
        <f t="shared" si="1"/>
        <v>0</v>
      </c>
      <c r="CO22" s="162">
        <f t="shared" si="1"/>
        <v>0</v>
      </c>
      <c r="CP22" s="162">
        <f t="shared" si="1"/>
        <v>0</v>
      </c>
      <c r="CQ22" s="162">
        <f t="shared" si="1"/>
        <v>0</v>
      </c>
      <c r="CR22" s="162">
        <f t="shared" si="1"/>
        <v>0</v>
      </c>
      <c r="CS22" s="162">
        <f t="shared" si="1"/>
        <v>0</v>
      </c>
      <c r="CT22" s="162">
        <f t="shared" si="1"/>
        <v>0</v>
      </c>
      <c r="CU22" s="162">
        <f t="shared" si="1"/>
        <v>0</v>
      </c>
      <c r="CV22" s="162">
        <f t="shared" si="1"/>
        <v>0</v>
      </c>
      <c r="CW22" s="162">
        <f t="shared" si="1"/>
        <v>0</v>
      </c>
      <c r="CX22" s="162">
        <f t="shared" si="1"/>
        <v>0</v>
      </c>
      <c r="CY22" s="162">
        <f t="shared" si="1"/>
        <v>0</v>
      </c>
      <c r="CZ22" s="162">
        <f t="shared" si="1"/>
        <v>0</v>
      </c>
      <c r="DA22" s="162">
        <f t="shared" si="1"/>
        <v>0</v>
      </c>
      <c r="DB22" s="162">
        <f t="shared" si="1"/>
        <v>0</v>
      </c>
      <c r="DC22" s="162">
        <f t="shared" si="1"/>
        <v>0</v>
      </c>
      <c r="DD22" s="162">
        <f t="shared" si="1"/>
        <v>0</v>
      </c>
      <c r="DE22" s="162">
        <f t="shared" si="1"/>
        <v>0</v>
      </c>
      <c r="DF22" s="162">
        <f t="shared" si="1"/>
        <v>0</v>
      </c>
      <c r="DG22" s="162">
        <f t="shared" si="1"/>
        <v>0</v>
      </c>
      <c r="DH22" s="162">
        <f t="shared" si="1"/>
        <v>1</v>
      </c>
      <c r="DI22" s="162">
        <f t="shared" si="1"/>
        <v>0</v>
      </c>
      <c r="DJ22" s="162">
        <f t="shared" si="1"/>
        <v>0</v>
      </c>
      <c r="DK22" s="162">
        <f t="shared" si="1"/>
        <v>0</v>
      </c>
      <c r="DL22" s="162">
        <f t="shared" si="1"/>
        <v>0</v>
      </c>
      <c r="DM22" s="162">
        <f t="shared" si="1"/>
        <v>0</v>
      </c>
      <c r="DN22" s="162">
        <f t="shared" si="1"/>
        <v>1</v>
      </c>
      <c r="DO22" s="162">
        <f t="shared" si="1"/>
        <v>0</v>
      </c>
      <c r="DP22" s="162">
        <f t="shared" si="1"/>
        <v>0</v>
      </c>
      <c r="DQ22" s="162">
        <f t="shared" si="1"/>
        <v>0</v>
      </c>
      <c r="DR22" s="162">
        <f t="shared" si="1"/>
        <v>0</v>
      </c>
      <c r="DS22" s="162">
        <f t="shared" si="1"/>
        <v>0</v>
      </c>
      <c r="DT22" s="162">
        <f t="shared" si="1"/>
        <v>0</v>
      </c>
      <c r="DU22" s="162">
        <f t="shared" si="1"/>
        <v>0</v>
      </c>
      <c r="DV22" s="162">
        <f t="shared" si="1"/>
        <v>0</v>
      </c>
      <c r="DW22" s="162">
        <f t="shared" si="1"/>
        <v>0</v>
      </c>
      <c r="DX22" s="162">
        <f t="shared" si="1"/>
        <v>0</v>
      </c>
      <c r="DY22" s="162">
        <f t="shared" si="1"/>
        <v>0</v>
      </c>
      <c r="DZ22" s="162">
        <f t="shared" si="1"/>
        <v>0</v>
      </c>
      <c r="EA22" s="162">
        <f t="shared" si="1"/>
        <v>0</v>
      </c>
      <c r="EB22" s="162">
        <f t="shared" si="1"/>
        <v>0</v>
      </c>
      <c r="EC22" s="162">
        <f t="shared" ref="EC22:GB22" si="2">IF(EC26&lt;&gt;0,1,0)</f>
        <v>0</v>
      </c>
      <c r="ED22" s="162">
        <f t="shared" si="2"/>
        <v>0</v>
      </c>
      <c r="EE22" s="162">
        <f t="shared" si="2"/>
        <v>0</v>
      </c>
      <c r="EF22" s="162">
        <f t="shared" si="2"/>
        <v>0</v>
      </c>
      <c r="EG22" s="162">
        <f t="shared" si="2"/>
        <v>0</v>
      </c>
      <c r="EH22" s="162">
        <f t="shared" si="2"/>
        <v>0</v>
      </c>
      <c r="EI22" s="162">
        <f t="shared" si="2"/>
        <v>0</v>
      </c>
      <c r="EJ22" s="162">
        <f t="shared" si="2"/>
        <v>0</v>
      </c>
      <c r="EK22" s="162">
        <f t="shared" si="2"/>
        <v>1</v>
      </c>
      <c r="EL22" s="162">
        <f t="shared" si="2"/>
        <v>1</v>
      </c>
      <c r="EM22" s="162">
        <f t="shared" si="2"/>
        <v>0</v>
      </c>
      <c r="EN22" s="162">
        <f t="shared" si="2"/>
        <v>0</v>
      </c>
      <c r="EO22" s="162">
        <f t="shared" si="2"/>
        <v>0</v>
      </c>
      <c r="EP22" s="162">
        <f t="shared" si="2"/>
        <v>0</v>
      </c>
      <c r="EQ22" s="162">
        <f t="shared" si="2"/>
        <v>0</v>
      </c>
      <c r="ER22" s="162">
        <f t="shared" si="2"/>
        <v>0</v>
      </c>
      <c r="ES22" s="162">
        <f t="shared" si="2"/>
        <v>0</v>
      </c>
      <c r="ET22" s="162">
        <f t="shared" si="2"/>
        <v>0</v>
      </c>
      <c r="EU22" s="162">
        <f t="shared" si="2"/>
        <v>0</v>
      </c>
      <c r="EV22" s="162">
        <f t="shared" si="2"/>
        <v>0</v>
      </c>
      <c r="EW22" s="162">
        <f t="shared" si="2"/>
        <v>0</v>
      </c>
      <c r="EX22" s="162">
        <f t="shared" si="2"/>
        <v>0</v>
      </c>
      <c r="EY22" s="162">
        <f t="shared" si="2"/>
        <v>0</v>
      </c>
      <c r="EZ22" s="162">
        <f t="shared" si="2"/>
        <v>0</v>
      </c>
      <c r="FA22" s="162">
        <f t="shared" si="2"/>
        <v>0</v>
      </c>
      <c r="FB22" s="162">
        <f t="shared" si="2"/>
        <v>0</v>
      </c>
      <c r="FC22" s="162">
        <f t="shared" si="2"/>
        <v>0</v>
      </c>
      <c r="FD22" s="162">
        <f t="shared" si="2"/>
        <v>0</v>
      </c>
      <c r="FE22" s="162">
        <f t="shared" si="2"/>
        <v>1</v>
      </c>
      <c r="FF22" s="162">
        <f t="shared" si="2"/>
        <v>0</v>
      </c>
      <c r="FG22" s="162">
        <f t="shared" si="2"/>
        <v>0</v>
      </c>
      <c r="FH22" s="162">
        <f t="shared" si="2"/>
        <v>0</v>
      </c>
      <c r="FI22" s="162">
        <f t="shared" si="2"/>
        <v>0</v>
      </c>
      <c r="FJ22" s="162">
        <f t="shared" si="2"/>
        <v>0</v>
      </c>
      <c r="FK22" s="162">
        <f t="shared" si="2"/>
        <v>0</v>
      </c>
      <c r="FL22" s="162">
        <f t="shared" si="2"/>
        <v>0</v>
      </c>
      <c r="FM22" s="162">
        <f t="shared" si="2"/>
        <v>0</v>
      </c>
      <c r="FN22" s="162">
        <f t="shared" si="2"/>
        <v>0</v>
      </c>
      <c r="FO22" s="162">
        <f t="shared" si="2"/>
        <v>0</v>
      </c>
      <c r="FP22" s="162">
        <f t="shared" si="2"/>
        <v>0</v>
      </c>
      <c r="FQ22" s="162">
        <f t="shared" si="2"/>
        <v>0</v>
      </c>
      <c r="FR22" s="162">
        <f t="shared" si="2"/>
        <v>0</v>
      </c>
      <c r="FS22" s="162">
        <f t="shared" si="2"/>
        <v>0</v>
      </c>
      <c r="FT22" s="162">
        <f t="shared" si="2"/>
        <v>0</v>
      </c>
      <c r="FU22" s="162">
        <f t="shared" si="2"/>
        <v>0</v>
      </c>
      <c r="FV22" s="162">
        <f t="shared" si="2"/>
        <v>0</v>
      </c>
      <c r="FW22" s="162">
        <f t="shared" si="2"/>
        <v>0</v>
      </c>
      <c r="FX22" s="162">
        <f t="shared" si="2"/>
        <v>0</v>
      </c>
      <c r="FY22" s="162">
        <f t="shared" si="2"/>
        <v>0</v>
      </c>
      <c r="FZ22" s="162">
        <f t="shared" si="2"/>
        <v>0</v>
      </c>
      <c r="GA22" s="162">
        <f t="shared" si="2"/>
        <v>0</v>
      </c>
      <c r="GB22" s="162">
        <f t="shared" si="2"/>
        <v>1</v>
      </c>
      <c r="GC22" s="163"/>
    </row>
    <row r="23" spans="1:192" ht="8.25" customHeight="1"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  <c r="AE23" s="145"/>
      <c r="AF23" s="145"/>
      <c r="AG23" s="145"/>
      <c r="AH23" s="145"/>
      <c r="AI23" s="145"/>
      <c r="AJ23" s="145"/>
      <c r="AK23" s="145"/>
      <c r="AL23" s="145"/>
      <c r="AM23" s="145"/>
      <c r="AN23" s="145"/>
      <c r="AO23" s="145"/>
      <c r="AP23" s="145"/>
      <c r="AQ23" s="145"/>
      <c r="AR23" s="145"/>
      <c r="AS23" s="145"/>
      <c r="AT23" s="145"/>
      <c r="AU23" s="145"/>
      <c r="AV23" s="145"/>
      <c r="AW23" s="145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  <c r="CA23" s="145"/>
      <c r="CB23" s="145"/>
      <c r="CC23" s="145"/>
      <c r="CD23" s="145"/>
      <c r="CE23" s="145"/>
      <c r="CF23" s="145"/>
      <c r="CG23" s="145"/>
      <c r="CH23" s="145"/>
      <c r="CI23" s="145"/>
      <c r="CJ23" s="145"/>
      <c r="CK23" s="145"/>
      <c r="CL23" s="145"/>
      <c r="CM23" s="145"/>
      <c r="CN23" s="145"/>
      <c r="CO23" s="145"/>
      <c r="CP23" s="145"/>
      <c r="CQ23" s="145"/>
      <c r="CR23" s="145"/>
      <c r="CS23" s="145"/>
      <c r="CT23" s="145"/>
      <c r="CU23" s="145"/>
      <c r="CV23" s="145"/>
      <c r="CW23" s="145"/>
      <c r="CX23" s="145"/>
      <c r="CY23" s="145"/>
      <c r="CZ23" s="145"/>
      <c r="DA23" s="145"/>
      <c r="DB23" s="145"/>
      <c r="DC23" s="145"/>
      <c r="DD23" s="145"/>
      <c r="DE23" s="145"/>
      <c r="DF23" s="145"/>
      <c r="DG23" s="145"/>
      <c r="DH23" s="145"/>
      <c r="DI23" s="145"/>
      <c r="DJ23" s="145"/>
      <c r="DK23" s="145"/>
      <c r="DL23" s="145"/>
      <c r="DM23" s="145"/>
      <c r="DN23" s="145"/>
      <c r="DO23" s="145"/>
      <c r="DP23" s="145"/>
      <c r="DQ23" s="145"/>
      <c r="DR23" s="145"/>
      <c r="DS23" s="145"/>
      <c r="DT23" s="145"/>
      <c r="DU23" s="145"/>
      <c r="DV23" s="145"/>
      <c r="DW23" s="145"/>
      <c r="DX23" s="145"/>
      <c r="DY23" s="145"/>
      <c r="DZ23" s="145"/>
      <c r="EA23" s="145"/>
      <c r="EB23" s="145"/>
      <c r="EC23" s="145"/>
      <c r="ED23" s="145"/>
      <c r="EE23" s="145"/>
      <c r="EF23" s="145"/>
      <c r="EG23" s="145"/>
      <c r="EH23" s="145"/>
      <c r="EI23" s="145"/>
      <c r="EJ23" s="145"/>
      <c r="EK23" s="145"/>
      <c r="EL23" s="145"/>
      <c r="EM23" s="145"/>
      <c r="EN23" s="145"/>
      <c r="EO23" s="145"/>
      <c r="EP23" s="145"/>
      <c r="EQ23" s="145"/>
      <c r="ER23" s="145"/>
      <c r="ES23" s="145"/>
      <c r="ET23" s="145"/>
      <c r="EU23" s="145"/>
      <c r="EV23" s="145"/>
      <c r="EW23" s="145"/>
      <c r="EX23" s="145"/>
      <c r="EY23" s="145"/>
      <c r="EZ23" s="145"/>
      <c r="FA23" s="145"/>
      <c r="FB23" s="145"/>
      <c r="FC23" s="145"/>
      <c r="FD23" s="145"/>
      <c r="FE23" s="145"/>
      <c r="FF23" s="145"/>
      <c r="FG23" s="145"/>
      <c r="FH23" s="145"/>
      <c r="FI23" s="145"/>
      <c r="FJ23" s="145"/>
      <c r="FK23" s="145"/>
      <c r="FL23" s="145"/>
      <c r="FM23" s="145"/>
      <c r="FN23" s="145"/>
      <c r="FO23" s="145"/>
      <c r="FP23" s="145"/>
      <c r="FQ23" s="145"/>
      <c r="FR23" s="145"/>
      <c r="FS23" s="145"/>
      <c r="FT23" s="145"/>
      <c r="FU23" s="145"/>
      <c r="FV23" s="145"/>
      <c r="FW23" s="145"/>
      <c r="FX23" s="145"/>
      <c r="FY23" s="145"/>
      <c r="FZ23" s="145"/>
      <c r="GA23" s="145"/>
    </row>
    <row r="24" spans="1:192" ht="15" customHeight="1"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  <c r="CA24" s="145"/>
      <c r="CB24" s="145"/>
      <c r="CC24" s="145"/>
      <c r="CD24" s="145"/>
      <c r="CE24" s="145"/>
      <c r="CF24" s="145"/>
      <c r="CG24" s="145"/>
      <c r="CH24" s="145"/>
      <c r="CI24" s="145"/>
      <c r="CJ24" s="145"/>
      <c r="CK24" s="145"/>
      <c r="CL24" s="145"/>
      <c r="CM24" s="145"/>
      <c r="CN24" s="145"/>
      <c r="CO24" s="145"/>
      <c r="CP24" s="145"/>
      <c r="CQ24" s="145"/>
      <c r="CR24" s="145"/>
      <c r="CS24" s="145"/>
      <c r="CT24" s="145"/>
      <c r="CU24" s="145"/>
      <c r="CV24" s="145"/>
      <c r="CW24" s="145"/>
      <c r="CX24" s="145"/>
      <c r="CY24" s="145"/>
      <c r="CZ24" s="145"/>
      <c r="DA24" s="145"/>
      <c r="DB24" s="145"/>
      <c r="DC24" s="145"/>
      <c r="DD24" s="145"/>
      <c r="DE24" s="145"/>
      <c r="DF24" s="145"/>
      <c r="DG24" s="145"/>
      <c r="DH24" s="145"/>
      <c r="DI24" s="145"/>
      <c r="DJ24" s="145"/>
      <c r="DK24" s="145"/>
      <c r="DL24" s="145"/>
      <c r="DM24" s="145"/>
      <c r="DN24" s="145"/>
      <c r="DO24" s="145"/>
      <c r="DP24" s="145"/>
      <c r="DQ24" s="145"/>
      <c r="DR24" s="145"/>
      <c r="DS24" s="145"/>
      <c r="DT24" s="145"/>
      <c r="DU24" s="145"/>
      <c r="DV24" s="145"/>
      <c r="DW24" s="145"/>
      <c r="DX24" s="145"/>
      <c r="DY24" s="145"/>
      <c r="DZ24" s="145"/>
      <c r="EA24" s="145"/>
      <c r="EB24" s="145"/>
      <c r="EC24" s="145"/>
      <c r="ED24" s="145"/>
      <c r="EE24" s="145"/>
      <c r="EF24" s="145"/>
      <c r="EG24" s="145"/>
      <c r="EH24" s="145"/>
      <c r="EI24" s="145"/>
      <c r="EJ24" s="145"/>
      <c r="EK24" s="145"/>
      <c r="EL24" s="145"/>
      <c r="EM24" s="145"/>
      <c r="EN24" s="145"/>
      <c r="EO24" s="145"/>
      <c r="EP24" s="145"/>
      <c r="EQ24" s="145"/>
      <c r="ER24" s="145"/>
      <c r="ES24" s="145"/>
      <c r="ET24" s="145"/>
      <c r="EU24" s="145"/>
      <c r="EV24" s="145"/>
      <c r="EW24" s="145"/>
      <c r="EX24" s="145"/>
      <c r="EY24" s="145"/>
      <c r="EZ24" s="145"/>
      <c r="FA24" s="145"/>
      <c r="FB24" s="145"/>
      <c r="FC24" s="145"/>
      <c r="FD24" s="145"/>
      <c r="FE24" s="145"/>
      <c r="FF24" s="145"/>
      <c r="FG24" s="145"/>
      <c r="FH24" s="145"/>
      <c r="FI24" s="145"/>
      <c r="FJ24" s="145"/>
      <c r="FK24" s="145"/>
      <c r="FL24" s="145"/>
      <c r="FM24" s="145"/>
      <c r="FN24" s="145"/>
      <c r="FO24" s="145"/>
      <c r="FP24" s="145"/>
      <c r="FQ24" s="145"/>
      <c r="FR24" s="145"/>
      <c r="FS24" s="145"/>
      <c r="FT24" s="145"/>
      <c r="FU24" s="145"/>
      <c r="FV24" s="145"/>
      <c r="FW24" s="145"/>
      <c r="FX24" s="145"/>
      <c r="FY24" s="145"/>
      <c r="FZ24" s="145"/>
      <c r="GA24" s="145"/>
    </row>
    <row r="25" spans="1:192" ht="25.5">
      <c r="A25" s="135">
        <v>1</v>
      </c>
      <c r="B25" s="157" t="s">
        <v>538</v>
      </c>
      <c r="C25" s="135">
        <v>1</v>
      </c>
      <c r="E25" s="164">
        <f>+E8</f>
        <v>3194151.85</v>
      </c>
      <c r="F25" s="164">
        <f t="shared" ref="F25:BQ25" si="3">+F8</f>
        <v>10391185.369999999</v>
      </c>
      <c r="G25" s="164">
        <f t="shared" si="3"/>
        <v>2734169.94</v>
      </c>
      <c r="H25" s="164">
        <f t="shared" si="3"/>
        <v>8103206.4100000001</v>
      </c>
      <c r="I25" s="164">
        <f t="shared" si="3"/>
        <v>596866.31999999995</v>
      </c>
      <c r="J25" s="164">
        <f t="shared" si="3"/>
        <v>385287.92</v>
      </c>
      <c r="K25" s="164">
        <f t="shared" si="3"/>
        <v>2819576.3</v>
      </c>
      <c r="L25" s="164">
        <f t="shared" si="3"/>
        <v>568943.30000000005</v>
      </c>
      <c r="M25" s="164">
        <f t="shared" si="3"/>
        <v>135348.26</v>
      </c>
      <c r="N25" s="164">
        <f t="shared" si="3"/>
        <v>694249.48</v>
      </c>
      <c r="O25" s="164">
        <f t="shared" si="3"/>
        <v>687955.05</v>
      </c>
      <c r="P25" s="164">
        <f t="shared" si="3"/>
        <v>29219174.390000001</v>
      </c>
      <c r="Q25" s="164">
        <f t="shared" si="3"/>
        <v>6991780.8700000001</v>
      </c>
      <c r="R25" s="164">
        <f t="shared" si="3"/>
        <v>122118.19</v>
      </c>
      <c r="S25" s="164">
        <f t="shared" si="3"/>
        <v>15119381.800000001</v>
      </c>
      <c r="T25" s="164">
        <f t="shared" si="3"/>
        <v>328802.90000000002</v>
      </c>
      <c r="U25" s="164">
        <f t="shared" si="3"/>
        <v>915617.3</v>
      </c>
      <c r="V25" s="164">
        <f t="shared" si="3"/>
        <v>84562.13</v>
      </c>
      <c r="W25" s="164">
        <f t="shared" si="3"/>
        <v>50371.199999999997</v>
      </c>
      <c r="X25" s="164">
        <f t="shared" si="3"/>
        <v>96497.12</v>
      </c>
      <c r="Y25" s="164">
        <f t="shared" si="3"/>
        <v>41669.89</v>
      </c>
      <c r="Z25" s="164">
        <f t="shared" si="3"/>
        <v>34067.269999999997</v>
      </c>
      <c r="AA25" s="164">
        <f t="shared" si="3"/>
        <v>165257.63</v>
      </c>
      <c r="AB25" s="164">
        <f t="shared" si="3"/>
        <v>97662.69</v>
      </c>
      <c r="AC25" s="164">
        <f t="shared" si="3"/>
        <v>11303377.210000001</v>
      </c>
      <c r="AD25" s="164">
        <f t="shared" si="3"/>
        <v>16900207</v>
      </c>
      <c r="AE25" s="164">
        <f t="shared" si="3"/>
        <v>311037.53999999998</v>
      </c>
      <c r="AF25" s="164">
        <f t="shared" si="3"/>
        <v>316978.34000000003</v>
      </c>
      <c r="AG25" s="164">
        <f t="shared" si="3"/>
        <v>142198.5</v>
      </c>
      <c r="AH25" s="164">
        <f t="shared" si="3"/>
        <v>91349.01</v>
      </c>
      <c r="AI25" s="164">
        <f t="shared" si="3"/>
        <v>748259.26</v>
      </c>
      <c r="AJ25" s="164">
        <f t="shared" si="3"/>
        <v>281690.15999999997</v>
      </c>
      <c r="AK25" s="164">
        <f t="shared" si="3"/>
        <v>97836.05</v>
      </c>
      <c r="AL25" s="164">
        <f t="shared" si="3"/>
        <v>83679.19</v>
      </c>
      <c r="AM25" s="164">
        <f t="shared" si="3"/>
        <v>165512.82999999999</v>
      </c>
      <c r="AN25" s="164">
        <f t="shared" si="3"/>
        <v>214075.54</v>
      </c>
      <c r="AO25" s="164">
        <f t="shared" si="3"/>
        <v>174475.72</v>
      </c>
      <c r="AP25" s="164">
        <f t="shared" si="3"/>
        <v>159143.67999999999</v>
      </c>
      <c r="AQ25" s="164">
        <f t="shared" si="3"/>
        <v>1556450.21</v>
      </c>
      <c r="AR25" s="164">
        <f t="shared" si="3"/>
        <v>32252025.530000001</v>
      </c>
      <c r="AS25" s="164">
        <f t="shared" si="3"/>
        <v>237328.68</v>
      </c>
      <c r="AT25" s="164">
        <f t="shared" si="3"/>
        <v>24395017.199999999</v>
      </c>
      <c r="AU25" s="164">
        <f t="shared" si="3"/>
        <v>2307381.5</v>
      </c>
      <c r="AV25" s="164">
        <f t="shared" si="3"/>
        <v>1305441.81</v>
      </c>
      <c r="AW25" s="164">
        <f t="shared" si="3"/>
        <v>192343.49</v>
      </c>
      <c r="AX25" s="164">
        <f t="shared" si="3"/>
        <v>305838.08000000002</v>
      </c>
      <c r="AY25" s="164">
        <f t="shared" si="3"/>
        <v>100427.75</v>
      </c>
      <c r="AZ25" s="164">
        <f t="shared" si="3"/>
        <v>116013.49</v>
      </c>
      <c r="BA25" s="164">
        <f t="shared" si="3"/>
        <v>451256.82</v>
      </c>
      <c r="BB25" s="164">
        <f t="shared" si="3"/>
        <v>3199456.65</v>
      </c>
      <c r="BC25" s="164">
        <f t="shared" si="3"/>
        <v>4376016.47</v>
      </c>
      <c r="BD25" s="164">
        <f t="shared" si="3"/>
        <v>4712520.22</v>
      </c>
      <c r="BE25" s="164">
        <f t="shared" si="3"/>
        <v>5372841.7300000004</v>
      </c>
      <c r="BF25" s="164">
        <f t="shared" si="3"/>
        <v>265881.09999999998</v>
      </c>
      <c r="BG25" s="164">
        <f t="shared" si="3"/>
        <v>632409.80000000005</v>
      </c>
      <c r="BH25" s="164">
        <f t="shared" si="3"/>
        <v>8209800.79</v>
      </c>
      <c r="BI25" s="164">
        <f t="shared" si="3"/>
        <v>485791.3</v>
      </c>
      <c r="BJ25" s="164">
        <f t="shared" si="3"/>
        <v>388558.85</v>
      </c>
      <c r="BK25" s="164">
        <f t="shared" si="3"/>
        <v>394086.46</v>
      </c>
      <c r="BL25" s="164">
        <f t="shared" si="3"/>
        <v>2497389.63</v>
      </c>
      <c r="BM25" s="164">
        <f t="shared" si="3"/>
        <v>5199018.5999999996</v>
      </c>
      <c r="BN25" s="164">
        <f t="shared" si="3"/>
        <v>197903.16</v>
      </c>
      <c r="BO25" s="164">
        <f t="shared" si="3"/>
        <v>332109.90999999997</v>
      </c>
      <c r="BP25" s="164">
        <f t="shared" si="3"/>
        <v>655344.18999999994</v>
      </c>
      <c r="BQ25" s="164">
        <f t="shared" si="3"/>
        <v>661971.77</v>
      </c>
      <c r="BR25" s="164">
        <f t="shared" ref="BR25:EC25" si="4">+BR8</f>
        <v>158990.19</v>
      </c>
      <c r="BS25" s="164">
        <f t="shared" si="4"/>
        <v>1619862.97</v>
      </c>
      <c r="BT25" s="164">
        <f t="shared" si="4"/>
        <v>1530325.26</v>
      </c>
      <c r="BU25" s="164">
        <f t="shared" si="4"/>
        <v>377709.05</v>
      </c>
      <c r="BV25" s="164">
        <f t="shared" si="4"/>
        <v>297436.5</v>
      </c>
      <c r="BW25" s="164">
        <f t="shared" si="4"/>
        <v>158155.54</v>
      </c>
      <c r="BX25" s="164">
        <f t="shared" si="4"/>
        <v>763333.51</v>
      </c>
      <c r="BY25" s="164">
        <f t="shared" si="4"/>
        <v>429945.8</v>
      </c>
      <c r="BZ25" s="164">
        <f t="shared" si="4"/>
        <v>2311.0500000000002</v>
      </c>
      <c r="CA25" s="164">
        <f t="shared" si="4"/>
        <v>296939.03000000003</v>
      </c>
      <c r="CB25" s="164">
        <f t="shared" si="4"/>
        <v>11130.75</v>
      </c>
      <c r="CC25" s="164">
        <f t="shared" si="4"/>
        <v>0</v>
      </c>
      <c r="CD25" s="164">
        <f t="shared" si="4"/>
        <v>24295976.460000001</v>
      </c>
      <c r="CE25" s="164">
        <f t="shared" si="4"/>
        <v>117398.63</v>
      </c>
      <c r="CF25" s="164">
        <f t="shared" si="4"/>
        <v>0</v>
      </c>
      <c r="CG25" s="164">
        <f t="shared" si="4"/>
        <v>145723.95000000001</v>
      </c>
      <c r="CH25" s="164">
        <f t="shared" si="4"/>
        <v>124182.37</v>
      </c>
      <c r="CI25" s="164">
        <f t="shared" si="4"/>
        <v>72923.02</v>
      </c>
      <c r="CJ25" s="164">
        <f t="shared" si="4"/>
        <v>41727.58</v>
      </c>
      <c r="CK25" s="164">
        <f t="shared" si="4"/>
        <v>156367.66</v>
      </c>
      <c r="CL25" s="164">
        <f t="shared" si="4"/>
        <v>320247.93</v>
      </c>
      <c r="CM25" s="164">
        <f t="shared" si="4"/>
        <v>1868394.55</v>
      </c>
      <c r="CN25" s="164">
        <f t="shared" si="4"/>
        <v>415882.28</v>
      </c>
      <c r="CO25" s="164">
        <f t="shared" si="4"/>
        <v>495919.98</v>
      </c>
      <c r="CP25" s="164">
        <f t="shared" si="4"/>
        <v>10862474.85</v>
      </c>
      <c r="CQ25" s="164">
        <f t="shared" si="4"/>
        <v>5812429.2999999998</v>
      </c>
      <c r="CR25" s="164">
        <f t="shared" si="4"/>
        <v>393056.29</v>
      </c>
      <c r="CS25" s="164">
        <f t="shared" si="4"/>
        <v>286079.75</v>
      </c>
      <c r="CT25" s="164">
        <f t="shared" si="4"/>
        <v>181925.63</v>
      </c>
      <c r="CU25" s="164">
        <f t="shared" si="4"/>
        <v>146565.70000000001</v>
      </c>
      <c r="CV25" s="164">
        <f t="shared" si="4"/>
        <v>71311.5</v>
      </c>
      <c r="CW25" s="164">
        <f t="shared" si="4"/>
        <v>47329</v>
      </c>
      <c r="CX25" s="164">
        <f t="shared" si="4"/>
        <v>55568.63</v>
      </c>
      <c r="CY25" s="164">
        <f t="shared" si="4"/>
        <v>129042.19</v>
      </c>
      <c r="CZ25" s="164">
        <f t="shared" si="4"/>
        <v>188777.3</v>
      </c>
      <c r="DA25" s="164">
        <f t="shared" si="4"/>
        <v>49910.3</v>
      </c>
      <c r="DB25" s="164">
        <f t="shared" si="4"/>
        <v>292217.15000000002</v>
      </c>
      <c r="DC25" s="164">
        <f t="shared" si="4"/>
        <v>111847.15</v>
      </c>
      <c r="DD25" s="164">
        <f t="shared" si="4"/>
        <v>162564.45000000001</v>
      </c>
      <c r="DE25" s="164">
        <f t="shared" si="4"/>
        <v>190556.99</v>
      </c>
      <c r="DF25" s="164">
        <f t="shared" si="4"/>
        <v>29413.52</v>
      </c>
      <c r="DG25" s="164">
        <f t="shared" si="4"/>
        <v>120636.34</v>
      </c>
      <c r="DH25" s="164">
        <f t="shared" si="4"/>
        <v>7923539.0300000003</v>
      </c>
      <c r="DI25" s="164">
        <f t="shared" si="4"/>
        <v>20833.900000000001</v>
      </c>
      <c r="DJ25" s="164">
        <f t="shared" si="4"/>
        <v>346725.47</v>
      </c>
      <c r="DK25" s="164">
        <f t="shared" si="4"/>
        <v>1051265.3500000001</v>
      </c>
      <c r="DL25" s="164">
        <f t="shared" si="4"/>
        <v>292215.86</v>
      </c>
      <c r="DM25" s="164">
        <f t="shared" si="4"/>
        <v>105876.39</v>
      </c>
      <c r="DN25" s="164">
        <f t="shared" si="4"/>
        <v>1866965</v>
      </c>
      <c r="DO25" s="164">
        <f t="shared" si="4"/>
        <v>171155.20000000001</v>
      </c>
      <c r="DP25" s="164">
        <f t="shared" si="4"/>
        <v>524657.38</v>
      </c>
      <c r="DQ25" s="164">
        <f t="shared" si="4"/>
        <v>756448.49</v>
      </c>
      <c r="DR25" s="164">
        <f t="shared" si="4"/>
        <v>159582.29</v>
      </c>
      <c r="DS25" s="164">
        <f t="shared" si="4"/>
        <v>0</v>
      </c>
      <c r="DT25" s="164">
        <f t="shared" si="4"/>
        <v>134069.13</v>
      </c>
      <c r="DU25" s="164">
        <f t="shared" si="4"/>
        <v>155816.63</v>
      </c>
      <c r="DV25" s="164">
        <f t="shared" si="4"/>
        <v>10699.19</v>
      </c>
      <c r="DW25" s="164">
        <f t="shared" si="4"/>
        <v>94870.64</v>
      </c>
      <c r="DX25" s="164">
        <f t="shared" si="4"/>
        <v>71097.72</v>
      </c>
      <c r="DY25" s="164">
        <f t="shared" si="4"/>
        <v>44020.67</v>
      </c>
      <c r="DZ25" s="164">
        <f t="shared" si="4"/>
        <v>24449.360000000001</v>
      </c>
      <c r="EA25" s="164">
        <f t="shared" si="4"/>
        <v>205614.72</v>
      </c>
      <c r="EB25" s="164">
        <f t="shared" si="4"/>
        <v>925673.1</v>
      </c>
      <c r="EC25" s="164">
        <f t="shared" si="4"/>
        <v>239522.72</v>
      </c>
      <c r="ED25" s="164">
        <f t="shared" ref="ED25:GA25" si="5">+ED8</f>
        <v>220717.78</v>
      </c>
      <c r="EE25" s="164">
        <f t="shared" si="5"/>
        <v>142171.39000000001</v>
      </c>
      <c r="EF25" s="164">
        <f t="shared" si="5"/>
        <v>904944.38</v>
      </c>
      <c r="EG25" s="164">
        <f t="shared" si="5"/>
        <v>59686.34</v>
      </c>
      <c r="EH25" s="164">
        <f t="shared" si="5"/>
        <v>167864.83</v>
      </c>
      <c r="EI25" s="164">
        <f t="shared" si="5"/>
        <v>0</v>
      </c>
      <c r="EJ25" s="164">
        <f t="shared" si="5"/>
        <v>65670.55</v>
      </c>
      <c r="EK25" s="164">
        <f t="shared" si="5"/>
        <v>2889992.35</v>
      </c>
      <c r="EL25" s="164">
        <f t="shared" si="5"/>
        <v>3523358.5</v>
      </c>
      <c r="EM25" s="164">
        <f t="shared" si="5"/>
        <v>239506.02</v>
      </c>
      <c r="EN25" s="164">
        <f t="shared" si="5"/>
        <v>222638.09</v>
      </c>
      <c r="EO25" s="164">
        <f t="shared" si="5"/>
        <v>133297.85999999999</v>
      </c>
      <c r="EP25" s="164">
        <f t="shared" si="5"/>
        <v>180874.01</v>
      </c>
      <c r="EQ25" s="164">
        <f t="shared" si="5"/>
        <v>69601</v>
      </c>
      <c r="ER25" s="164">
        <f t="shared" si="5"/>
        <v>169807.11</v>
      </c>
      <c r="ES25" s="164">
        <f t="shared" si="5"/>
        <v>888506.47</v>
      </c>
      <c r="ET25" s="164">
        <f t="shared" si="5"/>
        <v>152724.14000000001</v>
      </c>
      <c r="EU25" s="164">
        <f t="shared" si="5"/>
        <v>125893.87</v>
      </c>
      <c r="EV25" s="164">
        <f t="shared" si="5"/>
        <v>161788.94</v>
      </c>
      <c r="EW25" s="164">
        <f t="shared" si="5"/>
        <v>159328.78</v>
      </c>
      <c r="EX25" s="164">
        <f t="shared" si="5"/>
        <v>0</v>
      </c>
      <c r="EY25" s="164">
        <f t="shared" si="5"/>
        <v>134939.82999999999</v>
      </c>
      <c r="EZ25" s="164">
        <f t="shared" si="5"/>
        <v>80418.679999999993</v>
      </c>
      <c r="FA25" s="164">
        <f t="shared" si="5"/>
        <v>40649.660000000003</v>
      </c>
      <c r="FB25" s="164">
        <f t="shared" si="5"/>
        <v>58180.24</v>
      </c>
      <c r="FC25" s="164">
        <f t="shared" si="5"/>
        <v>1265085.69</v>
      </c>
      <c r="FD25" s="164">
        <f t="shared" si="5"/>
        <v>390010.51</v>
      </c>
      <c r="FE25" s="164">
        <f t="shared" si="5"/>
        <v>1230940.04</v>
      </c>
      <c r="FF25" s="164">
        <f t="shared" si="5"/>
        <v>245659.03</v>
      </c>
      <c r="FG25" s="164">
        <f t="shared" si="5"/>
        <v>107343.29</v>
      </c>
      <c r="FH25" s="164">
        <f t="shared" si="5"/>
        <v>160799.60999999999</v>
      </c>
      <c r="FI25" s="164">
        <f t="shared" si="5"/>
        <v>84947.07</v>
      </c>
      <c r="FJ25" s="164">
        <f t="shared" si="5"/>
        <v>166481.51999999999</v>
      </c>
      <c r="FK25" s="164">
        <f t="shared" si="5"/>
        <v>567100.30000000005</v>
      </c>
      <c r="FL25" s="164">
        <f t="shared" si="5"/>
        <v>598308.02</v>
      </c>
      <c r="FM25" s="164">
        <f t="shared" si="5"/>
        <v>1048166.35</v>
      </c>
      <c r="FN25" s="164">
        <f t="shared" si="5"/>
        <v>2494903.71</v>
      </c>
      <c r="FO25" s="164">
        <f t="shared" si="5"/>
        <v>1153266.8799999999</v>
      </c>
      <c r="FP25" s="164">
        <f t="shared" si="5"/>
        <v>5791369.9699999997</v>
      </c>
      <c r="FQ25" s="164">
        <f t="shared" si="5"/>
        <v>0</v>
      </c>
      <c r="FR25" s="164">
        <f t="shared" si="5"/>
        <v>1017845.13</v>
      </c>
      <c r="FS25" s="164">
        <f t="shared" si="5"/>
        <v>672467.93</v>
      </c>
      <c r="FT25" s="164">
        <f t="shared" si="5"/>
        <v>0</v>
      </c>
      <c r="FU25" s="164">
        <f t="shared" si="5"/>
        <v>150414.48000000001</v>
      </c>
      <c r="FV25" s="164">
        <f t="shared" si="5"/>
        <v>127783.76</v>
      </c>
      <c r="FW25" s="164">
        <f t="shared" si="5"/>
        <v>150829.76999999999</v>
      </c>
      <c r="FX25" s="164">
        <f t="shared" si="5"/>
        <v>409571.69</v>
      </c>
      <c r="FY25" s="164">
        <f t="shared" si="5"/>
        <v>182179.88</v>
      </c>
      <c r="FZ25" s="164">
        <f t="shared" si="5"/>
        <v>76885.460000000006</v>
      </c>
      <c r="GA25" s="164">
        <f t="shared" si="5"/>
        <v>1991743.67</v>
      </c>
      <c r="GB25" s="138">
        <f t="shared" ref="GB25:GB44" si="6">SUM(E25:GA25)</f>
        <v>314202701.72000015</v>
      </c>
      <c r="GC25" s="153"/>
      <c r="GD25" s="158"/>
    </row>
    <row r="26" spans="1:192" ht="25.5">
      <c r="A26" s="135">
        <v>2</v>
      </c>
      <c r="B26" s="157" t="s">
        <v>539</v>
      </c>
      <c r="C26" s="135">
        <v>2</v>
      </c>
      <c r="E26" s="164">
        <f>VLOOKUP(E7,[2]TOAD_Download!$B$1:$E$65536,4,0)</f>
        <v>0</v>
      </c>
      <c r="F26" s="164">
        <f>VLOOKUP(F7,[2]TOAD_Download!$B$1:$E$65536,4,0)</f>
        <v>0</v>
      </c>
      <c r="G26" s="164">
        <f>VLOOKUP(G7,[2]TOAD_Download!$B$1:$E$65536,4,0)</f>
        <v>0</v>
      </c>
      <c r="H26" s="164">
        <f>VLOOKUP(H7,[2]TOAD_Download!$B$1:$E$65536,4,0)</f>
        <v>0</v>
      </c>
      <c r="I26" s="164">
        <f>VLOOKUP(I7,[2]TOAD_Download!$B$1:$E$65536,4,0)</f>
        <v>0</v>
      </c>
      <c r="J26" s="164">
        <f>VLOOKUP(J7,[2]TOAD_Download!$B$1:$E$65536,4,0)</f>
        <v>0</v>
      </c>
      <c r="K26" s="164">
        <f>VLOOKUP(K7,[2]TOAD_Download!$B$1:$E$65536,4,0)</f>
        <v>0</v>
      </c>
      <c r="L26" s="164">
        <f>VLOOKUP(L7,[2]TOAD_Download!$B$1:$E$65536,4,0)</f>
        <v>0</v>
      </c>
      <c r="M26" s="164">
        <f>VLOOKUP(M7,[2]TOAD_Download!$B$1:$E$65536,4,0)</f>
        <v>0</v>
      </c>
      <c r="N26" s="164">
        <f>VLOOKUP(N7,[2]TOAD_Download!$B$1:$E$65536,4,0)</f>
        <v>0</v>
      </c>
      <c r="O26" s="164">
        <f>VLOOKUP(O7,[2]TOAD_Download!$B$1:$E$65536,4,0)</f>
        <v>0</v>
      </c>
      <c r="P26" s="164">
        <f>VLOOKUP(P7,[2]TOAD_Download!$B$1:$E$65536,4,0)</f>
        <v>0</v>
      </c>
      <c r="Q26" s="164">
        <f>VLOOKUP(Q7,[2]TOAD_Download!$B$1:$E$65536,4,0)</f>
        <v>0</v>
      </c>
      <c r="R26" s="164">
        <f>VLOOKUP(R7,[2]TOAD_Download!$B$1:$E$65536,4,0)</f>
        <v>0</v>
      </c>
      <c r="S26" s="164">
        <f>VLOOKUP(S7,[2]TOAD_Download!$B$1:$E$65536,4,0)</f>
        <v>0</v>
      </c>
      <c r="T26" s="164">
        <f>VLOOKUP(T7,[2]TOAD_Download!$B$1:$E$65536,4,0)</f>
        <v>0</v>
      </c>
      <c r="U26" s="164">
        <f>VLOOKUP(U7,[2]TOAD_Download!$B$1:$E$65536,4,0)</f>
        <v>0</v>
      </c>
      <c r="V26" s="164">
        <f>VLOOKUP(V7,[2]TOAD_Download!$B$1:$E$65536,4,0)</f>
        <v>0</v>
      </c>
      <c r="W26" s="164">
        <f>VLOOKUP(W7,[2]TOAD_Download!$B$1:$E$65536,4,0)</f>
        <v>0</v>
      </c>
      <c r="X26" s="164">
        <f>VLOOKUP(X7,[2]TOAD_Download!$B$1:$E$65536,4,0)</f>
        <v>0</v>
      </c>
      <c r="Y26" s="164">
        <f>VLOOKUP(Y7,[2]TOAD_Download!$B$1:$E$65536,4,0)</f>
        <v>0</v>
      </c>
      <c r="Z26" s="164">
        <f>VLOOKUP(Z7,[2]TOAD_Download!$B$1:$E$65536,4,0)</f>
        <v>0</v>
      </c>
      <c r="AA26" s="164">
        <f>VLOOKUP(AA7,[2]TOAD_Download!$B$1:$E$65536,4,0)</f>
        <v>0</v>
      </c>
      <c r="AB26" s="164">
        <f>VLOOKUP(AB7,[2]TOAD_Download!$B$1:$E$65536,4,0)</f>
        <v>0</v>
      </c>
      <c r="AC26" s="164">
        <f>VLOOKUP(AC7,[2]TOAD_Download!$B$1:$E$65536,4,0)</f>
        <v>0</v>
      </c>
      <c r="AD26" s="164">
        <f>VLOOKUP(AD7,[2]TOAD_Download!$B$1:$E$65536,4,0)</f>
        <v>0</v>
      </c>
      <c r="AE26" s="164">
        <f>VLOOKUP(AE7,[2]TOAD_Download!$B$1:$E$65536,4,0)</f>
        <v>0</v>
      </c>
      <c r="AF26" s="164">
        <f>VLOOKUP(AF7,[2]TOAD_Download!$B$1:$E$65536,4,0)</f>
        <v>0</v>
      </c>
      <c r="AG26" s="164">
        <f>VLOOKUP(AG7,[2]TOAD_Download!$B$1:$E$65536,4,0)</f>
        <v>0</v>
      </c>
      <c r="AH26" s="164">
        <f>VLOOKUP(AH7,[2]TOAD_Download!$B$1:$E$65536,4,0)</f>
        <v>0</v>
      </c>
      <c r="AI26" s="164">
        <f>VLOOKUP(AI7,[2]TOAD_Download!$B$1:$E$65536,4,0)</f>
        <v>0</v>
      </c>
      <c r="AJ26" s="164">
        <f>VLOOKUP(AJ7,[2]TOAD_Download!$B$1:$E$65536,4,0)</f>
        <v>0</v>
      </c>
      <c r="AK26" s="164">
        <f>VLOOKUP(AK7,[2]TOAD_Download!$B$1:$E$65536,4,0)</f>
        <v>0</v>
      </c>
      <c r="AL26" s="164">
        <f>VLOOKUP(AL7,[2]TOAD_Download!$B$1:$E$65536,4,0)</f>
        <v>0</v>
      </c>
      <c r="AM26" s="164">
        <f>VLOOKUP(AM7,[2]TOAD_Download!$B$1:$E$65536,4,0)</f>
        <v>0</v>
      </c>
      <c r="AN26" s="164">
        <f>VLOOKUP(AN7,[2]TOAD_Download!$B$1:$E$65536,4,0)</f>
        <v>0</v>
      </c>
      <c r="AO26" s="164">
        <f>VLOOKUP(AO7,[2]TOAD_Download!$B$1:$E$65536,4,0)</f>
        <v>0</v>
      </c>
      <c r="AP26" s="164">
        <f>VLOOKUP(AP7,[2]TOAD_Download!$B$1:$E$65536,4,0)</f>
        <v>0</v>
      </c>
      <c r="AQ26" s="164">
        <f>VLOOKUP(AQ7,[2]TOAD_Download!$B$1:$E$65536,4,0)</f>
        <v>0</v>
      </c>
      <c r="AR26" s="164">
        <f>VLOOKUP(AR7,[2]TOAD_Download!$B$1:$E$65536,4,0)</f>
        <v>0</v>
      </c>
      <c r="AS26" s="164">
        <f>VLOOKUP(AS7,[2]TOAD_Download!$B$1:$E$65536,4,0)</f>
        <v>0</v>
      </c>
      <c r="AT26" s="164">
        <f>VLOOKUP(AT7,[2]TOAD_Download!$B$1:$E$65536,4,0)</f>
        <v>0</v>
      </c>
      <c r="AU26" s="164">
        <f>VLOOKUP(AU7,[2]TOAD_Download!$B$1:$E$65536,4,0)</f>
        <v>0</v>
      </c>
      <c r="AV26" s="164">
        <f>VLOOKUP(AV7,[2]TOAD_Download!$B$1:$E$65536,4,0)</f>
        <v>0</v>
      </c>
      <c r="AW26" s="164">
        <f>VLOOKUP(AW7,[2]TOAD_Download!$B$1:$E$65536,4,0)</f>
        <v>0</v>
      </c>
      <c r="AX26" s="164">
        <f>VLOOKUP(AX7,[2]TOAD_Download!$B$1:$E$65536,4,0)</f>
        <v>0</v>
      </c>
      <c r="AY26" s="164">
        <f>VLOOKUP(AY7,[2]TOAD_Download!$B$1:$E$65536,4,0)</f>
        <v>0</v>
      </c>
      <c r="AZ26" s="164">
        <f>VLOOKUP(AZ7,[2]TOAD_Download!$B$1:$E$65536,4,0)</f>
        <v>0</v>
      </c>
      <c r="BA26" s="164">
        <f>VLOOKUP(BA7,[2]TOAD_Download!$B$1:$E$65536,4,0)</f>
        <v>0</v>
      </c>
      <c r="BB26" s="164">
        <f>VLOOKUP(BB7,[2]TOAD_Download!$B$1:$E$65536,4,0)</f>
        <v>0</v>
      </c>
      <c r="BC26" s="164">
        <f>VLOOKUP(BC7,[2]TOAD_Download!$B$1:$E$65536,4,0)</f>
        <v>0</v>
      </c>
      <c r="BD26" s="164">
        <f>VLOOKUP(BD7,[2]TOAD_Download!$B$1:$E$65536,4,0)</f>
        <v>0</v>
      </c>
      <c r="BE26" s="164">
        <f>VLOOKUP(BE7,[2]TOAD_Download!$B$1:$E$65536,4,0)</f>
        <v>0</v>
      </c>
      <c r="BF26" s="164">
        <f>VLOOKUP(BF7,[2]TOAD_Download!$B$1:$E$65536,4,0)</f>
        <v>0</v>
      </c>
      <c r="BG26" s="164">
        <f>VLOOKUP(BG7,[2]TOAD_Download!$B$1:$E$65536,4,0)</f>
        <v>0</v>
      </c>
      <c r="BH26" s="164">
        <f>VLOOKUP(BH7,[2]TOAD_Download!$B$1:$E$65536,4,0)</f>
        <v>0</v>
      </c>
      <c r="BI26" s="164">
        <f>VLOOKUP(BI7,[2]TOAD_Download!$B$1:$E$65536,4,0)</f>
        <v>0</v>
      </c>
      <c r="BJ26" s="164">
        <f>VLOOKUP(BJ7,[2]TOAD_Download!$B$1:$E$65536,4,0)</f>
        <v>0</v>
      </c>
      <c r="BK26" s="164">
        <f>VLOOKUP(BK7,[2]TOAD_Download!$B$1:$E$65536,4,0)</f>
        <v>0</v>
      </c>
      <c r="BL26" s="164">
        <f>VLOOKUP(BL7,[2]TOAD_Download!$B$1:$E$65536,4,0)</f>
        <v>0</v>
      </c>
      <c r="BM26" s="164">
        <f>VLOOKUP(BM7,[2]TOAD_Download!$B$1:$E$65536,4,0)</f>
        <v>0</v>
      </c>
      <c r="BN26" s="164">
        <f>VLOOKUP(BN7,[2]TOAD_Download!$B$1:$E$65536,4,0)</f>
        <v>0</v>
      </c>
      <c r="BO26" s="164">
        <f>VLOOKUP(BO7,[2]TOAD_Download!$B$1:$E$65536,4,0)</f>
        <v>0</v>
      </c>
      <c r="BP26" s="164">
        <f>VLOOKUP(BP7,[2]TOAD_Download!$B$1:$E$65536,4,0)</f>
        <v>0</v>
      </c>
      <c r="BQ26" s="164">
        <f>VLOOKUP(BQ7,[2]TOAD_Download!$B$1:$E$65536,4,0)</f>
        <v>0</v>
      </c>
      <c r="BR26" s="164">
        <f>VLOOKUP(BR7,[2]TOAD_Download!$B$1:$E$65536,4,0)</f>
        <v>0</v>
      </c>
      <c r="BS26" s="164">
        <f>VLOOKUP(BS7,[2]TOAD_Download!$B$1:$E$65536,4,0)</f>
        <v>0</v>
      </c>
      <c r="BT26" s="164">
        <f>VLOOKUP(BT7,[2]TOAD_Download!$B$1:$E$65536,4,0)</f>
        <v>0</v>
      </c>
      <c r="BU26" s="164">
        <f>VLOOKUP(BU7,[2]TOAD_Download!$B$1:$E$65536,4,0)</f>
        <v>0</v>
      </c>
      <c r="BV26" s="164">
        <f>VLOOKUP(BV7,[2]TOAD_Download!$B$1:$E$65536,4,0)</f>
        <v>0</v>
      </c>
      <c r="BW26" s="164">
        <f>VLOOKUP(BW7,[2]TOAD_Download!$B$1:$E$65536,4,0)</f>
        <v>0</v>
      </c>
      <c r="BX26" s="164">
        <f>VLOOKUP(BX7,[2]TOAD_Download!$B$1:$E$65536,4,0)</f>
        <v>0</v>
      </c>
      <c r="BY26" s="164">
        <f>VLOOKUP(BY7,[2]TOAD_Download!$B$1:$E$65536,4,0)</f>
        <v>0</v>
      </c>
      <c r="BZ26" s="164">
        <f>VLOOKUP(BZ7,[2]TOAD_Download!$B$1:$E$65536,4,0)</f>
        <v>0</v>
      </c>
      <c r="CA26" s="164">
        <f>VLOOKUP(CA7,[2]TOAD_Download!$B$1:$E$65536,4,0)</f>
        <v>0</v>
      </c>
      <c r="CB26" s="164">
        <f>VLOOKUP(CB7,[2]TOAD_Download!$B$1:$E$65536,4,0)</f>
        <v>0</v>
      </c>
      <c r="CC26" s="164">
        <f>VLOOKUP(CC7,[2]TOAD_Download!$B$1:$E$65536,4,0)</f>
        <v>0</v>
      </c>
      <c r="CD26" s="164">
        <f>VLOOKUP(CD7,[2]TOAD_Download!$B$1:$E$65536,4,0)</f>
        <v>0</v>
      </c>
      <c r="CE26" s="164">
        <f>VLOOKUP(CE7,[2]TOAD_Download!$B$1:$E$65536,4,0)</f>
        <v>0</v>
      </c>
      <c r="CF26" s="164">
        <f>VLOOKUP(CF7,[2]TOAD_Download!$B$1:$E$65536,4,0)</f>
        <v>0</v>
      </c>
      <c r="CG26" s="164">
        <f>VLOOKUP(CG7,[2]TOAD_Download!$B$1:$E$65536,4,0)</f>
        <v>0</v>
      </c>
      <c r="CH26" s="164">
        <f>VLOOKUP(CH7,[2]TOAD_Download!$B$1:$E$65536,4,0)</f>
        <v>0</v>
      </c>
      <c r="CI26" s="164">
        <f>VLOOKUP(CI7,[2]TOAD_Download!$B$1:$E$65536,4,0)</f>
        <v>0</v>
      </c>
      <c r="CJ26" s="164">
        <f>VLOOKUP(CJ7,[2]TOAD_Download!$B$1:$E$65536,4,0)</f>
        <v>0</v>
      </c>
      <c r="CK26" s="164">
        <f>VLOOKUP(CK7,[2]TOAD_Download!$B$1:$E$65536,4,0)</f>
        <v>0</v>
      </c>
      <c r="CL26" s="164">
        <f>VLOOKUP(CL7,[2]TOAD_Download!$B$1:$E$65536,4,0)</f>
        <v>0</v>
      </c>
      <c r="CM26" s="164">
        <f>VLOOKUP(CM7,[2]TOAD_Download!$B$1:$E$65536,4,0)</f>
        <v>0</v>
      </c>
      <c r="CN26" s="164">
        <f>VLOOKUP(CN7,[2]TOAD_Download!$B$1:$E$65536,4,0)</f>
        <v>0</v>
      </c>
      <c r="CO26" s="164">
        <f>VLOOKUP(CO7,[2]TOAD_Download!$B$1:$E$65536,4,0)</f>
        <v>0</v>
      </c>
      <c r="CP26" s="164">
        <f>VLOOKUP(CP7,[2]TOAD_Download!$B$1:$E$65536,4,0)</f>
        <v>0</v>
      </c>
      <c r="CQ26" s="164">
        <f>VLOOKUP(CQ7,[2]TOAD_Download!$B$1:$E$65536,4,0)</f>
        <v>0</v>
      </c>
      <c r="CR26" s="164">
        <f>VLOOKUP(CR7,[2]TOAD_Download!$B$1:$E$65536,4,0)</f>
        <v>0</v>
      </c>
      <c r="CS26" s="164">
        <f>VLOOKUP(CS7,[2]TOAD_Download!$B$1:$E$65536,4,0)</f>
        <v>0</v>
      </c>
      <c r="CT26" s="164">
        <f>VLOOKUP(CT7,[2]TOAD_Download!$B$1:$E$65536,4,0)</f>
        <v>0</v>
      </c>
      <c r="CU26" s="164">
        <f>VLOOKUP(CU7,[2]TOAD_Download!$B$1:$E$65536,4,0)</f>
        <v>0</v>
      </c>
      <c r="CV26" s="164">
        <f>VLOOKUP(CV7,[2]TOAD_Download!$B$1:$E$65536,4,0)</f>
        <v>0</v>
      </c>
      <c r="CW26" s="164">
        <f>VLOOKUP(CW7,[2]TOAD_Download!$B$1:$E$65536,4,0)</f>
        <v>0</v>
      </c>
      <c r="CX26" s="164">
        <f>VLOOKUP(CX7,[2]TOAD_Download!$B$1:$E$65536,4,0)</f>
        <v>0</v>
      </c>
      <c r="CY26" s="164">
        <f>VLOOKUP(CY7,[2]TOAD_Download!$B$1:$E$65536,4,0)</f>
        <v>0</v>
      </c>
      <c r="CZ26" s="164">
        <f>VLOOKUP(CZ7,[2]TOAD_Download!$B$1:$E$65536,4,0)</f>
        <v>0</v>
      </c>
      <c r="DA26" s="164">
        <f>VLOOKUP(DA7,[2]TOAD_Download!$B$1:$E$65536,4,0)</f>
        <v>0</v>
      </c>
      <c r="DB26" s="164">
        <f>VLOOKUP(DB7,[2]TOAD_Download!$B$1:$E$65536,4,0)</f>
        <v>0</v>
      </c>
      <c r="DC26" s="164">
        <f>VLOOKUP(DC7,[2]TOAD_Download!$B$1:$E$65536,4,0)</f>
        <v>0</v>
      </c>
      <c r="DD26" s="164">
        <f>VLOOKUP(DD7,[2]TOAD_Download!$B$1:$E$65536,4,0)</f>
        <v>0</v>
      </c>
      <c r="DE26" s="164">
        <f>VLOOKUP(DE7,[2]TOAD_Download!$B$1:$E$65536,4,0)</f>
        <v>0</v>
      </c>
      <c r="DF26" s="164">
        <f>VLOOKUP(DF7,[2]TOAD_Download!$B$1:$E$65536,4,0)</f>
        <v>0</v>
      </c>
      <c r="DG26" s="164">
        <f>VLOOKUP(DG7,[2]TOAD_Download!$B$1:$E$65536,4,0)</f>
        <v>0</v>
      </c>
      <c r="DH26" s="164">
        <f>VLOOKUP(DH7,[2]TOAD_Download!$B$1:$E$65536,4,0)</f>
        <v>920338.54</v>
      </c>
      <c r="DI26" s="164">
        <f>VLOOKUP(DI7,[2]TOAD_Download!$B$1:$E$65536,4,0)</f>
        <v>0</v>
      </c>
      <c r="DJ26" s="164">
        <f>VLOOKUP(DJ7,[2]TOAD_Download!$B$1:$E$65536,4,0)</f>
        <v>0</v>
      </c>
      <c r="DK26" s="164">
        <f>VLOOKUP(DK7,[2]TOAD_Download!$B$1:$E$65536,4,0)</f>
        <v>0</v>
      </c>
      <c r="DL26" s="164">
        <f>VLOOKUP(DL7,[2]TOAD_Download!$B$1:$E$65536,4,0)</f>
        <v>0</v>
      </c>
      <c r="DM26" s="164">
        <f>VLOOKUP(DM7,[2]TOAD_Download!$B$1:$E$65536,4,0)</f>
        <v>0</v>
      </c>
      <c r="DN26" s="164">
        <f>VLOOKUP(DN7,[2]TOAD_Download!$B$1:$E$65536,4,0)</f>
        <v>355831</v>
      </c>
      <c r="DO26" s="164">
        <f>VLOOKUP(DO7,[2]TOAD_Download!$B$1:$E$65536,4,0)</f>
        <v>0</v>
      </c>
      <c r="DP26" s="164">
        <f>VLOOKUP(DP7,[2]TOAD_Download!$B$1:$E$65536,4,0)</f>
        <v>0</v>
      </c>
      <c r="DQ26" s="164">
        <f>VLOOKUP(DQ7,[2]TOAD_Download!$B$1:$E$65536,4,0)</f>
        <v>0</v>
      </c>
      <c r="DR26" s="164">
        <f>VLOOKUP(DR7,[2]TOAD_Download!$B$1:$E$65536,4,0)</f>
        <v>0</v>
      </c>
      <c r="DS26" s="164">
        <f>VLOOKUP(DS7,[2]TOAD_Download!$B$1:$E$65536,4,0)</f>
        <v>0</v>
      </c>
      <c r="DT26" s="164">
        <f>VLOOKUP(DT7,[2]TOAD_Download!$B$1:$E$65536,4,0)</f>
        <v>0</v>
      </c>
      <c r="DU26" s="164">
        <f>VLOOKUP(DU7,[2]TOAD_Download!$B$1:$E$65536,4,0)</f>
        <v>0</v>
      </c>
      <c r="DV26" s="164">
        <f>VLOOKUP(DV7,[2]TOAD_Download!$B$1:$E$65536,4,0)</f>
        <v>0</v>
      </c>
      <c r="DW26" s="164">
        <f>VLOOKUP(DW7,[2]TOAD_Download!$B$1:$E$65536,4,0)</f>
        <v>0</v>
      </c>
      <c r="DX26" s="164">
        <f>VLOOKUP(DX7,[2]TOAD_Download!$B$1:$E$65536,4,0)</f>
        <v>0</v>
      </c>
      <c r="DY26" s="164">
        <f>VLOOKUP(DY7,[2]TOAD_Download!$B$1:$E$65536,4,0)</f>
        <v>0</v>
      </c>
      <c r="DZ26" s="164">
        <f>VLOOKUP(DZ7,[2]TOAD_Download!$B$1:$E$65536,4,0)</f>
        <v>0</v>
      </c>
      <c r="EA26" s="164">
        <f>VLOOKUP(EA7,[2]TOAD_Download!$B$1:$E$65536,4,0)</f>
        <v>0</v>
      </c>
      <c r="EB26" s="164">
        <f>VLOOKUP(EB7,[2]TOAD_Download!$B$1:$E$65536,4,0)</f>
        <v>0</v>
      </c>
      <c r="EC26" s="164">
        <f>VLOOKUP(EC7,[2]TOAD_Download!$B$1:$E$65536,4,0)</f>
        <v>0</v>
      </c>
      <c r="ED26" s="164">
        <f>VLOOKUP(ED7,[2]TOAD_Download!$B$1:$E$65536,4,0)</f>
        <v>0</v>
      </c>
      <c r="EE26" s="164">
        <f>VLOOKUP(EE7,[2]TOAD_Download!$B$1:$E$65536,4,0)</f>
        <v>0</v>
      </c>
      <c r="EF26" s="164">
        <f>VLOOKUP(EF7,[2]TOAD_Download!$B$1:$E$65536,4,0)</f>
        <v>0</v>
      </c>
      <c r="EG26" s="164">
        <f>VLOOKUP(EG7,[2]TOAD_Download!$B$1:$E$65536,4,0)</f>
        <v>0</v>
      </c>
      <c r="EH26" s="164">
        <f>VLOOKUP(EH7,[2]TOAD_Download!$B$1:$E$65536,4,0)</f>
        <v>0</v>
      </c>
      <c r="EI26" s="164">
        <f>VLOOKUP(EI7,[2]TOAD_Download!$B$1:$E$65536,4,0)</f>
        <v>0</v>
      </c>
      <c r="EJ26" s="164">
        <f>VLOOKUP(EJ7,[2]TOAD_Download!$B$1:$E$65536,4,0)</f>
        <v>0</v>
      </c>
      <c r="EK26" s="164">
        <f>VLOOKUP(EK7,[2]TOAD_Download!$B$1:$E$65536,4,0)</f>
        <v>338186.93</v>
      </c>
      <c r="EL26" s="164">
        <f>VLOOKUP(EL7,[2]TOAD_Download!$B$1:$E$65536,4,0)</f>
        <v>169517.54</v>
      </c>
      <c r="EM26" s="164">
        <f>VLOOKUP(EM7,[2]TOAD_Download!$B$1:$E$65536,4,0)</f>
        <v>0</v>
      </c>
      <c r="EN26" s="164">
        <f>VLOOKUP(EN7,[2]TOAD_Download!$B$1:$E$65536,4,0)</f>
        <v>0</v>
      </c>
      <c r="EO26" s="164">
        <f>VLOOKUP(EO7,[2]TOAD_Download!$B$1:$E$65536,4,0)</f>
        <v>0</v>
      </c>
      <c r="EP26" s="164">
        <f>VLOOKUP(EP7,[2]TOAD_Download!$B$1:$E$65536,4,0)</f>
        <v>0</v>
      </c>
      <c r="EQ26" s="164">
        <f>VLOOKUP(EQ7,[2]TOAD_Download!$B$1:$E$65536,4,0)</f>
        <v>0</v>
      </c>
      <c r="ER26" s="164">
        <f>VLOOKUP(ER7,[2]TOAD_Download!$B$1:$E$65536,4,0)</f>
        <v>0</v>
      </c>
      <c r="ES26" s="164">
        <f>VLOOKUP(ES7,[2]TOAD_Download!$B$1:$E$65536,4,0)</f>
        <v>0</v>
      </c>
      <c r="ET26" s="164">
        <f>VLOOKUP(ET7,[2]TOAD_Download!$B$1:$E$65536,4,0)</f>
        <v>0</v>
      </c>
      <c r="EU26" s="164">
        <f>VLOOKUP(EU7,[2]TOAD_Download!$B$1:$E$65536,4,0)</f>
        <v>0</v>
      </c>
      <c r="EV26" s="164">
        <f>VLOOKUP(EV7,[2]TOAD_Download!$B$1:$E$65536,4,0)</f>
        <v>0</v>
      </c>
      <c r="EW26" s="164">
        <f>VLOOKUP(EW7,[2]TOAD_Download!$B$1:$E$65536,4,0)</f>
        <v>0</v>
      </c>
      <c r="EX26" s="164">
        <f>VLOOKUP(EX7,[2]TOAD_Download!$B$1:$E$65536,4,0)</f>
        <v>0</v>
      </c>
      <c r="EY26" s="164">
        <f>VLOOKUP(EY7,[2]TOAD_Download!$B$1:$E$65536,4,0)</f>
        <v>0</v>
      </c>
      <c r="EZ26" s="164">
        <f>VLOOKUP(EZ7,[2]TOAD_Download!$B$1:$E$65536,4,0)</f>
        <v>0</v>
      </c>
      <c r="FA26" s="164">
        <f>VLOOKUP(FA7,[2]TOAD_Download!$B$1:$E$65536,4,0)</f>
        <v>0</v>
      </c>
      <c r="FB26" s="164">
        <f>VLOOKUP(FB7,[2]TOAD_Download!$B$1:$E$65536,4,0)</f>
        <v>0</v>
      </c>
      <c r="FC26" s="164">
        <f>VLOOKUP(FC7,[2]TOAD_Download!$B$1:$E$65536,4,0)</f>
        <v>0</v>
      </c>
      <c r="FD26" s="164">
        <f>VLOOKUP(FD7,[2]TOAD_Download!$B$1:$E$65536,4,0)</f>
        <v>0</v>
      </c>
      <c r="FE26" s="164">
        <f>VLOOKUP(FE7,[2]TOAD_Download!$B$1:$E$65536,4,0)</f>
        <v>141908</v>
      </c>
      <c r="FF26" s="164">
        <f>VLOOKUP(FF7,[2]TOAD_Download!$B$1:$E$65536,4,0)</f>
        <v>0</v>
      </c>
      <c r="FG26" s="164">
        <f>VLOOKUP(FG7,[2]TOAD_Download!$B$1:$E$65536,4,0)</f>
        <v>0</v>
      </c>
      <c r="FH26" s="164">
        <f>VLOOKUP(FH7,[2]TOAD_Download!$B$1:$E$65536,4,0)</f>
        <v>0</v>
      </c>
      <c r="FI26" s="164">
        <f>VLOOKUP(FI7,[2]TOAD_Download!$B$1:$E$65536,4,0)</f>
        <v>0</v>
      </c>
      <c r="FJ26" s="164">
        <f>VLOOKUP(FJ7,[2]TOAD_Download!$B$1:$E$65536,4,0)</f>
        <v>0</v>
      </c>
      <c r="FK26" s="164">
        <f>VLOOKUP(FK7,[2]TOAD_Download!$B$1:$E$65536,4,0)</f>
        <v>0</v>
      </c>
      <c r="FL26" s="164">
        <f>VLOOKUP(FL7,[2]TOAD_Download!$B$1:$E$65536,4,0)</f>
        <v>0</v>
      </c>
      <c r="FM26" s="164">
        <f>VLOOKUP(FM7,[2]TOAD_Download!$B$1:$E$65536,4,0)</f>
        <v>0</v>
      </c>
      <c r="FN26" s="164">
        <f>VLOOKUP(FN7,[2]TOAD_Download!$B$1:$E$65536,4,0)</f>
        <v>0</v>
      </c>
      <c r="FO26" s="164">
        <f>VLOOKUP(FO7,[2]TOAD_Download!$B$1:$E$65536,4,0)</f>
        <v>0</v>
      </c>
      <c r="FP26" s="164">
        <f>VLOOKUP(FP7,[2]TOAD_Download!$B$1:$E$65536,4,0)</f>
        <v>0</v>
      </c>
      <c r="FQ26" s="164">
        <f>VLOOKUP(FQ7,[2]TOAD_Download!$B$1:$E$65536,4,0)</f>
        <v>0</v>
      </c>
      <c r="FR26" s="164">
        <f>VLOOKUP(FR7,[2]TOAD_Download!$B$1:$E$65536,4,0)</f>
        <v>0</v>
      </c>
      <c r="FS26" s="164">
        <f>VLOOKUP(FS7,[2]TOAD_Download!$B$1:$E$65536,4,0)</f>
        <v>0</v>
      </c>
      <c r="FT26" s="164">
        <f>VLOOKUP(FT7,[2]TOAD_Download!$B$1:$E$65536,4,0)</f>
        <v>0</v>
      </c>
      <c r="FU26" s="164">
        <f>VLOOKUP(FU7,[2]TOAD_Download!$B$1:$E$65536,4,0)</f>
        <v>0</v>
      </c>
      <c r="FV26" s="164">
        <f>VLOOKUP(FV7,[2]TOAD_Download!$B$1:$E$65536,4,0)</f>
        <v>0</v>
      </c>
      <c r="FW26" s="164">
        <f>VLOOKUP(FW7,[2]TOAD_Download!$B$1:$E$65536,4,0)</f>
        <v>0</v>
      </c>
      <c r="FX26" s="164">
        <f>VLOOKUP(FX7,[2]TOAD_Download!$B$1:$E$65536,4,0)</f>
        <v>0</v>
      </c>
      <c r="FY26" s="164">
        <f>VLOOKUP(FY7,[2]TOAD_Download!$B$1:$E$65536,4,0)</f>
        <v>0</v>
      </c>
      <c r="FZ26" s="164">
        <f>VLOOKUP(FZ7,[2]TOAD_Download!$B$1:$E$65536,4,0)</f>
        <v>0</v>
      </c>
      <c r="GA26" s="164">
        <f>VLOOKUP(GA7,[2]TOAD_Download!$B$1:$E$65536,4,0)</f>
        <v>0</v>
      </c>
      <c r="GB26" s="152">
        <f t="shared" si="6"/>
        <v>1925782.01</v>
      </c>
      <c r="GC26" s="158"/>
    </row>
    <row r="27" spans="1:192" ht="12.75">
      <c r="A27" s="135">
        <v>3</v>
      </c>
      <c r="B27" s="157" t="s">
        <v>540</v>
      </c>
      <c r="C27" s="135">
        <v>3</v>
      </c>
      <c r="E27" s="144">
        <f>E25-E26</f>
        <v>3194151.85</v>
      </c>
      <c r="F27" s="144">
        <f t="shared" ref="F27:BQ27" si="7">F25-F26</f>
        <v>10391185.369999999</v>
      </c>
      <c r="G27" s="144">
        <f t="shared" si="7"/>
        <v>2734169.94</v>
      </c>
      <c r="H27" s="144">
        <f t="shared" si="7"/>
        <v>8103206.4100000001</v>
      </c>
      <c r="I27" s="144">
        <f t="shared" si="7"/>
        <v>596866.31999999995</v>
      </c>
      <c r="J27" s="144">
        <f t="shared" si="7"/>
        <v>385287.92</v>
      </c>
      <c r="K27" s="144">
        <f t="shared" si="7"/>
        <v>2819576.3</v>
      </c>
      <c r="L27" s="144">
        <f t="shared" si="7"/>
        <v>568943.30000000005</v>
      </c>
      <c r="M27" s="144">
        <f t="shared" si="7"/>
        <v>135348.26</v>
      </c>
      <c r="N27" s="144">
        <f t="shared" si="7"/>
        <v>694249.48</v>
      </c>
      <c r="O27" s="144">
        <f t="shared" si="7"/>
        <v>687955.05</v>
      </c>
      <c r="P27" s="144">
        <f t="shared" si="7"/>
        <v>29219174.390000001</v>
      </c>
      <c r="Q27" s="144">
        <f t="shared" si="7"/>
        <v>6991780.8700000001</v>
      </c>
      <c r="R27" s="144">
        <f t="shared" si="7"/>
        <v>122118.19</v>
      </c>
      <c r="S27" s="144">
        <f t="shared" si="7"/>
        <v>15119381.800000001</v>
      </c>
      <c r="T27" s="144">
        <f t="shared" si="7"/>
        <v>328802.90000000002</v>
      </c>
      <c r="U27" s="144">
        <f t="shared" si="7"/>
        <v>915617.3</v>
      </c>
      <c r="V27" s="144">
        <f t="shared" si="7"/>
        <v>84562.13</v>
      </c>
      <c r="W27" s="144">
        <f t="shared" si="7"/>
        <v>50371.199999999997</v>
      </c>
      <c r="X27" s="144">
        <f t="shared" si="7"/>
        <v>96497.12</v>
      </c>
      <c r="Y27" s="144">
        <f t="shared" si="7"/>
        <v>41669.89</v>
      </c>
      <c r="Z27" s="144">
        <f t="shared" si="7"/>
        <v>34067.269999999997</v>
      </c>
      <c r="AA27" s="144">
        <f t="shared" si="7"/>
        <v>165257.63</v>
      </c>
      <c r="AB27" s="144">
        <f t="shared" si="7"/>
        <v>97662.69</v>
      </c>
      <c r="AC27" s="144">
        <f t="shared" si="7"/>
        <v>11303377.210000001</v>
      </c>
      <c r="AD27" s="144">
        <f t="shared" si="7"/>
        <v>16900207</v>
      </c>
      <c r="AE27" s="144">
        <f t="shared" si="7"/>
        <v>311037.53999999998</v>
      </c>
      <c r="AF27" s="144">
        <f t="shared" si="7"/>
        <v>316978.34000000003</v>
      </c>
      <c r="AG27" s="144">
        <f t="shared" si="7"/>
        <v>142198.5</v>
      </c>
      <c r="AH27" s="144">
        <f t="shared" si="7"/>
        <v>91349.01</v>
      </c>
      <c r="AI27" s="144">
        <f t="shared" si="7"/>
        <v>748259.26</v>
      </c>
      <c r="AJ27" s="144">
        <f t="shared" si="7"/>
        <v>281690.15999999997</v>
      </c>
      <c r="AK27" s="144">
        <f t="shared" si="7"/>
        <v>97836.05</v>
      </c>
      <c r="AL27" s="144">
        <f t="shared" si="7"/>
        <v>83679.19</v>
      </c>
      <c r="AM27" s="144">
        <f t="shared" si="7"/>
        <v>165512.82999999999</v>
      </c>
      <c r="AN27" s="144">
        <f t="shared" si="7"/>
        <v>214075.54</v>
      </c>
      <c r="AO27" s="144">
        <f t="shared" si="7"/>
        <v>174475.72</v>
      </c>
      <c r="AP27" s="144">
        <f t="shared" si="7"/>
        <v>159143.67999999999</v>
      </c>
      <c r="AQ27" s="144">
        <f t="shared" si="7"/>
        <v>1556450.21</v>
      </c>
      <c r="AR27" s="144">
        <f t="shared" si="7"/>
        <v>32252025.530000001</v>
      </c>
      <c r="AS27" s="144">
        <f t="shared" si="7"/>
        <v>237328.68</v>
      </c>
      <c r="AT27" s="144">
        <f t="shared" si="7"/>
        <v>24395017.199999999</v>
      </c>
      <c r="AU27" s="144">
        <f t="shared" si="7"/>
        <v>2307381.5</v>
      </c>
      <c r="AV27" s="144">
        <f t="shared" si="7"/>
        <v>1305441.81</v>
      </c>
      <c r="AW27" s="144">
        <f t="shared" si="7"/>
        <v>192343.49</v>
      </c>
      <c r="AX27" s="144">
        <f t="shared" si="7"/>
        <v>305838.08000000002</v>
      </c>
      <c r="AY27" s="144">
        <f t="shared" si="7"/>
        <v>100427.75</v>
      </c>
      <c r="AZ27" s="144">
        <f t="shared" si="7"/>
        <v>116013.49</v>
      </c>
      <c r="BA27" s="144">
        <f t="shared" si="7"/>
        <v>451256.82</v>
      </c>
      <c r="BB27" s="144">
        <f t="shared" si="7"/>
        <v>3199456.65</v>
      </c>
      <c r="BC27" s="144">
        <f t="shared" si="7"/>
        <v>4376016.47</v>
      </c>
      <c r="BD27" s="144">
        <f t="shared" si="7"/>
        <v>4712520.22</v>
      </c>
      <c r="BE27" s="144">
        <f t="shared" si="7"/>
        <v>5372841.7300000004</v>
      </c>
      <c r="BF27" s="144">
        <f t="shared" si="7"/>
        <v>265881.09999999998</v>
      </c>
      <c r="BG27" s="144">
        <f t="shared" si="7"/>
        <v>632409.80000000005</v>
      </c>
      <c r="BH27" s="144">
        <f t="shared" si="7"/>
        <v>8209800.79</v>
      </c>
      <c r="BI27" s="144">
        <f t="shared" si="7"/>
        <v>485791.3</v>
      </c>
      <c r="BJ27" s="144">
        <f t="shared" si="7"/>
        <v>388558.85</v>
      </c>
      <c r="BK27" s="144">
        <f t="shared" si="7"/>
        <v>394086.46</v>
      </c>
      <c r="BL27" s="144">
        <f t="shared" si="7"/>
        <v>2497389.63</v>
      </c>
      <c r="BM27" s="144">
        <f t="shared" si="7"/>
        <v>5199018.5999999996</v>
      </c>
      <c r="BN27" s="144">
        <f t="shared" si="7"/>
        <v>197903.16</v>
      </c>
      <c r="BO27" s="144">
        <f t="shared" si="7"/>
        <v>332109.90999999997</v>
      </c>
      <c r="BP27" s="144">
        <f t="shared" si="7"/>
        <v>655344.18999999994</v>
      </c>
      <c r="BQ27" s="144">
        <f t="shared" si="7"/>
        <v>661971.77</v>
      </c>
      <c r="BR27" s="144">
        <f t="shared" ref="BR27:EC27" si="8">BR25-BR26</f>
        <v>158990.19</v>
      </c>
      <c r="BS27" s="144">
        <f t="shared" si="8"/>
        <v>1619862.97</v>
      </c>
      <c r="BT27" s="144">
        <f t="shared" si="8"/>
        <v>1530325.26</v>
      </c>
      <c r="BU27" s="144">
        <f t="shared" si="8"/>
        <v>377709.05</v>
      </c>
      <c r="BV27" s="144">
        <f t="shared" si="8"/>
        <v>297436.5</v>
      </c>
      <c r="BW27" s="144">
        <f t="shared" si="8"/>
        <v>158155.54</v>
      </c>
      <c r="BX27" s="144">
        <f t="shared" si="8"/>
        <v>763333.51</v>
      </c>
      <c r="BY27" s="144">
        <f t="shared" si="8"/>
        <v>429945.8</v>
      </c>
      <c r="BZ27" s="144">
        <f t="shared" si="8"/>
        <v>2311.0500000000002</v>
      </c>
      <c r="CA27" s="144">
        <f t="shared" si="8"/>
        <v>296939.03000000003</v>
      </c>
      <c r="CB27" s="144">
        <f t="shared" si="8"/>
        <v>11130.75</v>
      </c>
      <c r="CC27" s="144">
        <f t="shared" si="8"/>
        <v>0</v>
      </c>
      <c r="CD27" s="144">
        <f t="shared" si="8"/>
        <v>24295976.460000001</v>
      </c>
      <c r="CE27" s="144">
        <f t="shared" si="8"/>
        <v>117398.63</v>
      </c>
      <c r="CF27" s="144">
        <f t="shared" si="8"/>
        <v>0</v>
      </c>
      <c r="CG27" s="144">
        <f t="shared" si="8"/>
        <v>145723.95000000001</v>
      </c>
      <c r="CH27" s="144">
        <f t="shared" si="8"/>
        <v>124182.37</v>
      </c>
      <c r="CI27" s="144">
        <f t="shared" si="8"/>
        <v>72923.02</v>
      </c>
      <c r="CJ27" s="144">
        <f t="shared" si="8"/>
        <v>41727.58</v>
      </c>
      <c r="CK27" s="144">
        <f t="shared" si="8"/>
        <v>156367.66</v>
      </c>
      <c r="CL27" s="144">
        <f t="shared" si="8"/>
        <v>320247.93</v>
      </c>
      <c r="CM27" s="144">
        <f t="shared" si="8"/>
        <v>1868394.55</v>
      </c>
      <c r="CN27" s="144">
        <f t="shared" si="8"/>
        <v>415882.28</v>
      </c>
      <c r="CO27" s="144">
        <f t="shared" si="8"/>
        <v>495919.98</v>
      </c>
      <c r="CP27" s="144">
        <f t="shared" si="8"/>
        <v>10862474.85</v>
      </c>
      <c r="CQ27" s="144">
        <f t="shared" si="8"/>
        <v>5812429.2999999998</v>
      </c>
      <c r="CR27" s="144">
        <f t="shared" si="8"/>
        <v>393056.29</v>
      </c>
      <c r="CS27" s="144">
        <f t="shared" si="8"/>
        <v>286079.75</v>
      </c>
      <c r="CT27" s="144">
        <f t="shared" si="8"/>
        <v>181925.63</v>
      </c>
      <c r="CU27" s="144">
        <f t="shared" si="8"/>
        <v>146565.70000000001</v>
      </c>
      <c r="CV27" s="144">
        <f t="shared" si="8"/>
        <v>71311.5</v>
      </c>
      <c r="CW27" s="144">
        <f t="shared" si="8"/>
        <v>47329</v>
      </c>
      <c r="CX27" s="144">
        <f t="shared" si="8"/>
        <v>55568.63</v>
      </c>
      <c r="CY27" s="144">
        <f t="shared" si="8"/>
        <v>129042.19</v>
      </c>
      <c r="CZ27" s="144">
        <f t="shared" si="8"/>
        <v>188777.3</v>
      </c>
      <c r="DA27" s="144">
        <f t="shared" si="8"/>
        <v>49910.3</v>
      </c>
      <c r="DB27" s="144">
        <f t="shared" si="8"/>
        <v>292217.15000000002</v>
      </c>
      <c r="DC27" s="144">
        <f t="shared" si="8"/>
        <v>111847.15</v>
      </c>
      <c r="DD27" s="144">
        <f t="shared" si="8"/>
        <v>162564.45000000001</v>
      </c>
      <c r="DE27" s="144">
        <f t="shared" si="8"/>
        <v>190556.99</v>
      </c>
      <c r="DF27" s="144">
        <f t="shared" si="8"/>
        <v>29413.52</v>
      </c>
      <c r="DG27" s="144">
        <f t="shared" si="8"/>
        <v>120636.34</v>
      </c>
      <c r="DH27" s="144">
        <f t="shared" si="8"/>
        <v>7003200.4900000002</v>
      </c>
      <c r="DI27" s="144">
        <f t="shared" si="8"/>
        <v>20833.900000000001</v>
      </c>
      <c r="DJ27" s="144">
        <f t="shared" si="8"/>
        <v>346725.47</v>
      </c>
      <c r="DK27" s="144">
        <f t="shared" si="8"/>
        <v>1051265.3500000001</v>
      </c>
      <c r="DL27" s="144">
        <f t="shared" si="8"/>
        <v>292215.86</v>
      </c>
      <c r="DM27" s="144">
        <f t="shared" si="8"/>
        <v>105876.39</v>
      </c>
      <c r="DN27" s="144">
        <f t="shared" si="8"/>
        <v>1511134</v>
      </c>
      <c r="DO27" s="144">
        <f t="shared" si="8"/>
        <v>171155.20000000001</v>
      </c>
      <c r="DP27" s="144">
        <f t="shared" si="8"/>
        <v>524657.38</v>
      </c>
      <c r="DQ27" s="144">
        <f t="shared" si="8"/>
        <v>756448.49</v>
      </c>
      <c r="DR27" s="144">
        <f t="shared" si="8"/>
        <v>159582.29</v>
      </c>
      <c r="DS27" s="144">
        <f t="shared" si="8"/>
        <v>0</v>
      </c>
      <c r="DT27" s="144">
        <f t="shared" si="8"/>
        <v>134069.13</v>
      </c>
      <c r="DU27" s="144">
        <f t="shared" si="8"/>
        <v>155816.63</v>
      </c>
      <c r="DV27" s="144">
        <f t="shared" si="8"/>
        <v>10699.19</v>
      </c>
      <c r="DW27" s="144">
        <f t="shared" si="8"/>
        <v>94870.64</v>
      </c>
      <c r="DX27" s="144">
        <f t="shared" si="8"/>
        <v>71097.72</v>
      </c>
      <c r="DY27" s="144">
        <f t="shared" si="8"/>
        <v>44020.67</v>
      </c>
      <c r="DZ27" s="144">
        <f t="shared" si="8"/>
        <v>24449.360000000001</v>
      </c>
      <c r="EA27" s="144">
        <f t="shared" si="8"/>
        <v>205614.72</v>
      </c>
      <c r="EB27" s="144">
        <f t="shared" si="8"/>
        <v>925673.1</v>
      </c>
      <c r="EC27" s="144">
        <f t="shared" si="8"/>
        <v>239522.72</v>
      </c>
      <c r="ED27" s="144">
        <f t="shared" ref="ED27:GA27" si="9">ED25-ED26</f>
        <v>220717.78</v>
      </c>
      <c r="EE27" s="144">
        <f t="shared" si="9"/>
        <v>142171.39000000001</v>
      </c>
      <c r="EF27" s="144">
        <f t="shared" si="9"/>
        <v>904944.38</v>
      </c>
      <c r="EG27" s="144">
        <f t="shared" si="9"/>
        <v>59686.34</v>
      </c>
      <c r="EH27" s="144">
        <f t="shared" si="9"/>
        <v>167864.83</v>
      </c>
      <c r="EI27" s="144">
        <f t="shared" si="9"/>
        <v>0</v>
      </c>
      <c r="EJ27" s="144">
        <f t="shared" si="9"/>
        <v>65670.55</v>
      </c>
      <c r="EK27" s="144">
        <f t="shared" si="9"/>
        <v>2551805.42</v>
      </c>
      <c r="EL27" s="144">
        <f t="shared" si="9"/>
        <v>3353840.96</v>
      </c>
      <c r="EM27" s="144">
        <f t="shared" si="9"/>
        <v>239506.02</v>
      </c>
      <c r="EN27" s="144">
        <f t="shared" si="9"/>
        <v>222638.09</v>
      </c>
      <c r="EO27" s="144">
        <f t="shared" si="9"/>
        <v>133297.85999999999</v>
      </c>
      <c r="EP27" s="144">
        <f t="shared" si="9"/>
        <v>180874.01</v>
      </c>
      <c r="EQ27" s="144">
        <f t="shared" si="9"/>
        <v>69601</v>
      </c>
      <c r="ER27" s="144">
        <f t="shared" si="9"/>
        <v>169807.11</v>
      </c>
      <c r="ES27" s="144">
        <f t="shared" si="9"/>
        <v>888506.47</v>
      </c>
      <c r="ET27" s="144">
        <f t="shared" si="9"/>
        <v>152724.14000000001</v>
      </c>
      <c r="EU27" s="144">
        <f t="shared" si="9"/>
        <v>125893.87</v>
      </c>
      <c r="EV27" s="144">
        <f t="shared" si="9"/>
        <v>161788.94</v>
      </c>
      <c r="EW27" s="144">
        <f t="shared" si="9"/>
        <v>159328.78</v>
      </c>
      <c r="EX27" s="144">
        <f t="shared" si="9"/>
        <v>0</v>
      </c>
      <c r="EY27" s="144">
        <f t="shared" si="9"/>
        <v>134939.82999999999</v>
      </c>
      <c r="EZ27" s="144">
        <f t="shared" si="9"/>
        <v>80418.679999999993</v>
      </c>
      <c r="FA27" s="144">
        <f t="shared" si="9"/>
        <v>40649.660000000003</v>
      </c>
      <c r="FB27" s="144">
        <f t="shared" si="9"/>
        <v>58180.24</v>
      </c>
      <c r="FC27" s="144">
        <f t="shared" si="9"/>
        <v>1265085.69</v>
      </c>
      <c r="FD27" s="144">
        <f t="shared" si="9"/>
        <v>390010.51</v>
      </c>
      <c r="FE27" s="144">
        <f t="shared" si="9"/>
        <v>1089032.04</v>
      </c>
      <c r="FF27" s="144">
        <f t="shared" si="9"/>
        <v>245659.03</v>
      </c>
      <c r="FG27" s="144">
        <f t="shared" si="9"/>
        <v>107343.29</v>
      </c>
      <c r="FH27" s="144">
        <f t="shared" si="9"/>
        <v>160799.60999999999</v>
      </c>
      <c r="FI27" s="144">
        <f t="shared" si="9"/>
        <v>84947.07</v>
      </c>
      <c r="FJ27" s="144">
        <f t="shared" si="9"/>
        <v>166481.51999999999</v>
      </c>
      <c r="FK27" s="144">
        <f t="shared" si="9"/>
        <v>567100.30000000005</v>
      </c>
      <c r="FL27" s="144">
        <f t="shared" si="9"/>
        <v>598308.02</v>
      </c>
      <c r="FM27" s="144">
        <f t="shared" si="9"/>
        <v>1048166.35</v>
      </c>
      <c r="FN27" s="144">
        <f t="shared" si="9"/>
        <v>2494903.71</v>
      </c>
      <c r="FO27" s="144">
        <f t="shared" si="9"/>
        <v>1153266.8799999999</v>
      </c>
      <c r="FP27" s="144">
        <f t="shared" si="9"/>
        <v>5791369.9699999997</v>
      </c>
      <c r="FQ27" s="144">
        <f t="shared" si="9"/>
        <v>0</v>
      </c>
      <c r="FR27" s="144">
        <f t="shared" si="9"/>
        <v>1017845.13</v>
      </c>
      <c r="FS27" s="144">
        <f t="shared" si="9"/>
        <v>672467.93</v>
      </c>
      <c r="FT27" s="144">
        <f t="shared" si="9"/>
        <v>0</v>
      </c>
      <c r="FU27" s="144">
        <f t="shared" si="9"/>
        <v>150414.48000000001</v>
      </c>
      <c r="FV27" s="144">
        <f t="shared" si="9"/>
        <v>127783.76</v>
      </c>
      <c r="FW27" s="144">
        <f t="shared" si="9"/>
        <v>150829.76999999999</v>
      </c>
      <c r="FX27" s="144">
        <f t="shared" si="9"/>
        <v>409571.69</v>
      </c>
      <c r="FY27" s="144">
        <f t="shared" si="9"/>
        <v>182179.88</v>
      </c>
      <c r="FZ27" s="144">
        <f t="shared" si="9"/>
        <v>76885.460000000006</v>
      </c>
      <c r="GA27" s="144">
        <f t="shared" si="9"/>
        <v>1991743.67</v>
      </c>
      <c r="GB27" s="138">
        <f t="shared" si="6"/>
        <v>312276919.71000016</v>
      </c>
      <c r="GD27" s="158"/>
    </row>
    <row r="28" spans="1:192" ht="25.5">
      <c r="A28" s="165">
        <v>4</v>
      </c>
      <c r="B28" s="155" t="s">
        <v>541</v>
      </c>
      <c r="C28" s="165">
        <v>4</v>
      </c>
      <c r="E28" s="144">
        <f>+E9</f>
        <v>0</v>
      </c>
      <c r="F28" s="144">
        <f t="shared" ref="F28:BQ30" si="10">+F9</f>
        <v>0</v>
      </c>
      <c r="G28" s="144">
        <f t="shared" si="10"/>
        <v>0</v>
      </c>
      <c r="H28" s="144">
        <f t="shared" si="10"/>
        <v>0</v>
      </c>
      <c r="I28" s="144">
        <f t="shared" si="10"/>
        <v>0</v>
      </c>
      <c r="J28" s="144">
        <f t="shared" si="10"/>
        <v>0</v>
      </c>
      <c r="K28" s="144">
        <f t="shared" si="10"/>
        <v>0</v>
      </c>
      <c r="L28" s="144">
        <f t="shared" si="10"/>
        <v>0</v>
      </c>
      <c r="M28" s="144">
        <f t="shared" si="10"/>
        <v>0</v>
      </c>
      <c r="N28" s="144">
        <f t="shared" si="10"/>
        <v>0</v>
      </c>
      <c r="O28" s="144">
        <f t="shared" si="10"/>
        <v>0</v>
      </c>
      <c r="P28" s="144">
        <f t="shared" si="10"/>
        <v>0</v>
      </c>
      <c r="Q28" s="144">
        <f t="shared" si="10"/>
        <v>0</v>
      </c>
      <c r="R28" s="144">
        <f t="shared" si="10"/>
        <v>0</v>
      </c>
      <c r="S28" s="144">
        <f t="shared" si="10"/>
        <v>0</v>
      </c>
      <c r="T28" s="144">
        <f t="shared" si="10"/>
        <v>0</v>
      </c>
      <c r="U28" s="144">
        <f t="shared" si="10"/>
        <v>0</v>
      </c>
      <c r="V28" s="144">
        <f t="shared" si="10"/>
        <v>0</v>
      </c>
      <c r="W28" s="144">
        <f t="shared" si="10"/>
        <v>0</v>
      </c>
      <c r="X28" s="144">
        <f t="shared" si="10"/>
        <v>0</v>
      </c>
      <c r="Y28" s="144">
        <f t="shared" si="10"/>
        <v>0</v>
      </c>
      <c r="Z28" s="144">
        <f t="shared" si="10"/>
        <v>0</v>
      </c>
      <c r="AA28" s="144">
        <f t="shared" si="10"/>
        <v>0</v>
      </c>
      <c r="AB28" s="144">
        <f t="shared" si="10"/>
        <v>0</v>
      </c>
      <c r="AC28" s="144">
        <f t="shared" si="10"/>
        <v>0</v>
      </c>
      <c r="AD28" s="144">
        <f t="shared" si="10"/>
        <v>0</v>
      </c>
      <c r="AE28" s="144">
        <f t="shared" si="10"/>
        <v>0</v>
      </c>
      <c r="AF28" s="144">
        <f t="shared" si="10"/>
        <v>0</v>
      </c>
      <c r="AG28" s="144">
        <f t="shared" si="10"/>
        <v>0</v>
      </c>
      <c r="AH28" s="144">
        <f t="shared" si="10"/>
        <v>0</v>
      </c>
      <c r="AI28" s="144">
        <f t="shared" si="10"/>
        <v>0</v>
      </c>
      <c r="AJ28" s="144">
        <f t="shared" si="10"/>
        <v>0</v>
      </c>
      <c r="AK28" s="144">
        <f t="shared" si="10"/>
        <v>0</v>
      </c>
      <c r="AL28" s="144">
        <f t="shared" si="10"/>
        <v>0</v>
      </c>
      <c r="AM28" s="144">
        <f t="shared" si="10"/>
        <v>0</v>
      </c>
      <c r="AN28" s="144">
        <f t="shared" si="10"/>
        <v>0</v>
      </c>
      <c r="AO28" s="144">
        <f t="shared" si="10"/>
        <v>0</v>
      </c>
      <c r="AP28" s="144">
        <f t="shared" si="10"/>
        <v>0</v>
      </c>
      <c r="AQ28" s="144">
        <f t="shared" si="10"/>
        <v>0</v>
      </c>
      <c r="AR28" s="144">
        <f t="shared" si="10"/>
        <v>0</v>
      </c>
      <c r="AS28" s="144">
        <f t="shared" si="10"/>
        <v>0</v>
      </c>
      <c r="AT28" s="144">
        <f t="shared" si="10"/>
        <v>0</v>
      </c>
      <c r="AU28" s="144">
        <f t="shared" si="10"/>
        <v>0</v>
      </c>
      <c r="AV28" s="144">
        <f t="shared" si="10"/>
        <v>0</v>
      </c>
      <c r="AW28" s="144">
        <f t="shared" si="10"/>
        <v>0</v>
      </c>
      <c r="AX28" s="144">
        <f t="shared" si="10"/>
        <v>0</v>
      </c>
      <c r="AY28" s="144">
        <f t="shared" si="10"/>
        <v>0</v>
      </c>
      <c r="AZ28" s="144">
        <f t="shared" si="10"/>
        <v>0</v>
      </c>
      <c r="BA28" s="144">
        <f t="shared" si="10"/>
        <v>0</v>
      </c>
      <c r="BB28" s="144">
        <f t="shared" si="10"/>
        <v>0</v>
      </c>
      <c r="BC28" s="144">
        <f t="shared" si="10"/>
        <v>0</v>
      </c>
      <c r="BD28" s="144">
        <f t="shared" si="10"/>
        <v>0</v>
      </c>
      <c r="BE28" s="144">
        <f t="shared" si="10"/>
        <v>0</v>
      </c>
      <c r="BF28" s="144">
        <f t="shared" si="10"/>
        <v>0</v>
      </c>
      <c r="BG28" s="144">
        <f t="shared" si="10"/>
        <v>0</v>
      </c>
      <c r="BH28" s="144">
        <f t="shared" si="10"/>
        <v>0</v>
      </c>
      <c r="BI28" s="144">
        <f t="shared" si="10"/>
        <v>0</v>
      </c>
      <c r="BJ28" s="144">
        <f t="shared" si="10"/>
        <v>0</v>
      </c>
      <c r="BK28" s="144">
        <f t="shared" si="10"/>
        <v>0</v>
      </c>
      <c r="BL28" s="144">
        <f t="shared" si="10"/>
        <v>0</v>
      </c>
      <c r="BM28" s="144">
        <f t="shared" si="10"/>
        <v>0</v>
      </c>
      <c r="BN28" s="144">
        <f t="shared" si="10"/>
        <v>0</v>
      </c>
      <c r="BO28" s="144">
        <f t="shared" si="10"/>
        <v>0</v>
      </c>
      <c r="BP28" s="144">
        <f t="shared" si="10"/>
        <v>0</v>
      </c>
      <c r="BQ28" s="144">
        <f t="shared" si="10"/>
        <v>0</v>
      </c>
      <c r="BR28" s="144">
        <f t="shared" ref="BR28:EC30" si="11">+BR9</f>
        <v>0</v>
      </c>
      <c r="BS28" s="144">
        <f t="shared" si="11"/>
        <v>0</v>
      </c>
      <c r="BT28" s="144">
        <f t="shared" si="11"/>
        <v>0</v>
      </c>
      <c r="BU28" s="144">
        <f t="shared" si="11"/>
        <v>0</v>
      </c>
      <c r="BV28" s="144">
        <f t="shared" si="11"/>
        <v>0</v>
      </c>
      <c r="BW28" s="144">
        <f t="shared" si="11"/>
        <v>0</v>
      </c>
      <c r="BX28" s="144">
        <f t="shared" si="11"/>
        <v>0</v>
      </c>
      <c r="BY28" s="144">
        <f t="shared" si="11"/>
        <v>0</v>
      </c>
      <c r="BZ28" s="144">
        <f t="shared" si="11"/>
        <v>0</v>
      </c>
      <c r="CA28" s="144">
        <f t="shared" si="11"/>
        <v>0</v>
      </c>
      <c r="CB28" s="144">
        <f t="shared" si="11"/>
        <v>0</v>
      </c>
      <c r="CC28" s="144">
        <f t="shared" si="11"/>
        <v>0</v>
      </c>
      <c r="CD28" s="144">
        <f t="shared" si="11"/>
        <v>0</v>
      </c>
      <c r="CE28" s="144">
        <f t="shared" si="11"/>
        <v>0</v>
      </c>
      <c r="CF28" s="144">
        <f t="shared" si="11"/>
        <v>0</v>
      </c>
      <c r="CG28" s="144">
        <f t="shared" si="11"/>
        <v>0</v>
      </c>
      <c r="CH28" s="144">
        <f t="shared" si="11"/>
        <v>0</v>
      </c>
      <c r="CI28" s="144">
        <f t="shared" si="11"/>
        <v>0</v>
      </c>
      <c r="CJ28" s="144">
        <f t="shared" si="11"/>
        <v>0</v>
      </c>
      <c r="CK28" s="144">
        <f t="shared" si="11"/>
        <v>0</v>
      </c>
      <c r="CL28" s="144">
        <f t="shared" si="11"/>
        <v>0</v>
      </c>
      <c r="CM28" s="144">
        <f t="shared" si="11"/>
        <v>0</v>
      </c>
      <c r="CN28" s="144">
        <f t="shared" si="11"/>
        <v>0</v>
      </c>
      <c r="CO28" s="144">
        <f t="shared" si="11"/>
        <v>0</v>
      </c>
      <c r="CP28" s="144">
        <f t="shared" si="11"/>
        <v>0</v>
      </c>
      <c r="CQ28" s="144">
        <f t="shared" si="11"/>
        <v>0</v>
      </c>
      <c r="CR28" s="144">
        <f t="shared" si="11"/>
        <v>0</v>
      </c>
      <c r="CS28" s="144">
        <f t="shared" si="11"/>
        <v>0</v>
      </c>
      <c r="CT28" s="144">
        <f t="shared" si="11"/>
        <v>0</v>
      </c>
      <c r="CU28" s="144">
        <f t="shared" si="11"/>
        <v>0</v>
      </c>
      <c r="CV28" s="144">
        <f t="shared" si="11"/>
        <v>0</v>
      </c>
      <c r="CW28" s="144">
        <f t="shared" si="11"/>
        <v>0</v>
      </c>
      <c r="CX28" s="144">
        <f t="shared" si="11"/>
        <v>0</v>
      </c>
      <c r="CY28" s="144">
        <f t="shared" si="11"/>
        <v>0</v>
      </c>
      <c r="CZ28" s="144">
        <f t="shared" si="11"/>
        <v>0</v>
      </c>
      <c r="DA28" s="144">
        <f t="shared" si="11"/>
        <v>0</v>
      </c>
      <c r="DB28" s="144">
        <f t="shared" si="11"/>
        <v>0</v>
      </c>
      <c r="DC28" s="144">
        <f t="shared" si="11"/>
        <v>0</v>
      </c>
      <c r="DD28" s="144">
        <f t="shared" si="11"/>
        <v>0</v>
      </c>
      <c r="DE28" s="144">
        <f t="shared" si="11"/>
        <v>0</v>
      </c>
      <c r="DF28" s="144">
        <f t="shared" si="11"/>
        <v>0</v>
      </c>
      <c r="DG28" s="144">
        <f t="shared" si="11"/>
        <v>0</v>
      </c>
      <c r="DH28" s="144">
        <f t="shared" si="11"/>
        <v>0</v>
      </c>
      <c r="DI28" s="144">
        <f t="shared" si="11"/>
        <v>0</v>
      </c>
      <c r="DJ28" s="144">
        <f t="shared" si="11"/>
        <v>0</v>
      </c>
      <c r="DK28" s="144">
        <f t="shared" si="11"/>
        <v>0</v>
      </c>
      <c r="DL28" s="144">
        <f t="shared" si="11"/>
        <v>0</v>
      </c>
      <c r="DM28" s="144">
        <f t="shared" si="11"/>
        <v>0</v>
      </c>
      <c r="DN28" s="144">
        <f t="shared" si="11"/>
        <v>0</v>
      </c>
      <c r="DO28" s="144">
        <f t="shared" si="11"/>
        <v>0</v>
      </c>
      <c r="DP28" s="144">
        <f t="shared" si="11"/>
        <v>0</v>
      </c>
      <c r="DQ28" s="144">
        <f t="shared" si="11"/>
        <v>0</v>
      </c>
      <c r="DR28" s="144">
        <f t="shared" si="11"/>
        <v>0</v>
      </c>
      <c r="DS28" s="144">
        <f t="shared" si="11"/>
        <v>0</v>
      </c>
      <c r="DT28" s="144">
        <f t="shared" si="11"/>
        <v>0</v>
      </c>
      <c r="DU28" s="144">
        <f t="shared" si="11"/>
        <v>0</v>
      </c>
      <c r="DV28" s="144">
        <f t="shared" si="11"/>
        <v>0</v>
      </c>
      <c r="DW28" s="144">
        <f t="shared" si="11"/>
        <v>0</v>
      </c>
      <c r="DX28" s="144">
        <f t="shared" si="11"/>
        <v>0</v>
      </c>
      <c r="DY28" s="144">
        <f t="shared" si="11"/>
        <v>0</v>
      </c>
      <c r="DZ28" s="144">
        <f t="shared" si="11"/>
        <v>0</v>
      </c>
      <c r="EA28" s="144">
        <f t="shared" si="11"/>
        <v>0</v>
      </c>
      <c r="EB28" s="144">
        <f t="shared" si="11"/>
        <v>0</v>
      </c>
      <c r="EC28" s="144">
        <f t="shared" si="11"/>
        <v>0</v>
      </c>
      <c r="ED28" s="144">
        <f t="shared" ref="ED28:GA30" si="12">+ED9</f>
        <v>0</v>
      </c>
      <c r="EE28" s="144">
        <f t="shared" si="12"/>
        <v>0</v>
      </c>
      <c r="EF28" s="144">
        <f t="shared" si="12"/>
        <v>0</v>
      </c>
      <c r="EG28" s="144">
        <f t="shared" si="12"/>
        <v>0</v>
      </c>
      <c r="EH28" s="144">
        <f t="shared" si="12"/>
        <v>0</v>
      </c>
      <c r="EI28" s="144">
        <f t="shared" si="12"/>
        <v>0</v>
      </c>
      <c r="EJ28" s="144">
        <f t="shared" si="12"/>
        <v>0</v>
      </c>
      <c r="EK28" s="144">
        <f t="shared" si="12"/>
        <v>0</v>
      </c>
      <c r="EL28" s="144">
        <f t="shared" si="12"/>
        <v>0</v>
      </c>
      <c r="EM28" s="144">
        <f t="shared" si="12"/>
        <v>0</v>
      </c>
      <c r="EN28" s="144">
        <f t="shared" si="12"/>
        <v>0</v>
      </c>
      <c r="EO28" s="144">
        <f t="shared" si="12"/>
        <v>0</v>
      </c>
      <c r="EP28" s="144">
        <f t="shared" si="12"/>
        <v>0</v>
      </c>
      <c r="EQ28" s="144">
        <f t="shared" si="12"/>
        <v>0</v>
      </c>
      <c r="ER28" s="144">
        <f t="shared" si="12"/>
        <v>0</v>
      </c>
      <c r="ES28" s="144">
        <f t="shared" si="12"/>
        <v>0</v>
      </c>
      <c r="ET28" s="144">
        <f t="shared" si="12"/>
        <v>0</v>
      </c>
      <c r="EU28" s="144">
        <f t="shared" si="12"/>
        <v>0</v>
      </c>
      <c r="EV28" s="144">
        <f t="shared" si="12"/>
        <v>0</v>
      </c>
      <c r="EW28" s="144">
        <f t="shared" si="12"/>
        <v>0</v>
      </c>
      <c r="EX28" s="144">
        <f t="shared" si="12"/>
        <v>0</v>
      </c>
      <c r="EY28" s="144">
        <f t="shared" si="12"/>
        <v>0</v>
      </c>
      <c r="EZ28" s="144">
        <f t="shared" si="12"/>
        <v>0</v>
      </c>
      <c r="FA28" s="144">
        <f t="shared" si="12"/>
        <v>0</v>
      </c>
      <c r="FB28" s="144">
        <f t="shared" si="12"/>
        <v>0</v>
      </c>
      <c r="FC28" s="144">
        <f t="shared" si="12"/>
        <v>0</v>
      </c>
      <c r="FD28" s="144">
        <f t="shared" si="12"/>
        <v>0</v>
      </c>
      <c r="FE28" s="144">
        <f t="shared" si="12"/>
        <v>0</v>
      </c>
      <c r="FF28" s="144">
        <f t="shared" si="12"/>
        <v>0</v>
      </c>
      <c r="FG28" s="144">
        <f t="shared" si="12"/>
        <v>0</v>
      </c>
      <c r="FH28" s="144">
        <f t="shared" si="12"/>
        <v>0</v>
      </c>
      <c r="FI28" s="144">
        <f t="shared" si="12"/>
        <v>0</v>
      </c>
      <c r="FJ28" s="144">
        <f t="shared" si="12"/>
        <v>0</v>
      </c>
      <c r="FK28" s="144">
        <f t="shared" si="12"/>
        <v>0</v>
      </c>
      <c r="FL28" s="144">
        <f t="shared" si="12"/>
        <v>0</v>
      </c>
      <c r="FM28" s="144">
        <f t="shared" si="12"/>
        <v>0</v>
      </c>
      <c r="FN28" s="144">
        <f t="shared" si="12"/>
        <v>0</v>
      </c>
      <c r="FO28" s="144">
        <f t="shared" si="12"/>
        <v>0</v>
      </c>
      <c r="FP28" s="144">
        <f t="shared" si="12"/>
        <v>0</v>
      </c>
      <c r="FQ28" s="144">
        <f t="shared" si="12"/>
        <v>0</v>
      </c>
      <c r="FR28" s="144">
        <f t="shared" si="12"/>
        <v>0</v>
      </c>
      <c r="FS28" s="144">
        <f t="shared" si="12"/>
        <v>0</v>
      </c>
      <c r="FT28" s="144">
        <f t="shared" si="12"/>
        <v>0</v>
      </c>
      <c r="FU28" s="144">
        <f t="shared" si="12"/>
        <v>0</v>
      </c>
      <c r="FV28" s="144">
        <f t="shared" si="12"/>
        <v>0</v>
      </c>
      <c r="FW28" s="144">
        <f t="shared" si="12"/>
        <v>0</v>
      </c>
      <c r="FX28" s="144">
        <f t="shared" si="12"/>
        <v>0</v>
      </c>
      <c r="FY28" s="144">
        <f t="shared" si="12"/>
        <v>0</v>
      </c>
      <c r="FZ28" s="144">
        <f t="shared" si="12"/>
        <v>0</v>
      </c>
      <c r="GA28" s="144">
        <f t="shared" si="12"/>
        <v>0</v>
      </c>
      <c r="GB28" s="138">
        <f t="shared" si="6"/>
        <v>0</v>
      </c>
      <c r="GC28" s="138"/>
    </row>
    <row r="29" spans="1:192" ht="25.5">
      <c r="A29" s="166">
        <v>5</v>
      </c>
      <c r="B29" s="167" t="s">
        <v>542</v>
      </c>
      <c r="C29" s="135">
        <v>5</v>
      </c>
      <c r="E29" s="144">
        <f>+E10</f>
        <v>1527</v>
      </c>
      <c r="F29" s="144">
        <f t="shared" si="10"/>
        <v>5600.5</v>
      </c>
      <c r="G29" s="144">
        <f t="shared" si="10"/>
        <v>963</v>
      </c>
      <c r="H29" s="144">
        <f t="shared" si="10"/>
        <v>7156.2</v>
      </c>
      <c r="I29" s="144">
        <f t="shared" si="10"/>
        <v>1265</v>
      </c>
      <c r="J29" s="144">
        <f t="shared" si="10"/>
        <v>791</v>
      </c>
      <c r="K29" s="144">
        <f t="shared" si="10"/>
        <v>1200.3</v>
      </c>
      <c r="L29" s="144">
        <f t="shared" si="10"/>
        <v>649</v>
      </c>
      <c r="M29" s="144">
        <f t="shared" si="10"/>
        <v>402.9</v>
      </c>
      <c r="N29" s="144">
        <f t="shared" si="10"/>
        <v>549</v>
      </c>
      <c r="O29" s="144">
        <f t="shared" si="10"/>
        <v>261</v>
      </c>
      <c r="P29" s="144">
        <f t="shared" si="10"/>
        <v>7282</v>
      </c>
      <c r="Q29" s="144">
        <f t="shared" si="10"/>
        <v>2926.8</v>
      </c>
      <c r="R29" s="144">
        <f t="shared" si="10"/>
        <v>461</v>
      </c>
      <c r="S29" s="144">
        <f t="shared" si="10"/>
        <v>3814.3</v>
      </c>
      <c r="T29" s="144">
        <f t="shared" si="10"/>
        <v>824</v>
      </c>
      <c r="U29" s="144">
        <f t="shared" si="10"/>
        <v>955</v>
      </c>
      <c r="V29" s="144">
        <f t="shared" si="10"/>
        <v>311.89999999999998</v>
      </c>
      <c r="W29" s="144">
        <f t="shared" si="10"/>
        <v>282</v>
      </c>
      <c r="X29" s="144">
        <f t="shared" si="10"/>
        <v>425</v>
      </c>
      <c r="Y29" s="144">
        <f t="shared" si="10"/>
        <v>61</v>
      </c>
      <c r="Z29" s="144">
        <f t="shared" si="10"/>
        <v>150</v>
      </c>
      <c r="AA29" s="144">
        <f t="shared" si="10"/>
        <v>462.1</v>
      </c>
      <c r="AB29" s="144">
        <f t="shared" si="10"/>
        <v>294</v>
      </c>
      <c r="AC29" s="144">
        <f t="shared" si="10"/>
        <v>10907.2</v>
      </c>
      <c r="AD29" s="144">
        <f t="shared" si="10"/>
        <v>9782</v>
      </c>
      <c r="AE29" s="144">
        <f t="shared" si="10"/>
        <v>337</v>
      </c>
      <c r="AF29" s="144">
        <f t="shared" si="10"/>
        <v>329</v>
      </c>
      <c r="AG29" s="144">
        <f t="shared" si="10"/>
        <v>392</v>
      </c>
      <c r="AH29" s="144">
        <f t="shared" si="10"/>
        <v>329.1</v>
      </c>
      <c r="AI29" s="144">
        <f t="shared" si="10"/>
        <v>924.5</v>
      </c>
      <c r="AJ29" s="144">
        <f t="shared" si="10"/>
        <v>586.5</v>
      </c>
      <c r="AK29" s="144">
        <f t="shared" si="10"/>
        <v>177.2</v>
      </c>
      <c r="AL29" s="144">
        <f t="shared" si="10"/>
        <v>100</v>
      </c>
      <c r="AM29" s="144">
        <f t="shared" si="10"/>
        <v>516.5</v>
      </c>
      <c r="AN29" s="144">
        <f t="shared" si="10"/>
        <v>316</v>
      </c>
      <c r="AO29" s="144">
        <f t="shared" si="10"/>
        <v>367</v>
      </c>
      <c r="AP29" s="144">
        <f t="shared" si="10"/>
        <v>336</v>
      </c>
      <c r="AQ29" s="144">
        <f t="shared" si="10"/>
        <v>2179</v>
      </c>
      <c r="AR29" s="144">
        <f t="shared" si="10"/>
        <v>15650.6</v>
      </c>
      <c r="AS29" s="144">
        <f t="shared" si="10"/>
        <v>736.9</v>
      </c>
      <c r="AT29" s="144">
        <f t="shared" si="10"/>
        <v>11672.2</v>
      </c>
      <c r="AU29" s="144">
        <f t="shared" si="10"/>
        <v>1777</v>
      </c>
      <c r="AV29" s="144">
        <f t="shared" si="10"/>
        <v>1659.8</v>
      </c>
      <c r="AW29" s="144">
        <f t="shared" si="10"/>
        <v>1504</v>
      </c>
      <c r="AX29" s="144">
        <f t="shared" si="10"/>
        <v>616</v>
      </c>
      <c r="AY29" s="144">
        <f t="shared" si="10"/>
        <v>108</v>
      </c>
      <c r="AZ29" s="144">
        <f t="shared" si="10"/>
        <v>341.2</v>
      </c>
      <c r="BA29" s="144">
        <f t="shared" si="10"/>
        <v>757.7</v>
      </c>
      <c r="BB29" s="144">
        <f t="shared" si="10"/>
        <v>1968</v>
      </c>
      <c r="BC29" s="144">
        <f t="shared" si="10"/>
        <v>3044.6</v>
      </c>
      <c r="BD29" s="144">
        <f t="shared" si="10"/>
        <v>3116.2</v>
      </c>
      <c r="BE29" s="144">
        <f t="shared" si="10"/>
        <v>4982.2</v>
      </c>
      <c r="BF29" s="144">
        <f t="shared" si="10"/>
        <v>286.10000000000002</v>
      </c>
      <c r="BG29" s="144">
        <f t="shared" si="10"/>
        <v>531</v>
      </c>
      <c r="BH29" s="144">
        <f t="shared" si="10"/>
        <v>7534</v>
      </c>
      <c r="BI29" s="144">
        <f t="shared" si="10"/>
        <v>1778.1</v>
      </c>
      <c r="BJ29" s="144">
        <f t="shared" si="10"/>
        <v>546</v>
      </c>
      <c r="BK29" s="144">
        <f t="shared" si="10"/>
        <v>800.2</v>
      </c>
      <c r="BL29" s="144">
        <f t="shared" si="10"/>
        <v>2491.1</v>
      </c>
      <c r="BM29" s="144">
        <f t="shared" si="10"/>
        <v>4252.8</v>
      </c>
      <c r="BN29" s="144">
        <f t="shared" si="10"/>
        <v>94</v>
      </c>
      <c r="BO29" s="144">
        <f t="shared" si="10"/>
        <v>1286.2</v>
      </c>
      <c r="BP29" s="144">
        <f t="shared" si="10"/>
        <v>1056.3</v>
      </c>
      <c r="BQ29" s="144">
        <f t="shared" si="10"/>
        <v>1171</v>
      </c>
      <c r="BR29" s="144">
        <f t="shared" si="11"/>
        <v>261.2</v>
      </c>
      <c r="BS29" s="144">
        <f t="shared" si="11"/>
        <v>1434.6</v>
      </c>
      <c r="BT29" s="144">
        <f t="shared" si="11"/>
        <v>1906.4</v>
      </c>
      <c r="BU29" s="144">
        <f t="shared" si="11"/>
        <v>388</v>
      </c>
      <c r="BV29" s="144">
        <f t="shared" si="11"/>
        <v>478.3</v>
      </c>
      <c r="BW29" s="144">
        <f t="shared" si="11"/>
        <v>207.2</v>
      </c>
      <c r="BX29" s="144">
        <f t="shared" si="11"/>
        <v>719</v>
      </c>
      <c r="BY29" s="144">
        <f t="shared" si="11"/>
        <v>730.4</v>
      </c>
      <c r="BZ29" s="144">
        <f t="shared" si="11"/>
        <v>49.9</v>
      </c>
      <c r="CA29" s="144">
        <f t="shared" si="11"/>
        <v>384.8</v>
      </c>
      <c r="CB29" s="144">
        <f t="shared" si="11"/>
        <v>44</v>
      </c>
      <c r="CC29" s="144">
        <f t="shared" si="11"/>
        <v>0</v>
      </c>
      <c r="CD29" s="144">
        <f t="shared" si="11"/>
        <v>18810</v>
      </c>
      <c r="CE29" s="144">
        <f t="shared" si="11"/>
        <v>460</v>
      </c>
      <c r="CF29" s="144">
        <f t="shared" si="11"/>
        <v>0</v>
      </c>
      <c r="CG29" s="144">
        <f t="shared" si="11"/>
        <v>477</v>
      </c>
      <c r="CH29" s="144">
        <f t="shared" si="11"/>
        <v>488</v>
      </c>
      <c r="CI29" s="144">
        <f t="shared" si="11"/>
        <v>222</v>
      </c>
      <c r="CJ29" s="144">
        <f t="shared" si="11"/>
        <v>154</v>
      </c>
      <c r="CK29" s="144">
        <f t="shared" si="11"/>
        <v>526</v>
      </c>
      <c r="CL29" s="144">
        <f t="shared" si="11"/>
        <v>311.39999999999998</v>
      </c>
      <c r="CM29" s="144">
        <f t="shared" si="11"/>
        <v>2358</v>
      </c>
      <c r="CN29" s="144">
        <f t="shared" si="11"/>
        <v>441.1</v>
      </c>
      <c r="CO29" s="144">
        <f t="shared" si="11"/>
        <v>579.4</v>
      </c>
      <c r="CP29" s="144">
        <f t="shared" si="11"/>
        <v>11171.3</v>
      </c>
      <c r="CQ29" s="144">
        <f t="shared" si="11"/>
        <v>4930</v>
      </c>
      <c r="CR29" s="144">
        <f t="shared" si="11"/>
        <v>385.8</v>
      </c>
      <c r="CS29" s="144">
        <f t="shared" si="11"/>
        <v>413</v>
      </c>
      <c r="CT29" s="144">
        <f t="shared" si="11"/>
        <v>324</v>
      </c>
      <c r="CU29" s="144">
        <f t="shared" si="11"/>
        <v>235</v>
      </c>
      <c r="CV29" s="144">
        <f t="shared" si="11"/>
        <v>147</v>
      </c>
      <c r="CW29" s="144">
        <f t="shared" si="11"/>
        <v>233</v>
      </c>
      <c r="CX29" s="144">
        <f t="shared" si="11"/>
        <v>587</v>
      </c>
      <c r="CY29" s="144">
        <f t="shared" si="11"/>
        <v>646</v>
      </c>
      <c r="CZ29" s="144">
        <f t="shared" si="11"/>
        <v>708.7</v>
      </c>
      <c r="DA29" s="144">
        <f t="shared" si="11"/>
        <v>325</v>
      </c>
      <c r="DB29" s="144">
        <f t="shared" si="11"/>
        <v>638.29999999999995</v>
      </c>
      <c r="DC29" s="144">
        <f t="shared" si="11"/>
        <v>298</v>
      </c>
      <c r="DD29" s="144">
        <f t="shared" si="11"/>
        <v>321</v>
      </c>
      <c r="DE29" s="144">
        <f t="shared" si="11"/>
        <v>405.2</v>
      </c>
      <c r="DF29" s="144">
        <f t="shared" si="11"/>
        <v>89.8</v>
      </c>
      <c r="DG29" s="144">
        <f t="shared" si="11"/>
        <v>144</v>
      </c>
      <c r="DH29" s="144">
        <f t="shared" si="11"/>
        <v>11757.2</v>
      </c>
      <c r="DI29" s="144">
        <f t="shared" si="11"/>
        <v>425</v>
      </c>
      <c r="DJ29" s="144">
        <f t="shared" si="11"/>
        <v>573</v>
      </c>
      <c r="DK29" s="144">
        <f t="shared" si="11"/>
        <v>1393</v>
      </c>
      <c r="DL29" s="144">
        <f t="shared" si="11"/>
        <v>378.7</v>
      </c>
      <c r="DM29" s="144">
        <f t="shared" si="11"/>
        <v>207</v>
      </c>
      <c r="DN29" s="144">
        <f t="shared" si="11"/>
        <v>2136</v>
      </c>
      <c r="DO29" s="144">
        <f t="shared" si="11"/>
        <v>365.3</v>
      </c>
      <c r="DP29" s="144">
        <f t="shared" si="11"/>
        <v>668</v>
      </c>
      <c r="DQ29" s="144">
        <f t="shared" si="11"/>
        <v>837.6</v>
      </c>
      <c r="DR29" s="144">
        <f t="shared" si="11"/>
        <v>351.5</v>
      </c>
      <c r="DS29" s="144">
        <f t="shared" si="11"/>
        <v>0</v>
      </c>
      <c r="DT29" s="144">
        <f t="shared" si="11"/>
        <v>257.5</v>
      </c>
      <c r="DU29" s="144">
        <f t="shared" si="11"/>
        <v>204</v>
      </c>
      <c r="DV29" s="144">
        <f t="shared" si="11"/>
        <v>92</v>
      </c>
      <c r="DW29" s="144">
        <f t="shared" si="11"/>
        <v>239.6</v>
      </c>
      <c r="DX29" s="144">
        <f t="shared" si="11"/>
        <v>127</v>
      </c>
      <c r="DY29" s="144">
        <f t="shared" si="11"/>
        <v>102.7</v>
      </c>
      <c r="DZ29" s="144">
        <f t="shared" si="11"/>
        <v>63.4</v>
      </c>
      <c r="EA29" s="144">
        <f t="shared" si="11"/>
        <v>199</v>
      </c>
      <c r="EB29" s="144">
        <f t="shared" si="11"/>
        <v>837.4</v>
      </c>
      <c r="EC29" s="144">
        <f t="shared" si="11"/>
        <v>226.2</v>
      </c>
      <c r="ED29" s="144">
        <f t="shared" si="12"/>
        <v>416</v>
      </c>
      <c r="EE29" s="144">
        <f t="shared" si="12"/>
        <v>298.89999999999998</v>
      </c>
      <c r="EF29" s="144">
        <f t="shared" si="12"/>
        <v>639</v>
      </c>
      <c r="EG29" s="144">
        <f t="shared" si="12"/>
        <v>178</v>
      </c>
      <c r="EH29" s="144">
        <f t="shared" si="12"/>
        <v>405.2</v>
      </c>
      <c r="EI29" s="144">
        <f t="shared" si="12"/>
        <v>0</v>
      </c>
      <c r="EJ29" s="144">
        <f t="shared" si="12"/>
        <v>127</v>
      </c>
      <c r="EK29" s="144">
        <f t="shared" si="12"/>
        <v>2426.9</v>
      </c>
      <c r="EL29" s="144">
        <f t="shared" si="12"/>
        <v>5454.4</v>
      </c>
      <c r="EM29" s="144">
        <f t="shared" si="12"/>
        <v>390</v>
      </c>
      <c r="EN29" s="144">
        <f t="shared" si="12"/>
        <v>454</v>
      </c>
      <c r="EO29" s="144">
        <f t="shared" si="12"/>
        <v>338.6</v>
      </c>
      <c r="EP29" s="144">
        <f t="shared" si="12"/>
        <v>189.3</v>
      </c>
      <c r="EQ29" s="144">
        <f t="shared" si="12"/>
        <v>150</v>
      </c>
      <c r="ER29" s="144">
        <f t="shared" si="12"/>
        <v>214.6</v>
      </c>
      <c r="ES29" s="144">
        <f t="shared" si="12"/>
        <v>618</v>
      </c>
      <c r="ET29" s="144">
        <f t="shared" si="12"/>
        <v>275</v>
      </c>
      <c r="EU29" s="144">
        <f t="shared" si="12"/>
        <v>215</v>
      </c>
      <c r="EV29" s="144">
        <f t="shared" si="12"/>
        <v>336</v>
      </c>
      <c r="EW29" s="144">
        <f t="shared" si="12"/>
        <v>270.5</v>
      </c>
      <c r="EX29" s="144">
        <f t="shared" si="12"/>
        <v>0</v>
      </c>
      <c r="EY29" s="144">
        <f t="shared" si="12"/>
        <v>127</v>
      </c>
      <c r="EZ29" s="144">
        <f t="shared" si="12"/>
        <v>162</v>
      </c>
      <c r="FA29" s="144">
        <f t="shared" si="12"/>
        <v>138</v>
      </c>
      <c r="FB29" s="144">
        <f t="shared" si="12"/>
        <v>171.6</v>
      </c>
      <c r="FC29" s="144">
        <f t="shared" si="12"/>
        <v>945</v>
      </c>
      <c r="FD29" s="144">
        <f t="shared" si="12"/>
        <v>649.29999999999995</v>
      </c>
      <c r="FE29" s="144">
        <f t="shared" si="12"/>
        <v>1147.2</v>
      </c>
      <c r="FF29" s="144">
        <f t="shared" si="12"/>
        <v>603.5</v>
      </c>
      <c r="FG29" s="144">
        <f t="shared" si="12"/>
        <v>496</v>
      </c>
      <c r="FH29" s="144">
        <f t="shared" si="12"/>
        <v>223</v>
      </c>
      <c r="FI29" s="144">
        <f t="shared" si="12"/>
        <v>329</v>
      </c>
      <c r="FJ29" s="144">
        <f t="shared" si="12"/>
        <v>687</v>
      </c>
      <c r="FK29" s="144">
        <f t="shared" si="12"/>
        <v>1161</v>
      </c>
      <c r="FL29" s="144">
        <f t="shared" si="12"/>
        <v>847</v>
      </c>
      <c r="FM29" s="144">
        <f t="shared" si="12"/>
        <v>1365</v>
      </c>
      <c r="FN29" s="144">
        <f t="shared" si="12"/>
        <v>2548.1999999999998</v>
      </c>
      <c r="FO29" s="144">
        <f t="shared" si="12"/>
        <v>1206.5999999999999</v>
      </c>
      <c r="FP29" s="144">
        <f t="shared" si="12"/>
        <v>2940.9</v>
      </c>
      <c r="FQ29" s="144">
        <f t="shared" si="12"/>
        <v>0</v>
      </c>
      <c r="FR29" s="144">
        <f t="shared" si="12"/>
        <v>1154.8</v>
      </c>
      <c r="FS29" s="144">
        <f t="shared" si="12"/>
        <v>1056.0999999999999</v>
      </c>
      <c r="FT29" s="144">
        <f t="shared" si="12"/>
        <v>0</v>
      </c>
      <c r="FU29" s="144">
        <f t="shared" si="12"/>
        <v>285</v>
      </c>
      <c r="FV29" s="144">
        <f t="shared" si="12"/>
        <v>333.3</v>
      </c>
      <c r="FW29" s="144">
        <f t="shared" si="12"/>
        <v>575.79999999999995</v>
      </c>
      <c r="FX29" s="144">
        <f t="shared" si="12"/>
        <v>911</v>
      </c>
      <c r="FY29" s="144">
        <f t="shared" si="12"/>
        <v>504</v>
      </c>
      <c r="FZ29" s="144">
        <f t="shared" si="12"/>
        <v>227</v>
      </c>
      <c r="GA29" s="144">
        <f t="shared" si="12"/>
        <v>2141.9</v>
      </c>
      <c r="GB29" s="138">
        <f t="shared" si="6"/>
        <v>247160.69999999998</v>
      </c>
      <c r="GC29" s="138"/>
      <c r="GD29" s="168" t="s">
        <v>929</v>
      </c>
      <c r="GE29" s="169" t="s">
        <v>930</v>
      </c>
      <c r="GF29" s="170"/>
      <c r="GG29" s="171"/>
      <c r="GH29" s="171"/>
      <c r="GI29" s="171"/>
      <c r="GJ29" s="171"/>
    </row>
    <row r="30" spans="1:192" ht="25.5">
      <c r="A30" s="166">
        <v>6</v>
      </c>
      <c r="B30" s="172" t="s">
        <v>931</v>
      </c>
      <c r="C30" s="135">
        <v>6</v>
      </c>
      <c r="E30" s="144">
        <f>+E11</f>
        <v>173</v>
      </c>
      <c r="F30" s="144">
        <f t="shared" si="10"/>
        <v>174</v>
      </c>
      <c r="G30" s="144">
        <f t="shared" si="10"/>
        <v>176</v>
      </c>
      <c r="H30" s="144">
        <f t="shared" si="10"/>
        <v>146</v>
      </c>
      <c r="I30" s="144">
        <f t="shared" si="10"/>
        <v>142</v>
      </c>
      <c r="J30" s="144">
        <f t="shared" si="10"/>
        <v>161</v>
      </c>
      <c r="K30" s="144">
        <f t="shared" si="10"/>
        <v>169</v>
      </c>
      <c r="L30" s="144">
        <f t="shared" si="10"/>
        <v>168</v>
      </c>
      <c r="M30" s="144">
        <f t="shared" si="10"/>
        <v>142</v>
      </c>
      <c r="N30" s="144">
        <f t="shared" si="10"/>
        <v>170</v>
      </c>
      <c r="O30" s="144">
        <f t="shared" si="10"/>
        <v>171</v>
      </c>
      <c r="P30" s="144">
        <f t="shared" si="10"/>
        <v>170</v>
      </c>
      <c r="Q30" s="144">
        <f t="shared" si="10"/>
        <v>172</v>
      </c>
      <c r="R30" s="144">
        <f t="shared" si="10"/>
        <v>146</v>
      </c>
      <c r="S30" s="144">
        <f t="shared" si="10"/>
        <v>165</v>
      </c>
      <c r="T30" s="144">
        <f t="shared" si="10"/>
        <v>163</v>
      </c>
      <c r="U30" s="144">
        <f t="shared" si="10"/>
        <v>161</v>
      </c>
      <c r="V30" s="144">
        <f t="shared" si="10"/>
        <v>144</v>
      </c>
      <c r="W30" s="144">
        <f t="shared" si="10"/>
        <v>143</v>
      </c>
      <c r="X30" s="144">
        <f t="shared" si="10"/>
        <v>141</v>
      </c>
      <c r="Y30" s="144">
        <f t="shared" si="10"/>
        <v>143</v>
      </c>
      <c r="Z30" s="144">
        <f t="shared" si="10"/>
        <v>144</v>
      </c>
      <c r="AA30" s="144">
        <f t="shared" si="10"/>
        <v>141</v>
      </c>
      <c r="AB30" s="144">
        <f t="shared" si="10"/>
        <v>141</v>
      </c>
      <c r="AC30" s="144">
        <f t="shared" si="10"/>
        <v>174</v>
      </c>
      <c r="AD30" s="144">
        <f t="shared" si="10"/>
        <v>171</v>
      </c>
      <c r="AE30" s="144">
        <f t="shared" si="10"/>
        <v>163</v>
      </c>
      <c r="AF30" s="144">
        <f t="shared" si="10"/>
        <v>149</v>
      </c>
      <c r="AG30" s="144">
        <f t="shared" si="10"/>
        <v>153</v>
      </c>
      <c r="AH30" s="144">
        <f t="shared" si="10"/>
        <v>144</v>
      </c>
      <c r="AI30" s="144">
        <f t="shared" si="10"/>
        <v>150</v>
      </c>
      <c r="AJ30" s="144">
        <f t="shared" si="10"/>
        <v>142</v>
      </c>
      <c r="AK30" s="144">
        <f t="shared" si="10"/>
        <v>143</v>
      </c>
      <c r="AL30" s="144">
        <f t="shared" si="10"/>
        <v>145</v>
      </c>
      <c r="AM30" s="144">
        <f t="shared" si="10"/>
        <v>146</v>
      </c>
      <c r="AN30" s="144">
        <f t="shared" si="10"/>
        <v>146</v>
      </c>
      <c r="AO30" s="144">
        <f t="shared" si="10"/>
        <v>142</v>
      </c>
      <c r="AP30" s="144">
        <f t="shared" si="10"/>
        <v>141</v>
      </c>
      <c r="AQ30" s="144">
        <f t="shared" si="10"/>
        <v>169</v>
      </c>
      <c r="AR30" s="144">
        <f t="shared" si="10"/>
        <v>172</v>
      </c>
      <c r="AS30" s="144">
        <f t="shared" si="10"/>
        <v>137</v>
      </c>
      <c r="AT30" s="144">
        <f t="shared" si="10"/>
        <v>172</v>
      </c>
      <c r="AU30" s="144">
        <f t="shared" si="10"/>
        <v>171</v>
      </c>
      <c r="AV30" s="144">
        <f t="shared" si="10"/>
        <v>167</v>
      </c>
      <c r="AW30" s="144">
        <f t="shared" si="10"/>
        <v>138</v>
      </c>
      <c r="AX30" s="144">
        <f t="shared" si="10"/>
        <v>141</v>
      </c>
      <c r="AY30" s="144">
        <f t="shared" si="10"/>
        <v>136</v>
      </c>
      <c r="AZ30" s="144">
        <f t="shared" si="10"/>
        <v>133</v>
      </c>
      <c r="BA30" s="144">
        <f t="shared" si="10"/>
        <v>141</v>
      </c>
      <c r="BB30" s="144">
        <f t="shared" si="10"/>
        <v>166</v>
      </c>
      <c r="BC30" s="144">
        <f t="shared" si="10"/>
        <v>167</v>
      </c>
      <c r="BD30" s="144">
        <f t="shared" si="10"/>
        <v>168</v>
      </c>
      <c r="BE30" s="144">
        <f t="shared" si="10"/>
        <v>170</v>
      </c>
      <c r="BF30" s="144">
        <f t="shared" si="10"/>
        <v>169</v>
      </c>
      <c r="BG30" s="144">
        <f t="shared" si="10"/>
        <v>163</v>
      </c>
      <c r="BH30" s="144">
        <f t="shared" si="10"/>
        <v>171</v>
      </c>
      <c r="BI30" s="144">
        <f t="shared" si="10"/>
        <v>144</v>
      </c>
      <c r="BJ30" s="144">
        <f t="shared" si="10"/>
        <v>141</v>
      </c>
      <c r="BK30" s="144">
        <f t="shared" si="10"/>
        <v>148</v>
      </c>
      <c r="BL30" s="144">
        <f t="shared" si="10"/>
        <v>165</v>
      </c>
      <c r="BM30" s="144">
        <f t="shared" si="10"/>
        <v>163</v>
      </c>
      <c r="BN30" s="144">
        <f t="shared" si="10"/>
        <v>145</v>
      </c>
      <c r="BO30" s="144">
        <f t="shared" si="10"/>
        <v>143</v>
      </c>
      <c r="BP30" s="144">
        <f t="shared" si="10"/>
        <v>157</v>
      </c>
      <c r="BQ30" s="144">
        <f t="shared" si="10"/>
        <v>145</v>
      </c>
      <c r="BR30" s="144">
        <f t="shared" si="11"/>
        <v>142</v>
      </c>
      <c r="BS30" s="144">
        <f t="shared" si="11"/>
        <v>172</v>
      </c>
      <c r="BT30" s="144">
        <f t="shared" si="11"/>
        <v>147</v>
      </c>
      <c r="BU30" s="144">
        <f t="shared" si="11"/>
        <v>142</v>
      </c>
      <c r="BV30" s="144">
        <f t="shared" si="11"/>
        <v>147</v>
      </c>
      <c r="BW30" s="144">
        <f t="shared" si="11"/>
        <v>148</v>
      </c>
      <c r="BX30" s="144">
        <f t="shared" si="11"/>
        <v>145</v>
      </c>
      <c r="BY30" s="144">
        <f t="shared" si="11"/>
        <v>171</v>
      </c>
      <c r="BZ30" s="144">
        <f t="shared" si="11"/>
        <v>144</v>
      </c>
      <c r="CA30" s="144">
        <f t="shared" si="11"/>
        <v>141</v>
      </c>
      <c r="CB30" s="144">
        <f t="shared" si="11"/>
        <v>113</v>
      </c>
      <c r="CC30" s="144">
        <f t="shared" si="11"/>
        <v>0</v>
      </c>
      <c r="CD30" s="144">
        <f t="shared" si="11"/>
        <v>173</v>
      </c>
      <c r="CE30" s="144">
        <f t="shared" si="11"/>
        <v>147</v>
      </c>
      <c r="CF30" s="144">
        <f t="shared" si="11"/>
        <v>0</v>
      </c>
      <c r="CG30" s="144">
        <f t="shared" si="11"/>
        <v>140</v>
      </c>
      <c r="CH30" s="144">
        <f t="shared" si="11"/>
        <v>143</v>
      </c>
      <c r="CI30" s="144">
        <f t="shared" si="11"/>
        <v>139</v>
      </c>
      <c r="CJ30" s="144">
        <f t="shared" si="11"/>
        <v>145</v>
      </c>
      <c r="CK30" s="144">
        <f t="shared" si="11"/>
        <v>156</v>
      </c>
      <c r="CL30" s="144">
        <f t="shared" si="11"/>
        <v>162</v>
      </c>
      <c r="CM30" s="144">
        <f t="shared" si="11"/>
        <v>164</v>
      </c>
      <c r="CN30" s="144">
        <f t="shared" si="11"/>
        <v>146</v>
      </c>
      <c r="CO30" s="144">
        <f t="shared" si="11"/>
        <v>146</v>
      </c>
      <c r="CP30" s="144">
        <f t="shared" si="11"/>
        <v>175</v>
      </c>
      <c r="CQ30" s="144">
        <f t="shared" si="11"/>
        <v>168</v>
      </c>
      <c r="CR30" s="144">
        <f t="shared" si="11"/>
        <v>167</v>
      </c>
      <c r="CS30" s="144">
        <f t="shared" si="11"/>
        <v>146</v>
      </c>
      <c r="CT30" s="144">
        <f t="shared" si="11"/>
        <v>144</v>
      </c>
      <c r="CU30" s="144">
        <f t="shared" si="11"/>
        <v>143</v>
      </c>
      <c r="CV30" s="144">
        <f t="shared" si="11"/>
        <v>140</v>
      </c>
      <c r="CW30" s="144">
        <f t="shared" si="11"/>
        <v>141</v>
      </c>
      <c r="CX30" s="144">
        <f t="shared" si="11"/>
        <v>143</v>
      </c>
      <c r="CY30" s="144">
        <f t="shared" si="11"/>
        <v>138</v>
      </c>
      <c r="CZ30" s="144">
        <f t="shared" si="11"/>
        <v>139</v>
      </c>
      <c r="DA30" s="144">
        <f t="shared" si="11"/>
        <v>141</v>
      </c>
      <c r="DB30" s="144">
        <f t="shared" si="11"/>
        <v>146</v>
      </c>
      <c r="DC30" s="144">
        <f t="shared" si="11"/>
        <v>142</v>
      </c>
      <c r="DD30" s="144">
        <f t="shared" si="11"/>
        <v>158</v>
      </c>
      <c r="DE30" s="144">
        <f t="shared" si="11"/>
        <v>159</v>
      </c>
      <c r="DF30" s="144">
        <f t="shared" si="11"/>
        <v>147</v>
      </c>
      <c r="DG30" s="144">
        <f t="shared" si="11"/>
        <v>146</v>
      </c>
      <c r="DH30" s="144">
        <f t="shared" si="11"/>
        <v>173</v>
      </c>
      <c r="DI30" s="144">
        <f t="shared" si="11"/>
        <v>142</v>
      </c>
      <c r="DJ30" s="144">
        <f t="shared" si="11"/>
        <v>144</v>
      </c>
      <c r="DK30" s="144">
        <f t="shared" si="11"/>
        <v>145</v>
      </c>
      <c r="DL30" s="144">
        <f t="shared" si="11"/>
        <v>143</v>
      </c>
      <c r="DM30" s="144">
        <f t="shared" si="11"/>
        <v>140</v>
      </c>
      <c r="DN30" s="144">
        <f t="shared" si="11"/>
        <v>162</v>
      </c>
      <c r="DO30" s="144">
        <f t="shared" si="11"/>
        <v>150</v>
      </c>
      <c r="DP30" s="144">
        <f t="shared" si="11"/>
        <v>146</v>
      </c>
      <c r="DQ30" s="144">
        <f t="shared" si="11"/>
        <v>167</v>
      </c>
      <c r="DR30" s="144">
        <f t="shared" si="11"/>
        <v>142</v>
      </c>
      <c r="DS30" s="144">
        <f t="shared" si="11"/>
        <v>0</v>
      </c>
      <c r="DT30" s="144">
        <f t="shared" si="11"/>
        <v>144</v>
      </c>
      <c r="DU30" s="144">
        <f t="shared" si="11"/>
        <v>147</v>
      </c>
      <c r="DV30" s="144">
        <f t="shared" si="11"/>
        <v>139</v>
      </c>
      <c r="DW30" s="144">
        <f t="shared" si="11"/>
        <v>162</v>
      </c>
      <c r="DX30" s="144">
        <f t="shared" si="11"/>
        <v>144</v>
      </c>
      <c r="DY30" s="144">
        <f t="shared" si="11"/>
        <v>140</v>
      </c>
      <c r="DZ30" s="144">
        <f t="shared" si="11"/>
        <v>166</v>
      </c>
      <c r="EA30" s="144">
        <f t="shared" si="11"/>
        <v>165</v>
      </c>
      <c r="EB30" s="144">
        <f t="shared" si="11"/>
        <v>169</v>
      </c>
      <c r="EC30" s="144">
        <f t="shared" si="11"/>
        <v>143</v>
      </c>
      <c r="ED30" s="144">
        <f t="shared" si="12"/>
        <v>144</v>
      </c>
      <c r="EE30" s="144">
        <f t="shared" si="12"/>
        <v>142</v>
      </c>
      <c r="EF30" s="144">
        <f t="shared" si="12"/>
        <v>168</v>
      </c>
      <c r="EG30" s="144">
        <f t="shared" si="12"/>
        <v>138</v>
      </c>
      <c r="EH30" s="144">
        <f t="shared" si="12"/>
        <v>143</v>
      </c>
      <c r="EI30" s="144">
        <f t="shared" si="12"/>
        <v>0</v>
      </c>
      <c r="EJ30" s="144">
        <f t="shared" si="12"/>
        <v>141</v>
      </c>
      <c r="EK30" s="144">
        <f t="shared" si="12"/>
        <v>147</v>
      </c>
      <c r="EL30" s="144">
        <f t="shared" si="12"/>
        <v>147</v>
      </c>
      <c r="EM30" s="144">
        <f t="shared" si="12"/>
        <v>144</v>
      </c>
      <c r="EN30" s="144">
        <f t="shared" si="12"/>
        <v>145</v>
      </c>
      <c r="EO30" s="144">
        <f t="shared" si="12"/>
        <v>139</v>
      </c>
      <c r="EP30" s="144">
        <f t="shared" si="12"/>
        <v>146</v>
      </c>
      <c r="EQ30" s="144">
        <f t="shared" si="12"/>
        <v>146</v>
      </c>
      <c r="ER30" s="144">
        <f t="shared" si="12"/>
        <v>142</v>
      </c>
      <c r="ES30" s="144">
        <f t="shared" si="12"/>
        <v>169</v>
      </c>
      <c r="ET30" s="144">
        <f t="shared" si="12"/>
        <v>146</v>
      </c>
      <c r="EU30" s="144">
        <f t="shared" si="12"/>
        <v>142</v>
      </c>
      <c r="EV30" s="144">
        <f t="shared" si="12"/>
        <v>134</v>
      </c>
      <c r="EW30" s="144">
        <f t="shared" si="12"/>
        <v>145</v>
      </c>
      <c r="EX30" s="144">
        <f t="shared" si="12"/>
        <v>0</v>
      </c>
      <c r="EY30" s="144">
        <f t="shared" si="12"/>
        <v>169</v>
      </c>
      <c r="EZ30" s="144">
        <f t="shared" si="12"/>
        <v>141</v>
      </c>
      <c r="FA30" s="144">
        <f t="shared" si="12"/>
        <v>160</v>
      </c>
      <c r="FB30" s="144">
        <f t="shared" si="12"/>
        <v>147</v>
      </c>
      <c r="FC30" s="144">
        <f t="shared" si="12"/>
        <v>174</v>
      </c>
      <c r="FD30" s="144">
        <f t="shared" si="12"/>
        <v>138</v>
      </c>
      <c r="FE30" s="144">
        <f t="shared" si="12"/>
        <v>161</v>
      </c>
      <c r="FF30" s="144">
        <f t="shared" si="12"/>
        <v>143</v>
      </c>
      <c r="FG30" s="144">
        <f t="shared" si="12"/>
        <v>140</v>
      </c>
      <c r="FH30" s="144">
        <f t="shared" si="12"/>
        <v>142</v>
      </c>
      <c r="FI30" s="144">
        <f t="shared" si="12"/>
        <v>137</v>
      </c>
      <c r="FJ30" s="144">
        <f t="shared" si="12"/>
        <v>140</v>
      </c>
      <c r="FK30" s="144">
        <f t="shared" si="12"/>
        <v>160</v>
      </c>
      <c r="FL30" s="144">
        <f t="shared" si="12"/>
        <v>166</v>
      </c>
      <c r="FM30" s="144">
        <f t="shared" si="12"/>
        <v>170</v>
      </c>
      <c r="FN30" s="144">
        <f t="shared" si="12"/>
        <v>170</v>
      </c>
      <c r="FO30" s="144">
        <f t="shared" si="12"/>
        <v>166</v>
      </c>
      <c r="FP30" s="144">
        <f t="shared" si="12"/>
        <v>168</v>
      </c>
      <c r="FQ30" s="144">
        <f t="shared" si="12"/>
        <v>0</v>
      </c>
      <c r="FR30" s="144">
        <f t="shared" si="12"/>
        <v>170</v>
      </c>
      <c r="FS30" s="144">
        <f t="shared" si="12"/>
        <v>172</v>
      </c>
      <c r="FT30" s="144">
        <f t="shared" si="12"/>
        <v>0</v>
      </c>
      <c r="FU30" s="144">
        <f t="shared" si="12"/>
        <v>138</v>
      </c>
      <c r="FV30" s="144">
        <f t="shared" si="12"/>
        <v>143</v>
      </c>
      <c r="FW30" s="144">
        <f t="shared" si="12"/>
        <v>147</v>
      </c>
      <c r="FX30" s="144">
        <f t="shared" si="12"/>
        <v>159</v>
      </c>
      <c r="FY30" s="144">
        <f t="shared" si="12"/>
        <v>142</v>
      </c>
      <c r="FZ30" s="144">
        <f t="shared" si="12"/>
        <v>142</v>
      </c>
      <c r="GA30" s="144">
        <f t="shared" si="12"/>
        <v>154</v>
      </c>
      <c r="GB30" s="138">
        <f t="shared" si="6"/>
        <v>26133</v>
      </c>
      <c r="GC30" s="143"/>
      <c r="GD30" s="173" t="s">
        <v>695</v>
      </c>
      <c r="GE30" s="174">
        <v>239500</v>
      </c>
      <c r="GF30" s="170" t="s">
        <v>549</v>
      </c>
      <c r="GG30" s="171"/>
      <c r="GH30" s="175"/>
      <c r="GI30" s="171"/>
      <c r="GJ30" s="171"/>
    </row>
    <row r="31" spans="1:192" ht="12.75" customHeight="1">
      <c r="A31" s="166">
        <v>7</v>
      </c>
      <c r="B31" s="167" t="s">
        <v>544</v>
      </c>
      <c r="C31" s="135">
        <v>7</v>
      </c>
      <c r="E31" s="144">
        <f>ROUND(E29*E30,2)</f>
        <v>264171</v>
      </c>
      <c r="F31" s="144">
        <f t="shared" ref="F31:BQ31" si="13">ROUND(F29*F30,2)</f>
        <v>974487</v>
      </c>
      <c r="G31" s="144">
        <f t="shared" si="13"/>
        <v>169488</v>
      </c>
      <c r="H31" s="144">
        <f t="shared" si="13"/>
        <v>1044805.2</v>
      </c>
      <c r="I31" s="144">
        <f t="shared" si="13"/>
        <v>179630</v>
      </c>
      <c r="J31" s="144">
        <f t="shared" si="13"/>
        <v>127351</v>
      </c>
      <c r="K31" s="144">
        <f t="shared" si="13"/>
        <v>202850.7</v>
      </c>
      <c r="L31" s="144">
        <f t="shared" si="13"/>
        <v>109032</v>
      </c>
      <c r="M31" s="144">
        <f t="shared" si="13"/>
        <v>57211.8</v>
      </c>
      <c r="N31" s="144">
        <f t="shared" si="13"/>
        <v>93330</v>
      </c>
      <c r="O31" s="144">
        <f t="shared" si="13"/>
        <v>44631</v>
      </c>
      <c r="P31" s="144">
        <f t="shared" si="13"/>
        <v>1237940</v>
      </c>
      <c r="Q31" s="144">
        <f t="shared" si="13"/>
        <v>503409.6</v>
      </c>
      <c r="R31" s="144">
        <f t="shared" si="13"/>
        <v>67306</v>
      </c>
      <c r="S31" s="144">
        <f t="shared" si="13"/>
        <v>629359.5</v>
      </c>
      <c r="T31" s="144">
        <f t="shared" si="13"/>
        <v>134312</v>
      </c>
      <c r="U31" s="144">
        <f t="shared" si="13"/>
        <v>153755</v>
      </c>
      <c r="V31" s="144">
        <f t="shared" si="13"/>
        <v>44913.599999999999</v>
      </c>
      <c r="W31" s="144">
        <f t="shared" si="13"/>
        <v>40326</v>
      </c>
      <c r="X31" s="144">
        <f t="shared" si="13"/>
        <v>59925</v>
      </c>
      <c r="Y31" s="144">
        <f t="shared" si="13"/>
        <v>8723</v>
      </c>
      <c r="Z31" s="144">
        <f t="shared" si="13"/>
        <v>21600</v>
      </c>
      <c r="AA31" s="144">
        <f t="shared" si="13"/>
        <v>65156.1</v>
      </c>
      <c r="AB31" s="144">
        <f t="shared" si="13"/>
        <v>41454</v>
      </c>
      <c r="AC31" s="144">
        <f t="shared" si="13"/>
        <v>1897852.8</v>
      </c>
      <c r="AD31" s="144">
        <f t="shared" si="13"/>
        <v>1672722</v>
      </c>
      <c r="AE31" s="144">
        <f t="shared" si="13"/>
        <v>54931</v>
      </c>
      <c r="AF31" s="144">
        <f t="shared" si="13"/>
        <v>49021</v>
      </c>
      <c r="AG31" s="144">
        <f t="shared" si="13"/>
        <v>59976</v>
      </c>
      <c r="AH31" s="144">
        <f t="shared" si="13"/>
        <v>47390.400000000001</v>
      </c>
      <c r="AI31" s="144">
        <f t="shared" si="13"/>
        <v>138675</v>
      </c>
      <c r="AJ31" s="144">
        <f t="shared" si="13"/>
        <v>83283</v>
      </c>
      <c r="AK31" s="144">
        <f t="shared" si="13"/>
        <v>25339.599999999999</v>
      </c>
      <c r="AL31" s="144">
        <f t="shared" si="13"/>
        <v>14500</v>
      </c>
      <c r="AM31" s="144">
        <f t="shared" si="13"/>
        <v>75409</v>
      </c>
      <c r="AN31" s="144">
        <f t="shared" si="13"/>
        <v>46136</v>
      </c>
      <c r="AO31" s="144">
        <f t="shared" si="13"/>
        <v>52114</v>
      </c>
      <c r="AP31" s="144">
        <f t="shared" si="13"/>
        <v>47376</v>
      </c>
      <c r="AQ31" s="144">
        <f t="shared" si="13"/>
        <v>368251</v>
      </c>
      <c r="AR31" s="144">
        <f t="shared" si="13"/>
        <v>2691903.2</v>
      </c>
      <c r="AS31" s="144">
        <f t="shared" si="13"/>
        <v>100955.3</v>
      </c>
      <c r="AT31" s="144">
        <f t="shared" si="13"/>
        <v>2007618.4</v>
      </c>
      <c r="AU31" s="144">
        <f t="shared" si="13"/>
        <v>303867</v>
      </c>
      <c r="AV31" s="144">
        <f t="shared" si="13"/>
        <v>277186.59999999998</v>
      </c>
      <c r="AW31" s="144">
        <f t="shared" si="13"/>
        <v>207552</v>
      </c>
      <c r="AX31" s="144">
        <f t="shared" si="13"/>
        <v>86856</v>
      </c>
      <c r="AY31" s="144">
        <f t="shared" si="13"/>
        <v>14688</v>
      </c>
      <c r="AZ31" s="144">
        <f t="shared" si="13"/>
        <v>45379.6</v>
      </c>
      <c r="BA31" s="144">
        <f t="shared" si="13"/>
        <v>106835.7</v>
      </c>
      <c r="BB31" s="144">
        <f t="shared" si="13"/>
        <v>326688</v>
      </c>
      <c r="BC31" s="144">
        <f t="shared" si="13"/>
        <v>508448.2</v>
      </c>
      <c r="BD31" s="144">
        <f t="shared" si="13"/>
        <v>523521.6</v>
      </c>
      <c r="BE31" s="144">
        <f t="shared" si="13"/>
        <v>846974</v>
      </c>
      <c r="BF31" s="144">
        <f t="shared" si="13"/>
        <v>48350.9</v>
      </c>
      <c r="BG31" s="144">
        <f t="shared" si="13"/>
        <v>86553</v>
      </c>
      <c r="BH31" s="144">
        <f t="shared" si="13"/>
        <v>1288314</v>
      </c>
      <c r="BI31" s="144">
        <f t="shared" si="13"/>
        <v>256046.4</v>
      </c>
      <c r="BJ31" s="144">
        <f t="shared" si="13"/>
        <v>76986</v>
      </c>
      <c r="BK31" s="144">
        <f t="shared" si="13"/>
        <v>118429.6</v>
      </c>
      <c r="BL31" s="144">
        <f t="shared" si="13"/>
        <v>411031.5</v>
      </c>
      <c r="BM31" s="144">
        <f t="shared" si="13"/>
        <v>693206.4</v>
      </c>
      <c r="BN31" s="144">
        <f t="shared" si="13"/>
        <v>13630</v>
      </c>
      <c r="BO31" s="144">
        <f t="shared" si="13"/>
        <v>183926.6</v>
      </c>
      <c r="BP31" s="144">
        <f t="shared" si="13"/>
        <v>165839.1</v>
      </c>
      <c r="BQ31" s="144">
        <f t="shared" si="13"/>
        <v>169795</v>
      </c>
      <c r="BR31" s="144">
        <f t="shared" ref="BR31:EC31" si="14">ROUND(BR29*BR30,2)</f>
        <v>37090.400000000001</v>
      </c>
      <c r="BS31" s="144">
        <f t="shared" si="14"/>
        <v>246751.2</v>
      </c>
      <c r="BT31" s="144">
        <f t="shared" si="14"/>
        <v>280240.8</v>
      </c>
      <c r="BU31" s="144">
        <f t="shared" si="14"/>
        <v>55096</v>
      </c>
      <c r="BV31" s="144">
        <f t="shared" si="14"/>
        <v>70310.100000000006</v>
      </c>
      <c r="BW31" s="144">
        <f t="shared" si="14"/>
        <v>30665.599999999999</v>
      </c>
      <c r="BX31" s="144">
        <f t="shared" si="14"/>
        <v>104255</v>
      </c>
      <c r="BY31" s="144">
        <f t="shared" si="14"/>
        <v>124898.4</v>
      </c>
      <c r="BZ31" s="144">
        <f t="shared" si="14"/>
        <v>7185.6</v>
      </c>
      <c r="CA31" s="144">
        <f t="shared" si="14"/>
        <v>54256.800000000003</v>
      </c>
      <c r="CB31" s="144">
        <f t="shared" si="14"/>
        <v>4972</v>
      </c>
      <c r="CC31" s="144">
        <f t="shared" si="14"/>
        <v>0</v>
      </c>
      <c r="CD31" s="144">
        <f t="shared" si="14"/>
        <v>3254130</v>
      </c>
      <c r="CE31" s="144">
        <f t="shared" si="14"/>
        <v>67620</v>
      </c>
      <c r="CF31" s="144">
        <f t="shared" si="14"/>
        <v>0</v>
      </c>
      <c r="CG31" s="144">
        <f t="shared" si="14"/>
        <v>66780</v>
      </c>
      <c r="CH31" s="144">
        <f t="shared" si="14"/>
        <v>69784</v>
      </c>
      <c r="CI31" s="144">
        <f t="shared" si="14"/>
        <v>30858</v>
      </c>
      <c r="CJ31" s="144">
        <f t="shared" si="14"/>
        <v>22330</v>
      </c>
      <c r="CK31" s="144">
        <f t="shared" si="14"/>
        <v>82056</v>
      </c>
      <c r="CL31" s="144">
        <f t="shared" si="14"/>
        <v>50446.8</v>
      </c>
      <c r="CM31" s="144">
        <f t="shared" si="14"/>
        <v>386712</v>
      </c>
      <c r="CN31" s="144">
        <f t="shared" si="14"/>
        <v>64400.6</v>
      </c>
      <c r="CO31" s="144">
        <f t="shared" si="14"/>
        <v>84592.4</v>
      </c>
      <c r="CP31" s="144">
        <f t="shared" si="14"/>
        <v>1954977.5</v>
      </c>
      <c r="CQ31" s="144">
        <f t="shared" si="14"/>
        <v>828240</v>
      </c>
      <c r="CR31" s="144">
        <f t="shared" si="14"/>
        <v>64428.6</v>
      </c>
      <c r="CS31" s="144">
        <f t="shared" si="14"/>
        <v>60298</v>
      </c>
      <c r="CT31" s="144">
        <f t="shared" si="14"/>
        <v>46656</v>
      </c>
      <c r="CU31" s="144">
        <f t="shared" si="14"/>
        <v>33605</v>
      </c>
      <c r="CV31" s="144">
        <f t="shared" si="14"/>
        <v>20580</v>
      </c>
      <c r="CW31" s="144">
        <f t="shared" si="14"/>
        <v>32853</v>
      </c>
      <c r="CX31" s="144">
        <f t="shared" si="14"/>
        <v>83941</v>
      </c>
      <c r="CY31" s="144">
        <f t="shared" si="14"/>
        <v>89148</v>
      </c>
      <c r="CZ31" s="144">
        <f t="shared" si="14"/>
        <v>98509.3</v>
      </c>
      <c r="DA31" s="144">
        <f t="shared" si="14"/>
        <v>45825</v>
      </c>
      <c r="DB31" s="144">
        <f t="shared" si="14"/>
        <v>93191.8</v>
      </c>
      <c r="DC31" s="144">
        <f t="shared" si="14"/>
        <v>42316</v>
      </c>
      <c r="DD31" s="144">
        <f t="shared" si="14"/>
        <v>50718</v>
      </c>
      <c r="DE31" s="144">
        <f t="shared" si="14"/>
        <v>64426.8</v>
      </c>
      <c r="DF31" s="144">
        <f t="shared" si="14"/>
        <v>13200.6</v>
      </c>
      <c r="DG31" s="144">
        <f t="shared" si="14"/>
        <v>21024</v>
      </c>
      <c r="DH31" s="144">
        <f t="shared" si="14"/>
        <v>2033995.6</v>
      </c>
      <c r="DI31" s="144">
        <f t="shared" si="14"/>
        <v>60350</v>
      </c>
      <c r="DJ31" s="144">
        <f t="shared" si="14"/>
        <v>82512</v>
      </c>
      <c r="DK31" s="144">
        <f t="shared" si="14"/>
        <v>201985</v>
      </c>
      <c r="DL31" s="144">
        <f t="shared" si="14"/>
        <v>54154.1</v>
      </c>
      <c r="DM31" s="144">
        <f t="shared" si="14"/>
        <v>28980</v>
      </c>
      <c r="DN31" s="144">
        <f t="shared" si="14"/>
        <v>346032</v>
      </c>
      <c r="DO31" s="144">
        <f t="shared" si="14"/>
        <v>54795</v>
      </c>
      <c r="DP31" s="144">
        <f t="shared" si="14"/>
        <v>97528</v>
      </c>
      <c r="DQ31" s="144">
        <f t="shared" si="14"/>
        <v>139879.20000000001</v>
      </c>
      <c r="DR31" s="144">
        <f t="shared" si="14"/>
        <v>49913</v>
      </c>
      <c r="DS31" s="144">
        <f t="shared" si="14"/>
        <v>0</v>
      </c>
      <c r="DT31" s="144">
        <f t="shared" si="14"/>
        <v>37080</v>
      </c>
      <c r="DU31" s="144">
        <f t="shared" si="14"/>
        <v>29988</v>
      </c>
      <c r="DV31" s="144">
        <f t="shared" si="14"/>
        <v>12788</v>
      </c>
      <c r="DW31" s="144">
        <f t="shared" si="14"/>
        <v>38815.199999999997</v>
      </c>
      <c r="DX31" s="144">
        <f t="shared" si="14"/>
        <v>18288</v>
      </c>
      <c r="DY31" s="144">
        <f t="shared" si="14"/>
        <v>14378</v>
      </c>
      <c r="DZ31" s="144">
        <f t="shared" si="14"/>
        <v>10524.4</v>
      </c>
      <c r="EA31" s="144">
        <f t="shared" si="14"/>
        <v>32835</v>
      </c>
      <c r="EB31" s="144">
        <f t="shared" si="14"/>
        <v>141520.6</v>
      </c>
      <c r="EC31" s="144">
        <f t="shared" si="14"/>
        <v>32346.6</v>
      </c>
      <c r="ED31" s="144">
        <f t="shared" ref="ED31:GA31" si="15">ROUND(ED29*ED30,2)</f>
        <v>59904</v>
      </c>
      <c r="EE31" s="144">
        <f t="shared" si="15"/>
        <v>42443.8</v>
      </c>
      <c r="EF31" s="144">
        <f t="shared" si="15"/>
        <v>107352</v>
      </c>
      <c r="EG31" s="144">
        <f t="shared" si="15"/>
        <v>24564</v>
      </c>
      <c r="EH31" s="144">
        <f t="shared" si="15"/>
        <v>57943.6</v>
      </c>
      <c r="EI31" s="144">
        <f t="shared" si="15"/>
        <v>0</v>
      </c>
      <c r="EJ31" s="144">
        <f t="shared" si="15"/>
        <v>17907</v>
      </c>
      <c r="EK31" s="144">
        <f t="shared" si="15"/>
        <v>356754.3</v>
      </c>
      <c r="EL31" s="144">
        <f t="shared" si="15"/>
        <v>801796.8</v>
      </c>
      <c r="EM31" s="144">
        <f t="shared" si="15"/>
        <v>56160</v>
      </c>
      <c r="EN31" s="144">
        <f t="shared" si="15"/>
        <v>65830</v>
      </c>
      <c r="EO31" s="144">
        <f t="shared" si="15"/>
        <v>47065.4</v>
      </c>
      <c r="EP31" s="144">
        <f t="shared" si="15"/>
        <v>27637.8</v>
      </c>
      <c r="EQ31" s="144">
        <f t="shared" si="15"/>
        <v>21900</v>
      </c>
      <c r="ER31" s="144">
        <f t="shared" si="15"/>
        <v>30473.200000000001</v>
      </c>
      <c r="ES31" s="144">
        <f t="shared" si="15"/>
        <v>104442</v>
      </c>
      <c r="ET31" s="144">
        <f t="shared" si="15"/>
        <v>40150</v>
      </c>
      <c r="EU31" s="144">
        <f t="shared" si="15"/>
        <v>30530</v>
      </c>
      <c r="EV31" s="144">
        <f t="shared" si="15"/>
        <v>45024</v>
      </c>
      <c r="EW31" s="144">
        <f t="shared" si="15"/>
        <v>39222.5</v>
      </c>
      <c r="EX31" s="144">
        <f t="shared" si="15"/>
        <v>0</v>
      </c>
      <c r="EY31" s="144">
        <f t="shared" si="15"/>
        <v>21463</v>
      </c>
      <c r="EZ31" s="144">
        <f t="shared" si="15"/>
        <v>22842</v>
      </c>
      <c r="FA31" s="144">
        <f t="shared" si="15"/>
        <v>22080</v>
      </c>
      <c r="FB31" s="144">
        <f t="shared" si="15"/>
        <v>25225.200000000001</v>
      </c>
      <c r="FC31" s="144">
        <f t="shared" si="15"/>
        <v>164430</v>
      </c>
      <c r="FD31" s="144">
        <f t="shared" si="15"/>
        <v>89603.4</v>
      </c>
      <c r="FE31" s="144">
        <f t="shared" si="15"/>
        <v>184699.2</v>
      </c>
      <c r="FF31" s="144">
        <f t="shared" si="15"/>
        <v>86300.5</v>
      </c>
      <c r="FG31" s="144">
        <f t="shared" si="15"/>
        <v>69440</v>
      </c>
      <c r="FH31" s="144">
        <f t="shared" si="15"/>
        <v>31666</v>
      </c>
      <c r="FI31" s="144">
        <f t="shared" si="15"/>
        <v>45073</v>
      </c>
      <c r="FJ31" s="144">
        <f t="shared" si="15"/>
        <v>96180</v>
      </c>
      <c r="FK31" s="144">
        <f t="shared" si="15"/>
        <v>185760</v>
      </c>
      <c r="FL31" s="144">
        <f t="shared" si="15"/>
        <v>140602</v>
      </c>
      <c r="FM31" s="144">
        <f t="shared" si="15"/>
        <v>232050</v>
      </c>
      <c r="FN31" s="144">
        <f t="shared" si="15"/>
        <v>433194</v>
      </c>
      <c r="FO31" s="144">
        <f t="shared" si="15"/>
        <v>200295.6</v>
      </c>
      <c r="FP31" s="144">
        <f t="shared" si="15"/>
        <v>494071.2</v>
      </c>
      <c r="FQ31" s="144">
        <f t="shared" si="15"/>
        <v>0</v>
      </c>
      <c r="FR31" s="144">
        <f t="shared" si="15"/>
        <v>196316</v>
      </c>
      <c r="FS31" s="144">
        <f t="shared" si="15"/>
        <v>181649.2</v>
      </c>
      <c r="FT31" s="144">
        <f t="shared" si="15"/>
        <v>0</v>
      </c>
      <c r="FU31" s="144">
        <f t="shared" si="15"/>
        <v>39330</v>
      </c>
      <c r="FV31" s="144">
        <f t="shared" si="15"/>
        <v>47661.9</v>
      </c>
      <c r="FW31" s="144">
        <f t="shared" si="15"/>
        <v>84642.6</v>
      </c>
      <c r="FX31" s="144">
        <f t="shared" si="15"/>
        <v>144849</v>
      </c>
      <c r="FY31" s="144">
        <f t="shared" si="15"/>
        <v>71568</v>
      </c>
      <c r="FZ31" s="144">
        <f t="shared" si="15"/>
        <v>32234</v>
      </c>
      <c r="GA31" s="144">
        <f t="shared" si="15"/>
        <v>329852.59999999998</v>
      </c>
      <c r="GB31" s="138">
        <f t="shared" si="6"/>
        <v>40476963.200000025</v>
      </c>
      <c r="GC31" s="143"/>
      <c r="GD31" s="176" t="s">
        <v>655</v>
      </c>
      <c r="GE31" s="174">
        <v>1000000</v>
      </c>
      <c r="GF31" s="176"/>
      <c r="GG31" s="176"/>
      <c r="GH31" s="176"/>
      <c r="GI31" s="171"/>
      <c r="GJ31" s="171"/>
    </row>
    <row r="32" spans="1:192" ht="12.75" customHeight="1">
      <c r="A32" s="166">
        <v>8</v>
      </c>
      <c r="B32" s="167" t="s">
        <v>547</v>
      </c>
      <c r="C32" s="135">
        <v>8</v>
      </c>
      <c r="E32" s="144">
        <f>+E28+E31</f>
        <v>264171</v>
      </c>
      <c r="F32" s="144">
        <f t="shared" ref="F32:BQ32" si="16">+F28+F31</f>
        <v>974487</v>
      </c>
      <c r="G32" s="144">
        <f t="shared" si="16"/>
        <v>169488</v>
      </c>
      <c r="H32" s="144">
        <f t="shared" si="16"/>
        <v>1044805.2</v>
      </c>
      <c r="I32" s="144">
        <f t="shared" si="16"/>
        <v>179630</v>
      </c>
      <c r="J32" s="144">
        <f t="shared" si="16"/>
        <v>127351</v>
      </c>
      <c r="K32" s="144">
        <f t="shared" si="16"/>
        <v>202850.7</v>
      </c>
      <c r="L32" s="144">
        <f t="shared" si="16"/>
        <v>109032</v>
      </c>
      <c r="M32" s="144">
        <f t="shared" si="16"/>
        <v>57211.8</v>
      </c>
      <c r="N32" s="144">
        <f t="shared" si="16"/>
        <v>93330</v>
      </c>
      <c r="O32" s="144">
        <f t="shared" si="16"/>
        <v>44631</v>
      </c>
      <c r="P32" s="144">
        <f t="shared" si="16"/>
        <v>1237940</v>
      </c>
      <c r="Q32" s="144">
        <f t="shared" si="16"/>
        <v>503409.6</v>
      </c>
      <c r="R32" s="144">
        <f t="shared" si="16"/>
        <v>67306</v>
      </c>
      <c r="S32" s="144">
        <f t="shared" si="16"/>
        <v>629359.5</v>
      </c>
      <c r="T32" s="144">
        <f t="shared" si="16"/>
        <v>134312</v>
      </c>
      <c r="U32" s="144">
        <f t="shared" si="16"/>
        <v>153755</v>
      </c>
      <c r="V32" s="144">
        <f t="shared" si="16"/>
        <v>44913.599999999999</v>
      </c>
      <c r="W32" s="144">
        <f t="shared" si="16"/>
        <v>40326</v>
      </c>
      <c r="X32" s="144">
        <f t="shared" si="16"/>
        <v>59925</v>
      </c>
      <c r="Y32" s="144">
        <f t="shared" si="16"/>
        <v>8723</v>
      </c>
      <c r="Z32" s="144">
        <f t="shared" si="16"/>
        <v>21600</v>
      </c>
      <c r="AA32" s="144">
        <f t="shared" si="16"/>
        <v>65156.1</v>
      </c>
      <c r="AB32" s="144">
        <f t="shared" si="16"/>
        <v>41454</v>
      </c>
      <c r="AC32" s="144">
        <f t="shared" si="16"/>
        <v>1897852.8</v>
      </c>
      <c r="AD32" s="144">
        <f t="shared" si="16"/>
        <v>1672722</v>
      </c>
      <c r="AE32" s="144">
        <f t="shared" si="16"/>
        <v>54931</v>
      </c>
      <c r="AF32" s="144">
        <f t="shared" si="16"/>
        <v>49021</v>
      </c>
      <c r="AG32" s="144">
        <f t="shared" si="16"/>
        <v>59976</v>
      </c>
      <c r="AH32" s="144">
        <f t="shared" si="16"/>
        <v>47390.400000000001</v>
      </c>
      <c r="AI32" s="144">
        <f t="shared" si="16"/>
        <v>138675</v>
      </c>
      <c r="AJ32" s="144">
        <f t="shared" si="16"/>
        <v>83283</v>
      </c>
      <c r="AK32" s="144">
        <f t="shared" si="16"/>
        <v>25339.599999999999</v>
      </c>
      <c r="AL32" s="144">
        <f t="shared" si="16"/>
        <v>14500</v>
      </c>
      <c r="AM32" s="144">
        <f t="shared" si="16"/>
        <v>75409</v>
      </c>
      <c r="AN32" s="144">
        <f t="shared" si="16"/>
        <v>46136</v>
      </c>
      <c r="AO32" s="144">
        <f t="shared" si="16"/>
        <v>52114</v>
      </c>
      <c r="AP32" s="144">
        <f t="shared" si="16"/>
        <v>47376</v>
      </c>
      <c r="AQ32" s="144">
        <f t="shared" si="16"/>
        <v>368251</v>
      </c>
      <c r="AR32" s="144">
        <f t="shared" si="16"/>
        <v>2691903.2</v>
      </c>
      <c r="AS32" s="144">
        <f t="shared" si="16"/>
        <v>100955.3</v>
      </c>
      <c r="AT32" s="144">
        <f t="shared" si="16"/>
        <v>2007618.4</v>
      </c>
      <c r="AU32" s="144">
        <f t="shared" si="16"/>
        <v>303867</v>
      </c>
      <c r="AV32" s="144">
        <f t="shared" si="16"/>
        <v>277186.59999999998</v>
      </c>
      <c r="AW32" s="144">
        <f t="shared" si="16"/>
        <v>207552</v>
      </c>
      <c r="AX32" s="144">
        <f t="shared" si="16"/>
        <v>86856</v>
      </c>
      <c r="AY32" s="144">
        <f t="shared" si="16"/>
        <v>14688</v>
      </c>
      <c r="AZ32" s="144">
        <f t="shared" si="16"/>
        <v>45379.6</v>
      </c>
      <c r="BA32" s="144">
        <f t="shared" si="16"/>
        <v>106835.7</v>
      </c>
      <c r="BB32" s="144">
        <f t="shared" si="16"/>
        <v>326688</v>
      </c>
      <c r="BC32" s="144">
        <f t="shared" si="16"/>
        <v>508448.2</v>
      </c>
      <c r="BD32" s="144">
        <f t="shared" si="16"/>
        <v>523521.6</v>
      </c>
      <c r="BE32" s="144">
        <f t="shared" si="16"/>
        <v>846974</v>
      </c>
      <c r="BF32" s="144">
        <f t="shared" si="16"/>
        <v>48350.9</v>
      </c>
      <c r="BG32" s="144">
        <f t="shared" si="16"/>
        <v>86553</v>
      </c>
      <c r="BH32" s="144">
        <f t="shared" si="16"/>
        <v>1288314</v>
      </c>
      <c r="BI32" s="144">
        <f t="shared" si="16"/>
        <v>256046.4</v>
      </c>
      <c r="BJ32" s="144">
        <f t="shared" si="16"/>
        <v>76986</v>
      </c>
      <c r="BK32" s="144">
        <f t="shared" si="16"/>
        <v>118429.6</v>
      </c>
      <c r="BL32" s="144">
        <f t="shared" si="16"/>
        <v>411031.5</v>
      </c>
      <c r="BM32" s="144">
        <f t="shared" si="16"/>
        <v>693206.4</v>
      </c>
      <c r="BN32" s="144">
        <f t="shared" si="16"/>
        <v>13630</v>
      </c>
      <c r="BO32" s="144">
        <f t="shared" si="16"/>
        <v>183926.6</v>
      </c>
      <c r="BP32" s="144">
        <f t="shared" si="16"/>
        <v>165839.1</v>
      </c>
      <c r="BQ32" s="144">
        <f t="shared" si="16"/>
        <v>169795</v>
      </c>
      <c r="BR32" s="144">
        <f t="shared" ref="BR32:EC32" si="17">+BR28+BR31</f>
        <v>37090.400000000001</v>
      </c>
      <c r="BS32" s="144">
        <f t="shared" si="17"/>
        <v>246751.2</v>
      </c>
      <c r="BT32" s="144">
        <f t="shared" si="17"/>
        <v>280240.8</v>
      </c>
      <c r="BU32" s="144">
        <f t="shared" si="17"/>
        <v>55096</v>
      </c>
      <c r="BV32" s="144">
        <f t="shared" si="17"/>
        <v>70310.100000000006</v>
      </c>
      <c r="BW32" s="144">
        <f t="shared" si="17"/>
        <v>30665.599999999999</v>
      </c>
      <c r="BX32" s="144">
        <f t="shared" si="17"/>
        <v>104255</v>
      </c>
      <c r="BY32" s="144">
        <f t="shared" si="17"/>
        <v>124898.4</v>
      </c>
      <c r="BZ32" s="144">
        <f t="shared" si="17"/>
        <v>7185.6</v>
      </c>
      <c r="CA32" s="144">
        <f t="shared" si="17"/>
        <v>54256.800000000003</v>
      </c>
      <c r="CB32" s="144">
        <f t="shared" si="17"/>
        <v>4972</v>
      </c>
      <c r="CC32" s="144">
        <f t="shared" si="17"/>
        <v>0</v>
      </c>
      <c r="CD32" s="144">
        <f t="shared" si="17"/>
        <v>3254130</v>
      </c>
      <c r="CE32" s="144">
        <f t="shared" si="17"/>
        <v>67620</v>
      </c>
      <c r="CF32" s="144">
        <f t="shared" si="17"/>
        <v>0</v>
      </c>
      <c r="CG32" s="144">
        <f t="shared" si="17"/>
        <v>66780</v>
      </c>
      <c r="CH32" s="144">
        <f t="shared" si="17"/>
        <v>69784</v>
      </c>
      <c r="CI32" s="144">
        <f t="shared" si="17"/>
        <v>30858</v>
      </c>
      <c r="CJ32" s="144">
        <f t="shared" si="17"/>
        <v>22330</v>
      </c>
      <c r="CK32" s="144">
        <f t="shared" si="17"/>
        <v>82056</v>
      </c>
      <c r="CL32" s="144">
        <f t="shared" si="17"/>
        <v>50446.8</v>
      </c>
      <c r="CM32" s="144">
        <f t="shared" si="17"/>
        <v>386712</v>
      </c>
      <c r="CN32" s="144">
        <f t="shared" si="17"/>
        <v>64400.6</v>
      </c>
      <c r="CO32" s="144">
        <f t="shared" si="17"/>
        <v>84592.4</v>
      </c>
      <c r="CP32" s="144">
        <f t="shared" si="17"/>
        <v>1954977.5</v>
      </c>
      <c r="CQ32" s="144">
        <f t="shared" si="17"/>
        <v>828240</v>
      </c>
      <c r="CR32" s="144">
        <f t="shared" si="17"/>
        <v>64428.6</v>
      </c>
      <c r="CS32" s="144">
        <f t="shared" si="17"/>
        <v>60298</v>
      </c>
      <c r="CT32" s="144">
        <f t="shared" si="17"/>
        <v>46656</v>
      </c>
      <c r="CU32" s="144">
        <f t="shared" si="17"/>
        <v>33605</v>
      </c>
      <c r="CV32" s="144">
        <f t="shared" si="17"/>
        <v>20580</v>
      </c>
      <c r="CW32" s="144">
        <f t="shared" si="17"/>
        <v>32853</v>
      </c>
      <c r="CX32" s="144">
        <f t="shared" si="17"/>
        <v>83941</v>
      </c>
      <c r="CY32" s="144">
        <f t="shared" si="17"/>
        <v>89148</v>
      </c>
      <c r="CZ32" s="144">
        <f t="shared" si="17"/>
        <v>98509.3</v>
      </c>
      <c r="DA32" s="144">
        <f t="shared" si="17"/>
        <v>45825</v>
      </c>
      <c r="DB32" s="144">
        <f t="shared" si="17"/>
        <v>93191.8</v>
      </c>
      <c r="DC32" s="144">
        <f t="shared" si="17"/>
        <v>42316</v>
      </c>
      <c r="DD32" s="144">
        <f t="shared" si="17"/>
        <v>50718</v>
      </c>
      <c r="DE32" s="144">
        <f t="shared" si="17"/>
        <v>64426.8</v>
      </c>
      <c r="DF32" s="144">
        <f t="shared" si="17"/>
        <v>13200.6</v>
      </c>
      <c r="DG32" s="144">
        <f t="shared" si="17"/>
        <v>21024</v>
      </c>
      <c r="DH32" s="144">
        <f t="shared" si="17"/>
        <v>2033995.6</v>
      </c>
      <c r="DI32" s="144">
        <f t="shared" si="17"/>
        <v>60350</v>
      </c>
      <c r="DJ32" s="144">
        <f t="shared" si="17"/>
        <v>82512</v>
      </c>
      <c r="DK32" s="144">
        <f t="shared" si="17"/>
        <v>201985</v>
      </c>
      <c r="DL32" s="144">
        <f t="shared" si="17"/>
        <v>54154.1</v>
      </c>
      <c r="DM32" s="144">
        <f t="shared" si="17"/>
        <v>28980</v>
      </c>
      <c r="DN32" s="144">
        <f t="shared" si="17"/>
        <v>346032</v>
      </c>
      <c r="DO32" s="144">
        <f t="shared" si="17"/>
        <v>54795</v>
      </c>
      <c r="DP32" s="144">
        <f t="shared" si="17"/>
        <v>97528</v>
      </c>
      <c r="DQ32" s="144">
        <f t="shared" si="17"/>
        <v>139879.20000000001</v>
      </c>
      <c r="DR32" s="144">
        <f t="shared" si="17"/>
        <v>49913</v>
      </c>
      <c r="DS32" s="144">
        <f t="shared" si="17"/>
        <v>0</v>
      </c>
      <c r="DT32" s="144">
        <f t="shared" si="17"/>
        <v>37080</v>
      </c>
      <c r="DU32" s="144">
        <f t="shared" si="17"/>
        <v>29988</v>
      </c>
      <c r="DV32" s="144">
        <f t="shared" si="17"/>
        <v>12788</v>
      </c>
      <c r="DW32" s="144">
        <f t="shared" si="17"/>
        <v>38815.199999999997</v>
      </c>
      <c r="DX32" s="144">
        <f t="shared" si="17"/>
        <v>18288</v>
      </c>
      <c r="DY32" s="144">
        <f t="shared" si="17"/>
        <v>14378</v>
      </c>
      <c r="DZ32" s="144">
        <f t="shared" si="17"/>
        <v>10524.4</v>
      </c>
      <c r="EA32" s="144">
        <f t="shared" si="17"/>
        <v>32835</v>
      </c>
      <c r="EB32" s="144">
        <f t="shared" si="17"/>
        <v>141520.6</v>
      </c>
      <c r="EC32" s="144">
        <f t="shared" si="17"/>
        <v>32346.6</v>
      </c>
      <c r="ED32" s="144">
        <f t="shared" ref="ED32:GA32" si="18">+ED28+ED31</f>
        <v>59904</v>
      </c>
      <c r="EE32" s="144">
        <f t="shared" si="18"/>
        <v>42443.8</v>
      </c>
      <c r="EF32" s="144">
        <f t="shared" si="18"/>
        <v>107352</v>
      </c>
      <c r="EG32" s="144">
        <f t="shared" si="18"/>
        <v>24564</v>
      </c>
      <c r="EH32" s="144">
        <f t="shared" si="18"/>
        <v>57943.6</v>
      </c>
      <c r="EI32" s="144">
        <f t="shared" si="18"/>
        <v>0</v>
      </c>
      <c r="EJ32" s="144">
        <f t="shared" si="18"/>
        <v>17907</v>
      </c>
      <c r="EK32" s="144">
        <f t="shared" si="18"/>
        <v>356754.3</v>
      </c>
      <c r="EL32" s="144">
        <f t="shared" si="18"/>
        <v>801796.8</v>
      </c>
      <c r="EM32" s="144">
        <f t="shared" si="18"/>
        <v>56160</v>
      </c>
      <c r="EN32" s="144">
        <f t="shared" si="18"/>
        <v>65830</v>
      </c>
      <c r="EO32" s="144">
        <f t="shared" si="18"/>
        <v>47065.4</v>
      </c>
      <c r="EP32" s="144">
        <f t="shared" si="18"/>
        <v>27637.8</v>
      </c>
      <c r="EQ32" s="144">
        <f t="shared" si="18"/>
        <v>21900</v>
      </c>
      <c r="ER32" s="144">
        <f t="shared" si="18"/>
        <v>30473.200000000001</v>
      </c>
      <c r="ES32" s="144">
        <f t="shared" si="18"/>
        <v>104442</v>
      </c>
      <c r="ET32" s="144">
        <f t="shared" si="18"/>
        <v>40150</v>
      </c>
      <c r="EU32" s="144">
        <f t="shared" si="18"/>
        <v>30530</v>
      </c>
      <c r="EV32" s="144">
        <f t="shared" si="18"/>
        <v>45024</v>
      </c>
      <c r="EW32" s="144">
        <f t="shared" si="18"/>
        <v>39222.5</v>
      </c>
      <c r="EX32" s="144">
        <f t="shared" si="18"/>
        <v>0</v>
      </c>
      <c r="EY32" s="144">
        <f t="shared" si="18"/>
        <v>21463</v>
      </c>
      <c r="EZ32" s="144">
        <f t="shared" si="18"/>
        <v>22842</v>
      </c>
      <c r="FA32" s="144">
        <f t="shared" si="18"/>
        <v>22080</v>
      </c>
      <c r="FB32" s="144">
        <f t="shared" si="18"/>
        <v>25225.200000000001</v>
      </c>
      <c r="FC32" s="144">
        <f t="shared" si="18"/>
        <v>164430</v>
      </c>
      <c r="FD32" s="144">
        <f t="shared" si="18"/>
        <v>89603.4</v>
      </c>
      <c r="FE32" s="144">
        <f t="shared" si="18"/>
        <v>184699.2</v>
      </c>
      <c r="FF32" s="144">
        <f t="shared" si="18"/>
        <v>86300.5</v>
      </c>
      <c r="FG32" s="144">
        <f t="shared" si="18"/>
        <v>69440</v>
      </c>
      <c r="FH32" s="144">
        <f t="shared" si="18"/>
        <v>31666</v>
      </c>
      <c r="FI32" s="144">
        <f t="shared" si="18"/>
        <v>45073</v>
      </c>
      <c r="FJ32" s="144">
        <f t="shared" si="18"/>
        <v>96180</v>
      </c>
      <c r="FK32" s="144">
        <f t="shared" si="18"/>
        <v>185760</v>
      </c>
      <c r="FL32" s="144">
        <f t="shared" si="18"/>
        <v>140602</v>
      </c>
      <c r="FM32" s="144">
        <f t="shared" si="18"/>
        <v>232050</v>
      </c>
      <c r="FN32" s="144">
        <f t="shared" si="18"/>
        <v>433194</v>
      </c>
      <c r="FO32" s="144">
        <f t="shared" si="18"/>
        <v>200295.6</v>
      </c>
      <c r="FP32" s="144">
        <f t="shared" si="18"/>
        <v>494071.2</v>
      </c>
      <c r="FQ32" s="144">
        <f t="shared" si="18"/>
        <v>0</v>
      </c>
      <c r="FR32" s="144">
        <f t="shared" si="18"/>
        <v>196316</v>
      </c>
      <c r="FS32" s="144">
        <f t="shared" si="18"/>
        <v>181649.2</v>
      </c>
      <c r="FT32" s="144">
        <f t="shared" si="18"/>
        <v>0</v>
      </c>
      <c r="FU32" s="144">
        <f t="shared" si="18"/>
        <v>39330</v>
      </c>
      <c r="FV32" s="144">
        <f t="shared" si="18"/>
        <v>47661.9</v>
      </c>
      <c r="FW32" s="144">
        <f t="shared" si="18"/>
        <v>84642.6</v>
      </c>
      <c r="FX32" s="144">
        <f t="shared" si="18"/>
        <v>144849</v>
      </c>
      <c r="FY32" s="144">
        <f t="shared" si="18"/>
        <v>71568</v>
      </c>
      <c r="FZ32" s="144">
        <f t="shared" si="18"/>
        <v>32234</v>
      </c>
      <c r="GA32" s="144">
        <f t="shared" si="18"/>
        <v>329852.59999999998</v>
      </c>
      <c r="GB32" s="138">
        <f t="shared" si="6"/>
        <v>40476963.200000025</v>
      </c>
      <c r="GC32" s="138"/>
      <c r="GD32" s="176" t="s">
        <v>656</v>
      </c>
      <c r="GE32" s="177">
        <f>SUM(GE30:GE31)</f>
        <v>1239500</v>
      </c>
      <c r="GF32" s="171"/>
      <c r="GG32" s="171"/>
      <c r="GH32" s="178"/>
      <c r="GI32" s="171"/>
      <c r="GJ32" s="171"/>
    </row>
    <row r="33" spans="1:250" s="138" customFormat="1" ht="12.75" customHeight="1">
      <c r="A33" s="166">
        <v>9</v>
      </c>
      <c r="B33" s="167" t="s">
        <v>550</v>
      </c>
      <c r="C33" s="135">
        <v>9</v>
      </c>
      <c r="D33" s="135"/>
      <c r="E33" s="144">
        <f>ROUND(E32*0.3787,2)</f>
        <v>100041.56</v>
      </c>
      <c r="F33" s="144">
        <f t="shared" ref="F33:BQ33" si="19">ROUND(F32*0.3787,2)</f>
        <v>369038.23</v>
      </c>
      <c r="G33" s="144">
        <f t="shared" si="19"/>
        <v>64185.11</v>
      </c>
      <c r="H33" s="144">
        <f t="shared" si="19"/>
        <v>395667.73</v>
      </c>
      <c r="I33" s="144">
        <f t="shared" si="19"/>
        <v>68025.88</v>
      </c>
      <c r="J33" s="144">
        <f t="shared" si="19"/>
        <v>48227.82</v>
      </c>
      <c r="K33" s="144">
        <f t="shared" si="19"/>
        <v>76819.56</v>
      </c>
      <c r="L33" s="144">
        <f t="shared" si="19"/>
        <v>41290.42</v>
      </c>
      <c r="M33" s="144">
        <f t="shared" si="19"/>
        <v>21666.11</v>
      </c>
      <c r="N33" s="144">
        <f t="shared" si="19"/>
        <v>35344.07</v>
      </c>
      <c r="O33" s="144">
        <f t="shared" si="19"/>
        <v>16901.759999999998</v>
      </c>
      <c r="P33" s="144">
        <f t="shared" si="19"/>
        <v>468807.88</v>
      </c>
      <c r="Q33" s="144">
        <f t="shared" si="19"/>
        <v>190641.22</v>
      </c>
      <c r="R33" s="144">
        <f t="shared" si="19"/>
        <v>25488.78</v>
      </c>
      <c r="S33" s="144">
        <f t="shared" si="19"/>
        <v>238338.44</v>
      </c>
      <c r="T33" s="144">
        <f t="shared" si="19"/>
        <v>50863.95</v>
      </c>
      <c r="U33" s="144">
        <f t="shared" si="19"/>
        <v>58227.02</v>
      </c>
      <c r="V33" s="144">
        <f t="shared" si="19"/>
        <v>17008.78</v>
      </c>
      <c r="W33" s="144">
        <f t="shared" si="19"/>
        <v>15271.46</v>
      </c>
      <c r="X33" s="144">
        <f t="shared" si="19"/>
        <v>22693.599999999999</v>
      </c>
      <c r="Y33" s="144">
        <f t="shared" si="19"/>
        <v>3303.4</v>
      </c>
      <c r="Z33" s="144">
        <f t="shared" si="19"/>
        <v>8179.92</v>
      </c>
      <c r="AA33" s="144">
        <f t="shared" si="19"/>
        <v>24674.62</v>
      </c>
      <c r="AB33" s="144">
        <f t="shared" si="19"/>
        <v>15698.63</v>
      </c>
      <c r="AC33" s="144">
        <f t="shared" si="19"/>
        <v>718716.86</v>
      </c>
      <c r="AD33" s="144">
        <f t="shared" si="19"/>
        <v>633459.81999999995</v>
      </c>
      <c r="AE33" s="144">
        <f t="shared" si="19"/>
        <v>20802.37</v>
      </c>
      <c r="AF33" s="144">
        <f t="shared" si="19"/>
        <v>18564.25</v>
      </c>
      <c r="AG33" s="144">
        <f t="shared" si="19"/>
        <v>22712.91</v>
      </c>
      <c r="AH33" s="144">
        <f t="shared" si="19"/>
        <v>17946.740000000002</v>
      </c>
      <c r="AI33" s="144">
        <f t="shared" si="19"/>
        <v>52516.22</v>
      </c>
      <c r="AJ33" s="144">
        <f t="shared" si="19"/>
        <v>31539.27</v>
      </c>
      <c r="AK33" s="144">
        <f t="shared" si="19"/>
        <v>9596.11</v>
      </c>
      <c r="AL33" s="144">
        <f t="shared" si="19"/>
        <v>5491.15</v>
      </c>
      <c r="AM33" s="144">
        <f t="shared" si="19"/>
        <v>28557.39</v>
      </c>
      <c r="AN33" s="144">
        <f t="shared" si="19"/>
        <v>17471.7</v>
      </c>
      <c r="AO33" s="144">
        <f t="shared" si="19"/>
        <v>19735.57</v>
      </c>
      <c r="AP33" s="144">
        <f t="shared" si="19"/>
        <v>17941.29</v>
      </c>
      <c r="AQ33" s="144">
        <f t="shared" si="19"/>
        <v>139456.65</v>
      </c>
      <c r="AR33" s="144">
        <f t="shared" si="19"/>
        <v>1019423.74</v>
      </c>
      <c r="AS33" s="144">
        <f t="shared" si="19"/>
        <v>38231.769999999997</v>
      </c>
      <c r="AT33" s="144">
        <f t="shared" si="19"/>
        <v>760285.09</v>
      </c>
      <c r="AU33" s="144">
        <f t="shared" si="19"/>
        <v>115074.43</v>
      </c>
      <c r="AV33" s="144">
        <f t="shared" si="19"/>
        <v>104970.57</v>
      </c>
      <c r="AW33" s="144">
        <f t="shared" si="19"/>
        <v>78599.94</v>
      </c>
      <c r="AX33" s="144">
        <f t="shared" si="19"/>
        <v>32892.370000000003</v>
      </c>
      <c r="AY33" s="144">
        <f t="shared" si="19"/>
        <v>5562.35</v>
      </c>
      <c r="AZ33" s="144">
        <f t="shared" si="19"/>
        <v>17185.25</v>
      </c>
      <c r="BA33" s="144">
        <f t="shared" si="19"/>
        <v>40458.68</v>
      </c>
      <c r="BB33" s="144">
        <f t="shared" si="19"/>
        <v>123716.75</v>
      </c>
      <c r="BC33" s="144">
        <f t="shared" si="19"/>
        <v>192549.33</v>
      </c>
      <c r="BD33" s="144">
        <f t="shared" si="19"/>
        <v>198257.63</v>
      </c>
      <c r="BE33" s="144">
        <f t="shared" si="19"/>
        <v>320749.05</v>
      </c>
      <c r="BF33" s="144">
        <f t="shared" si="19"/>
        <v>18310.490000000002</v>
      </c>
      <c r="BG33" s="144">
        <f t="shared" si="19"/>
        <v>32777.620000000003</v>
      </c>
      <c r="BH33" s="144">
        <f t="shared" si="19"/>
        <v>487884.51</v>
      </c>
      <c r="BI33" s="144">
        <f t="shared" si="19"/>
        <v>96964.77</v>
      </c>
      <c r="BJ33" s="144">
        <f t="shared" si="19"/>
        <v>29154.6</v>
      </c>
      <c r="BK33" s="144">
        <f t="shared" si="19"/>
        <v>44849.29</v>
      </c>
      <c r="BL33" s="144">
        <f t="shared" si="19"/>
        <v>155657.63</v>
      </c>
      <c r="BM33" s="144">
        <f t="shared" si="19"/>
        <v>262517.26</v>
      </c>
      <c r="BN33" s="144">
        <f t="shared" si="19"/>
        <v>5161.68</v>
      </c>
      <c r="BO33" s="144">
        <f t="shared" si="19"/>
        <v>69653</v>
      </c>
      <c r="BP33" s="144">
        <f t="shared" si="19"/>
        <v>62803.27</v>
      </c>
      <c r="BQ33" s="144">
        <f t="shared" si="19"/>
        <v>64301.37</v>
      </c>
      <c r="BR33" s="144">
        <f t="shared" ref="BR33:EC33" si="20">ROUND(BR32*0.3787,2)</f>
        <v>14046.13</v>
      </c>
      <c r="BS33" s="144">
        <f t="shared" si="20"/>
        <v>93444.68</v>
      </c>
      <c r="BT33" s="144">
        <f t="shared" si="20"/>
        <v>106127.19</v>
      </c>
      <c r="BU33" s="144">
        <f t="shared" si="20"/>
        <v>20864.86</v>
      </c>
      <c r="BV33" s="144">
        <f t="shared" si="20"/>
        <v>26626.43</v>
      </c>
      <c r="BW33" s="144">
        <f t="shared" si="20"/>
        <v>11613.06</v>
      </c>
      <c r="BX33" s="144">
        <f t="shared" si="20"/>
        <v>39481.370000000003</v>
      </c>
      <c r="BY33" s="144">
        <f t="shared" si="20"/>
        <v>47299.02</v>
      </c>
      <c r="BZ33" s="144">
        <f t="shared" si="20"/>
        <v>2721.19</v>
      </c>
      <c r="CA33" s="144">
        <f t="shared" si="20"/>
        <v>20547.05</v>
      </c>
      <c r="CB33" s="144">
        <f t="shared" si="20"/>
        <v>1882.9</v>
      </c>
      <c r="CC33" s="144">
        <f t="shared" si="20"/>
        <v>0</v>
      </c>
      <c r="CD33" s="144">
        <f t="shared" si="20"/>
        <v>1232339.03</v>
      </c>
      <c r="CE33" s="144">
        <f t="shared" si="20"/>
        <v>25607.69</v>
      </c>
      <c r="CF33" s="144">
        <f t="shared" si="20"/>
        <v>0</v>
      </c>
      <c r="CG33" s="144">
        <f t="shared" si="20"/>
        <v>25289.59</v>
      </c>
      <c r="CH33" s="144">
        <f t="shared" si="20"/>
        <v>26427.200000000001</v>
      </c>
      <c r="CI33" s="144">
        <f t="shared" si="20"/>
        <v>11685.92</v>
      </c>
      <c r="CJ33" s="144">
        <f t="shared" si="20"/>
        <v>8456.3700000000008</v>
      </c>
      <c r="CK33" s="144">
        <f t="shared" si="20"/>
        <v>31074.61</v>
      </c>
      <c r="CL33" s="144">
        <f t="shared" si="20"/>
        <v>19104.2</v>
      </c>
      <c r="CM33" s="144">
        <f t="shared" si="20"/>
        <v>146447.82999999999</v>
      </c>
      <c r="CN33" s="144">
        <f t="shared" si="20"/>
        <v>24388.51</v>
      </c>
      <c r="CO33" s="144">
        <f t="shared" si="20"/>
        <v>32035.14</v>
      </c>
      <c r="CP33" s="144">
        <f t="shared" si="20"/>
        <v>740349.98</v>
      </c>
      <c r="CQ33" s="144">
        <f t="shared" si="20"/>
        <v>313654.49</v>
      </c>
      <c r="CR33" s="144">
        <f t="shared" si="20"/>
        <v>24399.11</v>
      </c>
      <c r="CS33" s="144">
        <f t="shared" si="20"/>
        <v>22834.85</v>
      </c>
      <c r="CT33" s="144">
        <f t="shared" si="20"/>
        <v>17668.63</v>
      </c>
      <c r="CU33" s="144">
        <f t="shared" si="20"/>
        <v>12726.21</v>
      </c>
      <c r="CV33" s="144">
        <f t="shared" si="20"/>
        <v>7793.65</v>
      </c>
      <c r="CW33" s="144">
        <f t="shared" si="20"/>
        <v>12441.43</v>
      </c>
      <c r="CX33" s="144">
        <f t="shared" si="20"/>
        <v>31788.46</v>
      </c>
      <c r="CY33" s="144">
        <f t="shared" si="20"/>
        <v>33760.35</v>
      </c>
      <c r="CZ33" s="144">
        <f t="shared" si="20"/>
        <v>37305.47</v>
      </c>
      <c r="DA33" s="144">
        <f t="shared" si="20"/>
        <v>17353.93</v>
      </c>
      <c r="DB33" s="144">
        <f t="shared" si="20"/>
        <v>35291.730000000003</v>
      </c>
      <c r="DC33" s="144">
        <f t="shared" si="20"/>
        <v>16025.07</v>
      </c>
      <c r="DD33" s="144">
        <f t="shared" si="20"/>
        <v>19206.91</v>
      </c>
      <c r="DE33" s="144">
        <f t="shared" si="20"/>
        <v>24398.43</v>
      </c>
      <c r="DF33" s="144">
        <f t="shared" si="20"/>
        <v>4999.07</v>
      </c>
      <c r="DG33" s="144">
        <f t="shared" si="20"/>
        <v>7961.79</v>
      </c>
      <c r="DH33" s="144">
        <f t="shared" si="20"/>
        <v>770274.13</v>
      </c>
      <c r="DI33" s="144">
        <f t="shared" si="20"/>
        <v>22854.55</v>
      </c>
      <c r="DJ33" s="144">
        <f t="shared" si="20"/>
        <v>31247.29</v>
      </c>
      <c r="DK33" s="144">
        <f t="shared" si="20"/>
        <v>76491.72</v>
      </c>
      <c r="DL33" s="144">
        <f t="shared" si="20"/>
        <v>20508.16</v>
      </c>
      <c r="DM33" s="144">
        <f t="shared" si="20"/>
        <v>10974.73</v>
      </c>
      <c r="DN33" s="144">
        <f t="shared" si="20"/>
        <v>131042.32</v>
      </c>
      <c r="DO33" s="144">
        <f t="shared" si="20"/>
        <v>20750.87</v>
      </c>
      <c r="DP33" s="144">
        <f t="shared" si="20"/>
        <v>36933.85</v>
      </c>
      <c r="DQ33" s="144">
        <f t="shared" si="20"/>
        <v>52972.25</v>
      </c>
      <c r="DR33" s="144">
        <f t="shared" si="20"/>
        <v>18902.05</v>
      </c>
      <c r="DS33" s="144">
        <f t="shared" si="20"/>
        <v>0</v>
      </c>
      <c r="DT33" s="144">
        <f t="shared" si="20"/>
        <v>14042.2</v>
      </c>
      <c r="DU33" s="144">
        <f t="shared" si="20"/>
        <v>11356.46</v>
      </c>
      <c r="DV33" s="144">
        <f t="shared" si="20"/>
        <v>4842.82</v>
      </c>
      <c r="DW33" s="144">
        <f t="shared" si="20"/>
        <v>14699.32</v>
      </c>
      <c r="DX33" s="144">
        <f t="shared" si="20"/>
        <v>6925.67</v>
      </c>
      <c r="DY33" s="144">
        <f t="shared" si="20"/>
        <v>5444.95</v>
      </c>
      <c r="DZ33" s="144">
        <f t="shared" si="20"/>
        <v>3985.59</v>
      </c>
      <c r="EA33" s="144">
        <f t="shared" si="20"/>
        <v>12434.61</v>
      </c>
      <c r="EB33" s="144">
        <f t="shared" si="20"/>
        <v>53593.85</v>
      </c>
      <c r="EC33" s="144">
        <f t="shared" si="20"/>
        <v>12249.66</v>
      </c>
      <c r="ED33" s="144">
        <f t="shared" ref="ED33:GA33" si="21">ROUND(ED32*0.3787,2)</f>
        <v>22685.64</v>
      </c>
      <c r="EE33" s="144">
        <f t="shared" si="21"/>
        <v>16073.47</v>
      </c>
      <c r="EF33" s="144">
        <f t="shared" si="21"/>
        <v>40654.199999999997</v>
      </c>
      <c r="EG33" s="144">
        <f t="shared" si="21"/>
        <v>9302.39</v>
      </c>
      <c r="EH33" s="144">
        <f t="shared" si="21"/>
        <v>21943.24</v>
      </c>
      <c r="EI33" s="144">
        <f t="shared" si="21"/>
        <v>0</v>
      </c>
      <c r="EJ33" s="144">
        <f t="shared" si="21"/>
        <v>6781.38</v>
      </c>
      <c r="EK33" s="144">
        <f t="shared" si="21"/>
        <v>135102.85</v>
      </c>
      <c r="EL33" s="144">
        <f t="shared" si="21"/>
        <v>303640.45</v>
      </c>
      <c r="EM33" s="144">
        <f t="shared" si="21"/>
        <v>21267.79</v>
      </c>
      <c r="EN33" s="144">
        <f t="shared" si="21"/>
        <v>24929.82</v>
      </c>
      <c r="EO33" s="144">
        <f t="shared" si="21"/>
        <v>17823.669999999998</v>
      </c>
      <c r="EP33" s="144">
        <f t="shared" si="21"/>
        <v>10466.43</v>
      </c>
      <c r="EQ33" s="144">
        <f t="shared" si="21"/>
        <v>8293.5300000000007</v>
      </c>
      <c r="ER33" s="144">
        <f t="shared" si="21"/>
        <v>11540.2</v>
      </c>
      <c r="ES33" s="144">
        <f t="shared" si="21"/>
        <v>39552.19</v>
      </c>
      <c r="ET33" s="144">
        <f t="shared" si="21"/>
        <v>15204.81</v>
      </c>
      <c r="EU33" s="144">
        <f t="shared" si="21"/>
        <v>11561.71</v>
      </c>
      <c r="EV33" s="144">
        <f t="shared" si="21"/>
        <v>17050.59</v>
      </c>
      <c r="EW33" s="144">
        <f t="shared" si="21"/>
        <v>14853.56</v>
      </c>
      <c r="EX33" s="144">
        <f t="shared" si="21"/>
        <v>0</v>
      </c>
      <c r="EY33" s="144">
        <f t="shared" si="21"/>
        <v>8128.04</v>
      </c>
      <c r="EZ33" s="144">
        <f t="shared" si="21"/>
        <v>8650.27</v>
      </c>
      <c r="FA33" s="144">
        <f t="shared" si="21"/>
        <v>8361.7000000000007</v>
      </c>
      <c r="FB33" s="144">
        <f t="shared" si="21"/>
        <v>9552.7800000000007</v>
      </c>
      <c r="FC33" s="144">
        <f t="shared" si="21"/>
        <v>62269.64</v>
      </c>
      <c r="FD33" s="144">
        <f t="shared" si="21"/>
        <v>33932.81</v>
      </c>
      <c r="FE33" s="144">
        <f t="shared" si="21"/>
        <v>69945.59</v>
      </c>
      <c r="FF33" s="144">
        <f t="shared" si="21"/>
        <v>32682</v>
      </c>
      <c r="FG33" s="144">
        <f t="shared" si="21"/>
        <v>26296.93</v>
      </c>
      <c r="FH33" s="144">
        <f t="shared" si="21"/>
        <v>11991.91</v>
      </c>
      <c r="FI33" s="144">
        <f t="shared" si="21"/>
        <v>17069.150000000001</v>
      </c>
      <c r="FJ33" s="144">
        <f t="shared" si="21"/>
        <v>36423.370000000003</v>
      </c>
      <c r="FK33" s="144">
        <f t="shared" si="21"/>
        <v>70347.31</v>
      </c>
      <c r="FL33" s="144">
        <f t="shared" si="21"/>
        <v>53245.98</v>
      </c>
      <c r="FM33" s="144">
        <f t="shared" si="21"/>
        <v>87877.34</v>
      </c>
      <c r="FN33" s="144">
        <f t="shared" si="21"/>
        <v>164050.57</v>
      </c>
      <c r="FO33" s="144">
        <f t="shared" si="21"/>
        <v>75851.94</v>
      </c>
      <c r="FP33" s="144">
        <f t="shared" si="21"/>
        <v>187104.76</v>
      </c>
      <c r="FQ33" s="144">
        <f t="shared" si="21"/>
        <v>0</v>
      </c>
      <c r="FR33" s="144">
        <f t="shared" si="21"/>
        <v>74344.87</v>
      </c>
      <c r="FS33" s="144">
        <f t="shared" si="21"/>
        <v>68790.55</v>
      </c>
      <c r="FT33" s="144">
        <f t="shared" si="21"/>
        <v>0</v>
      </c>
      <c r="FU33" s="144">
        <f t="shared" si="21"/>
        <v>14894.27</v>
      </c>
      <c r="FV33" s="144">
        <f t="shared" si="21"/>
        <v>18049.560000000001</v>
      </c>
      <c r="FW33" s="144">
        <f t="shared" si="21"/>
        <v>32054.15</v>
      </c>
      <c r="FX33" s="144">
        <f t="shared" si="21"/>
        <v>54854.32</v>
      </c>
      <c r="FY33" s="144">
        <f t="shared" si="21"/>
        <v>27102.799999999999</v>
      </c>
      <c r="FZ33" s="144">
        <f t="shared" si="21"/>
        <v>12207.02</v>
      </c>
      <c r="GA33" s="144">
        <f t="shared" si="21"/>
        <v>124915.18</v>
      </c>
      <c r="GB33" s="138">
        <f t="shared" si="6"/>
        <v>15328625.999999994</v>
      </c>
      <c r="GC33" s="123"/>
      <c r="GD33" s="176"/>
      <c r="GE33" s="176"/>
      <c r="GF33" s="176"/>
      <c r="GG33" s="176"/>
      <c r="GH33" s="176"/>
      <c r="GI33" s="176"/>
      <c r="GJ33" s="176"/>
    </row>
    <row r="34" spans="1:250" ht="12.75" customHeight="1">
      <c r="A34" s="166">
        <v>10</v>
      </c>
      <c r="B34" s="167" t="s">
        <v>551</v>
      </c>
      <c r="C34" s="135">
        <v>10</v>
      </c>
      <c r="E34" s="144">
        <f>+E27-E33</f>
        <v>3094110.29</v>
      </c>
      <c r="F34" s="144">
        <f t="shared" ref="F34:BQ34" si="22">+F27-F33</f>
        <v>10022147.139999999</v>
      </c>
      <c r="G34" s="144">
        <f t="shared" si="22"/>
        <v>2669984.83</v>
      </c>
      <c r="H34" s="144">
        <f t="shared" si="22"/>
        <v>7707538.6799999997</v>
      </c>
      <c r="I34" s="144">
        <f t="shared" si="22"/>
        <v>528840.43999999994</v>
      </c>
      <c r="J34" s="144">
        <f t="shared" si="22"/>
        <v>337060.1</v>
      </c>
      <c r="K34" s="144">
        <f t="shared" si="22"/>
        <v>2742756.7399999998</v>
      </c>
      <c r="L34" s="144">
        <f t="shared" si="22"/>
        <v>527652.88</v>
      </c>
      <c r="M34" s="144">
        <f t="shared" si="22"/>
        <v>113682.15000000001</v>
      </c>
      <c r="N34" s="144">
        <f t="shared" si="22"/>
        <v>658905.41</v>
      </c>
      <c r="O34" s="144">
        <f t="shared" si="22"/>
        <v>671053.29</v>
      </c>
      <c r="P34" s="144">
        <f t="shared" si="22"/>
        <v>28750366.510000002</v>
      </c>
      <c r="Q34" s="144">
        <f t="shared" si="22"/>
        <v>6801139.6500000004</v>
      </c>
      <c r="R34" s="144">
        <f t="shared" si="22"/>
        <v>96629.41</v>
      </c>
      <c r="S34" s="144">
        <f t="shared" si="22"/>
        <v>14881043.360000001</v>
      </c>
      <c r="T34" s="144">
        <f t="shared" si="22"/>
        <v>277938.95</v>
      </c>
      <c r="U34" s="144">
        <f t="shared" si="22"/>
        <v>857390.28</v>
      </c>
      <c r="V34" s="144">
        <f t="shared" si="22"/>
        <v>67553.350000000006</v>
      </c>
      <c r="W34" s="144">
        <f t="shared" si="22"/>
        <v>35099.74</v>
      </c>
      <c r="X34" s="144">
        <f t="shared" si="22"/>
        <v>73803.51999999999</v>
      </c>
      <c r="Y34" s="144">
        <f t="shared" si="22"/>
        <v>38366.49</v>
      </c>
      <c r="Z34" s="144">
        <f t="shared" si="22"/>
        <v>25887.35</v>
      </c>
      <c r="AA34" s="144">
        <f t="shared" si="22"/>
        <v>140583.01</v>
      </c>
      <c r="AB34" s="144">
        <f t="shared" si="22"/>
        <v>81964.06</v>
      </c>
      <c r="AC34" s="144">
        <f t="shared" si="22"/>
        <v>10584660.350000001</v>
      </c>
      <c r="AD34" s="144">
        <f t="shared" si="22"/>
        <v>16266747.18</v>
      </c>
      <c r="AE34" s="144">
        <f t="shared" si="22"/>
        <v>290235.17</v>
      </c>
      <c r="AF34" s="144">
        <f t="shared" si="22"/>
        <v>298414.09000000003</v>
      </c>
      <c r="AG34" s="144">
        <f t="shared" si="22"/>
        <v>119485.59</v>
      </c>
      <c r="AH34" s="144">
        <f t="shared" si="22"/>
        <v>73402.26999999999</v>
      </c>
      <c r="AI34" s="144">
        <f t="shared" si="22"/>
        <v>695743.04</v>
      </c>
      <c r="AJ34" s="144">
        <f t="shared" si="22"/>
        <v>250150.88999999998</v>
      </c>
      <c r="AK34" s="144">
        <f t="shared" si="22"/>
        <v>88239.94</v>
      </c>
      <c r="AL34" s="144">
        <f t="shared" si="22"/>
        <v>78188.040000000008</v>
      </c>
      <c r="AM34" s="144">
        <f t="shared" si="22"/>
        <v>136955.44</v>
      </c>
      <c r="AN34" s="144">
        <f t="shared" si="22"/>
        <v>196603.84</v>
      </c>
      <c r="AO34" s="144">
        <f t="shared" si="22"/>
        <v>154740.15</v>
      </c>
      <c r="AP34" s="144">
        <f t="shared" si="22"/>
        <v>141202.38999999998</v>
      </c>
      <c r="AQ34" s="144">
        <f t="shared" si="22"/>
        <v>1416993.56</v>
      </c>
      <c r="AR34" s="144">
        <f t="shared" si="22"/>
        <v>31232601.790000003</v>
      </c>
      <c r="AS34" s="144">
        <f t="shared" si="22"/>
        <v>199096.91</v>
      </c>
      <c r="AT34" s="144">
        <f t="shared" si="22"/>
        <v>23634732.109999999</v>
      </c>
      <c r="AU34" s="144">
        <f t="shared" si="22"/>
        <v>2192307.0699999998</v>
      </c>
      <c r="AV34" s="144">
        <f t="shared" si="22"/>
        <v>1200471.24</v>
      </c>
      <c r="AW34" s="144">
        <f t="shared" si="22"/>
        <v>113743.54999999999</v>
      </c>
      <c r="AX34" s="144">
        <f t="shared" si="22"/>
        <v>272945.71000000002</v>
      </c>
      <c r="AY34" s="144">
        <f t="shared" si="22"/>
        <v>94865.4</v>
      </c>
      <c r="AZ34" s="144">
        <f t="shared" si="22"/>
        <v>98828.24</v>
      </c>
      <c r="BA34" s="144">
        <f t="shared" si="22"/>
        <v>410798.14</v>
      </c>
      <c r="BB34" s="144">
        <f t="shared" si="22"/>
        <v>3075739.9</v>
      </c>
      <c r="BC34" s="144">
        <f t="shared" si="22"/>
        <v>4183467.1399999997</v>
      </c>
      <c r="BD34" s="144">
        <f t="shared" si="22"/>
        <v>4514262.59</v>
      </c>
      <c r="BE34" s="144">
        <f t="shared" si="22"/>
        <v>5052092.6800000006</v>
      </c>
      <c r="BF34" s="144">
        <f t="shared" si="22"/>
        <v>247570.61</v>
      </c>
      <c r="BG34" s="144">
        <f t="shared" si="22"/>
        <v>599632.18000000005</v>
      </c>
      <c r="BH34" s="144">
        <f t="shared" si="22"/>
        <v>7721916.2800000003</v>
      </c>
      <c r="BI34" s="144">
        <f t="shared" si="22"/>
        <v>388826.52999999997</v>
      </c>
      <c r="BJ34" s="144">
        <f t="shared" si="22"/>
        <v>359404.25</v>
      </c>
      <c r="BK34" s="144">
        <f t="shared" si="22"/>
        <v>349237.17000000004</v>
      </c>
      <c r="BL34" s="144">
        <f t="shared" si="22"/>
        <v>2341732</v>
      </c>
      <c r="BM34" s="144">
        <f t="shared" si="22"/>
        <v>4936501.34</v>
      </c>
      <c r="BN34" s="144">
        <f t="shared" si="22"/>
        <v>192741.48</v>
      </c>
      <c r="BO34" s="144">
        <f t="shared" si="22"/>
        <v>262456.90999999997</v>
      </c>
      <c r="BP34" s="144">
        <f t="shared" si="22"/>
        <v>592540.91999999993</v>
      </c>
      <c r="BQ34" s="144">
        <f t="shared" si="22"/>
        <v>597670.40000000002</v>
      </c>
      <c r="BR34" s="144">
        <f t="shared" ref="BR34:EC34" si="23">+BR27-BR33</f>
        <v>144944.06</v>
      </c>
      <c r="BS34" s="144">
        <f t="shared" si="23"/>
        <v>1526418.29</v>
      </c>
      <c r="BT34" s="144">
        <f t="shared" si="23"/>
        <v>1424198.07</v>
      </c>
      <c r="BU34" s="144">
        <f t="shared" si="23"/>
        <v>356844.19</v>
      </c>
      <c r="BV34" s="144">
        <f t="shared" si="23"/>
        <v>270810.07</v>
      </c>
      <c r="BW34" s="144">
        <f t="shared" si="23"/>
        <v>146542.48000000001</v>
      </c>
      <c r="BX34" s="144">
        <f t="shared" si="23"/>
        <v>723852.14</v>
      </c>
      <c r="BY34" s="144">
        <f t="shared" si="23"/>
        <v>382646.77999999997</v>
      </c>
      <c r="BZ34" s="144">
        <f t="shared" si="23"/>
        <v>-410.13999999999987</v>
      </c>
      <c r="CA34" s="144">
        <f t="shared" si="23"/>
        <v>276391.98000000004</v>
      </c>
      <c r="CB34" s="144">
        <f t="shared" si="23"/>
        <v>9247.85</v>
      </c>
      <c r="CC34" s="144">
        <f t="shared" si="23"/>
        <v>0</v>
      </c>
      <c r="CD34" s="144">
        <f t="shared" si="23"/>
        <v>23063637.43</v>
      </c>
      <c r="CE34" s="144">
        <f t="shared" si="23"/>
        <v>91790.94</v>
      </c>
      <c r="CF34" s="144">
        <f t="shared" si="23"/>
        <v>0</v>
      </c>
      <c r="CG34" s="144">
        <f t="shared" si="23"/>
        <v>120434.36000000002</v>
      </c>
      <c r="CH34" s="144">
        <f t="shared" si="23"/>
        <v>97755.17</v>
      </c>
      <c r="CI34" s="144">
        <f t="shared" si="23"/>
        <v>61237.100000000006</v>
      </c>
      <c r="CJ34" s="144">
        <f t="shared" si="23"/>
        <v>33271.21</v>
      </c>
      <c r="CK34" s="144">
        <f t="shared" si="23"/>
        <v>125293.05</v>
      </c>
      <c r="CL34" s="144">
        <f t="shared" si="23"/>
        <v>301143.73</v>
      </c>
      <c r="CM34" s="144">
        <f t="shared" si="23"/>
        <v>1721946.72</v>
      </c>
      <c r="CN34" s="144">
        <f t="shared" si="23"/>
        <v>391493.77</v>
      </c>
      <c r="CO34" s="144">
        <f t="shared" si="23"/>
        <v>463884.83999999997</v>
      </c>
      <c r="CP34" s="144">
        <f t="shared" si="23"/>
        <v>10122124.869999999</v>
      </c>
      <c r="CQ34" s="144">
        <f t="shared" si="23"/>
        <v>5498774.8099999996</v>
      </c>
      <c r="CR34" s="144">
        <f t="shared" si="23"/>
        <v>368657.18</v>
      </c>
      <c r="CS34" s="144">
        <f t="shared" si="23"/>
        <v>263244.90000000002</v>
      </c>
      <c r="CT34" s="144">
        <f t="shared" si="23"/>
        <v>164257</v>
      </c>
      <c r="CU34" s="144">
        <f t="shared" si="23"/>
        <v>133839.49000000002</v>
      </c>
      <c r="CV34" s="144">
        <f t="shared" si="23"/>
        <v>63517.85</v>
      </c>
      <c r="CW34" s="144">
        <f t="shared" si="23"/>
        <v>34887.57</v>
      </c>
      <c r="CX34" s="144">
        <f t="shared" si="23"/>
        <v>23780.17</v>
      </c>
      <c r="CY34" s="144">
        <f t="shared" si="23"/>
        <v>95281.84</v>
      </c>
      <c r="CZ34" s="144">
        <f t="shared" si="23"/>
        <v>151471.82999999999</v>
      </c>
      <c r="DA34" s="144">
        <f t="shared" si="23"/>
        <v>32556.370000000003</v>
      </c>
      <c r="DB34" s="144">
        <f t="shared" si="23"/>
        <v>256925.42</v>
      </c>
      <c r="DC34" s="144">
        <f t="shared" si="23"/>
        <v>95822.079999999987</v>
      </c>
      <c r="DD34" s="144">
        <f t="shared" si="23"/>
        <v>143357.54</v>
      </c>
      <c r="DE34" s="144">
        <f t="shared" si="23"/>
        <v>166158.56</v>
      </c>
      <c r="DF34" s="144">
        <f t="shared" si="23"/>
        <v>24414.45</v>
      </c>
      <c r="DG34" s="144">
        <f t="shared" si="23"/>
        <v>112674.55</v>
      </c>
      <c r="DH34" s="144">
        <f t="shared" si="23"/>
        <v>6232926.3600000003</v>
      </c>
      <c r="DI34" s="144">
        <f t="shared" si="23"/>
        <v>-2020.6499999999978</v>
      </c>
      <c r="DJ34" s="144">
        <f t="shared" si="23"/>
        <v>315478.18</v>
      </c>
      <c r="DK34" s="144">
        <f t="shared" si="23"/>
        <v>974773.63000000012</v>
      </c>
      <c r="DL34" s="144">
        <f t="shared" si="23"/>
        <v>271707.7</v>
      </c>
      <c r="DM34" s="144">
        <f t="shared" si="23"/>
        <v>94901.66</v>
      </c>
      <c r="DN34" s="144">
        <f t="shared" si="23"/>
        <v>1380091.68</v>
      </c>
      <c r="DO34" s="144">
        <f t="shared" si="23"/>
        <v>150404.33000000002</v>
      </c>
      <c r="DP34" s="144">
        <f t="shared" si="23"/>
        <v>487723.53</v>
      </c>
      <c r="DQ34" s="144">
        <f t="shared" si="23"/>
        <v>703476.24</v>
      </c>
      <c r="DR34" s="144">
        <f t="shared" si="23"/>
        <v>140680.24000000002</v>
      </c>
      <c r="DS34" s="144">
        <f t="shared" si="23"/>
        <v>0</v>
      </c>
      <c r="DT34" s="144">
        <f t="shared" si="23"/>
        <v>120026.93000000001</v>
      </c>
      <c r="DU34" s="144">
        <f t="shared" si="23"/>
        <v>144460.17000000001</v>
      </c>
      <c r="DV34" s="144">
        <f t="shared" si="23"/>
        <v>5856.3700000000008</v>
      </c>
      <c r="DW34" s="144">
        <f t="shared" si="23"/>
        <v>80171.320000000007</v>
      </c>
      <c r="DX34" s="144">
        <f t="shared" si="23"/>
        <v>64172.05</v>
      </c>
      <c r="DY34" s="144">
        <f t="shared" si="23"/>
        <v>38575.72</v>
      </c>
      <c r="DZ34" s="144">
        <f t="shared" si="23"/>
        <v>20463.77</v>
      </c>
      <c r="EA34" s="144">
        <f t="shared" si="23"/>
        <v>193180.11</v>
      </c>
      <c r="EB34" s="144">
        <f t="shared" si="23"/>
        <v>872079.25</v>
      </c>
      <c r="EC34" s="144">
        <f t="shared" si="23"/>
        <v>227273.06</v>
      </c>
      <c r="ED34" s="144">
        <f t="shared" ref="ED34:GA34" si="24">+ED27-ED33</f>
        <v>198032.14</v>
      </c>
      <c r="EE34" s="144">
        <f t="shared" si="24"/>
        <v>126097.92000000001</v>
      </c>
      <c r="EF34" s="144">
        <f t="shared" si="24"/>
        <v>864290.18</v>
      </c>
      <c r="EG34" s="144">
        <f t="shared" si="24"/>
        <v>50383.95</v>
      </c>
      <c r="EH34" s="144">
        <f t="shared" si="24"/>
        <v>145921.59</v>
      </c>
      <c r="EI34" s="144">
        <f t="shared" si="24"/>
        <v>0</v>
      </c>
      <c r="EJ34" s="144">
        <f t="shared" si="24"/>
        <v>58889.170000000006</v>
      </c>
      <c r="EK34" s="144">
        <f t="shared" si="24"/>
        <v>2416702.5699999998</v>
      </c>
      <c r="EL34" s="144">
        <f t="shared" si="24"/>
        <v>3050200.51</v>
      </c>
      <c r="EM34" s="144">
        <f t="shared" si="24"/>
        <v>218238.22999999998</v>
      </c>
      <c r="EN34" s="144">
        <f t="shared" si="24"/>
        <v>197708.27</v>
      </c>
      <c r="EO34" s="144">
        <f t="shared" si="24"/>
        <v>115474.18999999999</v>
      </c>
      <c r="EP34" s="144">
        <f t="shared" si="24"/>
        <v>170407.58000000002</v>
      </c>
      <c r="EQ34" s="144">
        <f t="shared" si="24"/>
        <v>61307.47</v>
      </c>
      <c r="ER34" s="144">
        <f t="shared" si="24"/>
        <v>158266.90999999997</v>
      </c>
      <c r="ES34" s="144">
        <f t="shared" si="24"/>
        <v>848954.28</v>
      </c>
      <c r="ET34" s="144">
        <f t="shared" si="24"/>
        <v>137519.33000000002</v>
      </c>
      <c r="EU34" s="144">
        <f t="shared" si="24"/>
        <v>114332.16</v>
      </c>
      <c r="EV34" s="144">
        <f t="shared" si="24"/>
        <v>144738.35</v>
      </c>
      <c r="EW34" s="144">
        <f t="shared" si="24"/>
        <v>144475.22</v>
      </c>
      <c r="EX34" s="144">
        <f t="shared" si="24"/>
        <v>0</v>
      </c>
      <c r="EY34" s="144">
        <f t="shared" si="24"/>
        <v>126811.79</v>
      </c>
      <c r="EZ34" s="144">
        <f t="shared" si="24"/>
        <v>71768.409999999989</v>
      </c>
      <c r="FA34" s="144">
        <f t="shared" si="24"/>
        <v>32287.960000000003</v>
      </c>
      <c r="FB34" s="144">
        <f t="shared" si="24"/>
        <v>48627.46</v>
      </c>
      <c r="FC34" s="144">
        <f t="shared" si="24"/>
        <v>1202816.05</v>
      </c>
      <c r="FD34" s="144">
        <f t="shared" si="24"/>
        <v>356077.7</v>
      </c>
      <c r="FE34" s="144">
        <f t="shared" si="24"/>
        <v>1019086.4500000001</v>
      </c>
      <c r="FF34" s="144">
        <f t="shared" si="24"/>
        <v>212977.03</v>
      </c>
      <c r="FG34" s="144">
        <f t="shared" si="24"/>
        <v>81046.359999999986</v>
      </c>
      <c r="FH34" s="144">
        <f t="shared" si="24"/>
        <v>148807.69999999998</v>
      </c>
      <c r="FI34" s="144">
        <f t="shared" si="24"/>
        <v>67877.920000000013</v>
      </c>
      <c r="FJ34" s="144">
        <f t="shared" si="24"/>
        <v>130058.15</v>
      </c>
      <c r="FK34" s="144">
        <f t="shared" si="24"/>
        <v>496752.99000000005</v>
      </c>
      <c r="FL34" s="144">
        <f t="shared" si="24"/>
        <v>545062.04</v>
      </c>
      <c r="FM34" s="144">
        <f t="shared" si="24"/>
        <v>960289.01</v>
      </c>
      <c r="FN34" s="144">
        <f t="shared" si="24"/>
        <v>2330853.14</v>
      </c>
      <c r="FO34" s="144">
        <f t="shared" si="24"/>
        <v>1077414.94</v>
      </c>
      <c r="FP34" s="144">
        <f t="shared" si="24"/>
        <v>5604265.21</v>
      </c>
      <c r="FQ34" s="144">
        <f t="shared" si="24"/>
        <v>0</v>
      </c>
      <c r="FR34" s="144">
        <f t="shared" si="24"/>
        <v>943500.26</v>
      </c>
      <c r="FS34" s="144">
        <f t="shared" si="24"/>
        <v>603677.38</v>
      </c>
      <c r="FT34" s="144">
        <f t="shared" si="24"/>
        <v>0</v>
      </c>
      <c r="FU34" s="144">
        <f t="shared" si="24"/>
        <v>135520.21000000002</v>
      </c>
      <c r="FV34" s="144">
        <f t="shared" si="24"/>
        <v>109734.2</v>
      </c>
      <c r="FW34" s="144">
        <f t="shared" si="24"/>
        <v>118775.62</v>
      </c>
      <c r="FX34" s="144">
        <f t="shared" si="24"/>
        <v>354717.37</v>
      </c>
      <c r="FY34" s="144">
        <f t="shared" si="24"/>
        <v>155077.08000000002</v>
      </c>
      <c r="FZ34" s="144">
        <f t="shared" si="24"/>
        <v>64678.44</v>
      </c>
      <c r="GA34" s="144">
        <f t="shared" si="24"/>
        <v>1866828.49</v>
      </c>
      <c r="GB34" s="138">
        <f t="shared" si="6"/>
        <v>296948293.71000004</v>
      </c>
      <c r="GD34" s="170" t="s">
        <v>552</v>
      </c>
      <c r="GE34" s="178">
        <v>30217510</v>
      </c>
      <c r="GF34" s="179" t="s">
        <v>932</v>
      </c>
      <c r="GG34" s="171"/>
      <c r="GH34" s="171"/>
      <c r="GI34" s="171"/>
      <c r="GJ34" s="171"/>
    </row>
    <row r="35" spans="1:250" ht="12.75" customHeight="1">
      <c r="A35" s="166">
        <v>11</v>
      </c>
      <c r="B35" s="167" t="s">
        <v>554</v>
      </c>
      <c r="C35" s="135">
        <v>11</v>
      </c>
      <c r="E35" s="144">
        <f>ROUND(E34*0.3387,2)</f>
        <v>1047975.16</v>
      </c>
      <c r="F35" s="144">
        <f t="shared" ref="F35:BQ35" si="25">ROUND(F34*0.3387,2)</f>
        <v>3394501.24</v>
      </c>
      <c r="G35" s="144">
        <f t="shared" si="25"/>
        <v>904323.86</v>
      </c>
      <c r="H35" s="144">
        <f t="shared" si="25"/>
        <v>2610543.35</v>
      </c>
      <c r="I35" s="144">
        <f t="shared" si="25"/>
        <v>179118.26</v>
      </c>
      <c r="J35" s="144">
        <f t="shared" si="25"/>
        <v>114162.26</v>
      </c>
      <c r="K35" s="144">
        <f t="shared" si="25"/>
        <v>928971.71</v>
      </c>
      <c r="L35" s="144">
        <f t="shared" si="25"/>
        <v>178716.03</v>
      </c>
      <c r="M35" s="144">
        <f t="shared" si="25"/>
        <v>38504.14</v>
      </c>
      <c r="N35" s="144">
        <f t="shared" si="25"/>
        <v>223171.26</v>
      </c>
      <c r="O35" s="144">
        <f t="shared" si="25"/>
        <v>227285.75</v>
      </c>
      <c r="P35" s="144">
        <f t="shared" si="25"/>
        <v>9737749.1400000006</v>
      </c>
      <c r="Q35" s="144">
        <f t="shared" si="25"/>
        <v>2303546</v>
      </c>
      <c r="R35" s="144">
        <f t="shared" si="25"/>
        <v>32728.38</v>
      </c>
      <c r="S35" s="144">
        <f t="shared" si="25"/>
        <v>5040209.3899999997</v>
      </c>
      <c r="T35" s="144">
        <f t="shared" si="25"/>
        <v>94137.919999999998</v>
      </c>
      <c r="U35" s="144">
        <f t="shared" si="25"/>
        <v>290398.09000000003</v>
      </c>
      <c r="V35" s="144">
        <f t="shared" si="25"/>
        <v>22880.32</v>
      </c>
      <c r="W35" s="144">
        <f t="shared" si="25"/>
        <v>11888.28</v>
      </c>
      <c r="X35" s="144">
        <f t="shared" si="25"/>
        <v>24997.25</v>
      </c>
      <c r="Y35" s="144">
        <f t="shared" si="25"/>
        <v>12994.73</v>
      </c>
      <c r="Z35" s="144">
        <f t="shared" si="25"/>
        <v>8768.0499999999993</v>
      </c>
      <c r="AA35" s="144">
        <f t="shared" si="25"/>
        <v>47615.47</v>
      </c>
      <c r="AB35" s="144">
        <f t="shared" si="25"/>
        <v>27761.23</v>
      </c>
      <c r="AC35" s="144">
        <f t="shared" si="25"/>
        <v>3585024.46</v>
      </c>
      <c r="AD35" s="144">
        <f t="shared" si="25"/>
        <v>5509547.2699999996</v>
      </c>
      <c r="AE35" s="144">
        <f t="shared" si="25"/>
        <v>98302.65</v>
      </c>
      <c r="AF35" s="144">
        <f t="shared" si="25"/>
        <v>101072.85</v>
      </c>
      <c r="AG35" s="144">
        <f t="shared" si="25"/>
        <v>40469.769999999997</v>
      </c>
      <c r="AH35" s="144">
        <f t="shared" si="25"/>
        <v>24861.35</v>
      </c>
      <c r="AI35" s="144">
        <f t="shared" si="25"/>
        <v>235648.17</v>
      </c>
      <c r="AJ35" s="144">
        <f t="shared" si="25"/>
        <v>84726.11</v>
      </c>
      <c r="AK35" s="144">
        <f t="shared" si="25"/>
        <v>29886.87</v>
      </c>
      <c r="AL35" s="144">
        <f t="shared" si="25"/>
        <v>26482.29</v>
      </c>
      <c r="AM35" s="144">
        <f t="shared" si="25"/>
        <v>46386.81</v>
      </c>
      <c r="AN35" s="144">
        <f t="shared" si="25"/>
        <v>66589.72</v>
      </c>
      <c r="AO35" s="144">
        <f t="shared" si="25"/>
        <v>52410.49</v>
      </c>
      <c r="AP35" s="144">
        <f t="shared" si="25"/>
        <v>47825.25</v>
      </c>
      <c r="AQ35" s="144">
        <f t="shared" si="25"/>
        <v>479935.72</v>
      </c>
      <c r="AR35" s="144">
        <f t="shared" si="25"/>
        <v>10578482.23</v>
      </c>
      <c r="AS35" s="144">
        <f t="shared" si="25"/>
        <v>67434.12</v>
      </c>
      <c r="AT35" s="144">
        <f t="shared" si="25"/>
        <v>8005083.7699999996</v>
      </c>
      <c r="AU35" s="144">
        <f t="shared" si="25"/>
        <v>742534.4</v>
      </c>
      <c r="AV35" s="144">
        <f t="shared" si="25"/>
        <v>406599.61</v>
      </c>
      <c r="AW35" s="144">
        <f t="shared" si="25"/>
        <v>38524.94</v>
      </c>
      <c r="AX35" s="144">
        <f t="shared" si="25"/>
        <v>92446.71</v>
      </c>
      <c r="AY35" s="144">
        <f t="shared" si="25"/>
        <v>32130.91</v>
      </c>
      <c r="AZ35" s="144">
        <f t="shared" si="25"/>
        <v>33473.120000000003</v>
      </c>
      <c r="BA35" s="144">
        <f t="shared" si="25"/>
        <v>139137.32999999999</v>
      </c>
      <c r="BB35" s="144">
        <f t="shared" si="25"/>
        <v>1041753.1</v>
      </c>
      <c r="BC35" s="144">
        <f t="shared" si="25"/>
        <v>1416940.32</v>
      </c>
      <c r="BD35" s="144">
        <f t="shared" si="25"/>
        <v>1528980.74</v>
      </c>
      <c r="BE35" s="144">
        <f t="shared" si="25"/>
        <v>1711143.79</v>
      </c>
      <c r="BF35" s="144">
        <f t="shared" si="25"/>
        <v>83852.17</v>
      </c>
      <c r="BG35" s="144">
        <f t="shared" si="25"/>
        <v>203095.42</v>
      </c>
      <c r="BH35" s="144">
        <f t="shared" si="25"/>
        <v>2615413.04</v>
      </c>
      <c r="BI35" s="144">
        <f t="shared" si="25"/>
        <v>131695.54999999999</v>
      </c>
      <c r="BJ35" s="144">
        <f t="shared" si="25"/>
        <v>121730.22</v>
      </c>
      <c r="BK35" s="144">
        <f t="shared" si="25"/>
        <v>118286.63</v>
      </c>
      <c r="BL35" s="144">
        <f t="shared" si="25"/>
        <v>793144.63</v>
      </c>
      <c r="BM35" s="144">
        <f t="shared" si="25"/>
        <v>1671993</v>
      </c>
      <c r="BN35" s="144">
        <f t="shared" si="25"/>
        <v>65281.54</v>
      </c>
      <c r="BO35" s="144">
        <f t="shared" si="25"/>
        <v>88894.16</v>
      </c>
      <c r="BP35" s="144">
        <f t="shared" si="25"/>
        <v>200693.61</v>
      </c>
      <c r="BQ35" s="144">
        <f t="shared" si="25"/>
        <v>202430.96</v>
      </c>
      <c r="BR35" s="144">
        <f t="shared" ref="BR35:EC35" si="26">ROUND(BR34*0.3387,2)</f>
        <v>49092.55</v>
      </c>
      <c r="BS35" s="144">
        <f t="shared" si="26"/>
        <v>516997.87</v>
      </c>
      <c r="BT35" s="144">
        <f t="shared" si="26"/>
        <v>482375.89</v>
      </c>
      <c r="BU35" s="144">
        <f t="shared" si="26"/>
        <v>120863.13</v>
      </c>
      <c r="BV35" s="144">
        <f t="shared" si="26"/>
        <v>91723.37</v>
      </c>
      <c r="BW35" s="144">
        <f t="shared" si="26"/>
        <v>49633.94</v>
      </c>
      <c r="BX35" s="144">
        <f t="shared" si="26"/>
        <v>245168.72</v>
      </c>
      <c r="BY35" s="144">
        <f t="shared" si="26"/>
        <v>129602.46</v>
      </c>
      <c r="BZ35" s="144">
        <f t="shared" si="26"/>
        <v>-138.91</v>
      </c>
      <c r="CA35" s="144">
        <f t="shared" si="26"/>
        <v>93613.96</v>
      </c>
      <c r="CB35" s="144">
        <f t="shared" si="26"/>
        <v>3132.25</v>
      </c>
      <c r="CC35" s="144">
        <f t="shared" si="26"/>
        <v>0</v>
      </c>
      <c r="CD35" s="144">
        <f t="shared" si="26"/>
        <v>7811654</v>
      </c>
      <c r="CE35" s="144">
        <f t="shared" si="26"/>
        <v>31089.59</v>
      </c>
      <c r="CF35" s="144">
        <f t="shared" si="26"/>
        <v>0</v>
      </c>
      <c r="CG35" s="144">
        <f t="shared" si="26"/>
        <v>40791.120000000003</v>
      </c>
      <c r="CH35" s="144">
        <f t="shared" si="26"/>
        <v>33109.68</v>
      </c>
      <c r="CI35" s="144">
        <f t="shared" si="26"/>
        <v>20741.009999999998</v>
      </c>
      <c r="CJ35" s="144">
        <f t="shared" si="26"/>
        <v>11268.96</v>
      </c>
      <c r="CK35" s="144">
        <f t="shared" si="26"/>
        <v>42436.76</v>
      </c>
      <c r="CL35" s="144">
        <f t="shared" si="26"/>
        <v>101997.38</v>
      </c>
      <c r="CM35" s="144">
        <f t="shared" si="26"/>
        <v>583223.35</v>
      </c>
      <c r="CN35" s="144">
        <f t="shared" si="26"/>
        <v>132598.94</v>
      </c>
      <c r="CO35" s="144">
        <f t="shared" si="26"/>
        <v>157117.79999999999</v>
      </c>
      <c r="CP35" s="144">
        <f t="shared" si="26"/>
        <v>3428363.69</v>
      </c>
      <c r="CQ35" s="144">
        <f t="shared" si="26"/>
        <v>1862435.03</v>
      </c>
      <c r="CR35" s="144">
        <f t="shared" si="26"/>
        <v>124864.19</v>
      </c>
      <c r="CS35" s="144">
        <f t="shared" si="26"/>
        <v>89161.05</v>
      </c>
      <c r="CT35" s="144">
        <f t="shared" si="26"/>
        <v>55633.85</v>
      </c>
      <c r="CU35" s="144">
        <f t="shared" si="26"/>
        <v>45331.44</v>
      </c>
      <c r="CV35" s="144">
        <f t="shared" si="26"/>
        <v>21513.5</v>
      </c>
      <c r="CW35" s="144">
        <f t="shared" si="26"/>
        <v>11816.42</v>
      </c>
      <c r="CX35" s="144">
        <f t="shared" si="26"/>
        <v>8054.34</v>
      </c>
      <c r="CY35" s="144">
        <f t="shared" si="26"/>
        <v>32271.96</v>
      </c>
      <c r="CZ35" s="144">
        <f t="shared" si="26"/>
        <v>51303.51</v>
      </c>
      <c r="DA35" s="144">
        <f t="shared" si="26"/>
        <v>11026.84</v>
      </c>
      <c r="DB35" s="144">
        <f t="shared" si="26"/>
        <v>87020.64</v>
      </c>
      <c r="DC35" s="144">
        <f t="shared" si="26"/>
        <v>32454.94</v>
      </c>
      <c r="DD35" s="144">
        <f t="shared" si="26"/>
        <v>48555.199999999997</v>
      </c>
      <c r="DE35" s="144">
        <f t="shared" si="26"/>
        <v>56277.9</v>
      </c>
      <c r="DF35" s="144">
        <f t="shared" si="26"/>
        <v>8269.17</v>
      </c>
      <c r="DG35" s="144">
        <f t="shared" si="26"/>
        <v>38162.870000000003</v>
      </c>
      <c r="DH35" s="144">
        <f t="shared" si="26"/>
        <v>2111092.16</v>
      </c>
      <c r="DI35" s="144">
        <f t="shared" si="26"/>
        <v>-684.39</v>
      </c>
      <c r="DJ35" s="144">
        <f t="shared" si="26"/>
        <v>106852.46</v>
      </c>
      <c r="DK35" s="144">
        <f t="shared" si="26"/>
        <v>330155.83</v>
      </c>
      <c r="DL35" s="144">
        <f t="shared" si="26"/>
        <v>92027.4</v>
      </c>
      <c r="DM35" s="144">
        <f t="shared" si="26"/>
        <v>32143.19</v>
      </c>
      <c r="DN35" s="144">
        <f t="shared" si="26"/>
        <v>467437.05</v>
      </c>
      <c r="DO35" s="144">
        <f t="shared" si="26"/>
        <v>50941.95</v>
      </c>
      <c r="DP35" s="144">
        <f t="shared" si="26"/>
        <v>165191.96</v>
      </c>
      <c r="DQ35" s="144">
        <f t="shared" si="26"/>
        <v>238267.4</v>
      </c>
      <c r="DR35" s="144">
        <f t="shared" si="26"/>
        <v>47648.4</v>
      </c>
      <c r="DS35" s="144">
        <f t="shared" si="26"/>
        <v>0</v>
      </c>
      <c r="DT35" s="144">
        <f t="shared" si="26"/>
        <v>40653.120000000003</v>
      </c>
      <c r="DU35" s="144">
        <f t="shared" si="26"/>
        <v>48928.66</v>
      </c>
      <c r="DV35" s="144">
        <f t="shared" si="26"/>
        <v>1983.55</v>
      </c>
      <c r="DW35" s="144">
        <f t="shared" si="26"/>
        <v>27154.03</v>
      </c>
      <c r="DX35" s="144">
        <f t="shared" si="26"/>
        <v>21735.07</v>
      </c>
      <c r="DY35" s="144">
        <f t="shared" si="26"/>
        <v>13065.6</v>
      </c>
      <c r="DZ35" s="144">
        <f t="shared" si="26"/>
        <v>6931.08</v>
      </c>
      <c r="EA35" s="144">
        <f t="shared" si="26"/>
        <v>65430.1</v>
      </c>
      <c r="EB35" s="144">
        <f t="shared" si="26"/>
        <v>295373.24</v>
      </c>
      <c r="EC35" s="144">
        <f t="shared" si="26"/>
        <v>76977.39</v>
      </c>
      <c r="ED35" s="144">
        <f t="shared" ref="ED35:GA35" si="27">ROUND(ED34*0.3387,2)</f>
        <v>67073.490000000005</v>
      </c>
      <c r="EE35" s="144">
        <f t="shared" si="27"/>
        <v>42709.37</v>
      </c>
      <c r="EF35" s="144">
        <f t="shared" si="27"/>
        <v>292735.08</v>
      </c>
      <c r="EG35" s="144">
        <f t="shared" si="27"/>
        <v>17065.04</v>
      </c>
      <c r="EH35" s="144">
        <f t="shared" si="27"/>
        <v>49423.64</v>
      </c>
      <c r="EI35" s="144">
        <f t="shared" si="27"/>
        <v>0</v>
      </c>
      <c r="EJ35" s="144">
        <f t="shared" si="27"/>
        <v>19945.759999999998</v>
      </c>
      <c r="EK35" s="144">
        <f t="shared" si="27"/>
        <v>818537.16</v>
      </c>
      <c r="EL35" s="144">
        <f t="shared" si="27"/>
        <v>1033102.91</v>
      </c>
      <c r="EM35" s="144">
        <f t="shared" si="27"/>
        <v>73917.289999999994</v>
      </c>
      <c r="EN35" s="144">
        <f t="shared" si="27"/>
        <v>66963.789999999994</v>
      </c>
      <c r="EO35" s="144">
        <f t="shared" si="27"/>
        <v>39111.11</v>
      </c>
      <c r="EP35" s="144">
        <f t="shared" si="27"/>
        <v>57717.05</v>
      </c>
      <c r="EQ35" s="144">
        <f t="shared" si="27"/>
        <v>20764.84</v>
      </c>
      <c r="ER35" s="144">
        <f t="shared" si="27"/>
        <v>53605</v>
      </c>
      <c r="ES35" s="144">
        <f t="shared" si="27"/>
        <v>287540.81</v>
      </c>
      <c r="ET35" s="144">
        <f t="shared" si="27"/>
        <v>46577.8</v>
      </c>
      <c r="EU35" s="144">
        <f t="shared" si="27"/>
        <v>38724.300000000003</v>
      </c>
      <c r="EV35" s="144">
        <f t="shared" si="27"/>
        <v>49022.879999999997</v>
      </c>
      <c r="EW35" s="144">
        <f t="shared" si="27"/>
        <v>48933.760000000002</v>
      </c>
      <c r="EX35" s="144">
        <f t="shared" si="27"/>
        <v>0</v>
      </c>
      <c r="EY35" s="144">
        <f t="shared" si="27"/>
        <v>42951.15</v>
      </c>
      <c r="EZ35" s="144">
        <f t="shared" si="27"/>
        <v>24307.96</v>
      </c>
      <c r="FA35" s="144">
        <f t="shared" si="27"/>
        <v>10935.93</v>
      </c>
      <c r="FB35" s="144">
        <f t="shared" si="27"/>
        <v>16470.12</v>
      </c>
      <c r="FC35" s="144">
        <f t="shared" si="27"/>
        <v>407393.8</v>
      </c>
      <c r="FD35" s="144">
        <f t="shared" si="27"/>
        <v>120603.52</v>
      </c>
      <c r="FE35" s="144">
        <f t="shared" si="27"/>
        <v>345164.58</v>
      </c>
      <c r="FF35" s="144">
        <f t="shared" si="27"/>
        <v>72135.320000000007</v>
      </c>
      <c r="FG35" s="144">
        <f t="shared" si="27"/>
        <v>27450.400000000001</v>
      </c>
      <c r="FH35" s="144">
        <f t="shared" si="27"/>
        <v>50401.17</v>
      </c>
      <c r="FI35" s="144">
        <f t="shared" si="27"/>
        <v>22990.25</v>
      </c>
      <c r="FJ35" s="144">
        <f t="shared" si="27"/>
        <v>44050.7</v>
      </c>
      <c r="FK35" s="144">
        <f t="shared" si="27"/>
        <v>168250.23999999999</v>
      </c>
      <c r="FL35" s="144">
        <f t="shared" si="27"/>
        <v>184612.51</v>
      </c>
      <c r="FM35" s="144">
        <f t="shared" si="27"/>
        <v>325249.89</v>
      </c>
      <c r="FN35" s="144">
        <f t="shared" si="27"/>
        <v>789459.96</v>
      </c>
      <c r="FO35" s="144">
        <f t="shared" si="27"/>
        <v>364920.44</v>
      </c>
      <c r="FP35" s="144">
        <f t="shared" si="27"/>
        <v>1898164.63</v>
      </c>
      <c r="FQ35" s="144">
        <f t="shared" si="27"/>
        <v>0</v>
      </c>
      <c r="FR35" s="144">
        <f t="shared" si="27"/>
        <v>319563.53999999998</v>
      </c>
      <c r="FS35" s="144">
        <f t="shared" si="27"/>
        <v>204465.53</v>
      </c>
      <c r="FT35" s="144">
        <f t="shared" si="27"/>
        <v>0</v>
      </c>
      <c r="FU35" s="144">
        <f t="shared" si="27"/>
        <v>45900.7</v>
      </c>
      <c r="FV35" s="144">
        <f t="shared" si="27"/>
        <v>37166.97</v>
      </c>
      <c r="FW35" s="144">
        <f t="shared" si="27"/>
        <v>40229.300000000003</v>
      </c>
      <c r="FX35" s="144">
        <f t="shared" si="27"/>
        <v>120142.77</v>
      </c>
      <c r="FY35" s="144">
        <f t="shared" si="27"/>
        <v>52524.61</v>
      </c>
      <c r="FZ35" s="144">
        <f t="shared" si="27"/>
        <v>21906.59</v>
      </c>
      <c r="GA35" s="144">
        <f t="shared" si="27"/>
        <v>632294.81000000006</v>
      </c>
      <c r="GB35" s="138">
        <f t="shared" si="6"/>
        <v>100576387.14999998</v>
      </c>
      <c r="GD35" s="170" t="s">
        <v>555</v>
      </c>
      <c r="GE35" s="178">
        <v>36922227</v>
      </c>
      <c r="GF35" s="170" t="s">
        <v>553</v>
      </c>
      <c r="GG35" s="171"/>
      <c r="GH35" s="171"/>
      <c r="GI35" s="171"/>
      <c r="GJ35" s="171"/>
    </row>
    <row r="36" spans="1:250" ht="25.5">
      <c r="A36" s="166">
        <v>12</v>
      </c>
      <c r="B36" s="167" t="s">
        <v>556</v>
      </c>
      <c r="C36" s="135">
        <v>12</v>
      </c>
      <c r="E36" s="144">
        <f>+E33+E35</f>
        <v>1148016.72</v>
      </c>
      <c r="F36" s="144">
        <f t="shared" ref="F36:BQ36" si="28">+F33+F35</f>
        <v>3763539.47</v>
      </c>
      <c r="G36" s="144">
        <f t="shared" si="28"/>
        <v>968508.97</v>
      </c>
      <c r="H36" s="144">
        <f t="shared" si="28"/>
        <v>3006211.08</v>
      </c>
      <c r="I36" s="144">
        <f t="shared" si="28"/>
        <v>247144.14</v>
      </c>
      <c r="J36" s="144">
        <f t="shared" si="28"/>
        <v>162390.07999999999</v>
      </c>
      <c r="K36" s="144">
        <f t="shared" si="28"/>
        <v>1005791.27</v>
      </c>
      <c r="L36" s="144">
        <f t="shared" si="28"/>
        <v>220006.45</v>
      </c>
      <c r="M36" s="144">
        <f t="shared" si="28"/>
        <v>60170.25</v>
      </c>
      <c r="N36" s="144">
        <f t="shared" si="28"/>
        <v>258515.33000000002</v>
      </c>
      <c r="O36" s="144">
        <f t="shared" si="28"/>
        <v>244187.51</v>
      </c>
      <c r="P36" s="144">
        <f t="shared" si="28"/>
        <v>10206557.020000001</v>
      </c>
      <c r="Q36" s="144">
        <f t="shared" si="28"/>
        <v>2494187.2200000002</v>
      </c>
      <c r="R36" s="144">
        <f t="shared" si="28"/>
        <v>58217.16</v>
      </c>
      <c r="S36" s="144">
        <f t="shared" si="28"/>
        <v>5278547.83</v>
      </c>
      <c r="T36" s="144">
        <f t="shared" si="28"/>
        <v>145001.87</v>
      </c>
      <c r="U36" s="144">
        <f t="shared" si="28"/>
        <v>348625.11000000004</v>
      </c>
      <c r="V36" s="144">
        <f t="shared" si="28"/>
        <v>39889.1</v>
      </c>
      <c r="W36" s="144">
        <f t="shared" si="28"/>
        <v>27159.739999999998</v>
      </c>
      <c r="X36" s="144">
        <f t="shared" si="28"/>
        <v>47690.85</v>
      </c>
      <c r="Y36" s="144">
        <f t="shared" si="28"/>
        <v>16298.13</v>
      </c>
      <c r="Z36" s="144">
        <f t="shared" si="28"/>
        <v>16947.97</v>
      </c>
      <c r="AA36" s="144">
        <f t="shared" si="28"/>
        <v>72290.09</v>
      </c>
      <c r="AB36" s="144">
        <f t="shared" si="28"/>
        <v>43459.86</v>
      </c>
      <c r="AC36" s="144">
        <f t="shared" si="28"/>
        <v>4303741.32</v>
      </c>
      <c r="AD36" s="144">
        <f t="shared" si="28"/>
        <v>6143007.0899999999</v>
      </c>
      <c r="AE36" s="144">
        <f t="shared" si="28"/>
        <v>119105.01999999999</v>
      </c>
      <c r="AF36" s="144">
        <f t="shared" si="28"/>
        <v>119637.1</v>
      </c>
      <c r="AG36" s="144">
        <f t="shared" si="28"/>
        <v>63182.679999999993</v>
      </c>
      <c r="AH36" s="144">
        <f t="shared" si="28"/>
        <v>42808.09</v>
      </c>
      <c r="AI36" s="144">
        <f t="shared" si="28"/>
        <v>288164.39</v>
      </c>
      <c r="AJ36" s="144">
        <f t="shared" si="28"/>
        <v>116265.38</v>
      </c>
      <c r="AK36" s="144">
        <f t="shared" si="28"/>
        <v>39482.979999999996</v>
      </c>
      <c r="AL36" s="144">
        <f t="shared" si="28"/>
        <v>31973.440000000002</v>
      </c>
      <c r="AM36" s="144">
        <f t="shared" si="28"/>
        <v>74944.2</v>
      </c>
      <c r="AN36" s="144">
        <f t="shared" si="28"/>
        <v>84061.42</v>
      </c>
      <c r="AO36" s="144">
        <f t="shared" si="28"/>
        <v>72146.06</v>
      </c>
      <c r="AP36" s="144">
        <f t="shared" si="28"/>
        <v>65766.540000000008</v>
      </c>
      <c r="AQ36" s="144">
        <f t="shared" si="28"/>
        <v>619392.37</v>
      </c>
      <c r="AR36" s="144">
        <f t="shared" si="28"/>
        <v>11597905.970000001</v>
      </c>
      <c r="AS36" s="144">
        <f t="shared" si="28"/>
        <v>105665.88999999998</v>
      </c>
      <c r="AT36" s="144">
        <f t="shared" si="28"/>
        <v>8765368.8599999994</v>
      </c>
      <c r="AU36" s="144">
        <f t="shared" si="28"/>
        <v>857608.83000000007</v>
      </c>
      <c r="AV36" s="144">
        <f t="shared" si="28"/>
        <v>511570.18</v>
      </c>
      <c r="AW36" s="144">
        <f t="shared" si="28"/>
        <v>117124.88</v>
      </c>
      <c r="AX36" s="144">
        <f t="shared" si="28"/>
        <v>125339.08000000002</v>
      </c>
      <c r="AY36" s="144">
        <f t="shared" si="28"/>
        <v>37693.26</v>
      </c>
      <c r="AZ36" s="144">
        <f t="shared" si="28"/>
        <v>50658.37</v>
      </c>
      <c r="BA36" s="144">
        <f t="shared" si="28"/>
        <v>179596.00999999998</v>
      </c>
      <c r="BB36" s="144">
        <f t="shared" si="28"/>
        <v>1165469.8500000001</v>
      </c>
      <c r="BC36" s="144">
        <f t="shared" si="28"/>
        <v>1609489.6500000001</v>
      </c>
      <c r="BD36" s="144">
        <f t="shared" si="28"/>
        <v>1727238.37</v>
      </c>
      <c r="BE36" s="144">
        <f t="shared" si="28"/>
        <v>2031892.84</v>
      </c>
      <c r="BF36" s="144">
        <f t="shared" si="28"/>
        <v>102162.66</v>
      </c>
      <c r="BG36" s="144">
        <f t="shared" si="28"/>
        <v>235873.04</v>
      </c>
      <c r="BH36" s="144">
        <f t="shared" si="28"/>
        <v>3103297.55</v>
      </c>
      <c r="BI36" s="144">
        <f t="shared" si="28"/>
        <v>228660.32</v>
      </c>
      <c r="BJ36" s="144">
        <f t="shared" si="28"/>
        <v>150884.82</v>
      </c>
      <c r="BK36" s="144">
        <f t="shared" si="28"/>
        <v>163135.92000000001</v>
      </c>
      <c r="BL36" s="144">
        <f t="shared" si="28"/>
        <v>948802.26</v>
      </c>
      <c r="BM36" s="144">
        <f t="shared" si="28"/>
        <v>1934510.26</v>
      </c>
      <c r="BN36" s="144">
        <f t="shared" si="28"/>
        <v>70443.22</v>
      </c>
      <c r="BO36" s="144">
        <f t="shared" si="28"/>
        <v>158547.16</v>
      </c>
      <c r="BP36" s="144">
        <f t="shared" si="28"/>
        <v>263496.88</v>
      </c>
      <c r="BQ36" s="144">
        <f t="shared" si="28"/>
        <v>266732.33</v>
      </c>
      <c r="BR36" s="144">
        <f t="shared" ref="BR36:EC36" si="29">+BR33+BR35</f>
        <v>63138.68</v>
      </c>
      <c r="BS36" s="144">
        <f t="shared" si="29"/>
        <v>610442.55000000005</v>
      </c>
      <c r="BT36" s="144">
        <f t="shared" si="29"/>
        <v>588503.08000000007</v>
      </c>
      <c r="BU36" s="144">
        <f t="shared" si="29"/>
        <v>141727.99</v>
      </c>
      <c r="BV36" s="144">
        <f t="shared" si="29"/>
        <v>118349.79999999999</v>
      </c>
      <c r="BW36" s="144">
        <f t="shared" si="29"/>
        <v>61247</v>
      </c>
      <c r="BX36" s="144">
        <f t="shared" si="29"/>
        <v>284650.09000000003</v>
      </c>
      <c r="BY36" s="144">
        <f t="shared" si="29"/>
        <v>176901.48</v>
      </c>
      <c r="BZ36" s="144">
        <f t="shared" si="29"/>
        <v>2582.2800000000002</v>
      </c>
      <c r="CA36" s="144">
        <f t="shared" si="29"/>
        <v>114161.01000000001</v>
      </c>
      <c r="CB36" s="144">
        <f t="shared" si="29"/>
        <v>5015.1499999999996</v>
      </c>
      <c r="CC36" s="144">
        <f t="shared" si="29"/>
        <v>0</v>
      </c>
      <c r="CD36" s="144">
        <f t="shared" si="29"/>
        <v>9043993.0299999993</v>
      </c>
      <c r="CE36" s="144">
        <f t="shared" si="29"/>
        <v>56697.279999999999</v>
      </c>
      <c r="CF36" s="144">
        <f t="shared" si="29"/>
        <v>0</v>
      </c>
      <c r="CG36" s="144">
        <f t="shared" si="29"/>
        <v>66080.710000000006</v>
      </c>
      <c r="CH36" s="144">
        <f t="shared" si="29"/>
        <v>59536.880000000005</v>
      </c>
      <c r="CI36" s="144">
        <f t="shared" si="29"/>
        <v>32426.93</v>
      </c>
      <c r="CJ36" s="144">
        <f t="shared" si="29"/>
        <v>19725.330000000002</v>
      </c>
      <c r="CK36" s="144">
        <f t="shared" si="29"/>
        <v>73511.37</v>
      </c>
      <c r="CL36" s="144">
        <f t="shared" si="29"/>
        <v>121101.58</v>
      </c>
      <c r="CM36" s="144">
        <f t="shared" si="29"/>
        <v>729671.17999999993</v>
      </c>
      <c r="CN36" s="144">
        <f t="shared" si="29"/>
        <v>156987.45000000001</v>
      </c>
      <c r="CO36" s="144">
        <f t="shared" si="29"/>
        <v>189152.94</v>
      </c>
      <c r="CP36" s="144">
        <f t="shared" si="29"/>
        <v>4168713.67</v>
      </c>
      <c r="CQ36" s="144">
        <f t="shared" si="29"/>
        <v>2176089.52</v>
      </c>
      <c r="CR36" s="144">
        <f t="shared" si="29"/>
        <v>149263.29999999999</v>
      </c>
      <c r="CS36" s="144">
        <f t="shared" si="29"/>
        <v>111995.9</v>
      </c>
      <c r="CT36" s="144">
        <f t="shared" si="29"/>
        <v>73302.48</v>
      </c>
      <c r="CU36" s="144">
        <f t="shared" si="29"/>
        <v>58057.65</v>
      </c>
      <c r="CV36" s="144">
        <f t="shared" si="29"/>
        <v>29307.15</v>
      </c>
      <c r="CW36" s="144">
        <f t="shared" si="29"/>
        <v>24257.85</v>
      </c>
      <c r="CX36" s="144">
        <f t="shared" si="29"/>
        <v>39842.800000000003</v>
      </c>
      <c r="CY36" s="144">
        <f t="shared" si="29"/>
        <v>66032.31</v>
      </c>
      <c r="CZ36" s="144">
        <f t="shared" si="29"/>
        <v>88608.98000000001</v>
      </c>
      <c r="DA36" s="144">
        <f t="shared" si="29"/>
        <v>28380.77</v>
      </c>
      <c r="DB36" s="144">
        <f t="shared" si="29"/>
        <v>122312.37</v>
      </c>
      <c r="DC36" s="144">
        <f t="shared" si="29"/>
        <v>48480.009999999995</v>
      </c>
      <c r="DD36" s="144">
        <f t="shared" si="29"/>
        <v>67762.11</v>
      </c>
      <c r="DE36" s="144">
        <f t="shared" si="29"/>
        <v>80676.33</v>
      </c>
      <c r="DF36" s="144">
        <f t="shared" si="29"/>
        <v>13268.24</v>
      </c>
      <c r="DG36" s="144">
        <f t="shared" si="29"/>
        <v>46124.66</v>
      </c>
      <c r="DH36" s="144">
        <f t="shared" si="29"/>
        <v>2881366.29</v>
      </c>
      <c r="DI36" s="144">
        <f t="shared" si="29"/>
        <v>22170.16</v>
      </c>
      <c r="DJ36" s="144">
        <f t="shared" si="29"/>
        <v>138099.75</v>
      </c>
      <c r="DK36" s="144">
        <f t="shared" si="29"/>
        <v>406647.55000000005</v>
      </c>
      <c r="DL36" s="144">
        <f t="shared" si="29"/>
        <v>112535.56</v>
      </c>
      <c r="DM36" s="144">
        <f t="shared" si="29"/>
        <v>43117.919999999998</v>
      </c>
      <c r="DN36" s="144">
        <f t="shared" si="29"/>
        <v>598479.37</v>
      </c>
      <c r="DO36" s="144">
        <f t="shared" si="29"/>
        <v>71692.819999999992</v>
      </c>
      <c r="DP36" s="144">
        <f t="shared" si="29"/>
        <v>202125.81</v>
      </c>
      <c r="DQ36" s="144">
        <f t="shared" si="29"/>
        <v>291239.65000000002</v>
      </c>
      <c r="DR36" s="144">
        <f t="shared" si="29"/>
        <v>66550.45</v>
      </c>
      <c r="DS36" s="144">
        <f t="shared" si="29"/>
        <v>0</v>
      </c>
      <c r="DT36" s="144">
        <f t="shared" si="29"/>
        <v>54695.320000000007</v>
      </c>
      <c r="DU36" s="144">
        <f t="shared" si="29"/>
        <v>60285.120000000003</v>
      </c>
      <c r="DV36" s="144">
        <f t="shared" si="29"/>
        <v>6826.37</v>
      </c>
      <c r="DW36" s="144">
        <f t="shared" si="29"/>
        <v>41853.35</v>
      </c>
      <c r="DX36" s="144">
        <f t="shared" si="29"/>
        <v>28660.739999999998</v>
      </c>
      <c r="DY36" s="144">
        <f t="shared" si="29"/>
        <v>18510.55</v>
      </c>
      <c r="DZ36" s="144">
        <f t="shared" si="29"/>
        <v>10916.67</v>
      </c>
      <c r="EA36" s="144">
        <f t="shared" si="29"/>
        <v>77864.709999999992</v>
      </c>
      <c r="EB36" s="144">
        <f t="shared" si="29"/>
        <v>348967.08999999997</v>
      </c>
      <c r="EC36" s="144">
        <f t="shared" si="29"/>
        <v>89227.05</v>
      </c>
      <c r="ED36" s="144">
        <f t="shared" ref="ED36:GA36" si="30">+ED33+ED35</f>
        <v>89759.13</v>
      </c>
      <c r="EE36" s="144">
        <f t="shared" si="30"/>
        <v>58782.840000000004</v>
      </c>
      <c r="EF36" s="144">
        <f t="shared" si="30"/>
        <v>333389.28000000003</v>
      </c>
      <c r="EG36" s="144">
        <f t="shared" si="30"/>
        <v>26367.43</v>
      </c>
      <c r="EH36" s="144">
        <f t="shared" si="30"/>
        <v>71366.880000000005</v>
      </c>
      <c r="EI36" s="144">
        <f t="shared" si="30"/>
        <v>0</v>
      </c>
      <c r="EJ36" s="144">
        <f t="shared" si="30"/>
        <v>26727.14</v>
      </c>
      <c r="EK36" s="144">
        <f t="shared" si="30"/>
        <v>953640.01</v>
      </c>
      <c r="EL36" s="144">
        <f t="shared" si="30"/>
        <v>1336743.3600000001</v>
      </c>
      <c r="EM36" s="144">
        <f t="shared" si="30"/>
        <v>95185.079999999987</v>
      </c>
      <c r="EN36" s="144">
        <f t="shared" si="30"/>
        <v>91893.609999999986</v>
      </c>
      <c r="EO36" s="144">
        <f t="shared" si="30"/>
        <v>56934.78</v>
      </c>
      <c r="EP36" s="144">
        <f t="shared" si="30"/>
        <v>68183.48000000001</v>
      </c>
      <c r="EQ36" s="144">
        <f t="shared" si="30"/>
        <v>29058.370000000003</v>
      </c>
      <c r="ER36" s="144">
        <f t="shared" si="30"/>
        <v>65145.2</v>
      </c>
      <c r="ES36" s="144">
        <f t="shared" si="30"/>
        <v>327093</v>
      </c>
      <c r="ET36" s="144">
        <f t="shared" si="30"/>
        <v>61782.61</v>
      </c>
      <c r="EU36" s="144">
        <f t="shared" si="30"/>
        <v>50286.01</v>
      </c>
      <c r="EV36" s="144">
        <f t="shared" si="30"/>
        <v>66073.47</v>
      </c>
      <c r="EW36" s="144">
        <f t="shared" si="30"/>
        <v>63787.32</v>
      </c>
      <c r="EX36" s="144">
        <f t="shared" si="30"/>
        <v>0</v>
      </c>
      <c r="EY36" s="144">
        <f t="shared" si="30"/>
        <v>51079.19</v>
      </c>
      <c r="EZ36" s="144">
        <f t="shared" si="30"/>
        <v>32958.229999999996</v>
      </c>
      <c r="FA36" s="144">
        <f t="shared" si="30"/>
        <v>19297.63</v>
      </c>
      <c r="FB36" s="144">
        <f t="shared" si="30"/>
        <v>26022.9</v>
      </c>
      <c r="FC36" s="144">
        <f t="shared" si="30"/>
        <v>469663.44</v>
      </c>
      <c r="FD36" s="144">
        <f t="shared" si="30"/>
        <v>154536.33000000002</v>
      </c>
      <c r="FE36" s="144">
        <f t="shared" si="30"/>
        <v>415110.17000000004</v>
      </c>
      <c r="FF36" s="144">
        <f t="shared" si="30"/>
        <v>104817.32</v>
      </c>
      <c r="FG36" s="144">
        <f t="shared" si="30"/>
        <v>53747.33</v>
      </c>
      <c r="FH36" s="144">
        <f t="shared" si="30"/>
        <v>62393.08</v>
      </c>
      <c r="FI36" s="144">
        <f t="shared" si="30"/>
        <v>40059.4</v>
      </c>
      <c r="FJ36" s="144">
        <f t="shared" si="30"/>
        <v>80474.070000000007</v>
      </c>
      <c r="FK36" s="144">
        <f t="shared" si="30"/>
        <v>238597.55</v>
      </c>
      <c r="FL36" s="144">
        <f t="shared" si="30"/>
        <v>237858.49000000002</v>
      </c>
      <c r="FM36" s="144">
        <f t="shared" si="30"/>
        <v>413127.23</v>
      </c>
      <c r="FN36" s="144">
        <f t="shared" si="30"/>
        <v>953510.53</v>
      </c>
      <c r="FO36" s="144">
        <f t="shared" si="30"/>
        <v>440772.38</v>
      </c>
      <c r="FP36" s="144">
        <f t="shared" si="30"/>
        <v>2085269.39</v>
      </c>
      <c r="FQ36" s="144">
        <f t="shared" si="30"/>
        <v>0</v>
      </c>
      <c r="FR36" s="144">
        <f t="shared" si="30"/>
        <v>393908.41</v>
      </c>
      <c r="FS36" s="144">
        <f t="shared" si="30"/>
        <v>273256.08</v>
      </c>
      <c r="FT36" s="144">
        <f t="shared" si="30"/>
        <v>0</v>
      </c>
      <c r="FU36" s="144">
        <f t="shared" si="30"/>
        <v>60794.97</v>
      </c>
      <c r="FV36" s="144">
        <f t="shared" si="30"/>
        <v>55216.53</v>
      </c>
      <c r="FW36" s="144">
        <f t="shared" si="30"/>
        <v>72283.450000000012</v>
      </c>
      <c r="FX36" s="144">
        <f t="shared" si="30"/>
        <v>174997.09</v>
      </c>
      <c r="FY36" s="144">
        <f t="shared" si="30"/>
        <v>79627.41</v>
      </c>
      <c r="FZ36" s="144">
        <f t="shared" si="30"/>
        <v>34113.61</v>
      </c>
      <c r="GA36" s="144">
        <f t="shared" si="30"/>
        <v>757209.99</v>
      </c>
      <c r="GB36" s="138">
        <f t="shared" si="6"/>
        <v>115905013.15000001</v>
      </c>
      <c r="GD36" s="170" t="s">
        <v>606</v>
      </c>
      <c r="GE36" s="178">
        <v>450000</v>
      </c>
      <c r="GF36" s="176" t="s">
        <v>553</v>
      </c>
      <c r="GG36" s="178"/>
      <c r="GH36" s="171"/>
      <c r="GI36" s="171"/>
      <c r="GJ36" s="171"/>
    </row>
    <row r="37" spans="1:250" ht="12.75" customHeight="1" thickBot="1">
      <c r="A37" s="166">
        <v>13</v>
      </c>
      <c r="B37" s="167" t="s">
        <v>558</v>
      </c>
      <c r="C37" s="135">
        <v>13</v>
      </c>
      <c r="E37" s="144">
        <f>ROUND(E27*0.9,2)</f>
        <v>2874736.67</v>
      </c>
      <c r="F37" s="144">
        <f t="shared" ref="F37:BQ37" si="31">ROUND(F27*0.9,2)</f>
        <v>9352066.8300000001</v>
      </c>
      <c r="G37" s="144">
        <f t="shared" si="31"/>
        <v>2460752.9500000002</v>
      </c>
      <c r="H37" s="144">
        <f t="shared" si="31"/>
        <v>7292885.7699999996</v>
      </c>
      <c r="I37" s="144">
        <f t="shared" si="31"/>
        <v>537179.68999999994</v>
      </c>
      <c r="J37" s="144">
        <f t="shared" si="31"/>
        <v>346759.13</v>
      </c>
      <c r="K37" s="144">
        <f t="shared" si="31"/>
        <v>2537618.67</v>
      </c>
      <c r="L37" s="144">
        <f t="shared" si="31"/>
        <v>512048.97</v>
      </c>
      <c r="M37" s="144">
        <f t="shared" si="31"/>
        <v>121813.43</v>
      </c>
      <c r="N37" s="144">
        <f t="shared" si="31"/>
        <v>624824.53</v>
      </c>
      <c r="O37" s="144">
        <f t="shared" si="31"/>
        <v>619159.55000000005</v>
      </c>
      <c r="P37" s="144">
        <f t="shared" si="31"/>
        <v>26297256.949999999</v>
      </c>
      <c r="Q37" s="144">
        <f t="shared" si="31"/>
        <v>6292602.7800000003</v>
      </c>
      <c r="R37" s="144">
        <f t="shared" si="31"/>
        <v>109906.37</v>
      </c>
      <c r="S37" s="144">
        <f t="shared" si="31"/>
        <v>13607443.619999999</v>
      </c>
      <c r="T37" s="144">
        <f t="shared" si="31"/>
        <v>295922.61</v>
      </c>
      <c r="U37" s="144">
        <f t="shared" si="31"/>
        <v>824055.57</v>
      </c>
      <c r="V37" s="144">
        <f t="shared" si="31"/>
        <v>76105.919999999998</v>
      </c>
      <c r="W37" s="144">
        <f t="shared" si="31"/>
        <v>45334.080000000002</v>
      </c>
      <c r="X37" s="144">
        <f t="shared" si="31"/>
        <v>86847.41</v>
      </c>
      <c r="Y37" s="144">
        <f t="shared" si="31"/>
        <v>37502.9</v>
      </c>
      <c r="Z37" s="144">
        <f t="shared" si="31"/>
        <v>30660.54</v>
      </c>
      <c r="AA37" s="144">
        <f t="shared" si="31"/>
        <v>148731.87</v>
      </c>
      <c r="AB37" s="144">
        <f t="shared" si="31"/>
        <v>87896.42</v>
      </c>
      <c r="AC37" s="144">
        <f t="shared" si="31"/>
        <v>10173039.49</v>
      </c>
      <c r="AD37" s="144">
        <f t="shared" si="31"/>
        <v>15210186.300000001</v>
      </c>
      <c r="AE37" s="144">
        <f t="shared" si="31"/>
        <v>279933.78999999998</v>
      </c>
      <c r="AF37" s="144">
        <f t="shared" si="31"/>
        <v>285280.51</v>
      </c>
      <c r="AG37" s="144">
        <f t="shared" si="31"/>
        <v>127978.65</v>
      </c>
      <c r="AH37" s="144">
        <f t="shared" si="31"/>
        <v>82214.11</v>
      </c>
      <c r="AI37" s="144">
        <f t="shared" si="31"/>
        <v>673433.33</v>
      </c>
      <c r="AJ37" s="144">
        <f t="shared" si="31"/>
        <v>253521.14</v>
      </c>
      <c r="AK37" s="144">
        <f t="shared" si="31"/>
        <v>88052.45</v>
      </c>
      <c r="AL37" s="144">
        <f t="shared" si="31"/>
        <v>75311.27</v>
      </c>
      <c r="AM37" s="144">
        <f t="shared" si="31"/>
        <v>148961.54999999999</v>
      </c>
      <c r="AN37" s="144">
        <f t="shared" si="31"/>
        <v>192667.99</v>
      </c>
      <c r="AO37" s="144">
        <f t="shared" si="31"/>
        <v>157028.15</v>
      </c>
      <c r="AP37" s="144">
        <f t="shared" si="31"/>
        <v>143229.31</v>
      </c>
      <c r="AQ37" s="144">
        <f t="shared" si="31"/>
        <v>1400805.19</v>
      </c>
      <c r="AR37" s="144">
        <f t="shared" si="31"/>
        <v>29026822.98</v>
      </c>
      <c r="AS37" s="144">
        <f t="shared" si="31"/>
        <v>213595.81</v>
      </c>
      <c r="AT37" s="144">
        <f t="shared" si="31"/>
        <v>21955515.48</v>
      </c>
      <c r="AU37" s="144">
        <f t="shared" si="31"/>
        <v>2076643.35</v>
      </c>
      <c r="AV37" s="144">
        <f t="shared" si="31"/>
        <v>1174897.6299999999</v>
      </c>
      <c r="AW37" s="144">
        <f t="shared" si="31"/>
        <v>173109.14</v>
      </c>
      <c r="AX37" s="144">
        <f t="shared" si="31"/>
        <v>275254.27</v>
      </c>
      <c r="AY37" s="144">
        <f t="shared" si="31"/>
        <v>90384.98</v>
      </c>
      <c r="AZ37" s="144">
        <f t="shared" si="31"/>
        <v>104412.14</v>
      </c>
      <c r="BA37" s="144">
        <f t="shared" si="31"/>
        <v>406131.14</v>
      </c>
      <c r="BB37" s="144">
        <f t="shared" si="31"/>
        <v>2879510.99</v>
      </c>
      <c r="BC37" s="144">
        <f t="shared" si="31"/>
        <v>3938414.82</v>
      </c>
      <c r="BD37" s="144">
        <f t="shared" si="31"/>
        <v>4241268.2</v>
      </c>
      <c r="BE37" s="144">
        <f t="shared" si="31"/>
        <v>4835557.5599999996</v>
      </c>
      <c r="BF37" s="144">
        <f t="shared" si="31"/>
        <v>239292.99</v>
      </c>
      <c r="BG37" s="144">
        <f t="shared" si="31"/>
        <v>569168.81999999995</v>
      </c>
      <c r="BH37" s="144">
        <f t="shared" si="31"/>
        <v>7388820.71</v>
      </c>
      <c r="BI37" s="144">
        <f t="shared" si="31"/>
        <v>437212.17</v>
      </c>
      <c r="BJ37" s="144">
        <f t="shared" si="31"/>
        <v>349702.97</v>
      </c>
      <c r="BK37" s="144">
        <f t="shared" si="31"/>
        <v>354677.81</v>
      </c>
      <c r="BL37" s="144">
        <f t="shared" si="31"/>
        <v>2247650.67</v>
      </c>
      <c r="BM37" s="144">
        <f t="shared" si="31"/>
        <v>4679116.74</v>
      </c>
      <c r="BN37" s="144">
        <f t="shared" si="31"/>
        <v>178112.84</v>
      </c>
      <c r="BO37" s="144">
        <f t="shared" si="31"/>
        <v>298898.92</v>
      </c>
      <c r="BP37" s="144">
        <f t="shared" si="31"/>
        <v>589809.77</v>
      </c>
      <c r="BQ37" s="144">
        <f t="shared" si="31"/>
        <v>595774.59</v>
      </c>
      <c r="BR37" s="144">
        <f t="shared" ref="BR37:EC37" si="32">ROUND(BR27*0.9,2)</f>
        <v>143091.17000000001</v>
      </c>
      <c r="BS37" s="144">
        <f t="shared" si="32"/>
        <v>1457876.67</v>
      </c>
      <c r="BT37" s="144">
        <f t="shared" si="32"/>
        <v>1377292.73</v>
      </c>
      <c r="BU37" s="144">
        <f t="shared" si="32"/>
        <v>339938.15</v>
      </c>
      <c r="BV37" s="144">
        <f t="shared" si="32"/>
        <v>267692.84999999998</v>
      </c>
      <c r="BW37" s="144">
        <f t="shared" si="32"/>
        <v>142339.99</v>
      </c>
      <c r="BX37" s="144">
        <f t="shared" si="32"/>
        <v>687000.16</v>
      </c>
      <c r="BY37" s="144">
        <f t="shared" si="32"/>
        <v>386951.22</v>
      </c>
      <c r="BZ37" s="144">
        <f t="shared" si="32"/>
        <v>2079.9499999999998</v>
      </c>
      <c r="CA37" s="144">
        <f t="shared" si="32"/>
        <v>267245.13</v>
      </c>
      <c r="CB37" s="144">
        <f t="shared" si="32"/>
        <v>10017.68</v>
      </c>
      <c r="CC37" s="144">
        <f t="shared" si="32"/>
        <v>0</v>
      </c>
      <c r="CD37" s="144">
        <f t="shared" si="32"/>
        <v>21866378.809999999</v>
      </c>
      <c r="CE37" s="144">
        <f t="shared" si="32"/>
        <v>105658.77</v>
      </c>
      <c r="CF37" s="144">
        <f t="shared" si="32"/>
        <v>0</v>
      </c>
      <c r="CG37" s="144">
        <f t="shared" si="32"/>
        <v>131151.56</v>
      </c>
      <c r="CH37" s="144">
        <f t="shared" si="32"/>
        <v>111764.13</v>
      </c>
      <c r="CI37" s="144">
        <f t="shared" si="32"/>
        <v>65630.720000000001</v>
      </c>
      <c r="CJ37" s="144">
        <f t="shared" si="32"/>
        <v>37554.82</v>
      </c>
      <c r="CK37" s="144">
        <f t="shared" si="32"/>
        <v>140730.89000000001</v>
      </c>
      <c r="CL37" s="144">
        <f t="shared" si="32"/>
        <v>288223.14</v>
      </c>
      <c r="CM37" s="144">
        <f t="shared" si="32"/>
        <v>1681555.1</v>
      </c>
      <c r="CN37" s="144">
        <f t="shared" si="32"/>
        <v>374294.05</v>
      </c>
      <c r="CO37" s="144">
        <f t="shared" si="32"/>
        <v>446327.98</v>
      </c>
      <c r="CP37" s="144">
        <f t="shared" si="32"/>
        <v>9776227.3699999992</v>
      </c>
      <c r="CQ37" s="144">
        <f t="shared" si="32"/>
        <v>5231186.37</v>
      </c>
      <c r="CR37" s="144">
        <f t="shared" si="32"/>
        <v>353750.66</v>
      </c>
      <c r="CS37" s="144">
        <f t="shared" si="32"/>
        <v>257471.78</v>
      </c>
      <c r="CT37" s="144">
        <f t="shared" si="32"/>
        <v>163733.07</v>
      </c>
      <c r="CU37" s="144">
        <f t="shared" si="32"/>
        <v>131909.13</v>
      </c>
      <c r="CV37" s="144">
        <f t="shared" si="32"/>
        <v>64180.35</v>
      </c>
      <c r="CW37" s="144">
        <f t="shared" si="32"/>
        <v>42596.1</v>
      </c>
      <c r="CX37" s="144">
        <f t="shared" si="32"/>
        <v>50011.77</v>
      </c>
      <c r="CY37" s="144">
        <f t="shared" si="32"/>
        <v>116137.97</v>
      </c>
      <c r="CZ37" s="144">
        <f t="shared" si="32"/>
        <v>169899.57</v>
      </c>
      <c r="DA37" s="144">
        <f t="shared" si="32"/>
        <v>44919.27</v>
      </c>
      <c r="DB37" s="144">
        <f t="shared" si="32"/>
        <v>262995.44</v>
      </c>
      <c r="DC37" s="144">
        <f t="shared" si="32"/>
        <v>100662.44</v>
      </c>
      <c r="DD37" s="144">
        <f t="shared" si="32"/>
        <v>146308.01</v>
      </c>
      <c r="DE37" s="144">
        <f t="shared" si="32"/>
        <v>171501.29</v>
      </c>
      <c r="DF37" s="144">
        <f t="shared" si="32"/>
        <v>26472.17</v>
      </c>
      <c r="DG37" s="144">
        <f t="shared" si="32"/>
        <v>108572.71</v>
      </c>
      <c r="DH37" s="144">
        <f t="shared" si="32"/>
        <v>6302880.4400000004</v>
      </c>
      <c r="DI37" s="144">
        <f t="shared" si="32"/>
        <v>18750.509999999998</v>
      </c>
      <c r="DJ37" s="144">
        <f t="shared" si="32"/>
        <v>312052.92</v>
      </c>
      <c r="DK37" s="144">
        <f t="shared" si="32"/>
        <v>946138.82</v>
      </c>
      <c r="DL37" s="144">
        <f t="shared" si="32"/>
        <v>262994.27</v>
      </c>
      <c r="DM37" s="144">
        <f t="shared" si="32"/>
        <v>95288.75</v>
      </c>
      <c r="DN37" s="144">
        <f t="shared" si="32"/>
        <v>1360020.6</v>
      </c>
      <c r="DO37" s="144">
        <f t="shared" si="32"/>
        <v>154039.67999999999</v>
      </c>
      <c r="DP37" s="144">
        <f t="shared" si="32"/>
        <v>472191.64</v>
      </c>
      <c r="DQ37" s="144">
        <f t="shared" si="32"/>
        <v>680803.64</v>
      </c>
      <c r="DR37" s="144">
        <f t="shared" si="32"/>
        <v>143624.06</v>
      </c>
      <c r="DS37" s="144">
        <f t="shared" si="32"/>
        <v>0</v>
      </c>
      <c r="DT37" s="144">
        <f t="shared" si="32"/>
        <v>120662.22</v>
      </c>
      <c r="DU37" s="144">
        <f t="shared" si="32"/>
        <v>140234.97</v>
      </c>
      <c r="DV37" s="144">
        <f t="shared" si="32"/>
        <v>9629.27</v>
      </c>
      <c r="DW37" s="144">
        <f t="shared" si="32"/>
        <v>85383.58</v>
      </c>
      <c r="DX37" s="144">
        <f t="shared" si="32"/>
        <v>63987.95</v>
      </c>
      <c r="DY37" s="144">
        <f t="shared" si="32"/>
        <v>39618.6</v>
      </c>
      <c r="DZ37" s="144">
        <f t="shared" si="32"/>
        <v>22004.42</v>
      </c>
      <c r="EA37" s="144">
        <f t="shared" si="32"/>
        <v>185053.25</v>
      </c>
      <c r="EB37" s="144">
        <f t="shared" si="32"/>
        <v>833105.79</v>
      </c>
      <c r="EC37" s="144">
        <f t="shared" si="32"/>
        <v>215570.45</v>
      </c>
      <c r="ED37" s="144">
        <f t="shared" ref="ED37:GA37" si="33">ROUND(ED27*0.9,2)</f>
        <v>198646</v>
      </c>
      <c r="EE37" s="144">
        <f t="shared" si="33"/>
        <v>127954.25</v>
      </c>
      <c r="EF37" s="144">
        <f t="shared" si="33"/>
        <v>814449.94</v>
      </c>
      <c r="EG37" s="144">
        <f t="shared" si="33"/>
        <v>53717.71</v>
      </c>
      <c r="EH37" s="144">
        <f t="shared" si="33"/>
        <v>151078.35</v>
      </c>
      <c r="EI37" s="144">
        <f t="shared" si="33"/>
        <v>0</v>
      </c>
      <c r="EJ37" s="144">
        <f t="shared" si="33"/>
        <v>59103.5</v>
      </c>
      <c r="EK37" s="144">
        <f t="shared" si="33"/>
        <v>2296624.88</v>
      </c>
      <c r="EL37" s="144">
        <f t="shared" si="33"/>
        <v>3018456.86</v>
      </c>
      <c r="EM37" s="144">
        <f t="shared" si="33"/>
        <v>215555.42</v>
      </c>
      <c r="EN37" s="144">
        <f t="shared" si="33"/>
        <v>200374.28</v>
      </c>
      <c r="EO37" s="144">
        <f t="shared" si="33"/>
        <v>119968.07</v>
      </c>
      <c r="EP37" s="144">
        <f t="shared" si="33"/>
        <v>162786.60999999999</v>
      </c>
      <c r="EQ37" s="144">
        <f t="shared" si="33"/>
        <v>62640.9</v>
      </c>
      <c r="ER37" s="144">
        <f t="shared" si="33"/>
        <v>152826.4</v>
      </c>
      <c r="ES37" s="144">
        <f t="shared" si="33"/>
        <v>799655.82</v>
      </c>
      <c r="ET37" s="144">
        <f t="shared" si="33"/>
        <v>137451.73000000001</v>
      </c>
      <c r="EU37" s="144">
        <f t="shared" si="33"/>
        <v>113304.48</v>
      </c>
      <c r="EV37" s="144">
        <f t="shared" si="33"/>
        <v>145610.04999999999</v>
      </c>
      <c r="EW37" s="144">
        <f t="shared" si="33"/>
        <v>143395.9</v>
      </c>
      <c r="EX37" s="144">
        <f t="shared" si="33"/>
        <v>0</v>
      </c>
      <c r="EY37" s="144">
        <f t="shared" si="33"/>
        <v>121445.85</v>
      </c>
      <c r="EZ37" s="144">
        <f t="shared" si="33"/>
        <v>72376.81</v>
      </c>
      <c r="FA37" s="144">
        <f t="shared" si="33"/>
        <v>36584.69</v>
      </c>
      <c r="FB37" s="144">
        <f t="shared" si="33"/>
        <v>52362.22</v>
      </c>
      <c r="FC37" s="144">
        <f t="shared" si="33"/>
        <v>1138577.1200000001</v>
      </c>
      <c r="FD37" s="144">
        <f t="shared" si="33"/>
        <v>351009.46</v>
      </c>
      <c r="FE37" s="144">
        <f t="shared" si="33"/>
        <v>980128.84</v>
      </c>
      <c r="FF37" s="144">
        <f t="shared" si="33"/>
        <v>221093.13</v>
      </c>
      <c r="FG37" s="144">
        <f t="shared" si="33"/>
        <v>96608.960000000006</v>
      </c>
      <c r="FH37" s="144">
        <f t="shared" si="33"/>
        <v>144719.65</v>
      </c>
      <c r="FI37" s="144">
        <f t="shared" si="33"/>
        <v>76452.36</v>
      </c>
      <c r="FJ37" s="144">
        <f t="shared" si="33"/>
        <v>149833.37</v>
      </c>
      <c r="FK37" s="144">
        <f t="shared" si="33"/>
        <v>510390.27</v>
      </c>
      <c r="FL37" s="144">
        <f t="shared" si="33"/>
        <v>538477.22</v>
      </c>
      <c r="FM37" s="144">
        <f t="shared" si="33"/>
        <v>943349.72</v>
      </c>
      <c r="FN37" s="144">
        <f t="shared" si="33"/>
        <v>2245413.34</v>
      </c>
      <c r="FO37" s="144">
        <f t="shared" si="33"/>
        <v>1037940.19</v>
      </c>
      <c r="FP37" s="144">
        <f t="shared" si="33"/>
        <v>5212232.97</v>
      </c>
      <c r="FQ37" s="144">
        <f t="shared" si="33"/>
        <v>0</v>
      </c>
      <c r="FR37" s="144">
        <f t="shared" si="33"/>
        <v>916060.62</v>
      </c>
      <c r="FS37" s="144">
        <f t="shared" si="33"/>
        <v>605221.14</v>
      </c>
      <c r="FT37" s="144">
        <f t="shared" si="33"/>
        <v>0</v>
      </c>
      <c r="FU37" s="144">
        <f t="shared" si="33"/>
        <v>135373.03</v>
      </c>
      <c r="FV37" s="144">
        <f t="shared" si="33"/>
        <v>115005.38</v>
      </c>
      <c r="FW37" s="144">
        <f t="shared" si="33"/>
        <v>135746.79</v>
      </c>
      <c r="FX37" s="144">
        <f t="shared" si="33"/>
        <v>368614.52</v>
      </c>
      <c r="FY37" s="144">
        <f t="shared" si="33"/>
        <v>163961.89000000001</v>
      </c>
      <c r="FZ37" s="144">
        <f t="shared" si="33"/>
        <v>69196.91</v>
      </c>
      <c r="GA37" s="144">
        <f t="shared" si="33"/>
        <v>1792569.3</v>
      </c>
      <c r="GB37" s="138">
        <f t="shared" si="6"/>
        <v>281049227.81999981</v>
      </c>
      <c r="GD37" s="170" t="s">
        <v>933</v>
      </c>
      <c r="GE37" s="180">
        <f>SUM(GE34:GE36)</f>
        <v>67589737</v>
      </c>
      <c r="GF37" s="171"/>
      <c r="GG37" s="171"/>
      <c r="GH37" s="171"/>
      <c r="GI37" s="171"/>
      <c r="GJ37" s="171"/>
    </row>
    <row r="38" spans="1:250" ht="26.25" thickBot="1">
      <c r="A38" s="166">
        <v>14</v>
      </c>
      <c r="B38" s="172" t="s">
        <v>934</v>
      </c>
      <c r="C38" s="135">
        <v>14</v>
      </c>
      <c r="E38" s="144">
        <f>MIN(E36,E37)</f>
        <v>1148016.72</v>
      </c>
      <c r="F38" s="144">
        <f t="shared" ref="F38:BQ38" si="34">MIN(F36,F37)</f>
        <v>3763539.47</v>
      </c>
      <c r="G38" s="144">
        <f t="shared" si="34"/>
        <v>968508.97</v>
      </c>
      <c r="H38" s="144">
        <f t="shared" si="34"/>
        <v>3006211.08</v>
      </c>
      <c r="I38" s="144">
        <f t="shared" si="34"/>
        <v>247144.14</v>
      </c>
      <c r="J38" s="144">
        <f t="shared" si="34"/>
        <v>162390.07999999999</v>
      </c>
      <c r="K38" s="144">
        <f t="shared" si="34"/>
        <v>1005791.27</v>
      </c>
      <c r="L38" s="144">
        <f t="shared" si="34"/>
        <v>220006.45</v>
      </c>
      <c r="M38" s="144">
        <f t="shared" si="34"/>
        <v>60170.25</v>
      </c>
      <c r="N38" s="144">
        <f t="shared" si="34"/>
        <v>258515.33000000002</v>
      </c>
      <c r="O38" s="144">
        <f t="shared" si="34"/>
        <v>244187.51</v>
      </c>
      <c r="P38" s="144">
        <f t="shared" si="34"/>
        <v>10206557.020000001</v>
      </c>
      <c r="Q38" s="144">
        <f t="shared" si="34"/>
        <v>2494187.2200000002</v>
      </c>
      <c r="R38" s="144">
        <f t="shared" si="34"/>
        <v>58217.16</v>
      </c>
      <c r="S38" s="144">
        <f t="shared" si="34"/>
        <v>5278547.83</v>
      </c>
      <c r="T38" s="144">
        <f t="shared" si="34"/>
        <v>145001.87</v>
      </c>
      <c r="U38" s="144">
        <f t="shared" si="34"/>
        <v>348625.11000000004</v>
      </c>
      <c r="V38" s="144">
        <f t="shared" si="34"/>
        <v>39889.1</v>
      </c>
      <c r="W38" s="144">
        <f t="shared" si="34"/>
        <v>27159.739999999998</v>
      </c>
      <c r="X38" s="144">
        <f t="shared" si="34"/>
        <v>47690.85</v>
      </c>
      <c r="Y38" s="144">
        <f t="shared" si="34"/>
        <v>16298.13</v>
      </c>
      <c r="Z38" s="144">
        <f t="shared" si="34"/>
        <v>16947.97</v>
      </c>
      <c r="AA38" s="144">
        <f t="shared" si="34"/>
        <v>72290.09</v>
      </c>
      <c r="AB38" s="144">
        <f t="shared" si="34"/>
        <v>43459.86</v>
      </c>
      <c r="AC38" s="144">
        <f t="shared" si="34"/>
        <v>4303741.32</v>
      </c>
      <c r="AD38" s="144">
        <f t="shared" si="34"/>
        <v>6143007.0899999999</v>
      </c>
      <c r="AE38" s="144">
        <f t="shared" si="34"/>
        <v>119105.01999999999</v>
      </c>
      <c r="AF38" s="144">
        <f t="shared" si="34"/>
        <v>119637.1</v>
      </c>
      <c r="AG38" s="144">
        <f t="shared" si="34"/>
        <v>63182.679999999993</v>
      </c>
      <c r="AH38" s="144">
        <f t="shared" si="34"/>
        <v>42808.09</v>
      </c>
      <c r="AI38" s="144">
        <f t="shared" si="34"/>
        <v>288164.39</v>
      </c>
      <c r="AJ38" s="144">
        <f t="shared" si="34"/>
        <v>116265.38</v>
      </c>
      <c r="AK38" s="144">
        <f t="shared" si="34"/>
        <v>39482.979999999996</v>
      </c>
      <c r="AL38" s="144">
        <f t="shared" si="34"/>
        <v>31973.440000000002</v>
      </c>
      <c r="AM38" s="144">
        <f t="shared" si="34"/>
        <v>74944.2</v>
      </c>
      <c r="AN38" s="144">
        <f t="shared" si="34"/>
        <v>84061.42</v>
      </c>
      <c r="AO38" s="144">
        <f t="shared" si="34"/>
        <v>72146.06</v>
      </c>
      <c r="AP38" s="144">
        <f t="shared" si="34"/>
        <v>65766.540000000008</v>
      </c>
      <c r="AQ38" s="144">
        <f t="shared" si="34"/>
        <v>619392.37</v>
      </c>
      <c r="AR38" s="144">
        <f t="shared" si="34"/>
        <v>11597905.970000001</v>
      </c>
      <c r="AS38" s="144">
        <f t="shared" si="34"/>
        <v>105665.88999999998</v>
      </c>
      <c r="AT38" s="144">
        <f t="shared" si="34"/>
        <v>8765368.8599999994</v>
      </c>
      <c r="AU38" s="144">
        <f t="shared" si="34"/>
        <v>857608.83000000007</v>
      </c>
      <c r="AV38" s="144">
        <f t="shared" si="34"/>
        <v>511570.18</v>
      </c>
      <c r="AW38" s="144">
        <f t="shared" si="34"/>
        <v>117124.88</v>
      </c>
      <c r="AX38" s="144">
        <f t="shared" si="34"/>
        <v>125339.08000000002</v>
      </c>
      <c r="AY38" s="144">
        <f t="shared" si="34"/>
        <v>37693.26</v>
      </c>
      <c r="AZ38" s="144">
        <f t="shared" si="34"/>
        <v>50658.37</v>
      </c>
      <c r="BA38" s="144">
        <f t="shared" si="34"/>
        <v>179596.00999999998</v>
      </c>
      <c r="BB38" s="144">
        <f t="shared" si="34"/>
        <v>1165469.8500000001</v>
      </c>
      <c r="BC38" s="144">
        <f t="shared" si="34"/>
        <v>1609489.6500000001</v>
      </c>
      <c r="BD38" s="144">
        <f t="shared" si="34"/>
        <v>1727238.37</v>
      </c>
      <c r="BE38" s="144">
        <f t="shared" si="34"/>
        <v>2031892.84</v>
      </c>
      <c r="BF38" s="144">
        <f t="shared" si="34"/>
        <v>102162.66</v>
      </c>
      <c r="BG38" s="144">
        <f t="shared" si="34"/>
        <v>235873.04</v>
      </c>
      <c r="BH38" s="144">
        <f t="shared" si="34"/>
        <v>3103297.55</v>
      </c>
      <c r="BI38" s="144">
        <f t="shared" si="34"/>
        <v>228660.32</v>
      </c>
      <c r="BJ38" s="144">
        <f t="shared" si="34"/>
        <v>150884.82</v>
      </c>
      <c r="BK38" s="144">
        <f t="shared" si="34"/>
        <v>163135.92000000001</v>
      </c>
      <c r="BL38" s="144">
        <f t="shared" si="34"/>
        <v>948802.26</v>
      </c>
      <c r="BM38" s="144">
        <f t="shared" si="34"/>
        <v>1934510.26</v>
      </c>
      <c r="BN38" s="144">
        <f t="shared" si="34"/>
        <v>70443.22</v>
      </c>
      <c r="BO38" s="144">
        <f t="shared" si="34"/>
        <v>158547.16</v>
      </c>
      <c r="BP38" s="144">
        <f t="shared" si="34"/>
        <v>263496.88</v>
      </c>
      <c r="BQ38" s="144">
        <f t="shared" si="34"/>
        <v>266732.33</v>
      </c>
      <c r="BR38" s="144">
        <f t="shared" ref="BR38:EC38" si="35">MIN(BR36,BR37)</f>
        <v>63138.68</v>
      </c>
      <c r="BS38" s="144">
        <f t="shared" si="35"/>
        <v>610442.55000000005</v>
      </c>
      <c r="BT38" s="144">
        <f t="shared" si="35"/>
        <v>588503.08000000007</v>
      </c>
      <c r="BU38" s="144">
        <f t="shared" si="35"/>
        <v>141727.99</v>
      </c>
      <c r="BV38" s="144">
        <f t="shared" si="35"/>
        <v>118349.79999999999</v>
      </c>
      <c r="BW38" s="144">
        <f t="shared" si="35"/>
        <v>61247</v>
      </c>
      <c r="BX38" s="144">
        <f t="shared" si="35"/>
        <v>284650.09000000003</v>
      </c>
      <c r="BY38" s="144">
        <f t="shared" si="35"/>
        <v>176901.48</v>
      </c>
      <c r="BZ38" s="144">
        <f t="shared" si="35"/>
        <v>2079.9499999999998</v>
      </c>
      <c r="CA38" s="144">
        <f t="shared" si="35"/>
        <v>114161.01000000001</v>
      </c>
      <c r="CB38" s="144">
        <f t="shared" si="35"/>
        <v>5015.1499999999996</v>
      </c>
      <c r="CC38" s="144">
        <f t="shared" si="35"/>
        <v>0</v>
      </c>
      <c r="CD38" s="144">
        <f t="shared" si="35"/>
        <v>9043993.0299999993</v>
      </c>
      <c r="CE38" s="144">
        <f t="shared" si="35"/>
        <v>56697.279999999999</v>
      </c>
      <c r="CF38" s="144">
        <f t="shared" si="35"/>
        <v>0</v>
      </c>
      <c r="CG38" s="144">
        <f t="shared" si="35"/>
        <v>66080.710000000006</v>
      </c>
      <c r="CH38" s="144">
        <f t="shared" si="35"/>
        <v>59536.880000000005</v>
      </c>
      <c r="CI38" s="144">
        <f t="shared" si="35"/>
        <v>32426.93</v>
      </c>
      <c r="CJ38" s="144">
        <f t="shared" si="35"/>
        <v>19725.330000000002</v>
      </c>
      <c r="CK38" s="144">
        <f t="shared" si="35"/>
        <v>73511.37</v>
      </c>
      <c r="CL38" s="144">
        <f t="shared" si="35"/>
        <v>121101.58</v>
      </c>
      <c r="CM38" s="144">
        <f t="shared" si="35"/>
        <v>729671.17999999993</v>
      </c>
      <c r="CN38" s="144">
        <f t="shared" si="35"/>
        <v>156987.45000000001</v>
      </c>
      <c r="CO38" s="144">
        <f t="shared" si="35"/>
        <v>189152.94</v>
      </c>
      <c r="CP38" s="144">
        <f t="shared" si="35"/>
        <v>4168713.67</v>
      </c>
      <c r="CQ38" s="144">
        <f t="shared" si="35"/>
        <v>2176089.52</v>
      </c>
      <c r="CR38" s="144">
        <f t="shared" si="35"/>
        <v>149263.29999999999</v>
      </c>
      <c r="CS38" s="144">
        <f t="shared" si="35"/>
        <v>111995.9</v>
      </c>
      <c r="CT38" s="144">
        <f t="shared" si="35"/>
        <v>73302.48</v>
      </c>
      <c r="CU38" s="144">
        <f t="shared" si="35"/>
        <v>58057.65</v>
      </c>
      <c r="CV38" s="144">
        <f t="shared" si="35"/>
        <v>29307.15</v>
      </c>
      <c r="CW38" s="144">
        <f t="shared" si="35"/>
        <v>24257.85</v>
      </c>
      <c r="CX38" s="144">
        <f t="shared" si="35"/>
        <v>39842.800000000003</v>
      </c>
      <c r="CY38" s="144">
        <f t="shared" si="35"/>
        <v>66032.31</v>
      </c>
      <c r="CZ38" s="144">
        <f t="shared" si="35"/>
        <v>88608.98000000001</v>
      </c>
      <c r="DA38" s="144">
        <f t="shared" si="35"/>
        <v>28380.77</v>
      </c>
      <c r="DB38" s="144">
        <f t="shared" si="35"/>
        <v>122312.37</v>
      </c>
      <c r="DC38" s="144">
        <f t="shared" si="35"/>
        <v>48480.009999999995</v>
      </c>
      <c r="DD38" s="144">
        <f t="shared" si="35"/>
        <v>67762.11</v>
      </c>
      <c r="DE38" s="144">
        <f t="shared" si="35"/>
        <v>80676.33</v>
      </c>
      <c r="DF38" s="144">
        <f t="shared" si="35"/>
        <v>13268.24</v>
      </c>
      <c r="DG38" s="144">
        <f t="shared" si="35"/>
        <v>46124.66</v>
      </c>
      <c r="DH38" s="144">
        <f t="shared" si="35"/>
        <v>2881366.29</v>
      </c>
      <c r="DI38" s="144">
        <f t="shared" si="35"/>
        <v>18750.509999999998</v>
      </c>
      <c r="DJ38" s="144">
        <f t="shared" si="35"/>
        <v>138099.75</v>
      </c>
      <c r="DK38" s="144">
        <f t="shared" si="35"/>
        <v>406647.55000000005</v>
      </c>
      <c r="DL38" s="144">
        <f t="shared" si="35"/>
        <v>112535.56</v>
      </c>
      <c r="DM38" s="144">
        <f t="shared" si="35"/>
        <v>43117.919999999998</v>
      </c>
      <c r="DN38" s="144">
        <f t="shared" si="35"/>
        <v>598479.37</v>
      </c>
      <c r="DO38" s="144">
        <f t="shared" si="35"/>
        <v>71692.819999999992</v>
      </c>
      <c r="DP38" s="144">
        <f t="shared" si="35"/>
        <v>202125.81</v>
      </c>
      <c r="DQ38" s="144">
        <f t="shared" si="35"/>
        <v>291239.65000000002</v>
      </c>
      <c r="DR38" s="144">
        <f t="shared" si="35"/>
        <v>66550.45</v>
      </c>
      <c r="DS38" s="144">
        <f t="shared" si="35"/>
        <v>0</v>
      </c>
      <c r="DT38" s="144">
        <f t="shared" si="35"/>
        <v>54695.320000000007</v>
      </c>
      <c r="DU38" s="144">
        <f t="shared" si="35"/>
        <v>60285.120000000003</v>
      </c>
      <c r="DV38" s="144">
        <f t="shared" si="35"/>
        <v>6826.37</v>
      </c>
      <c r="DW38" s="144">
        <f t="shared" si="35"/>
        <v>41853.35</v>
      </c>
      <c r="DX38" s="144">
        <f t="shared" si="35"/>
        <v>28660.739999999998</v>
      </c>
      <c r="DY38" s="144">
        <f t="shared" si="35"/>
        <v>18510.55</v>
      </c>
      <c r="DZ38" s="144">
        <f t="shared" si="35"/>
        <v>10916.67</v>
      </c>
      <c r="EA38" s="144">
        <f t="shared" si="35"/>
        <v>77864.709999999992</v>
      </c>
      <c r="EB38" s="144">
        <f t="shared" si="35"/>
        <v>348967.08999999997</v>
      </c>
      <c r="EC38" s="144">
        <f t="shared" si="35"/>
        <v>89227.05</v>
      </c>
      <c r="ED38" s="144">
        <f t="shared" ref="ED38:GA38" si="36">MIN(ED36,ED37)</f>
        <v>89759.13</v>
      </c>
      <c r="EE38" s="144">
        <f t="shared" si="36"/>
        <v>58782.840000000004</v>
      </c>
      <c r="EF38" s="144">
        <f t="shared" si="36"/>
        <v>333389.28000000003</v>
      </c>
      <c r="EG38" s="144">
        <f t="shared" si="36"/>
        <v>26367.43</v>
      </c>
      <c r="EH38" s="144">
        <f t="shared" si="36"/>
        <v>71366.880000000005</v>
      </c>
      <c r="EI38" s="144">
        <f t="shared" si="36"/>
        <v>0</v>
      </c>
      <c r="EJ38" s="144">
        <f t="shared" si="36"/>
        <v>26727.14</v>
      </c>
      <c r="EK38" s="144">
        <f t="shared" si="36"/>
        <v>953640.01</v>
      </c>
      <c r="EL38" s="144">
        <f t="shared" si="36"/>
        <v>1336743.3600000001</v>
      </c>
      <c r="EM38" s="144">
        <f t="shared" si="36"/>
        <v>95185.079999999987</v>
      </c>
      <c r="EN38" s="144">
        <f t="shared" si="36"/>
        <v>91893.609999999986</v>
      </c>
      <c r="EO38" s="144">
        <f t="shared" si="36"/>
        <v>56934.78</v>
      </c>
      <c r="EP38" s="144">
        <f t="shared" si="36"/>
        <v>68183.48000000001</v>
      </c>
      <c r="EQ38" s="144">
        <f t="shared" si="36"/>
        <v>29058.370000000003</v>
      </c>
      <c r="ER38" s="144">
        <f t="shared" si="36"/>
        <v>65145.2</v>
      </c>
      <c r="ES38" s="144">
        <f t="shared" si="36"/>
        <v>327093</v>
      </c>
      <c r="ET38" s="144">
        <f t="shared" si="36"/>
        <v>61782.61</v>
      </c>
      <c r="EU38" s="144">
        <f t="shared" si="36"/>
        <v>50286.01</v>
      </c>
      <c r="EV38" s="144">
        <f t="shared" si="36"/>
        <v>66073.47</v>
      </c>
      <c r="EW38" s="144">
        <f t="shared" si="36"/>
        <v>63787.32</v>
      </c>
      <c r="EX38" s="144">
        <f t="shared" si="36"/>
        <v>0</v>
      </c>
      <c r="EY38" s="144">
        <f t="shared" si="36"/>
        <v>51079.19</v>
      </c>
      <c r="EZ38" s="144">
        <f t="shared" si="36"/>
        <v>32958.229999999996</v>
      </c>
      <c r="FA38" s="144">
        <f t="shared" si="36"/>
        <v>19297.63</v>
      </c>
      <c r="FB38" s="144">
        <f t="shared" si="36"/>
        <v>26022.9</v>
      </c>
      <c r="FC38" s="144">
        <f t="shared" si="36"/>
        <v>469663.44</v>
      </c>
      <c r="FD38" s="144">
        <f t="shared" si="36"/>
        <v>154536.33000000002</v>
      </c>
      <c r="FE38" s="144">
        <f t="shared" si="36"/>
        <v>415110.17000000004</v>
      </c>
      <c r="FF38" s="144">
        <f t="shared" si="36"/>
        <v>104817.32</v>
      </c>
      <c r="FG38" s="144">
        <f t="shared" si="36"/>
        <v>53747.33</v>
      </c>
      <c r="FH38" s="144">
        <f t="shared" si="36"/>
        <v>62393.08</v>
      </c>
      <c r="FI38" s="144">
        <f t="shared" si="36"/>
        <v>40059.4</v>
      </c>
      <c r="FJ38" s="144">
        <f t="shared" si="36"/>
        <v>80474.070000000007</v>
      </c>
      <c r="FK38" s="144">
        <f t="shared" si="36"/>
        <v>238597.55</v>
      </c>
      <c r="FL38" s="144">
        <f t="shared" si="36"/>
        <v>237858.49000000002</v>
      </c>
      <c r="FM38" s="144">
        <f t="shared" si="36"/>
        <v>413127.23</v>
      </c>
      <c r="FN38" s="144">
        <f t="shared" si="36"/>
        <v>953510.53</v>
      </c>
      <c r="FO38" s="144">
        <f t="shared" si="36"/>
        <v>440772.38</v>
      </c>
      <c r="FP38" s="144">
        <f t="shared" si="36"/>
        <v>2085269.39</v>
      </c>
      <c r="FQ38" s="144">
        <f t="shared" si="36"/>
        <v>0</v>
      </c>
      <c r="FR38" s="144">
        <f t="shared" si="36"/>
        <v>393908.41</v>
      </c>
      <c r="FS38" s="144">
        <f t="shared" si="36"/>
        <v>273256.08</v>
      </c>
      <c r="FT38" s="144">
        <f t="shared" si="36"/>
        <v>0</v>
      </c>
      <c r="FU38" s="144">
        <f t="shared" si="36"/>
        <v>60794.97</v>
      </c>
      <c r="FV38" s="144">
        <f t="shared" si="36"/>
        <v>55216.53</v>
      </c>
      <c r="FW38" s="144">
        <f t="shared" si="36"/>
        <v>72283.450000000012</v>
      </c>
      <c r="FX38" s="144">
        <f t="shared" si="36"/>
        <v>174997.09</v>
      </c>
      <c r="FY38" s="144">
        <f t="shared" si="36"/>
        <v>79627.41</v>
      </c>
      <c r="FZ38" s="144">
        <f t="shared" si="36"/>
        <v>34113.61</v>
      </c>
      <c r="GA38" s="144">
        <f t="shared" si="36"/>
        <v>757209.99</v>
      </c>
      <c r="GB38" s="138">
        <f t="shared" si="6"/>
        <v>115901091.17000002</v>
      </c>
      <c r="GC38" s="158"/>
      <c r="GD38" s="159"/>
      <c r="GE38" s="153"/>
      <c r="GG38" s="181" t="s">
        <v>935</v>
      </c>
      <c r="GH38" s="182"/>
      <c r="GI38" s="183"/>
      <c r="GJ38" s="183"/>
    </row>
    <row r="39" spans="1:250" s="190" customFormat="1" ht="25.5">
      <c r="A39" s="184">
        <v>15</v>
      </c>
      <c r="B39" s="185" t="s">
        <v>936</v>
      </c>
      <c r="C39" s="184">
        <v>15</v>
      </c>
      <c r="D39" s="184"/>
      <c r="E39" s="186">
        <f>VLOOKUP(E2,[2]TOAD_Download!$B$1:$N$65536,13,0)</f>
        <v>711293.43999999994</v>
      </c>
      <c r="F39" s="186">
        <f>VLOOKUP(F2,[2]TOAD_Download!$B$1:$N$65536,13,0)</f>
        <v>3617556.93</v>
      </c>
      <c r="G39" s="186">
        <f>VLOOKUP(G2,[2]TOAD_Download!$B$1:$N$65536,13,0)</f>
        <v>853927.95</v>
      </c>
      <c r="H39" s="186">
        <f>VLOOKUP(H2,[2]TOAD_Download!$B$1:$N$65536,13,0)</f>
        <v>2688518.17</v>
      </c>
      <c r="I39" s="186">
        <f>VLOOKUP(I2,[2]TOAD_Download!$B$1:$N$65536,13,0)</f>
        <v>257406.86</v>
      </c>
      <c r="J39" s="186">
        <f>VLOOKUP(J2,[2]TOAD_Download!$B$1:$N$65536,13,0)</f>
        <v>128038.07</v>
      </c>
      <c r="K39" s="186">
        <f>VLOOKUP(K2,[2]TOAD_Download!$B$1:$N$65536,13,0)</f>
        <v>1059719.1100000001</v>
      </c>
      <c r="L39" s="186">
        <f>VLOOKUP(L2,[2]TOAD_Download!$B$1:$N$65536,13,0)</f>
        <v>221649.69</v>
      </c>
      <c r="M39" s="186">
        <f>VLOOKUP(M2,[2]TOAD_Download!$B$1:$N$65536,13,0)</f>
        <v>49891.68</v>
      </c>
      <c r="N39" s="186">
        <f>VLOOKUP(N2,[2]TOAD_Download!$B$1:$N$65536,13,0)</f>
        <v>295057.90000000002</v>
      </c>
      <c r="O39" s="186">
        <f>VLOOKUP(O2,[2]TOAD_Download!$B$1:$N$65536,13,0)</f>
        <v>296803.05</v>
      </c>
      <c r="P39" s="186">
        <f>VLOOKUP(P2,[2]TOAD_Download!$B$1:$N$65536,13,0)</f>
        <v>9188892.9600000009</v>
      </c>
      <c r="Q39" s="186">
        <f>VLOOKUP(Q2,[2]TOAD_Download!$B$1:$N$65536,13,0)</f>
        <v>2190222.17</v>
      </c>
      <c r="R39" s="186">
        <f>VLOOKUP(R2,[2]TOAD_Download!$B$1:$N$65536,13,0)</f>
        <v>47024.33</v>
      </c>
      <c r="S39" s="186">
        <f>VLOOKUP(S2,[2]TOAD_Download!$B$1:$N$65536,13,0)</f>
        <v>4356590.82</v>
      </c>
      <c r="T39" s="186">
        <f>VLOOKUP(T2,[2]TOAD_Download!$B$1:$N$65536,13,0)</f>
        <v>118537.15</v>
      </c>
      <c r="U39" s="186">
        <f>VLOOKUP(U2,[2]TOAD_Download!$B$1:$N$65536,13,0)</f>
        <v>358001.59</v>
      </c>
      <c r="V39" s="186">
        <f>VLOOKUP(V2,[2]TOAD_Download!$B$1:$N$65536,13,0)</f>
        <v>55343.34</v>
      </c>
      <c r="W39" s="186">
        <f>VLOOKUP(W2,[2]TOAD_Download!$B$1:$N$65536,13,0)</f>
        <v>17965.599999999999</v>
      </c>
      <c r="X39" s="186">
        <f>VLOOKUP(X2,[2]TOAD_Download!$B$1:$N$65536,13,0)</f>
        <v>46839.71</v>
      </c>
      <c r="Y39" s="186">
        <f>VLOOKUP(Y2,[2]TOAD_Download!$B$1:$N$65536,13,0)</f>
        <v>11963.4</v>
      </c>
      <c r="Z39" s="186">
        <f>VLOOKUP(Z2,[2]TOAD_Download!$B$1:$N$65536,13,0)</f>
        <v>21020.799999999999</v>
      </c>
      <c r="AA39" s="186">
        <f>VLOOKUP(AA2,[2]TOAD_Download!$B$1:$N$65536,13,0)</f>
        <v>52808.45</v>
      </c>
      <c r="AB39" s="186">
        <f>VLOOKUP(AB2,[2]TOAD_Download!$B$1:$N$65536,13,0)</f>
        <v>45501.49</v>
      </c>
      <c r="AC39" s="186">
        <f>VLOOKUP(AC2,[2]TOAD_Download!$B$1:$N$65536,13,0)</f>
        <v>3831355.08</v>
      </c>
      <c r="AD39" s="186">
        <f>VLOOKUP(AD2,[2]TOAD_Download!$B$1:$N$65536,13,0)</f>
        <v>5885621.5199999996</v>
      </c>
      <c r="AE39" s="186">
        <f>VLOOKUP(AE2,[2]TOAD_Download!$B$1:$N$65536,13,0)</f>
        <v>135715.87</v>
      </c>
      <c r="AF39" s="186">
        <f>VLOOKUP(AF2,[2]TOAD_Download!$B$1:$N$65536,13,0)</f>
        <v>98983.09</v>
      </c>
      <c r="AG39" s="186">
        <f>VLOOKUP(AG2,[2]TOAD_Download!$B$1:$N$65536,13,0)</f>
        <v>69360.91</v>
      </c>
      <c r="AH39" s="186">
        <f>VLOOKUP(AH2,[2]TOAD_Download!$B$1:$N$65536,13,0)</f>
        <v>36567.32</v>
      </c>
      <c r="AI39" s="186">
        <f>VLOOKUP(AI2,[2]TOAD_Download!$B$1:$N$65536,13,0)</f>
        <v>292426.01</v>
      </c>
      <c r="AJ39" s="186">
        <f>VLOOKUP(AJ2,[2]TOAD_Download!$B$1:$N$65536,13,0)</f>
        <v>100247.31</v>
      </c>
      <c r="AK39" s="186">
        <f>VLOOKUP(AK2,[2]TOAD_Download!$B$1:$N$65536,13,0)</f>
        <v>44127.06</v>
      </c>
      <c r="AL39" s="186">
        <f>VLOOKUP(AL2,[2]TOAD_Download!$B$1:$N$65536,13,0)</f>
        <v>29883.58</v>
      </c>
      <c r="AM39" s="186">
        <f>VLOOKUP(AM2,[2]TOAD_Download!$B$1:$N$65536,13,0)</f>
        <v>53599.76</v>
      </c>
      <c r="AN39" s="186">
        <f>VLOOKUP(AN2,[2]TOAD_Download!$B$1:$N$65536,13,0)</f>
        <v>74088.67</v>
      </c>
      <c r="AO39" s="186">
        <f>VLOOKUP(AO2,[2]TOAD_Download!$B$1:$N$65536,13,0)</f>
        <v>58126.59</v>
      </c>
      <c r="AP39" s="186">
        <f>VLOOKUP(AP2,[2]TOAD_Download!$B$1:$N$65536,13,0)</f>
        <v>67318.710000000006</v>
      </c>
      <c r="AQ39" s="186">
        <f>VLOOKUP(AQ2,[2]TOAD_Download!$B$1:$N$65536,13,0)</f>
        <v>618137.43000000005</v>
      </c>
      <c r="AR39" s="186">
        <f>VLOOKUP(AR2,[2]TOAD_Download!$B$1:$N$65536,13,0)</f>
        <v>10548716.75</v>
      </c>
      <c r="AS39" s="186">
        <f>VLOOKUP(AS2,[2]TOAD_Download!$B$1:$N$65536,13,0)</f>
        <v>86718.74</v>
      </c>
      <c r="AT39" s="186">
        <f>VLOOKUP(AT2,[2]TOAD_Download!$B$1:$N$65536,13,0)</f>
        <v>8288704.0199999996</v>
      </c>
      <c r="AU39" s="186">
        <f>VLOOKUP(AU2,[2]TOAD_Download!$B$1:$N$65536,13,0)</f>
        <v>803367.64</v>
      </c>
      <c r="AV39" s="186">
        <f>VLOOKUP(AV2,[2]TOAD_Download!$B$1:$N$65536,13,0)</f>
        <v>383226.12</v>
      </c>
      <c r="AW39" s="186">
        <f>VLOOKUP(AW2,[2]TOAD_Download!$B$1:$N$65536,13,0)</f>
        <v>73676.86</v>
      </c>
      <c r="AX39" s="186">
        <f>VLOOKUP(AX2,[2]TOAD_Download!$B$1:$N$65536,13,0)</f>
        <v>108483.43</v>
      </c>
      <c r="AY39" s="186">
        <f>VLOOKUP(AY2,[2]TOAD_Download!$B$1:$N$65536,13,0)</f>
        <v>41299.769999999997</v>
      </c>
      <c r="AZ39" s="186">
        <f>VLOOKUP(AZ2,[2]TOAD_Download!$B$1:$N$65536,13,0)</f>
        <v>35497.9</v>
      </c>
      <c r="BA39" s="186">
        <f>VLOOKUP(BA2,[2]TOAD_Download!$B$1:$N$65536,13,0)</f>
        <v>152103.41</v>
      </c>
      <c r="BB39" s="186">
        <f>VLOOKUP(BB2,[2]TOAD_Download!$B$1:$N$65536,13,0)</f>
        <v>1139893.06</v>
      </c>
      <c r="BC39" s="186">
        <f>VLOOKUP(BC2,[2]TOAD_Download!$B$1:$N$65536,13,0)</f>
        <v>1478115.38</v>
      </c>
      <c r="BD39" s="186">
        <f>VLOOKUP(BD2,[2]TOAD_Download!$B$1:$N$65536,13,0)</f>
        <v>1651953.57</v>
      </c>
      <c r="BE39" s="186">
        <f>VLOOKUP(BE2,[2]TOAD_Download!$B$1:$N$65536,13,0)</f>
        <v>1999418.15</v>
      </c>
      <c r="BF39" s="186">
        <f>VLOOKUP(BF2,[2]TOAD_Download!$B$1:$N$65536,13,0)</f>
        <v>80753.31</v>
      </c>
      <c r="BG39" s="186">
        <f>VLOOKUP(BG2,[2]TOAD_Download!$B$1:$N$65536,13,0)</f>
        <v>234542.23</v>
      </c>
      <c r="BH39" s="186">
        <f>VLOOKUP(BH2,[2]TOAD_Download!$B$1:$N$65536,13,0)</f>
        <v>3071324.36</v>
      </c>
      <c r="BI39" s="186">
        <f>VLOOKUP(BI2,[2]TOAD_Download!$B$1:$N$65536,13,0)</f>
        <v>262010.9</v>
      </c>
      <c r="BJ39" s="186">
        <f>VLOOKUP(BJ2,[2]TOAD_Download!$B$1:$N$65536,13,0)</f>
        <v>146126.39999999999</v>
      </c>
      <c r="BK39" s="186">
        <f>VLOOKUP(BK2,[2]TOAD_Download!$B$1:$N$65536,13,0)</f>
        <v>163243.25</v>
      </c>
      <c r="BL39" s="186">
        <f>VLOOKUP(BL2,[2]TOAD_Download!$B$1:$N$65536,13,0)</f>
        <v>898951.86</v>
      </c>
      <c r="BM39" s="186">
        <f>VLOOKUP(BM2,[2]TOAD_Download!$B$1:$N$65536,13,0)</f>
        <v>1746066.9</v>
      </c>
      <c r="BN39" s="186">
        <f>VLOOKUP(BN2,[2]TOAD_Download!$B$1:$N$65536,13,0)</f>
        <v>61702.61</v>
      </c>
      <c r="BO39" s="186">
        <f>VLOOKUP(BO2,[2]TOAD_Download!$B$1:$N$65536,13,0)</f>
        <v>148688.54</v>
      </c>
      <c r="BP39" s="186">
        <f>VLOOKUP(BP2,[2]TOAD_Download!$B$1:$N$65536,13,0)</f>
        <v>263541.71999999997</v>
      </c>
      <c r="BQ39" s="186">
        <f>VLOOKUP(BQ2,[2]TOAD_Download!$B$1:$N$65536,13,0)</f>
        <v>240412.19</v>
      </c>
      <c r="BR39" s="186">
        <f>VLOOKUP(BR2,[2]TOAD_Download!$B$1:$N$65536,13,0)</f>
        <v>70346.84</v>
      </c>
      <c r="BS39" s="186">
        <f>VLOOKUP(BS2,[2]TOAD_Download!$B$1:$N$65536,13,0)</f>
        <v>662675.41</v>
      </c>
      <c r="BT39" s="186">
        <f>VLOOKUP(BT2,[2]TOAD_Download!$B$1:$N$65536,13,0)</f>
        <v>595915.96</v>
      </c>
      <c r="BU39" s="186">
        <f>VLOOKUP(BU2,[2]TOAD_Download!$B$1:$N$65536,13,0)</f>
        <v>109945.17</v>
      </c>
      <c r="BV39" s="186">
        <f>VLOOKUP(BV2,[2]TOAD_Download!$B$1:$N$65536,13,0)</f>
        <v>102747.74</v>
      </c>
      <c r="BW39" s="186">
        <f>VLOOKUP(BW2,[2]TOAD_Download!$B$1:$N$65536,13,0)</f>
        <v>51456.67</v>
      </c>
      <c r="BX39" s="186">
        <f>VLOOKUP(BX2,[2]TOAD_Download!$B$1:$N$65536,13,0)</f>
        <v>259788.51</v>
      </c>
      <c r="BY39" s="186">
        <f>VLOOKUP(BY2,[2]TOAD_Download!$B$1:$N$65536,13,0)</f>
        <v>145038.71</v>
      </c>
      <c r="BZ39" s="186">
        <f>VLOOKUP(BZ2,[2]TOAD_Download!$B$1:$N$65536,13,0)</f>
        <v>3692.65</v>
      </c>
      <c r="CA39" s="186">
        <f>VLOOKUP(CA2,[2]TOAD_Download!$B$1:$N$65536,13,0)</f>
        <v>96216.94</v>
      </c>
      <c r="CB39" s="186">
        <f>VLOOKUP(CB2,[2]TOAD_Download!$B$1:$N$65536,13,0)</f>
        <v>6846.4</v>
      </c>
      <c r="CC39" s="144">
        <v>0</v>
      </c>
      <c r="CD39" s="186">
        <f>VLOOKUP(CD2,[2]TOAD_Download!$B$1:$N$65536,13,0)</f>
        <v>8797559.3000000007</v>
      </c>
      <c r="CE39" s="186">
        <f>VLOOKUP(CE2,[2]TOAD_Download!$B$1:$N$65536,13,0)</f>
        <v>47613.59</v>
      </c>
      <c r="CF39" s="144">
        <v>0</v>
      </c>
      <c r="CG39" s="186">
        <f>VLOOKUP(CG2,[2]TOAD_Download!$B$1:$N$65536,13,0)</f>
        <v>45023.33</v>
      </c>
      <c r="CH39" s="186">
        <f>VLOOKUP(CH2,[2]TOAD_Download!$B$1:$N$65536,13,0)</f>
        <v>73721.23</v>
      </c>
      <c r="CI39" s="186">
        <f>VLOOKUP(CI2,[2]TOAD_Download!$B$1:$N$65536,13,0)</f>
        <v>30728.61</v>
      </c>
      <c r="CJ39" s="186">
        <f>VLOOKUP(CJ2,[2]TOAD_Download!$B$1:$N$65536,13,0)</f>
        <v>20018.419999999998</v>
      </c>
      <c r="CK39" s="186">
        <f>VLOOKUP(CK2,[2]TOAD_Download!$B$1:$N$65536,13,0)</f>
        <v>68310.210000000006</v>
      </c>
      <c r="CL39" s="186">
        <f>VLOOKUP(CL2,[2]TOAD_Download!$B$1:$N$65536,13,0)</f>
        <v>124142.06</v>
      </c>
      <c r="CM39" s="186">
        <f>VLOOKUP(CM2,[2]TOAD_Download!$B$1:$N$65536,13,0)</f>
        <v>648195.53</v>
      </c>
      <c r="CN39" s="186">
        <f>VLOOKUP(CN2,[2]TOAD_Download!$B$1:$N$65536,13,0)</f>
        <v>194642.86</v>
      </c>
      <c r="CO39" s="186">
        <f>VLOOKUP(CO2,[2]TOAD_Download!$B$1:$N$65536,13,0)</f>
        <v>184178.36</v>
      </c>
      <c r="CP39" s="186">
        <f>VLOOKUP(CP2,[2]TOAD_Download!$B$1:$N$65536,13,0)</f>
        <v>3863443.83</v>
      </c>
      <c r="CQ39" s="186">
        <f>VLOOKUP(CQ2,[2]TOAD_Download!$B$1:$N$65536,13,0)</f>
        <v>2062018.76</v>
      </c>
      <c r="CR39" s="186">
        <f>VLOOKUP(CR2,[2]TOAD_Download!$B$1:$N$65536,13,0)</f>
        <v>158476.31</v>
      </c>
      <c r="CS39" s="186">
        <f>VLOOKUP(CS2,[2]TOAD_Download!$B$1:$N$65536,13,0)</f>
        <v>101274.22</v>
      </c>
      <c r="CT39" s="186">
        <f>VLOOKUP(CT2,[2]TOAD_Download!$B$1:$N$65536,13,0)</f>
        <v>64839.02</v>
      </c>
      <c r="CU39" s="186">
        <f>VLOOKUP(CU2,[2]TOAD_Download!$B$1:$N$65536,13,0)</f>
        <v>71066.91</v>
      </c>
      <c r="CV39" s="186">
        <f>VLOOKUP(CV2,[2]TOAD_Download!$B$1:$N$65536,13,0)</f>
        <v>24081.71</v>
      </c>
      <c r="CW39" s="186">
        <f>VLOOKUP(CW2,[2]TOAD_Download!$B$1:$N$65536,13,0)</f>
        <v>29059.599999999999</v>
      </c>
      <c r="CX39" s="186">
        <f>VLOOKUP(CX2,[2]TOAD_Download!$B$1:$N$65536,13,0)</f>
        <v>31912.33</v>
      </c>
      <c r="CY39" s="186">
        <f>VLOOKUP(CY2,[2]TOAD_Download!$B$1:$N$65536,13,0)</f>
        <v>58868.57</v>
      </c>
      <c r="CZ39" s="186">
        <f>VLOOKUP(CZ2,[2]TOAD_Download!$B$1:$N$65536,13,0)</f>
        <v>120552.85</v>
      </c>
      <c r="DA39" s="186">
        <f>VLOOKUP(DA2,[2]TOAD_Download!$B$1:$N$65536,13,0)</f>
        <v>29034.07</v>
      </c>
      <c r="DB39" s="186">
        <f>VLOOKUP(DB2,[2]TOAD_Download!$B$1:$N$65536,13,0)</f>
        <v>166388.5</v>
      </c>
      <c r="DC39" s="186">
        <f>VLOOKUP(DC2,[2]TOAD_Download!$B$1:$N$65536,13,0)</f>
        <v>48820.67</v>
      </c>
      <c r="DD39" s="186">
        <f>VLOOKUP(DD2,[2]TOAD_Download!$B$1:$N$65536,13,0)</f>
        <v>54590.16</v>
      </c>
      <c r="DE39" s="186">
        <f>VLOOKUP(DE2,[2]TOAD_Download!$B$1:$N$65536,13,0)</f>
        <v>76309.31</v>
      </c>
      <c r="DF39" s="186">
        <f>VLOOKUP(DF2,[2]TOAD_Download!$B$1:$N$65536,13,0)</f>
        <v>10683.61</v>
      </c>
      <c r="DG39" s="186">
        <f>VLOOKUP(DG2,[2]TOAD_Download!$B$1:$N$65536,13,0)</f>
        <v>38923.1</v>
      </c>
      <c r="DH39" s="186">
        <f>VLOOKUP(DH2,[2]TOAD_Download!$B$1:$N$65536,13,0)</f>
        <v>2697022.52</v>
      </c>
      <c r="DI39" s="186">
        <f>VLOOKUP(DI2,[2]TOAD_Download!$B$1:$N$65536,13,0)</f>
        <v>8788.17</v>
      </c>
      <c r="DJ39" s="186">
        <f>VLOOKUP(DJ2,[2]TOAD_Download!$B$1:$N$65536,13,0)</f>
        <v>242194.86</v>
      </c>
      <c r="DK39" s="186">
        <f>VLOOKUP(DK2,[2]TOAD_Download!$B$1:$N$65536,13,0)</f>
        <v>414776.74</v>
      </c>
      <c r="DL39" s="186">
        <f>VLOOKUP(DL2,[2]TOAD_Download!$B$1:$N$65536,13,0)</f>
        <v>107207</v>
      </c>
      <c r="DM39" s="186">
        <f>VLOOKUP(DM2,[2]TOAD_Download!$B$1:$N$65536,13,0)</f>
        <v>41520.81</v>
      </c>
      <c r="DN39" s="186">
        <f>VLOOKUP(DN2,[2]TOAD_Download!$B$1:$N$65536,13,0)</f>
        <v>619580.22</v>
      </c>
      <c r="DO39" s="186">
        <f>VLOOKUP(DO2,[2]TOAD_Download!$B$1:$N$65536,13,0)</f>
        <v>81865.320000000007</v>
      </c>
      <c r="DP39" s="186">
        <f>VLOOKUP(DP2,[2]TOAD_Download!$B$1:$N$65536,13,0)</f>
        <v>198593.6</v>
      </c>
      <c r="DQ39" s="186">
        <f>VLOOKUP(DQ2,[2]TOAD_Download!$B$1:$N$65536,13,0)</f>
        <v>312410.87</v>
      </c>
      <c r="DR39" s="186">
        <f>VLOOKUP(DR2,[2]TOAD_Download!$B$1:$N$65536,13,0)</f>
        <v>41088.9</v>
      </c>
      <c r="DS39" s="144">
        <f>VLOOKUP(DS2,[2]TOAD_Download!$B$1:$N$65536,13,0)</f>
        <v>0</v>
      </c>
      <c r="DT39" s="186">
        <f>VLOOKUP(DT2,[2]TOAD_Download!$B$1:$N$65536,13,0)</f>
        <v>77292.94</v>
      </c>
      <c r="DU39" s="186">
        <f>VLOOKUP(DU2,[2]TOAD_Download!$B$1:$N$65536,13,0)</f>
        <v>59078.28</v>
      </c>
      <c r="DV39" s="186">
        <f>VLOOKUP(DV2,[2]TOAD_Download!$B$1:$N$65536,13,0)</f>
        <v>22564.33</v>
      </c>
      <c r="DW39" s="186">
        <f>VLOOKUP(DW2,[2]TOAD_Download!$B$1:$N$65536,13,0)</f>
        <v>41032.97</v>
      </c>
      <c r="DX39" s="186">
        <f>VLOOKUP(DX2,[2]TOAD_Download!$B$1:$N$65536,13,0)</f>
        <v>24366.25</v>
      </c>
      <c r="DY39" s="186">
        <f>VLOOKUP(DY2,[2]TOAD_Download!$B$1:$N$65536,13,0)</f>
        <v>16865.740000000002</v>
      </c>
      <c r="DZ39" s="186">
        <f>VLOOKUP(DZ2,[2]TOAD_Download!$B$1:$N$65536,13,0)</f>
        <v>12905.59</v>
      </c>
      <c r="EA39" s="186">
        <f>VLOOKUP(EA2,[2]TOAD_Download!$B$1:$N$65536,13,0)</f>
        <v>84467.74</v>
      </c>
      <c r="EB39" s="186">
        <f>VLOOKUP(EB2,[2]TOAD_Download!$B$1:$N$65536,13,0)</f>
        <v>262034.25</v>
      </c>
      <c r="EC39" s="186">
        <f>VLOOKUP(EC2,[2]TOAD_Download!$B$1:$N$65536,13,0)</f>
        <v>80080.539999999994</v>
      </c>
      <c r="ED39" s="186">
        <f>VLOOKUP(ED2,[2]TOAD_Download!$B$1:$N$65536,13,0)</f>
        <v>81272.100000000006</v>
      </c>
      <c r="EE39" s="186">
        <f>VLOOKUP(EE2,[2]TOAD_Download!$B$1:$N$65536,13,0)</f>
        <v>63529.25</v>
      </c>
      <c r="EF39" s="186">
        <f>VLOOKUP(EF2,[2]TOAD_Download!$B$1:$N$65536,13,0)</f>
        <v>412011.65</v>
      </c>
      <c r="EG39" s="186">
        <f>VLOOKUP(EG2,[2]TOAD_Download!$B$1:$N$65536,13,0)</f>
        <v>24691.89</v>
      </c>
      <c r="EH39" s="186">
        <f>VLOOKUP(EH2,[2]TOAD_Download!$B$1:$N$65536,13,0)</f>
        <v>78376.639999999999</v>
      </c>
      <c r="EI39" s="144">
        <v>0</v>
      </c>
      <c r="EJ39" s="186">
        <f>VLOOKUP(EJ2,[2]TOAD_Download!$B$1:$N$65536,13,0)</f>
        <v>17431.39</v>
      </c>
      <c r="EK39" s="186">
        <f>VLOOKUP(EK2,[2]TOAD_Download!$B$1:$N$65536,13,0)</f>
        <v>896140.96</v>
      </c>
      <c r="EL39" s="186">
        <f>VLOOKUP(EL2,[2]TOAD_Download!$B$1:$N$65536,13,0)</f>
        <v>1291960.8899999999</v>
      </c>
      <c r="EM39" s="186">
        <f>VLOOKUP(EM2,[2]TOAD_Download!$B$1:$N$65536,13,0)</f>
        <v>94577.94</v>
      </c>
      <c r="EN39" s="186">
        <f>VLOOKUP(EN2,[2]TOAD_Download!$B$1:$N$65536,13,0)</f>
        <v>77895.47</v>
      </c>
      <c r="EO39" s="186">
        <f>VLOOKUP(EO2,[2]TOAD_Download!$B$1:$N$65536,13,0)</f>
        <v>56525.93</v>
      </c>
      <c r="EP39" s="186">
        <f>VLOOKUP(EP2,[2]TOAD_Download!$B$1:$N$65536,13,0)</f>
        <v>75194.100000000006</v>
      </c>
      <c r="EQ39" s="186">
        <f>VLOOKUP(EQ2,[2]TOAD_Download!$B$1:$N$65536,13,0)</f>
        <v>40098.71</v>
      </c>
      <c r="ER39" s="186">
        <f>VLOOKUP(ER2,[2]TOAD_Download!$B$1:$N$65536,13,0)</f>
        <v>65474.49</v>
      </c>
      <c r="ES39" s="186">
        <f>VLOOKUP(ES2,[2]TOAD_Download!$B$1:$N$65536,13,0)</f>
        <v>335564.93</v>
      </c>
      <c r="ET39" s="186">
        <f>VLOOKUP(ET2,[2]TOAD_Download!$B$1:$N$65536,13,0)</f>
        <v>79733.22</v>
      </c>
      <c r="EU39" s="186">
        <f>VLOOKUP(EU2,[2]TOAD_Download!$B$1:$N$65536,13,0)</f>
        <v>39376.46</v>
      </c>
      <c r="EV39" s="186">
        <f>VLOOKUP(EV2,[2]TOAD_Download!$B$1:$N$65536,13,0)</f>
        <v>62510.07</v>
      </c>
      <c r="EW39" s="186">
        <f>VLOOKUP(EW2,[2]TOAD_Download!$B$1:$N$65536,13,0)</f>
        <v>56723.92</v>
      </c>
      <c r="EX39" s="186">
        <f>VLOOKUP(EX2,[2]TOAD_Download!$B$1:$N$65536,13,0)</f>
        <v>0</v>
      </c>
      <c r="EY39" s="186">
        <f>VLOOKUP(EY2,[2]TOAD_Download!$B$1:$N$65536,13,0)</f>
        <v>46947</v>
      </c>
      <c r="EZ39" s="186">
        <f>VLOOKUP(EZ2,[2]TOAD_Download!$B$1:$N$65536,13,0)</f>
        <v>27069.57</v>
      </c>
      <c r="FA39" s="186">
        <f>VLOOKUP(FA2,[2]TOAD_Download!$B$1:$N$65536,13,0)</f>
        <v>13353.97</v>
      </c>
      <c r="FB39" s="186">
        <f>VLOOKUP(FB2,[2]TOAD_Download!$B$1:$N$65536,13,0)</f>
        <v>25090.62</v>
      </c>
      <c r="FC39" s="186">
        <f>VLOOKUP(FC2,[2]TOAD_Download!$B$1:$N$65536,13,0)</f>
        <v>429519.66</v>
      </c>
      <c r="FD39" s="186">
        <f>VLOOKUP(FD2,[2]TOAD_Download!$B$1:$N$65536,13,0)</f>
        <v>121514.58</v>
      </c>
      <c r="FE39" s="186">
        <f>VLOOKUP(FE2,[2]TOAD_Download!$B$1:$N$65536,13,0)</f>
        <v>410470.59</v>
      </c>
      <c r="FF39" s="186">
        <f>VLOOKUP(FF2,[2]TOAD_Download!$B$1:$N$65536,13,0)</f>
        <v>105296.99</v>
      </c>
      <c r="FG39" s="186">
        <f>VLOOKUP(FG2,[2]TOAD_Download!$B$1:$N$65536,13,0)</f>
        <v>68384.33</v>
      </c>
      <c r="FH39" s="186">
        <f>VLOOKUP(FH2,[2]TOAD_Download!$B$1:$N$65536,13,0)</f>
        <v>54699.5</v>
      </c>
      <c r="FI39" s="186">
        <f>VLOOKUP(FI2,[2]TOAD_Download!$B$1:$N$65536,13,0)</f>
        <v>34448.239999999998</v>
      </c>
      <c r="FJ39" s="186">
        <f>VLOOKUP(FJ2,[2]TOAD_Download!$B$1:$N$65536,13,0)</f>
        <v>62686.73</v>
      </c>
      <c r="FK39" s="186">
        <f>VLOOKUP(FK2,[2]TOAD_Download!$B$1:$N$65536,13,0)</f>
        <v>240852.41</v>
      </c>
      <c r="FL39" s="186">
        <f>VLOOKUP(FL2,[2]TOAD_Download!$B$1:$N$65536,13,0)</f>
        <v>210300.53</v>
      </c>
      <c r="FM39" s="186">
        <f>VLOOKUP(FM2,[2]TOAD_Download!$B$1:$N$65536,13,0)</f>
        <v>407956.11</v>
      </c>
      <c r="FN39" s="186">
        <f>VLOOKUP(FN2,[2]TOAD_Download!$B$1:$N$65536,13,0)</f>
        <v>847232.6</v>
      </c>
      <c r="FO39" s="186">
        <f>VLOOKUP(FO2,[2]TOAD_Download!$B$1:$N$65536,13,0)</f>
        <v>453401.47</v>
      </c>
      <c r="FP39" s="186">
        <f>VLOOKUP(FP2,[2]TOAD_Download!$B$1:$N$65536,13,0)</f>
        <v>1768415.8</v>
      </c>
      <c r="FQ39" s="144">
        <v>0</v>
      </c>
      <c r="FR39" s="186">
        <f>VLOOKUP(FR2,[2]TOAD_Download!$B$1:$N$65536,13,0)</f>
        <v>374660.24</v>
      </c>
      <c r="FS39" s="186">
        <f>VLOOKUP(FS2,[2]TOAD_Download!$B$1:$N$65536,13,0)</f>
        <v>201128.24</v>
      </c>
      <c r="FT39" s="144">
        <v>0</v>
      </c>
      <c r="FU39" s="186">
        <f>VLOOKUP(FU2,[2]TOAD_Download!$B$1:$N$65536,13,0)</f>
        <v>44014.91</v>
      </c>
      <c r="FV39" s="186">
        <f>VLOOKUP(FV2,[2]TOAD_Download!$B$1:$N$65536,13,0)</f>
        <v>57256.3</v>
      </c>
      <c r="FW39" s="186">
        <f>VLOOKUP(FW2,[2]TOAD_Download!$B$1:$N$65536,13,0)</f>
        <v>110320.73</v>
      </c>
      <c r="FX39" s="186">
        <f>VLOOKUP(FX2,[2]TOAD_Download!$B$1:$N$65536,13,0)</f>
        <v>157155.10999999999</v>
      </c>
      <c r="FY39" s="186">
        <f>VLOOKUP(FY2,[2]TOAD_Download!$B$1:$N$65536,13,0)</f>
        <v>83652.850000000006</v>
      </c>
      <c r="FZ39" s="186">
        <f>VLOOKUP(FZ2,[2]TOAD_Download!$B$1:$N$65536,13,0)</f>
        <v>32964.49</v>
      </c>
      <c r="GA39" s="186">
        <f>VLOOKUP(GA2,[2]TOAD_Download!$B$1:$N$65536,13,0)</f>
        <v>628455.42000000004</v>
      </c>
      <c r="GB39" s="187">
        <f t="shared" si="6"/>
        <v>107855897.3099999</v>
      </c>
      <c r="GC39" s="158"/>
      <c r="GD39" s="188" t="s">
        <v>564</v>
      </c>
      <c r="GE39" s="189">
        <f>GE37-GE38</f>
        <v>67589737</v>
      </c>
      <c r="GF39" s="123"/>
      <c r="GG39" s="175" t="s">
        <v>937</v>
      </c>
      <c r="GH39" s="170" t="s">
        <v>938</v>
      </c>
      <c r="GI39" s="171"/>
      <c r="GJ39" s="171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</row>
    <row r="40" spans="1:250" ht="27" customHeight="1">
      <c r="A40" s="135">
        <v>16</v>
      </c>
      <c r="B40" s="159" t="s">
        <v>939</v>
      </c>
      <c r="C40" s="135">
        <v>16</v>
      </c>
      <c r="E40" s="144">
        <f>MAX(E38,E39)</f>
        <v>1148016.72</v>
      </c>
      <c r="F40" s="144">
        <f t="shared" ref="F40:BQ40" si="37">MAX(F38,F39)</f>
        <v>3763539.47</v>
      </c>
      <c r="G40" s="144">
        <f t="shared" si="37"/>
        <v>968508.97</v>
      </c>
      <c r="H40" s="144">
        <f t="shared" si="37"/>
        <v>3006211.08</v>
      </c>
      <c r="I40" s="144">
        <f t="shared" si="37"/>
        <v>257406.86</v>
      </c>
      <c r="J40" s="144">
        <f t="shared" si="37"/>
        <v>162390.07999999999</v>
      </c>
      <c r="K40" s="144">
        <f t="shared" si="37"/>
        <v>1059719.1100000001</v>
      </c>
      <c r="L40" s="144">
        <f t="shared" si="37"/>
        <v>221649.69</v>
      </c>
      <c r="M40" s="144">
        <f t="shared" si="37"/>
        <v>60170.25</v>
      </c>
      <c r="N40" s="144">
        <f t="shared" si="37"/>
        <v>295057.90000000002</v>
      </c>
      <c r="O40" s="144">
        <f t="shared" si="37"/>
        <v>296803.05</v>
      </c>
      <c r="P40" s="144">
        <f t="shared" si="37"/>
        <v>10206557.020000001</v>
      </c>
      <c r="Q40" s="144">
        <f t="shared" si="37"/>
        <v>2494187.2200000002</v>
      </c>
      <c r="R40" s="144">
        <f t="shared" si="37"/>
        <v>58217.16</v>
      </c>
      <c r="S40" s="144">
        <f t="shared" si="37"/>
        <v>5278547.83</v>
      </c>
      <c r="T40" s="144">
        <f t="shared" si="37"/>
        <v>145001.87</v>
      </c>
      <c r="U40" s="144">
        <f t="shared" si="37"/>
        <v>358001.59</v>
      </c>
      <c r="V40" s="144">
        <f t="shared" si="37"/>
        <v>55343.34</v>
      </c>
      <c r="W40" s="144">
        <f t="shared" si="37"/>
        <v>27159.739999999998</v>
      </c>
      <c r="X40" s="144">
        <f t="shared" si="37"/>
        <v>47690.85</v>
      </c>
      <c r="Y40" s="144">
        <f t="shared" si="37"/>
        <v>16298.13</v>
      </c>
      <c r="Z40" s="144">
        <f t="shared" si="37"/>
        <v>21020.799999999999</v>
      </c>
      <c r="AA40" s="144">
        <f t="shared" si="37"/>
        <v>72290.09</v>
      </c>
      <c r="AB40" s="144">
        <f t="shared" si="37"/>
        <v>45501.49</v>
      </c>
      <c r="AC40" s="144">
        <f t="shared" si="37"/>
        <v>4303741.32</v>
      </c>
      <c r="AD40" s="144">
        <f t="shared" si="37"/>
        <v>6143007.0899999999</v>
      </c>
      <c r="AE40" s="144">
        <f t="shared" si="37"/>
        <v>135715.87</v>
      </c>
      <c r="AF40" s="144">
        <f t="shared" si="37"/>
        <v>119637.1</v>
      </c>
      <c r="AG40" s="144">
        <f t="shared" si="37"/>
        <v>69360.91</v>
      </c>
      <c r="AH40" s="144">
        <f t="shared" si="37"/>
        <v>42808.09</v>
      </c>
      <c r="AI40" s="144">
        <f t="shared" si="37"/>
        <v>292426.01</v>
      </c>
      <c r="AJ40" s="144">
        <f t="shared" si="37"/>
        <v>116265.38</v>
      </c>
      <c r="AK40" s="144">
        <f t="shared" si="37"/>
        <v>44127.06</v>
      </c>
      <c r="AL40" s="144">
        <f t="shared" si="37"/>
        <v>31973.440000000002</v>
      </c>
      <c r="AM40" s="144">
        <f t="shared" si="37"/>
        <v>74944.2</v>
      </c>
      <c r="AN40" s="144">
        <f t="shared" si="37"/>
        <v>84061.42</v>
      </c>
      <c r="AO40" s="144">
        <f t="shared" si="37"/>
        <v>72146.06</v>
      </c>
      <c r="AP40" s="144">
        <f t="shared" si="37"/>
        <v>67318.710000000006</v>
      </c>
      <c r="AQ40" s="144">
        <f t="shared" si="37"/>
        <v>619392.37</v>
      </c>
      <c r="AR40" s="144">
        <f t="shared" si="37"/>
        <v>11597905.970000001</v>
      </c>
      <c r="AS40" s="144">
        <f t="shared" si="37"/>
        <v>105665.88999999998</v>
      </c>
      <c r="AT40" s="144">
        <f t="shared" si="37"/>
        <v>8765368.8599999994</v>
      </c>
      <c r="AU40" s="144">
        <f t="shared" si="37"/>
        <v>857608.83000000007</v>
      </c>
      <c r="AV40" s="144">
        <f t="shared" si="37"/>
        <v>511570.18</v>
      </c>
      <c r="AW40" s="144">
        <f t="shared" si="37"/>
        <v>117124.88</v>
      </c>
      <c r="AX40" s="144">
        <f t="shared" si="37"/>
        <v>125339.08000000002</v>
      </c>
      <c r="AY40" s="144">
        <f t="shared" si="37"/>
        <v>41299.769999999997</v>
      </c>
      <c r="AZ40" s="144">
        <f t="shared" si="37"/>
        <v>50658.37</v>
      </c>
      <c r="BA40" s="144">
        <f t="shared" si="37"/>
        <v>179596.00999999998</v>
      </c>
      <c r="BB40" s="144">
        <f t="shared" si="37"/>
        <v>1165469.8500000001</v>
      </c>
      <c r="BC40" s="144">
        <f t="shared" si="37"/>
        <v>1609489.6500000001</v>
      </c>
      <c r="BD40" s="144">
        <f t="shared" si="37"/>
        <v>1727238.37</v>
      </c>
      <c r="BE40" s="144">
        <f t="shared" si="37"/>
        <v>2031892.84</v>
      </c>
      <c r="BF40" s="144">
        <f t="shared" si="37"/>
        <v>102162.66</v>
      </c>
      <c r="BG40" s="144">
        <f t="shared" si="37"/>
        <v>235873.04</v>
      </c>
      <c r="BH40" s="144">
        <f t="shared" si="37"/>
        <v>3103297.55</v>
      </c>
      <c r="BI40" s="144">
        <f t="shared" si="37"/>
        <v>262010.9</v>
      </c>
      <c r="BJ40" s="144">
        <f t="shared" si="37"/>
        <v>150884.82</v>
      </c>
      <c r="BK40" s="144">
        <f t="shared" si="37"/>
        <v>163243.25</v>
      </c>
      <c r="BL40" s="144">
        <f t="shared" si="37"/>
        <v>948802.26</v>
      </c>
      <c r="BM40" s="144">
        <f t="shared" si="37"/>
        <v>1934510.26</v>
      </c>
      <c r="BN40" s="144">
        <f t="shared" si="37"/>
        <v>70443.22</v>
      </c>
      <c r="BO40" s="144">
        <f t="shared" si="37"/>
        <v>158547.16</v>
      </c>
      <c r="BP40" s="144">
        <f t="shared" si="37"/>
        <v>263541.71999999997</v>
      </c>
      <c r="BQ40" s="144">
        <f t="shared" si="37"/>
        <v>266732.33</v>
      </c>
      <c r="BR40" s="144">
        <f t="shared" ref="BR40:EC40" si="38">MAX(BR38,BR39)</f>
        <v>70346.84</v>
      </c>
      <c r="BS40" s="144">
        <f t="shared" si="38"/>
        <v>662675.41</v>
      </c>
      <c r="BT40" s="144">
        <f t="shared" si="38"/>
        <v>595915.96</v>
      </c>
      <c r="BU40" s="144">
        <f t="shared" si="38"/>
        <v>141727.99</v>
      </c>
      <c r="BV40" s="144">
        <f t="shared" si="38"/>
        <v>118349.79999999999</v>
      </c>
      <c r="BW40" s="144">
        <f t="shared" si="38"/>
        <v>61247</v>
      </c>
      <c r="BX40" s="144">
        <f t="shared" si="38"/>
        <v>284650.09000000003</v>
      </c>
      <c r="BY40" s="144">
        <f t="shared" si="38"/>
        <v>176901.48</v>
      </c>
      <c r="BZ40" s="144">
        <f t="shared" si="38"/>
        <v>3692.65</v>
      </c>
      <c r="CA40" s="144">
        <f t="shared" si="38"/>
        <v>114161.01000000001</v>
      </c>
      <c r="CB40" s="144">
        <f t="shared" si="38"/>
        <v>6846.4</v>
      </c>
      <c r="CC40" s="144">
        <f t="shared" si="38"/>
        <v>0</v>
      </c>
      <c r="CD40" s="144">
        <f t="shared" si="38"/>
        <v>9043993.0299999993</v>
      </c>
      <c r="CE40" s="144">
        <f t="shared" si="38"/>
        <v>56697.279999999999</v>
      </c>
      <c r="CF40" s="144">
        <f t="shared" si="38"/>
        <v>0</v>
      </c>
      <c r="CG40" s="144">
        <f t="shared" si="38"/>
        <v>66080.710000000006</v>
      </c>
      <c r="CH40" s="144">
        <f t="shared" si="38"/>
        <v>73721.23</v>
      </c>
      <c r="CI40" s="144">
        <f t="shared" si="38"/>
        <v>32426.93</v>
      </c>
      <c r="CJ40" s="144">
        <f t="shared" si="38"/>
        <v>20018.419999999998</v>
      </c>
      <c r="CK40" s="144">
        <f t="shared" si="38"/>
        <v>73511.37</v>
      </c>
      <c r="CL40" s="144">
        <f t="shared" si="38"/>
        <v>124142.06</v>
      </c>
      <c r="CM40" s="144">
        <f t="shared" si="38"/>
        <v>729671.17999999993</v>
      </c>
      <c r="CN40" s="144">
        <f t="shared" si="38"/>
        <v>194642.86</v>
      </c>
      <c r="CO40" s="144">
        <f t="shared" si="38"/>
        <v>189152.94</v>
      </c>
      <c r="CP40" s="144">
        <f t="shared" si="38"/>
        <v>4168713.67</v>
      </c>
      <c r="CQ40" s="144">
        <f t="shared" si="38"/>
        <v>2176089.52</v>
      </c>
      <c r="CR40" s="144">
        <f t="shared" si="38"/>
        <v>158476.31</v>
      </c>
      <c r="CS40" s="144">
        <f t="shared" si="38"/>
        <v>111995.9</v>
      </c>
      <c r="CT40" s="144">
        <f t="shared" si="38"/>
        <v>73302.48</v>
      </c>
      <c r="CU40" s="144">
        <f t="shared" si="38"/>
        <v>71066.91</v>
      </c>
      <c r="CV40" s="144">
        <f t="shared" si="38"/>
        <v>29307.15</v>
      </c>
      <c r="CW40" s="144">
        <f t="shared" si="38"/>
        <v>29059.599999999999</v>
      </c>
      <c r="CX40" s="144">
        <f t="shared" si="38"/>
        <v>39842.800000000003</v>
      </c>
      <c r="CY40" s="144">
        <f t="shared" si="38"/>
        <v>66032.31</v>
      </c>
      <c r="CZ40" s="144">
        <f t="shared" si="38"/>
        <v>120552.85</v>
      </c>
      <c r="DA40" s="144">
        <f t="shared" si="38"/>
        <v>29034.07</v>
      </c>
      <c r="DB40" s="144">
        <f t="shared" si="38"/>
        <v>166388.5</v>
      </c>
      <c r="DC40" s="144">
        <f t="shared" si="38"/>
        <v>48820.67</v>
      </c>
      <c r="DD40" s="144">
        <f t="shared" si="38"/>
        <v>67762.11</v>
      </c>
      <c r="DE40" s="144">
        <f t="shared" si="38"/>
        <v>80676.33</v>
      </c>
      <c r="DF40" s="144">
        <f t="shared" si="38"/>
        <v>13268.24</v>
      </c>
      <c r="DG40" s="144">
        <f t="shared" si="38"/>
        <v>46124.66</v>
      </c>
      <c r="DH40" s="144">
        <f t="shared" si="38"/>
        <v>2881366.29</v>
      </c>
      <c r="DI40" s="144">
        <f t="shared" si="38"/>
        <v>18750.509999999998</v>
      </c>
      <c r="DJ40" s="144">
        <f t="shared" si="38"/>
        <v>242194.86</v>
      </c>
      <c r="DK40" s="144">
        <f t="shared" si="38"/>
        <v>414776.74</v>
      </c>
      <c r="DL40" s="144">
        <f t="shared" si="38"/>
        <v>112535.56</v>
      </c>
      <c r="DM40" s="144">
        <f t="shared" si="38"/>
        <v>43117.919999999998</v>
      </c>
      <c r="DN40" s="144">
        <f t="shared" si="38"/>
        <v>619580.22</v>
      </c>
      <c r="DO40" s="144">
        <f t="shared" si="38"/>
        <v>81865.320000000007</v>
      </c>
      <c r="DP40" s="144">
        <f t="shared" si="38"/>
        <v>202125.81</v>
      </c>
      <c r="DQ40" s="144">
        <f t="shared" si="38"/>
        <v>312410.87</v>
      </c>
      <c r="DR40" s="144">
        <f t="shared" si="38"/>
        <v>66550.45</v>
      </c>
      <c r="DS40" s="144">
        <f t="shared" si="38"/>
        <v>0</v>
      </c>
      <c r="DT40" s="144">
        <f t="shared" si="38"/>
        <v>77292.94</v>
      </c>
      <c r="DU40" s="144">
        <f t="shared" si="38"/>
        <v>60285.120000000003</v>
      </c>
      <c r="DV40" s="144">
        <f t="shared" si="38"/>
        <v>22564.33</v>
      </c>
      <c r="DW40" s="144">
        <f t="shared" si="38"/>
        <v>41853.35</v>
      </c>
      <c r="DX40" s="144">
        <f t="shared" si="38"/>
        <v>28660.739999999998</v>
      </c>
      <c r="DY40" s="144">
        <f t="shared" si="38"/>
        <v>18510.55</v>
      </c>
      <c r="DZ40" s="144">
        <f t="shared" si="38"/>
        <v>12905.59</v>
      </c>
      <c r="EA40" s="144">
        <f t="shared" si="38"/>
        <v>84467.74</v>
      </c>
      <c r="EB40" s="144">
        <f t="shared" si="38"/>
        <v>348967.08999999997</v>
      </c>
      <c r="EC40" s="144">
        <f t="shared" si="38"/>
        <v>89227.05</v>
      </c>
      <c r="ED40" s="144">
        <f t="shared" ref="ED40:GA40" si="39">MAX(ED38,ED39)</f>
        <v>89759.13</v>
      </c>
      <c r="EE40" s="144">
        <f t="shared" si="39"/>
        <v>63529.25</v>
      </c>
      <c r="EF40" s="144">
        <f t="shared" si="39"/>
        <v>412011.65</v>
      </c>
      <c r="EG40" s="144">
        <f t="shared" si="39"/>
        <v>26367.43</v>
      </c>
      <c r="EH40" s="144">
        <f t="shared" si="39"/>
        <v>78376.639999999999</v>
      </c>
      <c r="EI40" s="144">
        <f t="shared" si="39"/>
        <v>0</v>
      </c>
      <c r="EJ40" s="144">
        <f t="shared" si="39"/>
        <v>26727.14</v>
      </c>
      <c r="EK40" s="144">
        <f t="shared" si="39"/>
        <v>953640.01</v>
      </c>
      <c r="EL40" s="144">
        <f t="shared" si="39"/>
        <v>1336743.3600000001</v>
      </c>
      <c r="EM40" s="144">
        <f t="shared" si="39"/>
        <v>95185.079999999987</v>
      </c>
      <c r="EN40" s="144">
        <f t="shared" si="39"/>
        <v>91893.609999999986</v>
      </c>
      <c r="EO40" s="144">
        <f t="shared" si="39"/>
        <v>56934.78</v>
      </c>
      <c r="EP40" s="144">
        <f t="shared" si="39"/>
        <v>75194.100000000006</v>
      </c>
      <c r="EQ40" s="144">
        <f t="shared" si="39"/>
        <v>40098.71</v>
      </c>
      <c r="ER40" s="144">
        <f t="shared" si="39"/>
        <v>65474.49</v>
      </c>
      <c r="ES40" s="144">
        <f t="shared" si="39"/>
        <v>335564.93</v>
      </c>
      <c r="ET40" s="144">
        <f t="shared" si="39"/>
        <v>79733.22</v>
      </c>
      <c r="EU40" s="144">
        <f t="shared" si="39"/>
        <v>50286.01</v>
      </c>
      <c r="EV40" s="144">
        <f t="shared" si="39"/>
        <v>66073.47</v>
      </c>
      <c r="EW40" s="144">
        <f t="shared" si="39"/>
        <v>63787.32</v>
      </c>
      <c r="EX40" s="144">
        <f t="shared" si="39"/>
        <v>0</v>
      </c>
      <c r="EY40" s="144">
        <f t="shared" si="39"/>
        <v>51079.19</v>
      </c>
      <c r="EZ40" s="144">
        <f t="shared" si="39"/>
        <v>32958.229999999996</v>
      </c>
      <c r="FA40" s="144">
        <f t="shared" si="39"/>
        <v>19297.63</v>
      </c>
      <c r="FB40" s="144">
        <f t="shared" si="39"/>
        <v>26022.9</v>
      </c>
      <c r="FC40" s="144">
        <f t="shared" si="39"/>
        <v>469663.44</v>
      </c>
      <c r="FD40" s="144">
        <f t="shared" si="39"/>
        <v>154536.33000000002</v>
      </c>
      <c r="FE40" s="144">
        <f t="shared" si="39"/>
        <v>415110.17000000004</v>
      </c>
      <c r="FF40" s="144">
        <f t="shared" si="39"/>
        <v>105296.99</v>
      </c>
      <c r="FG40" s="144">
        <f t="shared" si="39"/>
        <v>68384.33</v>
      </c>
      <c r="FH40" s="144">
        <f t="shared" si="39"/>
        <v>62393.08</v>
      </c>
      <c r="FI40" s="144">
        <f t="shared" si="39"/>
        <v>40059.4</v>
      </c>
      <c r="FJ40" s="144">
        <f t="shared" si="39"/>
        <v>80474.070000000007</v>
      </c>
      <c r="FK40" s="144">
        <f t="shared" si="39"/>
        <v>240852.41</v>
      </c>
      <c r="FL40" s="144">
        <f t="shared" si="39"/>
        <v>237858.49000000002</v>
      </c>
      <c r="FM40" s="144">
        <f t="shared" si="39"/>
        <v>413127.23</v>
      </c>
      <c r="FN40" s="144">
        <f t="shared" si="39"/>
        <v>953510.53</v>
      </c>
      <c r="FO40" s="144">
        <f t="shared" si="39"/>
        <v>453401.47</v>
      </c>
      <c r="FP40" s="144">
        <f t="shared" si="39"/>
        <v>2085269.39</v>
      </c>
      <c r="FQ40" s="144">
        <f t="shared" si="39"/>
        <v>0</v>
      </c>
      <c r="FR40" s="144">
        <f t="shared" si="39"/>
        <v>393908.41</v>
      </c>
      <c r="FS40" s="144">
        <f t="shared" si="39"/>
        <v>273256.08</v>
      </c>
      <c r="FT40" s="144">
        <f t="shared" si="39"/>
        <v>0</v>
      </c>
      <c r="FU40" s="144">
        <f t="shared" si="39"/>
        <v>60794.97</v>
      </c>
      <c r="FV40" s="144">
        <f t="shared" si="39"/>
        <v>57256.3</v>
      </c>
      <c r="FW40" s="144">
        <f t="shared" si="39"/>
        <v>110320.73</v>
      </c>
      <c r="FX40" s="144">
        <f t="shared" si="39"/>
        <v>174997.09</v>
      </c>
      <c r="FY40" s="144">
        <f t="shared" si="39"/>
        <v>83652.850000000006</v>
      </c>
      <c r="FZ40" s="144">
        <f t="shared" si="39"/>
        <v>34113.61</v>
      </c>
      <c r="GA40" s="144">
        <f t="shared" si="39"/>
        <v>757209.99</v>
      </c>
      <c r="GB40" s="191">
        <f t="shared" si="6"/>
        <v>116807774.47</v>
      </c>
      <c r="GC40" s="158"/>
      <c r="GD40" s="192" t="s">
        <v>940</v>
      </c>
      <c r="GE40" s="193">
        <v>0</v>
      </c>
      <c r="GG40" s="171">
        <v>1410</v>
      </c>
      <c r="GH40" s="171" t="s">
        <v>941</v>
      </c>
      <c r="GI40" s="171"/>
      <c r="GJ40" s="171"/>
    </row>
    <row r="41" spans="1:250" ht="26.25" customHeight="1">
      <c r="A41" s="135">
        <v>17</v>
      </c>
      <c r="B41" s="157" t="s">
        <v>566</v>
      </c>
      <c r="C41" s="135">
        <v>17</v>
      </c>
      <c r="E41" s="144">
        <f>+E12</f>
        <v>0</v>
      </c>
      <c r="F41" s="144">
        <f t="shared" ref="F41:BQ41" si="40">+F12</f>
        <v>0</v>
      </c>
      <c r="G41" s="144">
        <f t="shared" si="40"/>
        <v>0</v>
      </c>
      <c r="H41" s="144">
        <f t="shared" si="40"/>
        <v>0</v>
      </c>
      <c r="I41" s="144">
        <f t="shared" si="40"/>
        <v>0</v>
      </c>
      <c r="J41" s="144">
        <f t="shared" si="40"/>
        <v>0</v>
      </c>
      <c r="K41" s="144">
        <f t="shared" si="40"/>
        <v>0</v>
      </c>
      <c r="L41" s="144">
        <f t="shared" si="40"/>
        <v>0</v>
      </c>
      <c r="M41" s="144">
        <f t="shared" si="40"/>
        <v>0</v>
      </c>
      <c r="N41" s="144">
        <f t="shared" si="40"/>
        <v>0</v>
      </c>
      <c r="O41" s="144">
        <f t="shared" si="40"/>
        <v>0</v>
      </c>
      <c r="P41" s="144">
        <f t="shared" si="40"/>
        <v>0</v>
      </c>
      <c r="Q41" s="144">
        <f t="shared" si="40"/>
        <v>0</v>
      </c>
      <c r="R41" s="144">
        <f t="shared" si="40"/>
        <v>0</v>
      </c>
      <c r="S41" s="144">
        <f t="shared" si="40"/>
        <v>0</v>
      </c>
      <c r="T41" s="144">
        <f t="shared" si="40"/>
        <v>0</v>
      </c>
      <c r="U41" s="144">
        <f t="shared" si="40"/>
        <v>0</v>
      </c>
      <c r="V41" s="144">
        <f t="shared" si="40"/>
        <v>0</v>
      </c>
      <c r="W41" s="144">
        <f t="shared" si="40"/>
        <v>0</v>
      </c>
      <c r="X41" s="144">
        <f t="shared" si="40"/>
        <v>0</v>
      </c>
      <c r="Y41" s="144">
        <f t="shared" si="40"/>
        <v>0</v>
      </c>
      <c r="Z41" s="144">
        <f t="shared" si="40"/>
        <v>0</v>
      </c>
      <c r="AA41" s="144">
        <f t="shared" si="40"/>
        <v>0</v>
      </c>
      <c r="AB41" s="144">
        <f t="shared" si="40"/>
        <v>0</v>
      </c>
      <c r="AC41" s="144">
        <f t="shared" si="40"/>
        <v>0</v>
      </c>
      <c r="AD41" s="144">
        <f t="shared" si="40"/>
        <v>0</v>
      </c>
      <c r="AE41" s="144">
        <f t="shared" si="40"/>
        <v>0</v>
      </c>
      <c r="AF41" s="144">
        <f t="shared" si="40"/>
        <v>0</v>
      </c>
      <c r="AG41" s="144">
        <f t="shared" si="40"/>
        <v>0</v>
      </c>
      <c r="AH41" s="144">
        <f t="shared" si="40"/>
        <v>0</v>
      </c>
      <c r="AI41" s="144">
        <f t="shared" si="40"/>
        <v>0</v>
      </c>
      <c r="AJ41" s="144">
        <f t="shared" si="40"/>
        <v>0</v>
      </c>
      <c r="AK41" s="144">
        <f t="shared" si="40"/>
        <v>0</v>
      </c>
      <c r="AL41" s="144">
        <f t="shared" si="40"/>
        <v>0</v>
      </c>
      <c r="AM41" s="144">
        <f t="shared" si="40"/>
        <v>0</v>
      </c>
      <c r="AN41" s="144">
        <f t="shared" si="40"/>
        <v>0</v>
      </c>
      <c r="AO41" s="144">
        <f t="shared" si="40"/>
        <v>0</v>
      </c>
      <c r="AP41" s="144">
        <f t="shared" si="40"/>
        <v>0</v>
      </c>
      <c r="AQ41" s="144">
        <f t="shared" si="40"/>
        <v>0</v>
      </c>
      <c r="AR41" s="144">
        <f t="shared" si="40"/>
        <v>0</v>
      </c>
      <c r="AS41" s="144">
        <f t="shared" si="40"/>
        <v>0</v>
      </c>
      <c r="AT41" s="144">
        <f t="shared" si="40"/>
        <v>0</v>
      </c>
      <c r="AU41" s="144">
        <f t="shared" si="40"/>
        <v>0</v>
      </c>
      <c r="AV41" s="144">
        <f t="shared" si="40"/>
        <v>0</v>
      </c>
      <c r="AW41" s="144">
        <f t="shared" si="40"/>
        <v>0</v>
      </c>
      <c r="AX41" s="144">
        <f t="shared" si="40"/>
        <v>0</v>
      </c>
      <c r="AY41" s="144">
        <f t="shared" si="40"/>
        <v>0</v>
      </c>
      <c r="AZ41" s="144">
        <f t="shared" si="40"/>
        <v>0</v>
      </c>
      <c r="BA41" s="144">
        <f t="shared" si="40"/>
        <v>0</v>
      </c>
      <c r="BB41" s="144">
        <f t="shared" si="40"/>
        <v>0</v>
      </c>
      <c r="BC41" s="144">
        <f t="shared" si="40"/>
        <v>0</v>
      </c>
      <c r="BD41" s="144">
        <f t="shared" si="40"/>
        <v>0</v>
      </c>
      <c r="BE41" s="144">
        <f t="shared" si="40"/>
        <v>0</v>
      </c>
      <c r="BF41" s="144">
        <f t="shared" si="40"/>
        <v>0</v>
      </c>
      <c r="BG41" s="144">
        <f t="shared" si="40"/>
        <v>0</v>
      </c>
      <c r="BH41" s="144">
        <f t="shared" si="40"/>
        <v>0</v>
      </c>
      <c r="BI41" s="144">
        <f t="shared" si="40"/>
        <v>0</v>
      </c>
      <c r="BJ41" s="144">
        <f t="shared" si="40"/>
        <v>0</v>
      </c>
      <c r="BK41" s="144">
        <f t="shared" si="40"/>
        <v>0</v>
      </c>
      <c r="BL41" s="144">
        <f t="shared" si="40"/>
        <v>0</v>
      </c>
      <c r="BM41" s="144">
        <f t="shared" si="40"/>
        <v>0</v>
      </c>
      <c r="BN41" s="144">
        <f t="shared" si="40"/>
        <v>0</v>
      </c>
      <c r="BO41" s="144">
        <f t="shared" si="40"/>
        <v>0</v>
      </c>
      <c r="BP41" s="144">
        <f t="shared" si="40"/>
        <v>0</v>
      </c>
      <c r="BQ41" s="144">
        <f t="shared" si="40"/>
        <v>0</v>
      </c>
      <c r="BR41" s="144">
        <f t="shared" ref="BR41:EC41" si="41">+BR12</f>
        <v>0</v>
      </c>
      <c r="BS41" s="144">
        <f t="shared" si="41"/>
        <v>0</v>
      </c>
      <c r="BT41" s="144">
        <f t="shared" si="41"/>
        <v>0</v>
      </c>
      <c r="BU41" s="144">
        <f t="shared" si="41"/>
        <v>0</v>
      </c>
      <c r="BV41" s="144">
        <f t="shared" si="41"/>
        <v>0</v>
      </c>
      <c r="BW41" s="144">
        <f t="shared" si="41"/>
        <v>0</v>
      </c>
      <c r="BX41" s="144">
        <f t="shared" si="41"/>
        <v>0</v>
      </c>
      <c r="BY41" s="144">
        <f t="shared" si="41"/>
        <v>0</v>
      </c>
      <c r="BZ41" s="144">
        <f t="shared" si="41"/>
        <v>0</v>
      </c>
      <c r="CA41" s="144">
        <f t="shared" si="41"/>
        <v>0</v>
      </c>
      <c r="CB41" s="144">
        <f t="shared" si="41"/>
        <v>0</v>
      </c>
      <c r="CC41" s="144">
        <f t="shared" si="41"/>
        <v>0</v>
      </c>
      <c r="CD41" s="144">
        <f t="shared" si="41"/>
        <v>0</v>
      </c>
      <c r="CE41" s="144">
        <f t="shared" si="41"/>
        <v>0</v>
      </c>
      <c r="CF41" s="144">
        <f t="shared" si="41"/>
        <v>0</v>
      </c>
      <c r="CG41" s="144">
        <f t="shared" si="41"/>
        <v>0</v>
      </c>
      <c r="CH41" s="144">
        <f t="shared" si="41"/>
        <v>0</v>
      </c>
      <c r="CI41" s="144">
        <f t="shared" si="41"/>
        <v>0</v>
      </c>
      <c r="CJ41" s="144">
        <f t="shared" si="41"/>
        <v>0</v>
      </c>
      <c r="CK41" s="144">
        <f t="shared" si="41"/>
        <v>0</v>
      </c>
      <c r="CL41" s="144">
        <f t="shared" si="41"/>
        <v>0</v>
      </c>
      <c r="CM41" s="144">
        <f t="shared" si="41"/>
        <v>0</v>
      </c>
      <c r="CN41" s="144">
        <f t="shared" si="41"/>
        <v>0</v>
      </c>
      <c r="CO41" s="144">
        <f t="shared" si="41"/>
        <v>0</v>
      </c>
      <c r="CP41" s="144">
        <f t="shared" si="41"/>
        <v>0</v>
      </c>
      <c r="CQ41" s="144">
        <f t="shared" si="41"/>
        <v>0</v>
      </c>
      <c r="CR41" s="144">
        <f t="shared" si="41"/>
        <v>0</v>
      </c>
      <c r="CS41" s="144">
        <f t="shared" si="41"/>
        <v>0</v>
      </c>
      <c r="CT41" s="144">
        <f t="shared" si="41"/>
        <v>0</v>
      </c>
      <c r="CU41" s="144">
        <f t="shared" si="41"/>
        <v>0</v>
      </c>
      <c r="CV41" s="144">
        <f t="shared" si="41"/>
        <v>0</v>
      </c>
      <c r="CW41" s="144">
        <f t="shared" si="41"/>
        <v>0</v>
      </c>
      <c r="CX41" s="144">
        <f t="shared" si="41"/>
        <v>0</v>
      </c>
      <c r="CY41" s="144">
        <f t="shared" si="41"/>
        <v>0</v>
      </c>
      <c r="CZ41" s="144">
        <f t="shared" si="41"/>
        <v>0</v>
      </c>
      <c r="DA41" s="144">
        <f t="shared" si="41"/>
        <v>0</v>
      </c>
      <c r="DB41" s="144">
        <f t="shared" si="41"/>
        <v>0</v>
      </c>
      <c r="DC41" s="144">
        <f t="shared" si="41"/>
        <v>0</v>
      </c>
      <c r="DD41" s="144">
        <f t="shared" si="41"/>
        <v>0</v>
      </c>
      <c r="DE41" s="144">
        <f t="shared" si="41"/>
        <v>0</v>
      </c>
      <c r="DF41" s="144">
        <f t="shared" si="41"/>
        <v>0</v>
      </c>
      <c r="DG41" s="144">
        <f t="shared" si="41"/>
        <v>0</v>
      </c>
      <c r="DH41" s="144">
        <f t="shared" si="41"/>
        <v>0</v>
      </c>
      <c r="DI41" s="144">
        <f t="shared" si="41"/>
        <v>0</v>
      </c>
      <c r="DJ41" s="144">
        <f t="shared" si="41"/>
        <v>0</v>
      </c>
      <c r="DK41" s="144">
        <f t="shared" si="41"/>
        <v>0</v>
      </c>
      <c r="DL41" s="144">
        <f t="shared" si="41"/>
        <v>0</v>
      </c>
      <c r="DM41" s="144">
        <f t="shared" si="41"/>
        <v>0</v>
      </c>
      <c r="DN41" s="144">
        <f t="shared" si="41"/>
        <v>0</v>
      </c>
      <c r="DO41" s="144">
        <f t="shared" si="41"/>
        <v>0</v>
      </c>
      <c r="DP41" s="144">
        <f t="shared" si="41"/>
        <v>0</v>
      </c>
      <c r="DQ41" s="144">
        <f t="shared" si="41"/>
        <v>0</v>
      </c>
      <c r="DR41" s="144">
        <f t="shared" si="41"/>
        <v>1</v>
      </c>
      <c r="DS41" s="144">
        <f t="shared" si="41"/>
        <v>0</v>
      </c>
      <c r="DT41" s="144">
        <f t="shared" si="41"/>
        <v>0</v>
      </c>
      <c r="DU41" s="144">
        <f t="shared" si="41"/>
        <v>0</v>
      </c>
      <c r="DV41" s="144">
        <f t="shared" si="41"/>
        <v>0</v>
      </c>
      <c r="DW41" s="144">
        <f t="shared" si="41"/>
        <v>0</v>
      </c>
      <c r="DX41" s="144">
        <f t="shared" si="41"/>
        <v>0</v>
      </c>
      <c r="DY41" s="144">
        <f t="shared" si="41"/>
        <v>0</v>
      </c>
      <c r="DZ41" s="144">
        <f t="shared" si="41"/>
        <v>0</v>
      </c>
      <c r="EA41" s="144">
        <f t="shared" si="41"/>
        <v>0</v>
      </c>
      <c r="EB41" s="144">
        <f t="shared" si="41"/>
        <v>0</v>
      </c>
      <c r="EC41" s="144">
        <f t="shared" si="41"/>
        <v>0</v>
      </c>
      <c r="ED41" s="144">
        <f t="shared" ref="ED41:GA41" si="42">+ED12</f>
        <v>0</v>
      </c>
      <c r="EE41" s="144">
        <f t="shared" si="42"/>
        <v>0</v>
      </c>
      <c r="EF41" s="144">
        <f t="shared" si="42"/>
        <v>0</v>
      </c>
      <c r="EG41" s="144">
        <f t="shared" si="42"/>
        <v>0</v>
      </c>
      <c r="EH41" s="144">
        <f t="shared" si="42"/>
        <v>0</v>
      </c>
      <c r="EI41" s="144">
        <f t="shared" si="42"/>
        <v>0</v>
      </c>
      <c r="EJ41" s="144">
        <f t="shared" si="42"/>
        <v>0</v>
      </c>
      <c r="EK41" s="144">
        <f t="shared" si="42"/>
        <v>0</v>
      </c>
      <c r="EL41" s="144">
        <f t="shared" si="42"/>
        <v>0</v>
      </c>
      <c r="EM41" s="144">
        <f t="shared" si="42"/>
        <v>0</v>
      </c>
      <c r="EN41" s="144">
        <f t="shared" si="42"/>
        <v>0</v>
      </c>
      <c r="EO41" s="144">
        <f t="shared" si="42"/>
        <v>0</v>
      </c>
      <c r="EP41" s="144">
        <f t="shared" si="42"/>
        <v>0</v>
      </c>
      <c r="EQ41" s="144">
        <f t="shared" si="42"/>
        <v>0</v>
      </c>
      <c r="ER41" s="144">
        <f t="shared" si="42"/>
        <v>0</v>
      </c>
      <c r="ES41" s="144">
        <f t="shared" si="42"/>
        <v>0</v>
      </c>
      <c r="ET41" s="144">
        <f t="shared" si="42"/>
        <v>0</v>
      </c>
      <c r="EU41" s="144">
        <f t="shared" si="42"/>
        <v>0</v>
      </c>
      <c r="EV41" s="144">
        <f t="shared" si="42"/>
        <v>0</v>
      </c>
      <c r="EW41" s="144">
        <f t="shared" si="42"/>
        <v>0</v>
      </c>
      <c r="EX41" s="144">
        <f t="shared" si="42"/>
        <v>0</v>
      </c>
      <c r="EY41" s="144">
        <f t="shared" si="42"/>
        <v>0</v>
      </c>
      <c r="EZ41" s="144">
        <f t="shared" si="42"/>
        <v>0</v>
      </c>
      <c r="FA41" s="144">
        <f t="shared" si="42"/>
        <v>0</v>
      </c>
      <c r="FB41" s="144">
        <f t="shared" si="42"/>
        <v>0</v>
      </c>
      <c r="FC41" s="144">
        <f t="shared" si="42"/>
        <v>0</v>
      </c>
      <c r="FD41" s="144">
        <f t="shared" si="42"/>
        <v>0</v>
      </c>
      <c r="FE41" s="144">
        <f t="shared" si="42"/>
        <v>0</v>
      </c>
      <c r="FF41" s="144">
        <f t="shared" si="42"/>
        <v>0</v>
      </c>
      <c r="FG41" s="144">
        <f t="shared" si="42"/>
        <v>0</v>
      </c>
      <c r="FH41" s="144">
        <f t="shared" si="42"/>
        <v>0</v>
      </c>
      <c r="FI41" s="144">
        <f t="shared" si="42"/>
        <v>0</v>
      </c>
      <c r="FJ41" s="144">
        <f t="shared" si="42"/>
        <v>0</v>
      </c>
      <c r="FK41" s="144">
        <f t="shared" si="42"/>
        <v>0</v>
      </c>
      <c r="FL41" s="144">
        <f t="shared" si="42"/>
        <v>0</v>
      </c>
      <c r="FM41" s="144">
        <f t="shared" si="42"/>
        <v>0</v>
      </c>
      <c r="FN41" s="144">
        <f t="shared" si="42"/>
        <v>0</v>
      </c>
      <c r="FO41" s="144">
        <f t="shared" si="42"/>
        <v>0</v>
      </c>
      <c r="FP41" s="144">
        <f t="shared" si="42"/>
        <v>0</v>
      </c>
      <c r="FQ41" s="144">
        <f t="shared" si="42"/>
        <v>0</v>
      </c>
      <c r="FR41" s="144">
        <f t="shared" si="42"/>
        <v>0</v>
      </c>
      <c r="FS41" s="144">
        <f t="shared" si="42"/>
        <v>0</v>
      </c>
      <c r="FT41" s="144">
        <f t="shared" si="42"/>
        <v>0</v>
      </c>
      <c r="FU41" s="144">
        <f t="shared" si="42"/>
        <v>0</v>
      </c>
      <c r="FV41" s="144">
        <f t="shared" si="42"/>
        <v>0</v>
      </c>
      <c r="FW41" s="144">
        <f t="shared" si="42"/>
        <v>0</v>
      </c>
      <c r="FX41" s="144">
        <f t="shared" si="42"/>
        <v>0</v>
      </c>
      <c r="FY41" s="144">
        <f t="shared" si="42"/>
        <v>0</v>
      </c>
      <c r="FZ41" s="144">
        <f t="shared" si="42"/>
        <v>0</v>
      </c>
      <c r="GA41" s="144">
        <f t="shared" si="42"/>
        <v>0</v>
      </c>
      <c r="GB41" s="138">
        <f t="shared" si="6"/>
        <v>1</v>
      </c>
      <c r="GC41" s="145"/>
      <c r="GD41" s="192" t="s">
        <v>917</v>
      </c>
      <c r="GE41" s="193">
        <f>SUM(GE39:GE40)</f>
        <v>67589737</v>
      </c>
      <c r="GG41" s="171">
        <v>1440</v>
      </c>
      <c r="GH41" s="171" t="s">
        <v>942</v>
      </c>
      <c r="GI41" s="171"/>
      <c r="GJ41" s="171"/>
    </row>
    <row r="42" spans="1:250" s="199" customFormat="1" ht="12.75" customHeight="1">
      <c r="A42" s="194">
        <v>18</v>
      </c>
      <c r="B42" s="195" t="s">
        <v>943</v>
      </c>
      <c r="C42" s="194">
        <v>18</v>
      </c>
      <c r="D42" s="194"/>
      <c r="E42" s="196">
        <f>+E40+E41</f>
        <v>1148016.72</v>
      </c>
      <c r="F42" s="196">
        <f t="shared" ref="F42:BQ42" si="43">+F40+F41</f>
        <v>3763539.47</v>
      </c>
      <c r="G42" s="196">
        <f t="shared" si="43"/>
        <v>968508.97</v>
      </c>
      <c r="H42" s="196">
        <f t="shared" si="43"/>
        <v>3006211.08</v>
      </c>
      <c r="I42" s="196">
        <f t="shared" si="43"/>
        <v>257406.86</v>
      </c>
      <c r="J42" s="196">
        <f t="shared" si="43"/>
        <v>162390.07999999999</v>
      </c>
      <c r="K42" s="196">
        <f t="shared" si="43"/>
        <v>1059719.1100000001</v>
      </c>
      <c r="L42" s="196">
        <f t="shared" si="43"/>
        <v>221649.69</v>
      </c>
      <c r="M42" s="196">
        <f t="shared" si="43"/>
        <v>60170.25</v>
      </c>
      <c r="N42" s="196">
        <f t="shared" si="43"/>
        <v>295057.90000000002</v>
      </c>
      <c r="O42" s="196">
        <f t="shared" si="43"/>
        <v>296803.05</v>
      </c>
      <c r="P42" s="196">
        <f t="shared" si="43"/>
        <v>10206557.020000001</v>
      </c>
      <c r="Q42" s="196">
        <f t="shared" si="43"/>
        <v>2494187.2200000002</v>
      </c>
      <c r="R42" s="196">
        <f t="shared" si="43"/>
        <v>58217.16</v>
      </c>
      <c r="S42" s="196">
        <f t="shared" si="43"/>
        <v>5278547.83</v>
      </c>
      <c r="T42" s="196">
        <f t="shared" si="43"/>
        <v>145001.87</v>
      </c>
      <c r="U42" s="196">
        <f t="shared" si="43"/>
        <v>358001.59</v>
      </c>
      <c r="V42" s="196">
        <f t="shared" si="43"/>
        <v>55343.34</v>
      </c>
      <c r="W42" s="196">
        <f t="shared" si="43"/>
        <v>27159.739999999998</v>
      </c>
      <c r="X42" s="196">
        <f t="shared" si="43"/>
        <v>47690.85</v>
      </c>
      <c r="Y42" s="196">
        <f t="shared" si="43"/>
        <v>16298.13</v>
      </c>
      <c r="Z42" s="196">
        <f t="shared" si="43"/>
        <v>21020.799999999999</v>
      </c>
      <c r="AA42" s="196">
        <f t="shared" si="43"/>
        <v>72290.09</v>
      </c>
      <c r="AB42" s="196">
        <f t="shared" si="43"/>
        <v>45501.49</v>
      </c>
      <c r="AC42" s="196">
        <f t="shared" si="43"/>
        <v>4303741.32</v>
      </c>
      <c r="AD42" s="196">
        <f t="shared" si="43"/>
        <v>6143007.0899999999</v>
      </c>
      <c r="AE42" s="196">
        <f t="shared" si="43"/>
        <v>135715.87</v>
      </c>
      <c r="AF42" s="196">
        <f t="shared" si="43"/>
        <v>119637.1</v>
      </c>
      <c r="AG42" s="196">
        <f t="shared" si="43"/>
        <v>69360.91</v>
      </c>
      <c r="AH42" s="196">
        <f t="shared" si="43"/>
        <v>42808.09</v>
      </c>
      <c r="AI42" s="196">
        <f t="shared" si="43"/>
        <v>292426.01</v>
      </c>
      <c r="AJ42" s="196">
        <f t="shared" si="43"/>
        <v>116265.38</v>
      </c>
      <c r="AK42" s="196">
        <f t="shared" si="43"/>
        <v>44127.06</v>
      </c>
      <c r="AL42" s="196">
        <f t="shared" si="43"/>
        <v>31973.440000000002</v>
      </c>
      <c r="AM42" s="196">
        <f t="shared" si="43"/>
        <v>74944.2</v>
      </c>
      <c r="AN42" s="196">
        <f t="shared" si="43"/>
        <v>84061.42</v>
      </c>
      <c r="AO42" s="196">
        <f t="shared" si="43"/>
        <v>72146.06</v>
      </c>
      <c r="AP42" s="196">
        <f t="shared" si="43"/>
        <v>67318.710000000006</v>
      </c>
      <c r="AQ42" s="196">
        <f t="shared" si="43"/>
        <v>619392.37</v>
      </c>
      <c r="AR42" s="196">
        <f t="shared" si="43"/>
        <v>11597905.970000001</v>
      </c>
      <c r="AS42" s="196">
        <f t="shared" si="43"/>
        <v>105665.88999999998</v>
      </c>
      <c r="AT42" s="196">
        <f t="shared" si="43"/>
        <v>8765368.8599999994</v>
      </c>
      <c r="AU42" s="196">
        <f t="shared" si="43"/>
        <v>857608.83000000007</v>
      </c>
      <c r="AV42" s="196">
        <f t="shared" si="43"/>
        <v>511570.18</v>
      </c>
      <c r="AW42" s="196">
        <f t="shared" si="43"/>
        <v>117124.88</v>
      </c>
      <c r="AX42" s="196">
        <f t="shared" si="43"/>
        <v>125339.08000000002</v>
      </c>
      <c r="AY42" s="196">
        <f t="shared" si="43"/>
        <v>41299.769999999997</v>
      </c>
      <c r="AZ42" s="196">
        <f t="shared" si="43"/>
        <v>50658.37</v>
      </c>
      <c r="BA42" s="196">
        <f t="shared" si="43"/>
        <v>179596.00999999998</v>
      </c>
      <c r="BB42" s="196">
        <f t="shared" si="43"/>
        <v>1165469.8500000001</v>
      </c>
      <c r="BC42" s="196">
        <f t="shared" si="43"/>
        <v>1609489.6500000001</v>
      </c>
      <c r="BD42" s="196">
        <f t="shared" si="43"/>
        <v>1727238.37</v>
      </c>
      <c r="BE42" s="196">
        <f t="shared" si="43"/>
        <v>2031892.84</v>
      </c>
      <c r="BF42" s="196">
        <f t="shared" si="43"/>
        <v>102162.66</v>
      </c>
      <c r="BG42" s="196">
        <f t="shared" si="43"/>
        <v>235873.04</v>
      </c>
      <c r="BH42" s="196">
        <f t="shared" si="43"/>
        <v>3103297.55</v>
      </c>
      <c r="BI42" s="196">
        <f t="shared" si="43"/>
        <v>262010.9</v>
      </c>
      <c r="BJ42" s="196">
        <f t="shared" si="43"/>
        <v>150884.82</v>
      </c>
      <c r="BK42" s="196">
        <f t="shared" si="43"/>
        <v>163243.25</v>
      </c>
      <c r="BL42" s="196">
        <f t="shared" si="43"/>
        <v>948802.26</v>
      </c>
      <c r="BM42" s="196">
        <f t="shared" si="43"/>
        <v>1934510.26</v>
      </c>
      <c r="BN42" s="196">
        <f t="shared" si="43"/>
        <v>70443.22</v>
      </c>
      <c r="BO42" s="196">
        <f t="shared" si="43"/>
        <v>158547.16</v>
      </c>
      <c r="BP42" s="196">
        <f t="shared" si="43"/>
        <v>263541.71999999997</v>
      </c>
      <c r="BQ42" s="196">
        <f t="shared" si="43"/>
        <v>266732.33</v>
      </c>
      <c r="BR42" s="196">
        <f t="shared" ref="BR42:EC42" si="44">+BR40+BR41</f>
        <v>70346.84</v>
      </c>
      <c r="BS42" s="196">
        <f t="shared" si="44"/>
        <v>662675.41</v>
      </c>
      <c r="BT42" s="196">
        <f t="shared" si="44"/>
        <v>595915.96</v>
      </c>
      <c r="BU42" s="196">
        <f t="shared" si="44"/>
        <v>141727.99</v>
      </c>
      <c r="BV42" s="196">
        <f t="shared" si="44"/>
        <v>118349.79999999999</v>
      </c>
      <c r="BW42" s="196">
        <f t="shared" si="44"/>
        <v>61247</v>
      </c>
      <c r="BX42" s="196">
        <f t="shared" si="44"/>
        <v>284650.09000000003</v>
      </c>
      <c r="BY42" s="196">
        <f t="shared" si="44"/>
        <v>176901.48</v>
      </c>
      <c r="BZ42" s="196">
        <f t="shared" si="44"/>
        <v>3692.65</v>
      </c>
      <c r="CA42" s="196">
        <f t="shared" si="44"/>
        <v>114161.01000000001</v>
      </c>
      <c r="CB42" s="196">
        <f t="shared" si="44"/>
        <v>6846.4</v>
      </c>
      <c r="CC42" s="196">
        <f>+CC40+CC41</f>
        <v>0</v>
      </c>
      <c r="CD42" s="196">
        <f t="shared" si="44"/>
        <v>9043993.0299999993</v>
      </c>
      <c r="CE42" s="196">
        <f t="shared" si="44"/>
        <v>56697.279999999999</v>
      </c>
      <c r="CF42" s="196">
        <f t="shared" si="44"/>
        <v>0</v>
      </c>
      <c r="CG42" s="196">
        <f t="shared" si="44"/>
        <v>66080.710000000006</v>
      </c>
      <c r="CH42" s="196">
        <f t="shared" si="44"/>
        <v>73721.23</v>
      </c>
      <c r="CI42" s="196">
        <f t="shared" si="44"/>
        <v>32426.93</v>
      </c>
      <c r="CJ42" s="196">
        <f t="shared" si="44"/>
        <v>20018.419999999998</v>
      </c>
      <c r="CK42" s="196">
        <f t="shared" si="44"/>
        <v>73511.37</v>
      </c>
      <c r="CL42" s="196">
        <f t="shared" si="44"/>
        <v>124142.06</v>
      </c>
      <c r="CM42" s="196">
        <f t="shared" si="44"/>
        <v>729671.17999999993</v>
      </c>
      <c r="CN42" s="196">
        <f t="shared" si="44"/>
        <v>194642.86</v>
      </c>
      <c r="CO42" s="196">
        <f t="shared" si="44"/>
        <v>189152.94</v>
      </c>
      <c r="CP42" s="196">
        <f t="shared" si="44"/>
        <v>4168713.67</v>
      </c>
      <c r="CQ42" s="196">
        <f t="shared" si="44"/>
        <v>2176089.52</v>
      </c>
      <c r="CR42" s="196">
        <f t="shared" si="44"/>
        <v>158476.31</v>
      </c>
      <c r="CS42" s="196">
        <f t="shared" si="44"/>
        <v>111995.9</v>
      </c>
      <c r="CT42" s="196">
        <f t="shared" si="44"/>
        <v>73302.48</v>
      </c>
      <c r="CU42" s="196">
        <f t="shared" si="44"/>
        <v>71066.91</v>
      </c>
      <c r="CV42" s="196">
        <f t="shared" si="44"/>
        <v>29307.15</v>
      </c>
      <c r="CW42" s="196">
        <f t="shared" si="44"/>
        <v>29059.599999999999</v>
      </c>
      <c r="CX42" s="196">
        <f t="shared" si="44"/>
        <v>39842.800000000003</v>
      </c>
      <c r="CY42" s="196">
        <f t="shared" si="44"/>
        <v>66032.31</v>
      </c>
      <c r="CZ42" s="196">
        <f t="shared" si="44"/>
        <v>120552.85</v>
      </c>
      <c r="DA42" s="196">
        <f t="shared" si="44"/>
        <v>29034.07</v>
      </c>
      <c r="DB42" s="196">
        <f t="shared" si="44"/>
        <v>166388.5</v>
      </c>
      <c r="DC42" s="196">
        <f t="shared" si="44"/>
        <v>48820.67</v>
      </c>
      <c r="DD42" s="196">
        <f t="shared" si="44"/>
        <v>67762.11</v>
      </c>
      <c r="DE42" s="196">
        <f t="shared" si="44"/>
        <v>80676.33</v>
      </c>
      <c r="DF42" s="196">
        <f t="shared" si="44"/>
        <v>13268.24</v>
      </c>
      <c r="DG42" s="196">
        <f t="shared" si="44"/>
        <v>46124.66</v>
      </c>
      <c r="DH42" s="196">
        <f t="shared" si="44"/>
        <v>2881366.29</v>
      </c>
      <c r="DI42" s="196">
        <f t="shared" si="44"/>
        <v>18750.509999999998</v>
      </c>
      <c r="DJ42" s="196">
        <f t="shared" si="44"/>
        <v>242194.86</v>
      </c>
      <c r="DK42" s="196">
        <f t="shared" si="44"/>
        <v>414776.74</v>
      </c>
      <c r="DL42" s="196">
        <f t="shared" si="44"/>
        <v>112535.56</v>
      </c>
      <c r="DM42" s="196">
        <f t="shared" si="44"/>
        <v>43117.919999999998</v>
      </c>
      <c r="DN42" s="196">
        <f t="shared" si="44"/>
        <v>619580.22</v>
      </c>
      <c r="DO42" s="196">
        <f t="shared" si="44"/>
        <v>81865.320000000007</v>
      </c>
      <c r="DP42" s="196">
        <f t="shared" si="44"/>
        <v>202125.81</v>
      </c>
      <c r="DQ42" s="196">
        <f t="shared" si="44"/>
        <v>312410.87</v>
      </c>
      <c r="DR42" s="196">
        <f t="shared" si="44"/>
        <v>66551.45</v>
      </c>
      <c r="DS42" s="196">
        <f t="shared" si="44"/>
        <v>0</v>
      </c>
      <c r="DT42" s="196">
        <f t="shared" si="44"/>
        <v>77292.94</v>
      </c>
      <c r="DU42" s="196">
        <f t="shared" si="44"/>
        <v>60285.120000000003</v>
      </c>
      <c r="DV42" s="196">
        <f t="shared" si="44"/>
        <v>22564.33</v>
      </c>
      <c r="DW42" s="196">
        <f t="shared" si="44"/>
        <v>41853.35</v>
      </c>
      <c r="DX42" s="196">
        <f t="shared" si="44"/>
        <v>28660.739999999998</v>
      </c>
      <c r="DY42" s="196">
        <f t="shared" si="44"/>
        <v>18510.55</v>
      </c>
      <c r="DZ42" s="196">
        <f t="shared" si="44"/>
        <v>12905.59</v>
      </c>
      <c r="EA42" s="196">
        <f t="shared" si="44"/>
        <v>84467.74</v>
      </c>
      <c r="EB42" s="196">
        <f t="shared" si="44"/>
        <v>348967.08999999997</v>
      </c>
      <c r="EC42" s="196">
        <f t="shared" si="44"/>
        <v>89227.05</v>
      </c>
      <c r="ED42" s="196">
        <f t="shared" ref="ED42:GA42" si="45">+ED40+ED41</f>
        <v>89759.13</v>
      </c>
      <c r="EE42" s="196">
        <f t="shared" si="45"/>
        <v>63529.25</v>
      </c>
      <c r="EF42" s="196">
        <f t="shared" si="45"/>
        <v>412011.65</v>
      </c>
      <c r="EG42" s="196">
        <f t="shared" si="45"/>
        <v>26367.43</v>
      </c>
      <c r="EH42" s="196">
        <f t="shared" si="45"/>
        <v>78376.639999999999</v>
      </c>
      <c r="EI42" s="196">
        <f t="shared" si="45"/>
        <v>0</v>
      </c>
      <c r="EJ42" s="196">
        <f t="shared" si="45"/>
        <v>26727.14</v>
      </c>
      <c r="EK42" s="196">
        <f t="shared" si="45"/>
        <v>953640.01</v>
      </c>
      <c r="EL42" s="196">
        <f t="shared" si="45"/>
        <v>1336743.3600000001</v>
      </c>
      <c r="EM42" s="196">
        <f t="shared" si="45"/>
        <v>95185.079999999987</v>
      </c>
      <c r="EN42" s="196">
        <f t="shared" si="45"/>
        <v>91893.609999999986</v>
      </c>
      <c r="EO42" s="196">
        <f t="shared" si="45"/>
        <v>56934.78</v>
      </c>
      <c r="EP42" s="196">
        <f t="shared" si="45"/>
        <v>75194.100000000006</v>
      </c>
      <c r="EQ42" s="196">
        <f t="shared" si="45"/>
        <v>40098.71</v>
      </c>
      <c r="ER42" s="196">
        <f t="shared" si="45"/>
        <v>65474.49</v>
      </c>
      <c r="ES42" s="196">
        <f t="shared" si="45"/>
        <v>335564.93</v>
      </c>
      <c r="ET42" s="196">
        <f t="shared" si="45"/>
        <v>79733.22</v>
      </c>
      <c r="EU42" s="196">
        <f t="shared" si="45"/>
        <v>50286.01</v>
      </c>
      <c r="EV42" s="196">
        <f t="shared" si="45"/>
        <v>66073.47</v>
      </c>
      <c r="EW42" s="196">
        <f t="shared" si="45"/>
        <v>63787.32</v>
      </c>
      <c r="EX42" s="196">
        <f t="shared" si="45"/>
        <v>0</v>
      </c>
      <c r="EY42" s="196">
        <f t="shared" si="45"/>
        <v>51079.19</v>
      </c>
      <c r="EZ42" s="196">
        <f t="shared" si="45"/>
        <v>32958.229999999996</v>
      </c>
      <c r="FA42" s="196">
        <f t="shared" si="45"/>
        <v>19297.63</v>
      </c>
      <c r="FB42" s="196">
        <f t="shared" si="45"/>
        <v>26022.9</v>
      </c>
      <c r="FC42" s="196">
        <f t="shared" si="45"/>
        <v>469663.44</v>
      </c>
      <c r="FD42" s="196">
        <f t="shared" si="45"/>
        <v>154536.33000000002</v>
      </c>
      <c r="FE42" s="196">
        <f t="shared" si="45"/>
        <v>415110.17000000004</v>
      </c>
      <c r="FF42" s="196">
        <f t="shared" si="45"/>
        <v>105296.99</v>
      </c>
      <c r="FG42" s="196">
        <f t="shared" si="45"/>
        <v>68384.33</v>
      </c>
      <c r="FH42" s="196">
        <f t="shared" si="45"/>
        <v>62393.08</v>
      </c>
      <c r="FI42" s="196">
        <f t="shared" si="45"/>
        <v>40059.4</v>
      </c>
      <c r="FJ42" s="196">
        <f t="shared" si="45"/>
        <v>80474.070000000007</v>
      </c>
      <c r="FK42" s="196">
        <f t="shared" si="45"/>
        <v>240852.41</v>
      </c>
      <c r="FL42" s="196">
        <f t="shared" si="45"/>
        <v>237858.49000000002</v>
      </c>
      <c r="FM42" s="196">
        <f t="shared" si="45"/>
        <v>413127.23</v>
      </c>
      <c r="FN42" s="196">
        <f t="shared" si="45"/>
        <v>953510.53</v>
      </c>
      <c r="FO42" s="196">
        <f t="shared" si="45"/>
        <v>453401.47</v>
      </c>
      <c r="FP42" s="196">
        <f t="shared" si="45"/>
        <v>2085269.39</v>
      </c>
      <c r="FQ42" s="196">
        <f t="shared" si="45"/>
        <v>0</v>
      </c>
      <c r="FR42" s="196">
        <f t="shared" si="45"/>
        <v>393908.41</v>
      </c>
      <c r="FS42" s="196">
        <f t="shared" si="45"/>
        <v>273256.08</v>
      </c>
      <c r="FT42" s="196">
        <f t="shared" si="45"/>
        <v>0</v>
      </c>
      <c r="FU42" s="196">
        <f t="shared" si="45"/>
        <v>60794.97</v>
      </c>
      <c r="FV42" s="196">
        <f t="shared" si="45"/>
        <v>57256.3</v>
      </c>
      <c r="FW42" s="196">
        <f t="shared" si="45"/>
        <v>110320.73</v>
      </c>
      <c r="FX42" s="196">
        <f t="shared" si="45"/>
        <v>174997.09</v>
      </c>
      <c r="FY42" s="196">
        <f t="shared" si="45"/>
        <v>83652.850000000006</v>
      </c>
      <c r="FZ42" s="196">
        <f t="shared" si="45"/>
        <v>34113.61</v>
      </c>
      <c r="GA42" s="196">
        <f t="shared" si="45"/>
        <v>757209.99</v>
      </c>
      <c r="GB42" s="197">
        <f t="shared" si="6"/>
        <v>116807775.47</v>
      </c>
      <c r="GC42" s="198"/>
      <c r="GD42" s="198"/>
      <c r="GE42" s="197"/>
      <c r="GF42" s="197"/>
      <c r="GG42" s="171">
        <v>2515</v>
      </c>
      <c r="GH42" s="171" t="s">
        <v>944</v>
      </c>
      <c r="GI42" s="171"/>
      <c r="GJ42" s="171"/>
    </row>
    <row r="43" spans="1:250" s="205" customFormat="1" ht="25.5">
      <c r="A43" s="200">
        <v>19</v>
      </c>
      <c r="B43" s="201" t="s">
        <v>945</v>
      </c>
      <c r="C43" s="202">
        <v>19</v>
      </c>
      <c r="D43" s="202"/>
      <c r="E43" s="203">
        <v>143497.5</v>
      </c>
      <c r="F43" s="203">
        <v>723511.39</v>
      </c>
      <c r="G43" s="203">
        <v>170785.59</v>
      </c>
      <c r="H43" s="203">
        <v>537703.63</v>
      </c>
      <c r="I43" s="203">
        <v>51481.37</v>
      </c>
      <c r="J43" s="203">
        <v>25607.61</v>
      </c>
      <c r="K43" s="203">
        <v>213822.89</v>
      </c>
      <c r="L43" s="203">
        <v>44329.94</v>
      </c>
      <c r="M43" s="203">
        <v>11459.65</v>
      </c>
      <c r="N43" s="203">
        <v>59011.58</v>
      </c>
      <c r="O43" s="203">
        <v>59360.61</v>
      </c>
      <c r="P43" s="203">
        <v>1837778.59</v>
      </c>
      <c r="Q43" s="203">
        <v>438044.43</v>
      </c>
      <c r="R43" s="203">
        <v>9404.8700000000008</v>
      </c>
      <c r="S43" s="203">
        <v>871318.16</v>
      </c>
      <c r="T43" s="203">
        <v>23707.43</v>
      </c>
      <c r="U43" s="203">
        <v>71600.320000000007</v>
      </c>
      <c r="V43" s="203">
        <v>11068.67</v>
      </c>
      <c r="W43" s="203">
        <v>3593.12</v>
      </c>
      <c r="X43" s="203">
        <v>11041.32</v>
      </c>
      <c r="Y43" s="203">
        <v>2402.63</v>
      </c>
      <c r="Z43" s="203">
        <v>4204.16</v>
      </c>
      <c r="AA43" s="203">
        <v>10561.69</v>
      </c>
      <c r="AB43" s="203">
        <v>9129.17</v>
      </c>
      <c r="AC43" s="203">
        <v>766271.02</v>
      </c>
      <c r="AD43" s="203">
        <v>1177124.3</v>
      </c>
      <c r="AE43" s="203">
        <v>27143.17</v>
      </c>
      <c r="AF43" s="203">
        <v>20414.87</v>
      </c>
      <c r="AG43" s="203">
        <v>15169</v>
      </c>
      <c r="AH43" s="203">
        <v>8763.07</v>
      </c>
      <c r="AI43" s="203">
        <v>60765.91</v>
      </c>
      <c r="AJ43" s="203">
        <v>23195.360000000001</v>
      </c>
      <c r="AK43" s="203">
        <v>8825.41</v>
      </c>
      <c r="AL43" s="203">
        <v>7743.41</v>
      </c>
      <c r="AM43" s="203">
        <v>11191.84</v>
      </c>
      <c r="AN43" s="203">
        <v>14817.73</v>
      </c>
      <c r="AO43" s="203">
        <v>11625.32</v>
      </c>
      <c r="AP43" s="203">
        <v>13463.74</v>
      </c>
      <c r="AQ43" s="203">
        <v>123627.49</v>
      </c>
      <c r="AR43" s="203">
        <v>2109743.35</v>
      </c>
      <c r="AS43" s="203">
        <v>17343.75</v>
      </c>
      <c r="AT43" s="203">
        <v>1657740.8</v>
      </c>
      <c r="AU43" s="203">
        <v>160673.53</v>
      </c>
      <c r="AV43" s="203">
        <v>83850.77</v>
      </c>
      <c r="AW43" s="203">
        <v>15410.52</v>
      </c>
      <c r="AX43" s="203">
        <v>21696.69</v>
      </c>
      <c r="AY43" s="203">
        <v>8259.9500000000007</v>
      </c>
      <c r="AZ43" s="203">
        <v>7099.58</v>
      </c>
      <c r="BA43" s="203">
        <v>30420.68</v>
      </c>
      <c r="BB43" s="203">
        <v>227978.61</v>
      </c>
      <c r="BC43" s="203">
        <v>295623.08</v>
      </c>
      <c r="BD43" s="203">
        <v>330390.71000000002</v>
      </c>
      <c r="BE43" s="203">
        <v>399883.63</v>
      </c>
      <c r="BF43" s="203">
        <v>25523.46</v>
      </c>
      <c r="BG43" s="203">
        <v>46908.45</v>
      </c>
      <c r="BH43" s="203">
        <v>614264.87</v>
      </c>
      <c r="BI43" s="203">
        <v>52402.18</v>
      </c>
      <c r="BJ43" s="203">
        <v>30010.92</v>
      </c>
      <c r="BK43" s="203">
        <v>32648.65</v>
      </c>
      <c r="BL43" s="203">
        <v>179790.37</v>
      </c>
      <c r="BM43" s="203">
        <v>349213.38</v>
      </c>
      <c r="BN43" s="203">
        <v>12340.52</v>
      </c>
      <c r="BO43" s="203">
        <v>29737.71</v>
      </c>
      <c r="BP43" s="203">
        <v>52708.34</v>
      </c>
      <c r="BQ43" s="203">
        <v>54290.14</v>
      </c>
      <c r="BR43" s="203">
        <v>15268.54</v>
      </c>
      <c r="BS43" s="203">
        <v>132535.07999999999</v>
      </c>
      <c r="BT43" s="203">
        <v>161746.59</v>
      </c>
      <c r="BU43" s="203">
        <v>21989.03</v>
      </c>
      <c r="BV43" s="203">
        <v>20549.55</v>
      </c>
      <c r="BW43" s="203">
        <v>15854.86</v>
      </c>
      <c r="BX43" s="203">
        <v>51957.7</v>
      </c>
      <c r="BY43" s="203">
        <v>41379.879999999997</v>
      </c>
      <c r="BZ43" s="203">
        <v>738.53</v>
      </c>
      <c r="CA43" s="203">
        <v>20889.16</v>
      </c>
      <c r="CB43" s="203">
        <v>1369.28</v>
      </c>
      <c r="CC43" s="144">
        <v>0</v>
      </c>
      <c r="CD43" s="203">
        <v>1759511.86</v>
      </c>
      <c r="CE43" s="203">
        <v>9522.7199999999993</v>
      </c>
      <c r="CF43" s="144">
        <v>0</v>
      </c>
      <c r="CG43" s="203">
        <v>14902.99</v>
      </c>
      <c r="CH43" s="203">
        <v>14744.25</v>
      </c>
      <c r="CI43" s="203">
        <v>6145.72</v>
      </c>
      <c r="CJ43" s="203">
        <v>4415.8</v>
      </c>
      <c r="CK43" s="203">
        <v>18967.23</v>
      </c>
      <c r="CL43" s="203">
        <v>25873.02</v>
      </c>
      <c r="CM43" s="203">
        <v>129639.11</v>
      </c>
      <c r="CN43" s="203">
        <v>39597.22</v>
      </c>
      <c r="CO43" s="203">
        <v>41149.94</v>
      </c>
      <c r="CP43" s="203">
        <v>772688.77</v>
      </c>
      <c r="CQ43" s="203">
        <v>412403.75</v>
      </c>
      <c r="CR43" s="203">
        <v>31695.26</v>
      </c>
      <c r="CS43" s="203">
        <v>20254.84</v>
      </c>
      <c r="CT43" s="203">
        <v>13309.83</v>
      </c>
      <c r="CU43" s="203">
        <v>14213.38</v>
      </c>
      <c r="CV43" s="203">
        <v>5719.89</v>
      </c>
      <c r="CW43" s="203">
        <v>6864.04</v>
      </c>
      <c r="CX43" s="203">
        <v>6966.37</v>
      </c>
      <c r="CY43" s="203">
        <v>11773.71</v>
      </c>
      <c r="CZ43" s="203">
        <v>24110.57</v>
      </c>
      <c r="DA43" s="203">
        <v>6798.05</v>
      </c>
      <c r="DB43" s="203">
        <v>40783.69</v>
      </c>
      <c r="DC43" s="203">
        <v>10098.75</v>
      </c>
      <c r="DD43" s="203">
        <v>11094.02</v>
      </c>
      <c r="DE43" s="203">
        <v>15261.86</v>
      </c>
      <c r="DF43" s="203">
        <v>2136.7199999999998</v>
      </c>
      <c r="DG43" s="203">
        <v>7784.62</v>
      </c>
      <c r="DH43" s="203">
        <v>597346.41</v>
      </c>
      <c r="DI43" s="203">
        <v>2310.9299999999998</v>
      </c>
      <c r="DJ43" s="203">
        <v>57812.76</v>
      </c>
      <c r="DK43" s="203">
        <v>82955.350000000006</v>
      </c>
      <c r="DL43" s="203">
        <v>21441.4</v>
      </c>
      <c r="DM43" s="203">
        <v>10963.19</v>
      </c>
      <c r="DN43" s="203">
        <v>123916.04</v>
      </c>
      <c r="DO43" s="203">
        <v>17324.63</v>
      </c>
      <c r="DP43" s="203">
        <v>39718.720000000001</v>
      </c>
      <c r="DQ43" s="203">
        <v>71942.12</v>
      </c>
      <c r="DR43" s="203">
        <v>8217.98</v>
      </c>
      <c r="DS43" s="144">
        <v>0</v>
      </c>
      <c r="DT43" s="203">
        <v>17523.59</v>
      </c>
      <c r="DU43" s="203">
        <v>14044.56</v>
      </c>
      <c r="DV43" s="203">
        <v>4512.87</v>
      </c>
      <c r="DW43" s="203">
        <v>9852.4500000000007</v>
      </c>
      <c r="DX43" s="203">
        <v>6986.94</v>
      </c>
      <c r="DY43" s="203">
        <v>4527.12</v>
      </c>
      <c r="DZ43" s="203">
        <v>2581.12</v>
      </c>
      <c r="EA43" s="203">
        <v>17210.02</v>
      </c>
      <c r="EB43" s="203">
        <v>52406.85</v>
      </c>
      <c r="EC43" s="203">
        <v>17423.93</v>
      </c>
      <c r="ED43" s="203">
        <v>18440.61</v>
      </c>
      <c r="EE43" s="203">
        <v>12705.85</v>
      </c>
      <c r="EF43" s="203">
        <v>82402.33</v>
      </c>
      <c r="EG43" s="203">
        <v>4938.38</v>
      </c>
      <c r="EH43" s="203">
        <v>15675.33</v>
      </c>
      <c r="EI43" s="144">
        <v>0</v>
      </c>
      <c r="EJ43" s="203">
        <v>4812.3599999999997</v>
      </c>
      <c r="EK43" s="203">
        <v>179228.19</v>
      </c>
      <c r="EL43" s="203">
        <v>258392.18</v>
      </c>
      <c r="EM43" s="203">
        <v>18915.59</v>
      </c>
      <c r="EN43" s="203">
        <v>16485</v>
      </c>
      <c r="EO43" s="203">
        <v>11305.19</v>
      </c>
      <c r="EP43" s="203">
        <v>15038.82</v>
      </c>
      <c r="EQ43" s="203">
        <v>9604.2900000000009</v>
      </c>
      <c r="ER43" s="203">
        <v>13094.9</v>
      </c>
      <c r="ES43" s="203">
        <v>67112.990000000005</v>
      </c>
      <c r="ET43" s="203">
        <v>27988.66</v>
      </c>
      <c r="EU43" s="203">
        <v>9249.67</v>
      </c>
      <c r="EV43" s="203">
        <v>14254.11</v>
      </c>
      <c r="EW43" s="203">
        <v>11344.78</v>
      </c>
      <c r="EX43" s="203">
        <v>0</v>
      </c>
      <c r="EY43" s="203">
        <v>13265.76</v>
      </c>
      <c r="EZ43" s="203">
        <v>6980.44</v>
      </c>
      <c r="FA43" s="203">
        <v>3218.82</v>
      </c>
      <c r="FB43" s="203">
        <v>6077.39</v>
      </c>
      <c r="FC43" s="203">
        <v>85903.93</v>
      </c>
      <c r="FD43" s="203">
        <v>28456.71</v>
      </c>
      <c r="FE43" s="203">
        <v>82094.12</v>
      </c>
      <c r="FF43" s="203">
        <v>21352.44</v>
      </c>
      <c r="FG43" s="203">
        <v>13676.87</v>
      </c>
      <c r="FH43" s="203">
        <v>10939.9</v>
      </c>
      <c r="FI43" s="203">
        <v>7150.92</v>
      </c>
      <c r="FJ43" s="203">
        <v>12537.35</v>
      </c>
      <c r="FK43" s="203">
        <v>48170.48</v>
      </c>
      <c r="FL43" s="203">
        <v>42060.11</v>
      </c>
      <c r="FM43" s="203">
        <v>81591.22</v>
      </c>
      <c r="FN43" s="203">
        <v>169446.52</v>
      </c>
      <c r="FO43" s="203">
        <v>90680.29</v>
      </c>
      <c r="FP43" s="203">
        <v>353683.16</v>
      </c>
      <c r="FQ43" s="144">
        <v>0</v>
      </c>
      <c r="FR43" s="203">
        <v>83469.440000000002</v>
      </c>
      <c r="FS43" s="203">
        <v>48362.74</v>
      </c>
      <c r="FT43" s="144">
        <v>0</v>
      </c>
      <c r="FU43" s="203">
        <v>11523.22</v>
      </c>
      <c r="FV43" s="203">
        <v>12242.68</v>
      </c>
      <c r="FW43" s="203">
        <v>22064.15</v>
      </c>
      <c r="FX43" s="203">
        <v>35060.57</v>
      </c>
      <c r="FY43" s="203">
        <v>16982.45</v>
      </c>
      <c r="FZ43" s="203">
        <v>6592.9</v>
      </c>
      <c r="GA43" s="203">
        <v>125691.08</v>
      </c>
      <c r="GB43" s="204">
        <f t="shared" si="6"/>
        <v>21854512.650000002</v>
      </c>
      <c r="GC43" s="158">
        <f>GB49/GB8</f>
        <v>0.21511507262668986</v>
      </c>
      <c r="GD43" s="158">
        <f>GB40/GB8</f>
        <v>0.37175929369981214</v>
      </c>
      <c r="GE43" s="123"/>
      <c r="GF43" s="123"/>
      <c r="GG43" s="171">
        <v>2670</v>
      </c>
      <c r="GH43" s="171" t="s">
        <v>946</v>
      </c>
      <c r="GI43" s="171"/>
      <c r="GJ43" s="171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45"/>
      <c r="HP43" s="145"/>
      <c r="HQ43" s="145"/>
      <c r="HR43" s="145"/>
      <c r="HS43" s="145"/>
      <c r="HT43" s="145"/>
      <c r="HU43" s="145"/>
      <c r="HV43" s="145"/>
      <c r="HW43" s="145"/>
      <c r="HX43" s="145"/>
      <c r="HY43" s="145"/>
      <c r="HZ43" s="145"/>
      <c r="IA43" s="145"/>
      <c r="IB43" s="145"/>
      <c r="IC43" s="145"/>
      <c r="ID43" s="145"/>
      <c r="IE43" s="145"/>
      <c r="IF43" s="145"/>
      <c r="IG43" s="145"/>
      <c r="IH43" s="145"/>
      <c r="II43" s="145"/>
      <c r="IJ43" s="145"/>
      <c r="IK43" s="145"/>
      <c r="IL43" s="145"/>
      <c r="IM43" s="145"/>
      <c r="IN43" s="145"/>
      <c r="IO43" s="145"/>
      <c r="IP43" s="145"/>
    </row>
    <row r="44" spans="1:250" ht="25.5">
      <c r="A44" s="135">
        <v>20</v>
      </c>
      <c r="B44" s="159" t="s">
        <v>947</v>
      </c>
      <c r="C44" s="135">
        <v>20</v>
      </c>
      <c r="E44" s="144">
        <f>+E42-E43</f>
        <v>1004519.22</v>
      </c>
      <c r="F44" s="144">
        <f t="shared" ref="F44:BQ44" si="46">+F42-F43</f>
        <v>3040028.08</v>
      </c>
      <c r="G44" s="144">
        <f t="shared" si="46"/>
        <v>797723.38</v>
      </c>
      <c r="H44" s="144">
        <f t="shared" si="46"/>
        <v>2468507.4500000002</v>
      </c>
      <c r="I44" s="144">
        <f t="shared" si="46"/>
        <v>205925.49</v>
      </c>
      <c r="J44" s="144">
        <f t="shared" si="46"/>
        <v>136782.46999999997</v>
      </c>
      <c r="K44" s="144">
        <f t="shared" si="46"/>
        <v>845896.22000000009</v>
      </c>
      <c r="L44" s="144">
        <f t="shared" si="46"/>
        <v>177319.75</v>
      </c>
      <c r="M44" s="144">
        <f t="shared" si="46"/>
        <v>48710.6</v>
      </c>
      <c r="N44" s="144">
        <f t="shared" si="46"/>
        <v>236046.32</v>
      </c>
      <c r="O44" s="144">
        <f t="shared" si="46"/>
        <v>237442.44</v>
      </c>
      <c r="P44" s="144">
        <f t="shared" si="46"/>
        <v>8368778.4300000016</v>
      </c>
      <c r="Q44" s="144">
        <f t="shared" si="46"/>
        <v>2056142.7900000003</v>
      </c>
      <c r="R44" s="144">
        <f t="shared" si="46"/>
        <v>48812.29</v>
      </c>
      <c r="S44" s="144">
        <f t="shared" si="46"/>
        <v>4407229.67</v>
      </c>
      <c r="T44" s="144">
        <f t="shared" si="46"/>
        <v>121294.44</v>
      </c>
      <c r="U44" s="144">
        <f t="shared" si="46"/>
        <v>286401.27</v>
      </c>
      <c r="V44" s="144">
        <f t="shared" si="46"/>
        <v>44274.67</v>
      </c>
      <c r="W44" s="144">
        <f t="shared" si="46"/>
        <v>23566.62</v>
      </c>
      <c r="X44" s="144">
        <f t="shared" si="46"/>
        <v>36649.53</v>
      </c>
      <c r="Y44" s="144">
        <f t="shared" si="46"/>
        <v>13895.5</v>
      </c>
      <c r="Z44" s="144">
        <f t="shared" si="46"/>
        <v>16816.64</v>
      </c>
      <c r="AA44" s="144">
        <f t="shared" si="46"/>
        <v>61728.399999999994</v>
      </c>
      <c r="AB44" s="144">
        <f t="shared" si="46"/>
        <v>36372.32</v>
      </c>
      <c r="AC44" s="144">
        <f t="shared" si="46"/>
        <v>3537470.3000000003</v>
      </c>
      <c r="AD44" s="144">
        <f t="shared" si="46"/>
        <v>4965882.79</v>
      </c>
      <c r="AE44" s="144">
        <f t="shared" si="46"/>
        <v>108572.7</v>
      </c>
      <c r="AF44" s="144">
        <f t="shared" si="46"/>
        <v>99222.23000000001</v>
      </c>
      <c r="AG44" s="144">
        <f t="shared" si="46"/>
        <v>54191.91</v>
      </c>
      <c r="AH44" s="144">
        <f t="shared" si="46"/>
        <v>34045.019999999997</v>
      </c>
      <c r="AI44" s="144">
        <f t="shared" si="46"/>
        <v>231660.1</v>
      </c>
      <c r="AJ44" s="144">
        <f t="shared" si="46"/>
        <v>93070.02</v>
      </c>
      <c r="AK44" s="144">
        <f t="shared" si="46"/>
        <v>35301.649999999994</v>
      </c>
      <c r="AL44" s="144">
        <f t="shared" si="46"/>
        <v>24230.030000000002</v>
      </c>
      <c r="AM44" s="144">
        <f t="shared" si="46"/>
        <v>63752.36</v>
      </c>
      <c r="AN44" s="144">
        <f t="shared" si="46"/>
        <v>69243.69</v>
      </c>
      <c r="AO44" s="144">
        <f t="shared" si="46"/>
        <v>60520.74</v>
      </c>
      <c r="AP44" s="144">
        <f t="shared" si="46"/>
        <v>53854.970000000008</v>
      </c>
      <c r="AQ44" s="144">
        <f t="shared" si="46"/>
        <v>495764.88</v>
      </c>
      <c r="AR44" s="144">
        <f t="shared" si="46"/>
        <v>9488162.620000001</v>
      </c>
      <c r="AS44" s="144">
        <f t="shared" si="46"/>
        <v>88322.139999999985</v>
      </c>
      <c r="AT44" s="144">
        <f t="shared" si="46"/>
        <v>7107628.0599999996</v>
      </c>
      <c r="AU44" s="144">
        <f t="shared" si="46"/>
        <v>696935.3</v>
      </c>
      <c r="AV44" s="144">
        <f t="shared" si="46"/>
        <v>427719.41</v>
      </c>
      <c r="AW44" s="144">
        <f t="shared" si="46"/>
        <v>101714.36</v>
      </c>
      <c r="AX44" s="144">
        <f t="shared" si="46"/>
        <v>103642.39000000001</v>
      </c>
      <c r="AY44" s="144">
        <f t="shared" si="46"/>
        <v>33039.819999999992</v>
      </c>
      <c r="AZ44" s="144">
        <f t="shared" si="46"/>
        <v>43558.79</v>
      </c>
      <c r="BA44" s="144">
        <f t="shared" si="46"/>
        <v>149175.32999999999</v>
      </c>
      <c r="BB44" s="144">
        <f t="shared" si="46"/>
        <v>937491.24000000011</v>
      </c>
      <c r="BC44" s="144">
        <f t="shared" si="46"/>
        <v>1313866.57</v>
      </c>
      <c r="BD44" s="144">
        <f t="shared" si="46"/>
        <v>1396847.6600000001</v>
      </c>
      <c r="BE44" s="144">
        <f t="shared" si="46"/>
        <v>1632009.21</v>
      </c>
      <c r="BF44" s="144">
        <f t="shared" si="46"/>
        <v>76639.200000000012</v>
      </c>
      <c r="BG44" s="144">
        <f t="shared" si="46"/>
        <v>188964.59000000003</v>
      </c>
      <c r="BH44" s="144">
        <f t="shared" si="46"/>
        <v>2489032.6799999997</v>
      </c>
      <c r="BI44" s="144">
        <f t="shared" si="46"/>
        <v>209608.72</v>
      </c>
      <c r="BJ44" s="144">
        <f t="shared" si="46"/>
        <v>120873.90000000001</v>
      </c>
      <c r="BK44" s="144">
        <f t="shared" si="46"/>
        <v>130594.6</v>
      </c>
      <c r="BL44" s="144">
        <f t="shared" si="46"/>
        <v>769011.89</v>
      </c>
      <c r="BM44" s="144">
        <f t="shared" si="46"/>
        <v>1585296.88</v>
      </c>
      <c r="BN44" s="144">
        <f t="shared" si="46"/>
        <v>58102.7</v>
      </c>
      <c r="BO44" s="144">
        <f t="shared" si="46"/>
        <v>128809.45000000001</v>
      </c>
      <c r="BP44" s="144">
        <f t="shared" si="46"/>
        <v>210833.37999999998</v>
      </c>
      <c r="BQ44" s="144">
        <f t="shared" si="46"/>
        <v>212442.19</v>
      </c>
      <c r="BR44" s="144">
        <f t="shared" ref="BR44:EC44" si="47">+BR42-BR43</f>
        <v>55078.299999999996</v>
      </c>
      <c r="BS44" s="144">
        <f t="shared" si="47"/>
        <v>530140.33000000007</v>
      </c>
      <c r="BT44" s="144">
        <f t="shared" si="47"/>
        <v>434169.37</v>
      </c>
      <c r="BU44" s="144">
        <f t="shared" si="47"/>
        <v>119738.95999999999</v>
      </c>
      <c r="BV44" s="144">
        <f t="shared" si="47"/>
        <v>97800.249999999985</v>
      </c>
      <c r="BW44" s="144">
        <f t="shared" si="47"/>
        <v>45392.14</v>
      </c>
      <c r="BX44" s="144">
        <f t="shared" si="47"/>
        <v>232692.39</v>
      </c>
      <c r="BY44" s="144">
        <f t="shared" si="47"/>
        <v>135521.60000000001</v>
      </c>
      <c r="BZ44" s="144">
        <f t="shared" si="47"/>
        <v>2954.12</v>
      </c>
      <c r="CA44" s="144">
        <f t="shared" si="47"/>
        <v>93271.85</v>
      </c>
      <c r="CB44" s="144">
        <f t="shared" si="47"/>
        <v>5477.12</v>
      </c>
      <c r="CC44" s="144">
        <f t="shared" si="47"/>
        <v>0</v>
      </c>
      <c r="CD44" s="144">
        <f t="shared" si="47"/>
        <v>7284481.169999999</v>
      </c>
      <c r="CE44" s="144">
        <f t="shared" si="47"/>
        <v>47174.559999999998</v>
      </c>
      <c r="CF44" s="144">
        <f t="shared" si="47"/>
        <v>0</v>
      </c>
      <c r="CG44" s="144">
        <f t="shared" si="47"/>
        <v>51177.720000000008</v>
      </c>
      <c r="CH44" s="144">
        <f t="shared" si="47"/>
        <v>58976.979999999996</v>
      </c>
      <c r="CI44" s="144">
        <f t="shared" si="47"/>
        <v>26281.21</v>
      </c>
      <c r="CJ44" s="144">
        <f t="shared" si="47"/>
        <v>15602.619999999999</v>
      </c>
      <c r="CK44" s="144">
        <f t="shared" si="47"/>
        <v>54544.14</v>
      </c>
      <c r="CL44" s="144">
        <f t="shared" si="47"/>
        <v>98269.04</v>
      </c>
      <c r="CM44" s="144">
        <f t="shared" si="47"/>
        <v>600032.06999999995</v>
      </c>
      <c r="CN44" s="144">
        <f t="shared" si="47"/>
        <v>155045.63999999998</v>
      </c>
      <c r="CO44" s="144">
        <f t="shared" si="47"/>
        <v>148003</v>
      </c>
      <c r="CP44" s="144">
        <f t="shared" si="47"/>
        <v>3396024.9</v>
      </c>
      <c r="CQ44" s="144">
        <f t="shared" si="47"/>
        <v>1763685.77</v>
      </c>
      <c r="CR44" s="144">
        <f t="shared" si="47"/>
        <v>126781.05</v>
      </c>
      <c r="CS44" s="144">
        <f t="shared" si="47"/>
        <v>91741.06</v>
      </c>
      <c r="CT44" s="144">
        <f t="shared" si="47"/>
        <v>59992.649999999994</v>
      </c>
      <c r="CU44" s="144">
        <f t="shared" si="47"/>
        <v>56853.530000000006</v>
      </c>
      <c r="CV44" s="144">
        <f t="shared" si="47"/>
        <v>23587.260000000002</v>
      </c>
      <c r="CW44" s="144">
        <f t="shared" si="47"/>
        <v>22195.559999999998</v>
      </c>
      <c r="CX44" s="144">
        <f t="shared" si="47"/>
        <v>32876.43</v>
      </c>
      <c r="CY44" s="144">
        <f t="shared" si="47"/>
        <v>54258.6</v>
      </c>
      <c r="CZ44" s="144">
        <f t="shared" si="47"/>
        <v>96442.28</v>
      </c>
      <c r="DA44" s="144">
        <f t="shared" si="47"/>
        <v>22236.02</v>
      </c>
      <c r="DB44" s="144">
        <f t="shared" si="47"/>
        <v>125604.81</v>
      </c>
      <c r="DC44" s="144">
        <f t="shared" si="47"/>
        <v>38721.919999999998</v>
      </c>
      <c r="DD44" s="144">
        <f t="shared" si="47"/>
        <v>56668.09</v>
      </c>
      <c r="DE44" s="144">
        <f t="shared" si="47"/>
        <v>65414.47</v>
      </c>
      <c r="DF44" s="144">
        <f t="shared" si="47"/>
        <v>11131.52</v>
      </c>
      <c r="DG44" s="144">
        <f t="shared" si="47"/>
        <v>38340.04</v>
      </c>
      <c r="DH44" s="144">
        <f t="shared" si="47"/>
        <v>2284019.88</v>
      </c>
      <c r="DI44" s="144">
        <f t="shared" si="47"/>
        <v>16439.579999999998</v>
      </c>
      <c r="DJ44" s="144">
        <f t="shared" si="47"/>
        <v>184382.09999999998</v>
      </c>
      <c r="DK44" s="144">
        <f t="shared" si="47"/>
        <v>331821.39</v>
      </c>
      <c r="DL44" s="144">
        <f t="shared" si="47"/>
        <v>91094.16</v>
      </c>
      <c r="DM44" s="144">
        <f t="shared" si="47"/>
        <v>32154.729999999996</v>
      </c>
      <c r="DN44" s="144">
        <f t="shared" si="47"/>
        <v>495664.18</v>
      </c>
      <c r="DO44" s="144">
        <f t="shared" si="47"/>
        <v>64540.69</v>
      </c>
      <c r="DP44" s="144">
        <f t="shared" si="47"/>
        <v>162407.09</v>
      </c>
      <c r="DQ44" s="144">
        <f t="shared" si="47"/>
        <v>240468.75</v>
      </c>
      <c r="DR44" s="144">
        <f t="shared" si="47"/>
        <v>58333.47</v>
      </c>
      <c r="DS44" s="144">
        <f t="shared" si="47"/>
        <v>0</v>
      </c>
      <c r="DT44" s="144">
        <f t="shared" si="47"/>
        <v>59769.350000000006</v>
      </c>
      <c r="DU44" s="144">
        <f t="shared" si="47"/>
        <v>46240.560000000005</v>
      </c>
      <c r="DV44" s="144">
        <f t="shared" si="47"/>
        <v>18051.460000000003</v>
      </c>
      <c r="DW44" s="144">
        <f t="shared" si="47"/>
        <v>32000.899999999998</v>
      </c>
      <c r="DX44" s="144">
        <f t="shared" si="47"/>
        <v>21673.8</v>
      </c>
      <c r="DY44" s="144">
        <f t="shared" si="47"/>
        <v>13983.43</v>
      </c>
      <c r="DZ44" s="144">
        <f t="shared" si="47"/>
        <v>10324.470000000001</v>
      </c>
      <c r="EA44" s="144">
        <f t="shared" si="47"/>
        <v>67257.72</v>
      </c>
      <c r="EB44" s="144">
        <f t="shared" si="47"/>
        <v>296560.24</v>
      </c>
      <c r="EC44" s="144">
        <f t="shared" si="47"/>
        <v>71803.12</v>
      </c>
      <c r="ED44" s="144">
        <f t="shared" ref="ED44:GA44" si="48">+ED42-ED43</f>
        <v>71318.52</v>
      </c>
      <c r="EE44" s="144">
        <f t="shared" si="48"/>
        <v>50823.4</v>
      </c>
      <c r="EF44" s="144">
        <f t="shared" si="48"/>
        <v>329609.32</v>
      </c>
      <c r="EG44" s="144">
        <f t="shared" si="48"/>
        <v>21429.05</v>
      </c>
      <c r="EH44" s="144">
        <f t="shared" si="48"/>
        <v>62701.31</v>
      </c>
      <c r="EI44" s="144">
        <f t="shared" si="48"/>
        <v>0</v>
      </c>
      <c r="EJ44" s="144">
        <f t="shared" si="48"/>
        <v>21914.78</v>
      </c>
      <c r="EK44" s="144">
        <f t="shared" si="48"/>
        <v>774411.82000000007</v>
      </c>
      <c r="EL44" s="144">
        <f t="shared" si="48"/>
        <v>1078351.1800000002</v>
      </c>
      <c r="EM44" s="144">
        <f t="shared" si="48"/>
        <v>76269.489999999991</v>
      </c>
      <c r="EN44" s="144">
        <f t="shared" si="48"/>
        <v>75408.609999999986</v>
      </c>
      <c r="EO44" s="144">
        <f t="shared" si="48"/>
        <v>45629.59</v>
      </c>
      <c r="EP44" s="144">
        <f t="shared" si="48"/>
        <v>60155.280000000006</v>
      </c>
      <c r="EQ44" s="144">
        <f t="shared" si="48"/>
        <v>30494.42</v>
      </c>
      <c r="ER44" s="144">
        <f t="shared" si="48"/>
        <v>52379.59</v>
      </c>
      <c r="ES44" s="144">
        <f t="shared" si="48"/>
        <v>268451.94</v>
      </c>
      <c r="ET44" s="144">
        <f t="shared" si="48"/>
        <v>51744.56</v>
      </c>
      <c r="EU44" s="144">
        <f t="shared" si="48"/>
        <v>41036.340000000004</v>
      </c>
      <c r="EV44" s="144">
        <f t="shared" si="48"/>
        <v>51819.360000000001</v>
      </c>
      <c r="EW44" s="144">
        <f t="shared" si="48"/>
        <v>52442.54</v>
      </c>
      <c r="EX44" s="144">
        <f t="shared" si="48"/>
        <v>0</v>
      </c>
      <c r="EY44" s="144">
        <f t="shared" si="48"/>
        <v>37813.43</v>
      </c>
      <c r="EZ44" s="144">
        <f t="shared" si="48"/>
        <v>25977.789999999997</v>
      </c>
      <c r="FA44" s="144">
        <f t="shared" si="48"/>
        <v>16078.810000000001</v>
      </c>
      <c r="FB44" s="144">
        <f t="shared" si="48"/>
        <v>19945.510000000002</v>
      </c>
      <c r="FC44" s="144">
        <f t="shared" si="48"/>
        <v>383759.51</v>
      </c>
      <c r="FD44" s="144">
        <f t="shared" si="48"/>
        <v>126079.62000000002</v>
      </c>
      <c r="FE44" s="144">
        <f t="shared" si="48"/>
        <v>333016.05000000005</v>
      </c>
      <c r="FF44" s="144">
        <f t="shared" si="48"/>
        <v>83944.55</v>
      </c>
      <c r="FG44" s="144">
        <f t="shared" si="48"/>
        <v>54707.46</v>
      </c>
      <c r="FH44" s="144">
        <f t="shared" si="48"/>
        <v>51453.18</v>
      </c>
      <c r="FI44" s="144">
        <f t="shared" si="48"/>
        <v>32908.480000000003</v>
      </c>
      <c r="FJ44" s="144">
        <f t="shared" si="48"/>
        <v>67936.72</v>
      </c>
      <c r="FK44" s="144">
        <f t="shared" si="48"/>
        <v>192681.93</v>
      </c>
      <c r="FL44" s="144">
        <f t="shared" si="48"/>
        <v>195798.38</v>
      </c>
      <c r="FM44" s="144">
        <f t="shared" si="48"/>
        <v>331536.01</v>
      </c>
      <c r="FN44" s="144">
        <f t="shared" si="48"/>
        <v>784064.01</v>
      </c>
      <c r="FO44" s="144">
        <f t="shared" si="48"/>
        <v>362721.18</v>
      </c>
      <c r="FP44" s="144">
        <f t="shared" si="48"/>
        <v>1731586.23</v>
      </c>
      <c r="FQ44" s="144">
        <f t="shared" si="48"/>
        <v>0</v>
      </c>
      <c r="FR44" s="144">
        <f t="shared" si="48"/>
        <v>310438.96999999997</v>
      </c>
      <c r="FS44" s="144">
        <f t="shared" si="48"/>
        <v>224893.34000000003</v>
      </c>
      <c r="FT44" s="144">
        <f t="shared" si="48"/>
        <v>0</v>
      </c>
      <c r="FU44" s="144">
        <f t="shared" si="48"/>
        <v>49271.75</v>
      </c>
      <c r="FV44" s="144">
        <f t="shared" si="48"/>
        <v>45013.62</v>
      </c>
      <c r="FW44" s="144">
        <f t="shared" si="48"/>
        <v>88256.579999999987</v>
      </c>
      <c r="FX44" s="144">
        <f t="shared" si="48"/>
        <v>139936.51999999999</v>
      </c>
      <c r="FY44" s="144">
        <f t="shared" si="48"/>
        <v>66670.400000000009</v>
      </c>
      <c r="FZ44" s="144">
        <f t="shared" si="48"/>
        <v>27520.71</v>
      </c>
      <c r="GA44" s="144">
        <f t="shared" si="48"/>
        <v>631518.91</v>
      </c>
      <c r="GB44" s="206">
        <f t="shared" si="6"/>
        <v>94953262.820000097</v>
      </c>
      <c r="GC44" s="158"/>
      <c r="GD44" s="158"/>
      <c r="GE44" s="138"/>
      <c r="GF44" s="138"/>
      <c r="GG44" s="171">
        <v>2820</v>
      </c>
      <c r="GH44" s="173" t="s">
        <v>879</v>
      </c>
      <c r="GI44" s="171"/>
      <c r="GJ44" s="171"/>
    </row>
    <row r="45" spans="1:250" ht="14.25" customHeight="1">
      <c r="A45" s="135">
        <v>20.5</v>
      </c>
      <c r="B45" s="157" t="s">
        <v>570</v>
      </c>
      <c r="C45" s="123"/>
      <c r="D45" s="123"/>
      <c r="E45" s="207">
        <f>+$GC$47</f>
        <v>0.46578896394543129</v>
      </c>
      <c r="F45" s="207">
        <f t="shared" ref="F45:BQ45" si="49">+$GC$47</f>
        <v>0.46578896394543129</v>
      </c>
      <c r="G45" s="207">
        <f t="shared" si="49"/>
        <v>0.46578896394543129</v>
      </c>
      <c r="H45" s="207">
        <f t="shared" si="49"/>
        <v>0.46578896394543129</v>
      </c>
      <c r="I45" s="207">
        <f t="shared" si="49"/>
        <v>0.46578896394543129</v>
      </c>
      <c r="J45" s="207">
        <f t="shared" si="49"/>
        <v>0.46578896394543129</v>
      </c>
      <c r="K45" s="207">
        <f t="shared" si="49"/>
        <v>0.46578896394543129</v>
      </c>
      <c r="L45" s="207">
        <f t="shared" si="49"/>
        <v>0.46578896394543129</v>
      </c>
      <c r="M45" s="207">
        <f t="shared" si="49"/>
        <v>0.46578896394543129</v>
      </c>
      <c r="N45" s="207">
        <f t="shared" si="49"/>
        <v>0.46578896394543129</v>
      </c>
      <c r="O45" s="207">
        <f t="shared" si="49"/>
        <v>0.46578896394543129</v>
      </c>
      <c r="P45" s="207">
        <f t="shared" si="49"/>
        <v>0.46578896394543129</v>
      </c>
      <c r="Q45" s="207">
        <f t="shared" si="49"/>
        <v>0.46578896394543129</v>
      </c>
      <c r="R45" s="207">
        <f t="shared" si="49"/>
        <v>0.46578896394543129</v>
      </c>
      <c r="S45" s="207">
        <f t="shared" si="49"/>
        <v>0.46578896394543129</v>
      </c>
      <c r="T45" s="207">
        <f t="shared" si="49"/>
        <v>0.46578896394543129</v>
      </c>
      <c r="U45" s="207">
        <f t="shared" si="49"/>
        <v>0.46578896394543129</v>
      </c>
      <c r="V45" s="207">
        <f t="shared" si="49"/>
        <v>0.46578896394543129</v>
      </c>
      <c r="W45" s="207">
        <f t="shared" si="49"/>
        <v>0.46578896394543129</v>
      </c>
      <c r="X45" s="207">
        <f t="shared" si="49"/>
        <v>0.46578896394543129</v>
      </c>
      <c r="Y45" s="207">
        <f t="shared" si="49"/>
        <v>0.46578896394543129</v>
      </c>
      <c r="Z45" s="207">
        <f t="shared" si="49"/>
        <v>0.46578896394543129</v>
      </c>
      <c r="AA45" s="207">
        <f t="shared" si="49"/>
        <v>0.46578896394543129</v>
      </c>
      <c r="AB45" s="207">
        <f t="shared" si="49"/>
        <v>0.46578896394543129</v>
      </c>
      <c r="AC45" s="207">
        <f t="shared" si="49"/>
        <v>0.46578896394543129</v>
      </c>
      <c r="AD45" s="207">
        <f t="shared" si="49"/>
        <v>0.46578896394543129</v>
      </c>
      <c r="AE45" s="207">
        <f t="shared" si="49"/>
        <v>0.46578896394543129</v>
      </c>
      <c r="AF45" s="207">
        <f t="shared" si="49"/>
        <v>0.46578896394543129</v>
      </c>
      <c r="AG45" s="207">
        <f t="shared" si="49"/>
        <v>0.46578896394543129</v>
      </c>
      <c r="AH45" s="207">
        <f t="shared" si="49"/>
        <v>0.46578896394543129</v>
      </c>
      <c r="AI45" s="207">
        <f t="shared" si="49"/>
        <v>0.46578896394543129</v>
      </c>
      <c r="AJ45" s="207">
        <f t="shared" si="49"/>
        <v>0.46578896394543129</v>
      </c>
      <c r="AK45" s="207">
        <f t="shared" si="49"/>
        <v>0.46578896394543129</v>
      </c>
      <c r="AL45" s="207">
        <f t="shared" si="49"/>
        <v>0.46578896394543129</v>
      </c>
      <c r="AM45" s="207">
        <f t="shared" si="49"/>
        <v>0.46578896394543129</v>
      </c>
      <c r="AN45" s="207">
        <f t="shared" si="49"/>
        <v>0.46578896394543129</v>
      </c>
      <c r="AO45" s="207">
        <f t="shared" si="49"/>
        <v>0.46578896394543129</v>
      </c>
      <c r="AP45" s="207">
        <f t="shared" si="49"/>
        <v>0.46578896394543129</v>
      </c>
      <c r="AQ45" s="207">
        <f t="shared" si="49"/>
        <v>0.46578896394543129</v>
      </c>
      <c r="AR45" s="207">
        <f t="shared" si="49"/>
        <v>0.46578896394543129</v>
      </c>
      <c r="AS45" s="207">
        <f t="shared" si="49"/>
        <v>0.46578896394543129</v>
      </c>
      <c r="AT45" s="207">
        <f t="shared" si="49"/>
        <v>0.46578896394543129</v>
      </c>
      <c r="AU45" s="207">
        <f t="shared" si="49"/>
        <v>0.46578896394543129</v>
      </c>
      <c r="AV45" s="207">
        <f t="shared" si="49"/>
        <v>0.46578896394543129</v>
      </c>
      <c r="AW45" s="207">
        <f t="shared" si="49"/>
        <v>0.46578896394543129</v>
      </c>
      <c r="AX45" s="207">
        <f t="shared" si="49"/>
        <v>0.46578896394543129</v>
      </c>
      <c r="AY45" s="207">
        <f t="shared" si="49"/>
        <v>0.46578896394543129</v>
      </c>
      <c r="AZ45" s="207">
        <f t="shared" si="49"/>
        <v>0.46578896394543129</v>
      </c>
      <c r="BA45" s="207">
        <f t="shared" si="49"/>
        <v>0.46578896394543129</v>
      </c>
      <c r="BB45" s="207">
        <f t="shared" si="49"/>
        <v>0.46578896394543129</v>
      </c>
      <c r="BC45" s="207">
        <f t="shared" si="49"/>
        <v>0.46578896394543129</v>
      </c>
      <c r="BD45" s="207">
        <f t="shared" si="49"/>
        <v>0.46578896394543129</v>
      </c>
      <c r="BE45" s="207">
        <f t="shared" si="49"/>
        <v>0.46578896394543129</v>
      </c>
      <c r="BF45" s="207">
        <f t="shared" si="49"/>
        <v>0.46578896394543129</v>
      </c>
      <c r="BG45" s="207">
        <f t="shared" si="49"/>
        <v>0.46578896394543129</v>
      </c>
      <c r="BH45" s="207">
        <f t="shared" si="49"/>
        <v>0.46578896394543129</v>
      </c>
      <c r="BI45" s="207">
        <f t="shared" si="49"/>
        <v>0.46578896394543129</v>
      </c>
      <c r="BJ45" s="207">
        <f t="shared" si="49"/>
        <v>0.46578896394543129</v>
      </c>
      <c r="BK45" s="207">
        <f t="shared" si="49"/>
        <v>0.46578896394543129</v>
      </c>
      <c r="BL45" s="207">
        <f t="shared" si="49"/>
        <v>0.46578896394543129</v>
      </c>
      <c r="BM45" s="207">
        <f t="shared" si="49"/>
        <v>0.46578896394543129</v>
      </c>
      <c r="BN45" s="207">
        <f t="shared" si="49"/>
        <v>0.46578896394543129</v>
      </c>
      <c r="BO45" s="207">
        <f t="shared" si="49"/>
        <v>0.46578896394543129</v>
      </c>
      <c r="BP45" s="207">
        <f t="shared" si="49"/>
        <v>0.46578896394543129</v>
      </c>
      <c r="BQ45" s="207">
        <f t="shared" si="49"/>
        <v>0.46578896394543129</v>
      </c>
      <c r="BR45" s="207">
        <f t="shared" ref="BR45:EC45" si="50">+$GC$47</f>
        <v>0.46578896394543129</v>
      </c>
      <c r="BS45" s="207">
        <f t="shared" si="50"/>
        <v>0.46578896394543129</v>
      </c>
      <c r="BT45" s="207">
        <f t="shared" si="50"/>
        <v>0.46578896394543129</v>
      </c>
      <c r="BU45" s="207">
        <f t="shared" si="50"/>
        <v>0.46578896394543129</v>
      </c>
      <c r="BV45" s="207">
        <f t="shared" si="50"/>
        <v>0.46578896394543129</v>
      </c>
      <c r="BW45" s="207">
        <f t="shared" si="50"/>
        <v>0.46578896394543129</v>
      </c>
      <c r="BX45" s="207">
        <f t="shared" si="50"/>
        <v>0.46578896394543129</v>
      </c>
      <c r="BY45" s="207">
        <f t="shared" si="50"/>
        <v>0.46578896394543129</v>
      </c>
      <c r="BZ45" s="207">
        <f t="shared" si="50"/>
        <v>0.46578896394543129</v>
      </c>
      <c r="CA45" s="207">
        <f t="shared" si="50"/>
        <v>0.46578896394543129</v>
      </c>
      <c r="CB45" s="207">
        <f t="shared" si="50"/>
        <v>0.46578896394543129</v>
      </c>
      <c r="CC45" s="207">
        <f t="shared" si="50"/>
        <v>0.46578896394543129</v>
      </c>
      <c r="CD45" s="207">
        <f t="shared" si="50"/>
        <v>0.46578896394543129</v>
      </c>
      <c r="CE45" s="207">
        <f t="shared" si="50"/>
        <v>0.46578896394543129</v>
      </c>
      <c r="CF45" s="207">
        <f t="shared" si="50"/>
        <v>0.46578896394543129</v>
      </c>
      <c r="CG45" s="207">
        <f t="shared" si="50"/>
        <v>0.46578896394543129</v>
      </c>
      <c r="CH45" s="207">
        <f t="shared" si="50"/>
        <v>0.46578896394543129</v>
      </c>
      <c r="CI45" s="207">
        <f t="shared" si="50"/>
        <v>0.46578896394543129</v>
      </c>
      <c r="CJ45" s="207">
        <f t="shared" si="50"/>
        <v>0.46578896394543129</v>
      </c>
      <c r="CK45" s="207">
        <f t="shared" si="50"/>
        <v>0.46578896394543129</v>
      </c>
      <c r="CL45" s="207">
        <f t="shared" si="50"/>
        <v>0.46578896394543129</v>
      </c>
      <c r="CM45" s="207">
        <f t="shared" si="50"/>
        <v>0.46578896394543129</v>
      </c>
      <c r="CN45" s="207">
        <f t="shared" si="50"/>
        <v>0.46578896394543129</v>
      </c>
      <c r="CO45" s="207">
        <f t="shared" si="50"/>
        <v>0.46578896394543129</v>
      </c>
      <c r="CP45" s="207">
        <f t="shared" si="50"/>
        <v>0.46578896394543129</v>
      </c>
      <c r="CQ45" s="207">
        <f t="shared" si="50"/>
        <v>0.46578896394543129</v>
      </c>
      <c r="CR45" s="207">
        <f t="shared" si="50"/>
        <v>0.46578896394543129</v>
      </c>
      <c r="CS45" s="207">
        <f t="shared" si="50"/>
        <v>0.46578896394543129</v>
      </c>
      <c r="CT45" s="207">
        <f t="shared" si="50"/>
        <v>0.46578896394543129</v>
      </c>
      <c r="CU45" s="207">
        <f t="shared" si="50"/>
        <v>0.46578896394543129</v>
      </c>
      <c r="CV45" s="207">
        <f t="shared" si="50"/>
        <v>0.46578896394543129</v>
      </c>
      <c r="CW45" s="207">
        <f t="shared" si="50"/>
        <v>0.46578896394543129</v>
      </c>
      <c r="CX45" s="207">
        <f t="shared" si="50"/>
        <v>0.46578896394543129</v>
      </c>
      <c r="CY45" s="207">
        <f t="shared" si="50"/>
        <v>0.46578896394543129</v>
      </c>
      <c r="CZ45" s="207">
        <f t="shared" si="50"/>
        <v>0.46578896394543129</v>
      </c>
      <c r="DA45" s="207">
        <f t="shared" si="50"/>
        <v>0.46578896394543129</v>
      </c>
      <c r="DB45" s="207">
        <f t="shared" si="50"/>
        <v>0.46578896394543129</v>
      </c>
      <c r="DC45" s="207">
        <f t="shared" si="50"/>
        <v>0.46578896394543129</v>
      </c>
      <c r="DD45" s="207">
        <f t="shared" si="50"/>
        <v>0.46578896394543129</v>
      </c>
      <c r="DE45" s="207">
        <f t="shared" si="50"/>
        <v>0.46578896394543129</v>
      </c>
      <c r="DF45" s="207">
        <f t="shared" si="50"/>
        <v>0.46578896394543129</v>
      </c>
      <c r="DG45" s="207">
        <f t="shared" si="50"/>
        <v>0.46578896394543129</v>
      </c>
      <c r="DH45" s="207">
        <f t="shared" si="50"/>
        <v>0.46578896394543129</v>
      </c>
      <c r="DI45" s="207">
        <f t="shared" si="50"/>
        <v>0.46578896394543129</v>
      </c>
      <c r="DJ45" s="207">
        <f t="shared" si="50"/>
        <v>0.46578896394543129</v>
      </c>
      <c r="DK45" s="207">
        <f t="shared" si="50"/>
        <v>0.46578896394543129</v>
      </c>
      <c r="DL45" s="207">
        <f t="shared" si="50"/>
        <v>0.46578896394543129</v>
      </c>
      <c r="DM45" s="207">
        <f t="shared" si="50"/>
        <v>0.46578896394543129</v>
      </c>
      <c r="DN45" s="207">
        <f t="shared" si="50"/>
        <v>0.46578896394543129</v>
      </c>
      <c r="DO45" s="207">
        <f t="shared" si="50"/>
        <v>0.46578896394543129</v>
      </c>
      <c r="DP45" s="207">
        <f t="shared" si="50"/>
        <v>0.46578896394543129</v>
      </c>
      <c r="DQ45" s="207">
        <f t="shared" si="50"/>
        <v>0.46578896394543129</v>
      </c>
      <c r="DR45" s="207">
        <f t="shared" si="50"/>
        <v>0.46578896394543129</v>
      </c>
      <c r="DS45" s="207">
        <f t="shared" si="50"/>
        <v>0.46578896394543129</v>
      </c>
      <c r="DT45" s="207">
        <f t="shared" si="50"/>
        <v>0.46578896394543129</v>
      </c>
      <c r="DU45" s="207">
        <f t="shared" si="50"/>
        <v>0.46578896394543129</v>
      </c>
      <c r="DV45" s="207">
        <f t="shared" si="50"/>
        <v>0.46578896394543129</v>
      </c>
      <c r="DW45" s="207">
        <f t="shared" si="50"/>
        <v>0.46578896394543129</v>
      </c>
      <c r="DX45" s="207">
        <f t="shared" si="50"/>
        <v>0.46578896394543129</v>
      </c>
      <c r="DY45" s="207">
        <f t="shared" si="50"/>
        <v>0.46578896394543129</v>
      </c>
      <c r="DZ45" s="207">
        <f t="shared" si="50"/>
        <v>0.46578896394543129</v>
      </c>
      <c r="EA45" s="207">
        <f t="shared" si="50"/>
        <v>0.46578896394543129</v>
      </c>
      <c r="EB45" s="207">
        <f t="shared" si="50"/>
        <v>0.46578896394543129</v>
      </c>
      <c r="EC45" s="207">
        <f t="shared" si="50"/>
        <v>0.46578896394543129</v>
      </c>
      <c r="ED45" s="207">
        <f t="shared" ref="ED45:GA45" si="51">+$GC$47</f>
        <v>0.46578896394543129</v>
      </c>
      <c r="EE45" s="207">
        <f t="shared" si="51"/>
        <v>0.46578896394543129</v>
      </c>
      <c r="EF45" s="207">
        <f t="shared" si="51"/>
        <v>0.46578896394543129</v>
      </c>
      <c r="EG45" s="207">
        <f t="shared" si="51"/>
        <v>0.46578896394543129</v>
      </c>
      <c r="EH45" s="207">
        <f t="shared" si="51"/>
        <v>0.46578896394543129</v>
      </c>
      <c r="EI45" s="207">
        <f t="shared" si="51"/>
        <v>0.46578896394543129</v>
      </c>
      <c r="EJ45" s="207">
        <f t="shared" si="51"/>
        <v>0.46578896394543129</v>
      </c>
      <c r="EK45" s="207">
        <f t="shared" si="51"/>
        <v>0.46578896394543129</v>
      </c>
      <c r="EL45" s="207">
        <f t="shared" si="51"/>
        <v>0.46578896394543129</v>
      </c>
      <c r="EM45" s="207">
        <f t="shared" si="51"/>
        <v>0.46578896394543129</v>
      </c>
      <c r="EN45" s="207">
        <f t="shared" si="51"/>
        <v>0.46578896394543129</v>
      </c>
      <c r="EO45" s="207">
        <f t="shared" si="51"/>
        <v>0.46578896394543129</v>
      </c>
      <c r="EP45" s="207">
        <f t="shared" si="51"/>
        <v>0.46578896394543129</v>
      </c>
      <c r="EQ45" s="207">
        <f t="shared" si="51"/>
        <v>0.46578896394543129</v>
      </c>
      <c r="ER45" s="207">
        <f t="shared" si="51"/>
        <v>0.46578896394543129</v>
      </c>
      <c r="ES45" s="207">
        <f t="shared" si="51"/>
        <v>0.46578896394543129</v>
      </c>
      <c r="ET45" s="207">
        <f t="shared" si="51"/>
        <v>0.46578896394543129</v>
      </c>
      <c r="EU45" s="207">
        <f t="shared" si="51"/>
        <v>0.46578896394543129</v>
      </c>
      <c r="EV45" s="207">
        <f t="shared" si="51"/>
        <v>0.46578896394543129</v>
      </c>
      <c r="EW45" s="207">
        <f t="shared" si="51"/>
        <v>0.46578896394543129</v>
      </c>
      <c r="EX45" s="207">
        <f t="shared" si="51"/>
        <v>0.46578896394543129</v>
      </c>
      <c r="EY45" s="207">
        <f t="shared" si="51"/>
        <v>0.46578896394543129</v>
      </c>
      <c r="EZ45" s="207">
        <f t="shared" si="51"/>
        <v>0.46578896394543129</v>
      </c>
      <c r="FA45" s="207">
        <f t="shared" si="51"/>
        <v>0.46578896394543129</v>
      </c>
      <c r="FB45" s="207">
        <f t="shared" si="51"/>
        <v>0.46578896394543129</v>
      </c>
      <c r="FC45" s="207">
        <f t="shared" si="51"/>
        <v>0.46578896394543129</v>
      </c>
      <c r="FD45" s="207">
        <f t="shared" si="51"/>
        <v>0.46578896394543129</v>
      </c>
      <c r="FE45" s="207">
        <f t="shared" si="51"/>
        <v>0.46578896394543129</v>
      </c>
      <c r="FF45" s="207">
        <f t="shared" si="51"/>
        <v>0.46578896394543129</v>
      </c>
      <c r="FG45" s="207">
        <f t="shared" si="51"/>
        <v>0.46578896394543129</v>
      </c>
      <c r="FH45" s="207">
        <f t="shared" si="51"/>
        <v>0.46578896394543129</v>
      </c>
      <c r="FI45" s="207">
        <f t="shared" si="51"/>
        <v>0.46578896394543129</v>
      </c>
      <c r="FJ45" s="207">
        <f t="shared" si="51"/>
        <v>0.46578896394543129</v>
      </c>
      <c r="FK45" s="207">
        <f t="shared" si="51"/>
        <v>0.46578896394543129</v>
      </c>
      <c r="FL45" s="207">
        <f t="shared" si="51"/>
        <v>0.46578896394543129</v>
      </c>
      <c r="FM45" s="207">
        <f t="shared" si="51"/>
        <v>0.46578896394543129</v>
      </c>
      <c r="FN45" s="207">
        <f t="shared" si="51"/>
        <v>0.46578896394543129</v>
      </c>
      <c r="FO45" s="207">
        <f t="shared" si="51"/>
        <v>0.46578896394543129</v>
      </c>
      <c r="FP45" s="207">
        <f t="shared" si="51"/>
        <v>0.46578896394543129</v>
      </c>
      <c r="FQ45" s="207">
        <f t="shared" si="51"/>
        <v>0.46578896394543129</v>
      </c>
      <c r="FR45" s="207">
        <f t="shared" si="51"/>
        <v>0.46578896394543129</v>
      </c>
      <c r="FS45" s="207">
        <f t="shared" si="51"/>
        <v>0.46578896394543129</v>
      </c>
      <c r="FT45" s="207">
        <f t="shared" si="51"/>
        <v>0.46578896394543129</v>
      </c>
      <c r="FU45" s="207">
        <f t="shared" si="51"/>
        <v>0.46578896394543129</v>
      </c>
      <c r="FV45" s="207">
        <f t="shared" si="51"/>
        <v>0.46578896394543129</v>
      </c>
      <c r="FW45" s="207">
        <f t="shared" si="51"/>
        <v>0.46578896394543129</v>
      </c>
      <c r="FX45" s="207">
        <f t="shared" si="51"/>
        <v>0.46578896394543129</v>
      </c>
      <c r="FY45" s="207">
        <f t="shared" si="51"/>
        <v>0.46578896394543129</v>
      </c>
      <c r="FZ45" s="207">
        <f t="shared" si="51"/>
        <v>0.46578896394543129</v>
      </c>
      <c r="GA45" s="207">
        <f t="shared" si="51"/>
        <v>0.46578896394543129</v>
      </c>
      <c r="GB45" s="208"/>
      <c r="GC45" s="158"/>
      <c r="GD45" s="158"/>
      <c r="GG45" s="171">
        <v>3130</v>
      </c>
      <c r="GH45" s="209" t="s">
        <v>948</v>
      </c>
      <c r="GI45" s="171"/>
      <c r="GJ45" s="171"/>
    </row>
    <row r="46" spans="1:250" ht="12.75" customHeight="1">
      <c r="A46" s="135">
        <v>21</v>
      </c>
      <c r="B46" s="157" t="s">
        <v>571</v>
      </c>
      <c r="C46" s="135">
        <v>21</v>
      </c>
      <c r="E46" s="144">
        <f>ROUND(E44*$GC$47,2)</f>
        <v>467893.97</v>
      </c>
      <c r="F46" s="144">
        <f t="shared" ref="F46:BQ46" si="52">ROUND(F44*$GC$47,2)</f>
        <v>1416011.53</v>
      </c>
      <c r="G46" s="144">
        <f t="shared" si="52"/>
        <v>371570.75</v>
      </c>
      <c r="H46" s="144">
        <f t="shared" si="52"/>
        <v>1149803.53</v>
      </c>
      <c r="I46" s="144">
        <f t="shared" si="52"/>
        <v>95917.82</v>
      </c>
      <c r="J46" s="144">
        <f t="shared" si="52"/>
        <v>63711.76</v>
      </c>
      <c r="K46" s="144">
        <f t="shared" si="52"/>
        <v>394009.12</v>
      </c>
      <c r="L46" s="144">
        <f t="shared" si="52"/>
        <v>82593.58</v>
      </c>
      <c r="M46" s="144">
        <f t="shared" si="52"/>
        <v>22688.86</v>
      </c>
      <c r="N46" s="144">
        <f t="shared" si="52"/>
        <v>109947.77</v>
      </c>
      <c r="O46" s="144">
        <f t="shared" si="52"/>
        <v>110598.07</v>
      </c>
      <c r="P46" s="144">
        <f t="shared" si="52"/>
        <v>3898084.63</v>
      </c>
      <c r="Q46" s="144">
        <f t="shared" si="52"/>
        <v>957728.62</v>
      </c>
      <c r="R46" s="144">
        <f t="shared" si="52"/>
        <v>22736.23</v>
      </c>
      <c r="S46" s="144">
        <f t="shared" si="52"/>
        <v>2052838.94</v>
      </c>
      <c r="T46" s="144">
        <f t="shared" si="52"/>
        <v>56497.61</v>
      </c>
      <c r="U46" s="144">
        <f t="shared" si="52"/>
        <v>133402.54999999999</v>
      </c>
      <c r="V46" s="144">
        <f t="shared" si="52"/>
        <v>20622.650000000001</v>
      </c>
      <c r="W46" s="144">
        <f t="shared" si="52"/>
        <v>10977.07</v>
      </c>
      <c r="X46" s="144">
        <f t="shared" si="52"/>
        <v>17070.95</v>
      </c>
      <c r="Y46" s="144">
        <f t="shared" si="52"/>
        <v>6472.37</v>
      </c>
      <c r="Z46" s="144">
        <f t="shared" si="52"/>
        <v>7833.01</v>
      </c>
      <c r="AA46" s="144">
        <f t="shared" si="52"/>
        <v>28752.41</v>
      </c>
      <c r="AB46" s="144">
        <f t="shared" si="52"/>
        <v>16941.830000000002</v>
      </c>
      <c r="AC46" s="144">
        <f t="shared" si="52"/>
        <v>1647714.63</v>
      </c>
      <c r="AD46" s="144">
        <f t="shared" si="52"/>
        <v>2313053.4</v>
      </c>
      <c r="AE46" s="144">
        <f t="shared" si="52"/>
        <v>50571.97</v>
      </c>
      <c r="AF46" s="144">
        <f t="shared" si="52"/>
        <v>46216.62</v>
      </c>
      <c r="AG46" s="144">
        <f t="shared" si="52"/>
        <v>25241.99</v>
      </c>
      <c r="AH46" s="144">
        <f t="shared" si="52"/>
        <v>15857.79</v>
      </c>
      <c r="AI46" s="144">
        <f t="shared" si="52"/>
        <v>107904.72</v>
      </c>
      <c r="AJ46" s="144">
        <f t="shared" si="52"/>
        <v>43350.99</v>
      </c>
      <c r="AK46" s="144">
        <f t="shared" si="52"/>
        <v>16443.12</v>
      </c>
      <c r="AL46" s="144">
        <f t="shared" si="52"/>
        <v>11286.08</v>
      </c>
      <c r="AM46" s="144">
        <f t="shared" si="52"/>
        <v>29695.15</v>
      </c>
      <c r="AN46" s="144">
        <f t="shared" si="52"/>
        <v>32252.95</v>
      </c>
      <c r="AO46" s="144">
        <f t="shared" si="52"/>
        <v>28189.89</v>
      </c>
      <c r="AP46" s="144">
        <f t="shared" si="52"/>
        <v>25085.05</v>
      </c>
      <c r="AQ46" s="144">
        <f t="shared" si="52"/>
        <v>230921.81</v>
      </c>
      <c r="AR46" s="144">
        <f t="shared" si="52"/>
        <v>4419481.4400000004</v>
      </c>
      <c r="AS46" s="144">
        <f t="shared" si="52"/>
        <v>41139.480000000003</v>
      </c>
      <c r="AT46" s="144">
        <f t="shared" si="52"/>
        <v>3310654.71</v>
      </c>
      <c r="AU46" s="144">
        <f t="shared" si="52"/>
        <v>324624.77</v>
      </c>
      <c r="AV46" s="144">
        <f t="shared" si="52"/>
        <v>199226.98</v>
      </c>
      <c r="AW46" s="144">
        <f t="shared" si="52"/>
        <v>47377.43</v>
      </c>
      <c r="AX46" s="144">
        <f t="shared" si="52"/>
        <v>48275.48</v>
      </c>
      <c r="AY46" s="144">
        <f t="shared" si="52"/>
        <v>15389.58</v>
      </c>
      <c r="AZ46" s="144">
        <f t="shared" si="52"/>
        <v>20289.2</v>
      </c>
      <c r="BA46" s="144">
        <f t="shared" si="52"/>
        <v>69484.22</v>
      </c>
      <c r="BB46" s="144">
        <f t="shared" si="52"/>
        <v>436673.07</v>
      </c>
      <c r="BC46" s="144">
        <f t="shared" si="52"/>
        <v>611984.55000000005</v>
      </c>
      <c r="BD46" s="144">
        <f t="shared" si="52"/>
        <v>650636.22</v>
      </c>
      <c r="BE46" s="144">
        <f t="shared" si="52"/>
        <v>760171.88</v>
      </c>
      <c r="BF46" s="144">
        <f t="shared" si="52"/>
        <v>35697.69</v>
      </c>
      <c r="BG46" s="144">
        <f t="shared" si="52"/>
        <v>88017.62</v>
      </c>
      <c r="BH46" s="144">
        <f t="shared" si="52"/>
        <v>1159363.95</v>
      </c>
      <c r="BI46" s="144">
        <f t="shared" si="52"/>
        <v>97633.43</v>
      </c>
      <c r="BJ46" s="144">
        <f t="shared" si="52"/>
        <v>56301.73</v>
      </c>
      <c r="BK46" s="144">
        <f t="shared" si="52"/>
        <v>60829.52</v>
      </c>
      <c r="BL46" s="144">
        <f t="shared" si="52"/>
        <v>358197.25</v>
      </c>
      <c r="BM46" s="144">
        <f t="shared" si="52"/>
        <v>738413.79</v>
      </c>
      <c r="BN46" s="144">
        <f t="shared" si="52"/>
        <v>27063.599999999999</v>
      </c>
      <c r="BO46" s="144">
        <f t="shared" si="52"/>
        <v>59998.02</v>
      </c>
      <c r="BP46" s="144">
        <f t="shared" si="52"/>
        <v>98203.86</v>
      </c>
      <c r="BQ46" s="144">
        <f t="shared" si="52"/>
        <v>98953.23</v>
      </c>
      <c r="BR46" s="144">
        <f t="shared" ref="BR46:EC46" si="53">ROUND(BR44*$GC$47,2)</f>
        <v>25654.86</v>
      </c>
      <c r="BS46" s="144">
        <f t="shared" si="53"/>
        <v>246933.52</v>
      </c>
      <c r="BT46" s="144">
        <f t="shared" si="53"/>
        <v>202231.3</v>
      </c>
      <c r="BU46" s="144">
        <f t="shared" si="53"/>
        <v>55773.09</v>
      </c>
      <c r="BV46" s="144">
        <f t="shared" si="53"/>
        <v>45554.28</v>
      </c>
      <c r="BW46" s="144">
        <f t="shared" si="53"/>
        <v>21143.16</v>
      </c>
      <c r="BX46" s="144">
        <f t="shared" si="53"/>
        <v>108385.55</v>
      </c>
      <c r="BY46" s="144">
        <f t="shared" si="53"/>
        <v>63124.47</v>
      </c>
      <c r="BZ46" s="144">
        <f t="shared" si="53"/>
        <v>1376</v>
      </c>
      <c r="CA46" s="144">
        <f t="shared" si="53"/>
        <v>43445</v>
      </c>
      <c r="CB46" s="144">
        <f t="shared" si="53"/>
        <v>2551.1799999999998</v>
      </c>
      <c r="CC46" s="144">
        <f t="shared" si="53"/>
        <v>0</v>
      </c>
      <c r="CD46" s="144">
        <f t="shared" si="53"/>
        <v>3393030.94</v>
      </c>
      <c r="CE46" s="144">
        <f t="shared" si="53"/>
        <v>21973.39</v>
      </c>
      <c r="CF46" s="144">
        <f t="shared" si="53"/>
        <v>0</v>
      </c>
      <c r="CG46" s="144">
        <f t="shared" si="53"/>
        <v>23838.02</v>
      </c>
      <c r="CH46" s="144">
        <f t="shared" si="53"/>
        <v>27470.83</v>
      </c>
      <c r="CI46" s="144">
        <f t="shared" si="53"/>
        <v>12241.5</v>
      </c>
      <c r="CJ46" s="144">
        <f t="shared" si="53"/>
        <v>7267.53</v>
      </c>
      <c r="CK46" s="144">
        <f t="shared" si="53"/>
        <v>25406.06</v>
      </c>
      <c r="CL46" s="144">
        <f t="shared" si="53"/>
        <v>45772.63</v>
      </c>
      <c r="CM46" s="144">
        <f t="shared" si="53"/>
        <v>279488.32</v>
      </c>
      <c r="CN46" s="144">
        <f t="shared" si="53"/>
        <v>72218.55</v>
      </c>
      <c r="CO46" s="144">
        <f t="shared" si="53"/>
        <v>68938.16</v>
      </c>
      <c r="CP46" s="144">
        <f t="shared" si="53"/>
        <v>1581830.92</v>
      </c>
      <c r="CQ46" s="144">
        <f t="shared" si="53"/>
        <v>821505.37</v>
      </c>
      <c r="CR46" s="144">
        <f t="shared" si="53"/>
        <v>59053.21</v>
      </c>
      <c r="CS46" s="144">
        <f t="shared" si="53"/>
        <v>42731.97</v>
      </c>
      <c r="CT46" s="144">
        <f t="shared" si="53"/>
        <v>27943.91</v>
      </c>
      <c r="CU46" s="144">
        <f t="shared" si="53"/>
        <v>26481.75</v>
      </c>
      <c r="CV46" s="144">
        <f t="shared" si="53"/>
        <v>10986.69</v>
      </c>
      <c r="CW46" s="144">
        <f t="shared" si="53"/>
        <v>10338.450000000001</v>
      </c>
      <c r="CX46" s="144">
        <f t="shared" si="53"/>
        <v>15313.48</v>
      </c>
      <c r="CY46" s="144">
        <f t="shared" si="53"/>
        <v>25273.06</v>
      </c>
      <c r="CZ46" s="144">
        <f t="shared" si="53"/>
        <v>44921.75</v>
      </c>
      <c r="DA46" s="144">
        <f t="shared" si="53"/>
        <v>10357.290000000001</v>
      </c>
      <c r="DB46" s="144">
        <f t="shared" si="53"/>
        <v>58505.33</v>
      </c>
      <c r="DC46" s="144">
        <f t="shared" si="53"/>
        <v>18036.240000000002</v>
      </c>
      <c r="DD46" s="144">
        <f t="shared" si="53"/>
        <v>26395.37</v>
      </c>
      <c r="DE46" s="144">
        <f t="shared" si="53"/>
        <v>30469.34</v>
      </c>
      <c r="DF46" s="144">
        <f t="shared" si="53"/>
        <v>5184.9399999999996</v>
      </c>
      <c r="DG46" s="144">
        <f t="shared" si="53"/>
        <v>17858.37</v>
      </c>
      <c r="DH46" s="144">
        <f t="shared" si="53"/>
        <v>1063871.25</v>
      </c>
      <c r="DI46" s="144">
        <f t="shared" si="53"/>
        <v>7657.37</v>
      </c>
      <c r="DJ46" s="144">
        <f t="shared" si="53"/>
        <v>85883.15</v>
      </c>
      <c r="DK46" s="144">
        <f t="shared" si="53"/>
        <v>154558.74</v>
      </c>
      <c r="DL46" s="144">
        <f t="shared" si="53"/>
        <v>42430.65</v>
      </c>
      <c r="DM46" s="144">
        <f t="shared" si="53"/>
        <v>14977.32</v>
      </c>
      <c r="DN46" s="144">
        <f t="shared" si="53"/>
        <v>230874.9</v>
      </c>
      <c r="DO46" s="144">
        <f t="shared" si="53"/>
        <v>30062.34</v>
      </c>
      <c r="DP46" s="144">
        <f t="shared" si="53"/>
        <v>75647.429999999993</v>
      </c>
      <c r="DQ46" s="144">
        <f t="shared" si="53"/>
        <v>112007.69</v>
      </c>
      <c r="DR46" s="144">
        <f t="shared" si="53"/>
        <v>27171.09</v>
      </c>
      <c r="DS46" s="144">
        <f t="shared" si="53"/>
        <v>0</v>
      </c>
      <c r="DT46" s="144">
        <f t="shared" si="53"/>
        <v>27839.9</v>
      </c>
      <c r="DU46" s="144">
        <f t="shared" si="53"/>
        <v>21538.34</v>
      </c>
      <c r="DV46" s="144">
        <f t="shared" si="53"/>
        <v>8408.17</v>
      </c>
      <c r="DW46" s="144">
        <f t="shared" si="53"/>
        <v>14905.67</v>
      </c>
      <c r="DX46" s="144">
        <f t="shared" si="53"/>
        <v>10095.42</v>
      </c>
      <c r="DY46" s="144">
        <f t="shared" si="53"/>
        <v>6513.33</v>
      </c>
      <c r="DZ46" s="144">
        <f t="shared" si="53"/>
        <v>4809.0200000000004</v>
      </c>
      <c r="EA46" s="144">
        <f t="shared" si="53"/>
        <v>31327.9</v>
      </c>
      <c r="EB46" s="144">
        <f t="shared" si="53"/>
        <v>138134.49</v>
      </c>
      <c r="EC46" s="144">
        <f t="shared" si="53"/>
        <v>33445.1</v>
      </c>
      <c r="ED46" s="144">
        <f t="shared" ref="ED46:GA46" si="54">ROUND(ED44*$GC$47,2)</f>
        <v>33219.379999999997</v>
      </c>
      <c r="EE46" s="144">
        <f t="shared" si="54"/>
        <v>23672.98</v>
      </c>
      <c r="EF46" s="144">
        <f t="shared" si="54"/>
        <v>153528.38</v>
      </c>
      <c r="EG46" s="144">
        <f t="shared" si="54"/>
        <v>9981.41</v>
      </c>
      <c r="EH46" s="144">
        <f t="shared" si="54"/>
        <v>29205.58</v>
      </c>
      <c r="EI46" s="144">
        <f t="shared" si="54"/>
        <v>0</v>
      </c>
      <c r="EJ46" s="144">
        <f t="shared" si="54"/>
        <v>10207.66</v>
      </c>
      <c r="EK46" s="144">
        <f t="shared" si="54"/>
        <v>360712.48</v>
      </c>
      <c r="EL46" s="144">
        <f t="shared" si="54"/>
        <v>502284.08</v>
      </c>
      <c r="EM46" s="144">
        <f t="shared" si="54"/>
        <v>35525.49</v>
      </c>
      <c r="EN46" s="144">
        <f t="shared" si="54"/>
        <v>35124.5</v>
      </c>
      <c r="EO46" s="144">
        <f t="shared" si="54"/>
        <v>21253.759999999998</v>
      </c>
      <c r="EP46" s="144">
        <f t="shared" si="54"/>
        <v>28019.67</v>
      </c>
      <c r="EQ46" s="144">
        <f t="shared" si="54"/>
        <v>14203.96</v>
      </c>
      <c r="ER46" s="144">
        <f t="shared" si="54"/>
        <v>24397.83</v>
      </c>
      <c r="ES46" s="144">
        <f t="shared" si="54"/>
        <v>125041.95</v>
      </c>
      <c r="ET46" s="144">
        <f t="shared" si="54"/>
        <v>24102.04</v>
      </c>
      <c r="EU46" s="144">
        <f t="shared" si="54"/>
        <v>19114.27</v>
      </c>
      <c r="EV46" s="144">
        <f t="shared" si="54"/>
        <v>24136.89</v>
      </c>
      <c r="EW46" s="144">
        <f t="shared" si="54"/>
        <v>24427.16</v>
      </c>
      <c r="EX46" s="144">
        <f t="shared" si="54"/>
        <v>0</v>
      </c>
      <c r="EY46" s="144">
        <f t="shared" si="54"/>
        <v>17613.080000000002</v>
      </c>
      <c r="EZ46" s="144">
        <f t="shared" si="54"/>
        <v>12100.17</v>
      </c>
      <c r="FA46" s="144">
        <f t="shared" si="54"/>
        <v>7489.33</v>
      </c>
      <c r="FB46" s="144">
        <f t="shared" si="54"/>
        <v>9290.4</v>
      </c>
      <c r="FC46" s="144">
        <f t="shared" si="54"/>
        <v>178750.94</v>
      </c>
      <c r="FD46" s="144">
        <f t="shared" si="54"/>
        <v>58726.5</v>
      </c>
      <c r="FE46" s="144">
        <f t="shared" si="54"/>
        <v>155115.20000000001</v>
      </c>
      <c r="FF46" s="144">
        <f t="shared" si="54"/>
        <v>39100.44</v>
      </c>
      <c r="FG46" s="144">
        <f t="shared" si="54"/>
        <v>25482.13</v>
      </c>
      <c r="FH46" s="144">
        <f t="shared" si="54"/>
        <v>23966.32</v>
      </c>
      <c r="FI46" s="144">
        <f t="shared" si="54"/>
        <v>15328.41</v>
      </c>
      <c r="FJ46" s="144">
        <f t="shared" si="54"/>
        <v>31644.17</v>
      </c>
      <c r="FK46" s="144">
        <f t="shared" si="54"/>
        <v>89749.119999999995</v>
      </c>
      <c r="FL46" s="144">
        <f t="shared" si="54"/>
        <v>91200.72</v>
      </c>
      <c r="FM46" s="144">
        <f t="shared" si="54"/>
        <v>154425.81</v>
      </c>
      <c r="FN46" s="144">
        <f t="shared" si="54"/>
        <v>365208.36</v>
      </c>
      <c r="FO46" s="144">
        <f t="shared" si="54"/>
        <v>168951.52</v>
      </c>
      <c r="FP46" s="144">
        <f t="shared" si="54"/>
        <v>806553.76</v>
      </c>
      <c r="FQ46" s="144">
        <f t="shared" si="54"/>
        <v>0</v>
      </c>
      <c r="FR46" s="144">
        <f t="shared" si="54"/>
        <v>144599.04999999999</v>
      </c>
      <c r="FS46" s="144">
        <f t="shared" si="54"/>
        <v>104752.84</v>
      </c>
      <c r="FT46" s="144">
        <f t="shared" si="54"/>
        <v>0</v>
      </c>
      <c r="FU46" s="144">
        <f t="shared" si="54"/>
        <v>22950.240000000002</v>
      </c>
      <c r="FV46" s="144">
        <f t="shared" si="54"/>
        <v>20966.849999999999</v>
      </c>
      <c r="FW46" s="144">
        <f t="shared" si="54"/>
        <v>41108.94</v>
      </c>
      <c r="FX46" s="144">
        <f t="shared" si="54"/>
        <v>65180.89</v>
      </c>
      <c r="FY46" s="144">
        <f t="shared" si="54"/>
        <v>31054.34</v>
      </c>
      <c r="FZ46" s="144">
        <f t="shared" si="54"/>
        <v>12818.84</v>
      </c>
      <c r="GA46" s="144">
        <f t="shared" si="54"/>
        <v>294154.53999999998</v>
      </c>
      <c r="GB46" s="138">
        <f>SUM(E46:GA46)</f>
        <v>44228181.919999994</v>
      </c>
      <c r="GC46" s="210">
        <f>GE39-GB47</f>
        <v>44228181.920000017</v>
      </c>
      <c r="GD46" s="123" t="s">
        <v>572</v>
      </c>
      <c r="GG46" s="171">
        <v>3146</v>
      </c>
      <c r="GH46" s="171" t="s">
        <v>949</v>
      </c>
      <c r="GI46" s="171"/>
      <c r="GJ46" s="171"/>
    </row>
    <row r="47" spans="1:250" s="216" customFormat="1" ht="25.5">
      <c r="A47" s="211">
        <v>22</v>
      </c>
      <c r="B47" s="212" t="s">
        <v>950</v>
      </c>
      <c r="C47" s="211">
        <v>22</v>
      </c>
      <c r="D47" s="211"/>
      <c r="E47" s="213">
        <f>ROUND(E42*0.2,2)</f>
        <v>229603.34</v>
      </c>
      <c r="F47" s="213">
        <f t="shared" ref="F47:BQ47" si="55">ROUND(F42*0.2,2)</f>
        <v>752707.89</v>
      </c>
      <c r="G47" s="213">
        <f t="shared" si="55"/>
        <v>193701.79</v>
      </c>
      <c r="H47" s="213">
        <f t="shared" si="55"/>
        <v>601242.22</v>
      </c>
      <c r="I47" s="213">
        <f t="shared" si="55"/>
        <v>51481.37</v>
      </c>
      <c r="J47" s="213">
        <f t="shared" si="55"/>
        <v>32478.02</v>
      </c>
      <c r="K47" s="213">
        <f t="shared" si="55"/>
        <v>211943.82</v>
      </c>
      <c r="L47" s="213">
        <f t="shared" si="55"/>
        <v>44329.94</v>
      </c>
      <c r="M47" s="213">
        <f t="shared" si="55"/>
        <v>12034.05</v>
      </c>
      <c r="N47" s="213">
        <f t="shared" si="55"/>
        <v>59011.58</v>
      </c>
      <c r="O47" s="213">
        <f t="shared" si="55"/>
        <v>59360.61</v>
      </c>
      <c r="P47" s="213">
        <f t="shared" si="55"/>
        <v>2041311.4</v>
      </c>
      <c r="Q47" s="213">
        <f t="shared" si="55"/>
        <v>498837.44</v>
      </c>
      <c r="R47" s="213">
        <f t="shared" si="55"/>
        <v>11643.43</v>
      </c>
      <c r="S47" s="213">
        <f t="shared" si="55"/>
        <v>1055709.57</v>
      </c>
      <c r="T47" s="213">
        <f t="shared" si="55"/>
        <v>29000.37</v>
      </c>
      <c r="U47" s="213">
        <f t="shared" si="55"/>
        <v>71600.320000000007</v>
      </c>
      <c r="V47" s="213">
        <f t="shared" si="55"/>
        <v>11068.67</v>
      </c>
      <c r="W47" s="213">
        <f t="shared" si="55"/>
        <v>5431.95</v>
      </c>
      <c r="X47" s="213">
        <f t="shared" si="55"/>
        <v>9538.17</v>
      </c>
      <c r="Y47" s="213">
        <f t="shared" si="55"/>
        <v>3259.63</v>
      </c>
      <c r="Z47" s="213">
        <f t="shared" si="55"/>
        <v>4204.16</v>
      </c>
      <c r="AA47" s="213">
        <f t="shared" si="55"/>
        <v>14458.02</v>
      </c>
      <c r="AB47" s="213">
        <f t="shared" si="55"/>
        <v>9100.2999999999993</v>
      </c>
      <c r="AC47" s="213">
        <f t="shared" si="55"/>
        <v>860748.26</v>
      </c>
      <c r="AD47" s="213">
        <f t="shared" si="55"/>
        <v>1228601.42</v>
      </c>
      <c r="AE47" s="213">
        <f t="shared" si="55"/>
        <v>27143.17</v>
      </c>
      <c r="AF47" s="213">
        <f t="shared" si="55"/>
        <v>23927.42</v>
      </c>
      <c r="AG47" s="213">
        <f t="shared" si="55"/>
        <v>13872.18</v>
      </c>
      <c r="AH47" s="213">
        <f t="shared" si="55"/>
        <v>8561.6200000000008</v>
      </c>
      <c r="AI47" s="213">
        <f t="shared" si="55"/>
        <v>58485.2</v>
      </c>
      <c r="AJ47" s="213">
        <f t="shared" si="55"/>
        <v>23253.08</v>
      </c>
      <c r="AK47" s="213">
        <f t="shared" si="55"/>
        <v>8825.41</v>
      </c>
      <c r="AL47" s="213">
        <f t="shared" si="55"/>
        <v>6394.69</v>
      </c>
      <c r="AM47" s="213">
        <f t="shared" si="55"/>
        <v>14988.84</v>
      </c>
      <c r="AN47" s="213">
        <f t="shared" si="55"/>
        <v>16812.28</v>
      </c>
      <c r="AO47" s="213">
        <f t="shared" si="55"/>
        <v>14429.21</v>
      </c>
      <c r="AP47" s="213">
        <f t="shared" si="55"/>
        <v>13463.74</v>
      </c>
      <c r="AQ47" s="213">
        <f t="shared" si="55"/>
        <v>123878.47</v>
      </c>
      <c r="AR47" s="213">
        <f t="shared" si="55"/>
        <v>2319581.19</v>
      </c>
      <c r="AS47" s="213">
        <f t="shared" si="55"/>
        <v>21133.18</v>
      </c>
      <c r="AT47" s="213">
        <f t="shared" si="55"/>
        <v>1753073.77</v>
      </c>
      <c r="AU47" s="213">
        <f t="shared" si="55"/>
        <v>171521.77</v>
      </c>
      <c r="AV47" s="213">
        <f t="shared" si="55"/>
        <v>102314.04</v>
      </c>
      <c r="AW47" s="213">
        <f t="shared" si="55"/>
        <v>23424.98</v>
      </c>
      <c r="AX47" s="213">
        <f t="shared" si="55"/>
        <v>25067.82</v>
      </c>
      <c r="AY47" s="213">
        <f t="shared" si="55"/>
        <v>8259.9500000000007</v>
      </c>
      <c r="AZ47" s="213">
        <f t="shared" si="55"/>
        <v>10131.67</v>
      </c>
      <c r="BA47" s="213">
        <f t="shared" si="55"/>
        <v>35919.199999999997</v>
      </c>
      <c r="BB47" s="213">
        <f t="shared" si="55"/>
        <v>233093.97</v>
      </c>
      <c r="BC47" s="213">
        <f t="shared" si="55"/>
        <v>321897.93</v>
      </c>
      <c r="BD47" s="213">
        <f t="shared" si="55"/>
        <v>345447.67</v>
      </c>
      <c r="BE47" s="213">
        <f t="shared" si="55"/>
        <v>406378.57</v>
      </c>
      <c r="BF47" s="213">
        <f t="shared" si="55"/>
        <v>20432.53</v>
      </c>
      <c r="BG47" s="213">
        <f t="shared" si="55"/>
        <v>47174.61</v>
      </c>
      <c r="BH47" s="213">
        <f t="shared" si="55"/>
        <v>620659.51</v>
      </c>
      <c r="BI47" s="213">
        <f t="shared" si="55"/>
        <v>52402.18</v>
      </c>
      <c r="BJ47" s="213">
        <f t="shared" si="55"/>
        <v>30176.959999999999</v>
      </c>
      <c r="BK47" s="213">
        <f t="shared" si="55"/>
        <v>32648.65</v>
      </c>
      <c r="BL47" s="213">
        <f t="shared" si="55"/>
        <v>189760.45</v>
      </c>
      <c r="BM47" s="213">
        <f t="shared" si="55"/>
        <v>386902.05</v>
      </c>
      <c r="BN47" s="213">
        <f t="shared" si="55"/>
        <v>14088.64</v>
      </c>
      <c r="BO47" s="213">
        <f t="shared" si="55"/>
        <v>31709.43</v>
      </c>
      <c r="BP47" s="213">
        <f t="shared" si="55"/>
        <v>52708.34</v>
      </c>
      <c r="BQ47" s="213">
        <f t="shared" si="55"/>
        <v>53346.47</v>
      </c>
      <c r="BR47" s="213">
        <f t="shared" ref="BR47:EC47" si="56">ROUND(BR42*0.2,2)</f>
        <v>14069.37</v>
      </c>
      <c r="BS47" s="213">
        <f t="shared" si="56"/>
        <v>132535.07999999999</v>
      </c>
      <c r="BT47" s="213">
        <f t="shared" si="56"/>
        <v>119183.19</v>
      </c>
      <c r="BU47" s="213">
        <f t="shared" si="56"/>
        <v>28345.599999999999</v>
      </c>
      <c r="BV47" s="213">
        <f t="shared" si="56"/>
        <v>23669.96</v>
      </c>
      <c r="BW47" s="213">
        <f t="shared" si="56"/>
        <v>12249.4</v>
      </c>
      <c r="BX47" s="213">
        <f t="shared" si="56"/>
        <v>56930.02</v>
      </c>
      <c r="BY47" s="213">
        <f t="shared" si="56"/>
        <v>35380.300000000003</v>
      </c>
      <c r="BZ47" s="213">
        <f t="shared" si="56"/>
        <v>738.53</v>
      </c>
      <c r="CA47" s="213">
        <f t="shared" si="56"/>
        <v>22832.2</v>
      </c>
      <c r="CB47" s="213">
        <f t="shared" si="56"/>
        <v>1369.28</v>
      </c>
      <c r="CC47" s="213">
        <f>ROUND(CC42*0.2,2)</f>
        <v>0</v>
      </c>
      <c r="CD47" s="213">
        <f t="shared" si="56"/>
        <v>1808798.61</v>
      </c>
      <c r="CE47" s="213">
        <f t="shared" si="56"/>
        <v>11339.46</v>
      </c>
      <c r="CF47" s="213">
        <f t="shared" si="56"/>
        <v>0</v>
      </c>
      <c r="CG47" s="213">
        <f t="shared" si="56"/>
        <v>13216.14</v>
      </c>
      <c r="CH47" s="213">
        <f t="shared" si="56"/>
        <v>14744.25</v>
      </c>
      <c r="CI47" s="213">
        <f t="shared" si="56"/>
        <v>6485.39</v>
      </c>
      <c r="CJ47" s="213">
        <f t="shared" si="56"/>
        <v>4003.68</v>
      </c>
      <c r="CK47" s="213">
        <f t="shared" si="56"/>
        <v>14702.27</v>
      </c>
      <c r="CL47" s="213">
        <f t="shared" si="56"/>
        <v>24828.41</v>
      </c>
      <c r="CM47" s="213">
        <f t="shared" si="56"/>
        <v>145934.24</v>
      </c>
      <c r="CN47" s="213">
        <f t="shared" si="56"/>
        <v>38928.57</v>
      </c>
      <c r="CO47" s="213">
        <f t="shared" si="56"/>
        <v>37830.589999999997</v>
      </c>
      <c r="CP47" s="213">
        <f t="shared" si="56"/>
        <v>833742.73</v>
      </c>
      <c r="CQ47" s="213">
        <f t="shared" si="56"/>
        <v>435217.9</v>
      </c>
      <c r="CR47" s="213">
        <f t="shared" si="56"/>
        <v>31695.26</v>
      </c>
      <c r="CS47" s="213">
        <f t="shared" si="56"/>
        <v>22399.18</v>
      </c>
      <c r="CT47" s="213">
        <f t="shared" si="56"/>
        <v>14660.5</v>
      </c>
      <c r="CU47" s="213">
        <f t="shared" si="56"/>
        <v>14213.38</v>
      </c>
      <c r="CV47" s="213">
        <f t="shared" si="56"/>
        <v>5861.43</v>
      </c>
      <c r="CW47" s="213">
        <f t="shared" si="56"/>
        <v>5811.92</v>
      </c>
      <c r="CX47" s="213">
        <f t="shared" si="56"/>
        <v>7968.56</v>
      </c>
      <c r="CY47" s="213">
        <f t="shared" si="56"/>
        <v>13206.46</v>
      </c>
      <c r="CZ47" s="213">
        <f t="shared" si="56"/>
        <v>24110.57</v>
      </c>
      <c r="DA47" s="213">
        <f t="shared" si="56"/>
        <v>5806.81</v>
      </c>
      <c r="DB47" s="213">
        <f t="shared" si="56"/>
        <v>33277.699999999997</v>
      </c>
      <c r="DC47" s="213">
        <f t="shared" si="56"/>
        <v>9764.1299999999992</v>
      </c>
      <c r="DD47" s="213">
        <f t="shared" si="56"/>
        <v>13552.42</v>
      </c>
      <c r="DE47" s="213">
        <f t="shared" si="56"/>
        <v>16135.27</v>
      </c>
      <c r="DF47" s="213">
        <f t="shared" si="56"/>
        <v>2653.65</v>
      </c>
      <c r="DG47" s="213">
        <f t="shared" si="56"/>
        <v>9224.93</v>
      </c>
      <c r="DH47" s="213">
        <f t="shared" si="56"/>
        <v>576273.26</v>
      </c>
      <c r="DI47" s="213">
        <f t="shared" si="56"/>
        <v>3750.1</v>
      </c>
      <c r="DJ47" s="213">
        <f t="shared" si="56"/>
        <v>48438.97</v>
      </c>
      <c r="DK47" s="213">
        <f t="shared" si="56"/>
        <v>82955.350000000006</v>
      </c>
      <c r="DL47" s="213">
        <f t="shared" si="56"/>
        <v>22507.11</v>
      </c>
      <c r="DM47" s="213">
        <f t="shared" si="56"/>
        <v>8623.58</v>
      </c>
      <c r="DN47" s="213">
        <f t="shared" si="56"/>
        <v>123916.04</v>
      </c>
      <c r="DO47" s="213">
        <f t="shared" si="56"/>
        <v>16373.06</v>
      </c>
      <c r="DP47" s="213">
        <f t="shared" si="56"/>
        <v>40425.160000000003</v>
      </c>
      <c r="DQ47" s="213">
        <f t="shared" si="56"/>
        <v>62482.17</v>
      </c>
      <c r="DR47" s="213">
        <f t="shared" si="56"/>
        <v>13310.29</v>
      </c>
      <c r="DS47" s="213">
        <f t="shared" si="56"/>
        <v>0</v>
      </c>
      <c r="DT47" s="213">
        <f t="shared" si="56"/>
        <v>15458.59</v>
      </c>
      <c r="DU47" s="213">
        <f t="shared" si="56"/>
        <v>12057.02</v>
      </c>
      <c r="DV47" s="213">
        <f t="shared" si="56"/>
        <v>4512.87</v>
      </c>
      <c r="DW47" s="213">
        <f t="shared" si="56"/>
        <v>8370.67</v>
      </c>
      <c r="DX47" s="213">
        <f t="shared" si="56"/>
        <v>5732.15</v>
      </c>
      <c r="DY47" s="213">
        <f t="shared" si="56"/>
        <v>3702.11</v>
      </c>
      <c r="DZ47" s="213">
        <f t="shared" si="56"/>
        <v>2581.12</v>
      </c>
      <c r="EA47" s="213">
        <f t="shared" si="56"/>
        <v>16893.55</v>
      </c>
      <c r="EB47" s="213">
        <f t="shared" si="56"/>
        <v>69793.42</v>
      </c>
      <c r="EC47" s="213">
        <f t="shared" si="56"/>
        <v>17845.41</v>
      </c>
      <c r="ED47" s="213">
        <f t="shared" ref="ED47:GA47" si="57">ROUND(ED42*0.2,2)</f>
        <v>17951.830000000002</v>
      </c>
      <c r="EE47" s="213">
        <f t="shared" si="57"/>
        <v>12705.85</v>
      </c>
      <c r="EF47" s="213">
        <f t="shared" si="57"/>
        <v>82402.33</v>
      </c>
      <c r="EG47" s="213">
        <f t="shared" si="57"/>
        <v>5273.49</v>
      </c>
      <c r="EH47" s="213">
        <f t="shared" si="57"/>
        <v>15675.33</v>
      </c>
      <c r="EI47" s="213">
        <f t="shared" si="57"/>
        <v>0</v>
      </c>
      <c r="EJ47" s="213">
        <f t="shared" si="57"/>
        <v>5345.43</v>
      </c>
      <c r="EK47" s="213">
        <f t="shared" si="57"/>
        <v>190728</v>
      </c>
      <c r="EL47" s="213">
        <f t="shared" si="57"/>
        <v>267348.67</v>
      </c>
      <c r="EM47" s="213">
        <f t="shared" si="57"/>
        <v>19037.02</v>
      </c>
      <c r="EN47" s="213">
        <f t="shared" si="57"/>
        <v>18378.72</v>
      </c>
      <c r="EO47" s="213">
        <f t="shared" si="57"/>
        <v>11386.96</v>
      </c>
      <c r="EP47" s="213">
        <f t="shared" si="57"/>
        <v>15038.82</v>
      </c>
      <c r="EQ47" s="213">
        <f t="shared" si="57"/>
        <v>8019.74</v>
      </c>
      <c r="ER47" s="213">
        <f t="shared" si="57"/>
        <v>13094.9</v>
      </c>
      <c r="ES47" s="213">
        <f t="shared" si="57"/>
        <v>67112.990000000005</v>
      </c>
      <c r="ET47" s="213">
        <f t="shared" si="57"/>
        <v>15946.64</v>
      </c>
      <c r="EU47" s="213">
        <f t="shared" si="57"/>
        <v>10057.200000000001</v>
      </c>
      <c r="EV47" s="213">
        <f t="shared" si="57"/>
        <v>13214.69</v>
      </c>
      <c r="EW47" s="213">
        <f t="shared" si="57"/>
        <v>12757.46</v>
      </c>
      <c r="EX47" s="213">
        <f t="shared" si="57"/>
        <v>0</v>
      </c>
      <c r="EY47" s="213">
        <f t="shared" si="57"/>
        <v>10215.84</v>
      </c>
      <c r="EZ47" s="213">
        <f t="shared" si="57"/>
        <v>6591.65</v>
      </c>
      <c r="FA47" s="213">
        <f t="shared" si="57"/>
        <v>3859.53</v>
      </c>
      <c r="FB47" s="213">
        <f t="shared" si="57"/>
        <v>5204.58</v>
      </c>
      <c r="FC47" s="213">
        <f t="shared" si="57"/>
        <v>93932.69</v>
      </c>
      <c r="FD47" s="213">
        <f t="shared" si="57"/>
        <v>30907.27</v>
      </c>
      <c r="FE47" s="213">
        <f t="shared" si="57"/>
        <v>83022.03</v>
      </c>
      <c r="FF47" s="213">
        <f t="shared" si="57"/>
        <v>21059.4</v>
      </c>
      <c r="FG47" s="213">
        <f t="shared" si="57"/>
        <v>13676.87</v>
      </c>
      <c r="FH47" s="213">
        <f t="shared" si="57"/>
        <v>12478.62</v>
      </c>
      <c r="FI47" s="213">
        <f t="shared" si="57"/>
        <v>8011.88</v>
      </c>
      <c r="FJ47" s="213">
        <f t="shared" si="57"/>
        <v>16094.81</v>
      </c>
      <c r="FK47" s="213">
        <f t="shared" si="57"/>
        <v>48170.48</v>
      </c>
      <c r="FL47" s="213">
        <f t="shared" si="57"/>
        <v>47571.7</v>
      </c>
      <c r="FM47" s="213">
        <f t="shared" si="57"/>
        <v>82625.45</v>
      </c>
      <c r="FN47" s="213">
        <f t="shared" si="57"/>
        <v>190702.11</v>
      </c>
      <c r="FO47" s="213">
        <f t="shared" si="57"/>
        <v>90680.29</v>
      </c>
      <c r="FP47" s="213">
        <f t="shared" si="57"/>
        <v>417053.88</v>
      </c>
      <c r="FQ47" s="213">
        <f t="shared" si="57"/>
        <v>0</v>
      </c>
      <c r="FR47" s="213">
        <f t="shared" si="57"/>
        <v>78781.679999999993</v>
      </c>
      <c r="FS47" s="213">
        <f t="shared" si="57"/>
        <v>54651.22</v>
      </c>
      <c r="FT47" s="213">
        <f t="shared" si="57"/>
        <v>0</v>
      </c>
      <c r="FU47" s="213">
        <f t="shared" si="57"/>
        <v>12158.99</v>
      </c>
      <c r="FV47" s="213">
        <f t="shared" si="57"/>
        <v>11451.26</v>
      </c>
      <c r="FW47" s="213">
        <f t="shared" si="57"/>
        <v>22064.15</v>
      </c>
      <c r="FX47" s="213">
        <f t="shared" si="57"/>
        <v>34999.42</v>
      </c>
      <c r="FY47" s="213">
        <f t="shared" si="57"/>
        <v>16730.57</v>
      </c>
      <c r="FZ47" s="213">
        <f t="shared" si="57"/>
        <v>6822.72</v>
      </c>
      <c r="GA47" s="213">
        <f t="shared" si="57"/>
        <v>151442</v>
      </c>
      <c r="GB47" s="214">
        <f>SUM(E47:GA47)</f>
        <v>23361555.079999983</v>
      </c>
      <c r="GC47" s="215">
        <v>0.46578896394543129</v>
      </c>
      <c r="GD47" s="216" t="s">
        <v>570</v>
      </c>
      <c r="GG47" s="171"/>
      <c r="GH47" s="171"/>
      <c r="GI47" s="171"/>
      <c r="GJ47" s="171"/>
    </row>
    <row r="48" spans="1:250" ht="25.5">
      <c r="A48" s="135">
        <v>23</v>
      </c>
      <c r="B48" s="157" t="s">
        <v>574</v>
      </c>
      <c r="C48" s="135">
        <v>23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  <c r="AT48" s="144">
        <v>0</v>
      </c>
      <c r="AU48" s="144">
        <v>0</v>
      </c>
      <c r="AV48" s="144">
        <v>0</v>
      </c>
      <c r="AW48" s="144">
        <v>0</v>
      </c>
      <c r="AX48" s="144">
        <v>0</v>
      </c>
      <c r="AY48" s="144">
        <v>0</v>
      </c>
      <c r="AZ48" s="144">
        <v>0</v>
      </c>
      <c r="BA48" s="144">
        <v>0</v>
      </c>
      <c r="BB48" s="144">
        <v>0</v>
      </c>
      <c r="BC48" s="144">
        <v>0</v>
      </c>
      <c r="BD48" s="144">
        <v>0</v>
      </c>
      <c r="BE48" s="144">
        <v>0</v>
      </c>
      <c r="BF48" s="144">
        <v>0</v>
      </c>
      <c r="BG48" s="144">
        <v>0</v>
      </c>
      <c r="BH48" s="144">
        <v>0</v>
      </c>
      <c r="BI48" s="144">
        <v>0</v>
      </c>
      <c r="BJ48" s="144">
        <v>0</v>
      </c>
      <c r="BK48" s="144">
        <v>0</v>
      </c>
      <c r="BL48" s="144">
        <v>0</v>
      </c>
      <c r="BM48" s="144">
        <v>0</v>
      </c>
      <c r="BN48" s="144">
        <v>0</v>
      </c>
      <c r="BO48" s="144">
        <v>0</v>
      </c>
      <c r="BP48" s="144">
        <v>0</v>
      </c>
      <c r="BQ48" s="144">
        <v>0</v>
      </c>
      <c r="BR48" s="144">
        <v>0</v>
      </c>
      <c r="BS48" s="144">
        <v>0</v>
      </c>
      <c r="BT48" s="144">
        <v>0</v>
      </c>
      <c r="BU48" s="144">
        <v>0</v>
      </c>
      <c r="BV48" s="144">
        <v>0</v>
      </c>
      <c r="BW48" s="144">
        <v>0</v>
      </c>
      <c r="BX48" s="144">
        <v>0</v>
      </c>
      <c r="BY48" s="144">
        <v>0</v>
      </c>
      <c r="BZ48" s="144">
        <v>0</v>
      </c>
      <c r="CA48" s="144">
        <v>0</v>
      </c>
      <c r="CB48" s="144">
        <v>0</v>
      </c>
      <c r="CC48" s="144">
        <v>0</v>
      </c>
      <c r="CD48" s="144">
        <v>0</v>
      </c>
      <c r="CE48" s="144">
        <v>0</v>
      </c>
      <c r="CF48" s="144">
        <v>0</v>
      </c>
      <c r="CG48" s="144">
        <v>0</v>
      </c>
      <c r="CH48" s="144">
        <v>0</v>
      </c>
      <c r="CI48" s="144">
        <v>0</v>
      </c>
      <c r="CJ48" s="144">
        <v>0</v>
      </c>
      <c r="CK48" s="144">
        <v>0</v>
      </c>
      <c r="CL48" s="144">
        <v>0</v>
      </c>
      <c r="CM48" s="144">
        <v>0</v>
      </c>
      <c r="CN48" s="144">
        <v>0</v>
      </c>
      <c r="CO48" s="144">
        <v>0</v>
      </c>
      <c r="CP48" s="144">
        <v>0</v>
      </c>
      <c r="CQ48" s="144">
        <v>0</v>
      </c>
      <c r="CR48" s="144">
        <v>0</v>
      </c>
      <c r="CS48" s="144">
        <v>0</v>
      </c>
      <c r="CT48" s="144">
        <v>0</v>
      </c>
      <c r="CU48" s="144">
        <v>0</v>
      </c>
      <c r="CV48" s="144">
        <v>0</v>
      </c>
      <c r="CW48" s="144">
        <v>0</v>
      </c>
      <c r="CX48" s="144">
        <v>0</v>
      </c>
      <c r="CY48" s="144">
        <v>0</v>
      </c>
      <c r="CZ48" s="144">
        <v>0</v>
      </c>
      <c r="DA48" s="144">
        <v>0</v>
      </c>
      <c r="DB48" s="144">
        <v>0</v>
      </c>
      <c r="DC48" s="144">
        <v>0</v>
      </c>
      <c r="DD48" s="144">
        <v>0</v>
      </c>
      <c r="DE48" s="144">
        <v>0</v>
      </c>
      <c r="DF48" s="144">
        <v>0</v>
      </c>
      <c r="DG48" s="144">
        <v>0</v>
      </c>
      <c r="DH48" s="144">
        <v>0</v>
      </c>
      <c r="DI48" s="144">
        <v>0</v>
      </c>
      <c r="DJ48" s="144">
        <v>0</v>
      </c>
      <c r="DK48" s="144">
        <v>0</v>
      </c>
      <c r="DL48" s="144">
        <v>0</v>
      </c>
      <c r="DM48" s="144">
        <v>0</v>
      </c>
      <c r="DN48" s="144">
        <v>0</v>
      </c>
      <c r="DO48" s="144">
        <v>0</v>
      </c>
      <c r="DP48" s="144">
        <v>0</v>
      </c>
      <c r="DQ48" s="144">
        <v>0</v>
      </c>
      <c r="DR48" s="144">
        <v>0</v>
      </c>
      <c r="DS48" s="144">
        <v>0</v>
      </c>
      <c r="DT48" s="144">
        <v>0</v>
      </c>
      <c r="DU48" s="144">
        <v>0</v>
      </c>
      <c r="DV48" s="144">
        <v>0</v>
      </c>
      <c r="DW48" s="144">
        <v>0</v>
      </c>
      <c r="DX48" s="144">
        <v>0</v>
      </c>
      <c r="DY48" s="144">
        <v>0</v>
      </c>
      <c r="DZ48" s="144">
        <v>0</v>
      </c>
      <c r="EA48" s="144">
        <v>0</v>
      </c>
      <c r="EB48" s="144">
        <v>0</v>
      </c>
      <c r="EC48" s="144">
        <v>0</v>
      </c>
      <c r="ED48" s="144">
        <v>0</v>
      </c>
      <c r="EE48" s="144">
        <v>0</v>
      </c>
      <c r="EF48" s="144">
        <v>0</v>
      </c>
      <c r="EG48" s="144">
        <v>0</v>
      </c>
      <c r="EH48" s="144">
        <v>0</v>
      </c>
      <c r="EI48" s="144">
        <v>0</v>
      </c>
      <c r="EJ48" s="144">
        <v>0</v>
      </c>
      <c r="EK48" s="144">
        <v>0</v>
      </c>
      <c r="EL48" s="144">
        <v>0</v>
      </c>
      <c r="EM48" s="144">
        <v>0</v>
      </c>
      <c r="EN48" s="144">
        <v>0</v>
      </c>
      <c r="EO48" s="144">
        <v>0</v>
      </c>
      <c r="EP48" s="144">
        <v>0</v>
      </c>
      <c r="EQ48" s="144">
        <v>0</v>
      </c>
      <c r="ER48" s="144">
        <v>0</v>
      </c>
      <c r="ES48" s="144">
        <v>0</v>
      </c>
      <c r="ET48" s="144">
        <v>0</v>
      </c>
      <c r="EU48" s="144">
        <v>0</v>
      </c>
      <c r="EV48" s="144">
        <v>0</v>
      </c>
      <c r="EW48" s="144">
        <v>0</v>
      </c>
      <c r="EX48" s="144">
        <v>0</v>
      </c>
      <c r="EY48" s="144">
        <v>0</v>
      </c>
      <c r="EZ48" s="144">
        <v>0</v>
      </c>
      <c r="FA48" s="144">
        <v>0</v>
      </c>
      <c r="FB48" s="144">
        <v>0</v>
      </c>
      <c r="FC48" s="144">
        <v>0</v>
      </c>
      <c r="FD48" s="144">
        <v>0</v>
      </c>
      <c r="FE48" s="144">
        <v>0</v>
      </c>
      <c r="FF48" s="144">
        <v>0</v>
      </c>
      <c r="FG48" s="144">
        <v>0</v>
      </c>
      <c r="FH48" s="144">
        <v>0</v>
      </c>
      <c r="FI48" s="144">
        <v>0</v>
      </c>
      <c r="FJ48" s="144">
        <v>0</v>
      </c>
      <c r="FK48" s="144">
        <v>0</v>
      </c>
      <c r="FL48" s="144">
        <v>0</v>
      </c>
      <c r="FM48" s="144">
        <v>0</v>
      </c>
      <c r="FN48" s="144">
        <v>0</v>
      </c>
      <c r="FO48" s="144">
        <v>0</v>
      </c>
      <c r="FP48" s="144">
        <v>0</v>
      </c>
      <c r="FQ48" s="144">
        <v>0</v>
      </c>
      <c r="FR48" s="144">
        <v>0</v>
      </c>
      <c r="FS48" s="144">
        <v>0</v>
      </c>
      <c r="FT48" s="144">
        <v>0</v>
      </c>
      <c r="FU48" s="144">
        <v>0</v>
      </c>
      <c r="FV48" s="144">
        <v>0</v>
      </c>
      <c r="FW48" s="144">
        <v>0</v>
      </c>
      <c r="FX48" s="144">
        <v>0</v>
      </c>
      <c r="FY48" s="144">
        <v>0</v>
      </c>
      <c r="FZ48" s="144">
        <v>0</v>
      </c>
      <c r="GA48" s="144">
        <v>0</v>
      </c>
      <c r="GB48" s="144">
        <f>IF(GB2="0880",1500000,0)</f>
        <v>0</v>
      </c>
      <c r="GC48" s="217">
        <f>GE39-SUM(E49:GA49)</f>
        <v>0</v>
      </c>
      <c r="GD48" s="123" t="s">
        <v>575</v>
      </c>
    </row>
    <row r="49" spans="1:250" s="171" customFormat="1" ht="25.5">
      <c r="A49" s="218">
        <v>24</v>
      </c>
      <c r="B49" s="219" t="s">
        <v>951</v>
      </c>
      <c r="C49" s="218">
        <v>24</v>
      </c>
      <c r="D49" s="218"/>
      <c r="E49" s="220">
        <f>+E46+E47+E48</f>
        <v>697497.30999999994</v>
      </c>
      <c r="F49" s="220">
        <f t="shared" ref="F49:BQ49" si="58">+F46+F47+F48</f>
        <v>2168719.42</v>
      </c>
      <c r="G49" s="220">
        <f t="shared" si="58"/>
        <v>565272.54</v>
      </c>
      <c r="H49" s="220">
        <f t="shared" si="58"/>
        <v>1751045.75</v>
      </c>
      <c r="I49" s="220">
        <f t="shared" si="58"/>
        <v>147399.19</v>
      </c>
      <c r="J49" s="220">
        <f t="shared" si="58"/>
        <v>96189.78</v>
      </c>
      <c r="K49" s="220">
        <f t="shared" si="58"/>
        <v>605952.93999999994</v>
      </c>
      <c r="L49" s="220">
        <f t="shared" si="58"/>
        <v>126923.52</v>
      </c>
      <c r="M49" s="220">
        <f t="shared" si="58"/>
        <v>34722.910000000003</v>
      </c>
      <c r="N49" s="220">
        <f t="shared" si="58"/>
        <v>168959.35</v>
      </c>
      <c r="O49" s="220">
        <f t="shared" si="58"/>
        <v>169958.68</v>
      </c>
      <c r="P49" s="220">
        <f t="shared" si="58"/>
        <v>5939396.0299999993</v>
      </c>
      <c r="Q49" s="220">
        <f t="shared" si="58"/>
        <v>1456566.06</v>
      </c>
      <c r="R49" s="220">
        <f t="shared" si="58"/>
        <v>34379.660000000003</v>
      </c>
      <c r="S49" s="220">
        <f t="shared" si="58"/>
        <v>3108548.51</v>
      </c>
      <c r="T49" s="220">
        <f t="shared" si="58"/>
        <v>85497.98</v>
      </c>
      <c r="U49" s="220">
        <f t="shared" si="58"/>
        <v>205002.87</v>
      </c>
      <c r="V49" s="220">
        <f t="shared" si="58"/>
        <v>31691.32</v>
      </c>
      <c r="W49" s="220">
        <f t="shared" si="58"/>
        <v>16409.02</v>
      </c>
      <c r="X49" s="220">
        <f t="shared" si="58"/>
        <v>26609.120000000003</v>
      </c>
      <c r="Y49" s="220">
        <f t="shared" si="58"/>
        <v>9732</v>
      </c>
      <c r="Z49" s="220">
        <f t="shared" si="58"/>
        <v>12037.17</v>
      </c>
      <c r="AA49" s="220">
        <f t="shared" si="58"/>
        <v>43210.43</v>
      </c>
      <c r="AB49" s="220">
        <f t="shared" si="58"/>
        <v>26042.13</v>
      </c>
      <c r="AC49" s="220">
        <f t="shared" si="58"/>
        <v>2508462.8899999997</v>
      </c>
      <c r="AD49" s="220">
        <f t="shared" si="58"/>
        <v>3541654.82</v>
      </c>
      <c r="AE49" s="220">
        <f t="shared" si="58"/>
        <v>77715.14</v>
      </c>
      <c r="AF49" s="220">
        <f t="shared" si="58"/>
        <v>70144.040000000008</v>
      </c>
      <c r="AG49" s="220">
        <f t="shared" si="58"/>
        <v>39114.17</v>
      </c>
      <c r="AH49" s="220">
        <f t="shared" si="58"/>
        <v>24419.410000000003</v>
      </c>
      <c r="AI49" s="220">
        <f t="shared" si="58"/>
        <v>166389.91999999998</v>
      </c>
      <c r="AJ49" s="220">
        <f t="shared" si="58"/>
        <v>66604.070000000007</v>
      </c>
      <c r="AK49" s="220">
        <f t="shared" si="58"/>
        <v>25268.53</v>
      </c>
      <c r="AL49" s="220">
        <f t="shared" si="58"/>
        <v>17680.77</v>
      </c>
      <c r="AM49" s="220">
        <f t="shared" si="58"/>
        <v>44683.990000000005</v>
      </c>
      <c r="AN49" s="220">
        <f t="shared" si="58"/>
        <v>49065.229999999996</v>
      </c>
      <c r="AO49" s="220">
        <f t="shared" si="58"/>
        <v>42619.1</v>
      </c>
      <c r="AP49" s="220">
        <f t="shared" si="58"/>
        <v>38548.79</v>
      </c>
      <c r="AQ49" s="220">
        <f t="shared" si="58"/>
        <v>354800.28</v>
      </c>
      <c r="AR49" s="220">
        <f t="shared" si="58"/>
        <v>6739062.6300000008</v>
      </c>
      <c r="AS49" s="220">
        <f t="shared" si="58"/>
        <v>62272.66</v>
      </c>
      <c r="AT49" s="220">
        <f t="shared" si="58"/>
        <v>5063728.4800000004</v>
      </c>
      <c r="AU49" s="220">
        <f t="shared" si="58"/>
        <v>496146.54000000004</v>
      </c>
      <c r="AV49" s="220">
        <f t="shared" si="58"/>
        <v>301541.02</v>
      </c>
      <c r="AW49" s="220">
        <f t="shared" si="58"/>
        <v>70802.41</v>
      </c>
      <c r="AX49" s="220">
        <f t="shared" si="58"/>
        <v>73343.3</v>
      </c>
      <c r="AY49" s="220">
        <f t="shared" si="58"/>
        <v>23649.53</v>
      </c>
      <c r="AZ49" s="220">
        <f t="shared" si="58"/>
        <v>30420.870000000003</v>
      </c>
      <c r="BA49" s="220">
        <f t="shared" si="58"/>
        <v>105403.42</v>
      </c>
      <c r="BB49" s="220">
        <f t="shared" si="58"/>
        <v>669767.04</v>
      </c>
      <c r="BC49" s="220">
        <f t="shared" si="58"/>
        <v>933882.48</v>
      </c>
      <c r="BD49" s="220">
        <f t="shared" si="58"/>
        <v>996083.8899999999</v>
      </c>
      <c r="BE49" s="220">
        <f t="shared" si="58"/>
        <v>1166550.45</v>
      </c>
      <c r="BF49" s="220">
        <f t="shared" si="58"/>
        <v>56130.22</v>
      </c>
      <c r="BG49" s="220">
        <f t="shared" si="58"/>
        <v>135192.22999999998</v>
      </c>
      <c r="BH49" s="220">
        <f t="shared" si="58"/>
        <v>1780023.46</v>
      </c>
      <c r="BI49" s="220">
        <f t="shared" si="58"/>
        <v>150035.60999999999</v>
      </c>
      <c r="BJ49" s="220">
        <f t="shared" si="58"/>
        <v>86478.69</v>
      </c>
      <c r="BK49" s="220">
        <f t="shared" si="58"/>
        <v>93478.17</v>
      </c>
      <c r="BL49" s="220">
        <f t="shared" si="58"/>
        <v>547957.69999999995</v>
      </c>
      <c r="BM49" s="220">
        <f t="shared" si="58"/>
        <v>1125315.8400000001</v>
      </c>
      <c r="BN49" s="220">
        <f t="shared" si="58"/>
        <v>41152.239999999998</v>
      </c>
      <c r="BO49" s="220">
        <f t="shared" si="58"/>
        <v>91707.45</v>
      </c>
      <c r="BP49" s="220">
        <f t="shared" si="58"/>
        <v>150912.20000000001</v>
      </c>
      <c r="BQ49" s="220">
        <f t="shared" si="58"/>
        <v>152299.70000000001</v>
      </c>
      <c r="BR49" s="220">
        <f t="shared" ref="BR49:EC49" si="59">+BR46+BR47+BR48</f>
        <v>39724.230000000003</v>
      </c>
      <c r="BS49" s="220">
        <f t="shared" si="59"/>
        <v>379468.6</v>
      </c>
      <c r="BT49" s="220">
        <f t="shared" si="59"/>
        <v>321414.49</v>
      </c>
      <c r="BU49" s="220">
        <f t="shared" si="59"/>
        <v>84118.69</v>
      </c>
      <c r="BV49" s="220">
        <f t="shared" si="59"/>
        <v>69224.239999999991</v>
      </c>
      <c r="BW49" s="220">
        <f t="shared" si="59"/>
        <v>33392.559999999998</v>
      </c>
      <c r="BX49" s="220">
        <f t="shared" si="59"/>
        <v>165315.57</v>
      </c>
      <c r="BY49" s="220">
        <f t="shared" si="59"/>
        <v>98504.77</v>
      </c>
      <c r="BZ49" s="220">
        <f t="shared" si="59"/>
        <v>2114.5299999999997</v>
      </c>
      <c r="CA49" s="220">
        <f t="shared" si="59"/>
        <v>66277.2</v>
      </c>
      <c r="CB49" s="220">
        <f t="shared" si="59"/>
        <v>3920.46</v>
      </c>
      <c r="CC49" s="220">
        <f>+CC46+CC47+CC48</f>
        <v>0</v>
      </c>
      <c r="CD49" s="220">
        <f t="shared" si="59"/>
        <v>5201829.55</v>
      </c>
      <c r="CE49" s="220">
        <f t="shared" si="59"/>
        <v>33312.85</v>
      </c>
      <c r="CF49" s="220">
        <f t="shared" si="59"/>
        <v>0</v>
      </c>
      <c r="CG49" s="220">
        <f t="shared" si="59"/>
        <v>37054.160000000003</v>
      </c>
      <c r="CH49" s="220">
        <f t="shared" si="59"/>
        <v>42215.08</v>
      </c>
      <c r="CI49" s="220">
        <f t="shared" si="59"/>
        <v>18726.89</v>
      </c>
      <c r="CJ49" s="220">
        <f t="shared" si="59"/>
        <v>11271.21</v>
      </c>
      <c r="CK49" s="220">
        <f t="shared" si="59"/>
        <v>40108.33</v>
      </c>
      <c r="CL49" s="220">
        <f t="shared" si="59"/>
        <v>70601.039999999994</v>
      </c>
      <c r="CM49" s="220">
        <f t="shared" si="59"/>
        <v>425422.56</v>
      </c>
      <c r="CN49" s="220">
        <f t="shared" si="59"/>
        <v>111147.12</v>
      </c>
      <c r="CO49" s="220">
        <f t="shared" si="59"/>
        <v>106768.75</v>
      </c>
      <c r="CP49" s="220">
        <f t="shared" si="59"/>
        <v>2415573.65</v>
      </c>
      <c r="CQ49" s="220">
        <f t="shared" si="59"/>
        <v>1256723.27</v>
      </c>
      <c r="CR49" s="220">
        <f t="shared" si="59"/>
        <v>90748.47</v>
      </c>
      <c r="CS49" s="220">
        <f t="shared" si="59"/>
        <v>65131.15</v>
      </c>
      <c r="CT49" s="220">
        <f t="shared" si="59"/>
        <v>42604.41</v>
      </c>
      <c r="CU49" s="220">
        <f t="shared" si="59"/>
        <v>40695.129999999997</v>
      </c>
      <c r="CV49" s="220">
        <f t="shared" si="59"/>
        <v>16848.120000000003</v>
      </c>
      <c r="CW49" s="220">
        <f t="shared" si="59"/>
        <v>16150.37</v>
      </c>
      <c r="CX49" s="220">
        <f t="shared" si="59"/>
        <v>23282.04</v>
      </c>
      <c r="CY49" s="220">
        <f t="shared" si="59"/>
        <v>38479.520000000004</v>
      </c>
      <c r="CZ49" s="220">
        <f t="shared" si="59"/>
        <v>69032.320000000007</v>
      </c>
      <c r="DA49" s="220">
        <f t="shared" si="59"/>
        <v>16164.100000000002</v>
      </c>
      <c r="DB49" s="220">
        <f t="shared" si="59"/>
        <v>91783.03</v>
      </c>
      <c r="DC49" s="220">
        <f t="shared" si="59"/>
        <v>27800.370000000003</v>
      </c>
      <c r="DD49" s="220">
        <f t="shared" si="59"/>
        <v>39947.79</v>
      </c>
      <c r="DE49" s="220">
        <f t="shared" si="59"/>
        <v>46604.61</v>
      </c>
      <c r="DF49" s="220">
        <f t="shared" si="59"/>
        <v>7838.59</v>
      </c>
      <c r="DG49" s="220">
        <f t="shared" si="59"/>
        <v>27083.3</v>
      </c>
      <c r="DH49" s="220">
        <f t="shared" si="59"/>
        <v>1640144.51</v>
      </c>
      <c r="DI49" s="220">
        <f t="shared" si="59"/>
        <v>11407.47</v>
      </c>
      <c r="DJ49" s="220">
        <f t="shared" si="59"/>
        <v>134322.12</v>
      </c>
      <c r="DK49" s="220">
        <f t="shared" si="59"/>
        <v>237514.09</v>
      </c>
      <c r="DL49" s="220">
        <f t="shared" si="59"/>
        <v>64937.760000000002</v>
      </c>
      <c r="DM49" s="220">
        <f t="shared" si="59"/>
        <v>23600.9</v>
      </c>
      <c r="DN49" s="220">
        <f t="shared" si="59"/>
        <v>354790.94</v>
      </c>
      <c r="DO49" s="220">
        <f t="shared" si="59"/>
        <v>46435.4</v>
      </c>
      <c r="DP49" s="220">
        <f t="shared" si="59"/>
        <v>116072.59</v>
      </c>
      <c r="DQ49" s="220">
        <f t="shared" si="59"/>
        <v>174489.86</v>
      </c>
      <c r="DR49" s="220">
        <f t="shared" si="59"/>
        <v>40481.380000000005</v>
      </c>
      <c r="DS49" s="220">
        <f t="shared" si="59"/>
        <v>0</v>
      </c>
      <c r="DT49" s="220">
        <f t="shared" si="59"/>
        <v>43298.490000000005</v>
      </c>
      <c r="DU49" s="220">
        <f t="shared" si="59"/>
        <v>33595.360000000001</v>
      </c>
      <c r="DV49" s="220">
        <f t="shared" si="59"/>
        <v>12921.04</v>
      </c>
      <c r="DW49" s="220">
        <f t="shared" si="59"/>
        <v>23276.34</v>
      </c>
      <c r="DX49" s="220">
        <f t="shared" si="59"/>
        <v>15827.57</v>
      </c>
      <c r="DY49" s="220">
        <f t="shared" si="59"/>
        <v>10215.44</v>
      </c>
      <c r="DZ49" s="220">
        <f t="shared" si="59"/>
        <v>7390.14</v>
      </c>
      <c r="EA49" s="220">
        <f t="shared" si="59"/>
        <v>48221.45</v>
      </c>
      <c r="EB49" s="220">
        <f t="shared" si="59"/>
        <v>207927.90999999997</v>
      </c>
      <c r="EC49" s="220">
        <f t="shared" si="59"/>
        <v>51290.509999999995</v>
      </c>
      <c r="ED49" s="220">
        <f t="shared" ref="ED49:GA49" si="60">+ED46+ED47+ED48</f>
        <v>51171.21</v>
      </c>
      <c r="EE49" s="220">
        <f t="shared" si="60"/>
        <v>36378.83</v>
      </c>
      <c r="EF49" s="220">
        <f t="shared" si="60"/>
        <v>235930.71000000002</v>
      </c>
      <c r="EG49" s="220">
        <f t="shared" si="60"/>
        <v>15254.9</v>
      </c>
      <c r="EH49" s="220">
        <f t="shared" si="60"/>
        <v>44880.91</v>
      </c>
      <c r="EI49" s="220">
        <f t="shared" si="60"/>
        <v>0</v>
      </c>
      <c r="EJ49" s="220">
        <f t="shared" si="60"/>
        <v>15553.09</v>
      </c>
      <c r="EK49" s="220">
        <f t="shared" si="60"/>
        <v>551440.48</v>
      </c>
      <c r="EL49" s="220">
        <f t="shared" si="60"/>
        <v>769632.75</v>
      </c>
      <c r="EM49" s="220">
        <f t="shared" si="60"/>
        <v>54562.509999999995</v>
      </c>
      <c r="EN49" s="220">
        <f t="shared" si="60"/>
        <v>53503.22</v>
      </c>
      <c r="EO49" s="220">
        <f t="shared" si="60"/>
        <v>32640.719999999998</v>
      </c>
      <c r="EP49" s="220">
        <f t="shared" si="60"/>
        <v>43058.49</v>
      </c>
      <c r="EQ49" s="220">
        <f t="shared" si="60"/>
        <v>22223.699999999997</v>
      </c>
      <c r="ER49" s="220">
        <f t="shared" si="60"/>
        <v>37492.730000000003</v>
      </c>
      <c r="ES49" s="220">
        <f t="shared" si="60"/>
        <v>192154.94</v>
      </c>
      <c r="ET49" s="220">
        <f t="shared" si="60"/>
        <v>40048.68</v>
      </c>
      <c r="EU49" s="220">
        <f t="shared" si="60"/>
        <v>29171.47</v>
      </c>
      <c r="EV49" s="220">
        <f t="shared" si="60"/>
        <v>37351.58</v>
      </c>
      <c r="EW49" s="220">
        <f t="shared" si="60"/>
        <v>37184.619999999995</v>
      </c>
      <c r="EX49" s="220">
        <f t="shared" si="60"/>
        <v>0</v>
      </c>
      <c r="EY49" s="220">
        <f t="shared" si="60"/>
        <v>27828.920000000002</v>
      </c>
      <c r="EZ49" s="220">
        <f t="shared" si="60"/>
        <v>18691.82</v>
      </c>
      <c r="FA49" s="220">
        <f t="shared" si="60"/>
        <v>11348.86</v>
      </c>
      <c r="FB49" s="220">
        <f t="shared" si="60"/>
        <v>14494.98</v>
      </c>
      <c r="FC49" s="220">
        <f t="shared" si="60"/>
        <v>272683.63</v>
      </c>
      <c r="FD49" s="220">
        <f t="shared" si="60"/>
        <v>89633.77</v>
      </c>
      <c r="FE49" s="220">
        <f t="shared" si="60"/>
        <v>238137.23</v>
      </c>
      <c r="FF49" s="220">
        <f t="shared" si="60"/>
        <v>60159.840000000004</v>
      </c>
      <c r="FG49" s="220">
        <f t="shared" si="60"/>
        <v>39159</v>
      </c>
      <c r="FH49" s="220">
        <f t="shared" si="60"/>
        <v>36444.94</v>
      </c>
      <c r="FI49" s="220">
        <f t="shared" si="60"/>
        <v>23340.29</v>
      </c>
      <c r="FJ49" s="220">
        <f t="shared" si="60"/>
        <v>47738.979999999996</v>
      </c>
      <c r="FK49" s="220">
        <f t="shared" si="60"/>
        <v>137919.6</v>
      </c>
      <c r="FL49" s="220">
        <f t="shared" si="60"/>
        <v>138772.41999999998</v>
      </c>
      <c r="FM49" s="220">
        <f t="shared" si="60"/>
        <v>237051.26</v>
      </c>
      <c r="FN49" s="220">
        <f t="shared" si="60"/>
        <v>555910.47</v>
      </c>
      <c r="FO49" s="220">
        <f t="shared" si="60"/>
        <v>259631.81</v>
      </c>
      <c r="FP49" s="220">
        <f t="shared" si="60"/>
        <v>1223607.6400000001</v>
      </c>
      <c r="FQ49" s="220">
        <f t="shared" si="60"/>
        <v>0</v>
      </c>
      <c r="FR49" s="220">
        <f t="shared" si="60"/>
        <v>223380.72999999998</v>
      </c>
      <c r="FS49" s="220">
        <f t="shared" si="60"/>
        <v>159404.06</v>
      </c>
      <c r="FT49" s="220">
        <f t="shared" si="60"/>
        <v>0</v>
      </c>
      <c r="FU49" s="220">
        <f t="shared" si="60"/>
        <v>35109.230000000003</v>
      </c>
      <c r="FV49" s="220">
        <f t="shared" si="60"/>
        <v>32418.11</v>
      </c>
      <c r="FW49" s="220">
        <f t="shared" si="60"/>
        <v>63173.090000000004</v>
      </c>
      <c r="FX49" s="220">
        <f t="shared" si="60"/>
        <v>100180.31</v>
      </c>
      <c r="FY49" s="220">
        <f t="shared" si="60"/>
        <v>47784.91</v>
      </c>
      <c r="FZ49" s="220">
        <f t="shared" si="60"/>
        <v>19641.560000000001</v>
      </c>
      <c r="GA49" s="220">
        <f t="shared" si="60"/>
        <v>445596.54</v>
      </c>
      <c r="GB49" s="176">
        <f>SUM(E49:GA49)</f>
        <v>67589737</v>
      </c>
      <c r="GC49" s="221">
        <f>(GC47*0.8)+(0.2*1)</f>
        <v>0.57263117115634499</v>
      </c>
      <c r="GD49" s="222" t="s">
        <v>577</v>
      </c>
      <c r="GE49" s="123"/>
      <c r="GF49" s="123"/>
      <c r="GG49" s="138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</row>
    <row r="50" spans="1:250" ht="12.75" customHeight="1">
      <c r="A50" s="165">
        <v>25</v>
      </c>
      <c r="B50" s="223" t="s">
        <v>579</v>
      </c>
      <c r="C50" s="165"/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  <c r="AT50" s="144">
        <v>0</v>
      </c>
      <c r="AU50" s="144">
        <v>0</v>
      </c>
      <c r="AV50" s="144">
        <v>0</v>
      </c>
      <c r="AW50" s="144">
        <v>0</v>
      </c>
      <c r="AX50" s="144">
        <v>0</v>
      </c>
      <c r="AY50" s="144">
        <v>0</v>
      </c>
      <c r="AZ50" s="144">
        <v>0</v>
      </c>
      <c r="BA50" s="144">
        <v>0</v>
      </c>
      <c r="BB50" s="144">
        <v>0</v>
      </c>
      <c r="BC50" s="144">
        <v>0</v>
      </c>
      <c r="BD50" s="144">
        <v>0</v>
      </c>
      <c r="BE50" s="144">
        <v>0</v>
      </c>
      <c r="BF50" s="144">
        <v>0</v>
      </c>
      <c r="BG50" s="144">
        <v>0</v>
      </c>
      <c r="BH50" s="144">
        <v>0</v>
      </c>
      <c r="BI50" s="144">
        <v>0</v>
      </c>
      <c r="BJ50" s="144">
        <v>0</v>
      </c>
      <c r="BK50" s="144">
        <v>0</v>
      </c>
      <c r="BL50" s="144">
        <v>0</v>
      </c>
      <c r="BM50" s="144">
        <v>0</v>
      </c>
      <c r="BN50" s="144">
        <v>0</v>
      </c>
      <c r="BO50" s="144">
        <v>0</v>
      </c>
      <c r="BP50" s="144">
        <v>0</v>
      </c>
      <c r="BQ50" s="144">
        <v>0</v>
      </c>
      <c r="BR50" s="144">
        <v>0</v>
      </c>
      <c r="BS50" s="144">
        <v>0</v>
      </c>
      <c r="BT50" s="144">
        <v>0</v>
      </c>
      <c r="BU50" s="144">
        <v>0</v>
      </c>
      <c r="BV50" s="144">
        <v>0</v>
      </c>
      <c r="BW50" s="144">
        <v>0</v>
      </c>
      <c r="BX50" s="144">
        <v>0</v>
      </c>
      <c r="BY50" s="144">
        <v>0</v>
      </c>
      <c r="BZ50" s="144">
        <v>0</v>
      </c>
      <c r="CA50" s="144">
        <v>0</v>
      </c>
      <c r="CB50" s="144">
        <v>0</v>
      </c>
      <c r="CC50" s="144">
        <v>0</v>
      </c>
      <c r="CD50" s="144">
        <v>0</v>
      </c>
      <c r="CE50" s="144">
        <v>0</v>
      </c>
      <c r="CF50" s="144">
        <v>0</v>
      </c>
      <c r="CG50" s="144">
        <v>0</v>
      </c>
      <c r="CH50" s="144">
        <v>0</v>
      </c>
      <c r="CI50" s="144">
        <v>0</v>
      </c>
      <c r="CJ50" s="144">
        <v>0</v>
      </c>
      <c r="CK50" s="144">
        <v>0</v>
      </c>
      <c r="CL50" s="144">
        <v>0</v>
      </c>
      <c r="CM50" s="144">
        <v>0</v>
      </c>
      <c r="CN50" s="144">
        <v>0</v>
      </c>
      <c r="CO50" s="144">
        <v>0</v>
      </c>
      <c r="CP50" s="144">
        <v>0</v>
      </c>
      <c r="CQ50" s="144">
        <v>0</v>
      </c>
      <c r="CR50" s="144">
        <v>0</v>
      </c>
      <c r="CS50" s="144">
        <v>0</v>
      </c>
      <c r="CT50" s="144">
        <v>0</v>
      </c>
      <c r="CU50" s="144">
        <v>0</v>
      </c>
      <c r="CV50" s="144">
        <v>0</v>
      </c>
      <c r="CW50" s="144">
        <v>0</v>
      </c>
      <c r="CX50" s="144">
        <v>0</v>
      </c>
      <c r="CY50" s="144">
        <v>0</v>
      </c>
      <c r="CZ50" s="144">
        <v>0</v>
      </c>
      <c r="DA50" s="144">
        <v>0</v>
      </c>
      <c r="DB50" s="144">
        <v>0</v>
      </c>
      <c r="DC50" s="144">
        <v>0</v>
      </c>
      <c r="DD50" s="144">
        <v>0</v>
      </c>
      <c r="DE50" s="144">
        <v>0</v>
      </c>
      <c r="DF50" s="144">
        <v>0</v>
      </c>
      <c r="DG50" s="144">
        <v>0</v>
      </c>
      <c r="DH50" s="144">
        <v>0</v>
      </c>
      <c r="DI50" s="144">
        <v>0</v>
      </c>
      <c r="DJ50" s="144">
        <v>0</v>
      </c>
      <c r="DK50" s="144">
        <v>0</v>
      </c>
      <c r="DL50" s="144">
        <v>0</v>
      </c>
      <c r="DM50" s="144">
        <v>0</v>
      </c>
      <c r="DN50" s="144">
        <v>0</v>
      </c>
      <c r="DO50" s="144">
        <v>0</v>
      </c>
      <c r="DP50" s="144">
        <v>0</v>
      </c>
      <c r="DQ50" s="144">
        <v>0</v>
      </c>
      <c r="DR50" s="144">
        <v>0</v>
      </c>
      <c r="DS50" s="144">
        <v>0</v>
      </c>
      <c r="DT50" s="144">
        <v>0</v>
      </c>
      <c r="DU50" s="144">
        <v>0</v>
      </c>
      <c r="DV50" s="144">
        <v>0</v>
      </c>
      <c r="DW50" s="144">
        <v>0</v>
      </c>
      <c r="DX50" s="144">
        <v>0</v>
      </c>
      <c r="DY50" s="144">
        <v>0</v>
      </c>
      <c r="DZ50" s="144">
        <v>0</v>
      </c>
      <c r="EA50" s="144">
        <v>0</v>
      </c>
      <c r="EB50" s="144">
        <v>0</v>
      </c>
      <c r="EC50" s="144">
        <v>0</v>
      </c>
      <c r="ED50" s="144">
        <v>0</v>
      </c>
      <c r="EE50" s="144">
        <v>0</v>
      </c>
      <c r="EF50" s="144">
        <v>0</v>
      </c>
      <c r="EG50" s="144">
        <v>0</v>
      </c>
      <c r="EH50" s="144">
        <v>0</v>
      </c>
      <c r="EI50" s="144">
        <v>0</v>
      </c>
      <c r="EJ50" s="144">
        <v>0</v>
      </c>
      <c r="EK50" s="144">
        <v>0</v>
      </c>
      <c r="EL50" s="144">
        <v>0</v>
      </c>
      <c r="EM50" s="144">
        <v>0</v>
      </c>
      <c r="EN50" s="144">
        <v>0</v>
      </c>
      <c r="EO50" s="144">
        <v>0</v>
      </c>
      <c r="EP50" s="144">
        <v>0</v>
      </c>
      <c r="EQ50" s="144">
        <v>0</v>
      </c>
      <c r="ER50" s="144">
        <v>0</v>
      </c>
      <c r="ES50" s="144">
        <v>0</v>
      </c>
      <c r="ET50" s="144">
        <v>0</v>
      </c>
      <c r="EU50" s="144">
        <v>0</v>
      </c>
      <c r="EV50" s="144">
        <v>0</v>
      </c>
      <c r="EW50" s="144">
        <v>0</v>
      </c>
      <c r="EX50" s="144">
        <v>0</v>
      </c>
      <c r="EY50" s="144">
        <v>0</v>
      </c>
      <c r="EZ50" s="144">
        <v>0</v>
      </c>
      <c r="FA50" s="144">
        <v>0</v>
      </c>
      <c r="FB50" s="144">
        <v>0</v>
      </c>
      <c r="FC50" s="144">
        <v>0</v>
      </c>
      <c r="FD50" s="144">
        <v>0</v>
      </c>
      <c r="FE50" s="144">
        <v>0</v>
      </c>
      <c r="FF50" s="144">
        <v>0</v>
      </c>
      <c r="FG50" s="144">
        <v>0</v>
      </c>
      <c r="FH50" s="144">
        <v>0</v>
      </c>
      <c r="FI50" s="144">
        <v>0</v>
      </c>
      <c r="FJ50" s="144">
        <v>0</v>
      </c>
      <c r="FK50" s="144">
        <v>0</v>
      </c>
      <c r="FL50" s="144">
        <v>0</v>
      </c>
      <c r="FM50" s="144">
        <v>0</v>
      </c>
      <c r="FN50" s="144">
        <v>0</v>
      </c>
      <c r="FO50" s="144">
        <v>0</v>
      </c>
      <c r="FP50" s="144">
        <v>0</v>
      </c>
      <c r="FQ50" s="144">
        <v>0</v>
      </c>
      <c r="FR50" s="144">
        <v>0</v>
      </c>
      <c r="FS50" s="144">
        <v>0</v>
      </c>
      <c r="FT50" s="144">
        <v>0</v>
      </c>
      <c r="FU50" s="144">
        <v>0</v>
      </c>
      <c r="FV50" s="144">
        <v>0</v>
      </c>
      <c r="FW50" s="144">
        <v>0</v>
      </c>
      <c r="FX50" s="144">
        <v>0</v>
      </c>
      <c r="FY50" s="144">
        <v>0</v>
      </c>
      <c r="FZ50" s="144">
        <v>0</v>
      </c>
      <c r="GA50" s="144">
        <v>0</v>
      </c>
      <c r="GB50" s="144">
        <f>SUM(E50:GA50)</f>
        <v>0</v>
      </c>
      <c r="GC50" s="145">
        <f>GB49</f>
        <v>67589737</v>
      </c>
      <c r="GD50" s="123" t="s">
        <v>580</v>
      </c>
      <c r="GE50" s="224"/>
    </row>
    <row r="51" spans="1:250" ht="12.75" customHeight="1">
      <c r="A51" s="135">
        <v>26</v>
      </c>
      <c r="B51" s="157" t="s">
        <v>581</v>
      </c>
      <c r="E51" s="144">
        <f>+E49-E50</f>
        <v>697497.30999999994</v>
      </c>
      <c r="F51" s="144">
        <f t="shared" ref="F51:BQ51" si="61">+F49-F50</f>
        <v>2168719.42</v>
      </c>
      <c r="G51" s="144">
        <f t="shared" si="61"/>
        <v>565272.54</v>
      </c>
      <c r="H51" s="144">
        <f t="shared" si="61"/>
        <v>1751045.75</v>
      </c>
      <c r="I51" s="144">
        <f t="shared" si="61"/>
        <v>147399.19</v>
      </c>
      <c r="J51" s="144">
        <f t="shared" si="61"/>
        <v>96189.78</v>
      </c>
      <c r="K51" s="144">
        <f t="shared" si="61"/>
        <v>605952.93999999994</v>
      </c>
      <c r="L51" s="144">
        <f t="shared" si="61"/>
        <v>126923.52</v>
      </c>
      <c r="M51" s="144">
        <f t="shared" si="61"/>
        <v>34722.910000000003</v>
      </c>
      <c r="N51" s="144">
        <f t="shared" si="61"/>
        <v>168959.35</v>
      </c>
      <c r="O51" s="144">
        <f t="shared" si="61"/>
        <v>169958.68</v>
      </c>
      <c r="P51" s="144">
        <f t="shared" si="61"/>
        <v>5939396.0299999993</v>
      </c>
      <c r="Q51" s="144">
        <f t="shared" si="61"/>
        <v>1456566.06</v>
      </c>
      <c r="R51" s="144">
        <f t="shared" si="61"/>
        <v>34379.660000000003</v>
      </c>
      <c r="S51" s="144">
        <f t="shared" si="61"/>
        <v>3108548.51</v>
      </c>
      <c r="T51" s="144">
        <f t="shared" si="61"/>
        <v>85497.98</v>
      </c>
      <c r="U51" s="144">
        <f t="shared" si="61"/>
        <v>205002.87</v>
      </c>
      <c r="V51" s="144">
        <f t="shared" si="61"/>
        <v>31691.32</v>
      </c>
      <c r="W51" s="144">
        <f t="shared" si="61"/>
        <v>16409.02</v>
      </c>
      <c r="X51" s="144">
        <f t="shared" si="61"/>
        <v>26609.120000000003</v>
      </c>
      <c r="Y51" s="144">
        <f t="shared" si="61"/>
        <v>9732</v>
      </c>
      <c r="Z51" s="144">
        <f t="shared" si="61"/>
        <v>12037.17</v>
      </c>
      <c r="AA51" s="144">
        <f t="shared" si="61"/>
        <v>43210.43</v>
      </c>
      <c r="AB51" s="144">
        <f t="shared" si="61"/>
        <v>26042.13</v>
      </c>
      <c r="AC51" s="144">
        <f t="shared" si="61"/>
        <v>2508462.8899999997</v>
      </c>
      <c r="AD51" s="144">
        <f t="shared" si="61"/>
        <v>3541654.82</v>
      </c>
      <c r="AE51" s="144">
        <f t="shared" si="61"/>
        <v>77715.14</v>
      </c>
      <c r="AF51" s="144">
        <f t="shared" si="61"/>
        <v>70144.040000000008</v>
      </c>
      <c r="AG51" s="144">
        <f t="shared" si="61"/>
        <v>39114.17</v>
      </c>
      <c r="AH51" s="144">
        <f t="shared" si="61"/>
        <v>24419.410000000003</v>
      </c>
      <c r="AI51" s="144">
        <f t="shared" si="61"/>
        <v>166389.91999999998</v>
      </c>
      <c r="AJ51" s="144">
        <f t="shared" si="61"/>
        <v>66604.070000000007</v>
      </c>
      <c r="AK51" s="144">
        <f t="shared" si="61"/>
        <v>25268.53</v>
      </c>
      <c r="AL51" s="144">
        <f t="shared" si="61"/>
        <v>17680.77</v>
      </c>
      <c r="AM51" s="144">
        <f t="shared" si="61"/>
        <v>44683.990000000005</v>
      </c>
      <c r="AN51" s="144">
        <f t="shared" si="61"/>
        <v>49065.229999999996</v>
      </c>
      <c r="AO51" s="144">
        <f t="shared" si="61"/>
        <v>42619.1</v>
      </c>
      <c r="AP51" s="144">
        <f t="shared" si="61"/>
        <v>38548.79</v>
      </c>
      <c r="AQ51" s="144">
        <f t="shared" si="61"/>
        <v>354800.28</v>
      </c>
      <c r="AR51" s="144">
        <f t="shared" si="61"/>
        <v>6739062.6300000008</v>
      </c>
      <c r="AS51" s="144">
        <f t="shared" si="61"/>
        <v>62272.66</v>
      </c>
      <c r="AT51" s="144">
        <f t="shared" si="61"/>
        <v>5063728.4800000004</v>
      </c>
      <c r="AU51" s="144">
        <f t="shared" si="61"/>
        <v>496146.54000000004</v>
      </c>
      <c r="AV51" s="144">
        <f t="shared" si="61"/>
        <v>301541.02</v>
      </c>
      <c r="AW51" s="144">
        <f t="shared" si="61"/>
        <v>70802.41</v>
      </c>
      <c r="AX51" s="144">
        <f t="shared" si="61"/>
        <v>73343.3</v>
      </c>
      <c r="AY51" s="144">
        <f t="shared" si="61"/>
        <v>23649.53</v>
      </c>
      <c r="AZ51" s="144">
        <f t="shared" si="61"/>
        <v>30420.870000000003</v>
      </c>
      <c r="BA51" s="144">
        <f t="shared" si="61"/>
        <v>105403.42</v>
      </c>
      <c r="BB51" s="144">
        <f t="shared" si="61"/>
        <v>669767.04</v>
      </c>
      <c r="BC51" s="144">
        <f t="shared" si="61"/>
        <v>933882.48</v>
      </c>
      <c r="BD51" s="144">
        <f t="shared" si="61"/>
        <v>996083.8899999999</v>
      </c>
      <c r="BE51" s="144">
        <f t="shared" si="61"/>
        <v>1166550.45</v>
      </c>
      <c r="BF51" s="144">
        <f t="shared" si="61"/>
        <v>56130.22</v>
      </c>
      <c r="BG51" s="144">
        <f t="shared" si="61"/>
        <v>135192.22999999998</v>
      </c>
      <c r="BH51" s="144">
        <f t="shared" si="61"/>
        <v>1780023.46</v>
      </c>
      <c r="BI51" s="144">
        <f t="shared" si="61"/>
        <v>150035.60999999999</v>
      </c>
      <c r="BJ51" s="144">
        <f t="shared" si="61"/>
        <v>86478.69</v>
      </c>
      <c r="BK51" s="144">
        <f t="shared" si="61"/>
        <v>93478.17</v>
      </c>
      <c r="BL51" s="144">
        <f t="shared" si="61"/>
        <v>547957.69999999995</v>
      </c>
      <c r="BM51" s="144">
        <f t="shared" si="61"/>
        <v>1125315.8400000001</v>
      </c>
      <c r="BN51" s="144">
        <f t="shared" si="61"/>
        <v>41152.239999999998</v>
      </c>
      <c r="BO51" s="144">
        <f t="shared" si="61"/>
        <v>91707.45</v>
      </c>
      <c r="BP51" s="144">
        <f t="shared" si="61"/>
        <v>150912.20000000001</v>
      </c>
      <c r="BQ51" s="144">
        <f t="shared" si="61"/>
        <v>152299.70000000001</v>
      </c>
      <c r="BR51" s="144">
        <f t="shared" ref="BR51:EC51" si="62">+BR49-BR50</f>
        <v>39724.230000000003</v>
      </c>
      <c r="BS51" s="144">
        <f t="shared" si="62"/>
        <v>379468.6</v>
      </c>
      <c r="BT51" s="144">
        <f t="shared" si="62"/>
        <v>321414.49</v>
      </c>
      <c r="BU51" s="144">
        <f t="shared" si="62"/>
        <v>84118.69</v>
      </c>
      <c r="BV51" s="144">
        <f t="shared" si="62"/>
        <v>69224.239999999991</v>
      </c>
      <c r="BW51" s="144">
        <f t="shared" si="62"/>
        <v>33392.559999999998</v>
      </c>
      <c r="BX51" s="144">
        <f t="shared" si="62"/>
        <v>165315.57</v>
      </c>
      <c r="BY51" s="144">
        <f t="shared" si="62"/>
        <v>98504.77</v>
      </c>
      <c r="BZ51" s="144">
        <f t="shared" si="62"/>
        <v>2114.5299999999997</v>
      </c>
      <c r="CA51" s="144">
        <f t="shared" si="62"/>
        <v>66277.2</v>
      </c>
      <c r="CB51" s="144">
        <f t="shared" si="62"/>
        <v>3920.46</v>
      </c>
      <c r="CC51" s="144">
        <f t="shared" si="62"/>
        <v>0</v>
      </c>
      <c r="CD51" s="144">
        <f t="shared" si="62"/>
        <v>5201829.55</v>
      </c>
      <c r="CE51" s="144">
        <f t="shared" si="62"/>
        <v>33312.85</v>
      </c>
      <c r="CF51" s="144">
        <f t="shared" si="62"/>
        <v>0</v>
      </c>
      <c r="CG51" s="144">
        <f t="shared" si="62"/>
        <v>37054.160000000003</v>
      </c>
      <c r="CH51" s="144">
        <f t="shared" si="62"/>
        <v>42215.08</v>
      </c>
      <c r="CI51" s="144">
        <f t="shared" si="62"/>
        <v>18726.89</v>
      </c>
      <c r="CJ51" s="144">
        <f t="shared" si="62"/>
        <v>11271.21</v>
      </c>
      <c r="CK51" s="144">
        <f t="shared" si="62"/>
        <v>40108.33</v>
      </c>
      <c r="CL51" s="144">
        <f t="shared" si="62"/>
        <v>70601.039999999994</v>
      </c>
      <c r="CM51" s="144">
        <f t="shared" si="62"/>
        <v>425422.56</v>
      </c>
      <c r="CN51" s="144">
        <f t="shared" si="62"/>
        <v>111147.12</v>
      </c>
      <c r="CO51" s="144">
        <f t="shared" si="62"/>
        <v>106768.75</v>
      </c>
      <c r="CP51" s="144">
        <f t="shared" si="62"/>
        <v>2415573.65</v>
      </c>
      <c r="CQ51" s="144">
        <f t="shared" si="62"/>
        <v>1256723.27</v>
      </c>
      <c r="CR51" s="144">
        <f t="shared" si="62"/>
        <v>90748.47</v>
      </c>
      <c r="CS51" s="144">
        <f t="shared" si="62"/>
        <v>65131.15</v>
      </c>
      <c r="CT51" s="144">
        <f t="shared" si="62"/>
        <v>42604.41</v>
      </c>
      <c r="CU51" s="144">
        <f t="shared" si="62"/>
        <v>40695.129999999997</v>
      </c>
      <c r="CV51" s="144">
        <f t="shared" si="62"/>
        <v>16848.120000000003</v>
      </c>
      <c r="CW51" s="144">
        <f t="shared" si="62"/>
        <v>16150.37</v>
      </c>
      <c r="CX51" s="144">
        <f t="shared" si="62"/>
        <v>23282.04</v>
      </c>
      <c r="CY51" s="144">
        <f t="shared" si="62"/>
        <v>38479.520000000004</v>
      </c>
      <c r="CZ51" s="144">
        <f t="shared" si="62"/>
        <v>69032.320000000007</v>
      </c>
      <c r="DA51" s="144">
        <f t="shared" si="62"/>
        <v>16164.100000000002</v>
      </c>
      <c r="DB51" s="144">
        <f t="shared" si="62"/>
        <v>91783.03</v>
      </c>
      <c r="DC51" s="144">
        <f t="shared" si="62"/>
        <v>27800.370000000003</v>
      </c>
      <c r="DD51" s="144">
        <f t="shared" si="62"/>
        <v>39947.79</v>
      </c>
      <c r="DE51" s="144">
        <f t="shared" si="62"/>
        <v>46604.61</v>
      </c>
      <c r="DF51" s="144">
        <f t="shared" si="62"/>
        <v>7838.59</v>
      </c>
      <c r="DG51" s="144">
        <f t="shared" si="62"/>
        <v>27083.3</v>
      </c>
      <c r="DH51" s="144">
        <f t="shared" si="62"/>
        <v>1640144.51</v>
      </c>
      <c r="DI51" s="144">
        <f t="shared" si="62"/>
        <v>11407.47</v>
      </c>
      <c r="DJ51" s="144">
        <f t="shared" si="62"/>
        <v>134322.12</v>
      </c>
      <c r="DK51" s="144">
        <f t="shared" si="62"/>
        <v>237514.09</v>
      </c>
      <c r="DL51" s="144">
        <f t="shared" si="62"/>
        <v>64937.760000000002</v>
      </c>
      <c r="DM51" s="144">
        <f t="shared" si="62"/>
        <v>23600.9</v>
      </c>
      <c r="DN51" s="144">
        <f t="shared" si="62"/>
        <v>354790.94</v>
      </c>
      <c r="DO51" s="144">
        <f t="shared" si="62"/>
        <v>46435.4</v>
      </c>
      <c r="DP51" s="144">
        <f t="shared" si="62"/>
        <v>116072.59</v>
      </c>
      <c r="DQ51" s="144">
        <f t="shared" si="62"/>
        <v>174489.86</v>
      </c>
      <c r="DR51" s="144">
        <f t="shared" si="62"/>
        <v>40481.380000000005</v>
      </c>
      <c r="DS51" s="144">
        <f t="shared" si="62"/>
        <v>0</v>
      </c>
      <c r="DT51" s="144">
        <f t="shared" si="62"/>
        <v>43298.490000000005</v>
      </c>
      <c r="DU51" s="144">
        <f t="shared" si="62"/>
        <v>33595.360000000001</v>
      </c>
      <c r="DV51" s="144">
        <f t="shared" si="62"/>
        <v>12921.04</v>
      </c>
      <c r="DW51" s="144">
        <f t="shared" si="62"/>
        <v>23276.34</v>
      </c>
      <c r="DX51" s="144">
        <f t="shared" si="62"/>
        <v>15827.57</v>
      </c>
      <c r="DY51" s="144">
        <f t="shared" si="62"/>
        <v>10215.44</v>
      </c>
      <c r="DZ51" s="144">
        <f t="shared" si="62"/>
        <v>7390.14</v>
      </c>
      <c r="EA51" s="144">
        <f t="shared" si="62"/>
        <v>48221.45</v>
      </c>
      <c r="EB51" s="144">
        <f t="shared" si="62"/>
        <v>207927.90999999997</v>
      </c>
      <c r="EC51" s="144">
        <f t="shared" si="62"/>
        <v>51290.509999999995</v>
      </c>
      <c r="ED51" s="144">
        <f t="shared" ref="ED51:GA51" si="63">+ED49-ED50</f>
        <v>51171.21</v>
      </c>
      <c r="EE51" s="144">
        <f t="shared" si="63"/>
        <v>36378.83</v>
      </c>
      <c r="EF51" s="144">
        <f t="shared" si="63"/>
        <v>235930.71000000002</v>
      </c>
      <c r="EG51" s="144">
        <f t="shared" si="63"/>
        <v>15254.9</v>
      </c>
      <c r="EH51" s="144">
        <f t="shared" si="63"/>
        <v>44880.91</v>
      </c>
      <c r="EI51" s="144">
        <f t="shared" si="63"/>
        <v>0</v>
      </c>
      <c r="EJ51" s="144">
        <f t="shared" si="63"/>
        <v>15553.09</v>
      </c>
      <c r="EK51" s="144">
        <f t="shared" si="63"/>
        <v>551440.48</v>
      </c>
      <c r="EL51" s="144">
        <f t="shared" si="63"/>
        <v>769632.75</v>
      </c>
      <c r="EM51" s="144">
        <f t="shared" si="63"/>
        <v>54562.509999999995</v>
      </c>
      <c r="EN51" s="144">
        <f t="shared" si="63"/>
        <v>53503.22</v>
      </c>
      <c r="EO51" s="144">
        <f t="shared" si="63"/>
        <v>32640.719999999998</v>
      </c>
      <c r="EP51" s="144">
        <f t="shared" si="63"/>
        <v>43058.49</v>
      </c>
      <c r="EQ51" s="144">
        <f t="shared" si="63"/>
        <v>22223.699999999997</v>
      </c>
      <c r="ER51" s="144">
        <f t="shared" si="63"/>
        <v>37492.730000000003</v>
      </c>
      <c r="ES51" s="144">
        <f t="shared" si="63"/>
        <v>192154.94</v>
      </c>
      <c r="ET51" s="144">
        <f t="shared" si="63"/>
        <v>40048.68</v>
      </c>
      <c r="EU51" s="144">
        <f t="shared" si="63"/>
        <v>29171.47</v>
      </c>
      <c r="EV51" s="144">
        <f t="shared" si="63"/>
        <v>37351.58</v>
      </c>
      <c r="EW51" s="144">
        <f t="shared" si="63"/>
        <v>37184.619999999995</v>
      </c>
      <c r="EX51" s="144">
        <f t="shared" si="63"/>
        <v>0</v>
      </c>
      <c r="EY51" s="144">
        <f t="shared" si="63"/>
        <v>27828.920000000002</v>
      </c>
      <c r="EZ51" s="144">
        <f t="shared" si="63"/>
        <v>18691.82</v>
      </c>
      <c r="FA51" s="144">
        <f t="shared" si="63"/>
        <v>11348.86</v>
      </c>
      <c r="FB51" s="144">
        <f t="shared" si="63"/>
        <v>14494.98</v>
      </c>
      <c r="FC51" s="144">
        <f t="shared" si="63"/>
        <v>272683.63</v>
      </c>
      <c r="FD51" s="144">
        <f t="shared" si="63"/>
        <v>89633.77</v>
      </c>
      <c r="FE51" s="144">
        <f t="shared" si="63"/>
        <v>238137.23</v>
      </c>
      <c r="FF51" s="144">
        <f t="shared" si="63"/>
        <v>60159.840000000004</v>
      </c>
      <c r="FG51" s="144">
        <f t="shared" si="63"/>
        <v>39159</v>
      </c>
      <c r="FH51" s="144">
        <f t="shared" si="63"/>
        <v>36444.94</v>
      </c>
      <c r="FI51" s="144">
        <f t="shared" si="63"/>
        <v>23340.29</v>
      </c>
      <c r="FJ51" s="144">
        <f t="shared" si="63"/>
        <v>47738.979999999996</v>
      </c>
      <c r="FK51" s="144">
        <f t="shared" si="63"/>
        <v>137919.6</v>
      </c>
      <c r="FL51" s="144">
        <f t="shared" si="63"/>
        <v>138772.41999999998</v>
      </c>
      <c r="FM51" s="144">
        <f t="shared" si="63"/>
        <v>237051.26</v>
      </c>
      <c r="FN51" s="144">
        <f t="shared" si="63"/>
        <v>555910.47</v>
      </c>
      <c r="FO51" s="144">
        <f t="shared" si="63"/>
        <v>259631.81</v>
      </c>
      <c r="FP51" s="144">
        <f t="shared" si="63"/>
        <v>1223607.6400000001</v>
      </c>
      <c r="FQ51" s="144">
        <f t="shared" si="63"/>
        <v>0</v>
      </c>
      <c r="FR51" s="144">
        <f t="shared" si="63"/>
        <v>223380.72999999998</v>
      </c>
      <c r="FS51" s="144">
        <f t="shared" si="63"/>
        <v>159404.06</v>
      </c>
      <c r="FT51" s="144">
        <f t="shared" si="63"/>
        <v>0</v>
      </c>
      <c r="FU51" s="144">
        <f t="shared" si="63"/>
        <v>35109.230000000003</v>
      </c>
      <c r="FV51" s="144">
        <f t="shared" si="63"/>
        <v>32418.11</v>
      </c>
      <c r="FW51" s="144">
        <f t="shared" si="63"/>
        <v>63173.090000000004</v>
      </c>
      <c r="FX51" s="144">
        <f t="shared" si="63"/>
        <v>100180.31</v>
      </c>
      <c r="FY51" s="144">
        <f t="shared" si="63"/>
        <v>47784.91</v>
      </c>
      <c r="FZ51" s="144">
        <f t="shared" si="63"/>
        <v>19641.560000000001</v>
      </c>
      <c r="GA51" s="144">
        <f t="shared" si="63"/>
        <v>445596.54</v>
      </c>
      <c r="GB51" s="144">
        <f>SUM(E51:GA51)</f>
        <v>67589737</v>
      </c>
      <c r="GC51" s="145">
        <f>GB51+GB50</f>
        <v>67589737</v>
      </c>
      <c r="GD51" s="123" t="s">
        <v>582</v>
      </c>
    </row>
    <row r="52" spans="1:250" ht="15.75" customHeight="1"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4"/>
      <c r="BZ52" s="144"/>
      <c r="CA52" s="144"/>
      <c r="CB52" s="144"/>
      <c r="CC52" s="144"/>
      <c r="CD52" s="144"/>
      <c r="CE52" s="144"/>
      <c r="CF52" s="144"/>
      <c r="CG52" s="144"/>
      <c r="CH52" s="144"/>
      <c r="CI52" s="144"/>
      <c r="CJ52" s="144"/>
      <c r="CK52" s="144"/>
      <c r="CL52" s="144"/>
      <c r="CM52" s="144"/>
      <c r="CN52" s="144"/>
      <c r="CO52" s="144"/>
      <c r="CP52" s="144"/>
      <c r="CQ52" s="144"/>
      <c r="CR52" s="144"/>
      <c r="CS52" s="144"/>
      <c r="CT52" s="144"/>
      <c r="CU52" s="144"/>
      <c r="CV52" s="144"/>
      <c r="CW52" s="144"/>
      <c r="CX52" s="144"/>
      <c r="CY52" s="144"/>
      <c r="CZ52" s="144"/>
      <c r="DA52" s="144"/>
      <c r="DB52" s="144"/>
      <c r="DC52" s="144"/>
      <c r="DD52" s="144"/>
      <c r="DE52" s="144"/>
      <c r="DF52" s="144"/>
      <c r="DG52" s="144"/>
      <c r="DH52" s="144"/>
      <c r="DI52" s="144"/>
      <c r="DJ52" s="144"/>
      <c r="DK52" s="144"/>
      <c r="DL52" s="144"/>
      <c r="DM52" s="144"/>
      <c r="DN52" s="144"/>
      <c r="DO52" s="144"/>
      <c r="DP52" s="144"/>
      <c r="DQ52" s="144"/>
      <c r="DR52" s="144"/>
      <c r="DS52" s="144"/>
      <c r="DT52" s="144"/>
      <c r="DU52" s="144"/>
      <c r="DV52" s="144"/>
      <c r="DW52" s="144"/>
      <c r="DX52" s="144"/>
      <c r="DY52" s="144"/>
      <c r="DZ52" s="144"/>
      <c r="EA52" s="144"/>
      <c r="EB52" s="144"/>
      <c r="EC52" s="144"/>
      <c r="ED52" s="144"/>
      <c r="EE52" s="144"/>
      <c r="EF52" s="144"/>
      <c r="EG52" s="144"/>
      <c r="EH52" s="144"/>
      <c r="EI52" s="144"/>
      <c r="EJ52" s="144"/>
      <c r="EK52" s="144"/>
      <c r="EL52" s="144"/>
      <c r="EM52" s="144"/>
      <c r="EN52" s="144"/>
      <c r="EO52" s="144"/>
      <c r="EP52" s="144"/>
      <c r="EQ52" s="144"/>
      <c r="ER52" s="144"/>
      <c r="ES52" s="144"/>
      <c r="ET52" s="144"/>
      <c r="EU52" s="144"/>
      <c r="EV52" s="144"/>
      <c r="EW52" s="144"/>
      <c r="EX52" s="144"/>
      <c r="EY52" s="144"/>
      <c r="EZ52" s="144"/>
      <c r="FA52" s="144"/>
      <c r="FB52" s="144"/>
      <c r="FC52" s="144"/>
      <c r="FD52" s="144"/>
      <c r="FE52" s="144"/>
      <c r="FF52" s="144"/>
      <c r="FG52" s="144"/>
      <c r="FH52" s="144"/>
      <c r="FI52" s="144"/>
      <c r="FJ52" s="144"/>
      <c r="FK52" s="144"/>
      <c r="FL52" s="144"/>
      <c r="FM52" s="144"/>
      <c r="FN52" s="144"/>
      <c r="FO52" s="144"/>
      <c r="FP52" s="144"/>
      <c r="FQ52" s="144"/>
      <c r="FR52" s="144"/>
      <c r="FS52" s="144"/>
      <c r="FT52" s="144"/>
      <c r="FU52" s="144"/>
      <c r="FV52" s="144"/>
      <c r="FW52" s="144"/>
      <c r="FX52" s="144"/>
      <c r="FY52" s="144"/>
      <c r="FZ52" s="144"/>
      <c r="GA52" s="144"/>
      <c r="GB52" s="144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4CAAE-77F9-495B-9EFC-6022B641CADA}">
  <dimension ref="A1:IP65"/>
  <sheetViews>
    <sheetView topLeftCell="FW1" workbookViewId="0">
      <selection activeCell="GE24" sqref="GE24"/>
    </sheetView>
  </sheetViews>
  <sheetFormatPr defaultRowHeight="15"/>
  <cols>
    <col min="1" max="1" width="10.140625" style="16" customWidth="1"/>
    <col min="2" max="2" width="57.42578125" customWidth="1"/>
    <col min="3" max="3" width="10" style="16" bestFit="1" customWidth="1"/>
    <col min="4" max="4" width="10" style="16" customWidth="1"/>
    <col min="5" max="5" width="28.42578125" style="144" bestFit="1" customWidth="1"/>
    <col min="6" max="33" width="25.85546875" customWidth="1"/>
    <col min="34" max="34" width="25.42578125" customWidth="1"/>
    <col min="35" max="36" width="25.85546875" customWidth="1"/>
    <col min="37" max="37" width="25.5703125" customWidth="1"/>
    <col min="38" max="44" width="25.85546875" customWidth="1"/>
    <col min="45" max="45" width="21.425781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5703125" customWidth="1"/>
    <col min="97" max="114" width="25.85546875" customWidth="1"/>
    <col min="115" max="115" width="25.42578125" customWidth="1"/>
    <col min="116" max="127" width="25.85546875" customWidth="1"/>
    <col min="128" max="128" width="25.5703125" customWidth="1"/>
    <col min="129" max="151" width="25.85546875" customWidth="1"/>
    <col min="152" max="152" width="25.5703125" customWidth="1"/>
    <col min="153" max="153" width="24.5703125" customWidth="1"/>
    <col min="154" max="154" width="19.140625" customWidth="1"/>
    <col min="155" max="163" width="25.85546875" customWidth="1"/>
    <col min="164" max="164" width="24.5703125" customWidth="1"/>
    <col min="165" max="165" width="26.140625" customWidth="1"/>
    <col min="166" max="179" width="25.85546875" customWidth="1"/>
    <col min="180" max="183" width="25.140625" customWidth="1"/>
    <col min="184" max="184" width="25.140625" style="138" customWidth="1"/>
    <col min="185" max="185" width="25.85546875" customWidth="1"/>
    <col min="186" max="186" width="33.5703125" customWidth="1"/>
    <col min="187" max="187" width="14" bestFit="1" customWidth="1"/>
    <col min="188" max="188" width="12.85546875" customWidth="1"/>
    <col min="189" max="189" width="14" bestFit="1" customWidth="1"/>
    <col min="190" max="190" width="15.42578125" customWidth="1"/>
    <col min="257" max="257" width="10.140625" customWidth="1"/>
    <col min="258" max="258" width="57.425781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42578125" customWidth="1"/>
    <col min="291" max="292" width="25.85546875" customWidth="1"/>
    <col min="293" max="293" width="25.5703125" customWidth="1"/>
    <col min="294" max="300" width="25.85546875" customWidth="1"/>
    <col min="301" max="301" width="21.425781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5703125" customWidth="1"/>
    <col min="353" max="370" width="25.85546875" customWidth="1"/>
    <col min="371" max="371" width="25.42578125" customWidth="1"/>
    <col min="372" max="383" width="25.85546875" customWidth="1"/>
    <col min="384" max="384" width="25.5703125" customWidth="1"/>
    <col min="385" max="407" width="25.85546875" customWidth="1"/>
    <col min="408" max="408" width="25.5703125" customWidth="1"/>
    <col min="409" max="409" width="24.5703125" customWidth="1"/>
    <col min="410" max="410" width="19.140625" customWidth="1"/>
    <col min="411" max="419" width="25.85546875" customWidth="1"/>
    <col min="420" max="420" width="24.5703125" customWidth="1"/>
    <col min="421" max="421" width="26.140625" customWidth="1"/>
    <col min="422" max="435" width="25.85546875" customWidth="1"/>
    <col min="436" max="440" width="25.140625" customWidth="1"/>
    <col min="441" max="441" width="25.85546875" customWidth="1"/>
    <col min="442" max="442" width="33.5703125" customWidth="1"/>
    <col min="443" max="443" width="14" bestFit="1" customWidth="1"/>
    <col min="444" max="444" width="12.85546875" customWidth="1"/>
    <col min="445" max="445" width="14" bestFit="1" customWidth="1"/>
    <col min="446" max="446" width="15.42578125" customWidth="1"/>
    <col min="513" max="513" width="10.140625" customWidth="1"/>
    <col min="514" max="514" width="57.425781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42578125" customWidth="1"/>
    <col min="547" max="548" width="25.85546875" customWidth="1"/>
    <col min="549" max="549" width="25.5703125" customWidth="1"/>
    <col min="550" max="556" width="25.85546875" customWidth="1"/>
    <col min="557" max="557" width="21.425781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5703125" customWidth="1"/>
    <col min="609" max="626" width="25.85546875" customWidth="1"/>
    <col min="627" max="627" width="25.42578125" customWidth="1"/>
    <col min="628" max="639" width="25.85546875" customWidth="1"/>
    <col min="640" max="640" width="25.5703125" customWidth="1"/>
    <col min="641" max="663" width="25.85546875" customWidth="1"/>
    <col min="664" max="664" width="25.5703125" customWidth="1"/>
    <col min="665" max="665" width="24.5703125" customWidth="1"/>
    <col min="666" max="666" width="19.140625" customWidth="1"/>
    <col min="667" max="675" width="25.85546875" customWidth="1"/>
    <col min="676" max="676" width="24.5703125" customWidth="1"/>
    <col min="677" max="677" width="26.140625" customWidth="1"/>
    <col min="678" max="691" width="25.85546875" customWidth="1"/>
    <col min="692" max="696" width="25.140625" customWidth="1"/>
    <col min="697" max="697" width="25.85546875" customWidth="1"/>
    <col min="698" max="698" width="33.5703125" customWidth="1"/>
    <col min="699" max="699" width="14" bestFit="1" customWidth="1"/>
    <col min="700" max="700" width="12.85546875" customWidth="1"/>
    <col min="701" max="701" width="14" bestFit="1" customWidth="1"/>
    <col min="702" max="702" width="15.42578125" customWidth="1"/>
    <col min="769" max="769" width="10.140625" customWidth="1"/>
    <col min="770" max="770" width="57.425781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42578125" customWidth="1"/>
    <col min="803" max="804" width="25.85546875" customWidth="1"/>
    <col min="805" max="805" width="25.5703125" customWidth="1"/>
    <col min="806" max="812" width="25.85546875" customWidth="1"/>
    <col min="813" max="813" width="21.425781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5703125" customWidth="1"/>
    <col min="865" max="882" width="25.85546875" customWidth="1"/>
    <col min="883" max="883" width="25.42578125" customWidth="1"/>
    <col min="884" max="895" width="25.85546875" customWidth="1"/>
    <col min="896" max="896" width="25.5703125" customWidth="1"/>
    <col min="897" max="919" width="25.85546875" customWidth="1"/>
    <col min="920" max="920" width="25.5703125" customWidth="1"/>
    <col min="921" max="921" width="24.5703125" customWidth="1"/>
    <col min="922" max="922" width="19.140625" customWidth="1"/>
    <col min="923" max="931" width="25.85546875" customWidth="1"/>
    <col min="932" max="932" width="24.5703125" customWidth="1"/>
    <col min="933" max="933" width="26.140625" customWidth="1"/>
    <col min="934" max="947" width="25.85546875" customWidth="1"/>
    <col min="948" max="952" width="25.140625" customWidth="1"/>
    <col min="953" max="953" width="25.85546875" customWidth="1"/>
    <col min="954" max="954" width="33.5703125" customWidth="1"/>
    <col min="955" max="955" width="14" bestFit="1" customWidth="1"/>
    <col min="956" max="956" width="12.85546875" customWidth="1"/>
    <col min="957" max="957" width="14" bestFit="1" customWidth="1"/>
    <col min="958" max="958" width="15.42578125" customWidth="1"/>
    <col min="1025" max="1025" width="10.140625" customWidth="1"/>
    <col min="1026" max="1026" width="57.425781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42578125" customWidth="1"/>
    <col min="1059" max="1060" width="25.85546875" customWidth="1"/>
    <col min="1061" max="1061" width="25.5703125" customWidth="1"/>
    <col min="1062" max="1068" width="25.85546875" customWidth="1"/>
    <col min="1069" max="1069" width="21.425781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5703125" customWidth="1"/>
    <col min="1121" max="1138" width="25.85546875" customWidth="1"/>
    <col min="1139" max="1139" width="25.42578125" customWidth="1"/>
    <col min="1140" max="1151" width="25.85546875" customWidth="1"/>
    <col min="1152" max="1152" width="25.5703125" customWidth="1"/>
    <col min="1153" max="1175" width="25.85546875" customWidth="1"/>
    <col min="1176" max="1176" width="25.5703125" customWidth="1"/>
    <col min="1177" max="1177" width="24.5703125" customWidth="1"/>
    <col min="1178" max="1178" width="19.140625" customWidth="1"/>
    <col min="1179" max="1187" width="25.85546875" customWidth="1"/>
    <col min="1188" max="1188" width="24.5703125" customWidth="1"/>
    <col min="1189" max="1189" width="26.140625" customWidth="1"/>
    <col min="1190" max="1203" width="25.85546875" customWidth="1"/>
    <col min="1204" max="1208" width="25.140625" customWidth="1"/>
    <col min="1209" max="1209" width="25.85546875" customWidth="1"/>
    <col min="1210" max="1210" width="33.5703125" customWidth="1"/>
    <col min="1211" max="1211" width="14" bestFit="1" customWidth="1"/>
    <col min="1212" max="1212" width="12.85546875" customWidth="1"/>
    <col min="1213" max="1213" width="14" bestFit="1" customWidth="1"/>
    <col min="1214" max="1214" width="15.42578125" customWidth="1"/>
    <col min="1281" max="1281" width="10.140625" customWidth="1"/>
    <col min="1282" max="1282" width="57.425781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42578125" customWidth="1"/>
    <col min="1315" max="1316" width="25.85546875" customWidth="1"/>
    <col min="1317" max="1317" width="25.5703125" customWidth="1"/>
    <col min="1318" max="1324" width="25.85546875" customWidth="1"/>
    <col min="1325" max="1325" width="21.425781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5703125" customWidth="1"/>
    <col min="1377" max="1394" width="25.85546875" customWidth="1"/>
    <col min="1395" max="1395" width="25.42578125" customWidth="1"/>
    <col min="1396" max="1407" width="25.85546875" customWidth="1"/>
    <col min="1408" max="1408" width="25.5703125" customWidth="1"/>
    <col min="1409" max="1431" width="25.85546875" customWidth="1"/>
    <col min="1432" max="1432" width="25.5703125" customWidth="1"/>
    <col min="1433" max="1433" width="24.5703125" customWidth="1"/>
    <col min="1434" max="1434" width="19.140625" customWidth="1"/>
    <col min="1435" max="1443" width="25.85546875" customWidth="1"/>
    <col min="1444" max="1444" width="24.5703125" customWidth="1"/>
    <col min="1445" max="1445" width="26.140625" customWidth="1"/>
    <col min="1446" max="1459" width="25.85546875" customWidth="1"/>
    <col min="1460" max="1464" width="25.140625" customWidth="1"/>
    <col min="1465" max="1465" width="25.85546875" customWidth="1"/>
    <col min="1466" max="1466" width="33.5703125" customWidth="1"/>
    <col min="1467" max="1467" width="14" bestFit="1" customWidth="1"/>
    <col min="1468" max="1468" width="12.85546875" customWidth="1"/>
    <col min="1469" max="1469" width="14" bestFit="1" customWidth="1"/>
    <col min="1470" max="1470" width="15.42578125" customWidth="1"/>
    <col min="1537" max="1537" width="10.140625" customWidth="1"/>
    <col min="1538" max="1538" width="57.425781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42578125" customWidth="1"/>
    <col min="1571" max="1572" width="25.85546875" customWidth="1"/>
    <col min="1573" max="1573" width="25.5703125" customWidth="1"/>
    <col min="1574" max="1580" width="25.85546875" customWidth="1"/>
    <col min="1581" max="1581" width="21.425781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5703125" customWidth="1"/>
    <col min="1633" max="1650" width="25.85546875" customWidth="1"/>
    <col min="1651" max="1651" width="25.42578125" customWidth="1"/>
    <col min="1652" max="1663" width="25.85546875" customWidth="1"/>
    <col min="1664" max="1664" width="25.5703125" customWidth="1"/>
    <col min="1665" max="1687" width="25.85546875" customWidth="1"/>
    <col min="1688" max="1688" width="25.5703125" customWidth="1"/>
    <col min="1689" max="1689" width="24.5703125" customWidth="1"/>
    <col min="1690" max="1690" width="19.140625" customWidth="1"/>
    <col min="1691" max="1699" width="25.85546875" customWidth="1"/>
    <col min="1700" max="1700" width="24.5703125" customWidth="1"/>
    <col min="1701" max="1701" width="26.140625" customWidth="1"/>
    <col min="1702" max="1715" width="25.85546875" customWidth="1"/>
    <col min="1716" max="1720" width="25.140625" customWidth="1"/>
    <col min="1721" max="1721" width="25.85546875" customWidth="1"/>
    <col min="1722" max="1722" width="33.5703125" customWidth="1"/>
    <col min="1723" max="1723" width="14" bestFit="1" customWidth="1"/>
    <col min="1724" max="1724" width="12.85546875" customWidth="1"/>
    <col min="1725" max="1725" width="14" bestFit="1" customWidth="1"/>
    <col min="1726" max="1726" width="15.42578125" customWidth="1"/>
    <col min="1793" max="1793" width="10.140625" customWidth="1"/>
    <col min="1794" max="1794" width="57.425781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42578125" customWidth="1"/>
    <col min="1827" max="1828" width="25.85546875" customWidth="1"/>
    <col min="1829" max="1829" width="25.5703125" customWidth="1"/>
    <col min="1830" max="1836" width="25.85546875" customWidth="1"/>
    <col min="1837" max="1837" width="21.425781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5703125" customWidth="1"/>
    <col min="1889" max="1906" width="25.85546875" customWidth="1"/>
    <col min="1907" max="1907" width="25.42578125" customWidth="1"/>
    <col min="1908" max="1919" width="25.85546875" customWidth="1"/>
    <col min="1920" max="1920" width="25.5703125" customWidth="1"/>
    <col min="1921" max="1943" width="25.85546875" customWidth="1"/>
    <col min="1944" max="1944" width="25.5703125" customWidth="1"/>
    <col min="1945" max="1945" width="24.5703125" customWidth="1"/>
    <col min="1946" max="1946" width="19.140625" customWidth="1"/>
    <col min="1947" max="1955" width="25.85546875" customWidth="1"/>
    <col min="1956" max="1956" width="24.5703125" customWidth="1"/>
    <col min="1957" max="1957" width="26.140625" customWidth="1"/>
    <col min="1958" max="1971" width="25.85546875" customWidth="1"/>
    <col min="1972" max="1976" width="25.140625" customWidth="1"/>
    <col min="1977" max="1977" width="25.85546875" customWidth="1"/>
    <col min="1978" max="1978" width="33.5703125" customWidth="1"/>
    <col min="1979" max="1979" width="14" bestFit="1" customWidth="1"/>
    <col min="1980" max="1980" width="12.85546875" customWidth="1"/>
    <col min="1981" max="1981" width="14" bestFit="1" customWidth="1"/>
    <col min="1982" max="1982" width="15.42578125" customWidth="1"/>
    <col min="2049" max="2049" width="10.140625" customWidth="1"/>
    <col min="2050" max="2050" width="57.425781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42578125" customWidth="1"/>
    <col min="2083" max="2084" width="25.85546875" customWidth="1"/>
    <col min="2085" max="2085" width="25.5703125" customWidth="1"/>
    <col min="2086" max="2092" width="25.85546875" customWidth="1"/>
    <col min="2093" max="2093" width="21.425781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5703125" customWidth="1"/>
    <col min="2145" max="2162" width="25.85546875" customWidth="1"/>
    <col min="2163" max="2163" width="25.42578125" customWidth="1"/>
    <col min="2164" max="2175" width="25.85546875" customWidth="1"/>
    <col min="2176" max="2176" width="25.5703125" customWidth="1"/>
    <col min="2177" max="2199" width="25.85546875" customWidth="1"/>
    <col min="2200" max="2200" width="25.5703125" customWidth="1"/>
    <col min="2201" max="2201" width="24.5703125" customWidth="1"/>
    <col min="2202" max="2202" width="19.140625" customWidth="1"/>
    <col min="2203" max="2211" width="25.85546875" customWidth="1"/>
    <col min="2212" max="2212" width="24.5703125" customWidth="1"/>
    <col min="2213" max="2213" width="26.140625" customWidth="1"/>
    <col min="2214" max="2227" width="25.85546875" customWidth="1"/>
    <col min="2228" max="2232" width="25.140625" customWidth="1"/>
    <col min="2233" max="2233" width="25.85546875" customWidth="1"/>
    <col min="2234" max="2234" width="33.5703125" customWidth="1"/>
    <col min="2235" max="2235" width="14" bestFit="1" customWidth="1"/>
    <col min="2236" max="2236" width="12.85546875" customWidth="1"/>
    <col min="2237" max="2237" width="14" bestFit="1" customWidth="1"/>
    <col min="2238" max="2238" width="15.42578125" customWidth="1"/>
    <col min="2305" max="2305" width="10.140625" customWidth="1"/>
    <col min="2306" max="2306" width="57.425781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42578125" customWidth="1"/>
    <col min="2339" max="2340" width="25.85546875" customWidth="1"/>
    <col min="2341" max="2341" width="25.5703125" customWidth="1"/>
    <col min="2342" max="2348" width="25.85546875" customWidth="1"/>
    <col min="2349" max="2349" width="21.425781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5703125" customWidth="1"/>
    <col min="2401" max="2418" width="25.85546875" customWidth="1"/>
    <col min="2419" max="2419" width="25.42578125" customWidth="1"/>
    <col min="2420" max="2431" width="25.85546875" customWidth="1"/>
    <col min="2432" max="2432" width="25.5703125" customWidth="1"/>
    <col min="2433" max="2455" width="25.85546875" customWidth="1"/>
    <col min="2456" max="2456" width="25.5703125" customWidth="1"/>
    <col min="2457" max="2457" width="24.5703125" customWidth="1"/>
    <col min="2458" max="2458" width="19.140625" customWidth="1"/>
    <col min="2459" max="2467" width="25.85546875" customWidth="1"/>
    <col min="2468" max="2468" width="24.5703125" customWidth="1"/>
    <col min="2469" max="2469" width="26.140625" customWidth="1"/>
    <col min="2470" max="2483" width="25.85546875" customWidth="1"/>
    <col min="2484" max="2488" width="25.140625" customWidth="1"/>
    <col min="2489" max="2489" width="25.85546875" customWidth="1"/>
    <col min="2490" max="2490" width="33.5703125" customWidth="1"/>
    <col min="2491" max="2491" width="14" bestFit="1" customWidth="1"/>
    <col min="2492" max="2492" width="12.85546875" customWidth="1"/>
    <col min="2493" max="2493" width="14" bestFit="1" customWidth="1"/>
    <col min="2494" max="2494" width="15.42578125" customWidth="1"/>
    <col min="2561" max="2561" width="10.140625" customWidth="1"/>
    <col min="2562" max="2562" width="57.425781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42578125" customWidth="1"/>
    <col min="2595" max="2596" width="25.85546875" customWidth="1"/>
    <col min="2597" max="2597" width="25.5703125" customWidth="1"/>
    <col min="2598" max="2604" width="25.85546875" customWidth="1"/>
    <col min="2605" max="2605" width="21.425781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5703125" customWidth="1"/>
    <col min="2657" max="2674" width="25.85546875" customWidth="1"/>
    <col min="2675" max="2675" width="25.42578125" customWidth="1"/>
    <col min="2676" max="2687" width="25.85546875" customWidth="1"/>
    <col min="2688" max="2688" width="25.5703125" customWidth="1"/>
    <col min="2689" max="2711" width="25.85546875" customWidth="1"/>
    <col min="2712" max="2712" width="25.5703125" customWidth="1"/>
    <col min="2713" max="2713" width="24.5703125" customWidth="1"/>
    <col min="2714" max="2714" width="19.140625" customWidth="1"/>
    <col min="2715" max="2723" width="25.85546875" customWidth="1"/>
    <col min="2724" max="2724" width="24.5703125" customWidth="1"/>
    <col min="2725" max="2725" width="26.140625" customWidth="1"/>
    <col min="2726" max="2739" width="25.85546875" customWidth="1"/>
    <col min="2740" max="2744" width="25.140625" customWidth="1"/>
    <col min="2745" max="2745" width="25.85546875" customWidth="1"/>
    <col min="2746" max="2746" width="33.5703125" customWidth="1"/>
    <col min="2747" max="2747" width="14" bestFit="1" customWidth="1"/>
    <col min="2748" max="2748" width="12.85546875" customWidth="1"/>
    <col min="2749" max="2749" width="14" bestFit="1" customWidth="1"/>
    <col min="2750" max="2750" width="15.42578125" customWidth="1"/>
    <col min="2817" max="2817" width="10.140625" customWidth="1"/>
    <col min="2818" max="2818" width="57.425781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42578125" customWidth="1"/>
    <col min="2851" max="2852" width="25.85546875" customWidth="1"/>
    <col min="2853" max="2853" width="25.5703125" customWidth="1"/>
    <col min="2854" max="2860" width="25.85546875" customWidth="1"/>
    <col min="2861" max="2861" width="21.425781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5703125" customWidth="1"/>
    <col min="2913" max="2930" width="25.85546875" customWidth="1"/>
    <col min="2931" max="2931" width="25.42578125" customWidth="1"/>
    <col min="2932" max="2943" width="25.85546875" customWidth="1"/>
    <col min="2944" max="2944" width="25.5703125" customWidth="1"/>
    <col min="2945" max="2967" width="25.85546875" customWidth="1"/>
    <col min="2968" max="2968" width="25.5703125" customWidth="1"/>
    <col min="2969" max="2969" width="24.5703125" customWidth="1"/>
    <col min="2970" max="2970" width="19.140625" customWidth="1"/>
    <col min="2971" max="2979" width="25.85546875" customWidth="1"/>
    <col min="2980" max="2980" width="24.5703125" customWidth="1"/>
    <col min="2981" max="2981" width="26.140625" customWidth="1"/>
    <col min="2982" max="2995" width="25.85546875" customWidth="1"/>
    <col min="2996" max="3000" width="25.140625" customWidth="1"/>
    <col min="3001" max="3001" width="25.85546875" customWidth="1"/>
    <col min="3002" max="3002" width="33.5703125" customWidth="1"/>
    <col min="3003" max="3003" width="14" bestFit="1" customWidth="1"/>
    <col min="3004" max="3004" width="12.85546875" customWidth="1"/>
    <col min="3005" max="3005" width="14" bestFit="1" customWidth="1"/>
    <col min="3006" max="3006" width="15.42578125" customWidth="1"/>
    <col min="3073" max="3073" width="10.140625" customWidth="1"/>
    <col min="3074" max="3074" width="57.425781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42578125" customWidth="1"/>
    <col min="3107" max="3108" width="25.85546875" customWidth="1"/>
    <col min="3109" max="3109" width="25.5703125" customWidth="1"/>
    <col min="3110" max="3116" width="25.85546875" customWidth="1"/>
    <col min="3117" max="3117" width="21.425781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5703125" customWidth="1"/>
    <col min="3169" max="3186" width="25.85546875" customWidth="1"/>
    <col min="3187" max="3187" width="25.42578125" customWidth="1"/>
    <col min="3188" max="3199" width="25.85546875" customWidth="1"/>
    <col min="3200" max="3200" width="25.5703125" customWidth="1"/>
    <col min="3201" max="3223" width="25.85546875" customWidth="1"/>
    <col min="3224" max="3224" width="25.5703125" customWidth="1"/>
    <col min="3225" max="3225" width="24.5703125" customWidth="1"/>
    <col min="3226" max="3226" width="19.140625" customWidth="1"/>
    <col min="3227" max="3235" width="25.85546875" customWidth="1"/>
    <col min="3236" max="3236" width="24.5703125" customWidth="1"/>
    <col min="3237" max="3237" width="26.140625" customWidth="1"/>
    <col min="3238" max="3251" width="25.85546875" customWidth="1"/>
    <col min="3252" max="3256" width="25.140625" customWidth="1"/>
    <col min="3257" max="3257" width="25.85546875" customWidth="1"/>
    <col min="3258" max="3258" width="33.5703125" customWidth="1"/>
    <col min="3259" max="3259" width="14" bestFit="1" customWidth="1"/>
    <col min="3260" max="3260" width="12.85546875" customWidth="1"/>
    <col min="3261" max="3261" width="14" bestFit="1" customWidth="1"/>
    <col min="3262" max="3262" width="15.42578125" customWidth="1"/>
    <col min="3329" max="3329" width="10.140625" customWidth="1"/>
    <col min="3330" max="3330" width="57.425781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42578125" customWidth="1"/>
    <col min="3363" max="3364" width="25.85546875" customWidth="1"/>
    <col min="3365" max="3365" width="25.5703125" customWidth="1"/>
    <col min="3366" max="3372" width="25.85546875" customWidth="1"/>
    <col min="3373" max="3373" width="21.425781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5703125" customWidth="1"/>
    <col min="3425" max="3442" width="25.85546875" customWidth="1"/>
    <col min="3443" max="3443" width="25.42578125" customWidth="1"/>
    <col min="3444" max="3455" width="25.85546875" customWidth="1"/>
    <col min="3456" max="3456" width="25.5703125" customWidth="1"/>
    <col min="3457" max="3479" width="25.85546875" customWidth="1"/>
    <col min="3480" max="3480" width="25.5703125" customWidth="1"/>
    <col min="3481" max="3481" width="24.5703125" customWidth="1"/>
    <col min="3482" max="3482" width="19.140625" customWidth="1"/>
    <col min="3483" max="3491" width="25.85546875" customWidth="1"/>
    <col min="3492" max="3492" width="24.5703125" customWidth="1"/>
    <col min="3493" max="3493" width="26.140625" customWidth="1"/>
    <col min="3494" max="3507" width="25.85546875" customWidth="1"/>
    <col min="3508" max="3512" width="25.140625" customWidth="1"/>
    <col min="3513" max="3513" width="25.85546875" customWidth="1"/>
    <col min="3514" max="3514" width="33.5703125" customWidth="1"/>
    <col min="3515" max="3515" width="14" bestFit="1" customWidth="1"/>
    <col min="3516" max="3516" width="12.85546875" customWidth="1"/>
    <col min="3517" max="3517" width="14" bestFit="1" customWidth="1"/>
    <col min="3518" max="3518" width="15.42578125" customWidth="1"/>
    <col min="3585" max="3585" width="10.140625" customWidth="1"/>
    <col min="3586" max="3586" width="57.425781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42578125" customWidth="1"/>
    <col min="3619" max="3620" width="25.85546875" customWidth="1"/>
    <col min="3621" max="3621" width="25.5703125" customWidth="1"/>
    <col min="3622" max="3628" width="25.85546875" customWidth="1"/>
    <col min="3629" max="3629" width="21.425781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5703125" customWidth="1"/>
    <col min="3681" max="3698" width="25.85546875" customWidth="1"/>
    <col min="3699" max="3699" width="25.42578125" customWidth="1"/>
    <col min="3700" max="3711" width="25.85546875" customWidth="1"/>
    <col min="3712" max="3712" width="25.5703125" customWidth="1"/>
    <col min="3713" max="3735" width="25.85546875" customWidth="1"/>
    <col min="3736" max="3736" width="25.5703125" customWidth="1"/>
    <col min="3737" max="3737" width="24.5703125" customWidth="1"/>
    <col min="3738" max="3738" width="19.140625" customWidth="1"/>
    <col min="3739" max="3747" width="25.85546875" customWidth="1"/>
    <col min="3748" max="3748" width="24.5703125" customWidth="1"/>
    <col min="3749" max="3749" width="26.140625" customWidth="1"/>
    <col min="3750" max="3763" width="25.85546875" customWidth="1"/>
    <col min="3764" max="3768" width="25.140625" customWidth="1"/>
    <col min="3769" max="3769" width="25.85546875" customWidth="1"/>
    <col min="3770" max="3770" width="33.5703125" customWidth="1"/>
    <col min="3771" max="3771" width="14" bestFit="1" customWidth="1"/>
    <col min="3772" max="3772" width="12.85546875" customWidth="1"/>
    <col min="3773" max="3773" width="14" bestFit="1" customWidth="1"/>
    <col min="3774" max="3774" width="15.42578125" customWidth="1"/>
    <col min="3841" max="3841" width="10.140625" customWidth="1"/>
    <col min="3842" max="3842" width="57.425781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42578125" customWidth="1"/>
    <col min="3875" max="3876" width="25.85546875" customWidth="1"/>
    <col min="3877" max="3877" width="25.5703125" customWidth="1"/>
    <col min="3878" max="3884" width="25.85546875" customWidth="1"/>
    <col min="3885" max="3885" width="21.425781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5703125" customWidth="1"/>
    <col min="3937" max="3954" width="25.85546875" customWidth="1"/>
    <col min="3955" max="3955" width="25.42578125" customWidth="1"/>
    <col min="3956" max="3967" width="25.85546875" customWidth="1"/>
    <col min="3968" max="3968" width="25.5703125" customWidth="1"/>
    <col min="3969" max="3991" width="25.85546875" customWidth="1"/>
    <col min="3992" max="3992" width="25.5703125" customWidth="1"/>
    <col min="3993" max="3993" width="24.5703125" customWidth="1"/>
    <col min="3994" max="3994" width="19.140625" customWidth="1"/>
    <col min="3995" max="4003" width="25.85546875" customWidth="1"/>
    <col min="4004" max="4004" width="24.5703125" customWidth="1"/>
    <col min="4005" max="4005" width="26.140625" customWidth="1"/>
    <col min="4006" max="4019" width="25.85546875" customWidth="1"/>
    <col min="4020" max="4024" width="25.140625" customWidth="1"/>
    <col min="4025" max="4025" width="25.85546875" customWidth="1"/>
    <col min="4026" max="4026" width="33.5703125" customWidth="1"/>
    <col min="4027" max="4027" width="14" bestFit="1" customWidth="1"/>
    <col min="4028" max="4028" width="12.85546875" customWidth="1"/>
    <col min="4029" max="4029" width="14" bestFit="1" customWidth="1"/>
    <col min="4030" max="4030" width="15.42578125" customWidth="1"/>
    <col min="4097" max="4097" width="10.140625" customWidth="1"/>
    <col min="4098" max="4098" width="57.425781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42578125" customWidth="1"/>
    <col min="4131" max="4132" width="25.85546875" customWidth="1"/>
    <col min="4133" max="4133" width="25.5703125" customWidth="1"/>
    <col min="4134" max="4140" width="25.85546875" customWidth="1"/>
    <col min="4141" max="4141" width="21.425781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5703125" customWidth="1"/>
    <col min="4193" max="4210" width="25.85546875" customWidth="1"/>
    <col min="4211" max="4211" width="25.42578125" customWidth="1"/>
    <col min="4212" max="4223" width="25.85546875" customWidth="1"/>
    <col min="4224" max="4224" width="25.5703125" customWidth="1"/>
    <col min="4225" max="4247" width="25.85546875" customWidth="1"/>
    <col min="4248" max="4248" width="25.5703125" customWidth="1"/>
    <col min="4249" max="4249" width="24.5703125" customWidth="1"/>
    <col min="4250" max="4250" width="19.140625" customWidth="1"/>
    <col min="4251" max="4259" width="25.85546875" customWidth="1"/>
    <col min="4260" max="4260" width="24.5703125" customWidth="1"/>
    <col min="4261" max="4261" width="26.140625" customWidth="1"/>
    <col min="4262" max="4275" width="25.85546875" customWidth="1"/>
    <col min="4276" max="4280" width="25.140625" customWidth="1"/>
    <col min="4281" max="4281" width="25.85546875" customWidth="1"/>
    <col min="4282" max="4282" width="33.5703125" customWidth="1"/>
    <col min="4283" max="4283" width="14" bestFit="1" customWidth="1"/>
    <col min="4284" max="4284" width="12.85546875" customWidth="1"/>
    <col min="4285" max="4285" width="14" bestFit="1" customWidth="1"/>
    <col min="4286" max="4286" width="15.42578125" customWidth="1"/>
    <col min="4353" max="4353" width="10.140625" customWidth="1"/>
    <col min="4354" max="4354" width="57.425781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42578125" customWidth="1"/>
    <col min="4387" max="4388" width="25.85546875" customWidth="1"/>
    <col min="4389" max="4389" width="25.5703125" customWidth="1"/>
    <col min="4390" max="4396" width="25.85546875" customWidth="1"/>
    <col min="4397" max="4397" width="21.425781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5703125" customWidth="1"/>
    <col min="4449" max="4466" width="25.85546875" customWidth="1"/>
    <col min="4467" max="4467" width="25.42578125" customWidth="1"/>
    <col min="4468" max="4479" width="25.85546875" customWidth="1"/>
    <col min="4480" max="4480" width="25.5703125" customWidth="1"/>
    <col min="4481" max="4503" width="25.85546875" customWidth="1"/>
    <col min="4504" max="4504" width="25.5703125" customWidth="1"/>
    <col min="4505" max="4505" width="24.5703125" customWidth="1"/>
    <col min="4506" max="4506" width="19.140625" customWidth="1"/>
    <col min="4507" max="4515" width="25.85546875" customWidth="1"/>
    <col min="4516" max="4516" width="24.5703125" customWidth="1"/>
    <col min="4517" max="4517" width="26.140625" customWidth="1"/>
    <col min="4518" max="4531" width="25.85546875" customWidth="1"/>
    <col min="4532" max="4536" width="25.140625" customWidth="1"/>
    <col min="4537" max="4537" width="25.85546875" customWidth="1"/>
    <col min="4538" max="4538" width="33.5703125" customWidth="1"/>
    <col min="4539" max="4539" width="14" bestFit="1" customWidth="1"/>
    <col min="4540" max="4540" width="12.85546875" customWidth="1"/>
    <col min="4541" max="4541" width="14" bestFit="1" customWidth="1"/>
    <col min="4542" max="4542" width="15.42578125" customWidth="1"/>
    <col min="4609" max="4609" width="10.140625" customWidth="1"/>
    <col min="4610" max="4610" width="57.425781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42578125" customWidth="1"/>
    <col min="4643" max="4644" width="25.85546875" customWidth="1"/>
    <col min="4645" max="4645" width="25.5703125" customWidth="1"/>
    <col min="4646" max="4652" width="25.85546875" customWidth="1"/>
    <col min="4653" max="4653" width="21.425781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5703125" customWidth="1"/>
    <col min="4705" max="4722" width="25.85546875" customWidth="1"/>
    <col min="4723" max="4723" width="25.42578125" customWidth="1"/>
    <col min="4724" max="4735" width="25.85546875" customWidth="1"/>
    <col min="4736" max="4736" width="25.5703125" customWidth="1"/>
    <col min="4737" max="4759" width="25.85546875" customWidth="1"/>
    <col min="4760" max="4760" width="25.5703125" customWidth="1"/>
    <col min="4761" max="4761" width="24.5703125" customWidth="1"/>
    <col min="4762" max="4762" width="19.140625" customWidth="1"/>
    <col min="4763" max="4771" width="25.85546875" customWidth="1"/>
    <col min="4772" max="4772" width="24.5703125" customWidth="1"/>
    <col min="4773" max="4773" width="26.140625" customWidth="1"/>
    <col min="4774" max="4787" width="25.85546875" customWidth="1"/>
    <col min="4788" max="4792" width="25.140625" customWidth="1"/>
    <col min="4793" max="4793" width="25.85546875" customWidth="1"/>
    <col min="4794" max="4794" width="33.5703125" customWidth="1"/>
    <col min="4795" max="4795" width="14" bestFit="1" customWidth="1"/>
    <col min="4796" max="4796" width="12.85546875" customWidth="1"/>
    <col min="4797" max="4797" width="14" bestFit="1" customWidth="1"/>
    <col min="4798" max="4798" width="15.42578125" customWidth="1"/>
    <col min="4865" max="4865" width="10.140625" customWidth="1"/>
    <col min="4866" max="4866" width="57.425781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42578125" customWidth="1"/>
    <col min="4899" max="4900" width="25.85546875" customWidth="1"/>
    <col min="4901" max="4901" width="25.5703125" customWidth="1"/>
    <col min="4902" max="4908" width="25.85546875" customWidth="1"/>
    <col min="4909" max="4909" width="21.425781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5703125" customWidth="1"/>
    <col min="4961" max="4978" width="25.85546875" customWidth="1"/>
    <col min="4979" max="4979" width="25.42578125" customWidth="1"/>
    <col min="4980" max="4991" width="25.85546875" customWidth="1"/>
    <col min="4992" max="4992" width="25.5703125" customWidth="1"/>
    <col min="4993" max="5015" width="25.85546875" customWidth="1"/>
    <col min="5016" max="5016" width="25.5703125" customWidth="1"/>
    <col min="5017" max="5017" width="24.5703125" customWidth="1"/>
    <col min="5018" max="5018" width="19.140625" customWidth="1"/>
    <col min="5019" max="5027" width="25.85546875" customWidth="1"/>
    <col min="5028" max="5028" width="24.5703125" customWidth="1"/>
    <col min="5029" max="5029" width="26.140625" customWidth="1"/>
    <col min="5030" max="5043" width="25.85546875" customWidth="1"/>
    <col min="5044" max="5048" width="25.140625" customWidth="1"/>
    <col min="5049" max="5049" width="25.85546875" customWidth="1"/>
    <col min="5050" max="5050" width="33.5703125" customWidth="1"/>
    <col min="5051" max="5051" width="14" bestFit="1" customWidth="1"/>
    <col min="5052" max="5052" width="12.85546875" customWidth="1"/>
    <col min="5053" max="5053" width="14" bestFit="1" customWidth="1"/>
    <col min="5054" max="5054" width="15.42578125" customWidth="1"/>
    <col min="5121" max="5121" width="10.140625" customWidth="1"/>
    <col min="5122" max="5122" width="57.425781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42578125" customWidth="1"/>
    <col min="5155" max="5156" width="25.85546875" customWidth="1"/>
    <col min="5157" max="5157" width="25.5703125" customWidth="1"/>
    <col min="5158" max="5164" width="25.85546875" customWidth="1"/>
    <col min="5165" max="5165" width="21.425781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5703125" customWidth="1"/>
    <col min="5217" max="5234" width="25.85546875" customWidth="1"/>
    <col min="5235" max="5235" width="25.42578125" customWidth="1"/>
    <col min="5236" max="5247" width="25.85546875" customWidth="1"/>
    <col min="5248" max="5248" width="25.5703125" customWidth="1"/>
    <col min="5249" max="5271" width="25.85546875" customWidth="1"/>
    <col min="5272" max="5272" width="25.5703125" customWidth="1"/>
    <col min="5273" max="5273" width="24.5703125" customWidth="1"/>
    <col min="5274" max="5274" width="19.140625" customWidth="1"/>
    <col min="5275" max="5283" width="25.85546875" customWidth="1"/>
    <col min="5284" max="5284" width="24.5703125" customWidth="1"/>
    <col min="5285" max="5285" width="26.140625" customWidth="1"/>
    <col min="5286" max="5299" width="25.85546875" customWidth="1"/>
    <col min="5300" max="5304" width="25.140625" customWidth="1"/>
    <col min="5305" max="5305" width="25.85546875" customWidth="1"/>
    <col min="5306" max="5306" width="33.5703125" customWidth="1"/>
    <col min="5307" max="5307" width="14" bestFit="1" customWidth="1"/>
    <col min="5308" max="5308" width="12.85546875" customWidth="1"/>
    <col min="5309" max="5309" width="14" bestFit="1" customWidth="1"/>
    <col min="5310" max="5310" width="15.42578125" customWidth="1"/>
    <col min="5377" max="5377" width="10.140625" customWidth="1"/>
    <col min="5378" max="5378" width="57.425781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42578125" customWidth="1"/>
    <col min="5411" max="5412" width="25.85546875" customWidth="1"/>
    <col min="5413" max="5413" width="25.5703125" customWidth="1"/>
    <col min="5414" max="5420" width="25.85546875" customWidth="1"/>
    <col min="5421" max="5421" width="21.425781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5703125" customWidth="1"/>
    <col min="5473" max="5490" width="25.85546875" customWidth="1"/>
    <col min="5491" max="5491" width="25.42578125" customWidth="1"/>
    <col min="5492" max="5503" width="25.85546875" customWidth="1"/>
    <col min="5504" max="5504" width="25.5703125" customWidth="1"/>
    <col min="5505" max="5527" width="25.85546875" customWidth="1"/>
    <col min="5528" max="5528" width="25.5703125" customWidth="1"/>
    <col min="5529" max="5529" width="24.5703125" customWidth="1"/>
    <col min="5530" max="5530" width="19.140625" customWidth="1"/>
    <col min="5531" max="5539" width="25.85546875" customWidth="1"/>
    <col min="5540" max="5540" width="24.5703125" customWidth="1"/>
    <col min="5541" max="5541" width="26.140625" customWidth="1"/>
    <col min="5542" max="5555" width="25.85546875" customWidth="1"/>
    <col min="5556" max="5560" width="25.140625" customWidth="1"/>
    <col min="5561" max="5561" width="25.85546875" customWidth="1"/>
    <col min="5562" max="5562" width="33.5703125" customWidth="1"/>
    <col min="5563" max="5563" width="14" bestFit="1" customWidth="1"/>
    <col min="5564" max="5564" width="12.85546875" customWidth="1"/>
    <col min="5565" max="5565" width="14" bestFit="1" customWidth="1"/>
    <col min="5566" max="5566" width="15.42578125" customWidth="1"/>
    <col min="5633" max="5633" width="10.140625" customWidth="1"/>
    <col min="5634" max="5634" width="57.425781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42578125" customWidth="1"/>
    <col min="5667" max="5668" width="25.85546875" customWidth="1"/>
    <col min="5669" max="5669" width="25.5703125" customWidth="1"/>
    <col min="5670" max="5676" width="25.85546875" customWidth="1"/>
    <col min="5677" max="5677" width="21.425781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5703125" customWidth="1"/>
    <col min="5729" max="5746" width="25.85546875" customWidth="1"/>
    <col min="5747" max="5747" width="25.42578125" customWidth="1"/>
    <col min="5748" max="5759" width="25.85546875" customWidth="1"/>
    <col min="5760" max="5760" width="25.5703125" customWidth="1"/>
    <col min="5761" max="5783" width="25.85546875" customWidth="1"/>
    <col min="5784" max="5784" width="25.5703125" customWidth="1"/>
    <col min="5785" max="5785" width="24.5703125" customWidth="1"/>
    <col min="5786" max="5786" width="19.140625" customWidth="1"/>
    <col min="5787" max="5795" width="25.85546875" customWidth="1"/>
    <col min="5796" max="5796" width="24.5703125" customWidth="1"/>
    <col min="5797" max="5797" width="26.140625" customWidth="1"/>
    <col min="5798" max="5811" width="25.85546875" customWidth="1"/>
    <col min="5812" max="5816" width="25.140625" customWidth="1"/>
    <col min="5817" max="5817" width="25.85546875" customWidth="1"/>
    <col min="5818" max="5818" width="33.5703125" customWidth="1"/>
    <col min="5819" max="5819" width="14" bestFit="1" customWidth="1"/>
    <col min="5820" max="5820" width="12.85546875" customWidth="1"/>
    <col min="5821" max="5821" width="14" bestFit="1" customWidth="1"/>
    <col min="5822" max="5822" width="15.42578125" customWidth="1"/>
    <col min="5889" max="5889" width="10.140625" customWidth="1"/>
    <col min="5890" max="5890" width="57.425781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42578125" customWidth="1"/>
    <col min="5923" max="5924" width="25.85546875" customWidth="1"/>
    <col min="5925" max="5925" width="25.5703125" customWidth="1"/>
    <col min="5926" max="5932" width="25.85546875" customWidth="1"/>
    <col min="5933" max="5933" width="21.425781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5703125" customWidth="1"/>
    <col min="5985" max="6002" width="25.85546875" customWidth="1"/>
    <col min="6003" max="6003" width="25.42578125" customWidth="1"/>
    <col min="6004" max="6015" width="25.85546875" customWidth="1"/>
    <col min="6016" max="6016" width="25.5703125" customWidth="1"/>
    <col min="6017" max="6039" width="25.85546875" customWidth="1"/>
    <col min="6040" max="6040" width="25.5703125" customWidth="1"/>
    <col min="6041" max="6041" width="24.5703125" customWidth="1"/>
    <col min="6042" max="6042" width="19.140625" customWidth="1"/>
    <col min="6043" max="6051" width="25.85546875" customWidth="1"/>
    <col min="6052" max="6052" width="24.5703125" customWidth="1"/>
    <col min="6053" max="6053" width="26.140625" customWidth="1"/>
    <col min="6054" max="6067" width="25.85546875" customWidth="1"/>
    <col min="6068" max="6072" width="25.140625" customWidth="1"/>
    <col min="6073" max="6073" width="25.85546875" customWidth="1"/>
    <col min="6074" max="6074" width="33.5703125" customWidth="1"/>
    <col min="6075" max="6075" width="14" bestFit="1" customWidth="1"/>
    <col min="6076" max="6076" width="12.85546875" customWidth="1"/>
    <col min="6077" max="6077" width="14" bestFit="1" customWidth="1"/>
    <col min="6078" max="6078" width="15.42578125" customWidth="1"/>
    <col min="6145" max="6145" width="10.140625" customWidth="1"/>
    <col min="6146" max="6146" width="57.425781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42578125" customWidth="1"/>
    <col min="6179" max="6180" width="25.85546875" customWidth="1"/>
    <col min="6181" max="6181" width="25.5703125" customWidth="1"/>
    <col min="6182" max="6188" width="25.85546875" customWidth="1"/>
    <col min="6189" max="6189" width="21.425781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5703125" customWidth="1"/>
    <col min="6241" max="6258" width="25.85546875" customWidth="1"/>
    <col min="6259" max="6259" width="25.42578125" customWidth="1"/>
    <col min="6260" max="6271" width="25.85546875" customWidth="1"/>
    <col min="6272" max="6272" width="25.5703125" customWidth="1"/>
    <col min="6273" max="6295" width="25.85546875" customWidth="1"/>
    <col min="6296" max="6296" width="25.5703125" customWidth="1"/>
    <col min="6297" max="6297" width="24.5703125" customWidth="1"/>
    <col min="6298" max="6298" width="19.140625" customWidth="1"/>
    <col min="6299" max="6307" width="25.85546875" customWidth="1"/>
    <col min="6308" max="6308" width="24.5703125" customWidth="1"/>
    <col min="6309" max="6309" width="26.140625" customWidth="1"/>
    <col min="6310" max="6323" width="25.85546875" customWidth="1"/>
    <col min="6324" max="6328" width="25.140625" customWidth="1"/>
    <col min="6329" max="6329" width="25.85546875" customWidth="1"/>
    <col min="6330" max="6330" width="33.5703125" customWidth="1"/>
    <col min="6331" max="6331" width="14" bestFit="1" customWidth="1"/>
    <col min="6332" max="6332" width="12.85546875" customWidth="1"/>
    <col min="6333" max="6333" width="14" bestFit="1" customWidth="1"/>
    <col min="6334" max="6334" width="15.42578125" customWidth="1"/>
    <col min="6401" max="6401" width="10.140625" customWidth="1"/>
    <col min="6402" max="6402" width="57.425781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42578125" customWidth="1"/>
    <col min="6435" max="6436" width="25.85546875" customWidth="1"/>
    <col min="6437" max="6437" width="25.5703125" customWidth="1"/>
    <col min="6438" max="6444" width="25.85546875" customWidth="1"/>
    <col min="6445" max="6445" width="21.425781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5703125" customWidth="1"/>
    <col min="6497" max="6514" width="25.85546875" customWidth="1"/>
    <col min="6515" max="6515" width="25.42578125" customWidth="1"/>
    <col min="6516" max="6527" width="25.85546875" customWidth="1"/>
    <col min="6528" max="6528" width="25.5703125" customWidth="1"/>
    <col min="6529" max="6551" width="25.85546875" customWidth="1"/>
    <col min="6552" max="6552" width="25.5703125" customWidth="1"/>
    <col min="6553" max="6553" width="24.5703125" customWidth="1"/>
    <col min="6554" max="6554" width="19.140625" customWidth="1"/>
    <col min="6555" max="6563" width="25.85546875" customWidth="1"/>
    <col min="6564" max="6564" width="24.5703125" customWidth="1"/>
    <col min="6565" max="6565" width="26.140625" customWidth="1"/>
    <col min="6566" max="6579" width="25.85546875" customWidth="1"/>
    <col min="6580" max="6584" width="25.140625" customWidth="1"/>
    <col min="6585" max="6585" width="25.85546875" customWidth="1"/>
    <col min="6586" max="6586" width="33.5703125" customWidth="1"/>
    <col min="6587" max="6587" width="14" bestFit="1" customWidth="1"/>
    <col min="6588" max="6588" width="12.85546875" customWidth="1"/>
    <col min="6589" max="6589" width="14" bestFit="1" customWidth="1"/>
    <col min="6590" max="6590" width="15.42578125" customWidth="1"/>
    <col min="6657" max="6657" width="10.140625" customWidth="1"/>
    <col min="6658" max="6658" width="57.425781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42578125" customWidth="1"/>
    <col min="6691" max="6692" width="25.85546875" customWidth="1"/>
    <col min="6693" max="6693" width="25.5703125" customWidth="1"/>
    <col min="6694" max="6700" width="25.85546875" customWidth="1"/>
    <col min="6701" max="6701" width="21.425781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5703125" customWidth="1"/>
    <col min="6753" max="6770" width="25.85546875" customWidth="1"/>
    <col min="6771" max="6771" width="25.42578125" customWidth="1"/>
    <col min="6772" max="6783" width="25.85546875" customWidth="1"/>
    <col min="6784" max="6784" width="25.5703125" customWidth="1"/>
    <col min="6785" max="6807" width="25.85546875" customWidth="1"/>
    <col min="6808" max="6808" width="25.5703125" customWidth="1"/>
    <col min="6809" max="6809" width="24.5703125" customWidth="1"/>
    <col min="6810" max="6810" width="19.140625" customWidth="1"/>
    <col min="6811" max="6819" width="25.85546875" customWidth="1"/>
    <col min="6820" max="6820" width="24.5703125" customWidth="1"/>
    <col min="6821" max="6821" width="26.140625" customWidth="1"/>
    <col min="6822" max="6835" width="25.85546875" customWidth="1"/>
    <col min="6836" max="6840" width="25.140625" customWidth="1"/>
    <col min="6841" max="6841" width="25.85546875" customWidth="1"/>
    <col min="6842" max="6842" width="33.5703125" customWidth="1"/>
    <col min="6843" max="6843" width="14" bestFit="1" customWidth="1"/>
    <col min="6844" max="6844" width="12.85546875" customWidth="1"/>
    <col min="6845" max="6845" width="14" bestFit="1" customWidth="1"/>
    <col min="6846" max="6846" width="15.42578125" customWidth="1"/>
    <col min="6913" max="6913" width="10.140625" customWidth="1"/>
    <col min="6914" max="6914" width="57.425781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42578125" customWidth="1"/>
    <col min="6947" max="6948" width="25.85546875" customWidth="1"/>
    <col min="6949" max="6949" width="25.5703125" customWidth="1"/>
    <col min="6950" max="6956" width="25.85546875" customWidth="1"/>
    <col min="6957" max="6957" width="21.425781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5703125" customWidth="1"/>
    <col min="7009" max="7026" width="25.85546875" customWidth="1"/>
    <col min="7027" max="7027" width="25.42578125" customWidth="1"/>
    <col min="7028" max="7039" width="25.85546875" customWidth="1"/>
    <col min="7040" max="7040" width="25.5703125" customWidth="1"/>
    <col min="7041" max="7063" width="25.85546875" customWidth="1"/>
    <col min="7064" max="7064" width="25.5703125" customWidth="1"/>
    <col min="7065" max="7065" width="24.5703125" customWidth="1"/>
    <col min="7066" max="7066" width="19.140625" customWidth="1"/>
    <col min="7067" max="7075" width="25.85546875" customWidth="1"/>
    <col min="7076" max="7076" width="24.5703125" customWidth="1"/>
    <col min="7077" max="7077" width="26.140625" customWidth="1"/>
    <col min="7078" max="7091" width="25.85546875" customWidth="1"/>
    <col min="7092" max="7096" width="25.140625" customWidth="1"/>
    <col min="7097" max="7097" width="25.85546875" customWidth="1"/>
    <col min="7098" max="7098" width="33.5703125" customWidth="1"/>
    <col min="7099" max="7099" width="14" bestFit="1" customWidth="1"/>
    <col min="7100" max="7100" width="12.85546875" customWidth="1"/>
    <col min="7101" max="7101" width="14" bestFit="1" customWidth="1"/>
    <col min="7102" max="7102" width="15.42578125" customWidth="1"/>
    <col min="7169" max="7169" width="10.140625" customWidth="1"/>
    <col min="7170" max="7170" width="57.425781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42578125" customWidth="1"/>
    <col min="7203" max="7204" width="25.85546875" customWidth="1"/>
    <col min="7205" max="7205" width="25.5703125" customWidth="1"/>
    <col min="7206" max="7212" width="25.85546875" customWidth="1"/>
    <col min="7213" max="7213" width="21.425781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5703125" customWidth="1"/>
    <col min="7265" max="7282" width="25.85546875" customWidth="1"/>
    <col min="7283" max="7283" width="25.42578125" customWidth="1"/>
    <col min="7284" max="7295" width="25.85546875" customWidth="1"/>
    <col min="7296" max="7296" width="25.5703125" customWidth="1"/>
    <col min="7297" max="7319" width="25.85546875" customWidth="1"/>
    <col min="7320" max="7320" width="25.5703125" customWidth="1"/>
    <col min="7321" max="7321" width="24.5703125" customWidth="1"/>
    <col min="7322" max="7322" width="19.140625" customWidth="1"/>
    <col min="7323" max="7331" width="25.85546875" customWidth="1"/>
    <col min="7332" max="7332" width="24.5703125" customWidth="1"/>
    <col min="7333" max="7333" width="26.140625" customWidth="1"/>
    <col min="7334" max="7347" width="25.85546875" customWidth="1"/>
    <col min="7348" max="7352" width="25.140625" customWidth="1"/>
    <col min="7353" max="7353" width="25.85546875" customWidth="1"/>
    <col min="7354" max="7354" width="33.5703125" customWidth="1"/>
    <col min="7355" max="7355" width="14" bestFit="1" customWidth="1"/>
    <col min="7356" max="7356" width="12.85546875" customWidth="1"/>
    <col min="7357" max="7357" width="14" bestFit="1" customWidth="1"/>
    <col min="7358" max="7358" width="15.42578125" customWidth="1"/>
    <col min="7425" max="7425" width="10.140625" customWidth="1"/>
    <col min="7426" max="7426" width="57.425781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42578125" customWidth="1"/>
    <col min="7459" max="7460" width="25.85546875" customWidth="1"/>
    <col min="7461" max="7461" width="25.5703125" customWidth="1"/>
    <col min="7462" max="7468" width="25.85546875" customWidth="1"/>
    <col min="7469" max="7469" width="21.425781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5703125" customWidth="1"/>
    <col min="7521" max="7538" width="25.85546875" customWidth="1"/>
    <col min="7539" max="7539" width="25.42578125" customWidth="1"/>
    <col min="7540" max="7551" width="25.85546875" customWidth="1"/>
    <col min="7552" max="7552" width="25.5703125" customWidth="1"/>
    <col min="7553" max="7575" width="25.85546875" customWidth="1"/>
    <col min="7576" max="7576" width="25.5703125" customWidth="1"/>
    <col min="7577" max="7577" width="24.5703125" customWidth="1"/>
    <col min="7578" max="7578" width="19.140625" customWidth="1"/>
    <col min="7579" max="7587" width="25.85546875" customWidth="1"/>
    <col min="7588" max="7588" width="24.5703125" customWidth="1"/>
    <col min="7589" max="7589" width="26.140625" customWidth="1"/>
    <col min="7590" max="7603" width="25.85546875" customWidth="1"/>
    <col min="7604" max="7608" width="25.140625" customWidth="1"/>
    <col min="7609" max="7609" width="25.85546875" customWidth="1"/>
    <col min="7610" max="7610" width="33.5703125" customWidth="1"/>
    <col min="7611" max="7611" width="14" bestFit="1" customWidth="1"/>
    <col min="7612" max="7612" width="12.85546875" customWidth="1"/>
    <col min="7613" max="7613" width="14" bestFit="1" customWidth="1"/>
    <col min="7614" max="7614" width="15.42578125" customWidth="1"/>
    <col min="7681" max="7681" width="10.140625" customWidth="1"/>
    <col min="7682" max="7682" width="57.425781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42578125" customWidth="1"/>
    <col min="7715" max="7716" width="25.85546875" customWidth="1"/>
    <col min="7717" max="7717" width="25.5703125" customWidth="1"/>
    <col min="7718" max="7724" width="25.85546875" customWidth="1"/>
    <col min="7725" max="7725" width="21.425781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5703125" customWidth="1"/>
    <col min="7777" max="7794" width="25.85546875" customWidth="1"/>
    <col min="7795" max="7795" width="25.42578125" customWidth="1"/>
    <col min="7796" max="7807" width="25.85546875" customWidth="1"/>
    <col min="7808" max="7808" width="25.5703125" customWidth="1"/>
    <col min="7809" max="7831" width="25.85546875" customWidth="1"/>
    <col min="7832" max="7832" width="25.5703125" customWidth="1"/>
    <col min="7833" max="7833" width="24.5703125" customWidth="1"/>
    <col min="7834" max="7834" width="19.140625" customWidth="1"/>
    <col min="7835" max="7843" width="25.85546875" customWidth="1"/>
    <col min="7844" max="7844" width="24.5703125" customWidth="1"/>
    <col min="7845" max="7845" width="26.140625" customWidth="1"/>
    <col min="7846" max="7859" width="25.85546875" customWidth="1"/>
    <col min="7860" max="7864" width="25.140625" customWidth="1"/>
    <col min="7865" max="7865" width="25.85546875" customWidth="1"/>
    <col min="7866" max="7866" width="33.5703125" customWidth="1"/>
    <col min="7867" max="7867" width="14" bestFit="1" customWidth="1"/>
    <col min="7868" max="7868" width="12.85546875" customWidth="1"/>
    <col min="7869" max="7869" width="14" bestFit="1" customWidth="1"/>
    <col min="7870" max="7870" width="15.42578125" customWidth="1"/>
    <col min="7937" max="7937" width="10.140625" customWidth="1"/>
    <col min="7938" max="7938" width="57.425781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42578125" customWidth="1"/>
    <col min="7971" max="7972" width="25.85546875" customWidth="1"/>
    <col min="7973" max="7973" width="25.5703125" customWidth="1"/>
    <col min="7974" max="7980" width="25.85546875" customWidth="1"/>
    <col min="7981" max="7981" width="21.425781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5703125" customWidth="1"/>
    <col min="8033" max="8050" width="25.85546875" customWidth="1"/>
    <col min="8051" max="8051" width="25.42578125" customWidth="1"/>
    <col min="8052" max="8063" width="25.85546875" customWidth="1"/>
    <col min="8064" max="8064" width="25.5703125" customWidth="1"/>
    <col min="8065" max="8087" width="25.85546875" customWidth="1"/>
    <col min="8088" max="8088" width="25.5703125" customWidth="1"/>
    <col min="8089" max="8089" width="24.5703125" customWidth="1"/>
    <col min="8090" max="8090" width="19.140625" customWidth="1"/>
    <col min="8091" max="8099" width="25.85546875" customWidth="1"/>
    <col min="8100" max="8100" width="24.5703125" customWidth="1"/>
    <col min="8101" max="8101" width="26.140625" customWidth="1"/>
    <col min="8102" max="8115" width="25.85546875" customWidth="1"/>
    <col min="8116" max="8120" width="25.140625" customWidth="1"/>
    <col min="8121" max="8121" width="25.85546875" customWidth="1"/>
    <col min="8122" max="8122" width="33.5703125" customWidth="1"/>
    <col min="8123" max="8123" width="14" bestFit="1" customWidth="1"/>
    <col min="8124" max="8124" width="12.85546875" customWidth="1"/>
    <col min="8125" max="8125" width="14" bestFit="1" customWidth="1"/>
    <col min="8126" max="8126" width="15.42578125" customWidth="1"/>
    <col min="8193" max="8193" width="10.140625" customWidth="1"/>
    <col min="8194" max="8194" width="57.425781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42578125" customWidth="1"/>
    <col min="8227" max="8228" width="25.85546875" customWidth="1"/>
    <col min="8229" max="8229" width="25.5703125" customWidth="1"/>
    <col min="8230" max="8236" width="25.85546875" customWidth="1"/>
    <col min="8237" max="8237" width="21.425781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5703125" customWidth="1"/>
    <col min="8289" max="8306" width="25.85546875" customWidth="1"/>
    <col min="8307" max="8307" width="25.42578125" customWidth="1"/>
    <col min="8308" max="8319" width="25.85546875" customWidth="1"/>
    <col min="8320" max="8320" width="25.5703125" customWidth="1"/>
    <col min="8321" max="8343" width="25.85546875" customWidth="1"/>
    <col min="8344" max="8344" width="25.5703125" customWidth="1"/>
    <col min="8345" max="8345" width="24.5703125" customWidth="1"/>
    <col min="8346" max="8346" width="19.140625" customWidth="1"/>
    <col min="8347" max="8355" width="25.85546875" customWidth="1"/>
    <col min="8356" max="8356" width="24.5703125" customWidth="1"/>
    <col min="8357" max="8357" width="26.140625" customWidth="1"/>
    <col min="8358" max="8371" width="25.85546875" customWidth="1"/>
    <col min="8372" max="8376" width="25.140625" customWidth="1"/>
    <col min="8377" max="8377" width="25.85546875" customWidth="1"/>
    <col min="8378" max="8378" width="33.5703125" customWidth="1"/>
    <col min="8379" max="8379" width="14" bestFit="1" customWidth="1"/>
    <col min="8380" max="8380" width="12.85546875" customWidth="1"/>
    <col min="8381" max="8381" width="14" bestFit="1" customWidth="1"/>
    <col min="8382" max="8382" width="15.42578125" customWidth="1"/>
    <col min="8449" max="8449" width="10.140625" customWidth="1"/>
    <col min="8450" max="8450" width="57.425781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42578125" customWidth="1"/>
    <col min="8483" max="8484" width="25.85546875" customWidth="1"/>
    <col min="8485" max="8485" width="25.5703125" customWidth="1"/>
    <col min="8486" max="8492" width="25.85546875" customWidth="1"/>
    <col min="8493" max="8493" width="21.425781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5703125" customWidth="1"/>
    <col min="8545" max="8562" width="25.85546875" customWidth="1"/>
    <col min="8563" max="8563" width="25.42578125" customWidth="1"/>
    <col min="8564" max="8575" width="25.85546875" customWidth="1"/>
    <col min="8576" max="8576" width="25.5703125" customWidth="1"/>
    <col min="8577" max="8599" width="25.85546875" customWidth="1"/>
    <col min="8600" max="8600" width="25.5703125" customWidth="1"/>
    <col min="8601" max="8601" width="24.5703125" customWidth="1"/>
    <col min="8602" max="8602" width="19.140625" customWidth="1"/>
    <col min="8603" max="8611" width="25.85546875" customWidth="1"/>
    <col min="8612" max="8612" width="24.5703125" customWidth="1"/>
    <col min="8613" max="8613" width="26.140625" customWidth="1"/>
    <col min="8614" max="8627" width="25.85546875" customWidth="1"/>
    <col min="8628" max="8632" width="25.140625" customWidth="1"/>
    <col min="8633" max="8633" width="25.85546875" customWidth="1"/>
    <col min="8634" max="8634" width="33.5703125" customWidth="1"/>
    <col min="8635" max="8635" width="14" bestFit="1" customWidth="1"/>
    <col min="8636" max="8636" width="12.85546875" customWidth="1"/>
    <col min="8637" max="8637" width="14" bestFit="1" customWidth="1"/>
    <col min="8638" max="8638" width="15.42578125" customWidth="1"/>
    <col min="8705" max="8705" width="10.140625" customWidth="1"/>
    <col min="8706" max="8706" width="57.425781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42578125" customWidth="1"/>
    <col min="8739" max="8740" width="25.85546875" customWidth="1"/>
    <col min="8741" max="8741" width="25.5703125" customWidth="1"/>
    <col min="8742" max="8748" width="25.85546875" customWidth="1"/>
    <col min="8749" max="8749" width="21.425781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5703125" customWidth="1"/>
    <col min="8801" max="8818" width="25.85546875" customWidth="1"/>
    <col min="8819" max="8819" width="25.42578125" customWidth="1"/>
    <col min="8820" max="8831" width="25.85546875" customWidth="1"/>
    <col min="8832" max="8832" width="25.5703125" customWidth="1"/>
    <col min="8833" max="8855" width="25.85546875" customWidth="1"/>
    <col min="8856" max="8856" width="25.5703125" customWidth="1"/>
    <col min="8857" max="8857" width="24.5703125" customWidth="1"/>
    <col min="8858" max="8858" width="19.140625" customWidth="1"/>
    <col min="8859" max="8867" width="25.85546875" customWidth="1"/>
    <col min="8868" max="8868" width="24.5703125" customWidth="1"/>
    <col min="8869" max="8869" width="26.140625" customWidth="1"/>
    <col min="8870" max="8883" width="25.85546875" customWidth="1"/>
    <col min="8884" max="8888" width="25.140625" customWidth="1"/>
    <col min="8889" max="8889" width="25.85546875" customWidth="1"/>
    <col min="8890" max="8890" width="33.5703125" customWidth="1"/>
    <col min="8891" max="8891" width="14" bestFit="1" customWidth="1"/>
    <col min="8892" max="8892" width="12.85546875" customWidth="1"/>
    <col min="8893" max="8893" width="14" bestFit="1" customWidth="1"/>
    <col min="8894" max="8894" width="15.42578125" customWidth="1"/>
    <col min="8961" max="8961" width="10.140625" customWidth="1"/>
    <col min="8962" max="8962" width="57.425781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42578125" customWidth="1"/>
    <col min="8995" max="8996" width="25.85546875" customWidth="1"/>
    <col min="8997" max="8997" width="25.5703125" customWidth="1"/>
    <col min="8998" max="9004" width="25.85546875" customWidth="1"/>
    <col min="9005" max="9005" width="21.425781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5703125" customWidth="1"/>
    <col min="9057" max="9074" width="25.85546875" customWidth="1"/>
    <col min="9075" max="9075" width="25.42578125" customWidth="1"/>
    <col min="9076" max="9087" width="25.85546875" customWidth="1"/>
    <col min="9088" max="9088" width="25.5703125" customWidth="1"/>
    <col min="9089" max="9111" width="25.85546875" customWidth="1"/>
    <col min="9112" max="9112" width="25.5703125" customWidth="1"/>
    <col min="9113" max="9113" width="24.5703125" customWidth="1"/>
    <col min="9114" max="9114" width="19.140625" customWidth="1"/>
    <col min="9115" max="9123" width="25.85546875" customWidth="1"/>
    <col min="9124" max="9124" width="24.5703125" customWidth="1"/>
    <col min="9125" max="9125" width="26.140625" customWidth="1"/>
    <col min="9126" max="9139" width="25.85546875" customWidth="1"/>
    <col min="9140" max="9144" width="25.140625" customWidth="1"/>
    <col min="9145" max="9145" width="25.85546875" customWidth="1"/>
    <col min="9146" max="9146" width="33.5703125" customWidth="1"/>
    <col min="9147" max="9147" width="14" bestFit="1" customWidth="1"/>
    <col min="9148" max="9148" width="12.85546875" customWidth="1"/>
    <col min="9149" max="9149" width="14" bestFit="1" customWidth="1"/>
    <col min="9150" max="9150" width="15.42578125" customWidth="1"/>
    <col min="9217" max="9217" width="10.140625" customWidth="1"/>
    <col min="9218" max="9218" width="57.425781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42578125" customWidth="1"/>
    <col min="9251" max="9252" width="25.85546875" customWidth="1"/>
    <col min="9253" max="9253" width="25.5703125" customWidth="1"/>
    <col min="9254" max="9260" width="25.85546875" customWidth="1"/>
    <col min="9261" max="9261" width="21.425781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5703125" customWidth="1"/>
    <col min="9313" max="9330" width="25.85546875" customWidth="1"/>
    <col min="9331" max="9331" width="25.42578125" customWidth="1"/>
    <col min="9332" max="9343" width="25.85546875" customWidth="1"/>
    <col min="9344" max="9344" width="25.5703125" customWidth="1"/>
    <col min="9345" max="9367" width="25.85546875" customWidth="1"/>
    <col min="9368" max="9368" width="25.5703125" customWidth="1"/>
    <col min="9369" max="9369" width="24.5703125" customWidth="1"/>
    <col min="9370" max="9370" width="19.140625" customWidth="1"/>
    <col min="9371" max="9379" width="25.85546875" customWidth="1"/>
    <col min="9380" max="9380" width="24.5703125" customWidth="1"/>
    <col min="9381" max="9381" width="26.140625" customWidth="1"/>
    <col min="9382" max="9395" width="25.85546875" customWidth="1"/>
    <col min="9396" max="9400" width="25.140625" customWidth="1"/>
    <col min="9401" max="9401" width="25.85546875" customWidth="1"/>
    <col min="9402" max="9402" width="33.5703125" customWidth="1"/>
    <col min="9403" max="9403" width="14" bestFit="1" customWidth="1"/>
    <col min="9404" max="9404" width="12.85546875" customWidth="1"/>
    <col min="9405" max="9405" width="14" bestFit="1" customWidth="1"/>
    <col min="9406" max="9406" width="15.42578125" customWidth="1"/>
    <col min="9473" max="9473" width="10.140625" customWidth="1"/>
    <col min="9474" max="9474" width="57.425781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42578125" customWidth="1"/>
    <col min="9507" max="9508" width="25.85546875" customWidth="1"/>
    <col min="9509" max="9509" width="25.5703125" customWidth="1"/>
    <col min="9510" max="9516" width="25.85546875" customWidth="1"/>
    <col min="9517" max="9517" width="21.425781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5703125" customWidth="1"/>
    <col min="9569" max="9586" width="25.85546875" customWidth="1"/>
    <col min="9587" max="9587" width="25.42578125" customWidth="1"/>
    <col min="9588" max="9599" width="25.85546875" customWidth="1"/>
    <col min="9600" max="9600" width="25.5703125" customWidth="1"/>
    <col min="9601" max="9623" width="25.85546875" customWidth="1"/>
    <col min="9624" max="9624" width="25.5703125" customWidth="1"/>
    <col min="9625" max="9625" width="24.5703125" customWidth="1"/>
    <col min="9626" max="9626" width="19.140625" customWidth="1"/>
    <col min="9627" max="9635" width="25.85546875" customWidth="1"/>
    <col min="9636" max="9636" width="24.5703125" customWidth="1"/>
    <col min="9637" max="9637" width="26.140625" customWidth="1"/>
    <col min="9638" max="9651" width="25.85546875" customWidth="1"/>
    <col min="9652" max="9656" width="25.140625" customWidth="1"/>
    <col min="9657" max="9657" width="25.85546875" customWidth="1"/>
    <col min="9658" max="9658" width="33.5703125" customWidth="1"/>
    <col min="9659" max="9659" width="14" bestFit="1" customWidth="1"/>
    <col min="9660" max="9660" width="12.85546875" customWidth="1"/>
    <col min="9661" max="9661" width="14" bestFit="1" customWidth="1"/>
    <col min="9662" max="9662" width="15.42578125" customWidth="1"/>
    <col min="9729" max="9729" width="10.140625" customWidth="1"/>
    <col min="9730" max="9730" width="57.425781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42578125" customWidth="1"/>
    <col min="9763" max="9764" width="25.85546875" customWidth="1"/>
    <col min="9765" max="9765" width="25.5703125" customWidth="1"/>
    <col min="9766" max="9772" width="25.85546875" customWidth="1"/>
    <col min="9773" max="9773" width="21.425781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5703125" customWidth="1"/>
    <col min="9825" max="9842" width="25.85546875" customWidth="1"/>
    <col min="9843" max="9843" width="25.42578125" customWidth="1"/>
    <col min="9844" max="9855" width="25.85546875" customWidth="1"/>
    <col min="9856" max="9856" width="25.5703125" customWidth="1"/>
    <col min="9857" max="9879" width="25.85546875" customWidth="1"/>
    <col min="9880" max="9880" width="25.5703125" customWidth="1"/>
    <col min="9881" max="9881" width="24.5703125" customWidth="1"/>
    <col min="9882" max="9882" width="19.140625" customWidth="1"/>
    <col min="9883" max="9891" width="25.85546875" customWidth="1"/>
    <col min="9892" max="9892" width="24.5703125" customWidth="1"/>
    <col min="9893" max="9893" width="26.140625" customWidth="1"/>
    <col min="9894" max="9907" width="25.85546875" customWidth="1"/>
    <col min="9908" max="9912" width="25.140625" customWidth="1"/>
    <col min="9913" max="9913" width="25.85546875" customWidth="1"/>
    <col min="9914" max="9914" width="33.5703125" customWidth="1"/>
    <col min="9915" max="9915" width="14" bestFit="1" customWidth="1"/>
    <col min="9916" max="9916" width="12.85546875" customWidth="1"/>
    <col min="9917" max="9917" width="14" bestFit="1" customWidth="1"/>
    <col min="9918" max="9918" width="15.42578125" customWidth="1"/>
    <col min="9985" max="9985" width="10.140625" customWidth="1"/>
    <col min="9986" max="9986" width="57.425781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42578125" customWidth="1"/>
    <col min="10019" max="10020" width="25.85546875" customWidth="1"/>
    <col min="10021" max="10021" width="25.5703125" customWidth="1"/>
    <col min="10022" max="10028" width="25.85546875" customWidth="1"/>
    <col min="10029" max="10029" width="21.425781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5703125" customWidth="1"/>
    <col min="10081" max="10098" width="25.85546875" customWidth="1"/>
    <col min="10099" max="10099" width="25.42578125" customWidth="1"/>
    <col min="10100" max="10111" width="25.85546875" customWidth="1"/>
    <col min="10112" max="10112" width="25.5703125" customWidth="1"/>
    <col min="10113" max="10135" width="25.85546875" customWidth="1"/>
    <col min="10136" max="10136" width="25.5703125" customWidth="1"/>
    <col min="10137" max="10137" width="24.5703125" customWidth="1"/>
    <col min="10138" max="10138" width="19.140625" customWidth="1"/>
    <col min="10139" max="10147" width="25.85546875" customWidth="1"/>
    <col min="10148" max="10148" width="24.5703125" customWidth="1"/>
    <col min="10149" max="10149" width="26.140625" customWidth="1"/>
    <col min="10150" max="10163" width="25.85546875" customWidth="1"/>
    <col min="10164" max="10168" width="25.140625" customWidth="1"/>
    <col min="10169" max="10169" width="25.85546875" customWidth="1"/>
    <col min="10170" max="10170" width="33.5703125" customWidth="1"/>
    <col min="10171" max="10171" width="14" bestFit="1" customWidth="1"/>
    <col min="10172" max="10172" width="12.85546875" customWidth="1"/>
    <col min="10173" max="10173" width="14" bestFit="1" customWidth="1"/>
    <col min="10174" max="10174" width="15.42578125" customWidth="1"/>
    <col min="10241" max="10241" width="10.140625" customWidth="1"/>
    <col min="10242" max="10242" width="57.425781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42578125" customWidth="1"/>
    <col min="10275" max="10276" width="25.85546875" customWidth="1"/>
    <col min="10277" max="10277" width="25.5703125" customWidth="1"/>
    <col min="10278" max="10284" width="25.85546875" customWidth="1"/>
    <col min="10285" max="10285" width="21.425781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5703125" customWidth="1"/>
    <col min="10337" max="10354" width="25.85546875" customWidth="1"/>
    <col min="10355" max="10355" width="25.42578125" customWidth="1"/>
    <col min="10356" max="10367" width="25.85546875" customWidth="1"/>
    <col min="10368" max="10368" width="25.5703125" customWidth="1"/>
    <col min="10369" max="10391" width="25.85546875" customWidth="1"/>
    <col min="10392" max="10392" width="25.5703125" customWidth="1"/>
    <col min="10393" max="10393" width="24.5703125" customWidth="1"/>
    <col min="10394" max="10394" width="19.140625" customWidth="1"/>
    <col min="10395" max="10403" width="25.85546875" customWidth="1"/>
    <col min="10404" max="10404" width="24.5703125" customWidth="1"/>
    <col min="10405" max="10405" width="26.140625" customWidth="1"/>
    <col min="10406" max="10419" width="25.85546875" customWidth="1"/>
    <col min="10420" max="10424" width="25.140625" customWidth="1"/>
    <col min="10425" max="10425" width="25.85546875" customWidth="1"/>
    <col min="10426" max="10426" width="33.5703125" customWidth="1"/>
    <col min="10427" max="10427" width="14" bestFit="1" customWidth="1"/>
    <col min="10428" max="10428" width="12.85546875" customWidth="1"/>
    <col min="10429" max="10429" width="14" bestFit="1" customWidth="1"/>
    <col min="10430" max="10430" width="15.42578125" customWidth="1"/>
    <col min="10497" max="10497" width="10.140625" customWidth="1"/>
    <col min="10498" max="10498" width="57.425781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42578125" customWidth="1"/>
    <col min="10531" max="10532" width="25.85546875" customWidth="1"/>
    <col min="10533" max="10533" width="25.5703125" customWidth="1"/>
    <col min="10534" max="10540" width="25.85546875" customWidth="1"/>
    <col min="10541" max="10541" width="21.425781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5703125" customWidth="1"/>
    <col min="10593" max="10610" width="25.85546875" customWidth="1"/>
    <col min="10611" max="10611" width="25.42578125" customWidth="1"/>
    <col min="10612" max="10623" width="25.85546875" customWidth="1"/>
    <col min="10624" max="10624" width="25.5703125" customWidth="1"/>
    <col min="10625" max="10647" width="25.85546875" customWidth="1"/>
    <col min="10648" max="10648" width="25.5703125" customWidth="1"/>
    <col min="10649" max="10649" width="24.5703125" customWidth="1"/>
    <col min="10650" max="10650" width="19.140625" customWidth="1"/>
    <col min="10651" max="10659" width="25.85546875" customWidth="1"/>
    <col min="10660" max="10660" width="24.5703125" customWidth="1"/>
    <col min="10661" max="10661" width="26.140625" customWidth="1"/>
    <col min="10662" max="10675" width="25.85546875" customWidth="1"/>
    <col min="10676" max="10680" width="25.140625" customWidth="1"/>
    <col min="10681" max="10681" width="25.85546875" customWidth="1"/>
    <col min="10682" max="10682" width="33.5703125" customWidth="1"/>
    <col min="10683" max="10683" width="14" bestFit="1" customWidth="1"/>
    <col min="10684" max="10684" width="12.85546875" customWidth="1"/>
    <col min="10685" max="10685" width="14" bestFit="1" customWidth="1"/>
    <col min="10686" max="10686" width="15.42578125" customWidth="1"/>
    <col min="10753" max="10753" width="10.140625" customWidth="1"/>
    <col min="10754" max="10754" width="57.425781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42578125" customWidth="1"/>
    <col min="10787" max="10788" width="25.85546875" customWidth="1"/>
    <col min="10789" max="10789" width="25.5703125" customWidth="1"/>
    <col min="10790" max="10796" width="25.85546875" customWidth="1"/>
    <col min="10797" max="10797" width="21.425781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5703125" customWidth="1"/>
    <col min="10849" max="10866" width="25.85546875" customWidth="1"/>
    <col min="10867" max="10867" width="25.42578125" customWidth="1"/>
    <col min="10868" max="10879" width="25.85546875" customWidth="1"/>
    <col min="10880" max="10880" width="25.5703125" customWidth="1"/>
    <col min="10881" max="10903" width="25.85546875" customWidth="1"/>
    <col min="10904" max="10904" width="25.5703125" customWidth="1"/>
    <col min="10905" max="10905" width="24.5703125" customWidth="1"/>
    <col min="10906" max="10906" width="19.140625" customWidth="1"/>
    <col min="10907" max="10915" width="25.85546875" customWidth="1"/>
    <col min="10916" max="10916" width="24.5703125" customWidth="1"/>
    <col min="10917" max="10917" width="26.140625" customWidth="1"/>
    <col min="10918" max="10931" width="25.85546875" customWidth="1"/>
    <col min="10932" max="10936" width="25.140625" customWidth="1"/>
    <col min="10937" max="10937" width="25.85546875" customWidth="1"/>
    <col min="10938" max="10938" width="33.5703125" customWidth="1"/>
    <col min="10939" max="10939" width="14" bestFit="1" customWidth="1"/>
    <col min="10940" max="10940" width="12.85546875" customWidth="1"/>
    <col min="10941" max="10941" width="14" bestFit="1" customWidth="1"/>
    <col min="10942" max="10942" width="15.42578125" customWidth="1"/>
    <col min="11009" max="11009" width="10.140625" customWidth="1"/>
    <col min="11010" max="11010" width="57.425781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42578125" customWidth="1"/>
    <col min="11043" max="11044" width="25.85546875" customWidth="1"/>
    <col min="11045" max="11045" width="25.5703125" customWidth="1"/>
    <col min="11046" max="11052" width="25.85546875" customWidth="1"/>
    <col min="11053" max="11053" width="21.425781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5703125" customWidth="1"/>
    <col min="11105" max="11122" width="25.85546875" customWidth="1"/>
    <col min="11123" max="11123" width="25.42578125" customWidth="1"/>
    <col min="11124" max="11135" width="25.85546875" customWidth="1"/>
    <col min="11136" max="11136" width="25.5703125" customWidth="1"/>
    <col min="11137" max="11159" width="25.85546875" customWidth="1"/>
    <col min="11160" max="11160" width="25.5703125" customWidth="1"/>
    <col min="11161" max="11161" width="24.5703125" customWidth="1"/>
    <col min="11162" max="11162" width="19.140625" customWidth="1"/>
    <col min="11163" max="11171" width="25.85546875" customWidth="1"/>
    <col min="11172" max="11172" width="24.5703125" customWidth="1"/>
    <col min="11173" max="11173" width="26.140625" customWidth="1"/>
    <col min="11174" max="11187" width="25.85546875" customWidth="1"/>
    <col min="11188" max="11192" width="25.140625" customWidth="1"/>
    <col min="11193" max="11193" width="25.85546875" customWidth="1"/>
    <col min="11194" max="11194" width="33.5703125" customWidth="1"/>
    <col min="11195" max="11195" width="14" bestFit="1" customWidth="1"/>
    <col min="11196" max="11196" width="12.85546875" customWidth="1"/>
    <col min="11197" max="11197" width="14" bestFit="1" customWidth="1"/>
    <col min="11198" max="11198" width="15.42578125" customWidth="1"/>
    <col min="11265" max="11265" width="10.140625" customWidth="1"/>
    <col min="11266" max="11266" width="57.425781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42578125" customWidth="1"/>
    <col min="11299" max="11300" width="25.85546875" customWidth="1"/>
    <col min="11301" max="11301" width="25.5703125" customWidth="1"/>
    <col min="11302" max="11308" width="25.85546875" customWidth="1"/>
    <col min="11309" max="11309" width="21.425781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5703125" customWidth="1"/>
    <col min="11361" max="11378" width="25.85546875" customWidth="1"/>
    <col min="11379" max="11379" width="25.42578125" customWidth="1"/>
    <col min="11380" max="11391" width="25.85546875" customWidth="1"/>
    <col min="11392" max="11392" width="25.5703125" customWidth="1"/>
    <col min="11393" max="11415" width="25.85546875" customWidth="1"/>
    <col min="11416" max="11416" width="25.5703125" customWidth="1"/>
    <col min="11417" max="11417" width="24.5703125" customWidth="1"/>
    <col min="11418" max="11418" width="19.140625" customWidth="1"/>
    <col min="11419" max="11427" width="25.85546875" customWidth="1"/>
    <col min="11428" max="11428" width="24.5703125" customWidth="1"/>
    <col min="11429" max="11429" width="26.140625" customWidth="1"/>
    <col min="11430" max="11443" width="25.85546875" customWidth="1"/>
    <col min="11444" max="11448" width="25.140625" customWidth="1"/>
    <col min="11449" max="11449" width="25.85546875" customWidth="1"/>
    <col min="11450" max="11450" width="33.5703125" customWidth="1"/>
    <col min="11451" max="11451" width="14" bestFit="1" customWidth="1"/>
    <col min="11452" max="11452" width="12.85546875" customWidth="1"/>
    <col min="11453" max="11453" width="14" bestFit="1" customWidth="1"/>
    <col min="11454" max="11454" width="15.42578125" customWidth="1"/>
    <col min="11521" max="11521" width="10.140625" customWidth="1"/>
    <col min="11522" max="11522" width="57.425781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42578125" customWidth="1"/>
    <col min="11555" max="11556" width="25.85546875" customWidth="1"/>
    <col min="11557" max="11557" width="25.5703125" customWidth="1"/>
    <col min="11558" max="11564" width="25.85546875" customWidth="1"/>
    <col min="11565" max="11565" width="21.425781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5703125" customWidth="1"/>
    <col min="11617" max="11634" width="25.85546875" customWidth="1"/>
    <col min="11635" max="11635" width="25.42578125" customWidth="1"/>
    <col min="11636" max="11647" width="25.85546875" customWidth="1"/>
    <col min="11648" max="11648" width="25.5703125" customWidth="1"/>
    <col min="11649" max="11671" width="25.85546875" customWidth="1"/>
    <col min="11672" max="11672" width="25.5703125" customWidth="1"/>
    <col min="11673" max="11673" width="24.5703125" customWidth="1"/>
    <col min="11674" max="11674" width="19.140625" customWidth="1"/>
    <col min="11675" max="11683" width="25.85546875" customWidth="1"/>
    <col min="11684" max="11684" width="24.5703125" customWidth="1"/>
    <col min="11685" max="11685" width="26.140625" customWidth="1"/>
    <col min="11686" max="11699" width="25.85546875" customWidth="1"/>
    <col min="11700" max="11704" width="25.140625" customWidth="1"/>
    <col min="11705" max="11705" width="25.85546875" customWidth="1"/>
    <col min="11706" max="11706" width="33.5703125" customWidth="1"/>
    <col min="11707" max="11707" width="14" bestFit="1" customWidth="1"/>
    <col min="11708" max="11708" width="12.85546875" customWidth="1"/>
    <col min="11709" max="11709" width="14" bestFit="1" customWidth="1"/>
    <col min="11710" max="11710" width="15.42578125" customWidth="1"/>
    <col min="11777" max="11777" width="10.140625" customWidth="1"/>
    <col min="11778" max="11778" width="57.425781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42578125" customWidth="1"/>
    <col min="11811" max="11812" width="25.85546875" customWidth="1"/>
    <col min="11813" max="11813" width="25.5703125" customWidth="1"/>
    <col min="11814" max="11820" width="25.85546875" customWidth="1"/>
    <col min="11821" max="11821" width="21.425781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5703125" customWidth="1"/>
    <col min="11873" max="11890" width="25.85546875" customWidth="1"/>
    <col min="11891" max="11891" width="25.42578125" customWidth="1"/>
    <col min="11892" max="11903" width="25.85546875" customWidth="1"/>
    <col min="11904" max="11904" width="25.5703125" customWidth="1"/>
    <col min="11905" max="11927" width="25.85546875" customWidth="1"/>
    <col min="11928" max="11928" width="25.5703125" customWidth="1"/>
    <col min="11929" max="11929" width="24.5703125" customWidth="1"/>
    <col min="11930" max="11930" width="19.140625" customWidth="1"/>
    <col min="11931" max="11939" width="25.85546875" customWidth="1"/>
    <col min="11940" max="11940" width="24.5703125" customWidth="1"/>
    <col min="11941" max="11941" width="26.140625" customWidth="1"/>
    <col min="11942" max="11955" width="25.85546875" customWidth="1"/>
    <col min="11956" max="11960" width="25.140625" customWidth="1"/>
    <col min="11961" max="11961" width="25.85546875" customWidth="1"/>
    <col min="11962" max="11962" width="33.5703125" customWidth="1"/>
    <col min="11963" max="11963" width="14" bestFit="1" customWidth="1"/>
    <col min="11964" max="11964" width="12.85546875" customWidth="1"/>
    <col min="11965" max="11965" width="14" bestFit="1" customWidth="1"/>
    <col min="11966" max="11966" width="15.42578125" customWidth="1"/>
    <col min="12033" max="12033" width="10.140625" customWidth="1"/>
    <col min="12034" max="12034" width="57.425781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42578125" customWidth="1"/>
    <col min="12067" max="12068" width="25.85546875" customWidth="1"/>
    <col min="12069" max="12069" width="25.5703125" customWidth="1"/>
    <col min="12070" max="12076" width="25.85546875" customWidth="1"/>
    <col min="12077" max="12077" width="21.425781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5703125" customWidth="1"/>
    <col min="12129" max="12146" width="25.85546875" customWidth="1"/>
    <col min="12147" max="12147" width="25.42578125" customWidth="1"/>
    <col min="12148" max="12159" width="25.85546875" customWidth="1"/>
    <col min="12160" max="12160" width="25.5703125" customWidth="1"/>
    <col min="12161" max="12183" width="25.85546875" customWidth="1"/>
    <col min="12184" max="12184" width="25.5703125" customWidth="1"/>
    <col min="12185" max="12185" width="24.5703125" customWidth="1"/>
    <col min="12186" max="12186" width="19.140625" customWidth="1"/>
    <col min="12187" max="12195" width="25.85546875" customWidth="1"/>
    <col min="12196" max="12196" width="24.5703125" customWidth="1"/>
    <col min="12197" max="12197" width="26.140625" customWidth="1"/>
    <col min="12198" max="12211" width="25.85546875" customWidth="1"/>
    <col min="12212" max="12216" width="25.140625" customWidth="1"/>
    <col min="12217" max="12217" width="25.85546875" customWidth="1"/>
    <col min="12218" max="12218" width="33.5703125" customWidth="1"/>
    <col min="12219" max="12219" width="14" bestFit="1" customWidth="1"/>
    <col min="12220" max="12220" width="12.85546875" customWidth="1"/>
    <col min="12221" max="12221" width="14" bestFit="1" customWidth="1"/>
    <col min="12222" max="12222" width="15.42578125" customWidth="1"/>
    <col min="12289" max="12289" width="10.140625" customWidth="1"/>
    <col min="12290" max="12290" width="57.425781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42578125" customWidth="1"/>
    <col min="12323" max="12324" width="25.85546875" customWidth="1"/>
    <col min="12325" max="12325" width="25.5703125" customWidth="1"/>
    <col min="12326" max="12332" width="25.85546875" customWidth="1"/>
    <col min="12333" max="12333" width="21.425781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5703125" customWidth="1"/>
    <col min="12385" max="12402" width="25.85546875" customWidth="1"/>
    <col min="12403" max="12403" width="25.42578125" customWidth="1"/>
    <col min="12404" max="12415" width="25.85546875" customWidth="1"/>
    <col min="12416" max="12416" width="25.5703125" customWidth="1"/>
    <col min="12417" max="12439" width="25.85546875" customWidth="1"/>
    <col min="12440" max="12440" width="25.5703125" customWidth="1"/>
    <col min="12441" max="12441" width="24.5703125" customWidth="1"/>
    <col min="12442" max="12442" width="19.140625" customWidth="1"/>
    <col min="12443" max="12451" width="25.85546875" customWidth="1"/>
    <col min="12452" max="12452" width="24.5703125" customWidth="1"/>
    <col min="12453" max="12453" width="26.140625" customWidth="1"/>
    <col min="12454" max="12467" width="25.85546875" customWidth="1"/>
    <col min="12468" max="12472" width="25.140625" customWidth="1"/>
    <col min="12473" max="12473" width="25.85546875" customWidth="1"/>
    <col min="12474" max="12474" width="33.5703125" customWidth="1"/>
    <col min="12475" max="12475" width="14" bestFit="1" customWidth="1"/>
    <col min="12476" max="12476" width="12.85546875" customWidth="1"/>
    <col min="12477" max="12477" width="14" bestFit="1" customWidth="1"/>
    <col min="12478" max="12478" width="15.42578125" customWidth="1"/>
    <col min="12545" max="12545" width="10.140625" customWidth="1"/>
    <col min="12546" max="12546" width="57.425781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42578125" customWidth="1"/>
    <col min="12579" max="12580" width="25.85546875" customWidth="1"/>
    <col min="12581" max="12581" width="25.5703125" customWidth="1"/>
    <col min="12582" max="12588" width="25.85546875" customWidth="1"/>
    <col min="12589" max="12589" width="21.425781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5703125" customWidth="1"/>
    <col min="12641" max="12658" width="25.85546875" customWidth="1"/>
    <col min="12659" max="12659" width="25.42578125" customWidth="1"/>
    <col min="12660" max="12671" width="25.85546875" customWidth="1"/>
    <col min="12672" max="12672" width="25.5703125" customWidth="1"/>
    <col min="12673" max="12695" width="25.85546875" customWidth="1"/>
    <col min="12696" max="12696" width="25.5703125" customWidth="1"/>
    <col min="12697" max="12697" width="24.5703125" customWidth="1"/>
    <col min="12698" max="12698" width="19.140625" customWidth="1"/>
    <col min="12699" max="12707" width="25.85546875" customWidth="1"/>
    <col min="12708" max="12708" width="24.5703125" customWidth="1"/>
    <col min="12709" max="12709" width="26.140625" customWidth="1"/>
    <col min="12710" max="12723" width="25.85546875" customWidth="1"/>
    <col min="12724" max="12728" width="25.140625" customWidth="1"/>
    <col min="12729" max="12729" width="25.85546875" customWidth="1"/>
    <col min="12730" max="12730" width="33.5703125" customWidth="1"/>
    <col min="12731" max="12731" width="14" bestFit="1" customWidth="1"/>
    <col min="12732" max="12732" width="12.85546875" customWidth="1"/>
    <col min="12733" max="12733" width="14" bestFit="1" customWidth="1"/>
    <col min="12734" max="12734" width="15.42578125" customWidth="1"/>
    <col min="12801" max="12801" width="10.140625" customWidth="1"/>
    <col min="12802" max="12802" width="57.425781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42578125" customWidth="1"/>
    <col min="12835" max="12836" width="25.85546875" customWidth="1"/>
    <col min="12837" max="12837" width="25.5703125" customWidth="1"/>
    <col min="12838" max="12844" width="25.85546875" customWidth="1"/>
    <col min="12845" max="12845" width="21.425781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5703125" customWidth="1"/>
    <col min="12897" max="12914" width="25.85546875" customWidth="1"/>
    <col min="12915" max="12915" width="25.42578125" customWidth="1"/>
    <col min="12916" max="12927" width="25.85546875" customWidth="1"/>
    <col min="12928" max="12928" width="25.5703125" customWidth="1"/>
    <col min="12929" max="12951" width="25.85546875" customWidth="1"/>
    <col min="12952" max="12952" width="25.5703125" customWidth="1"/>
    <col min="12953" max="12953" width="24.5703125" customWidth="1"/>
    <col min="12954" max="12954" width="19.140625" customWidth="1"/>
    <col min="12955" max="12963" width="25.85546875" customWidth="1"/>
    <col min="12964" max="12964" width="24.5703125" customWidth="1"/>
    <col min="12965" max="12965" width="26.140625" customWidth="1"/>
    <col min="12966" max="12979" width="25.85546875" customWidth="1"/>
    <col min="12980" max="12984" width="25.140625" customWidth="1"/>
    <col min="12985" max="12985" width="25.85546875" customWidth="1"/>
    <col min="12986" max="12986" width="33.5703125" customWidth="1"/>
    <col min="12987" max="12987" width="14" bestFit="1" customWidth="1"/>
    <col min="12988" max="12988" width="12.85546875" customWidth="1"/>
    <col min="12989" max="12989" width="14" bestFit="1" customWidth="1"/>
    <col min="12990" max="12990" width="15.42578125" customWidth="1"/>
    <col min="13057" max="13057" width="10.140625" customWidth="1"/>
    <col min="13058" max="13058" width="57.425781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42578125" customWidth="1"/>
    <col min="13091" max="13092" width="25.85546875" customWidth="1"/>
    <col min="13093" max="13093" width="25.5703125" customWidth="1"/>
    <col min="13094" max="13100" width="25.85546875" customWidth="1"/>
    <col min="13101" max="13101" width="21.425781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5703125" customWidth="1"/>
    <col min="13153" max="13170" width="25.85546875" customWidth="1"/>
    <col min="13171" max="13171" width="25.42578125" customWidth="1"/>
    <col min="13172" max="13183" width="25.85546875" customWidth="1"/>
    <col min="13184" max="13184" width="25.5703125" customWidth="1"/>
    <col min="13185" max="13207" width="25.85546875" customWidth="1"/>
    <col min="13208" max="13208" width="25.5703125" customWidth="1"/>
    <col min="13209" max="13209" width="24.5703125" customWidth="1"/>
    <col min="13210" max="13210" width="19.140625" customWidth="1"/>
    <col min="13211" max="13219" width="25.85546875" customWidth="1"/>
    <col min="13220" max="13220" width="24.5703125" customWidth="1"/>
    <col min="13221" max="13221" width="26.140625" customWidth="1"/>
    <col min="13222" max="13235" width="25.85546875" customWidth="1"/>
    <col min="13236" max="13240" width="25.140625" customWidth="1"/>
    <col min="13241" max="13241" width="25.85546875" customWidth="1"/>
    <col min="13242" max="13242" width="33.5703125" customWidth="1"/>
    <col min="13243" max="13243" width="14" bestFit="1" customWidth="1"/>
    <col min="13244" max="13244" width="12.85546875" customWidth="1"/>
    <col min="13245" max="13245" width="14" bestFit="1" customWidth="1"/>
    <col min="13246" max="13246" width="15.42578125" customWidth="1"/>
    <col min="13313" max="13313" width="10.140625" customWidth="1"/>
    <col min="13314" max="13314" width="57.425781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42578125" customWidth="1"/>
    <col min="13347" max="13348" width="25.85546875" customWidth="1"/>
    <col min="13349" max="13349" width="25.5703125" customWidth="1"/>
    <col min="13350" max="13356" width="25.85546875" customWidth="1"/>
    <col min="13357" max="13357" width="21.425781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5703125" customWidth="1"/>
    <col min="13409" max="13426" width="25.85546875" customWidth="1"/>
    <col min="13427" max="13427" width="25.42578125" customWidth="1"/>
    <col min="13428" max="13439" width="25.85546875" customWidth="1"/>
    <col min="13440" max="13440" width="25.5703125" customWidth="1"/>
    <col min="13441" max="13463" width="25.85546875" customWidth="1"/>
    <col min="13464" max="13464" width="25.5703125" customWidth="1"/>
    <col min="13465" max="13465" width="24.5703125" customWidth="1"/>
    <col min="13466" max="13466" width="19.140625" customWidth="1"/>
    <col min="13467" max="13475" width="25.85546875" customWidth="1"/>
    <col min="13476" max="13476" width="24.5703125" customWidth="1"/>
    <col min="13477" max="13477" width="26.140625" customWidth="1"/>
    <col min="13478" max="13491" width="25.85546875" customWidth="1"/>
    <col min="13492" max="13496" width="25.140625" customWidth="1"/>
    <col min="13497" max="13497" width="25.85546875" customWidth="1"/>
    <col min="13498" max="13498" width="33.5703125" customWidth="1"/>
    <col min="13499" max="13499" width="14" bestFit="1" customWidth="1"/>
    <col min="13500" max="13500" width="12.85546875" customWidth="1"/>
    <col min="13501" max="13501" width="14" bestFit="1" customWidth="1"/>
    <col min="13502" max="13502" width="15.42578125" customWidth="1"/>
    <col min="13569" max="13569" width="10.140625" customWidth="1"/>
    <col min="13570" max="13570" width="57.425781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42578125" customWidth="1"/>
    <col min="13603" max="13604" width="25.85546875" customWidth="1"/>
    <col min="13605" max="13605" width="25.5703125" customWidth="1"/>
    <col min="13606" max="13612" width="25.85546875" customWidth="1"/>
    <col min="13613" max="13613" width="21.425781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5703125" customWidth="1"/>
    <col min="13665" max="13682" width="25.85546875" customWidth="1"/>
    <col min="13683" max="13683" width="25.42578125" customWidth="1"/>
    <col min="13684" max="13695" width="25.85546875" customWidth="1"/>
    <col min="13696" max="13696" width="25.5703125" customWidth="1"/>
    <col min="13697" max="13719" width="25.85546875" customWidth="1"/>
    <col min="13720" max="13720" width="25.5703125" customWidth="1"/>
    <col min="13721" max="13721" width="24.5703125" customWidth="1"/>
    <col min="13722" max="13722" width="19.140625" customWidth="1"/>
    <col min="13723" max="13731" width="25.85546875" customWidth="1"/>
    <col min="13732" max="13732" width="24.5703125" customWidth="1"/>
    <col min="13733" max="13733" width="26.140625" customWidth="1"/>
    <col min="13734" max="13747" width="25.85546875" customWidth="1"/>
    <col min="13748" max="13752" width="25.140625" customWidth="1"/>
    <col min="13753" max="13753" width="25.85546875" customWidth="1"/>
    <col min="13754" max="13754" width="33.5703125" customWidth="1"/>
    <col min="13755" max="13755" width="14" bestFit="1" customWidth="1"/>
    <col min="13756" max="13756" width="12.85546875" customWidth="1"/>
    <col min="13757" max="13757" width="14" bestFit="1" customWidth="1"/>
    <col min="13758" max="13758" width="15.42578125" customWidth="1"/>
    <col min="13825" max="13825" width="10.140625" customWidth="1"/>
    <col min="13826" max="13826" width="57.425781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42578125" customWidth="1"/>
    <col min="13859" max="13860" width="25.85546875" customWidth="1"/>
    <col min="13861" max="13861" width="25.5703125" customWidth="1"/>
    <col min="13862" max="13868" width="25.85546875" customWidth="1"/>
    <col min="13869" max="13869" width="21.425781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5703125" customWidth="1"/>
    <col min="13921" max="13938" width="25.85546875" customWidth="1"/>
    <col min="13939" max="13939" width="25.42578125" customWidth="1"/>
    <col min="13940" max="13951" width="25.85546875" customWidth="1"/>
    <col min="13952" max="13952" width="25.5703125" customWidth="1"/>
    <col min="13953" max="13975" width="25.85546875" customWidth="1"/>
    <col min="13976" max="13976" width="25.5703125" customWidth="1"/>
    <col min="13977" max="13977" width="24.5703125" customWidth="1"/>
    <col min="13978" max="13978" width="19.140625" customWidth="1"/>
    <col min="13979" max="13987" width="25.85546875" customWidth="1"/>
    <col min="13988" max="13988" width="24.5703125" customWidth="1"/>
    <col min="13989" max="13989" width="26.140625" customWidth="1"/>
    <col min="13990" max="14003" width="25.85546875" customWidth="1"/>
    <col min="14004" max="14008" width="25.140625" customWidth="1"/>
    <col min="14009" max="14009" width="25.85546875" customWidth="1"/>
    <col min="14010" max="14010" width="33.5703125" customWidth="1"/>
    <col min="14011" max="14011" width="14" bestFit="1" customWidth="1"/>
    <col min="14012" max="14012" width="12.85546875" customWidth="1"/>
    <col min="14013" max="14013" width="14" bestFit="1" customWidth="1"/>
    <col min="14014" max="14014" width="15.42578125" customWidth="1"/>
    <col min="14081" max="14081" width="10.140625" customWidth="1"/>
    <col min="14082" max="14082" width="57.425781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42578125" customWidth="1"/>
    <col min="14115" max="14116" width="25.85546875" customWidth="1"/>
    <col min="14117" max="14117" width="25.5703125" customWidth="1"/>
    <col min="14118" max="14124" width="25.85546875" customWidth="1"/>
    <col min="14125" max="14125" width="21.425781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5703125" customWidth="1"/>
    <col min="14177" max="14194" width="25.85546875" customWidth="1"/>
    <col min="14195" max="14195" width="25.42578125" customWidth="1"/>
    <col min="14196" max="14207" width="25.85546875" customWidth="1"/>
    <col min="14208" max="14208" width="25.5703125" customWidth="1"/>
    <col min="14209" max="14231" width="25.85546875" customWidth="1"/>
    <col min="14232" max="14232" width="25.5703125" customWidth="1"/>
    <col min="14233" max="14233" width="24.5703125" customWidth="1"/>
    <col min="14234" max="14234" width="19.140625" customWidth="1"/>
    <col min="14235" max="14243" width="25.85546875" customWidth="1"/>
    <col min="14244" max="14244" width="24.5703125" customWidth="1"/>
    <col min="14245" max="14245" width="26.140625" customWidth="1"/>
    <col min="14246" max="14259" width="25.85546875" customWidth="1"/>
    <col min="14260" max="14264" width="25.140625" customWidth="1"/>
    <col min="14265" max="14265" width="25.85546875" customWidth="1"/>
    <col min="14266" max="14266" width="33.5703125" customWidth="1"/>
    <col min="14267" max="14267" width="14" bestFit="1" customWidth="1"/>
    <col min="14268" max="14268" width="12.85546875" customWidth="1"/>
    <col min="14269" max="14269" width="14" bestFit="1" customWidth="1"/>
    <col min="14270" max="14270" width="15.42578125" customWidth="1"/>
    <col min="14337" max="14337" width="10.140625" customWidth="1"/>
    <col min="14338" max="14338" width="57.425781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42578125" customWidth="1"/>
    <col min="14371" max="14372" width="25.85546875" customWidth="1"/>
    <col min="14373" max="14373" width="25.5703125" customWidth="1"/>
    <col min="14374" max="14380" width="25.85546875" customWidth="1"/>
    <col min="14381" max="14381" width="21.425781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5703125" customWidth="1"/>
    <col min="14433" max="14450" width="25.85546875" customWidth="1"/>
    <col min="14451" max="14451" width="25.42578125" customWidth="1"/>
    <col min="14452" max="14463" width="25.85546875" customWidth="1"/>
    <col min="14464" max="14464" width="25.5703125" customWidth="1"/>
    <col min="14465" max="14487" width="25.85546875" customWidth="1"/>
    <col min="14488" max="14488" width="25.5703125" customWidth="1"/>
    <col min="14489" max="14489" width="24.5703125" customWidth="1"/>
    <col min="14490" max="14490" width="19.140625" customWidth="1"/>
    <col min="14491" max="14499" width="25.85546875" customWidth="1"/>
    <col min="14500" max="14500" width="24.5703125" customWidth="1"/>
    <col min="14501" max="14501" width="26.140625" customWidth="1"/>
    <col min="14502" max="14515" width="25.85546875" customWidth="1"/>
    <col min="14516" max="14520" width="25.140625" customWidth="1"/>
    <col min="14521" max="14521" width="25.85546875" customWidth="1"/>
    <col min="14522" max="14522" width="33.5703125" customWidth="1"/>
    <col min="14523" max="14523" width="14" bestFit="1" customWidth="1"/>
    <col min="14524" max="14524" width="12.85546875" customWidth="1"/>
    <col min="14525" max="14525" width="14" bestFit="1" customWidth="1"/>
    <col min="14526" max="14526" width="15.42578125" customWidth="1"/>
    <col min="14593" max="14593" width="10.140625" customWidth="1"/>
    <col min="14594" max="14594" width="57.425781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42578125" customWidth="1"/>
    <col min="14627" max="14628" width="25.85546875" customWidth="1"/>
    <col min="14629" max="14629" width="25.5703125" customWidth="1"/>
    <col min="14630" max="14636" width="25.85546875" customWidth="1"/>
    <col min="14637" max="14637" width="21.425781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5703125" customWidth="1"/>
    <col min="14689" max="14706" width="25.85546875" customWidth="1"/>
    <col min="14707" max="14707" width="25.42578125" customWidth="1"/>
    <col min="14708" max="14719" width="25.85546875" customWidth="1"/>
    <col min="14720" max="14720" width="25.5703125" customWidth="1"/>
    <col min="14721" max="14743" width="25.85546875" customWidth="1"/>
    <col min="14744" max="14744" width="25.5703125" customWidth="1"/>
    <col min="14745" max="14745" width="24.5703125" customWidth="1"/>
    <col min="14746" max="14746" width="19.140625" customWidth="1"/>
    <col min="14747" max="14755" width="25.85546875" customWidth="1"/>
    <col min="14756" max="14756" width="24.5703125" customWidth="1"/>
    <col min="14757" max="14757" width="26.140625" customWidth="1"/>
    <col min="14758" max="14771" width="25.85546875" customWidth="1"/>
    <col min="14772" max="14776" width="25.140625" customWidth="1"/>
    <col min="14777" max="14777" width="25.85546875" customWidth="1"/>
    <col min="14778" max="14778" width="33.5703125" customWidth="1"/>
    <col min="14779" max="14779" width="14" bestFit="1" customWidth="1"/>
    <col min="14780" max="14780" width="12.85546875" customWidth="1"/>
    <col min="14781" max="14781" width="14" bestFit="1" customWidth="1"/>
    <col min="14782" max="14782" width="15.42578125" customWidth="1"/>
    <col min="14849" max="14849" width="10.140625" customWidth="1"/>
    <col min="14850" max="14850" width="57.425781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42578125" customWidth="1"/>
    <col min="14883" max="14884" width="25.85546875" customWidth="1"/>
    <col min="14885" max="14885" width="25.5703125" customWidth="1"/>
    <col min="14886" max="14892" width="25.85546875" customWidth="1"/>
    <col min="14893" max="14893" width="21.425781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5703125" customWidth="1"/>
    <col min="14945" max="14962" width="25.85546875" customWidth="1"/>
    <col min="14963" max="14963" width="25.42578125" customWidth="1"/>
    <col min="14964" max="14975" width="25.85546875" customWidth="1"/>
    <col min="14976" max="14976" width="25.5703125" customWidth="1"/>
    <col min="14977" max="14999" width="25.85546875" customWidth="1"/>
    <col min="15000" max="15000" width="25.5703125" customWidth="1"/>
    <col min="15001" max="15001" width="24.5703125" customWidth="1"/>
    <col min="15002" max="15002" width="19.140625" customWidth="1"/>
    <col min="15003" max="15011" width="25.85546875" customWidth="1"/>
    <col min="15012" max="15012" width="24.5703125" customWidth="1"/>
    <col min="15013" max="15013" width="26.140625" customWidth="1"/>
    <col min="15014" max="15027" width="25.85546875" customWidth="1"/>
    <col min="15028" max="15032" width="25.140625" customWidth="1"/>
    <col min="15033" max="15033" width="25.85546875" customWidth="1"/>
    <col min="15034" max="15034" width="33.5703125" customWidth="1"/>
    <col min="15035" max="15035" width="14" bestFit="1" customWidth="1"/>
    <col min="15036" max="15036" width="12.85546875" customWidth="1"/>
    <col min="15037" max="15037" width="14" bestFit="1" customWidth="1"/>
    <col min="15038" max="15038" width="15.42578125" customWidth="1"/>
    <col min="15105" max="15105" width="10.140625" customWidth="1"/>
    <col min="15106" max="15106" width="57.425781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42578125" customWidth="1"/>
    <col min="15139" max="15140" width="25.85546875" customWidth="1"/>
    <col min="15141" max="15141" width="25.5703125" customWidth="1"/>
    <col min="15142" max="15148" width="25.85546875" customWidth="1"/>
    <col min="15149" max="15149" width="21.425781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5703125" customWidth="1"/>
    <col min="15201" max="15218" width="25.85546875" customWidth="1"/>
    <col min="15219" max="15219" width="25.42578125" customWidth="1"/>
    <col min="15220" max="15231" width="25.85546875" customWidth="1"/>
    <col min="15232" max="15232" width="25.5703125" customWidth="1"/>
    <col min="15233" max="15255" width="25.85546875" customWidth="1"/>
    <col min="15256" max="15256" width="25.5703125" customWidth="1"/>
    <col min="15257" max="15257" width="24.5703125" customWidth="1"/>
    <col min="15258" max="15258" width="19.140625" customWidth="1"/>
    <col min="15259" max="15267" width="25.85546875" customWidth="1"/>
    <col min="15268" max="15268" width="24.5703125" customWidth="1"/>
    <col min="15269" max="15269" width="26.140625" customWidth="1"/>
    <col min="15270" max="15283" width="25.85546875" customWidth="1"/>
    <col min="15284" max="15288" width="25.140625" customWidth="1"/>
    <col min="15289" max="15289" width="25.85546875" customWidth="1"/>
    <col min="15290" max="15290" width="33.5703125" customWidth="1"/>
    <col min="15291" max="15291" width="14" bestFit="1" customWidth="1"/>
    <col min="15292" max="15292" width="12.85546875" customWidth="1"/>
    <col min="15293" max="15293" width="14" bestFit="1" customWidth="1"/>
    <col min="15294" max="15294" width="15.42578125" customWidth="1"/>
    <col min="15361" max="15361" width="10.140625" customWidth="1"/>
    <col min="15362" max="15362" width="57.425781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42578125" customWidth="1"/>
    <col min="15395" max="15396" width="25.85546875" customWidth="1"/>
    <col min="15397" max="15397" width="25.5703125" customWidth="1"/>
    <col min="15398" max="15404" width="25.85546875" customWidth="1"/>
    <col min="15405" max="15405" width="21.425781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5703125" customWidth="1"/>
    <col min="15457" max="15474" width="25.85546875" customWidth="1"/>
    <col min="15475" max="15475" width="25.42578125" customWidth="1"/>
    <col min="15476" max="15487" width="25.85546875" customWidth="1"/>
    <col min="15488" max="15488" width="25.5703125" customWidth="1"/>
    <col min="15489" max="15511" width="25.85546875" customWidth="1"/>
    <col min="15512" max="15512" width="25.5703125" customWidth="1"/>
    <col min="15513" max="15513" width="24.5703125" customWidth="1"/>
    <col min="15514" max="15514" width="19.140625" customWidth="1"/>
    <col min="15515" max="15523" width="25.85546875" customWidth="1"/>
    <col min="15524" max="15524" width="24.5703125" customWidth="1"/>
    <col min="15525" max="15525" width="26.140625" customWidth="1"/>
    <col min="15526" max="15539" width="25.85546875" customWidth="1"/>
    <col min="15540" max="15544" width="25.140625" customWidth="1"/>
    <col min="15545" max="15545" width="25.85546875" customWidth="1"/>
    <col min="15546" max="15546" width="33.5703125" customWidth="1"/>
    <col min="15547" max="15547" width="14" bestFit="1" customWidth="1"/>
    <col min="15548" max="15548" width="12.85546875" customWidth="1"/>
    <col min="15549" max="15549" width="14" bestFit="1" customWidth="1"/>
    <col min="15550" max="15550" width="15.42578125" customWidth="1"/>
    <col min="15617" max="15617" width="10.140625" customWidth="1"/>
    <col min="15618" max="15618" width="57.425781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42578125" customWidth="1"/>
    <col min="15651" max="15652" width="25.85546875" customWidth="1"/>
    <col min="15653" max="15653" width="25.5703125" customWidth="1"/>
    <col min="15654" max="15660" width="25.85546875" customWidth="1"/>
    <col min="15661" max="15661" width="21.425781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5703125" customWidth="1"/>
    <col min="15713" max="15730" width="25.85546875" customWidth="1"/>
    <col min="15731" max="15731" width="25.42578125" customWidth="1"/>
    <col min="15732" max="15743" width="25.85546875" customWidth="1"/>
    <col min="15744" max="15744" width="25.5703125" customWidth="1"/>
    <col min="15745" max="15767" width="25.85546875" customWidth="1"/>
    <col min="15768" max="15768" width="25.5703125" customWidth="1"/>
    <col min="15769" max="15769" width="24.5703125" customWidth="1"/>
    <col min="15770" max="15770" width="19.140625" customWidth="1"/>
    <col min="15771" max="15779" width="25.85546875" customWidth="1"/>
    <col min="15780" max="15780" width="24.5703125" customWidth="1"/>
    <col min="15781" max="15781" width="26.140625" customWidth="1"/>
    <col min="15782" max="15795" width="25.85546875" customWidth="1"/>
    <col min="15796" max="15800" width="25.140625" customWidth="1"/>
    <col min="15801" max="15801" width="25.85546875" customWidth="1"/>
    <col min="15802" max="15802" width="33.5703125" customWidth="1"/>
    <col min="15803" max="15803" width="14" bestFit="1" customWidth="1"/>
    <col min="15804" max="15804" width="12.85546875" customWidth="1"/>
    <col min="15805" max="15805" width="14" bestFit="1" customWidth="1"/>
    <col min="15806" max="15806" width="15.42578125" customWidth="1"/>
    <col min="15873" max="15873" width="10.140625" customWidth="1"/>
    <col min="15874" max="15874" width="57.425781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42578125" customWidth="1"/>
    <col min="15907" max="15908" width="25.85546875" customWidth="1"/>
    <col min="15909" max="15909" width="25.5703125" customWidth="1"/>
    <col min="15910" max="15916" width="25.85546875" customWidth="1"/>
    <col min="15917" max="15917" width="21.425781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5703125" customWidth="1"/>
    <col min="15969" max="15986" width="25.85546875" customWidth="1"/>
    <col min="15987" max="15987" width="25.42578125" customWidth="1"/>
    <col min="15988" max="15999" width="25.85546875" customWidth="1"/>
    <col min="16000" max="16000" width="25.5703125" customWidth="1"/>
    <col min="16001" max="16023" width="25.85546875" customWidth="1"/>
    <col min="16024" max="16024" width="25.5703125" customWidth="1"/>
    <col min="16025" max="16025" width="24.5703125" customWidth="1"/>
    <col min="16026" max="16026" width="19.140625" customWidth="1"/>
    <col min="16027" max="16035" width="25.85546875" customWidth="1"/>
    <col min="16036" max="16036" width="24.5703125" customWidth="1"/>
    <col min="16037" max="16037" width="26.140625" customWidth="1"/>
    <col min="16038" max="16051" width="25.85546875" customWidth="1"/>
    <col min="16052" max="16056" width="25.140625" customWidth="1"/>
    <col min="16057" max="16057" width="25.85546875" customWidth="1"/>
    <col min="16058" max="16058" width="33.5703125" customWidth="1"/>
    <col min="16059" max="16059" width="14" bestFit="1" customWidth="1"/>
    <col min="16060" max="16060" width="12.85546875" customWidth="1"/>
    <col min="16061" max="16061" width="14" bestFit="1" customWidth="1"/>
    <col min="16062" max="16062" width="15.42578125" customWidth="1"/>
    <col min="16129" max="16129" width="10.140625" customWidth="1"/>
    <col min="16130" max="16130" width="57.425781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42578125" customWidth="1"/>
    <col min="16163" max="16164" width="25.85546875" customWidth="1"/>
    <col min="16165" max="16165" width="25.5703125" customWidth="1"/>
    <col min="16166" max="16172" width="25.85546875" customWidth="1"/>
    <col min="16173" max="16173" width="21.425781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5703125" customWidth="1"/>
    <col min="16225" max="16242" width="25.85546875" customWidth="1"/>
    <col min="16243" max="16243" width="25.42578125" customWidth="1"/>
    <col min="16244" max="16255" width="25.85546875" customWidth="1"/>
    <col min="16256" max="16256" width="25.5703125" customWidth="1"/>
    <col min="16257" max="16279" width="25.85546875" customWidth="1"/>
    <col min="16280" max="16280" width="25.5703125" customWidth="1"/>
    <col min="16281" max="16281" width="24.5703125" customWidth="1"/>
    <col min="16282" max="16282" width="19.140625" customWidth="1"/>
    <col min="16283" max="16291" width="25.85546875" customWidth="1"/>
    <col min="16292" max="16292" width="24.5703125" customWidth="1"/>
    <col min="16293" max="16293" width="26.140625" customWidth="1"/>
    <col min="16294" max="16307" width="25.85546875" customWidth="1"/>
    <col min="16308" max="16312" width="25.140625" customWidth="1"/>
    <col min="16313" max="16313" width="25.85546875" customWidth="1"/>
    <col min="16314" max="16314" width="33.5703125" customWidth="1"/>
    <col min="16315" max="16315" width="14" bestFit="1" customWidth="1"/>
    <col min="16316" max="16316" width="12.85546875" customWidth="1"/>
    <col min="16317" max="16317" width="14" bestFit="1" customWidth="1"/>
    <col min="16318" max="16318" width="15.42578125" customWidth="1"/>
  </cols>
  <sheetData>
    <row r="1" spans="1:187" s="16" customFormat="1" ht="15.75" customHeight="1">
      <c r="E1" s="136">
        <v>1</v>
      </c>
      <c r="F1" s="18">
        <v>2</v>
      </c>
      <c r="G1" s="136">
        <v>3</v>
      </c>
      <c r="H1" s="18">
        <v>4</v>
      </c>
      <c r="I1" s="136">
        <v>5</v>
      </c>
      <c r="J1" s="18">
        <v>6</v>
      </c>
      <c r="K1" s="136">
        <v>7</v>
      </c>
      <c r="L1" s="18">
        <v>8</v>
      </c>
      <c r="M1" s="136">
        <v>9</v>
      </c>
      <c r="N1" s="18">
        <v>10</v>
      </c>
      <c r="O1" s="136">
        <v>11</v>
      </c>
      <c r="P1" s="18">
        <v>12</v>
      </c>
      <c r="Q1" s="136">
        <v>13</v>
      </c>
      <c r="R1" s="18">
        <v>14</v>
      </c>
      <c r="S1" s="136">
        <v>15</v>
      </c>
      <c r="T1" s="18">
        <v>16</v>
      </c>
      <c r="U1" s="136">
        <v>17</v>
      </c>
      <c r="V1" s="18">
        <v>18</v>
      </c>
      <c r="W1" s="136">
        <v>19</v>
      </c>
      <c r="X1" s="18">
        <v>20</v>
      </c>
      <c r="Y1" s="136">
        <v>21</v>
      </c>
      <c r="Z1" s="18">
        <v>22</v>
      </c>
      <c r="AA1" s="136">
        <v>23</v>
      </c>
      <c r="AB1" s="18">
        <v>24</v>
      </c>
      <c r="AC1" s="136">
        <v>25</v>
      </c>
      <c r="AD1" s="18">
        <v>26</v>
      </c>
      <c r="AE1" s="136">
        <v>27</v>
      </c>
      <c r="AF1" s="18">
        <v>28</v>
      </c>
      <c r="AG1" s="136">
        <v>29</v>
      </c>
      <c r="AH1" s="18">
        <v>30</v>
      </c>
      <c r="AI1" s="136">
        <v>93</v>
      </c>
      <c r="AJ1" s="18">
        <v>32</v>
      </c>
      <c r="AK1" s="136">
        <v>33</v>
      </c>
      <c r="AL1" s="18">
        <v>102</v>
      </c>
      <c r="AM1" s="136">
        <v>35</v>
      </c>
      <c r="AN1" s="18">
        <v>36</v>
      </c>
      <c r="AO1" s="136">
        <v>37</v>
      </c>
      <c r="AP1" s="18">
        <v>38</v>
      </c>
      <c r="AQ1" s="136">
        <v>39</v>
      </c>
      <c r="AR1" s="18">
        <v>120</v>
      </c>
      <c r="AS1" s="136">
        <v>41</v>
      </c>
      <c r="AT1" s="18">
        <v>126</v>
      </c>
      <c r="AU1" s="136">
        <v>43</v>
      </c>
      <c r="AV1" s="18">
        <v>44</v>
      </c>
      <c r="AW1" s="136">
        <v>45</v>
      </c>
      <c r="AX1" s="18">
        <v>46</v>
      </c>
      <c r="AY1" s="136">
        <v>141</v>
      </c>
      <c r="AZ1" s="18">
        <v>48</v>
      </c>
      <c r="BA1" s="136">
        <v>49</v>
      </c>
      <c r="BB1" s="18">
        <v>50</v>
      </c>
      <c r="BC1" s="136">
        <v>51</v>
      </c>
      <c r="BD1" s="18">
        <v>52</v>
      </c>
      <c r="BE1" s="136">
        <v>53</v>
      </c>
      <c r="BF1" s="18">
        <v>54</v>
      </c>
      <c r="BG1" s="136">
        <v>55</v>
      </c>
      <c r="BH1" s="18">
        <v>56</v>
      </c>
      <c r="BI1" s="136">
        <v>57</v>
      </c>
      <c r="BJ1" s="18">
        <v>58</v>
      </c>
      <c r="BK1" s="136">
        <v>59</v>
      </c>
      <c r="BL1" s="18">
        <v>60</v>
      </c>
      <c r="BM1" s="136">
        <v>61</v>
      </c>
      <c r="BN1" s="18">
        <v>62</v>
      </c>
      <c r="BO1" s="136">
        <v>63</v>
      </c>
      <c r="BP1" s="18">
        <v>64</v>
      </c>
      <c r="BQ1" s="136">
        <v>65</v>
      </c>
      <c r="BR1" s="18">
        <v>66</v>
      </c>
      <c r="BS1" s="136">
        <v>67</v>
      </c>
      <c r="BT1" s="18">
        <v>68</v>
      </c>
      <c r="BU1" s="136">
        <v>69</v>
      </c>
      <c r="BV1" s="18">
        <v>70</v>
      </c>
      <c r="BW1" s="136">
        <v>71</v>
      </c>
      <c r="BX1" s="18">
        <v>72</v>
      </c>
      <c r="BY1" s="136">
        <v>73</v>
      </c>
      <c r="BZ1" s="18">
        <v>74</v>
      </c>
      <c r="CA1" s="136">
        <v>75</v>
      </c>
      <c r="CB1" s="18">
        <v>76</v>
      </c>
      <c r="CC1" s="136">
        <v>77</v>
      </c>
      <c r="CD1" s="18">
        <v>78</v>
      </c>
      <c r="CE1" s="136">
        <v>79</v>
      </c>
      <c r="CF1" s="18">
        <v>80</v>
      </c>
      <c r="CG1" s="136">
        <v>81</v>
      </c>
      <c r="CH1" s="18">
        <v>82</v>
      </c>
      <c r="CI1" s="136">
        <v>83</v>
      </c>
      <c r="CJ1" s="18">
        <v>84</v>
      </c>
      <c r="CK1" s="136">
        <v>255</v>
      </c>
      <c r="CL1" s="18">
        <v>86</v>
      </c>
      <c r="CM1" s="136">
        <v>87</v>
      </c>
      <c r="CN1" s="18">
        <v>88</v>
      </c>
      <c r="CO1" s="136">
        <v>89</v>
      </c>
      <c r="CP1" s="18">
        <v>270</v>
      </c>
      <c r="CQ1" s="136">
        <v>91</v>
      </c>
      <c r="CR1" s="18">
        <v>276</v>
      </c>
      <c r="CS1" s="136">
        <v>93</v>
      </c>
      <c r="CT1" s="18">
        <v>94</v>
      </c>
      <c r="CU1" s="136">
        <v>95</v>
      </c>
      <c r="CV1" s="18">
        <v>96</v>
      </c>
      <c r="CW1" s="136">
        <v>97</v>
      </c>
      <c r="CX1" s="18">
        <v>98</v>
      </c>
      <c r="CY1" s="136">
        <v>99</v>
      </c>
      <c r="CZ1" s="18">
        <v>100</v>
      </c>
      <c r="DA1" s="136">
        <v>101</v>
      </c>
      <c r="DB1" s="18">
        <v>102</v>
      </c>
      <c r="DC1" s="136">
        <v>103</v>
      </c>
      <c r="DD1" s="18">
        <v>104</v>
      </c>
      <c r="DE1" s="136">
        <v>105</v>
      </c>
      <c r="DF1" s="18">
        <v>106</v>
      </c>
      <c r="DG1" s="136">
        <v>107</v>
      </c>
      <c r="DH1" s="136">
        <v>108</v>
      </c>
      <c r="DI1" s="136">
        <v>109</v>
      </c>
      <c r="DJ1" s="18">
        <v>110</v>
      </c>
      <c r="DK1" s="136">
        <v>111</v>
      </c>
      <c r="DL1" s="18">
        <v>336</v>
      </c>
      <c r="DM1" s="136">
        <v>113</v>
      </c>
      <c r="DN1" s="18">
        <v>114</v>
      </c>
      <c r="DO1" s="136">
        <v>115</v>
      </c>
      <c r="DP1" s="18">
        <v>116</v>
      </c>
      <c r="DQ1" s="136">
        <v>117</v>
      </c>
      <c r="DR1" s="18">
        <v>118</v>
      </c>
      <c r="DS1" s="136">
        <v>119</v>
      </c>
      <c r="DT1" s="18">
        <v>120</v>
      </c>
      <c r="DU1" s="136">
        <v>121</v>
      </c>
      <c r="DV1" s="18">
        <v>122</v>
      </c>
      <c r="DW1" s="136">
        <v>123</v>
      </c>
      <c r="DX1" s="18">
        <v>372</v>
      </c>
      <c r="DY1" s="136">
        <v>125</v>
      </c>
      <c r="DZ1" s="18">
        <v>126</v>
      </c>
      <c r="EA1" s="136">
        <v>127</v>
      </c>
      <c r="EB1" s="18">
        <v>128</v>
      </c>
      <c r="EC1" s="136">
        <v>129</v>
      </c>
      <c r="ED1" s="18">
        <v>130</v>
      </c>
      <c r="EE1" s="136">
        <v>131</v>
      </c>
      <c r="EF1" s="18">
        <v>132</v>
      </c>
      <c r="EG1" s="136">
        <v>133</v>
      </c>
      <c r="EH1" s="18">
        <v>134</v>
      </c>
      <c r="EI1" s="136">
        <v>135</v>
      </c>
      <c r="EJ1" s="18">
        <v>136</v>
      </c>
      <c r="EK1" s="136">
        <v>137</v>
      </c>
      <c r="EL1" s="18">
        <v>138</v>
      </c>
      <c r="EM1" s="136">
        <v>139</v>
      </c>
      <c r="EN1" s="18">
        <v>140</v>
      </c>
      <c r="EO1" s="136">
        <v>141</v>
      </c>
      <c r="EP1" s="18">
        <v>142</v>
      </c>
      <c r="EQ1" s="136">
        <v>143</v>
      </c>
      <c r="ER1" s="18">
        <v>144</v>
      </c>
      <c r="ES1" s="136">
        <v>145</v>
      </c>
      <c r="ET1" s="18">
        <v>146</v>
      </c>
      <c r="EU1" s="136">
        <v>147</v>
      </c>
      <c r="EV1" s="18">
        <v>148</v>
      </c>
      <c r="EW1" s="136">
        <v>447</v>
      </c>
      <c r="EX1" s="18">
        <v>150</v>
      </c>
      <c r="EY1" s="136">
        <v>151</v>
      </c>
      <c r="EZ1" s="18">
        <v>152</v>
      </c>
      <c r="FA1" s="136">
        <v>153</v>
      </c>
      <c r="FB1" s="18">
        <v>154</v>
      </c>
      <c r="FC1" s="136">
        <v>155</v>
      </c>
      <c r="FD1" s="18">
        <v>156</v>
      </c>
      <c r="FE1" s="136">
        <v>157</v>
      </c>
      <c r="FF1" s="18">
        <v>158</v>
      </c>
      <c r="FG1" s="136">
        <v>159</v>
      </c>
      <c r="FH1" s="18">
        <v>160</v>
      </c>
      <c r="FI1" s="136">
        <v>483</v>
      </c>
      <c r="FJ1" s="18">
        <v>162</v>
      </c>
      <c r="FK1" s="136">
        <v>163</v>
      </c>
      <c r="FL1" s="18">
        <v>164</v>
      </c>
      <c r="FM1" s="136">
        <v>165</v>
      </c>
      <c r="FN1" s="18">
        <v>166</v>
      </c>
      <c r="FO1" s="136">
        <v>167</v>
      </c>
      <c r="FP1" s="18">
        <v>168</v>
      </c>
      <c r="FQ1" s="136">
        <v>169</v>
      </c>
      <c r="FR1" s="18">
        <v>170</v>
      </c>
      <c r="FS1" s="136">
        <v>171</v>
      </c>
      <c r="FT1" s="18">
        <v>172</v>
      </c>
      <c r="FU1" s="136">
        <v>173</v>
      </c>
      <c r="FV1" s="18">
        <v>174</v>
      </c>
      <c r="FW1" s="136">
        <v>175</v>
      </c>
      <c r="FX1" s="18">
        <v>176</v>
      </c>
      <c r="FY1" s="18">
        <v>177</v>
      </c>
      <c r="FZ1" s="18">
        <v>178</v>
      </c>
      <c r="GA1" s="18">
        <v>179</v>
      </c>
      <c r="GB1" s="138"/>
      <c r="GD1"/>
      <c r="GE1"/>
    </row>
    <row r="2" spans="1:187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226" t="s">
        <v>641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226" t="s">
        <v>642</v>
      </c>
      <c r="FX2" s="226" t="s">
        <v>643</v>
      </c>
      <c r="FY2" s="226" t="s">
        <v>644</v>
      </c>
      <c r="FZ2" s="226" t="s">
        <v>645</v>
      </c>
      <c r="GA2" s="226" t="s">
        <v>646</v>
      </c>
      <c r="GB2" s="138"/>
      <c r="GD2"/>
      <c r="GE2"/>
    </row>
    <row r="3" spans="1:187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B3" s="138"/>
      <c r="GD3"/>
      <c r="GE3"/>
    </row>
    <row r="4" spans="1:187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43" t="s">
        <v>522</v>
      </c>
      <c r="GD4"/>
      <c r="GE4"/>
    </row>
    <row r="5" spans="1:187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</row>
    <row r="6" spans="1:187" ht="12.75" customHeight="1">
      <c r="A6" s="25" t="s">
        <v>924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</row>
    <row r="7" spans="1:187" ht="15.75" customHeight="1">
      <c r="A7" s="27" t="s">
        <v>524</v>
      </c>
      <c r="E7" s="149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</row>
    <row r="8" spans="1:187" ht="25.5" customHeight="1">
      <c r="B8" t="s">
        <v>525</v>
      </c>
      <c r="C8" s="16">
        <v>1</v>
      </c>
      <c r="E8" s="29">
        <v>3526318.77</v>
      </c>
      <c r="F8" s="29">
        <v>10665973.810000001</v>
      </c>
      <c r="G8" s="29">
        <v>2176098.25</v>
      </c>
      <c r="H8" s="29">
        <v>9759818.5299999993</v>
      </c>
      <c r="I8" s="29">
        <v>515815.14</v>
      </c>
      <c r="J8" s="29">
        <v>446145.51</v>
      </c>
      <c r="K8" s="29">
        <v>3288606.82</v>
      </c>
      <c r="L8" s="29">
        <v>546845.81999999995</v>
      </c>
      <c r="M8" s="29">
        <v>166283.68</v>
      </c>
      <c r="N8" s="29">
        <v>764213.57</v>
      </c>
      <c r="O8" s="29">
        <v>789249.48</v>
      </c>
      <c r="P8" s="29">
        <v>31465248.699999999</v>
      </c>
      <c r="Q8" s="29">
        <v>7604131.2800000003</v>
      </c>
      <c r="R8" s="29">
        <v>140191.97</v>
      </c>
      <c r="S8" s="29">
        <v>20316682.469999999</v>
      </c>
      <c r="T8" s="29">
        <v>353319.55</v>
      </c>
      <c r="U8" s="29">
        <v>782993.97</v>
      </c>
      <c r="V8" s="29">
        <v>88079.33</v>
      </c>
      <c r="W8" s="29">
        <v>47744.18</v>
      </c>
      <c r="X8" s="29">
        <v>95741.9</v>
      </c>
      <c r="Y8" s="29">
        <v>76532.47</v>
      </c>
      <c r="Z8" s="29">
        <v>46772.37</v>
      </c>
      <c r="AA8" s="29">
        <v>126980.12</v>
      </c>
      <c r="AB8" s="29">
        <v>102732.33</v>
      </c>
      <c r="AC8" s="29">
        <v>13274191.189999999</v>
      </c>
      <c r="AD8" s="29">
        <v>17597662.199999999</v>
      </c>
      <c r="AE8" s="29">
        <v>327943.84999999998</v>
      </c>
      <c r="AF8" s="29">
        <v>305029.40999999997</v>
      </c>
      <c r="AG8" s="29">
        <v>140972.29999999999</v>
      </c>
      <c r="AH8" s="29">
        <v>76991.94</v>
      </c>
      <c r="AI8" s="29">
        <v>782092.25</v>
      </c>
      <c r="AJ8" s="29">
        <v>267396.06</v>
      </c>
      <c r="AK8" s="29">
        <v>101068.27</v>
      </c>
      <c r="AL8" s="29">
        <v>116675.03</v>
      </c>
      <c r="AM8" s="29">
        <v>129731.19</v>
      </c>
      <c r="AN8" s="29">
        <v>192509.22</v>
      </c>
      <c r="AO8" s="29">
        <v>164351.96</v>
      </c>
      <c r="AP8" s="29">
        <v>146016.9</v>
      </c>
      <c r="AQ8" s="29">
        <v>1521493.24</v>
      </c>
      <c r="AR8" s="29">
        <v>32788055.629999999</v>
      </c>
      <c r="AS8" s="29">
        <v>259197.16</v>
      </c>
      <c r="AT8" s="29">
        <v>27866147.899999999</v>
      </c>
      <c r="AU8" s="29">
        <v>2453621.2599999998</v>
      </c>
      <c r="AV8" s="29">
        <v>1505897.22</v>
      </c>
      <c r="AW8" s="29">
        <v>124122.12</v>
      </c>
      <c r="AX8" s="29">
        <v>332399.3</v>
      </c>
      <c r="AY8" s="29">
        <v>90158.17</v>
      </c>
      <c r="AZ8" s="29">
        <v>103643.2</v>
      </c>
      <c r="BA8" s="29">
        <v>407579.15</v>
      </c>
      <c r="BB8" s="29">
        <v>4392699.0599999996</v>
      </c>
      <c r="BC8" s="29">
        <v>4626929.51</v>
      </c>
      <c r="BD8" s="29">
        <v>4458566.8600000003</v>
      </c>
      <c r="BE8" s="29">
        <v>6395043.6699999999</v>
      </c>
      <c r="BF8" s="29">
        <v>312982.52</v>
      </c>
      <c r="BG8" s="29">
        <v>654923.06999999995</v>
      </c>
      <c r="BH8" s="29">
        <v>8991583.2599999998</v>
      </c>
      <c r="BI8" s="29">
        <v>787482.89</v>
      </c>
      <c r="BJ8" s="29">
        <v>524996.93000000005</v>
      </c>
      <c r="BK8" s="29">
        <v>438763.81</v>
      </c>
      <c r="BL8" s="29">
        <v>2588497.06</v>
      </c>
      <c r="BM8" s="29">
        <v>5095279.2300000004</v>
      </c>
      <c r="BN8" s="29">
        <v>102066.99</v>
      </c>
      <c r="BO8" s="29">
        <v>317537.78999999998</v>
      </c>
      <c r="BP8" s="29">
        <v>705981.19</v>
      </c>
      <c r="BQ8" s="29">
        <v>681714.13</v>
      </c>
      <c r="BR8" s="29">
        <v>172504.2</v>
      </c>
      <c r="BS8" s="29">
        <v>1887438.82</v>
      </c>
      <c r="BT8" s="29">
        <v>1483322.8</v>
      </c>
      <c r="BU8" s="29">
        <v>413261.15</v>
      </c>
      <c r="BV8" s="29">
        <v>281664.59999999998</v>
      </c>
      <c r="BW8" s="29">
        <v>131034.45</v>
      </c>
      <c r="BX8" s="29">
        <v>790632.28</v>
      </c>
      <c r="BY8" s="29">
        <v>583222.84</v>
      </c>
      <c r="BZ8" s="29">
        <v>0</v>
      </c>
      <c r="CA8" s="29">
        <v>247889.43</v>
      </c>
      <c r="CB8" s="29">
        <v>0</v>
      </c>
      <c r="CC8" s="29">
        <v>19640.43</v>
      </c>
      <c r="CD8" s="29">
        <v>27765523.68</v>
      </c>
      <c r="CE8" s="29">
        <v>145593.44</v>
      </c>
      <c r="CF8" s="29">
        <v>47032.4</v>
      </c>
      <c r="CG8" s="29">
        <v>139140.67000000001</v>
      </c>
      <c r="CH8" s="29">
        <v>109933.82</v>
      </c>
      <c r="CI8" s="29">
        <v>83722.740000000005</v>
      </c>
      <c r="CJ8" s="29">
        <v>46960.9</v>
      </c>
      <c r="CK8" s="29">
        <v>179231.3</v>
      </c>
      <c r="CL8" s="29">
        <v>292228.28000000003</v>
      </c>
      <c r="CM8" s="29">
        <v>1835307.87</v>
      </c>
      <c r="CN8" s="29">
        <v>441991.14</v>
      </c>
      <c r="CO8" s="29">
        <v>519036.17</v>
      </c>
      <c r="CP8" s="29">
        <v>11199305.01</v>
      </c>
      <c r="CQ8" s="29">
        <v>6283106.7300000004</v>
      </c>
      <c r="CR8" s="29">
        <v>519756.43</v>
      </c>
      <c r="CS8" s="29">
        <v>268862.12</v>
      </c>
      <c r="CT8" s="29">
        <v>183525.22</v>
      </c>
      <c r="CU8" s="29">
        <v>193204.46</v>
      </c>
      <c r="CV8" s="29">
        <v>85054.399999999994</v>
      </c>
      <c r="CW8" s="29">
        <v>50054.93</v>
      </c>
      <c r="CX8" s="29">
        <v>27216.14</v>
      </c>
      <c r="CY8" s="29">
        <v>142346.99</v>
      </c>
      <c r="CZ8" s="29">
        <v>175855.19</v>
      </c>
      <c r="DA8" s="29">
        <v>54921.279999999999</v>
      </c>
      <c r="DB8" s="29">
        <v>408988.39</v>
      </c>
      <c r="DC8" s="29">
        <v>133031.67000000001</v>
      </c>
      <c r="DD8" s="29">
        <v>141706.10999999999</v>
      </c>
      <c r="DE8" s="29">
        <v>167603.23000000001</v>
      </c>
      <c r="DF8" s="29">
        <v>30039.23</v>
      </c>
      <c r="DG8" s="29">
        <v>123989.26</v>
      </c>
      <c r="DH8" s="29">
        <v>8257307.6200000001</v>
      </c>
      <c r="DI8" s="29">
        <v>27958.65</v>
      </c>
      <c r="DJ8" s="29">
        <v>427704.67</v>
      </c>
      <c r="DK8" s="29">
        <v>1116003.1499999999</v>
      </c>
      <c r="DL8" s="29">
        <v>201614.69</v>
      </c>
      <c r="DM8" s="29">
        <v>116069.26</v>
      </c>
      <c r="DN8" s="29">
        <v>1893457</v>
      </c>
      <c r="DO8" s="29">
        <v>203687.97</v>
      </c>
      <c r="DP8" s="29">
        <v>416201.36</v>
      </c>
      <c r="DQ8" s="29">
        <v>935889.58</v>
      </c>
      <c r="DR8" s="29">
        <v>170338.35</v>
      </c>
      <c r="DS8" s="29">
        <v>0</v>
      </c>
      <c r="DT8" s="29">
        <v>176422.73</v>
      </c>
      <c r="DU8" s="29">
        <v>153360.26</v>
      </c>
      <c r="DV8" s="29">
        <v>31998.89</v>
      </c>
      <c r="DW8" s="29">
        <v>101576.16</v>
      </c>
      <c r="DX8" s="29">
        <v>144774.75</v>
      </c>
      <c r="DY8" s="29">
        <v>47552.7</v>
      </c>
      <c r="DZ8" s="29">
        <v>27229.43</v>
      </c>
      <c r="EA8" s="29">
        <v>173220.01</v>
      </c>
      <c r="EB8" s="29">
        <v>685876.83</v>
      </c>
      <c r="EC8" s="29">
        <v>0</v>
      </c>
      <c r="ED8" s="29">
        <v>203069</v>
      </c>
      <c r="EE8" s="29">
        <v>143809.26</v>
      </c>
      <c r="EF8" s="29">
        <v>0</v>
      </c>
      <c r="EG8" s="29">
        <v>79377.61</v>
      </c>
      <c r="EH8" s="29">
        <v>198306.02</v>
      </c>
      <c r="EI8" s="29">
        <v>186099.01</v>
      </c>
      <c r="EJ8" s="29">
        <v>62938.33</v>
      </c>
      <c r="EK8" s="29">
        <v>3089488.06</v>
      </c>
      <c r="EL8" s="29">
        <v>3838980.6</v>
      </c>
      <c r="EM8" s="29">
        <v>231600.97</v>
      </c>
      <c r="EN8" s="29">
        <v>250325.03</v>
      </c>
      <c r="EO8" s="29">
        <v>150149.59</v>
      </c>
      <c r="EP8" s="29">
        <v>177439.55</v>
      </c>
      <c r="EQ8" s="29">
        <v>77339.490000000005</v>
      </c>
      <c r="ER8" s="29">
        <v>172514.54</v>
      </c>
      <c r="ES8" s="29">
        <v>910633.03</v>
      </c>
      <c r="ET8" s="29">
        <v>301446.90000000002</v>
      </c>
      <c r="EU8" s="29">
        <v>157316.26</v>
      </c>
      <c r="EV8" s="29">
        <v>177652.68</v>
      </c>
      <c r="EW8" s="29">
        <v>170875.8</v>
      </c>
      <c r="EX8" s="29">
        <v>0</v>
      </c>
      <c r="EY8" s="29">
        <v>228930.36</v>
      </c>
      <c r="EZ8" s="29">
        <v>79051.42</v>
      </c>
      <c r="FA8" s="29">
        <v>39432.730000000003</v>
      </c>
      <c r="FB8" s="29">
        <v>74795.53</v>
      </c>
      <c r="FC8" s="29">
        <v>1640777.33</v>
      </c>
      <c r="FD8" s="29">
        <v>420408.14</v>
      </c>
      <c r="FE8" s="29">
        <v>1176709.3600000001</v>
      </c>
      <c r="FF8" s="29">
        <v>248543.39</v>
      </c>
      <c r="FG8" s="29">
        <v>110267.13</v>
      </c>
      <c r="FH8" s="29">
        <v>129431.34</v>
      </c>
      <c r="FI8" s="29">
        <v>102416.7</v>
      </c>
      <c r="FJ8" s="29">
        <v>149442.73000000001</v>
      </c>
      <c r="FK8" s="29">
        <v>625678.13</v>
      </c>
      <c r="FL8" s="29">
        <v>634448.42000000004</v>
      </c>
      <c r="FM8" s="29">
        <v>1126900.83</v>
      </c>
      <c r="FN8" s="29">
        <v>2945985.4</v>
      </c>
      <c r="FO8" s="29">
        <v>1322531.3</v>
      </c>
      <c r="FP8" s="29">
        <v>7775954.4000000004</v>
      </c>
      <c r="FQ8" s="29">
        <v>0</v>
      </c>
      <c r="FR8" s="29">
        <v>1407393.49</v>
      </c>
      <c r="FS8" s="29">
        <v>689993.89</v>
      </c>
      <c r="FT8" s="29">
        <v>0</v>
      </c>
      <c r="FU8" s="29">
        <v>129541.11</v>
      </c>
      <c r="FV8" s="29">
        <v>132761.44</v>
      </c>
      <c r="FW8" s="29">
        <v>196488.42</v>
      </c>
      <c r="FX8" s="29">
        <v>484704.78</v>
      </c>
      <c r="FY8" s="29">
        <v>182651.09</v>
      </c>
      <c r="FZ8" s="29">
        <v>60383.79</v>
      </c>
      <c r="GA8" s="29">
        <v>1968962.86</v>
      </c>
      <c r="GB8" s="152">
        <v>343819585.60999984</v>
      </c>
      <c r="GC8" s="3"/>
      <c r="GD8" s="154"/>
    </row>
    <row r="9" spans="1:187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152">
        <v>0</v>
      </c>
    </row>
    <row r="10" spans="1:187" ht="30">
      <c r="B10" s="33" t="s">
        <v>527</v>
      </c>
      <c r="C10" s="16">
        <v>3</v>
      </c>
      <c r="E10" s="2">
        <v>1511</v>
      </c>
      <c r="F10" s="2">
        <v>7111</v>
      </c>
      <c r="G10" s="2">
        <v>1268.5</v>
      </c>
      <c r="H10" s="2">
        <v>8191</v>
      </c>
      <c r="I10" s="2">
        <v>1281.3</v>
      </c>
      <c r="J10" s="2">
        <v>513.9</v>
      </c>
      <c r="K10" s="2">
        <v>1259.0999999999999</v>
      </c>
      <c r="L10" s="2">
        <v>617</v>
      </c>
      <c r="M10" s="2">
        <v>313.8</v>
      </c>
      <c r="N10" s="2">
        <v>443.7</v>
      </c>
      <c r="O10" s="2">
        <v>239</v>
      </c>
      <c r="P10" s="2">
        <v>7369</v>
      </c>
      <c r="Q10" s="2">
        <v>3804.6</v>
      </c>
      <c r="R10" s="2">
        <v>482.8</v>
      </c>
      <c r="S10" s="2">
        <v>3580.2</v>
      </c>
      <c r="T10" s="2">
        <v>962.6</v>
      </c>
      <c r="U10" s="2">
        <v>610</v>
      </c>
      <c r="V10" s="2">
        <v>289</v>
      </c>
      <c r="W10" s="2">
        <v>235</v>
      </c>
      <c r="X10" s="2">
        <v>341</v>
      </c>
      <c r="Y10" s="2">
        <v>276.10000000000002</v>
      </c>
      <c r="Z10" s="2">
        <v>217</v>
      </c>
      <c r="AA10" s="2">
        <v>310.2</v>
      </c>
      <c r="AB10" s="2">
        <v>286.89999999999998</v>
      </c>
      <c r="AC10" s="2">
        <v>11084.5</v>
      </c>
      <c r="AD10" s="2">
        <v>9082</v>
      </c>
      <c r="AE10" s="2">
        <v>318</v>
      </c>
      <c r="AF10" s="2">
        <v>342</v>
      </c>
      <c r="AG10" s="2">
        <v>402</v>
      </c>
      <c r="AH10" s="2">
        <v>235</v>
      </c>
      <c r="AI10" s="2">
        <v>960</v>
      </c>
      <c r="AJ10" s="2">
        <v>409.6</v>
      </c>
      <c r="AK10" s="2">
        <v>197</v>
      </c>
      <c r="AL10" s="2">
        <v>108</v>
      </c>
      <c r="AM10" s="2">
        <v>516.5</v>
      </c>
      <c r="AN10" s="2">
        <v>297</v>
      </c>
      <c r="AO10" s="2">
        <v>482</v>
      </c>
      <c r="AP10" s="2">
        <v>260</v>
      </c>
      <c r="AQ10" s="2">
        <v>2156</v>
      </c>
      <c r="AR10" s="2">
        <v>10721.3</v>
      </c>
      <c r="AS10" s="2">
        <v>710.5</v>
      </c>
      <c r="AT10" s="2">
        <v>10186.5</v>
      </c>
      <c r="AU10" s="2">
        <v>1682</v>
      </c>
      <c r="AV10" s="2">
        <v>1643.6</v>
      </c>
      <c r="AW10" s="2">
        <v>1579.3</v>
      </c>
      <c r="AX10" s="2">
        <v>764.4</v>
      </c>
      <c r="AY10" s="2">
        <v>107</v>
      </c>
      <c r="AZ10" s="2">
        <v>397</v>
      </c>
      <c r="BA10" s="2">
        <v>838</v>
      </c>
      <c r="BB10" s="2">
        <v>2182.1</v>
      </c>
      <c r="BC10" s="2">
        <v>3246</v>
      </c>
      <c r="BD10" s="2">
        <v>4015.1</v>
      </c>
      <c r="BE10" s="2">
        <v>5322.6</v>
      </c>
      <c r="BF10" s="2">
        <v>344</v>
      </c>
      <c r="BG10" s="2">
        <v>645.6</v>
      </c>
      <c r="BH10" s="2">
        <v>7089.6</v>
      </c>
      <c r="BI10" s="2">
        <v>1629.3</v>
      </c>
      <c r="BJ10" s="2">
        <v>559</v>
      </c>
      <c r="BK10" s="2">
        <v>770.2</v>
      </c>
      <c r="BL10" s="2">
        <v>2179</v>
      </c>
      <c r="BM10" s="2">
        <v>4324</v>
      </c>
      <c r="BN10" s="2">
        <v>269.7</v>
      </c>
      <c r="BO10" s="2">
        <v>1505</v>
      </c>
      <c r="BP10" s="2">
        <v>865.5</v>
      </c>
      <c r="BQ10" s="2">
        <v>1094.2</v>
      </c>
      <c r="BR10" s="2">
        <v>275.8</v>
      </c>
      <c r="BS10" s="2">
        <v>1484.4</v>
      </c>
      <c r="BT10" s="2">
        <v>1677</v>
      </c>
      <c r="BU10" s="2">
        <v>391</v>
      </c>
      <c r="BV10" s="2">
        <v>416</v>
      </c>
      <c r="BW10" s="2">
        <v>211.1</v>
      </c>
      <c r="BX10" s="2">
        <v>735</v>
      </c>
      <c r="BY10" s="2">
        <v>569</v>
      </c>
      <c r="BZ10" s="2">
        <v>0</v>
      </c>
      <c r="CA10" s="2">
        <v>338.5</v>
      </c>
      <c r="CB10" s="2">
        <v>0</v>
      </c>
      <c r="CC10" s="2">
        <v>222.2</v>
      </c>
      <c r="CD10" s="2">
        <v>21107</v>
      </c>
      <c r="CE10" s="2">
        <v>471</v>
      </c>
      <c r="CF10" s="2">
        <v>115</v>
      </c>
      <c r="CG10" s="2">
        <v>472.5</v>
      </c>
      <c r="CH10" s="2">
        <v>409.4</v>
      </c>
      <c r="CI10" s="2">
        <v>178</v>
      </c>
      <c r="CJ10" s="2">
        <v>172</v>
      </c>
      <c r="CK10" s="2">
        <v>526</v>
      </c>
      <c r="CL10" s="2">
        <v>290.2</v>
      </c>
      <c r="CM10" s="2">
        <v>2140</v>
      </c>
      <c r="CN10" s="2">
        <v>428.8</v>
      </c>
      <c r="CO10" s="2">
        <v>613.70000000000005</v>
      </c>
      <c r="CP10" s="2">
        <v>11391.5</v>
      </c>
      <c r="CQ10" s="2">
        <v>4664</v>
      </c>
      <c r="CR10" s="2">
        <v>343.3</v>
      </c>
      <c r="CS10" s="2">
        <v>323</v>
      </c>
      <c r="CT10" s="2">
        <v>275.8</v>
      </c>
      <c r="CU10" s="2">
        <v>290</v>
      </c>
      <c r="CV10" s="2">
        <v>139</v>
      </c>
      <c r="CW10" s="2">
        <v>269</v>
      </c>
      <c r="CX10" s="2">
        <v>182.9</v>
      </c>
      <c r="CY10" s="2">
        <v>628</v>
      </c>
      <c r="CZ10" s="2">
        <v>713.7</v>
      </c>
      <c r="DA10" s="2">
        <v>200</v>
      </c>
      <c r="DB10" s="2">
        <v>670.5</v>
      </c>
      <c r="DC10" s="2">
        <v>282</v>
      </c>
      <c r="DD10" s="2">
        <v>336</v>
      </c>
      <c r="DE10" s="2">
        <v>427.8</v>
      </c>
      <c r="DF10" s="2">
        <v>109.9</v>
      </c>
      <c r="DG10" s="2">
        <v>142</v>
      </c>
      <c r="DH10" s="2">
        <v>9597</v>
      </c>
      <c r="DI10" s="2">
        <v>455.7</v>
      </c>
      <c r="DJ10" s="2">
        <v>537</v>
      </c>
      <c r="DK10" s="2">
        <v>1762.6</v>
      </c>
      <c r="DL10" s="2">
        <v>309.7</v>
      </c>
      <c r="DM10" s="2">
        <v>191</v>
      </c>
      <c r="DN10" s="2">
        <v>2007</v>
      </c>
      <c r="DO10" s="2">
        <v>232.5</v>
      </c>
      <c r="DP10" s="2">
        <v>969.2</v>
      </c>
      <c r="DQ10" s="2">
        <v>1171.7</v>
      </c>
      <c r="DR10" s="2">
        <v>412</v>
      </c>
      <c r="DS10" s="2">
        <v>0</v>
      </c>
      <c r="DT10" s="2">
        <v>165.1</v>
      </c>
      <c r="DU10" s="2">
        <v>206.9</v>
      </c>
      <c r="DV10" s="2">
        <v>178.3</v>
      </c>
      <c r="DW10" s="2">
        <v>254.5</v>
      </c>
      <c r="DX10" s="2">
        <v>122</v>
      </c>
      <c r="DY10" s="2">
        <v>104.1</v>
      </c>
      <c r="DZ10" s="2">
        <v>48</v>
      </c>
      <c r="EA10" s="2">
        <v>184</v>
      </c>
      <c r="EB10" s="2">
        <v>917.9</v>
      </c>
      <c r="EC10" s="2">
        <v>0</v>
      </c>
      <c r="ED10" s="2">
        <v>356</v>
      </c>
      <c r="EE10" s="2">
        <v>214.7</v>
      </c>
      <c r="EF10" s="2">
        <v>0</v>
      </c>
      <c r="EG10" s="2">
        <v>153</v>
      </c>
      <c r="EH10" s="2">
        <v>409.7</v>
      </c>
      <c r="EI10" s="2">
        <v>375</v>
      </c>
      <c r="EJ10" s="2">
        <v>97</v>
      </c>
      <c r="EK10" s="2">
        <v>2463.6999999999998</v>
      </c>
      <c r="EL10" s="2">
        <v>4678.6000000000004</v>
      </c>
      <c r="EM10" s="2">
        <v>401</v>
      </c>
      <c r="EN10" s="2">
        <v>359.2</v>
      </c>
      <c r="EO10" s="2">
        <v>413</v>
      </c>
      <c r="EP10" s="2">
        <v>126</v>
      </c>
      <c r="EQ10" s="2">
        <v>117</v>
      </c>
      <c r="ER10" s="2">
        <v>191.8</v>
      </c>
      <c r="ES10" s="2">
        <v>565</v>
      </c>
      <c r="ET10" s="2">
        <v>304.10000000000002</v>
      </c>
      <c r="EU10" s="2">
        <v>449</v>
      </c>
      <c r="EV10" s="2">
        <v>206</v>
      </c>
      <c r="EW10" s="2">
        <v>329</v>
      </c>
      <c r="EX10" s="2">
        <v>0</v>
      </c>
      <c r="EY10" s="2">
        <v>142</v>
      </c>
      <c r="EZ10" s="2">
        <v>136</v>
      </c>
      <c r="FA10" s="2">
        <v>112</v>
      </c>
      <c r="FB10" s="2">
        <v>201.1</v>
      </c>
      <c r="FC10" s="2">
        <v>1094</v>
      </c>
      <c r="FD10" s="2">
        <v>505.2</v>
      </c>
      <c r="FE10" s="2">
        <v>1288.5999999999999</v>
      </c>
      <c r="FF10" s="2">
        <v>628.1</v>
      </c>
      <c r="FG10" s="2">
        <v>454</v>
      </c>
      <c r="FH10" s="2">
        <v>190</v>
      </c>
      <c r="FI10" s="2">
        <v>330</v>
      </c>
      <c r="FJ10" s="2">
        <v>668</v>
      </c>
      <c r="FK10" s="2">
        <v>692.6</v>
      </c>
      <c r="FL10" s="2">
        <v>798</v>
      </c>
      <c r="FM10" s="2">
        <v>1424</v>
      </c>
      <c r="FN10" s="2">
        <v>3217.1</v>
      </c>
      <c r="FO10" s="2">
        <v>1358.7</v>
      </c>
      <c r="FP10" s="2">
        <v>3420.3</v>
      </c>
      <c r="FQ10" s="2">
        <v>0</v>
      </c>
      <c r="FR10" s="2">
        <v>1233.2</v>
      </c>
      <c r="FS10" s="2">
        <v>1044.4000000000001</v>
      </c>
      <c r="FT10" s="2">
        <v>0</v>
      </c>
      <c r="FU10" s="2">
        <v>470</v>
      </c>
      <c r="FV10" s="2">
        <v>312</v>
      </c>
      <c r="FW10" s="2">
        <v>721.2</v>
      </c>
      <c r="FX10" s="2">
        <v>862</v>
      </c>
      <c r="FY10" s="2">
        <v>541</v>
      </c>
      <c r="FZ10" s="2">
        <v>205</v>
      </c>
      <c r="GA10" s="2">
        <v>1156.4000000000001</v>
      </c>
      <c r="GB10" s="152">
        <v>242905.70000000016</v>
      </c>
      <c r="GC10" s="34"/>
    </row>
    <row r="11" spans="1:187" ht="26.25">
      <c r="B11" s="32" t="s">
        <v>953</v>
      </c>
      <c r="C11" s="16">
        <v>4</v>
      </c>
      <c r="E11" s="1">
        <v>171</v>
      </c>
      <c r="F11" s="1">
        <v>163</v>
      </c>
      <c r="G11" s="1">
        <v>174</v>
      </c>
      <c r="H11" s="1">
        <v>144</v>
      </c>
      <c r="I11" s="1">
        <v>144</v>
      </c>
      <c r="J11" s="1">
        <v>162</v>
      </c>
      <c r="K11" s="1">
        <v>171</v>
      </c>
      <c r="L11" s="1">
        <v>147</v>
      </c>
      <c r="M11" s="1">
        <v>144</v>
      </c>
      <c r="N11" s="1">
        <v>170</v>
      </c>
      <c r="O11" s="1">
        <v>171</v>
      </c>
      <c r="P11" s="1">
        <v>169</v>
      </c>
      <c r="Q11" s="1">
        <v>173</v>
      </c>
      <c r="R11" s="1">
        <v>142</v>
      </c>
      <c r="S11" s="1">
        <v>168</v>
      </c>
      <c r="T11" s="1">
        <v>165</v>
      </c>
      <c r="U11" s="1">
        <v>167</v>
      </c>
      <c r="V11" s="1">
        <v>143</v>
      </c>
      <c r="W11" s="1">
        <v>145</v>
      </c>
      <c r="X11" s="1">
        <v>142</v>
      </c>
      <c r="Y11" s="1">
        <v>139</v>
      </c>
      <c r="Z11" s="1">
        <v>140</v>
      </c>
      <c r="AA11" s="1">
        <v>144</v>
      </c>
      <c r="AB11" s="1">
        <v>141</v>
      </c>
      <c r="AC11" s="1">
        <v>174</v>
      </c>
      <c r="AD11" s="1">
        <v>170</v>
      </c>
      <c r="AE11" s="1">
        <v>165</v>
      </c>
      <c r="AF11" s="1">
        <v>149</v>
      </c>
      <c r="AG11" s="1">
        <v>152</v>
      </c>
      <c r="AH11" s="1">
        <v>142</v>
      </c>
      <c r="AI11" s="1">
        <v>147</v>
      </c>
      <c r="AJ11" s="1">
        <v>144</v>
      </c>
      <c r="AK11" s="1">
        <v>145</v>
      </c>
      <c r="AL11" s="1">
        <v>141</v>
      </c>
      <c r="AM11" s="1">
        <v>143</v>
      </c>
      <c r="AN11" s="1">
        <v>142</v>
      </c>
      <c r="AO11" s="1">
        <v>143</v>
      </c>
      <c r="AP11" s="1">
        <v>140</v>
      </c>
      <c r="AQ11" s="1">
        <v>170</v>
      </c>
      <c r="AR11" s="1">
        <v>172</v>
      </c>
      <c r="AS11" s="1">
        <v>143</v>
      </c>
      <c r="AT11" s="1">
        <v>170</v>
      </c>
      <c r="AU11" s="1">
        <v>167</v>
      </c>
      <c r="AV11" s="1">
        <v>169</v>
      </c>
      <c r="AW11" s="1">
        <v>139</v>
      </c>
      <c r="AX11" s="1">
        <v>144</v>
      </c>
      <c r="AY11" s="1">
        <v>138</v>
      </c>
      <c r="AZ11" s="1">
        <v>136</v>
      </c>
      <c r="BA11" s="1">
        <v>147</v>
      </c>
      <c r="BB11" s="1">
        <v>164</v>
      </c>
      <c r="BC11" s="1">
        <v>167</v>
      </c>
      <c r="BD11" s="1">
        <v>168</v>
      </c>
      <c r="BE11" s="1">
        <v>169</v>
      </c>
      <c r="BF11" s="1">
        <v>168</v>
      </c>
      <c r="BG11" s="1">
        <v>163</v>
      </c>
      <c r="BH11" s="1">
        <v>170</v>
      </c>
      <c r="BI11" s="1">
        <v>144</v>
      </c>
      <c r="BJ11" s="1">
        <v>143</v>
      </c>
      <c r="BK11" s="1">
        <v>139</v>
      </c>
      <c r="BL11" s="1">
        <v>166</v>
      </c>
      <c r="BM11" s="1">
        <v>163</v>
      </c>
      <c r="BN11" s="1">
        <v>141</v>
      </c>
      <c r="BO11" s="1">
        <v>146</v>
      </c>
      <c r="BP11" s="1">
        <v>160</v>
      </c>
      <c r="BQ11" s="1">
        <v>145</v>
      </c>
      <c r="BR11" s="1">
        <v>140</v>
      </c>
      <c r="BS11" s="1">
        <v>172</v>
      </c>
      <c r="BT11" s="1">
        <v>148</v>
      </c>
      <c r="BU11" s="1">
        <v>143</v>
      </c>
      <c r="BV11" s="1">
        <v>148</v>
      </c>
      <c r="BW11" s="1">
        <v>145</v>
      </c>
      <c r="BX11" s="1">
        <v>146</v>
      </c>
      <c r="BY11" s="1">
        <v>171</v>
      </c>
      <c r="BZ11" s="1">
        <v>0</v>
      </c>
      <c r="CA11" s="1">
        <v>138</v>
      </c>
      <c r="CB11" s="1">
        <v>0</v>
      </c>
      <c r="CC11" s="1">
        <v>146</v>
      </c>
      <c r="CD11" s="1">
        <v>172</v>
      </c>
      <c r="CE11" s="1">
        <v>145</v>
      </c>
      <c r="CF11" s="1">
        <v>145</v>
      </c>
      <c r="CG11" s="1">
        <v>147</v>
      </c>
      <c r="CH11" s="1">
        <v>144</v>
      </c>
      <c r="CI11" s="1">
        <v>143</v>
      </c>
      <c r="CJ11" s="1">
        <v>143</v>
      </c>
      <c r="CK11" s="1">
        <v>143</v>
      </c>
      <c r="CL11" s="1">
        <v>162</v>
      </c>
      <c r="CM11" s="1">
        <v>167</v>
      </c>
      <c r="CN11" s="1">
        <v>145</v>
      </c>
      <c r="CO11" s="1">
        <v>146</v>
      </c>
      <c r="CP11" s="1">
        <v>175</v>
      </c>
      <c r="CQ11" s="1">
        <v>169</v>
      </c>
      <c r="CR11" s="1">
        <v>168</v>
      </c>
      <c r="CS11" s="1">
        <v>145</v>
      </c>
      <c r="CT11" s="1">
        <v>142</v>
      </c>
      <c r="CU11" s="1">
        <v>141</v>
      </c>
      <c r="CV11" s="1">
        <v>142</v>
      </c>
      <c r="CW11" s="1">
        <v>139</v>
      </c>
      <c r="CX11" s="1">
        <v>141</v>
      </c>
      <c r="CY11" s="1">
        <v>142</v>
      </c>
      <c r="CZ11" s="1">
        <v>143</v>
      </c>
      <c r="DA11" s="1">
        <v>142</v>
      </c>
      <c r="DB11" s="1">
        <v>150</v>
      </c>
      <c r="DC11" s="1">
        <v>147</v>
      </c>
      <c r="DD11" s="1">
        <v>164</v>
      </c>
      <c r="DE11" s="1">
        <v>162</v>
      </c>
      <c r="DF11" s="1">
        <v>148</v>
      </c>
      <c r="DG11" s="1">
        <v>146</v>
      </c>
      <c r="DH11" s="1">
        <v>174</v>
      </c>
      <c r="DI11" s="1">
        <v>145</v>
      </c>
      <c r="DJ11" s="1">
        <v>145</v>
      </c>
      <c r="DK11" s="1">
        <v>148</v>
      </c>
      <c r="DL11" s="1">
        <v>146</v>
      </c>
      <c r="DM11" s="1">
        <v>144</v>
      </c>
      <c r="DN11" s="1">
        <v>167</v>
      </c>
      <c r="DO11" s="1">
        <v>150</v>
      </c>
      <c r="DP11" s="1">
        <v>147</v>
      </c>
      <c r="DQ11" s="1">
        <v>149</v>
      </c>
      <c r="DR11" s="1">
        <v>143</v>
      </c>
      <c r="DS11" s="1">
        <v>0</v>
      </c>
      <c r="DT11" s="1">
        <v>143</v>
      </c>
      <c r="DU11" s="1">
        <v>147</v>
      </c>
      <c r="DV11" s="1">
        <v>140</v>
      </c>
      <c r="DW11" s="1">
        <v>165</v>
      </c>
      <c r="DX11" s="1">
        <v>143</v>
      </c>
      <c r="DY11" s="1">
        <v>138</v>
      </c>
      <c r="DZ11" s="1">
        <v>167</v>
      </c>
      <c r="EA11" s="1">
        <v>165</v>
      </c>
      <c r="EB11" s="1">
        <v>150</v>
      </c>
      <c r="EC11" s="1">
        <v>0</v>
      </c>
      <c r="ED11" s="1">
        <v>149</v>
      </c>
      <c r="EE11" s="1">
        <v>149</v>
      </c>
      <c r="EF11" s="1">
        <v>0</v>
      </c>
      <c r="EG11" s="1">
        <v>142</v>
      </c>
      <c r="EH11" s="1">
        <v>142</v>
      </c>
      <c r="EI11" s="1">
        <v>144</v>
      </c>
      <c r="EJ11" s="1">
        <v>143</v>
      </c>
      <c r="EK11" s="1">
        <v>147</v>
      </c>
      <c r="EL11" s="1">
        <v>148</v>
      </c>
      <c r="EM11" s="1">
        <v>145</v>
      </c>
      <c r="EN11" s="1">
        <v>144</v>
      </c>
      <c r="EO11" s="1">
        <v>139</v>
      </c>
      <c r="EP11" s="1">
        <v>146</v>
      </c>
      <c r="EQ11" s="1">
        <v>147</v>
      </c>
      <c r="ER11" s="1">
        <v>143</v>
      </c>
      <c r="ES11" s="1">
        <v>168</v>
      </c>
      <c r="ET11" s="1">
        <v>145</v>
      </c>
      <c r="EU11" s="1">
        <v>141</v>
      </c>
      <c r="EV11" s="1">
        <v>141</v>
      </c>
      <c r="EW11" s="1">
        <v>148</v>
      </c>
      <c r="EX11" s="1">
        <v>0</v>
      </c>
      <c r="EY11" s="1">
        <v>171</v>
      </c>
      <c r="EZ11" s="1">
        <v>147</v>
      </c>
      <c r="FA11" s="1">
        <v>165</v>
      </c>
      <c r="FB11" s="1">
        <v>149</v>
      </c>
      <c r="FC11" s="1">
        <v>172</v>
      </c>
      <c r="FD11" s="1">
        <v>134</v>
      </c>
      <c r="FE11" s="1">
        <v>159</v>
      </c>
      <c r="FF11" s="1">
        <v>147</v>
      </c>
      <c r="FG11" s="1">
        <v>140</v>
      </c>
      <c r="FH11" s="1">
        <v>147</v>
      </c>
      <c r="FI11" s="1">
        <v>142</v>
      </c>
      <c r="FJ11" s="1">
        <v>146</v>
      </c>
      <c r="FK11" s="1">
        <v>153</v>
      </c>
      <c r="FL11" s="1">
        <v>167</v>
      </c>
      <c r="FM11" s="1">
        <v>170</v>
      </c>
      <c r="FN11" s="1">
        <v>171</v>
      </c>
      <c r="FO11" s="1">
        <v>170</v>
      </c>
      <c r="FP11" s="1">
        <v>168</v>
      </c>
      <c r="FQ11" s="1">
        <v>0</v>
      </c>
      <c r="FR11" s="1">
        <v>171</v>
      </c>
      <c r="FS11" s="1">
        <v>171</v>
      </c>
      <c r="FT11" s="1">
        <v>0</v>
      </c>
      <c r="FU11" s="1">
        <v>141</v>
      </c>
      <c r="FV11" s="1">
        <v>145</v>
      </c>
      <c r="FW11" s="1">
        <v>148</v>
      </c>
      <c r="FX11" s="1">
        <v>163</v>
      </c>
      <c r="FY11" s="1">
        <v>145</v>
      </c>
      <c r="FZ11" s="1">
        <v>143</v>
      </c>
      <c r="GA11" s="1">
        <v>163</v>
      </c>
      <c r="GB11" s="152">
        <v>26047</v>
      </c>
      <c r="GC11" s="34"/>
    </row>
    <row r="12" spans="1:187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152">
        <v>0</v>
      </c>
    </row>
    <row r="13" spans="1:187" ht="15.75" customHeight="1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pans="1:187" ht="15.75" customHeight="1">
      <c r="A14" s="27" t="s">
        <v>530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pans="1:187" ht="15.75" customHeight="1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pans="1:187" ht="45">
      <c r="B16" s="33" t="s">
        <v>531</v>
      </c>
      <c r="C16" s="16">
        <v>6</v>
      </c>
      <c r="E16" s="1">
        <v>6489</v>
      </c>
      <c r="F16" s="1">
        <v>10453</v>
      </c>
      <c r="G16" s="1">
        <v>4303</v>
      </c>
      <c r="H16" s="1">
        <v>9382</v>
      </c>
      <c r="I16" s="1">
        <v>829</v>
      </c>
      <c r="J16" s="1">
        <v>656</v>
      </c>
      <c r="K16" s="1">
        <v>1611</v>
      </c>
      <c r="L16" s="1">
        <v>1078</v>
      </c>
      <c r="M16" s="1">
        <v>193</v>
      </c>
      <c r="N16" s="1">
        <v>290</v>
      </c>
      <c r="O16" s="1">
        <v>464</v>
      </c>
      <c r="P16" s="1">
        <v>20384</v>
      </c>
      <c r="Q16" s="1">
        <v>5514</v>
      </c>
      <c r="R16" s="1">
        <v>203</v>
      </c>
      <c r="S16" s="1">
        <v>7425</v>
      </c>
      <c r="T16" s="1">
        <v>265</v>
      </c>
      <c r="U16" s="1">
        <v>1582</v>
      </c>
      <c r="V16" s="1">
        <v>71</v>
      </c>
      <c r="W16" s="1">
        <v>29</v>
      </c>
      <c r="X16" s="1">
        <v>29</v>
      </c>
      <c r="Y16" s="1">
        <v>40</v>
      </c>
      <c r="Z16" s="1">
        <v>17</v>
      </c>
      <c r="AA16" s="1">
        <v>118</v>
      </c>
      <c r="AB16" s="1">
        <v>150</v>
      </c>
      <c r="AC16" s="1">
        <v>5534</v>
      </c>
      <c r="AD16" s="1">
        <v>5509</v>
      </c>
      <c r="AE16" s="1">
        <v>300</v>
      </c>
      <c r="AF16" s="1">
        <v>293</v>
      </c>
      <c r="AG16" s="1">
        <v>43</v>
      </c>
      <c r="AH16" s="1">
        <v>28</v>
      </c>
      <c r="AI16" s="1">
        <v>201</v>
      </c>
      <c r="AJ16" s="1">
        <v>988</v>
      </c>
      <c r="AK16" s="1">
        <v>293</v>
      </c>
      <c r="AL16" s="1">
        <v>70</v>
      </c>
      <c r="AM16" s="1">
        <v>193</v>
      </c>
      <c r="AN16" s="1">
        <v>305</v>
      </c>
      <c r="AO16" s="1">
        <v>157</v>
      </c>
      <c r="AP16" s="1">
        <v>200</v>
      </c>
      <c r="AQ16" s="1">
        <v>2991</v>
      </c>
      <c r="AR16" s="1">
        <v>25197</v>
      </c>
      <c r="AS16" s="1">
        <v>108</v>
      </c>
      <c r="AT16" s="1">
        <v>19442</v>
      </c>
      <c r="AU16" s="1">
        <v>3275</v>
      </c>
      <c r="AV16" s="1">
        <v>532</v>
      </c>
      <c r="AW16" s="1">
        <v>92</v>
      </c>
      <c r="AX16" s="1">
        <v>157</v>
      </c>
      <c r="AY16" s="1">
        <v>179</v>
      </c>
      <c r="AZ16" s="1">
        <v>41</v>
      </c>
      <c r="BA16" s="1">
        <v>275</v>
      </c>
      <c r="BB16" s="1">
        <v>3413</v>
      </c>
      <c r="BC16" s="1">
        <v>4222</v>
      </c>
      <c r="BD16" s="1">
        <v>3493</v>
      </c>
      <c r="BE16" s="1">
        <v>7015</v>
      </c>
      <c r="BF16" s="1">
        <v>29</v>
      </c>
      <c r="BG16" s="1">
        <v>537</v>
      </c>
      <c r="BH16" s="1">
        <v>8706</v>
      </c>
      <c r="BI16" s="1">
        <v>1101</v>
      </c>
      <c r="BJ16" s="1">
        <v>1210</v>
      </c>
      <c r="BK16" s="1">
        <v>149</v>
      </c>
      <c r="BL16" s="1">
        <v>2235</v>
      </c>
      <c r="BM16" s="1">
        <v>2219</v>
      </c>
      <c r="BN16" s="1">
        <v>19</v>
      </c>
      <c r="BO16" s="1">
        <v>409</v>
      </c>
      <c r="BP16" s="1">
        <v>521</v>
      </c>
      <c r="BQ16" s="1">
        <v>1268</v>
      </c>
      <c r="BR16" s="1">
        <v>167</v>
      </c>
      <c r="BS16" s="1">
        <v>809</v>
      </c>
      <c r="BT16" s="1">
        <v>2994</v>
      </c>
      <c r="BU16" s="1">
        <v>826</v>
      </c>
      <c r="BV16" s="1">
        <v>397</v>
      </c>
      <c r="BW16" s="1">
        <v>250</v>
      </c>
      <c r="BX16" s="1">
        <v>808</v>
      </c>
      <c r="BY16" s="1">
        <v>2066</v>
      </c>
      <c r="BZ16" s="1">
        <v>0</v>
      </c>
      <c r="CA16" s="1">
        <v>160</v>
      </c>
      <c r="CB16" s="1">
        <v>0</v>
      </c>
      <c r="CC16" s="1">
        <v>9</v>
      </c>
      <c r="CD16" s="1">
        <v>23584</v>
      </c>
      <c r="CE16" s="1">
        <v>78</v>
      </c>
      <c r="CF16" s="1">
        <v>29</v>
      </c>
      <c r="CG16" s="1">
        <v>175</v>
      </c>
      <c r="CH16" s="1">
        <v>89</v>
      </c>
      <c r="CI16" s="1">
        <v>35</v>
      </c>
      <c r="CJ16" s="1">
        <v>17</v>
      </c>
      <c r="CK16" s="1">
        <v>140</v>
      </c>
      <c r="CL16" s="1">
        <v>845</v>
      </c>
      <c r="CM16" s="1">
        <v>1169</v>
      </c>
      <c r="CN16" s="1">
        <v>1250</v>
      </c>
      <c r="CO16" s="1">
        <v>245</v>
      </c>
      <c r="CP16" s="1">
        <v>12130</v>
      </c>
      <c r="CQ16" s="1">
        <v>3692</v>
      </c>
      <c r="CR16" s="1">
        <v>520</v>
      </c>
      <c r="CS16" s="1">
        <v>815</v>
      </c>
      <c r="CT16" s="1">
        <v>230</v>
      </c>
      <c r="CU16" s="1">
        <v>290</v>
      </c>
      <c r="CV16" s="1">
        <v>58</v>
      </c>
      <c r="CW16" s="1">
        <v>68</v>
      </c>
      <c r="CX16" s="1">
        <v>12</v>
      </c>
      <c r="CY16" s="1">
        <v>57</v>
      </c>
      <c r="CZ16" s="1">
        <v>234</v>
      </c>
      <c r="DA16" s="1">
        <v>32</v>
      </c>
      <c r="DB16" s="1">
        <v>292</v>
      </c>
      <c r="DC16" s="1">
        <v>130</v>
      </c>
      <c r="DD16" s="1">
        <v>273</v>
      </c>
      <c r="DE16" s="1">
        <v>162</v>
      </c>
      <c r="DF16" s="1">
        <v>45</v>
      </c>
      <c r="DG16" s="1">
        <v>287</v>
      </c>
      <c r="DH16" s="1">
        <v>7412</v>
      </c>
      <c r="DI16" s="1">
        <v>76</v>
      </c>
      <c r="DJ16" s="1">
        <v>1759</v>
      </c>
      <c r="DK16" s="1">
        <v>1909</v>
      </c>
      <c r="DL16" s="1">
        <v>287</v>
      </c>
      <c r="DM16" s="1">
        <v>248</v>
      </c>
      <c r="DN16" s="1">
        <v>1760</v>
      </c>
      <c r="DO16" s="1">
        <v>256</v>
      </c>
      <c r="DP16" s="1">
        <v>297</v>
      </c>
      <c r="DQ16" s="1">
        <v>1543</v>
      </c>
      <c r="DR16" s="1">
        <v>109</v>
      </c>
      <c r="DS16" s="1">
        <v>0</v>
      </c>
      <c r="DT16" s="1">
        <v>277</v>
      </c>
      <c r="DU16" s="1">
        <v>135</v>
      </c>
      <c r="DV16" s="1">
        <v>181</v>
      </c>
      <c r="DW16" s="1">
        <v>141</v>
      </c>
      <c r="DX16" s="1">
        <v>176</v>
      </c>
      <c r="DY16" s="1">
        <v>110</v>
      </c>
      <c r="DZ16" s="1">
        <v>48</v>
      </c>
      <c r="EA16" s="1">
        <v>111</v>
      </c>
      <c r="EB16" s="1">
        <v>743</v>
      </c>
      <c r="EC16" s="1">
        <v>0</v>
      </c>
      <c r="ED16" s="1">
        <v>56</v>
      </c>
      <c r="EE16" s="1">
        <v>124</v>
      </c>
      <c r="EF16" s="1">
        <v>0</v>
      </c>
      <c r="EG16" s="1">
        <v>48</v>
      </c>
      <c r="EH16" s="1">
        <v>428</v>
      </c>
      <c r="EI16" s="1">
        <v>87</v>
      </c>
      <c r="EJ16" s="1">
        <v>126</v>
      </c>
      <c r="EK16" s="1">
        <v>1591</v>
      </c>
      <c r="EL16" s="1">
        <v>2340</v>
      </c>
      <c r="EM16" s="1">
        <v>270</v>
      </c>
      <c r="EN16" s="1">
        <v>239</v>
      </c>
      <c r="EO16" s="1">
        <v>203</v>
      </c>
      <c r="EP16" s="1">
        <v>485</v>
      </c>
      <c r="EQ16" s="1">
        <v>296</v>
      </c>
      <c r="ER16" s="1">
        <v>101</v>
      </c>
      <c r="ES16" s="1">
        <v>496</v>
      </c>
      <c r="ET16" s="1">
        <v>256</v>
      </c>
      <c r="EU16" s="1">
        <v>97</v>
      </c>
      <c r="EV16" s="1">
        <v>73</v>
      </c>
      <c r="EW16" s="1">
        <v>579</v>
      </c>
      <c r="EX16" s="1">
        <v>0</v>
      </c>
      <c r="EY16" s="1">
        <v>463</v>
      </c>
      <c r="EZ16" s="1">
        <v>69</v>
      </c>
      <c r="FA16" s="1">
        <v>21</v>
      </c>
      <c r="FB16" s="1">
        <v>35</v>
      </c>
      <c r="FC16" s="1">
        <v>1614</v>
      </c>
      <c r="FD16" s="1">
        <v>143</v>
      </c>
      <c r="FE16" s="1">
        <v>650</v>
      </c>
      <c r="FF16" s="1">
        <v>158</v>
      </c>
      <c r="FG16" s="1">
        <v>101</v>
      </c>
      <c r="FH16" s="1">
        <v>198</v>
      </c>
      <c r="FI16" s="1">
        <v>83</v>
      </c>
      <c r="FJ16" s="1">
        <v>70</v>
      </c>
      <c r="FK16" s="1">
        <v>752</v>
      </c>
      <c r="FL16" s="1">
        <v>627</v>
      </c>
      <c r="FM16" s="1">
        <v>777</v>
      </c>
      <c r="FN16" s="1">
        <v>1864</v>
      </c>
      <c r="FO16" s="1">
        <v>3971</v>
      </c>
      <c r="FP16" s="1">
        <v>7094</v>
      </c>
      <c r="FQ16" s="1">
        <v>0</v>
      </c>
      <c r="FR16" s="1">
        <v>749</v>
      </c>
      <c r="FS16" s="1">
        <v>682</v>
      </c>
      <c r="FT16" s="1">
        <v>0</v>
      </c>
      <c r="FU16" s="1">
        <v>64</v>
      </c>
      <c r="FV16" s="1">
        <v>39</v>
      </c>
      <c r="FW16" s="1">
        <v>146</v>
      </c>
      <c r="FX16" s="1">
        <v>684</v>
      </c>
      <c r="FY16" s="1">
        <v>164</v>
      </c>
      <c r="FZ16" s="1">
        <v>64</v>
      </c>
      <c r="GA16" s="1">
        <v>2295</v>
      </c>
      <c r="GB16" s="161">
        <v>279043</v>
      </c>
      <c r="GD16" s="2"/>
    </row>
    <row r="17" spans="1:192" ht="26.25">
      <c r="B17" s="32" t="s">
        <v>954</v>
      </c>
      <c r="C17" s="16">
        <v>7</v>
      </c>
      <c r="E17" s="2">
        <v>9092</v>
      </c>
      <c r="F17" s="2">
        <v>236237.7</v>
      </c>
      <c r="G17" s="2">
        <v>23948</v>
      </c>
      <c r="H17" s="2">
        <v>122629</v>
      </c>
      <c r="I17" s="2">
        <v>25192</v>
      </c>
      <c r="J17" s="2">
        <v>50042</v>
      </c>
      <c r="K17" s="2">
        <v>17537</v>
      </c>
      <c r="L17" s="2">
        <v>124150</v>
      </c>
      <c r="M17" s="2">
        <v>19732</v>
      </c>
      <c r="N17" s="2">
        <v>7248</v>
      </c>
      <c r="O17" s="2">
        <v>11819.7</v>
      </c>
      <c r="P17" s="2">
        <v>121752</v>
      </c>
      <c r="Q17" s="2">
        <v>44617</v>
      </c>
      <c r="R17" s="2">
        <v>19088</v>
      </c>
      <c r="S17" s="2">
        <v>114827.3</v>
      </c>
      <c r="T17" s="2">
        <v>38945</v>
      </c>
      <c r="U17" s="2">
        <v>78496</v>
      </c>
      <c r="V17" s="2">
        <v>33324</v>
      </c>
      <c r="W17" s="2">
        <v>33962</v>
      </c>
      <c r="X17" s="2">
        <v>67787</v>
      </c>
      <c r="Y17" s="2">
        <v>19586</v>
      </c>
      <c r="Z17" s="2">
        <v>24662</v>
      </c>
      <c r="AA17" s="2">
        <v>46883</v>
      </c>
      <c r="AB17" s="2">
        <v>57937</v>
      </c>
      <c r="AC17" s="2">
        <v>211908</v>
      </c>
      <c r="AD17" s="2">
        <v>87662</v>
      </c>
      <c r="AE17" s="2">
        <v>64870</v>
      </c>
      <c r="AF17" s="2">
        <v>80456</v>
      </c>
      <c r="AG17" s="2">
        <v>39215</v>
      </c>
      <c r="AH17" s="2">
        <v>35032</v>
      </c>
      <c r="AI17" s="2">
        <v>43576</v>
      </c>
      <c r="AJ17" s="2">
        <v>59306</v>
      </c>
      <c r="AK17" s="2">
        <v>40939</v>
      </c>
      <c r="AL17" s="2">
        <v>31918</v>
      </c>
      <c r="AM17" s="2">
        <v>16736</v>
      </c>
      <c r="AN17" s="2">
        <v>26585</v>
      </c>
      <c r="AO17" s="2">
        <v>37969</v>
      </c>
      <c r="AP17" s="2">
        <v>30879</v>
      </c>
      <c r="AQ17" s="2">
        <v>189918</v>
      </c>
      <c r="AR17" s="2">
        <v>271034</v>
      </c>
      <c r="AS17" s="2">
        <v>49608.6</v>
      </c>
      <c r="AT17" s="2">
        <v>36686</v>
      </c>
      <c r="AU17" s="2">
        <v>103195</v>
      </c>
      <c r="AV17" s="2">
        <v>36124</v>
      </c>
      <c r="AW17" s="2">
        <v>18314</v>
      </c>
      <c r="AX17" s="2">
        <v>10210</v>
      </c>
      <c r="AY17" s="2">
        <v>10954</v>
      </c>
      <c r="AZ17" s="2">
        <v>2879</v>
      </c>
      <c r="BA17" s="2">
        <v>34775</v>
      </c>
      <c r="BB17" s="2">
        <v>54064</v>
      </c>
      <c r="BC17" s="2">
        <v>101244</v>
      </c>
      <c r="BD17" s="2">
        <v>143510</v>
      </c>
      <c r="BE17" s="2">
        <v>77083</v>
      </c>
      <c r="BF17" s="2">
        <v>58496</v>
      </c>
      <c r="BG17" s="2">
        <v>45224</v>
      </c>
      <c r="BH17" s="2">
        <v>148850</v>
      </c>
      <c r="BI17" s="2">
        <v>48452</v>
      </c>
      <c r="BJ17" s="2">
        <v>20386</v>
      </c>
      <c r="BK17" s="2">
        <v>16881</v>
      </c>
      <c r="BL17" s="2">
        <v>69877</v>
      </c>
      <c r="BM17" s="2">
        <v>84552</v>
      </c>
      <c r="BN17" s="2">
        <v>6181</v>
      </c>
      <c r="BO17" s="2">
        <v>28774</v>
      </c>
      <c r="BP17" s="2">
        <v>90833</v>
      </c>
      <c r="BQ17" s="2">
        <v>56159</v>
      </c>
      <c r="BR17" s="2">
        <v>16463.8</v>
      </c>
      <c r="BS17" s="2">
        <v>172389</v>
      </c>
      <c r="BT17" s="2">
        <v>178363</v>
      </c>
      <c r="BU17" s="2">
        <v>28845</v>
      </c>
      <c r="BV17" s="2">
        <v>22373</v>
      </c>
      <c r="BW17" s="2">
        <v>41549.800000000003</v>
      </c>
      <c r="BX17" s="2">
        <v>50694</v>
      </c>
      <c r="BY17" s="2">
        <v>168514</v>
      </c>
      <c r="BZ17" s="2">
        <v>0</v>
      </c>
      <c r="CA17" s="2">
        <v>24843</v>
      </c>
      <c r="CB17" s="2">
        <v>0</v>
      </c>
      <c r="CC17" s="2">
        <v>24122</v>
      </c>
      <c r="CD17" s="2">
        <v>224686</v>
      </c>
      <c r="CE17" s="2">
        <v>32748</v>
      </c>
      <c r="CF17" s="2">
        <v>13195</v>
      </c>
      <c r="CG17" s="2">
        <v>32006</v>
      </c>
      <c r="CH17" s="2">
        <v>21794</v>
      </c>
      <c r="CI17" s="2">
        <v>63922</v>
      </c>
      <c r="CJ17" s="2">
        <v>13852</v>
      </c>
      <c r="CK17" s="2">
        <v>68555</v>
      </c>
      <c r="CL17" s="2">
        <v>80071.199999999997</v>
      </c>
      <c r="CM17" s="2">
        <v>92961</v>
      </c>
      <c r="CN17" s="2">
        <v>57740</v>
      </c>
      <c r="CO17" s="2">
        <v>44154.9</v>
      </c>
      <c r="CP17" s="2">
        <v>181749.9</v>
      </c>
      <c r="CQ17" s="2">
        <v>139174</v>
      </c>
      <c r="CR17" s="2">
        <v>36244</v>
      </c>
      <c r="CS17" s="2">
        <v>41664</v>
      </c>
      <c r="CT17" s="2">
        <v>25815</v>
      </c>
      <c r="CU17" s="2">
        <v>26175</v>
      </c>
      <c r="CV17" s="2">
        <v>19393</v>
      </c>
      <c r="CW17" s="2">
        <v>68850</v>
      </c>
      <c r="CX17" s="2">
        <v>36561</v>
      </c>
      <c r="CY17" s="2">
        <v>32582</v>
      </c>
      <c r="CZ17" s="2">
        <v>49401</v>
      </c>
      <c r="DA17" s="2">
        <v>22537</v>
      </c>
      <c r="DB17" s="2">
        <v>86842.9</v>
      </c>
      <c r="DC17" s="2">
        <v>29915</v>
      </c>
      <c r="DD17" s="2">
        <v>36402</v>
      </c>
      <c r="DE17" s="2">
        <v>18300</v>
      </c>
      <c r="DF17" s="2">
        <v>24570</v>
      </c>
      <c r="DG17" s="2">
        <v>25793</v>
      </c>
      <c r="DH17" s="2">
        <v>84518.2</v>
      </c>
      <c r="DI17" s="2">
        <v>21473</v>
      </c>
      <c r="DJ17" s="2">
        <v>106084</v>
      </c>
      <c r="DK17" s="2">
        <v>84564.800000000003</v>
      </c>
      <c r="DL17" s="2">
        <v>31575</v>
      </c>
      <c r="DM17" s="2">
        <v>42574</v>
      </c>
      <c r="DN17" s="2">
        <v>135917</v>
      </c>
      <c r="DO17" s="2">
        <v>33479</v>
      </c>
      <c r="DP17" s="2">
        <v>74303</v>
      </c>
      <c r="DQ17" s="2">
        <v>90185</v>
      </c>
      <c r="DR17" s="2">
        <v>13293</v>
      </c>
      <c r="DS17" s="2">
        <v>0</v>
      </c>
      <c r="DT17" s="2">
        <v>84092</v>
      </c>
      <c r="DU17" s="2">
        <v>49752</v>
      </c>
      <c r="DV17" s="2">
        <v>29896</v>
      </c>
      <c r="DW17" s="2">
        <v>61999</v>
      </c>
      <c r="DX17" s="2">
        <v>19011</v>
      </c>
      <c r="DY17" s="2">
        <v>41084</v>
      </c>
      <c r="DZ17" s="2">
        <v>36424</v>
      </c>
      <c r="EA17" s="2">
        <v>23818</v>
      </c>
      <c r="EB17" s="2">
        <v>28082</v>
      </c>
      <c r="EC17" s="2">
        <v>0</v>
      </c>
      <c r="ED17" s="2">
        <v>46661</v>
      </c>
      <c r="EE17" s="2">
        <v>39565</v>
      </c>
      <c r="EF17" s="2">
        <v>0</v>
      </c>
      <c r="EG17" s="2">
        <v>18829</v>
      </c>
      <c r="EH17" s="2">
        <v>102531</v>
      </c>
      <c r="EI17" s="2">
        <v>35535</v>
      </c>
      <c r="EJ17" s="2">
        <v>57168.9</v>
      </c>
      <c r="EK17" s="2">
        <v>1</v>
      </c>
      <c r="EL17" s="2">
        <v>73088.2</v>
      </c>
      <c r="EM17" s="2">
        <v>57722</v>
      </c>
      <c r="EN17" s="2">
        <v>49750</v>
      </c>
      <c r="EO17" s="2">
        <v>43508</v>
      </c>
      <c r="EP17" s="2">
        <v>97300</v>
      </c>
      <c r="EQ17" s="2">
        <v>42557</v>
      </c>
      <c r="ER17" s="2">
        <v>36473</v>
      </c>
      <c r="ES17" s="2">
        <v>104322</v>
      </c>
      <c r="ET17" s="2">
        <v>50157</v>
      </c>
      <c r="EU17" s="2">
        <v>14074</v>
      </c>
      <c r="EV17" s="2">
        <v>18458</v>
      </c>
      <c r="EW17" s="2">
        <v>48857</v>
      </c>
      <c r="EX17" s="2">
        <v>0</v>
      </c>
      <c r="EY17" s="2">
        <v>53998</v>
      </c>
      <c r="EZ17" s="2">
        <v>32284</v>
      </c>
      <c r="FA17" s="2">
        <v>24476</v>
      </c>
      <c r="FB17" s="2">
        <v>44163</v>
      </c>
      <c r="FC17" s="2">
        <v>66712</v>
      </c>
      <c r="FD17" s="2">
        <v>11595</v>
      </c>
      <c r="FE17" s="2">
        <v>33129</v>
      </c>
      <c r="FF17" s="2">
        <v>44614</v>
      </c>
      <c r="FG17" s="2">
        <v>40865</v>
      </c>
      <c r="FH17" s="2">
        <v>16067.2</v>
      </c>
      <c r="FI17" s="2">
        <v>30752</v>
      </c>
      <c r="FJ17" s="2">
        <v>30963</v>
      </c>
      <c r="FK17" s="2">
        <v>63205</v>
      </c>
      <c r="FL17" s="2">
        <v>50438</v>
      </c>
      <c r="FM17" s="2">
        <v>87753</v>
      </c>
      <c r="FN17" s="2">
        <v>86316.7</v>
      </c>
      <c r="FO17" s="2">
        <v>59164</v>
      </c>
      <c r="FP17" s="2">
        <v>153441</v>
      </c>
      <c r="FQ17" s="2">
        <v>0</v>
      </c>
      <c r="FR17" s="2">
        <v>28203</v>
      </c>
      <c r="FS17" s="2">
        <v>48778</v>
      </c>
      <c r="FT17" s="2">
        <v>0</v>
      </c>
      <c r="FU17" s="2">
        <v>23984</v>
      </c>
      <c r="FV17" s="2">
        <v>22050</v>
      </c>
      <c r="FW17" s="2">
        <v>63738.3</v>
      </c>
      <c r="FX17" s="2">
        <v>46142</v>
      </c>
      <c r="FY17" s="2">
        <v>38791</v>
      </c>
      <c r="FZ17" s="2">
        <v>20728</v>
      </c>
      <c r="GA17" s="2">
        <v>39026</v>
      </c>
      <c r="GB17" s="161">
        <v>9636676.1000000015</v>
      </c>
      <c r="GC17" s="34"/>
    </row>
    <row r="18" spans="1:192" ht="39">
      <c r="B18" s="32" t="s">
        <v>955</v>
      </c>
      <c r="C18" s="16">
        <v>8</v>
      </c>
      <c r="E18" s="2">
        <v>295165</v>
      </c>
      <c r="F18" s="2">
        <v>1356144</v>
      </c>
      <c r="G18" s="2">
        <v>231187</v>
      </c>
      <c r="H18" s="2">
        <v>1303787</v>
      </c>
      <c r="I18" s="2">
        <v>182753</v>
      </c>
      <c r="J18" s="2">
        <v>116263</v>
      </c>
      <c r="K18" s="2">
        <v>180031</v>
      </c>
      <c r="L18" s="2">
        <v>217097</v>
      </c>
      <c r="M18" s="2">
        <v>50460</v>
      </c>
      <c r="N18" s="2">
        <v>75107</v>
      </c>
      <c r="O18" s="2">
        <v>51535</v>
      </c>
      <c r="P18" s="2">
        <v>2426711</v>
      </c>
      <c r="Q18" s="2">
        <v>503792</v>
      </c>
      <c r="R18" s="2">
        <v>98234</v>
      </c>
      <c r="S18" s="2">
        <v>662760</v>
      </c>
      <c r="T18" s="2">
        <v>145208</v>
      </c>
      <c r="U18" s="2">
        <v>198092</v>
      </c>
      <c r="V18" s="2">
        <v>73111</v>
      </c>
      <c r="W18" s="2">
        <v>60071</v>
      </c>
      <c r="X18" s="2">
        <v>103333</v>
      </c>
      <c r="Y18" s="2">
        <v>56171</v>
      </c>
      <c r="Z18" s="2">
        <v>48372</v>
      </c>
      <c r="AA18" s="2">
        <v>96708</v>
      </c>
      <c r="AB18" s="2">
        <v>98643</v>
      </c>
      <c r="AC18" s="2">
        <v>2287213</v>
      </c>
      <c r="AD18" s="2">
        <v>1682202</v>
      </c>
      <c r="AE18" s="2">
        <v>119764</v>
      </c>
      <c r="AF18" s="2">
        <v>133657</v>
      </c>
      <c r="AG18" s="2">
        <v>87531</v>
      </c>
      <c r="AH18" s="2">
        <v>70530</v>
      </c>
      <c r="AI18" s="2">
        <v>193362</v>
      </c>
      <c r="AJ18" s="2">
        <v>113972</v>
      </c>
      <c r="AK18" s="2">
        <v>64026</v>
      </c>
      <c r="AL18" s="2">
        <v>53874</v>
      </c>
      <c r="AM18" s="2">
        <v>74012</v>
      </c>
      <c r="AN18" s="2">
        <v>76237</v>
      </c>
      <c r="AO18" s="2">
        <v>95764</v>
      </c>
      <c r="AP18" s="2">
        <v>65017</v>
      </c>
      <c r="AQ18" s="2">
        <v>541455</v>
      </c>
      <c r="AR18" s="2">
        <v>2301313</v>
      </c>
      <c r="AS18" s="2">
        <v>117806.7</v>
      </c>
      <c r="AT18" s="2">
        <v>1747087</v>
      </c>
      <c r="AU18" s="2">
        <v>367589</v>
      </c>
      <c r="AV18" s="2">
        <v>309166</v>
      </c>
      <c r="AW18" s="2">
        <v>69320</v>
      </c>
      <c r="AX18" s="2">
        <v>87214</v>
      </c>
      <c r="AY18" s="2">
        <v>26153</v>
      </c>
      <c r="AZ18" s="2">
        <v>48795</v>
      </c>
      <c r="BA18" s="2">
        <v>134553</v>
      </c>
      <c r="BB18" s="2">
        <v>387417</v>
      </c>
      <c r="BC18" s="2">
        <v>630814</v>
      </c>
      <c r="BD18" s="2">
        <v>713094</v>
      </c>
      <c r="BE18" s="2">
        <v>726838</v>
      </c>
      <c r="BF18" s="2">
        <v>99482</v>
      </c>
      <c r="BG18" s="2">
        <v>128907</v>
      </c>
      <c r="BH18" s="2">
        <v>1348216</v>
      </c>
      <c r="BI18" s="2">
        <v>265170</v>
      </c>
      <c r="BJ18" s="2">
        <v>100013</v>
      </c>
      <c r="BK18" s="2">
        <v>107589</v>
      </c>
      <c r="BL18" s="2">
        <v>437225</v>
      </c>
      <c r="BM18" s="2">
        <v>833175</v>
      </c>
      <c r="BN18" s="2">
        <v>51461</v>
      </c>
      <c r="BO18" s="2">
        <v>199962</v>
      </c>
      <c r="BP18" s="2">
        <v>236348</v>
      </c>
      <c r="BQ18" s="2">
        <v>231206</v>
      </c>
      <c r="BR18" s="2">
        <v>58988.6</v>
      </c>
      <c r="BS18" s="2">
        <v>395485</v>
      </c>
      <c r="BT18" s="2">
        <v>456811</v>
      </c>
      <c r="BU18" s="2">
        <v>111900</v>
      </c>
      <c r="BV18" s="2">
        <v>89840</v>
      </c>
      <c r="BW18" s="2">
        <v>71902.399999999994</v>
      </c>
      <c r="BX18" s="2">
        <v>157705</v>
      </c>
      <c r="BY18" s="2">
        <v>302240</v>
      </c>
      <c r="BZ18" s="2">
        <v>0</v>
      </c>
      <c r="CA18" s="2">
        <v>63814</v>
      </c>
      <c r="CB18" s="2">
        <v>0</v>
      </c>
      <c r="CC18" s="2">
        <v>24122</v>
      </c>
      <c r="CD18" s="2">
        <v>2936308</v>
      </c>
      <c r="CE18" s="2">
        <v>84435</v>
      </c>
      <c r="CF18" s="2">
        <v>34352</v>
      </c>
      <c r="CG18" s="2">
        <v>89981</v>
      </c>
      <c r="CH18" s="2">
        <v>69324</v>
      </c>
      <c r="CI18" s="2">
        <v>92525</v>
      </c>
      <c r="CJ18" s="2">
        <v>27009</v>
      </c>
      <c r="CK18" s="2">
        <v>128422</v>
      </c>
      <c r="CL18" s="2">
        <v>124604.2</v>
      </c>
      <c r="CM18" s="2">
        <v>407540</v>
      </c>
      <c r="CN18" s="2">
        <v>127120</v>
      </c>
      <c r="CO18" s="2">
        <v>129595.9</v>
      </c>
      <c r="CP18" s="2">
        <v>2087317</v>
      </c>
      <c r="CQ18" s="2">
        <v>924698</v>
      </c>
      <c r="CR18" s="2">
        <v>110491</v>
      </c>
      <c r="CS18" s="2">
        <v>89517</v>
      </c>
      <c r="CT18" s="2">
        <v>66435</v>
      </c>
      <c r="CU18" s="2">
        <v>63714</v>
      </c>
      <c r="CV18" s="2">
        <v>37806</v>
      </c>
      <c r="CW18" s="2">
        <v>100192</v>
      </c>
      <c r="CX18" s="2">
        <v>53871</v>
      </c>
      <c r="CY18" s="2">
        <v>122133</v>
      </c>
      <c r="CZ18" s="2">
        <v>147948</v>
      </c>
      <c r="DA18" s="2">
        <v>53274</v>
      </c>
      <c r="DB18" s="2">
        <v>195967.8</v>
      </c>
      <c r="DC18" s="2">
        <v>66124</v>
      </c>
      <c r="DD18" s="2">
        <v>90240</v>
      </c>
      <c r="DE18" s="2">
        <v>68544</v>
      </c>
      <c r="DF18" s="2">
        <v>34173</v>
      </c>
      <c r="DG18" s="2">
        <v>44021</v>
      </c>
      <c r="DH18" s="2">
        <v>1781893.6</v>
      </c>
      <c r="DI18" s="2">
        <v>24189</v>
      </c>
      <c r="DJ18" s="2">
        <v>193551</v>
      </c>
      <c r="DK18" s="2">
        <v>359606.4</v>
      </c>
      <c r="DL18" s="2">
        <v>76463</v>
      </c>
      <c r="DM18" s="2">
        <v>66998</v>
      </c>
      <c r="DN18" s="2">
        <v>135917</v>
      </c>
      <c r="DO18" s="2">
        <v>65863</v>
      </c>
      <c r="DP18" s="2">
        <v>198248</v>
      </c>
      <c r="DQ18" s="2">
        <v>269738</v>
      </c>
      <c r="DR18" s="2">
        <v>86023</v>
      </c>
      <c r="DS18" s="2">
        <v>0</v>
      </c>
      <c r="DT18" s="2">
        <v>115736</v>
      </c>
      <c r="DU18" s="2">
        <v>80473</v>
      </c>
      <c r="DV18" s="2">
        <v>36780</v>
      </c>
      <c r="DW18" s="2">
        <v>94683</v>
      </c>
      <c r="DX18" s="2">
        <v>37851</v>
      </c>
      <c r="DY18" s="2">
        <v>55429</v>
      </c>
      <c r="DZ18" s="2">
        <v>44645</v>
      </c>
      <c r="EA18" s="2">
        <v>51806</v>
      </c>
      <c r="EB18" s="2">
        <v>139989</v>
      </c>
      <c r="EC18" s="2">
        <v>0</v>
      </c>
      <c r="ED18" s="2">
        <v>93819</v>
      </c>
      <c r="EE18" s="2">
        <v>78407</v>
      </c>
      <c r="EF18" s="2">
        <v>0</v>
      </c>
      <c r="EG18" s="2">
        <v>42873</v>
      </c>
      <c r="EH18" s="2">
        <v>141722</v>
      </c>
      <c r="EI18" s="2">
        <v>77226</v>
      </c>
      <c r="EJ18" s="2">
        <v>83251</v>
      </c>
      <c r="EK18" s="2">
        <v>1</v>
      </c>
      <c r="EL18" s="2">
        <v>170584.7</v>
      </c>
      <c r="EM18" s="2">
        <v>111275</v>
      </c>
      <c r="EN18" s="2">
        <v>98691</v>
      </c>
      <c r="EO18" s="2">
        <v>91855</v>
      </c>
      <c r="EP18" s="2">
        <v>126182</v>
      </c>
      <c r="EQ18" s="2">
        <v>59716</v>
      </c>
      <c r="ER18" s="2">
        <v>67261</v>
      </c>
      <c r="ES18" s="2">
        <v>201091</v>
      </c>
      <c r="ET18" s="2">
        <v>95312</v>
      </c>
      <c r="EU18" s="2">
        <v>69960</v>
      </c>
      <c r="EV18" s="2">
        <v>72216</v>
      </c>
      <c r="EW18" s="2">
        <v>76274</v>
      </c>
      <c r="EX18" s="2">
        <v>0</v>
      </c>
      <c r="EY18" s="2">
        <v>81057</v>
      </c>
      <c r="EZ18" s="2">
        <v>46493</v>
      </c>
      <c r="FA18" s="2">
        <v>45733</v>
      </c>
      <c r="FB18" s="2">
        <v>68813</v>
      </c>
      <c r="FC18" s="2">
        <v>259352</v>
      </c>
      <c r="FD18" s="2">
        <v>83994</v>
      </c>
      <c r="FE18" s="2">
        <v>76068</v>
      </c>
      <c r="FF18" s="2">
        <v>97473</v>
      </c>
      <c r="FG18" s="2">
        <v>91479</v>
      </c>
      <c r="FH18" s="2">
        <v>36218.5</v>
      </c>
      <c r="FI18" s="2">
        <v>82026</v>
      </c>
      <c r="FJ18" s="2">
        <v>102087</v>
      </c>
      <c r="FK18" s="2">
        <v>179165</v>
      </c>
      <c r="FL18" s="2">
        <v>192423</v>
      </c>
      <c r="FM18" s="2">
        <v>318513</v>
      </c>
      <c r="FN18" s="2">
        <v>628565</v>
      </c>
      <c r="FO18" s="2">
        <v>316180</v>
      </c>
      <c r="FP18" s="2">
        <v>767385</v>
      </c>
      <c r="FQ18" s="2">
        <v>0</v>
      </c>
      <c r="FR18" s="2">
        <v>198482</v>
      </c>
      <c r="FS18" s="2">
        <v>210494</v>
      </c>
      <c r="FT18" s="2">
        <v>0</v>
      </c>
      <c r="FU18" s="2">
        <v>74815</v>
      </c>
      <c r="FV18" s="2">
        <v>56670</v>
      </c>
      <c r="FW18" s="2">
        <v>158214.1</v>
      </c>
      <c r="FX18" s="2">
        <v>151767</v>
      </c>
      <c r="FY18" s="2">
        <v>96606</v>
      </c>
      <c r="FZ18" s="2">
        <v>49951</v>
      </c>
      <c r="GA18" s="2">
        <v>286074</v>
      </c>
      <c r="GB18" s="161">
        <v>46765450.899999999</v>
      </c>
      <c r="GC18" s="2"/>
    </row>
    <row r="19" spans="1:192" ht="14.25" customHeight="1"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  <c r="CT19" s="144"/>
      <c r="CU19" s="144"/>
      <c r="CV19" s="144"/>
      <c r="CW19" s="144"/>
      <c r="CX19" s="144"/>
      <c r="CY19" s="144"/>
      <c r="CZ19" s="144"/>
      <c r="DA19" s="144"/>
      <c r="DB19" s="144"/>
      <c r="DC19" s="144"/>
      <c r="DD19" s="144"/>
      <c r="DE19" s="144"/>
      <c r="DF19" s="144"/>
      <c r="DG19" s="144"/>
      <c r="DH19" s="144"/>
      <c r="DI19" s="144"/>
      <c r="DJ19" s="144"/>
      <c r="DK19" s="144"/>
      <c r="DL19" s="144"/>
      <c r="DM19" s="144"/>
      <c r="DN19" s="144"/>
      <c r="DO19" s="144"/>
      <c r="DP19" s="144"/>
      <c r="DQ19" s="144"/>
      <c r="DR19" s="144"/>
      <c r="DS19" s="144"/>
      <c r="DT19" s="144"/>
      <c r="DU19" s="144"/>
      <c r="DV19" s="144"/>
      <c r="DW19" s="144"/>
      <c r="DX19" s="144"/>
      <c r="DY19" s="144"/>
      <c r="DZ19" s="144"/>
      <c r="EA19" s="144"/>
      <c r="EB19" s="144"/>
      <c r="EC19" s="144"/>
      <c r="ED19" s="144"/>
      <c r="EE19" s="144"/>
      <c r="EF19" s="144"/>
      <c r="EG19" s="144"/>
      <c r="EH19" s="144"/>
      <c r="EI19" s="144"/>
      <c r="EJ19" s="144"/>
      <c r="EK19" s="144"/>
      <c r="EL19" s="144"/>
      <c r="EM19" s="144"/>
      <c r="EN19" s="144"/>
      <c r="EO19" s="144"/>
      <c r="EP19" s="144"/>
      <c r="EQ19" s="144"/>
      <c r="ER19" s="144"/>
      <c r="ES19" s="144"/>
      <c r="ET19" s="144"/>
      <c r="EU19" s="144"/>
      <c r="EV19" s="144"/>
      <c r="EW19" s="144"/>
      <c r="EX19" s="144"/>
      <c r="EY19" s="144"/>
      <c r="EZ19" s="144"/>
      <c r="FA19" s="144"/>
      <c r="FB19" s="144"/>
      <c r="FC19" s="144"/>
      <c r="FD19" s="144"/>
      <c r="FE19" s="144"/>
      <c r="FF19" s="144"/>
      <c r="FG19" s="144"/>
      <c r="FH19" s="144"/>
      <c r="FI19" s="144"/>
      <c r="FJ19" s="144"/>
      <c r="FK19" s="144"/>
      <c r="FL19" s="144"/>
      <c r="FM19" s="144"/>
      <c r="FN19" s="144"/>
      <c r="FO19" s="144"/>
      <c r="FP19" s="144"/>
      <c r="FQ19" s="144"/>
      <c r="FR19" s="144"/>
      <c r="FS19" s="144"/>
      <c r="FT19" s="144"/>
      <c r="FU19" s="144"/>
      <c r="FV19" s="144"/>
      <c r="FW19" s="144"/>
      <c r="FX19" s="144"/>
      <c r="FY19" s="144"/>
      <c r="FZ19" s="144"/>
      <c r="GA19" s="144"/>
    </row>
    <row r="20" spans="1:192" ht="15.75" customHeight="1">
      <c r="A20" s="20" t="s">
        <v>534</v>
      </c>
      <c r="B20" s="25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4"/>
      <c r="BJ20" s="144"/>
      <c r="BK20" s="144"/>
      <c r="BL20" s="144"/>
      <c r="BM20" s="144"/>
      <c r="BN20" s="144"/>
      <c r="BO20" s="144"/>
      <c r="BP20" s="144"/>
      <c r="BQ20" s="144"/>
      <c r="BR20" s="144"/>
      <c r="BS20" s="144"/>
      <c r="BT20" s="144"/>
      <c r="BU20" s="144"/>
      <c r="BV20" s="144"/>
      <c r="BW20" s="144"/>
      <c r="BX20" s="144"/>
      <c r="BY20" s="144"/>
      <c r="BZ20" s="144"/>
      <c r="CA20" s="144"/>
      <c r="CB20" s="144"/>
      <c r="CC20" s="144"/>
      <c r="CD20" s="144"/>
      <c r="CE20" s="144"/>
      <c r="CF20" s="144"/>
      <c r="CG20" s="144"/>
      <c r="CH20" s="144"/>
      <c r="CI20" s="144"/>
      <c r="CJ20" s="144"/>
      <c r="CK20" s="144"/>
      <c r="CL20" s="144"/>
      <c r="CM20" s="144"/>
      <c r="CN20" s="144"/>
      <c r="CO20" s="144"/>
      <c r="CP20" s="144"/>
      <c r="CQ20" s="144"/>
      <c r="CR20" s="144"/>
      <c r="CS20" s="144"/>
      <c r="CT20" s="144"/>
      <c r="CU20" s="144"/>
      <c r="CV20" s="144"/>
      <c r="CW20" s="144"/>
      <c r="CX20" s="144"/>
      <c r="CY20" s="144"/>
      <c r="CZ20" s="144"/>
      <c r="DA20" s="144"/>
      <c r="DB20" s="144"/>
      <c r="DC20" s="144"/>
      <c r="DD20" s="144"/>
      <c r="DE20" s="144"/>
      <c r="DF20" s="144"/>
      <c r="DG20" s="144"/>
      <c r="DH20" s="144"/>
      <c r="DI20" s="144"/>
      <c r="DJ20" s="144"/>
      <c r="DK20" s="144"/>
      <c r="DL20" s="144"/>
      <c r="DM20" s="144"/>
      <c r="DN20" s="144"/>
      <c r="DO20" s="144"/>
      <c r="DP20" s="144"/>
      <c r="DQ20" s="144"/>
      <c r="DR20" s="144"/>
      <c r="DS20" s="144"/>
      <c r="DT20" s="144"/>
      <c r="DU20" s="144"/>
      <c r="DV20" s="144"/>
      <c r="DW20" s="144"/>
      <c r="DX20" s="144"/>
      <c r="DY20" s="144"/>
      <c r="DZ20" s="144"/>
      <c r="EA20" s="144"/>
      <c r="EB20" s="144"/>
      <c r="EC20" s="144"/>
      <c r="ED20" s="144"/>
      <c r="EE20" s="144"/>
      <c r="EF20" s="144"/>
      <c r="EG20" s="144"/>
      <c r="EH20" s="144"/>
      <c r="EI20" s="144"/>
      <c r="EJ20" s="144"/>
      <c r="EK20" s="144"/>
      <c r="EL20" s="144"/>
      <c r="EM20" s="144"/>
      <c r="EN20" s="144"/>
      <c r="EO20" s="144"/>
      <c r="EP20" s="144"/>
      <c r="EQ20" s="144"/>
      <c r="ER20" s="144"/>
      <c r="ES20" s="144"/>
      <c r="ET20" s="144"/>
      <c r="EU20" s="144"/>
      <c r="EV20" s="144"/>
      <c r="EW20" s="144"/>
      <c r="EX20" s="144"/>
      <c r="EY20" s="144"/>
      <c r="EZ20" s="144"/>
      <c r="FA20" s="144"/>
      <c r="FB20" s="144"/>
      <c r="FC20" s="144"/>
      <c r="FD20" s="144"/>
      <c r="FE20" s="144"/>
      <c r="FF20" s="144"/>
      <c r="FG20" s="144"/>
      <c r="FH20" s="144"/>
      <c r="FI20" s="144"/>
      <c r="FJ20" s="144"/>
      <c r="FK20" s="144"/>
      <c r="FL20" s="144"/>
      <c r="FM20" s="144"/>
      <c r="FN20" s="144"/>
      <c r="FO20" s="144"/>
      <c r="FP20" s="144"/>
      <c r="FQ20" s="144"/>
      <c r="FR20" s="144"/>
      <c r="FS20" s="144"/>
      <c r="FT20" s="144"/>
      <c r="FU20" s="144"/>
      <c r="FV20" s="144"/>
      <c r="FW20" s="144"/>
      <c r="FX20" s="144"/>
      <c r="FY20" s="144"/>
      <c r="FZ20" s="144"/>
      <c r="GA20" s="144"/>
    </row>
    <row r="21" spans="1:192" ht="15.75" customHeight="1">
      <c r="A21" s="25" t="s">
        <v>535</v>
      </c>
      <c r="B21" s="25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4"/>
      <c r="BJ21" s="144"/>
      <c r="BK21" s="144"/>
      <c r="BL21" s="144"/>
      <c r="BM21" s="144"/>
      <c r="BN21" s="144"/>
      <c r="BO21" s="144"/>
      <c r="BP21" s="144"/>
      <c r="BQ21" s="144"/>
      <c r="BR21" s="144"/>
      <c r="BS21" s="144"/>
      <c r="BT21" s="144"/>
      <c r="BU21" s="144"/>
      <c r="BV21" s="144"/>
      <c r="BW21" s="144"/>
      <c r="BX21" s="144"/>
      <c r="BY21" s="144"/>
      <c r="BZ21" s="144"/>
      <c r="CA21" s="144"/>
      <c r="CB21" s="144"/>
      <c r="CC21" s="144"/>
      <c r="CD21" s="144"/>
      <c r="CE21" s="144"/>
      <c r="CF21" s="144"/>
      <c r="CG21" s="144"/>
      <c r="CH21" s="144"/>
      <c r="CI21" s="144"/>
      <c r="CJ21" s="144"/>
      <c r="CK21" s="144"/>
      <c r="CL21" s="144"/>
      <c r="CM21" s="144"/>
      <c r="CN21" s="144"/>
      <c r="CO21" s="144"/>
      <c r="CP21" s="144"/>
      <c r="CQ21" s="144"/>
      <c r="CR21" s="144"/>
      <c r="CS21" s="144"/>
      <c r="CT21" s="144"/>
      <c r="CU21" s="144"/>
      <c r="CV21" s="144"/>
      <c r="CW21" s="144"/>
      <c r="CX21" s="144"/>
      <c r="CY21" s="144"/>
      <c r="CZ21" s="144"/>
      <c r="DA21" s="144"/>
      <c r="DB21" s="144"/>
      <c r="DC21" s="144"/>
      <c r="DD21" s="144"/>
      <c r="DE21" s="144"/>
      <c r="DF21" s="144"/>
      <c r="DG21" s="144"/>
      <c r="DH21" s="144"/>
      <c r="DI21" s="144"/>
      <c r="DJ21" s="144"/>
      <c r="DK21" s="144"/>
      <c r="DL21" s="144"/>
      <c r="DM21" s="144"/>
      <c r="DN21" s="144"/>
      <c r="DO21" s="144"/>
      <c r="DP21" s="144"/>
      <c r="DQ21" s="144"/>
      <c r="DR21" s="144"/>
      <c r="DS21" s="144"/>
      <c r="DT21" s="144"/>
      <c r="DU21" s="144"/>
      <c r="DV21" s="144"/>
      <c r="DW21" s="144"/>
      <c r="DX21" s="144"/>
      <c r="DY21" s="144"/>
      <c r="DZ21" s="144"/>
      <c r="EA21" s="144"/>
      <c r="EB21" s="144"/>
      <c r="EC21" s="144"/>
      <c r="ED21" s="144"/>
      <c r="EE21" s="144"/>
      <c r="EF21" s="144"/>
      <c r="EG21" s="144"/>
      <c r="EH21" s="144"/>
      <c r="EI21" s="144"/>
      <c r="EJ21" s="144"/>
      <c r="EK21" s="144"/>
      <c r="EL21" s="144"/>
      <c r="EM21" s="144"/>
      <c r="EN21" s="144"/>
      <c r="EO21" s="144"/>
      <c r="EP21" s="144"/>
      <c r="EQ21" s="144"/>
      <c r="ER21" s="144"/>
      <c r="ES21" s="144"/>
      <c r="ET21" s="144"/>
      <c r="EU21" s="144"/>
      <c r="EV21" s="144"/>
      <c r="EW21" s="144"/>
      <c r="EX21" s="144"/>
      <c r="EY21" s="144"/>
      <c r="EZ21" s="144"/>
      <c r="FA21" s="144"/>
      <c r="FB21" s="144"/>
      <c r="FC21" s="144"/>
      <c r="FD21" s="144"/>
      <c r="FE21" s="144"/>
      <c r="FF21" s="144"/>
      <c r="FG21" s="144"/>
      <c r="FH21" s="144"/>
      <c r="FI21" s="144"/>
      <c r="FJ21" s="144"/>
      <c r="FK21" s="144"/>
      <c r="FL21" s="144"/>
      <c r="FM21" s="144"/>
      <c r="FN21" s="144"/>
      <c r="FO21" s="144"/>
      <c r="FP21" s="144"/>
      <c r="FQ21" s="144"/>
      <c r="FR21" s="144"/>
      <c r="FS21" s="144"/>
      <c r="FT21" s="144"/>
      <c r="FU21" s="144"/>
      <c r="FV21" s="144"/>
      <c r="FW21" s="144"/>
      <c r="FX21" s="144"/>
      <c r="FY21" s="144"/>
      <c r="FZ21" s="144"/>
      <c r="GA21" s="144"/>
    </row>
    <row r="22" spans="1:192" ht="15.75" customHeight="1">
      <c r="A22" s="25" t="s">
        <v>956</v>
      </c>
      <c r="B22" s="25"/>
      <c r="E22" s="162">
        <v>0</v>
      </c>
      <c r="F22" s="162">
        <v>0</v>
      </c>
      <c r="G22" s="162">
        <v>0</v>
      </c>
      <c r="H22" s="162">
        <v>0</v>
      </c>
      <c r="I22" s="162">
        <v>0</v>
      </c>
      <c r="J22" s="162">
        <v>0</v>
      </c>
      <c r="K22" s="162">
        <v>0</v>
      </c>
      <c r="L22" s="162">
        <v>0</v>
      </c>
      <c r="M22" s="162">
        <v>0</v>
      </c>
      <c r="N22" s="162">
        <v>0</v>
      </c>
      <c r="O22" s="162">
        <v>0</v>
      </c>
      <c r="P22" s="162">
        <v>0</v>
      </c>
      <c r="Q22" s="162">
        <v>0</v>
      </c>
      <c r="R22" s="162">
        <v>0</v>
      </c>
      <c r="S22" s="162">
        <v>0</v>
      </c>
      <c r="T22" s="162">
        <v>0</v>
      </c>
      <c r="U22" s="162">
        <v>0</v>
      </c>
      <c r="V22" s="162">
        <v>0</v>
      </c>
      <c r="W22" s="162">
        <v>0</v>
      </c>
      <c r="X22" s="162">
        <v>0</v>
      </c>
      <c r="Y22" s="162">
        <v>0</v>
      </c>
      <c r="Z22" s="162">
        <v>0</v>
      </c>
      <c r="AA22" s="162">
        <v>0</v>
      </c>
      <c r="AB22" s="162">
        <v>0</v>
      </c>
      <c r="AC22" s="162">
        <v>0</v>
      </c>
      <c r="AD22" s="162">
        <v>0</v>
      </c>
      <c r="AE22" s="162">
        <v>0</v>
      </c>
      <c r="AF22" s="162">
        <v>0</v>
      </c>
      <c r="AG22" s="162">
        <v>0</v>
      </c>
      <c r="AH22" s="162">
        <v>0</v>
      </c>
      <c r="AI22" s="162">
        <v>0</v>
      </c>
      <c r="AJ22" s="162">
        <v>0</v>
      </c>
      <c r="AK22" s="162">
        <v>0</v>
      </c>
      <c r="AL22" s="162">
        <v>0</v>
      </c>
      <c r="AM22" s="162">
        <v>0</v>
      </c>
      <c r="AN22" s="162">
        <v>0</v>
      </c>
      <c r="AO22" s="162">
        <v>0</v>
      </c>
      <c r="AP22" s="162">
        <v>0</v>
      </c>
      <c r="AQ22" s="162">
        <v>0</v>
      </c>
      <c r="AR22" s="162">
        <v>0</v>
      </c>
      <c r="AS22" s="162">
        <v>0</v>
      </c>
      <c r="AT22" s="162">
        <v>0</v>
      </c>
      <c r="AU22" s="162">
        <v>0</v>
      </c>
      <c r="AV22" s="162">
        <v>0</v>
      </c>
      <c r="AW22" s="162">
        <v>0</v>
      </c>
      <c r="AX22" s="162">
        <v>0</v>
      </c>
      <c r="AY22" s="162">
        <v>0</v>
      </c>
      <c r="AZ22" s="162">
        <v>0</v>
      </c>
      <c r="BA22" s="162">
        <v>0</v>
      </c>
      <c r="BB22" s="162">
        <v>0</v>
      </c>
      <c r="BC22" s="162">
        <v>0</v>
      </c>
      <c r="BD22" s="162">
        <v>0</v>
      </c>
      <c r="BE22" s="162">
        <v>0</v>
      </c>
      <c r="BF22" s="162">
        <v>0</v>
      </c>
      <c r="BG22" s="162">
        <v>0</v>
      </c>
      <c r="BH22" s="162">
        <v>0</v>
      </c>
      <c r="BI22" s="162">
        <v>0</v>
      </c>
      <c r="BJ22" s="162">
        <v>0</v>
      </c>
      <c r="BK22" s="162">
        <v>0</v>
      </c>
      <c r="BL22" s="162">
        <v>0</v>
      </c>
      <c r="BM22" s="162">
        <v>0</v>
      </c>
      <c r="BN22" s="162">
        <v>0</v>
      </c>
      <c r="BO22" s="162">
        <v>0</v>
      </c>
      <c r="BP22" s="162">
        <v>0</v>
      </c>
      <c r="BQ22" s="162">
        <v>0</v>
      </c>
      <c r="BR22" s="162">
        <v>0</v>
      </c>
      <c r="BS22" s="162">
        <v>0</v>
      </c>
      <c r="BT22" s="162">
        <v>0</v>
      </c>
      <c r="BU22" s="162">
        <v>0</v>
      </c>
      <c r="BV22" s="162">
        <v>0</v>
      </c>
      <c r="BW22" s="162">
        <v>0</v>
      </c>
      <c r="BX22" s="162">
        <v>0</v>
      </c>
      <c r="BY22" s="162">
        <v>0</v>
      </c>
      <c r="BZ22" s="162">
        <v>0</v>
      </c>
      <c r="CA22" s="162">
        <v>0</v>
      </c>
      <c r="CB22" s="162">
        <v>0</v>
      </c>
      <c r="CC22" s="162">
        <v>0</v>
      </c>
      <c r="CD22" s="162">
        <v>0</v>
      </c>
      <c r="CE22" s="162">
        <v>0</v>
      </c>
      <c r="CF22" s="162">
        <v>0</v>
      </c>
      <c r="CG22" s="162">
        <v>0</v>
      </c>
      <c r="CH22" s="162">
        <v>0</v>
      </c>
      <c r="CI22" s="162">
        <v>0</v>
      </c>
      <c r="CJ22" s="162">
        <v>0</v>
      </c>
      <c r="CK22" s="162">
        <v>0</v>
      </c>
      <c r="CL22" s="162">
        <v>0</v>
      </c>
      <c r="CM22" s="162">
        <v>0</v>
      </c>
      <c r="CN22" s="162">
        <v>0</v>
      </c>
      <c r="CO22" s="162">
        <v>0</v>
      </c>
      <c r="CP22" s="162">
        <v>0</v>
      </c>
      <c r="CQ22" s="162">
        <v>0</v>
      </c>
      <c r="CR22" s="162">
        <v>0</v>
      </c>
      <c r="CS22" s="162">
        <v>0</v>
      </c>
      <c r="CT22" s="162">
        <v>0</v>
      </c>
      <c r="CU22" s="162">
        <v>0</v>
      </c>
      <c r="CV22" s="162">
        <v>0</v>
      </c>
      <c r="CW22" s="162">
        <v>0</v>
      </c>
      <c r="CX22" s="162">
        <v>0</v>
      </c>
      <c r="CY22" s="162">
        <v>0</v>
      </c>
      <c r="CZ22" s="162">
        <v>0</v>
      </c>
      <c r="DA22" s="162">
        <v>0</v>
      </c>
      <c r="DB22" s="162">
        <v>0</v>
      </c>
      <c r="DC22" s="162">
        <v>0</v>
      </c>
      <c r="DD22" s="162">
        <v>0</v>
      </c>
      <c r="DE22" s="162">
        <v>0</v>
      </c>
      <c r="DF22" s="162">
        <v>0</v>
      </c>
      <c r="DG22" s="162">
        <v>0</v>
      </c>
      <c r="DH22" s="162">
        <v>1</v>
      </c>
      <c r="DI22" s="162">
        <v>0</v>
      </c>
      <c r="DJ22" s="162">
        <v>0</v>
      </c>
      <c r="DK22" s="162">
        <v>0</v>
      </c>
      <c r="DL22" s="162">
        <v>0</v>
      </c>
      <c r="DM22" s="162">
        <v>0</v>
      </c>
      <c r="DN22" s="162">
        <v>1</v>
      </c>
      <c r="DO22" s="162">
        <v>0</v>
      </c>
      <c r="DP22" s="162">
        <v>0</v>
      </c>
      <c r="DQ22" s="162">
        <v>0</v>
      </c>
      <c r="DR22" s="162">
        <v>0</v>
      </c>
      <c r="DS22" s="162">
        <v>0</v>
      </c>
      <c r="DT22" s="162">
        <v>0</v>
      </c>
      <c r="DU22" s="162">
        <v>0</v>
      </c>
      <c r="DV22" s="162">
        <v>0</v>
      </c>
      <c r="DW22" s="162">
        <v>0</v>
      </c>
      <c r="DX22" s="162">
        <v>0</v>
      </c>
      <c r="DY22" s="162">
        <v>0</v>
      </c>
      <c r="DZ22" s="162">
        <v>0</v>
      </c>
      <c r="EA22" s="162">
        <v>0</v>
      </c>
      <c r="EB22" s="162">
        <v>0</v>
      </c>
      <c r="EC22" s="162">
        <v>0</v>
      </c>
      <c r="ED22" s="162">
        <v>0</v>
      </c>
      <c r="EE22" s="162">
        <v>0</v>
      </c>
      <c r="EF22" s="162">
        <v>0</v>
      </c>
      <c r="EG22" s="162">
        <v>0</v>
      </c>
      <c r="EH22" s="162">
        <v>0</v>
      </c>
      <c r="EI22" s="162">
        <v>0</v>
      </c>
      <c r="EJ22" s="162">
        <v>0</v>
      </c>
      <c r="EK22" s="162">
        <v>1</v>
      </c>
      <c r="EL22" s="162">
        <v>1</v>
      </c>
      <c r="EM22" s="162">
        <v>0</v>
      </c>
      <c r="EN22" s="162">
        <v>0</v>
      </c>
      <c r="EO22" s="162">
        <v>0</v>
      </c>
      <c r="EP22" s="162">
        <v>0</v>
      </c>
      <c r="EQ22" s="162">
        <v>0</v>
      </c>
      <c r="ER22" s="162">
        <v>0</v>
      </c>
      <c r="ES22" s="162">
        <v>0</v>
      </c>
      <c r="ET22" s="162">
        <v>0</v>
      </c>
      <c r="EU22" s="162">
        <v>0</v>
      </c>
      <c r="EV22" s="162">
        <v>0</v>
      </c>
      <c r="EW22" s="162">
        <v>0</v>
      </c>
      <c r="EX22" s="162">
        <v>0</v>
      </c>
      <c r="EY22" s="162">
        <v>0</v>
      </c>
      <c r="EZ22" s="162">
        <v>0</v>
      </c>
      <c r="FA22" s="162">
        <v>0</v>
      </c>
      <c r="FB22" s="162">
        <v>0</v>
      </c>
      <c r="FC22" s="162">
        <v>0</v>
      </c>
      <c r="FD22" s="162">
        <v>0</v>
      </c>
      <c r="FE22" s="162">
        <v>1</v>
      </c>
      <c r="FF22" s="162">
        <v>0</v>
      </c>
      <c r="FG22" s="162">
        <v>0</v>
      </c>
      <c r="FH22" s="162">
        <v>0</v>
      </c>
      <c r="FI22" s="162">
        <v>0</v>
      </c>
      <c r="FJ22" s="162">
        <v>0</v>
      </c>
      <c r="FK22" s="162">
        <v>0</v>
      </c>
      <c r="FL22" s="162">
        <v>0</v>
      </c>
      <c r="FM22" s="162">
        <v>0</v>
      </c>
      <c r="FN22" s="162">
        <v>0</v>
      </c>
      <c r="FO22" s="162">
        <v>0</v>
      </c>
      <c r="FP22" s="162">
        <v>0</v>
      </c>
      <c r="FQ22" s="162">
        <v>0</v>
      </c>
      <c r="FR22" s="162">
        <v>0</v>
      </c>
      <c r="FS22" s="162">
        <v>0</v>
      </c>
      <c r="FT22" s="162">
        <v>0</v>
      </c>
      <c r="FU22" s="162">
        <v>0</v>
      </c>
      <c r="FV22" s="162">
        <v>0</v>
      </c>
      <c r="FW22" s="162">
        <v>0</v>
      </c>
      <c r="FX22" s="162">
        <v>0</v>
      </c>
      <c r="FY22" s="162">
        <v>0</v>
      </c>
      <c r="FZ22" s="162">
        <v>0</v>
      </c>
      <c r="GA22" s="162">
        <v>0</v>
      </c>
      <c r="GB22" s="162">
        <v>1</v>
      </c>
      <c r="GC22" s="38"/>
    </row>
    <row r="23" spans="1:192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</row>
    <row r="24" spans="1:192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</row>
    <row r="25" spans="1:192" ht="30">
      <c r="A25" s="16">
        <v>1</v>
      </c>
      <c r="B25" s="33" t="s">
        <v>538</v>
      </c>
      <c r="C25" s="16">
        <v>1</v>
      </c>
      <c r="E25" s="164">
        <v>3526318.77</v>
      </c>
      <c r="F25" s="164">
        <v>10665973.810000001</v>
      </c>
      <c r="G25" s="164">
        <v>2176098.25</v>
      </c>
      <c r="H25" s="164">
        <v>9759818.5299999993</v>
      </c>
      <c r="I25" s="164">
        <v>515815.14</v>
      </c>
      <c r="J25" s="164">
        <v>446145.51</v>
      </c>
      <c r="K25" s="164">
        <v>3288606.82</v>
      </c>
      <c r="L25" s="164">
        <v>546845.81999999995</v>
      </c>
      <c r="M25" s="164">
        <v>166283.68</v>
      </c>
      <c r="N25" s="164">
        <v>764213.57</v>
      </c>
      <c r="O25" s="164">
        <v>789249.48</v>
      </c>
      <c r="P25" s="164">
        <v>31465248.699999999</v>
      </c>
      <c r="Q25" s="164">
        <v>7604131.2800000003</v>
      </c>
      <c r="R25" s="164">
        <v>140191.97</v>
      </c>
      <c r="S25" s="164">
        <v>20316682.469999999</v>
      </c>
      <c r="T25" s="164">
        <v>353319.55</v>
      </c>
      <c r="U25" s="164">
        <v>782993.97</v>
      </c>
      <c r="V25" s="164">
        <v>88079.33</v>
      </c>
      <c r="W25" s="164">
        <v>47744.18</v>
      </c>
      <c r="X25" s="164">
        <v>95741.9</v>
      </c>
      <c r="Y25" s="164">
        <v>76532.47</v>
      </c>
      <c r="Z25" s="164">
        <v>46772.37</v>
      </c>
      <c r="AA25" s="164">
        <v>126980.12</v>
      </c>
      <c r="AB25" s="164">
        <v>102732.33</v>
      </c>
      <c r="AC25" s="164">
        <v>13274191.189999999</v>
      </c>
      <c r="AD25" s="164">
        <v>17597662.199999999</v>
      </c>
      <c r="AE25" s="164">
        <v>327943.84999999998</v>
      </c>
      <c r="AF25" s="164">
        <v>305029.40999999997</v>
      </c>
      <c r="AG25" s="164">
        <v>140972.29999999999</v>
      </c>
      <c r="AH25" s="164">
        <v>76991.94</v>
      </c>
      <c r="AI25" s="164">
        <v>782092.25</v>
      </c>
      <c r="AJ25" s="164">
        <v>267396.06</v>
      </c>
      <c r="AK25" s="164">
        <v>101068.27</v>
      </c>
      <c r="AL25" s="164">
        <v>116675.03</v>
      </c>
      <c r="AM25" s="164">
        <v>129731.19</v>
      </c>
      <c r="AN25" s="164">
        <v>192509.22</v>
      </c>
      <c r="AO25" s="164">
        <v>164351.96</v>
      </c>
      <c r="AP25" s="164">
        <v>146016.9</v>
      </c>
      <c r="AQ25" s="164">
        <v>1521493.24</v>
      </c>
      <c r="AR25" s="164">
        <v>32788055.629999999</v>
      </c>
      <c r="AS25" s="164">
        <v>259197.16</v>
      </c>
      <c r="AT25" s="164">
        <v>27866147.899999999</v>
      </c>
      <c r="AU25" s="164">
        <v>2453621.2599999998</v>
      </c>
      <c r="AV25" s="164">
        <v>1505897.22</v>
      </c>
      <c r="AW25" s="164">
        <v>124122.12</v>
      </c>
      <c r="AX25" s="164">
        <v>332399.3</v>
      </c>
      <c r="AY25" s="164">
        <v>90158.17</v>
      </c>
      <c r="AZ25" s="164">
        <v>103643.2</v>
      </c>
      <c r="BA25" s="164">
        <v>407579.15</v>
      </c>
      <c r="BB25" s="164">
        <v>4392699.0599999996</v>
      </c>
      <c r="BC25" s="164">
        <v>4626929.51</v>
      </c>
      <c r="BD25" s="164">
        <v>4458566.8600000003</v>
      </c>
      <c r="BE25" s="164">
        <v>6395043.6699999999</v>
      </c>
      <c r="BF25" s="164">
        <v>312982.52</v>
      </c>
      <c r="BG25" s="164">
        <v>654923.06999999995</v>
      </c>
      <c r="BH25" s="164">
        <v>8991583.2599999998</v>
      </c>
      <c r="BI25" s="164">
        <v>787482.89</v>
      </c>
      <c r="BJ25" s="164">
        <v>524996.93000000005</v>
      </c>
      <c r="BK25" s="164">
        <v>438763.81</v>
      </c>
      <c r="BL25" s="164">
        <v>2588497.06</v>
      </c>
      <c r="BM25" s="164">
        <v>5095279.2300000004</v>
      </c>
      <c r="BN25" s="164">
        <v>102066.99</v>
      </c>
      <c r="BO25" s="164">
        <v>317537.78999999998</v>
      </c>
      <c r="BP25" s="164">
        <v>705981.19</v>
      </c>
      <c r="BQ25" s="164">
        <v>681714.13</v>
      </c>
      <c r="BR25" s="164">
        <v>172504.2</v>
      </c>
      <c r="BS25" s="164">
        <v>1887438.82</v>
      </c>
      <c r="BT25" s="164">
        <v>1483322.8</v>
      </c>
      <c r="BU25" s="164">
        <v>413261.15</v>
      </c>
      <c r="BV25" s="164">
        <v>281664.59999999998</v>
      </c>
      <c r="BW25" s="164">
        <v>131034.45</v>
      </c>
      <c r="BX25" s="164">
        <v>790632.28</v>
      </c>
      <c r="BY25" s="164">
        <v>583222.84</v>
      </c>
      <c r="BZ25" s="164">
        <v>0</v>
      </c>
      <c r="CA25" s="164">
        <v>247889.43</v>
      </c>
      <c r="CB25" s="164">
        <v>0</v>
      </c>
      <c r="CC25" s="164">
        <v>19640.43</v>
      </c>
      <c r="CD25" s="164">
        <v>27765523.68</v>
      </c>
      <c r="CE25" s="164">
        <v>145593.44</v>
      </c>
      <c r="CF25" s="164">
        <v>47032.4</v>
      </c>
      <c r="CG25" s="164">
        <v>139140.67000000001</v>
      </c>
      <c r="CH25" s="164">
        <v>109933.82</v>
      </c>
      <c r="CI25" s="164">
        <v>83722.740000000005</v>
      </c>
      <c r="CJ25" s="164">
        <v>46960.9</v>
      </c>
      <c r="CK25" s="164">
        <v>179231.3</v>
      </c>
      <c r="CL25" s="164">
        <v>292228.28000000003</v>
      </c>
      <c r="CM25" s="164">
        <v>1835307.87</v>
      </c>
      <c r="CN25" s="164">
        <v>441991.14</v>
      </c>
      <c r="CO25" s="164">
        <v>519036.17</v>
      </c>
      <c r="CP25" s="164">
        <v>11199305.01</v>
      </c>
      <c r="CQ25" s="164">
        <v>6283106.7300000004</v>
      </c>
      <c r="CR25" s="164">
        <v>519756.43</v>
      </c>
      <c r="CS25" s="164">
        <v>268862.12</v>
      </c>
      <c r="CT25" s="164">
        <v>183525.22</v>
      </c>
      <c r="CU25" s="164">
        <v>193204.46</v>
      </c>
      <c r="CV25" s="164">
        <v>85054.399999999994</v>
      </c>
      <c r="CW25" s="164">
        <v>50054.93</v>
      </c>
      <c r="CX25" s="164">
        <v>27216.14</v>
      </c>
      <c r="CY25" s="164">
        <v>142346.99</v>
      </c>
      <c r="CZ25" s="164">
        <v>175855.19</v>
      </c>
      <c r="DA25" s="164">
        <v>54921.279999999999</v>
      </c>
      <c r="DB25" s="164">
        <v>408988.39</v>
      </c>
      <c r="DC25" s="164">
        <v>133031.67000000001</v>
      </c>
      <c r="DD25" s="164">
        <v>141706.10999999999</v>
      </c>
      <c r="DE25" s="164">
        <v>167603.23000000001</v>
      </c>
      <c r="DF25" s="164">
        <v>30039.23</v>
      </c>
      <c r="DG25" s="164">
        <v>123989.26</v>
      </c>
      <c r="DH25" s="164">
        <v>8257307.6200000001</v>
      </c>
      <c r="DI25" s="164">
        <v>27958.65</v>
      </c>
      <c r="DJ25" s="164">
        <v>427704.67</v>
      </c>
      <c r="DK25" s="164">
        <v>1116003.1499999999</v>
      </c>
      <c r="DL25" s="164">
        <v>201614.69</v>
      </c>
      <c r="DM25" s="164">
        <v>116069.26</v>
      </c>
      <c r="DN25" s="164">
        <v>1893457</v>
      </c>
      <c r="DO25" s="164">
        <v>203687.97</v>
      </c>
      <c r="DP25" s="164">
        <v>416201.36</v>
      </c>
      <c r="DQ25" s="164">
        <v>935889.58</v>
      </c>
      <c r="DR25" s="164">
        <v>170338.35</v>
      </c>
      <c r="DS25" s="164">
        <v>0</v>
      </c>
      <c r="DT25" s="164">
        <v>176422.73</v>
      </c>
      <c r="DU25" s="164">
        <v>153360.26</v>
      </c>
      <c r="DV25" s="164">
        <v>31998.89</v>
      </c>
      <c r="DW25" s="164">
        <v>101576.16</v>
      </c>
      <c r="DX25" s="164">
        <v>144774.75</v>
      </c>
      <c r="DY25" s="164">
        <v>47552.7</v>
      </c>
      <c r="DZ25" s="164">
        <v>27229.43</v>
      </c>
      <c r="EA25" s="164">
        <v>173220.01</v>
      </c>
      <c r="EB25" s="164">
        <v>685876.83</v>
      </c>
      <c r="EC25" s="164">
        <v>0</v>
      </c>
      <c r="ED25" s="164">
        <v>203069</v>
      </c>
      <c r="EE25" s="164">
        <v>143809.26</v>
      </c>
      <c r="EF25" s="164">
        <v>0</v>
      </c>
      <c r="EG25" s="164">
        <v>79377.61</v>
      </c>
      <c r="EH25" s="164">
        <v>198306.02</v>
      </c>
      <c r="EI25" s="164">
        <v>186099.01</v>
      </c>
      <c r="EJ25" s="164">
        <v>62938.33</v>
      </c>
      <c r="EK25" s="164">
        <v>3089488.06</v>
      </c>
      <c r="EL25" s="164">
        <v>3838980.6</v>
      </c>
      <c r="EM25" s="164">
        <v>231600.97</v>
      </c>
      <c r="EN25" s="164">
        <v>250325.03</v>
      </c>
      <c r="EO25" s="164">
        <v>150149.59</v>
      </c>
      <c r="EP25" s="164">
        <v>177439.55</v>
      </c>
      <c r="EQ25" s="164">
        <v>77339.490000000005</v>
      </c>
      <c r="ER25" s="164">
        <v>172514.54</v>
      </c>
      <c r="ES25" s="164">
        <v>910633.03</v>
      </c>
      <c r="ET25" s="164">
        <v>301446.90000000002</v>
      </c>
      <c r="EU25" s="164">
        <v>157316.26</v>
      </c>
      <c r="EV25" s="164">
        <v>177652.68</v>
      </c>
      <c r="EW25" s="164">
        <v>170875.8</v>
      </c>
      <c r="EX25" s="164">
        <v>0</v>
      </c>
      <c r="EY25" s="164">
        <v>228930.36</v>
      </c>
      <c r="EZ25" s="164">
        <v>79051.42</v>
      </c>
      <c r="FA25" s="164">
        <v>39432.730000000003</v>
      </c>
      <c r="FB25" s="164">
        <v>74795.53</v>
      </c>
      <c r="FC25" s="164">
        <v>1640777.33</v>
      </c>
      <c r="FD25" s="164">
        <v>420408.14</v>
      </c>
      <c r="FE25" s="164">
        <v>1176709.3600000001</v>
      </c>
      <c r="FF25" s="164">
        <v>248543.39</v>
      </c>
      <c r="FG25" s="164">
        <v>110267.13</v>
      </c>
      <c r="FH25" s="164">
        <v>129431.34</v>
      </c>
      <c r="FI25" s="164">
        <v>102416.7</v>
      </c>
      <c r="FJ25" s="164">
        <v>149442.73000000001</v>
      </c>
      <c r="FK25" s="164">
        <v>625678.13</v>
      </c>
      <c r="FL25" s="164">
        <v>634448.42000000004</v>
      </c>
      <c r="FM25" s="164">
        <v>1126900.83</v>
      </c>
      <c r="FN25" s="164">
        <v>2945985.4</v>
      </c>
      <c r="FO25" s="164">
        <v>1322531.3</v>
      </c>
      <c r="FP25" s="164">
        <v>7775954.4000000004</v>
      </c>
      <c r="FQ25" s="164">
        <v>0</v>
      </c>
      <c r="FR25" s="164">
        <v>1407393.49</v>
      </c>
      <c r="FS25" s="164">
        <v>689993.89</v>
      </c>
      <c r="FT25" s="164">
        <v>0</v>
      </c>
      <c r="FU25" s="164">
        <v>129541.11</v>
      </c>
      <c r="FV25" s="164">
        <v>132761.44</v>
      </c>
      <c r="FW25" s="164">
        <v>196488.42</v>
      </c>
      <c r="FX25" s="164">
        <v>484704.78</v>
      </c>
      <c r="FY25" s="164">
        <v>182651.09</v>
      </c>
      <c r="FZ25" s="164">
        <v>60383.79</v>
      </c>
      <c r="GA25" s="164">
        <v>1968962.86</v>
      </c>
      <c r="GB25" s="138">
        <v>343819585.60999984</v>
      </c>
      <c r="GC25" s="3"/>
      <c r="GD25" s="34"/>
    </row>
    <row r="26" spans="1:192" ht="30">
      <c r="A26" s="16">
        <v>2</v>
      </c>
      <c r="B26" s="33" t="s">
        <v>539</v>
      </c>
      <c r="C26" s="16">
        <v>2</v>
      </c>
      <c r="E26" s="164">
        <v>0</v>
      </c>
      <c r="F26" s="164">
        <v>0</v>
      </c>
      <c r="G26" s="164">
        <v>0</v>
      </c>
      <c r="H26" s="164">
        <v>0</v>
      </c>
      <c r="I26" s="164">
        <v>0</v>
      </c>
      <c r="J26" s="164">
        <v>0</v>
      </c>
      <c r="K26" s="164">
        <v>0</v>
      </c>
      <c r="L26" s="164">
        <v>0</v>
      </c>
      <c r="M26" s="164">
        <v>0</v>
      </c>
      <c r="N26" s="164">
        <v>0</v>
      </c>
      <c r="O26" s="164">
        <v>0</v>
      </c>
      <c r="P26" s="164">
        <v>0</v>
      </c>
      <c r="Q26" s="164">
        <v>0</v>
      </c>
      <c r="R26" s="164">
        <v>0</v>
      </c>
      <c r="S26" s="164">
        <v>0</v>
      </c>
      <c r="T26" s="164">
        <v>0</v>
      </c>
      <c r="U26" s="164">
        <v>0</v>
      </c>
      <c r="V26" s="164">
        <v>0</v>
      </c>
      <c r="W26" s="164">
        <v>0</v>
      </c>
      <c r="X26" s="164">
        <v>0</v>
      </c>
      <c r="Y26" s="164">
        <v>0</v>
      </c>
      <c r="Z26" s="164">
        <v>0</v>
      </c>
      <c r="AA26" s="164">
        <v>0</v>
      </c>
      <c r="AB26" s="164">
        <v>0</v>
      </c>
      <c r="AC26" s="164">
        <v>0</v>
      </c>
      <c r="AD26" s="164">
        <v>0</v>
      </c>
      <c r="AE26" s="164">
        <v>0</v>
      </c>
      <c r="AF26" s="164">
        <v>0</v>
      </c>
      <c r="AG26" s="164">
        <v>0</v>
      </c>
      <c r="AH26" s="164">
        <v>0</v>
      </c>
      <c r="AI26" s="164">
        <v>0</v>
      </c>
      <c r="AJ26" s="164">
        <v>0</v>
      </c>
      <c r="AK26" s="164">
        <v>0</v>
      </c>
      <c r="AL26" s="164">
        <v>0</v>
      </c>
      <c r="AM26" s="164">
        <v>0</v>
      </c>
      <c r="AN26" s="164">
        <v>0</v>
      </c>
      <c r="AO26" s="164">
        <v>0</v>
      </c>
      <c r="AP26" s="164">
        <v>0</v>
      </c>
      <c r="AQ26" s="164">
        <v>0</v>
      </c>
      <c r="AR26" s="164">
        <v>0</v>
      </c>
      <c r="AS26" s="164">
        <v>0</v>
      </c>
      <c r="AT26" s="164">
        <v>0</v>
      </c>
      <c r="AU26" s="164">
        <v>0</v>
      </c>
      <c r="AV26" s="164">
        <v>0</v>
      </c>
      <c r="AW26" s="164">
        <v>0</v>
      </c>
      <c r="AX26" s="164">
        <v>0</v>
      </c>
      <c r="AY26" s="164">
        <v>0</v>
      </c>
      <c r="AZ26" s="164">
        <v>0</v>
      </c>
      <c r="BA26" s="164">
        <v>0</v>
      </c>
      <c r="BB26" s="164">
        <v>0</v>
      </c>
      <c r="BC26" s="164">
        <v>0</v>
      </c>
      <c r="BD26" s="164">
        <v>0</v>
      </c>
      <c r="BE26" s="164">
        <v>0</v>
      </c>
      <c r="BF26" s="164">
        <v>0</v>
      </c>
      <c r="BG26" s="164">
        <v>0</v>
      </c>
      <c r="BH26" s="164">
        <v>0</v>
      </c>
      <c r="BI26" s="164">
        <v>0</v>
      </c>
      <c r="BJ26" s="164">
        <v>0</v>
      </c>
      <c r="BK26" s="164">
        <v>0</v>
      </c>
      <c r="BL26" s="164">
        <v>0</v>
      </c>
      <c r="BM26" s="164">
        <v>0</v>
      </c>
      <c r="BN26" s="164">
        <v>0</v>
      </c>
      <c r="BO26" s="164">
        <v>0</v>
      </c>
      <c r="BP26" s="164">
        <v>0</v>
      </c>
      <c r="BQ26" s="164">
        <v>0</v>
      </c>
      <c r="BR26" s="164">
        <v>0</v>
      </c>
      <c r="BS26" s="164">
        <v>0</v>
      </c>
      <c r="BT26" s="164">
        <v>0</v>
      </c>
      <c r="BU26" s="164">
        <v>0</v>
      </c>
      <c r="BV26" s="164">
        <v>0</v>
      </c>
      <c r="BW26" s="164">
        <v>0</v>
      </c>
      <c r="BX26" s="164">
        <v>0</v>
      </c>
      <c r="BY26" s="164">
        <v>0</v>
      </c>
      <c r="BZ26" s="164">
        <v>0</v>
      </c>
      <c r="CA26" s="164">
        <v>0</v>
      </c>
      <c r="CB26" s="164">
        <v>0</v>
      </c>
      <c r="CC26" s="164">
        <v>0</v>
      </c>
      <c r="CD26" s="164">
        <v>0</v>
      </c>
      <c r="CE26" s="164">
        <v>0</v>
      </c>
      <c r="CF26" s="164">
        <v>0</v>
      </c>
      <c r="CG26" s="164">
        <v>0</v>
      </c>
      <c r="CH26" s="164">
        <v>0</v>
      </c>
      <c r="CI26" s="164">
        <v>0</v>
      </c>
      <c r="CJ26" s="164">
        <v>0</v>
      </c>
      <c r="CK26" s="164">
        <v>0</v>
      </c>
      <c r="CL26" s="164">
        <v>0</v>
      </c>
      <c r="CM26" s="164">
        <v>0</v>
      </c>
      <c r="CN26" s="164">
        <v>0</v>
      </c>
      <c r="CO26" s="164">
        <v>0</v>
      </c>
      <c r="CP26" s="164">
        <v>0</v>
      </c>
      <c r="CQ26" s="164">
        <v>0</v>
      </c>
      <c r="CR26" s="164">
        <v>0</v>
      </c>
      <c r="CS26" s="164">
        <v>0</v>
      </c>
      <c r="CT26" s="164">
        <v>0</v>
      </c>
      <c r="CU26" s="164">
        <v>0</v>
      </c>
      <c r="CV26" s="164">
        <v>0</v>
      </c>
      <c r="CW26" s="164">
        <v>0</v>
      </c>
      <c r="CX26" s="164">
        <v>0</v>
      </c>
      <c r="CY26" s="164">
        <v>0</v>
      </c>
      <c r="CZ26" s="164">
        <v>0</v>
      </c>
      <c r="DA26" s="164">
        <v>0</v>
      </c>
      <c r="DB26" s="164">
        <v>0</v>
      </c>
      <c r="DC26" s="164">
        <v>0</v>
      </c>
      <c r="DD26" s="164">
        <v>0</v>
      </c>
      <c r="DE26" s="164">
        <v>0</v>
      </c>
      <c r="DF26" s="164">
        <v>0</v>
      </c>
      <c r="DG26" s="164">
        <v>0</v>
      </c>
      <c r="DH26" s="164">
        <v>907738.54</v>
      </c>
      <c r="DI26" s="164">
        <v>0</v>
      </c>
      <c r="DJ26" s="164">
        <v>0</v>
      </c>
      <c r="DK26" s="164">
        <v>0</v>
      </c>
      <c r="DL26" s="164">
        <v>0</v>
      </c>
      <c r="DM26" s="164">
        <v>0</v>
      </c>
      <c r="DN26" s="164">
        <v>355831.68</v>
      </c>
      <c r="DO26" s="164">
        <v>0</v>
      </c>
      <c r="DP26" s="164">
        <v>0</v>
      </c>
      <c r="DQ26" s="164">
        <v>0</v>
      </c>
      <c r="DR26" s="164">
        <v>0</v>
      </c>
      <c r="DS26" s="164">
        <v>0</v>
      </c>
      <c r="DT26" s="164">
        <v>0</v>
      </c>
      <c r="DU26" s="164">
        <v>0</v>
      </c>
      <c r="DV26" s="164">
        <v>0</v>
      </c>
      <c r="DW26" s="164">
        <v>0</v>
      </c>
      <c r="DX26" s="164">
        <v>0</v>
      </c>
      <c r="DY26" s="164">
        <v>0</v>
      </c>
      <c r="DZ26" s="164">
        <v>0</v>
      </c>
      <c r="EA26" s="164">
        <v>0</v>
      </c>
      <c r="EB26" s="164">
        <v>0</v>
      </c>
      <c r="EC26" s="164">
        <v>0</v>
      </c>
      <c r="ED26" s="164">
        <v>0</v>
      </c>
      <c r="EE26" s="164">
        <v>0</v>
      </c>
      <c r="EF26" s="164">
        <v>0</v>
      </c>
      <c r="EG26" s="164">
        <v>0</v>
      </c>
      <c r="EH26" s="164">
        <v>0</v>
      </c>
      <c r="EI26" s="164">
        <v>0</v>
      </c>
      <c r="EJ26" s="164">
        <v>0</v>
      </c>
      <c r="EK26" s="164">
        <v>338186.93</v>
      </c>
      <c r="EL26" s="164">
        <v>127915.21</v>
      </c>
      <c r="EM26" s="164">
        <v>0</v>
      </c>
      <c r="EN26" s="164">
        <v>0</v>
      </c>
      <c r="EO26" s="164">
        <v>0</v>
      </c>
      <c r="EP26" s="164">
        <v>0</v>
      </c>
      <c r="EQ26" s="164">
        <v>0</v>
      </c>
      <c r="ER26" s="164">
        <v>0</v>
      </c>
      <c r="ES26" s="164">
        <v>0</v>
      </c>
      <c r="ET26" s="164">
        <v>0</v>
      </c>
      <c r="EU26" s="164">
        <v>0</v>
      </c>
      <c r="EV26" s="164">
        <v>0</v>
      </c>
      <c r="EW26" s="164">
        <v>0</v>
      </c>
      <c r="EX26" s="164">
        <v>0</v>
      </c>
      <c r="EY26" s="164">
        <v>0</v>
      </c>
      <c r="EZ26" s="164">
        <v>0</v>
      </c>
      <c r="FA26" s="164">
        <v>0</v>
      </c>
      <c r="FB26" s="164">
        <v>0</v>
      </c>
      <c r="FC26" s="164">
        <v>0</v>
      </c>
      <c r="FD26" s="164">
        <v>0</v>
      </c>
      <c r="FE26" s="164">
        <v>160823.85</v>
      </c>
      <c r="FF26" s="164">
        <v>0</v>
      </c>
      <c r="FG26" s="164">
        <v>0</v>
      </c>
      <c r="FH26" s="164">
        <v>0</v>
      </c>
      <c r="FI26" s="164">
        <v>0</v>
      </c>
      <c r="FJ26" s="164">
        <v>0</v>
      </c>
      <c r="FK26" s="164">
        <v>0</v>
      </c>
      <c r="FL26" s="164">
        <v>0</v>
      </c>
      <c r="FM26" s="164">
        <v>0</v>
      </c>
      <c r="FN26" s="164">
        <v>0</v>
      </c>
      <c r="FO26" s="164">
        <v>0</v>
      </c>
      <c r="FP26" s="164">
        <v>0</v>
      </c>
      <c r="FQ26" s="164">
        <v>0</v>
      </c>
      <c r="FR26" s="164">
        <v>0</v>
      </c>
      <c r="FS26" s="164">
        <v>0</v>
      </c>
      <c r="FT26" s="164">
        <v>0</v>
      </c>
      <c r="FU26" s="164">
        <v>0</v>
      </c>
      <c r="FV26" s="164">
        <v>0</v>
      </c>
      <c r="FW26" s="164">
        <v>0</v>
      </c>
      <c r="FX26" s="164">
        <v>0</v>
      </c>
      <c r="FY26" s="164">
        <v>0</v>
      </c>
      <c r="FZ26" s="164">
        <v>0</v>
      </c>
      <c r="GA26" s="164">
        <v>0</v>
      </c>
      <c r="GB26" s="152">
        <v>1890496.21</v>
      </c>
      <c r="GC26" s="34"/>
    </row>
    <row r="27" spans="1:192">
      <c r="A27" s="16">
        <v>3</v>
      </c>
      <c r="B27" s="33" t="s">
        <v>540</v>
      </c>
      <c r="C27" s="16">
        <v>3</v>
      </c>
      <c r="E27" s="144">
        <v>3526318.77</v>
      </c>
      <c r="F27" s="144">
        <v>10665973.810000001</v>
      </c>
      <c r="G27" s="144">
        <v>2176098.25</v>
      </c>
      <c r="H27" s="144">
        <v>9759818.5299999993</v>
      </c>
      <c r="I27" s="144">
        <v>515815.14</v>
      </c>
      <c r="J27" s="144">
        <v>446145.51</v>
      </c>
      <c r="K27" s="144">
        <v>3288606.82</v>
      </c>
      <c r="L27" s="144">
        <v>546845.81999999995</v>
      </c>
      <c r="M27" s="144">
        <v>166283.68</v>
      </c>
      <c r="N27" s="144">
        <v>764213.57</v>
      </c>
      <c r="O27" s="144">
        <v>789249.48</v>
      </c>
      <c r="P27" s="144">
        <v>31465248.699999999</v>
      </c>
      <c r="Q27" s="144">
        <v>7604131.2800000003</v>
      </c>
      <c r="R27" s="144">
        <v>140191.97</v>
      </c>
      <c r="S27" s="144">
        <v>20316682.469999999</v>
      </c>
      <c r="T27" s="144">
        <v>353319.55</v>
      </c>
      <c r="U27" s="144">
        <v>782993.97</v>
      </c>
      <c r="V27" s="144">
        <v>88079.33</v>
      </c>
      <c r="W27" s="144">
        <v>47744.18</v>
      </c>
      <c r="X27" s="144">
        <v>95741.9</v>
      </c>
      <c r="Y27" s="144">
        <v>76532.47</v>
      </c>
      <c r="Z27" s="144">
        <v>46772.37</v>
      </c>
      <c r="AA27" s="144">
        <v>126980.12</v>
      </c>
      <c r="AB27" s="144">
        <v>102732.33</v>
      </c>
      <c r="AC27" s="144">
        <v>13274191.189999999</v>
      </c>
      <c r="AD27" s="144">
        <v>17597662.199999999</v>
      </c>
      <c r="AE27" s="144">
        <v>327943.84999999998</v>
      </c>
      <c r="AF27" s="144">
        <v>305029.40999999997</v>
      </c>
      <c r="AG27" s="144">
        <v>140972.29999999999</v>
      </c>
      <c r="AH27" s="144">
        <v>76991.94</v>
      </c>
      <c r="AI27" s="144">
        <v>782092.25</v>
      </c>
      <c r="AJ27" s="144">
        <v>267396.06</v>
      </c>
      <c r="AK27" s="144">
        <v>101068.27</v>
      </c>
      <c r="AL27" s="144">
        <v>116675.03</v>
      </c>
      <c r="AM27" s="144">
        <v>129731.19</v>
      </c>
      <c r="AN27" s="144">
        <v>192509.22</v>
      </c>
      <c r="AO27" s="144">
        <v>164351.96</v>
      </c>
      <c r="AP27" s="144">
        <v>146016.9</v>
      </c>
      <c r="AQ27" s="144">
        <v>1521493.24</v>
      </c>
      <c r="AR27" s="144">
        <v>32788055.629999999</v>
      </c>
      <c r="AS27" s="144">
        <v>259197.16</v>
      </c>
      <c r="AT27" s="144">
        <v>27866147.899999999</v>
      </c>
      <c r="AU27" s="144">
        <v>2453621.2599999998</v>
      </c>
      <c r="AV27" s="144">
        <v>1505897.22</v>
      </c>
      <c r="AW27" s="144">
        <v>124122.12</v>
      </c>
      <c r="AX27" s="144">
        <v>332399.3</v>
      </c>
      <c r="AY27" s="144">
        <v>90158.17</v>
      </c>
      <c r="AZ27" s="144">
        <v>103643.2</v>
      </c>
      <c r="BA27" s="144">
        <v>407579.15</v>
      </c>
      <c r="BB27" s="144">
        <v>4392699.0599999996</v>
      </c>
      <c r="BC27" s="144">
        <v>4626929.51</v>
      </c>
      <c r="BD27" s="144">
        <v>4458566.8600000003</v>
      </c>
      <c r="BE27" s="144">
        <v>6395043.6699999999</v>
      </c>
      <c r="BF27" s="144">
        <v>312982.52</v>
      </c>
      <c r="BG27" s="144">
        <v>654923.06999999995</v>
      </c>
      <c r="BH27" s="144">
        <v>8991583.2599999998</v>
      </c>
      <c r="BI27" s="144">
        <v>787482.89</v>
      </c>
      <c r="BJ27" s="144">
        <v>524996.93000000005</v>
      </c>
      <c r="BK27" s="144">
        <v>438763.81</v>
      </c>
      <c r="BL27" s="144">
        <v>2588497.06</v>
      </c>
      <c r="BM27" s="144">
        <v>5095279.2300000004</v>
      </c>
      <c r="BN27" s="144">
        <v>102066.99</v>
      </c>
      <c r="BO27" s="144">
        <v>317537.78999999998</v>
      </c>
      <c r="BP27" s="144">
        <v>705981.19</v>
      </c>
      <c r="BQ27" s="144">
        <v>681714.13</v>
      </c>
      <c r="BR27" s="144">
        <v>172504.2</v>
      </c>
      <c r="BS27" s="144">
        <v>1887438.82</v>
      </c>
      <c r="BT27" s="144">
        <v>1483322.8</v>
      </c>
      <c r="BU27" s="144">
        <v>413261.15</v>
      </c>
      <c r="BV27" s="144">
        <v>281664.59999999998</v>
      </c>
      <c r="BW27" s="144">
        <v>131034.45</v>
      </c>
      <c r="BX27" s="144">
        <v>790632.28</v>
      </c>
      <c r="BY27" s="144">
        <v>583222.84</v>
      </c>
      <c r="BZ27" s="144">
        <v>0</v>
      </c>
      <c r="CA27" s="144">
        <v>247889.43</v>
      </c>
      <c r="CB27" s="144">
        <v>0</v>
      </c>
      <c r="CC27" s="144">
        <v>19640.43</v>
      </c>
      <c r="CD27" s="144">
        <v>27765523.68</v>
      </c>
      <c r="CE27" s="144">
        <v>145593.44</v>
      </c>
      <c r="CF27" s="144">
        <v>47032.4</v>
      </c>
      <c r="CG27" s="144">
        <v>139140.67000000001</v>
      </c>
      <c r="CH27" s="144">
        <v>109933.82</v>
      </c>
      <c r="CI27" s="144">
        <v>83722.740000000005</v>
      </c>
      <c r="CJ27" s="144">
        <v>46960.9</v>
      </c>
      <c r="CK27" s="144">
        <v>179231.3</v>
      </c>
      <c r="CL27" s="144">
        <v>292228.28000000003</v>
      </c>
      <c r="CM27" s="144">
        <v>1835307.87</v>
      </c>
      <c r="CN27" s="144">
        <v>441991.14</v>
      </c>
      <c r="CO27" s="144">
        <v>519036.17</v>
      </c>
      <c r="CP27" s="144">
        <v>11199305.01</v>
      </c>
      <c r="CQ27" s="144">
        <v>6283106.7300000004</v>
      </c>
      <c r="CR27" s="144">
        <v>519756.43</v>
      </c>
      <c r="CS27" s="144">
        <v>268862.12</v>
      </c>
      <c r="CT27" s="144">
        <v>183525.22</v>
      </c>
      <c r="CU27" s="144">
        <v>193204.46</v>
      </c>
      <c r="CV27" s="144">
        <v>85054.399999999994</v>
      </c>
      <c r="CW27" s="144">
        <v>50054.93</v>
      </c>
      <c r="CX27" s="144">
        <v>27216.14</v>
      </c>
      <c r="CY27" s="144">
        <v>142346.99</v>
      </c>
      <c r="CZ27" s="144">
        <v>175855.19</v>
      </c>
      <c r="DA27" s="144">
        <v>54921.279999999999</v>
      </c>
      <c r="DB27" s="144">
        <v>408988.39</v>
      </c>
      <c r="DC27" s="144">
        <v>133031.67000000001</v>
      </c>
      <c r="DD27" s="144">
        <v>141706.10999999999</v>
      </c>
      <c r="DE27" s="144">
        <v>167603.23000000001</v>
      </c>
      <c r="DF27" s="144">
        <v>30039.23</v>
      </c>
      <c r="DG27" s="144">
        <v>123989.26</v>
      </c>
      <c r="DH27" s="144">
        <v>7349569.0800000001</v>
      </c>
      <c r="DI27" s="144">
        <v>27958.65</v>
      </c>
      <c r="DJ27" s="144">
        <v>427704.67</v>
      </c>
      <c r="DK27" s="144">
        <v>1116003.1499999999</v>
      </c>
      <c r="DL27" s="144">
        <v>201614.69</v>
      </c>
      <c r="DM27" s="144">
        <v>116069.26</v>
      </c>
      <c r="DN27" s="144">
        <v>1537625.32</v>
      </c>
      <c r="DO27" s="144">
        <v>203687.97</v>
      </c>
      <c r="DP27" s="144">
        <v>416201.36</v>
      </c>
      <c r="DQ27" s="144">
        <v>935889.58</v>
      </c>
      <c r="DR27" s="144">
        <v>170338.35</v>
      </c>
      <c r="DS27" s="144">
        <v>0</v>
      </c>
      <c r="DT27" s="144">
        <v>176422.73</v>
      </c>
      <c r="DU27" s="144">
        <v>153360.26</v>
      </c>
      <c r="DV27" s="144">
        <v>31998.89</v>
      </c>
      <c r="DW27" s="144">
        <v>101576.16</v>
      </c>
      <c r="DX27" s="144">
        <v>144774.75</v>
      </c>
      <c r="DY27" s="144">
        <v>47552.7</v>
      </c>
      <c r="DZ27" s="144">
        <v>27229.43</v>
      </c>
      <c r="EA27" s="144">
        <v>173220.01</v>
      </c>
      <c r="EB27" s="144">
        <v>685876.83</v>
      </c>
      <c r="EC27" s="144">
        <v>0</v>
      </c>
      <c r="ED27" s="144">
        <v>203069</v>
      </c>
      <c r="EE27" s="144">
        <v>143809.26</v>
      </c>
      <c r="EF27" s="144">
        <v>0</v>
      </c>
      <c r="EG27" s="144">
        <v>79377.61</v>
      </c>
      <c r="EH27" s="144">
        <v>198306.02</v>
      </c>
      <c r="EI27" s="144">
        <v>186099.01</v>
      </c>
      <c r="EJ27" s="144">
        <v>62938.33</v>
      </c>
      <c r="EK27" s="144">
        <v>2751301.13</v>
      </c>
      <c r="EL27" s="144">
        <v>3711065.39</v>
      </c>
      <c r="EM27" s="144">
        <v>231600.97</v>
      </c>
      <c r="EN27" s="144">
        <v>250325.03</v>
      </c>
      <c r="EO27" s="144">
        <v>150149.59</v>
      </c>
      <c r="EP27" s="144">
        <v>177439.55</v>
      </c>
      <c r="EQ27" s="144">
        <v>77339.490000000005</v>
      </c>
      <c r="ER27" s="144">
        <v>172514.54</v>
      </c>
      <c r="ES27" s="144">
        <v>910633.03</v>
      </c>
      <c r="ET27" s="144">
        <v>301446.90000000002</v>
      </c>
      <c r="EU27" s="144">
        <v>157316.26</v>
      </c>
      <c r="EV27" s="144">
        <v>177652.68</v>
      </c>
      <c r="EW27" s="144">
        <v>170875.8</v>
      </c>
      <c r="EX27" s="144">
        <v>0</v>
      </c>
      <c r="EY27" s="144">
        <v>228930.36</v>
      </c>
      <c r="EZ27" s="144">
        <v>79051.42</v>
      </c>
      <c r="FA27" s="144">
        <v>39432.730000000003</v>
      </c>
      <c r="FB27" s="144">
        <v>74795.53</v>
      </c>
      <c r="FC27" s="144">
        <v>1640777.33</v>
      </c>
      <c r="FD27" s="144">
        <v>420408.14</v>
      </c>
      <c r="FE27" s="144">
        <v>1015885.5100000001</v>
      </c>
      <c r="FF27" s="144">
        <v>248543.39</v>
      </c>
      <c r="FG27" s="144">
        <v>110267.13</v>
      </c>
      <c r="FH27" s="144">
        <v>129431.34</v>
      </c>
      <c r="FI27" s="144">
        <v>102416.7</v>
      </c>
      <c r="FJ27" s="144">
        <v>149442.73000000001</v>
      </c>
      <c r="FK27" s="144">
        <v>625678.13</v>
      </c>
      <c r="FL27" s="144">
        <v>634448.42000000004</v>
      </c>
      <c r="FM27" s="144">
        <v>1126900.83</v>
      </c>
      <c r="FN27" s="144">
        <v>2945985.4</v>
      </c>
      <c r="FO27" s="144">
        <v>1322531.3</v>
      </c>
      <c r="FP27" s="144">
        <v>7775954.4000000004</v>
      </c>
      <c r="FQ27" s="144">
        <v>0</v>
      </c>
      <c r="FR27" s="144">
        <v>1407393.49</v>
      </c>
      <c r="FS27" s="144">
        <v>689993.89</v>
      </c>
      <c r="FT27" s="144">
        <v>0</v>
      </c>
      <c r="FU27" s="144">
        <v>129541.11</v>
      </c>
      <c r="FV27" s="144">
        <v>132761.44</v>
      </c>
      <c r="FW27" s="144">
        <v>196488.42</v>
      </c>
      <c r="FX27" s="144">
        <v>484704.78</v>
      </c>
      <c r="FY27" s="144">
        <v>182651.09</v>
      </c>
      <c r="FZ27" s="144">
        <v>60383.79</v>
      </c>
      <c r="GA27" s="144">
        <v>1968962.86</v>
      </c>
      <c r="GB27" s="138">
        <v>341929089.39999974</v>
      </c>
      <c r="GD27" s="34"/>
    </row>
    <row r="28" spans="1:192" ht="26.25">
      <c r="A28" s="41">
        <v>4</v>
      </c>
      <c r="B28" s="42" t="s">
        <v>541</v>
      </c>
      <c r="C28" s="41">
        <v>4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4">
        <v>0</v>
      </c>
      <c r="EJ28" s="144">
        <v>0</v>
      </c>
      <c r="EK28" s="144">
        <v>0</v>
      </c>
      <c r="EL28" s="144">
        <v>0</v>
      </c>
      <c r="EM28" s="144">
        <v>0</v>
      </c>
      <c r="EN28" s="144">
        <v>0</v>
      </c>
      <c r="EO28" s="144">
        <v>0</v>
      </c>
      <c r="EP28" s="144">
        <v>0</v>
      </c>
      <c r="EQ28" s="144">
        <v>0</v>
      </c>
      <c r="ER28" s="144">
        <v>0</v>
      </c>
      <c r="ES28" s="144">
        <v>0</v>
      </c>
      <c r="ET28" s="144">
        <v>0</v>
      </c>
      <c r="EU28" s="144">
        <v>0</v>
      </c>
      <c r="EV28" s="144">
        <v>0</v>
      </c>
      <c r="EW28" s="144">
        <v>0</v>
      </c>
      <c r="EX28" s="144">
        <v>0</v>
      </c>
      <c r="EY28" s="144">
        <v>0</v>
      </c>
      <c r="EZ28" s="144">
        <v>0</v>
      </c>
      <c r="FA28" s="144">
        <v>0</v>
      </c>
      <c r="FB28" s="144">
        <v>0</v>
      </c>
      <c r="FC28" s="144">
        <v>0</v>
      </c>
      <c r="FD28" s="144">
        <v>0</v>
      </c>
      <c r="FE28" s="144">
        <v>0</v>
      </c>
      <c r="FF28" s="144">
        <v>0</v>
      </c>
      <c r="FG28" s="144">
        <v>0</v>
      </c>
      <c r="FH28" s="144">
        <v>0</v>
      </c>
      <c r="FI28" s="144">
        <v>0</v>
      </c>
      <c r="FJ28" s="144">
        <v>0</v>
      </c>
      <c r="FK28" s="144">
        <v>0</v>
      </c>
      <c r="FL28" s="144">
        <v>0</v>
      </c>
      <c r="FM28" s="144">
        <v>0</v>
      </c>
      <c r="FN28" s="144">
        <v>0</v>
      </c>
      <c r="FO28" s="144">
        <v>0</v>
      </c>
      <c r="FP28" s="144">
        <v>0</v>
      </c>
      <c r="FQ28" s="144">
        <v>0</v>
      </c>
      <c r="FR28" s="144">
        <v>0</v>
      </c>
      <c r="FS28" s="144">
        <v>0</v>
      </c>
      <c r="FT28" s="144">
        <v>0</v>
      </c>
      <c r="FU28" s="144">
        <v>0</v>
      </c>
      <c r="FV28" s="144">
        <v>0</v>
      </c>
      <c r="FW28" s="144">
        <v>0</v>
      </c>
      <c r="FX28" s="144">
        <v>0</v>
      </c>
      <c r="FY28" s="144">
        <v>0</v>
      </c>
      <c r="FZ28" s="144">
        <v>0</v>
      </c>
      <c r="GA28" s="144">
        <v>0</v>
      </c>
      <c r="GB28" s="138">
        <v>0</v>
      </c>
      <c r="GC28" s="138"/>
    </row>
    <row r="29" spans="1:192" ht="30">
      <c r="A29" s="43">
        <v>5</v>
      </c>
      <c r="B29" s="44" t="s">
        <v>542</v>
      </c>
      <c r="C29" s="16">
        <v>5</v>
      </c>
      <c r="E29" s="144">
        <v>1511</v>
      </c>
      <c r="F29" s="144">
        <v>7111</v>
      </c>
      <c r="G29" s="144">
        <v>1268.5</v>
      </c>
      <c r="H29" s="144">
        <v>8191</v>
      </c>
      <c r="I29" s="144">
        <v>1281.3</v>
      </c>
      <c r="J29" s="144">
        <v>513.9</v>
      </c>
      <c r="K29" s="144">
        <v>1259.0999999999999</v>
      </c>
      <c r="L29" s="144">
        <v>617</v>
      </c>
      <c r="M29" s="144">
        <v>313.8</v>
      </c>
      <c r="N29" s="144">
        <v>443.7</v>
      </c>
      <c r="O29" s="144">
        <v>239</v>
      </c>
      <c r="P29" s="144">
        <v>7369</v>
      </c>
      <c r="Q29" s="144">
        <v>3804.6</v>
      </c>
      <c r="R29" s="144">
        <v>482.8</v>
      </c>
      <c r="S29" s="144">
        <v>3580.2</v>
      </c>
      <c r="T29" s="144">
        <v>962.6</v>
      </c>
      <c r="U29" s="144">
        <v>610</v>
      </c>
      <c r="V29" s="144">
        <v>289</v>
      </c>
      <c r="W29" s="144">
        <v>235</v>
      </c>
      <c r="X29" s="144">
        <v>341</v>
      </c>
      <c r="Y29" s="144">
        <v>276.10000000000002</v>
      </c>
      <c r="Z29" s="144">
        <v>217</v>
      </c>
      <c r="AA29" s="144">
        <v>310.2</v>
      </c>
      <c r="AB29" s="144">
        <v>286.89999999999998</v>
      </c>
      <c r="AC29" s="144">
        <v>11084.5</v>
      </c>
      <c r="AD29" s="144">
        <v>9082</v>
      </c>
      <c r="AE29" s="144">
        <v>318</v>
      </c>
      <c r="AF29" s="144">
        <v>342</v>
      </c>
      <c r="AG29" s="144">
        <v>402</v>
      </c>
      <c r="AH29" s="144">
        <v>235</v>
      </c>
      <c r="AI29" s="144">
        <v>960</v>
      </c>
      <c r="AJ29" s="144">
        <v>409.6</v>
      </c>
      <c r="AK29" s="144">
        <v>197</v>
      </c>
      <c r="AL29" s="144">
        <v>108</v>
      </c>
      <c r="AM29" s="144">
        <v>516.5</v>
      </c>
      <c r="AN29" s="144">
        <v>297</v>
      </c>
      <c r="AO29" s="144">
        <v>482</v>
      </c>
      <c r="AP29" s="144">
        <v>260</v>
      </c>
      <c r="AQ29" s="144">
        <v>2156</v>
      </c>
      <c r="AR29" s="144">
        <v>10721.3</v>
      </c>
      <c r="AS29" s="144">
        <v>710.5</v>
      </c>
      <c r="AT29" s="144">
        <v>10186.5</v>
      </c>
      <c r="AU29" s="144">
        <v>1682</v>
      </c>
      <c r="AV29" s="144">
        <v>1643.6</v>
      </c>
      <c r="AW29" s="144">
        <v>1579.3</v>
      </c>
      <c r="AX29" s="144">
        <v>764.4</v>
      </c>
      <c r="AY29" s="144">
        <v>107</v>
      </c>
      <c r="AZ29" s="144">
        <v>397</v>
      </c>
      <c r="BA29" s="144">
        <v>838</v>
      </c>
      <c r="BB29" s="144">
        <v>2182.1</v>
      </c>
      <c r="BC29" s="144">
        <v>3246</v>
      </c>
      <c r="BD29" s="144">
        <v>4015.1</v>
      </c>
      <c r="BE29" s="144">
        <v>5322.6</v>
      </c>
      <c r="BF29" s="144">
        <v>344</v>
      </c>
      <c r="BG29" s="144">
        <v>645.6</v>
      </c>
      <c r="BH29" s="144">
        <v>7089.6</v>
      </c>
      <c r="BI29" s="144">
        <v>1629.3</v>
      </c>
      <c r="BJ29" s="144">
        <v>559</v>
      </c>
      <c r="BK29" s="144">
        <v>770.2</v>
      </c>
      <c r="BL29" s="144">
        <v>2179</v>
      </c>
      <c r="BM29" s="144">
        <v>4324</v>
      </c>
      <c r="BN29" s="144">
        <v>269.7</v>
      </c>
      <c r="BO29" s="144">
        <v>1505</v>
      </c>
      <c r="BP29" s="144">
        <v>865.5</v>
      </c>
      <c r="BQ29" s="144">
        <v>1094.2</v>
      </c>
      <c r="BR29" s="144">
        <v>275.8</v>
      </c>
      <c r="BS29" s="144">
        <v>1484.4</v>
      </c>
      <c r="BT29" s="144">
        <v>1677</v>
      </c>
      <c r="BU29" s="144">
        <v>391</v>
      </c>
      <c r="BV29" s="144">
        <v>416</v>
      </c>
      <c r="BW29" s="144">
        <v>211.1</v>
      </c>
      <c r="BX29" s="144">
        <v>735</v>
      </c>
      <c r="BY29" s="144">
        <v>569</v>
      </c>
      <c r="BZ29" s="144">
        <v>0</v>
      </c>
      <c r="CA29" s="144">
        <v>338.5</v>
      </c>
      <c r="CB29" s="144">
        <v>0</v>
      </c>
      <c r="CC29" s="144">
        <v>222.2</v>
      </c>
      <c r="CD29" s="144">
        <v>21107</v>
      </c>
      <c r="CE29" s="144">
        <v>471</v>
      </c>
      <c r="CF29" s="144">
        <v>115</v>
      </c>
      <c r="CG29" s="144">
        <v>472.5</v>
      </c>
      <c r="CH29" s="144">
        <v>409.4</v>
      </c>
      <c r="CI29" s="144">
        <v>178</v>
      </c>
      <c r="CJ29" s="144">
        <v>172</v>
      </c>
      <c r="CK29" s="144">
        <v>526</v>
      </c>
      <c r="CL29" s="144">
        <v>290.2</v>
      </c>
      <c r="CM29" s="144">
        <v>2140</v>
      </c>
      <c r="CN29" s="144">
        <v>428.8</v>
      </c>
      <c r="CO29" s="144">
        <v>613.70000000000005</v>
      </c>
      <c r="CP29" s="144">
        <v>11391.5</v>
      </c>
      <c r="CQ29" s="144">
        <v>4664</v>
      </c>
      <c r="CR29" s="144">
        <v>343.3</v>
      </c>
      <c r="CS29" s="144">
        <v>323</v>
      </c>
      <c r="CT29" s="144">
        <v>275.8</v>
      </c>
      <c r="CU29" s="144">
        <v>290</v>
      </c>
      <c r="CV29" s="144">
        <v>139</v>
      </c>
      <c r="CW29" s="144">
        <v>269</v>
      </c>
      <c r="CX29" s="144">
        <v>182.9</v>
      </c>
      <c r="CY29" s="144">
        <v>628</v>
      </c>
      <c r="CZ29" s="144">
        <v>713.7</v>
      </c>
      <c r="DA29" s="144">
        <v>200</v>
      </c>
      <c r="DB29" s="144">
        <v>670.5</v>
      </c>
      <c r="DC29" s="144">
        <v>282</v>
      </c>
      <c r="DD29" s="144">
        <v>336</v>
      </c>
      <c r="DE29" s="144">
        <v>427.8</v>
      </c>
      <c r="DF29" s="144">
        <v>109.9</v>
      </c>
      <c r="DG29" s="144">
        <v>142</v>
      </c>
      <c r="DH29" s="144">
        <v>9597</v>
      </c>
      <c r="DI29" s="144">
        <v>455.7</v>
      </c>
      <c r="DJ29" s="144">
        <v>537</v>
      </c>
      <c r="DK29" s="144">
        <v>1762.6</v>
      </c>
      <c r="DL29" s="144">
        <v>309.7</v>
      </c>
      <c r="DM29" s="144">
        <v>191</v>
      </c>
      <c r="DN29" s="144">
        <v>2007</v>
      </c>
      <c r="DO29" s="144">
        <v>232.5</v>
      </c>
      <c r="DP29" s="144">
        <v>969.2</v>
      </c>
      <c r="DQ29" s="144">
        <v>1171.7</v>
      </c>
      <c r="DR29" s="144">
        <v>412</v>
      </c>
      <c r="DS29" s="144">
        <v>0</v>
      </c>
      <c r="DT29" s="144">
        <v>165.1</v>
      </c>
      <c r="DU29" s="144">
        <v>206.9</v>
      </c>
      <c r="DV29" s="144">
        <v>178.3</v>
      </c>
      <c r="DW29" s="144">
        <v>254.5</v>
      </c>
      <c r="DX29" s="144">
        <v>122</v>
      </c>
      <c r="DY29" s="144">
        <v>104.1</v>
      </c>
      <c r="DZ29" s="144">
        <v>48</v>
      </c>
      <c r="EA29" s="144">
        <v>184</v>
      </c>
      <c r="EB29" s="144">
        <v>917.9</v>
      </c>
      <c r="EC29" s="144">
        <v>0</v>
      </c>
      <c r="ED29" s="144">
        <v>356</v>
      </c>
      <c r="EE29" s="144">
        <v>214.7</v>
      </c>
      <c r="EF29" s="144">
        <v>0</v>
      </c>
      <c r="EG29" s="144">
        <v>153</v>
      </c>
      <c r="EH29" s="144">
        <v>409.7</v>
      </c>
      <c r="EI29" s="144">
        <v>375</v>
      </c>
      <c r="EJ29" s="144">
        <v>97</v>
      </c>
      <c r="EK29" s="144">
        <v>2463.6999999999998</v>
      </c>
      <c r="EL29" s="144">
        <v>4678.6000000000004</v>
      </c>
      <c r="EM29" s="144">
        <v>401</v>
      </c>
      <c r="EN29" s="144">
        <v>359.2</v>
      </c>
      <c r="EO29" s="144">
        <v>413</v>
      </c>
      <c r="EP29" s="144">
        <v>126</v>
      </c>
      <c r="EQ29" s="144">
        <v>117</v>
      </c>
      <c r="ER29" s="144">
        <v>191.8</v>
      </c>
      <c r="ES29" s="144">
        <v>565</v>
      </c>
      <c r="ET29" s="144">
        <v>304.10000000000002</v>
      </c>
      <c r="EU29" s="144">
        <v>449</v>
      </c>
      <c r="EV29" s="144">
        <v>206</v>
      </c>
      <c r="EW29" s="144">
        <v>329</v>
      </c>
      <c r="EX29" s="144">
        <v>0</v>
      </c>
      <c r="EY29" s="144">
        <v>142</v>
      </c>
      <c r="EZ29" s="144">
        <v>136</v>
      </c>
      <c r="FA29" s="144">
        <v>112</v>
      </c>
      <c r="FB29" s="144">
        <v>201.1</v>
      </c>
      <c r="FC29" s="144">
        <v>1094</v>
      </c>
      <c r="FD29" s="144">
        <v>505.2</v>
      </c>
      <c r="FE29" s="144">
        <v>1288.5999999999999</v>
      </c>
      <c r="FF29" s="144">
        <v>628.1</v>
      </c>
      <c r="FG29" s="144">
        <v>454</v>
      </c>
      <c r="FH29" s="144">
        <v>190</v>
      </c>
      <c r="FI29" s="144">
        <v>330</v>
      </c>
      <c r="FJ29" s="144">
        <v>668</v>
      </c>
      <c r="FK29" s="144">
        <v>692.6</v>
      </c>
      <c r="FL29" s="144">
        <v>798</v>
      </c>
      <c r="FM29" s="144">
        <v>1424</v>
      </c>
      <c r="FN29" s="144">
        <v>3217.1</v>
      </c>
      <c r="FO29" s="144">
        <v>1358.7</v>
      </c>
      <c r="FP29" s="144">
        <v>3420.3</v>
      </c>
      <c r="FQ29" s="144">
        <v>0</v>
      </c>
      <c r="FR29" s="144">
        <v>1233.2</v>
      </c>
      <c r="FS29" s="144">
        <v>1044.4000000000001</v>
      </c>
      <c r="FT29" s="144">
        <v>0</v>
      </c>
      <c r="FU29" s="144">
        <v>470</v>
      </c>
      <c r="FV29" s="144">
        <v>312</v>
      </c>
      <c r="FW29" s="144">
        <v>721.2</v>
      </c>
      <c r="FX29" s="144">
        <v>862</v>
      </c>
      <c r="FY29" s="144">
        <v>541</v>
      </c>
      <c r="FZ29" s="144">
        <v>205</v>
      </c>
      <c r="GA29" s="144">
        <v>1156.4000000000001</v>
      </c>
      <c r="GB29" s="138">
        <v>242905.70000000016</v>
      </c>
      <c r="GC29" s="138"/>
      <c r="GD29" s="115" t="s">
        <v>929</v>
      </c>
      <c r="GE29" s="89" t="s">
        <v>930</v>
      </c>
      <c r="GF29" s="88"/>
      <c r="GG29" s="80"/>
      <c r="GH29" s="80"/>
      <c r="GI29" s="80"/>
      <c r="GJ29" s="80"/>
    </row>
    <row r="30" spans="1:192" ht="26.25">
      <c r="A30" s="43">
        <v>6</v>
      </c>
      <c r="B30" s="45" t="s">
        <v>957</v>
      </c>
      <c r="C30" s="16">
        <v>6</v>
      </c>
      <c r="E30" s="144">
        <v>171</v>
      </c>
      <c r="F30" s="144">
        <v>163</v>
      </c>
      <c r="G30" s="144">
        <v>174</v>
      </c>
      <c r="H30" s="144">
        <v>144</v>
      </c>
      <c r="I30" s="144">
        <v>144</v>
      </c>
      <c r="J30" s="144">
        <v>162</v>
      </c>
      <c r="K30" s="144">
        <v>171</v>
      </c>
      <c r="L30" s="144">
        <v>147</v>
      </c>
      <c r="M30" s="144">
        <v>144</v>
      </c>
      <c r="N30" s="144">
        <v>170</v>
      </c>
      <c r="O30" s="144">
        <v>171</v>
      </c>
      <c r="P30" s="144">
        <v>169</v>
      </c>
      <c r="Q30" s="144">
        <v>173</v>
      </c>
      <c r="R30" s="144">
        <v>142</v>
      </c>
      <c r="S30" s="144">
        <v>168</v>
      </c>
      <c r="T30" s="144">
        <v>165</v>
      </c>
      <c r="U30" s="144">
        <v>167</v>
      </c>
      <c r="V30" s="144">
        <v>143</v>
      </c>
      <c r="W30" s="144">
        <v>145</v>
      </c>
      <c r="X30" s="144">
        <v>142</v>
      </c>
      <c r="Y30" s="144">
        <v>139</v>
      </c>
      <c r="Z30" s="144">
        <v>140</v>
      </c>
      <c r="AA30" s="144">
        <v>144</v>
      </c>
      <c r="AB30" s="144">
        <v>141</v>
      </c>
      <c r="AC30" s="144">
        <v>174</v>
      </c>
      <c r="AD30" s="144">
        <v>170</v>
      </c>
      <c r="AE30" s="144">
        <v>165</v>
      </c>
      <c r="AF30" s="144">
        <v>149</v>
      </c>
      <c r="AG30" s="144">
        <v>152</v>
      </c>
      <c r="AH30" s="144">
        <v>142</v>
      </c>
      <c r="AI30" s="144">
        <v>147</v>
      </c>
      <c r="AJ30" s="144">
        <v>144</v>
      </c>
      <c r="AK30" s="144">
        <v>145</v>
      </c>
      <c r="AL30" s="144">
        <v>141</v>
      </c>
      <c r="AM30" s="144">
        <v>143</v>
      </c>
      <c r="AN30" s="144">
        <v>142</v>
      </c>
      <c r="AO30" s="144">
        <v>143</v>
      </c>
      <c r="AP30" s="144">
        <v>140</v>
      </c>
      <c r="AQ30" s="144">
        <v>170</v>
      </c>
      <c r="AR30" s="144">
        <v>172</v>
      </c>
      <c r="AS30" s="144">
        <v>143</v>
      </c>
      <c r="AT30" s="144">
        <v>170</v>
      </c>
      <c r="AU30" s="144">
        <v>167</v>
      </c>
      <c r="AV30" s="144">
        <v>169</v>
      </c>
      <c r="AW30" s="144">
        <v>139</v>
      </c>
      <c r="AX30" s="144">
        <v>144</v>
      </c>
      <c r="AY30" s="144">
        <v>138</v>
      </c>
      <c r="AZ30" s="144">
        <v>136</v>
      </c>
      <c r="BA30" s="144">
        <v>147</v>
      </c>
      <c r="BB30" s="144">
        <v>164</v>
      </c>
      <c r="BC30" s="144">
        <v>167</v>
      </c>
      <c r="BD30" s="144">
        <v>168</v>
      </c>
      <c r="BE30" s="144">
        <v>169</v>
      </c>
      <c r="BF30" s="144">
        <v>168</v>
      </c>
      <c r="BG30" s="144">
        <v>163</v>
      </c>
      <c r="BH30" s="144">
        <v>170</v>
      </c>
      <c r="BI30" s="144">
        <v>144</v>
      </c>
      <c r="BJ30" s="144">
        <v>143</v>
      </c>
      <c r="BK30" s="144">
        <v>139</v>
      </c>
      <c r="BL30" s="144">
        <v>166</v>
      </c>
      <c r="BM30" s="144">
        <v>163</v>
      </c>
      <c r="BN30" s="144">
        <v>141</v>
      </c>
      <c r="BO30" s="144">
        <v>146</v>
      </c>
      <c r="BP30" s="144">
        <v>160</v>
      </c>
      <c r="BQ30" s="144">
        <v>145</v>
      </c>
      <c r="BR30" s="144">
        <v>140</v>
      </c>
      <c r="BS30" s="144">
        <v>172</v>
      </c>
      <c r="BT30" s="144">
        <v>148</v>
      </c>
      <c r="BU30" s="144">
        <v>143</v>
      </c>
      <c r="BV30" s="144">
        <v>148</v>
      </c>
      <c r="BW30" s="144">
        <v>145</v>
      </c>
      <c r="BX30" s="144">
        <v>146</v>
      </c>
      <c r="BY30" s="144">
        <v>171</v>
      </c>
      <c r="BZ30" s="144">
        <v>0</v>
      </c>
      <c r="CA30" s="144">
        <v>138</v>
      </c>
      <c r="CB30" s="144">
        <v>0</v>
      </c>
      <c r="CC30" s="144">
        <v>146</v>
      </c>
      <c r="CD30" s="144">
        <v>172</v>
      </c>
      <c r="CE30" s="144">
        <v>145</v>
      </c>
      <c r="CF30" s="144">
        <v>145</v>
      </c>
      <c r="CG30" s="144">
        <v>147</v>
      </c>
      <c r="CH30" s="144">
        <v>144</v>
      </c>
      <c r="CI30" s="144">
        <v>143</v>
      </c>
      <c r="CJ30" s="144">
        <v>143</v>
      </c>
      <c r="CK30" s="144">
        <v>143</v>
      </c>
      <c r="CL30" s="144">
        <v>162</v>
      </c>
      <c r="CM30" s="144">
        <v>167</v>
      </c>
      <c r="CN30" s="144">
        <v>145</v>
      </c>
      <c r="CO30" s="144">
        <v>146</v>
      </c>
      <c r="CP30" s="144">
        <v>175</v>
      </c>
      <c r="CQ30" s="144">
        <v>169</v>
      </c>
      <c r="CR30" s="144">
        <v>168</v>
      </c>
      <c r="CS30" s="144">
        <v>145</v>
      </c>
      <c r="CT30" s="144">
        <v>142</v>
      </c>
      <c r="CU30" s="144">
        <v>141</v>
      </c>
      <c r="CV30" s="144">
        <v>142</v>
      </c>
      <c r="CW30" s="144">
        <v>139</v>
      </c>
      <c r="CX30" s="144">
        <v>141</v>
      </c>
      <c r="CY30" s="144">
        <v>142</v>
      </c>
      <c r="CZ30" s="144">
        <v>143</v>
      </c>
      <c r="DA30" s="144">
        <v>142</v>
      </c>
      <c r="DB30" s="144">
        <v>150</v>
      </c>
      <c r="DC30" s="144">
        <v>147</v>
      </c>
      <c r="DD30" s="144">
        <v>164</v>
      </c>
      <c r="DE30" s="144">
        <v>162</v>
      </c>
      <c r="DF30" s="144">
        <v>148</v>
      </c>
      <c r="DG30" s="144">
        <v>146</v>
      </c>
      <c r="DH30" s="144">
        <v>174</v>
      </c>
      <c r="DI30" s="144">
        <v>145</v>
      </c>
      <c r="DJ30" s="144">
        <v>145</v>
      </c>
      <c r="DK30" s="144">
        <v>148</v>
      </c>
      <c r="DL30" s="144">
        <v>146</v>
      </c>
      <c r="DM30" s="144">
        <v>144</v>
      </c>
      <c r="DN30" s="144">
        <v>167</v>
      </c>
      <c r="DO30" s="144">
        <v>150</v>
      </c>
      <c r="DP30" s="144">
        <v>147</v>
      </c>
      <c r="DQ30" s="144">
        <v>149</v>
      </c>
      <c r="DR30" s="144">
        <v>143</v>
      </c>
      <c r="DS30" s="144">
        <v>0</v>
      </c>
      <c r="DT30" s="144">
        <v>143</v>
      </c>
      <c r="DU30" s="144">
        <v>147</v>
      </c>
      <c r="DV30" s="144">
        <v>140</v>
      </c>
      <c r="DW30" s="144">
        <v>165</v>
      </c>
      <c r="DX30" s="144">
        <v>143</v>
      </c>
      <c r="DY30" s="144">
        <v>138</v>
      </c>
      <c r="DZ30" s="144">
        <v>167</v>
      </c>
      <c r="EA30" s="144">
        <v>165</v>
      </c>
      <c r="EB30" s="144">
        <v>150</v>
      </c>
      <c r="EC30" s="144">
        <v>0</v>
      </c>
      <c r="ED30" s="144">
        <v>149</v>
      </c>
      <c r="EE30" s="144">
        <v>149</v>
      </c>
      <c r="EF30" s="144">
        <v>0</v>
      </c>
      <c r="EG30" s="144">
        <v>142</v>
      </c>
      <c r="EH30" s="144">
        <v>142</v>
      </c>
      <c r="EI30" s="144">
        <v>144</v>
      </c>
      <c r="EJ30" s="144">
        <v>143</v>
      </c>
      <c r="EK30" s="144">
        <v>147</v>
      </c>
      <c r="EL30" s="144">
        <v>148</v>
      </c>
      <c r="EM30" s="144">
        <v>145</v>
      </c>
      <c r="EN30" s="144">
        <v>144</v>
      </c>
      <c r="EO30" s="144">
        <v>139</v>
      </c>
      <c r="EP30" s="144">
        <v>146</v>
      </c>
      <c r="EQ30" s="144">
        <v>147</v>
      </c>
      <c r="ER30" s="144">
        <v>143</v>
      </c>
      <c r="ES30" s="144">
        <v>168</v>
      </c>
      <c r="ET30" s="144">
        <v>145</v>
      </c>
      <c r="EU30" s="144">
        <v>141</v>
      </c>
      <c r="EV30" s="144">
        <v>141</v>
      </c>
      <c r="EW30" s="144">
        <v>148</v>
      </c>
      <c r="EX30" s="144">
        <v>0</v>
      </c>
      <c r="EY30" s="144">
        <v>171</v>
      </c>
      <c r="EZ30" s="144">
        <v>147</v>
      </c>
      <c r="FA30" s="144">
        <v>165</v>
      </c>
      <c r="FB30" s="144">
        <v>149</v>
      </c>
      <c r="FC30" s="144">
        <v>172</v>
      </c>
      <c r="FD30" s="144">
        <v>134</v>
      </c>
      <c r="FE30" s="144">
        <v>159</v>
      </c>
      <c r="FF30" s="144">
        <v>147</v>
      </c>
      <c r="FG30" s="144">
        <v>140</v>
      </c>
      <c r="FH30" s="144">
        <v>147</v>
      </c>
      <c r="FI30" s="144">
        <v>142</v>
      </c>
      <c r="FJ30" s="144">
        <v>146</v>
      </c>
      <c r="FK30" s="144">
        <v>153</v>
      </c>
      <c r="FL30" s="144">
        <v>167</v>
      </c>
      <c r="FM30" s="144">
        <v>170</v>
      </c>
      <c r="FN30" s="144">
        <v>171</v>
      </c>
      <c r="FO30" s="144">
        <v>170</v>
      </c>
      <c r="FP30" s="144">
        <v>168</v>
      </c>
      <c r="FQ30" s="144">
        <v>0</v>
      </c>
      <c r="FR30" s="144">
        <v>171</v>
      </c>
      <c r="FS30" s="144">
        <v>171</v>
      </c>
      <c r="FT30" s="144">
        <v>0</v>
      </c>
      <c r="FU30" s="144">
        <v>141</v>
      </c>
      <c r="FV30" s="144">
        <v>145</v>
      </c>
      <c r="FW30" s="144">
        <v>148</v>
      </c>
      <c r="FX30" s="144">
        <v>163</v>
      </c>
      <c r="FY30" s="144">
        <v>145</v>
      </c>
      <c r="FZ30" s="144">
        <v>143</v>
      </c>
      <c r="GA30" s="144">
        <v>163</v>
      </c>
      <c r="GB30" s="138">
        <v>26047</v>
      </c>
      <c r="GC30" s="143"/>
      <c r="GD30" s="116" t="s">
        <v>695</v>
      </c>
      <c r="GE30" s="174">
        <v>284000</v>
      </c>
      <c r="GF30" s="88" t="s">
        <v>549</v>
      </c>
      <c r="GG30" s="80"/>
      <c r="GH30" s="118"/>
      <c r="GI30" s="80"/>
      <c r="GJ30" s="80"/>
    </row>
    <row r="31" spans="1:192" ht="12.75" customHeight="1">
      <c r="A31" s="43">
        <v>7</v>
      </c>
      <c r="B31" s="44" t="s">
        <v>544</v>
      </c>
      <c r="C31" s="16">
        <v>7</v>
      </c>
      <c r="E31" s="144">
        <v>258381</v>
      </c>
      <c r="F31" s="144">
        <v>1159093</v>
      </c>
      <c r="G31" s="144">
        <v>220719</v>
      </c>
      <c r="H31" s="144">
        <v>1179504</v>
      </c>
      <c r="I31" s="144">
        <v>184507.2</v>
      </c>
      <c r="J31" s="144">
        <v>83251.8</v>
      </c>
      <c r="K31" s="144">
        <v>215306.1</v>
      </c>
      <c r="L31" s="144">
        <v>90699</v>
      </c>
      <c r="M31" s="144">
        <v>45187.199999999997</v>
      </c>
      <c r="N31" s="144">
        <v>75429</v>
      </c>
      <c r="O31" s="144">
        <v>40869</v>
      </c>
      <c r="P31" s="144">
        <v>1245361</v>
      </c>
      <c r="Q31" s="144">
        <v>658195.80000000005</v>
      </c>
      <c r="R31" s="144">
        <v>68557.600000000006</v>
      </c>
      <c r="S31" s="144">
        <v>601473.6</v>
      </c>
      <c r="T31" s="144">
        <v>158829</v>
      </c>
      <c r="U31" s="144">
        <v>101870</v>
      </c>
      <c r="V31" s="144">
        <v>41327</v>
      </c>
      <c r="W31" s="144">
        <v>34075</v>
      </c>
      <c r="X31" s="144">
        <v>48422</v>
      </c>
      <c r="Y31" s="144">
        <v>38377.9</v>
      </c>
      <c r="Z31" s="144">
        <v>30380</v>
      </c>
      <c r="AA31" s="144">
        <v>44668.800000000003</v>
      </c>
      <c r="AB31" s="144">
        <v>40452.9</v>
      </c>
      <c r="AC31" s="144">
        <v>1928703</v>
      </c>
      <c r="AD31" s="144">
        <v>1543940</v>
      </c>
      <c r="AE31" s="144">
        <v>52470</v>
      </c>
      <c r="AF31" s="144">
        <v>50958</v>
      </c>
      <c r="AG31" s="144">
        <v>61104</v>
      </c>
      <c r="AH31" s="144">
        <v>33370</v>
      </c>
      <c r="AI31" s="144">
        <v>141120</v>
      </c>
      <c r="AJ31" s="144">
        <v>58982.400000000001</v>
      </c>
      <c r="AK31" s="144">
        <v>28565</v>
      </c>
      <c r="AL31" s="144">
        <v>15228</v>
      </c>
      <c r="AM31" s="144">
        <v>73859.5</v>
      </c>
      <c r="AN31" s="144">
        <v>42174</v>
      </c>
      <c r="AO31" s="144">
        <v>68926</v>
      </c>
      <c r="AP31" s="144">
        <v>36400</v>
      </c>
      <c r="AQ31" s="144">
        <v>366520</v>
      </c>
      <c r="AR31" s="144">
        <v>1844063.6</v>
      </c>
      <c r="AS31" s="144">
        <v>101601.5</v>
      </c>
      <c r="AT31" s="144">
        <v>1731705</v>
      </c>
      <c r="AU31" s="144">
        <v>280894</v>
      </c>
      <c r="AV31" s="144">
        <v>277768.40000000002</v>
      </c>
      <c r="AW31" s="144">
        <v>219522.7</v>
      </c>
      <c r="AX31" s="144">
        <v>110073.60000000001</v>
      </c>
      <c r="AY31" s="144">
        <v>14766</v>
      </c>
      <c r="AZ31" s="144">
        <v>53992</v>
      </c>
      <c r="BA31" s="144">
        <v>123186</v>
      </c>
      <c r="BB31" s="144">
        <v>357864.4</v>
      </c>
      <c r="BC31" s="144">
        <v>542082</v>
      </c>
      <c r="BD31" s="144">
        <v>674536.8</v>
      </c>
      <c r="BE31" s="144">
        <v>899519.4</v>
      </c>
      <c r="BF31" s="144">
        <v>57792</v>
      </c>
      <c r="BG31" s="144">
        <v>105232.8</v>
      </c>
      <c r="BH31" s="144">
        <v>1205232</v>
      </c>
      <c r="BI31" s="144">
        <v>234619.2</v>
      </c>
      <c r="BJ31" s="144">
        <v>79937</v>
      </c>
      <c r="BK31" s="144">
        <v>107057.8</v>
      </c>
      <c r="BL31" s="144">
        <v>361714</v>
      </c>
      <c r="BM31" s="144">
        <v>704812</v>
      </c>
      <c r="BN31" s="144">
        <v>38027.699999999997</v>
      </c>
      <c r="BO31" s="144">
        <v>219730</v>
      </c>
      <c r="BP31" s="144">
        <v>138480</v>
      </c>
      <c r="BQ31" s="144">
        <v>158659</v>
      </c>
      <c r="BR31" s="144">
        <v>38612</v>
      </c>
      <c r="BS31" s="144">
        <v>255316.8</v>
      </c>
      <c r="BT31" s="144">
        <v>248196</v>
      </c>
      <c r="BU31" s="144">
        <v>55913</v>
      </c>
      <c r="BV31" s="144">
        <v>61568</v>
      </c>
      <c r="BW31" s="144">
        <v>30609.5</v>
      </c>
      <c r="BX31" s="144">
        <v>107310</v>
      </c>
      <c r="BY31" s="144">
        <v>97299</v>
      </c>
      <c r="BZ31" s="144">
        <v>0</v>
      </c>
      <c r="CA31" s="144">
        <v>46713</v>
      </c>
      <c r="CB31" s="144">
        <v>0</v>
      </c>
      <c r="CC31" s="144">
        <v>32441.200000000001</v>
      </c>
      <c r="CD31" s="144">
        <v>3630404</v>
      </c>
      <c r="CE31" s="144">
        <v>68295</v>
      </c>
      <c r="CF31" s="144">
        <v>16675</v>
      </c>
      <c r="CG31" s="144">
        <v>69457.5</v>
      </c>
      <c r="CH31" s="144">
        <v>58953.599999999999</v>
      </c>
      <c r="CI31" s="144">
        <v>25454</v>
      </c>
      <c r="CJ31" s="144">
        <v>24596</v>
      </c>
      <c r="CK31" s="144">
        <v>75218</v>
      </c>
      <c r="CL31" s="144">
        <v>47012.4</v>
      </c>
      <c r="CM31" s="144">
        <v>357380</v>
      </c>
      <c r="CN31" s="144">
        <v>62176</v>
      </c>
      <c r="CO31" s="144">
        <v>89600.2</v>
      </c>
      <c r="CP31" s="144">
        <v>1993512.5</v>
      </c>
      <c r="CQ31" s="144">
        <v>788216</v>
      </c>
      <c r="CR31" s="144">
        <v>57674.400000000001</v>
      </c>
      <c r="CS31" s="144">
        <v>46835</v>
      </c>
      <c r="CT31" s="144">
        <v>39163.599999999999</v>
      </c>
      <c r="CU31" s="144">
        <v>40890</v>
      </c>
      <c r="CV31" s="144">
        <v>19738</v>
      </c>
      <c r="CW31" s="144">
        <v>37391</v>
      </c>
      <c r="CX31" s="144">
        <v>25788.9</v>
      </c>
      <c r="CY31" s="144">
        <v>89176</v>
      </c>
      <c r="CZ31" s="144">
        <v>102059.1</v>
      </c>
      <c r="DA31" s="144">
        <v>28400</v>
      </c>
      <c r="DB31" s="144">
        <v>100575</v>
      </c>
      <c r="DC31" s="144">
        <v>41454</v>
      </c>
      <c r="DD31" s="144">
        <v>55104</v>
      </c>
      <c r="DE31" s="144">
        <v>69303.600000000006</v>
      </c>
      <c r="DF31" s="144">
        <v>16265.2</v>
      </c>
      <c r="DG31" s="144">
        <v>20732</v>
      </c>
      <c r="DH31" s="144">
        <v>1669878</v>
      </c>
      <c r="DI31" s="144">
        <v>66076.5</v>
      </c>
      <c r="DJ31" s="144">
        <v>77865</v>
      </c>
      <c r="DK31" s="144">
        <v>260864.8</v>
      </c>
      <c r="DL31" s="144">
        <v>45216.2</v>
      </c>
      <c r="DM31" s="144">
        <v>27504</v>
      </c>
      <c r="DN31" s="144">
        <v>335169</v>
      </c>
      <c r="DO31" s="144">
        <v>34875</v>
      </c>
      <c r="DP31" s="144">
        <v>142472.4</v>
      </c>
      <c r="DQ31" s="144">
        <v>174583.3</v>
      </c>
      <c r="DR31" s="144">
        <v>58916</v>
      </c>
      <c r="DS31" s="144">
        <v>0</v>
      </c>
      <c r="DT31" s="144">
        <v>23609.3</v>
      </c>
      <c r="DU31" s="144">
        <v>30414.3</v>
      </c>
      <c r="DV31" s="144">
        <v>24962</v>
      </c>
      <c r="DW31" s="144">
        <v>41992.5</v>
      </c>
      <c r="DX31" s="144">
        <v>17446</v>
      </c>
      <c r="DY31" s="144">
        <v>14365.8</v>
      </c>
      <c r="DZ31" s="144">
        <v>8016</v>
      </c>
      <c r="EA31" s="144">
        <v>30360</v>
      </c>
      <c r="EB31" s="144">
        <v>137685</v>
      </c>
      <c r="EC31" s="144">
        <v>0</v>
      </c>
      <c r="ED31" s="144">
        <v>53044</v>
      </c>
      <c r="EE31" s="144">
        <v>31990.3</v>
      </c>
      <c r="EF31" s="144">
        <v>0</v>
      </c>
      <c r="EG31" s="144">
        <v>21726</v>
      </c>
      <c r="EH31" s="144">
        <v>58177.4</v>
      </c>
      <c r="EI31" s="144">
        <v>54000</v>
      </c>
      <c r="EJ31" s="144">
        <v>13871</v>
      </c>
      <c r="EK31" s="144">
        <v>362163.9</v>
      </c>
      <c r="EL31" s="144">
        <v>692432.8</v>
      </c>
      <c r="EM31" s="144">
        <v>58145</v>
      </c>
      <c r="EN31" s="144">
        <v>51724.800000000003</v>
      </c>
      <c r="EO31" s="144">
        <v>57407</v>
      </c>
      <c r="EP31" s="144">
        <v>18396</v>
      </c>
      <c r="EQ31" s="144">
        <v>17199</v>
      </c>
      <c r="ER31" s="144">
        <v>27427.4</v>
      </c>
      <c r="ES31" s="144">
        <v>94920</v>
      </c>
      <c r="ET31" s="144">
        <v>44094.5</v>
      </c>
      <c r="EU31" s="144">
        <v>63309</v>
      </c>
      <c r="EV31" s="144">
        <v>29046</v>
      </c>
      <c r="EW31" s="144">
        <v>48692</v>
      </c>
      <c r="EX31" s="144">
        <v>0</v>
      </c>
      <c r="EY31" s="144">
        <v>24282</v>
      </c>
      <c r="EZ31" s="144">
        <v>19992</v>
      </c>
      <c r="FA31" s="144">
        <v>18480</v>
      </c>
      <c r="FB31" s="144">
        <v>29963.9</v>
      </c>
      <c r="FC31" s="144">
        <v>188168</v>
      </c>
      <c r="FD31" s="144">
        <v>67696.800000000003</v>
      </c>
      <c r="FE31" s="144">
        <v>204887.4</v>
      </c>
      <c r="FF31" s="144">
        <v>92330.7</v>
      </c>
      <c r="FG31" s="144">
        <v>63560</v>
      </c>
      <c r="FH31" s="144">
        <v>27930</v>
      </c>
      <c r="FI31" s="144">
        <v>46860</v>
      </c>
      <c r="FJ31" s="144">
        <v>97528</v>
      </c>
      <c r="FK31" s="144">
        <v>105967.8</v>
      </c>
      <c r="FL31" s="144">
        <v>133266</v>
      </c>
      <c r="FM31" s="144">
        <v>242080</v>
      </c>
      <c r="FN31" s="144">
        <v>550124.1</v>
      </c>
      <c r="FO31" s="144">
        <v>230979</v>
      </c>
      <c r="FP31" s="144">
        <v>574610.4</v>
      </c>
      <c r="FQ31" s="144">
        <v>0</v>
      </c>
      <c r="FR31" s="144">
        <v>210877.2</v>
      </c>
      <c r="FS31" s="144">
        <v>178592.4</v>
      </c>
      <c r="FT31" s="144">
        <v>0</v>
      </c>
      <c r="FU31" s="144">
        <v>66270</v>
      </c>
      <c r="FV31" s="144">
        <v>45240</v>
      </c>
      <c r="FW31" s="144">
        <v>106737.60000000001</v>
      </c>
      <c r="FX31" s="144">
        <v>140506</v>
      </c>
      <c r="FY31" s="144">
        <v>78445</v>
      </c>
      <c r="FZ31" s="144">
        <v>29315</v>
      </c>
      <c r="GA31" s="144">
        <v>188493.2</v>
      </c>
      <c r="GB31" s="138">
        <v>39664823.899999976</v>
      </c>
      <c r="GC31" s="143"/>
      <c r="GD31" s="176" t="s">
        <v>655</v>
      </c>
      <c r="GE31" s="174">
        <v>1000000</v>
      </c>
      <c r="GF31" s="176"/>
      <c r="GG31" s="176"/>
      <c r="GH31" s="176"/>
      <c r="GI31" s="80"/>
      <c r="GJ31" s="80"/>
    </row>
    <row r="32" spans="1:192" ht="12.75" customHeight="1">
      <c r="A32" s="43">
        <v>8</v>
      </c>
      <c r="B32" s="44" t="s">
        <v>547</v>
      </c>
      <c r="C32" s="16">
        <v>8</v>
      </c>
      <c r="E32" s="144">
        <v>258381</v>
      </c>
      <c r="F32" s="144">
        <v>1159093</v>
      </c>
      <c r="G32" s="144">
        <v>220719</v>
      </c>
      <c r="H32" s="144">
        <v>1179504</v>
      </c>
      <c r="I32" s="144">
        <v>184507.2</v>
      </c>
      <c r="J32" s="144">
        <v>83251.8</v>
      </c>
      <c r="K32" s="144">
        <v>215306.1</v>
      </c>
      <c r="L32" s="144">
        <v>90699</v>
      </c>
      <c r="M32" s="144">
        <v>45187.199999999997</v>
      </c>
      <c r="N32" s="144">
        <v>75429</v>
      </c>
      <c r="O32" s="144">
        <v>40869</v>
      </c>
      <c r="P32" s="144">
        <v>1245361</v>
      </c>
      <c r="Q32" s="144">
        <v>658195.80000000005</v>
      </c>
      <c r="R32" s="144">
        <v>68557.600000000006</v>
      </c>
      <c r="S32" s="144">
        <v>601473.6</v>
      </c>
      <c r="T32" s="144">
        <v>158829</v>
      </c>
      <c r="U32" s="144">
        <v>101870</v>
      </c>
      <c r="V32" s="144">
        <v>41327</v>
      </c>
      <c r="W32" s="144">
        <v>34075</v>
      </c>
      <c r="X32" s="144">
        <v>48422</v>
      </c>
      <c r="Y32" s="144">
        <v>38377.9</v>
      </c>
      <c r="Z32" s="144">
        <v>30380</v>
      </c>
      <c r="AA32" s="144">
        <v>44668.800000000003</v>
      </c>
      <c r="AB32" s="144">
        <v>40452.9</v>
      </c>
      <c r="AC32" s="144">
        <v>1928703</v>
      </c>
      <c r="AD32" s="144">
        <v>1543940</v>
      </c>
      <c r="AE32" s="144">
        <v>52470</v>
      </c>
      <c r="AF32" s="144">
        <v>50958</v>
      </c>
      <c r="AG32" s="144">
        <v>61104</v>
      </c>
      <c r="AH32" s="144">
        <v>33370</v>
      </c>
      <c r="AI32" s="144">
        <v>141120</v>
      </c>
      <c r="AJ32" s="144">
        <v>58982.400000000001</v>
      </c>
      <c r="AK32" s="144">
        <v>28565</v>
      </c>
      <c r="AL32" s="144">
        <v>15228</v>
      </c>
      <c r="AM32" s="144">
        <v>73859.5</v>
      </c>
      <c r="AN32" s="144">
        <v>42174</v>
      </c>
      <c r="AO32" s="144">
        <v>68926</v>
      </c>
      <c r="AP32" s="144">
        <v>36400</v>
      </c>
      <c r="AQ32" s="144">
        <v>366520</v>
      </c>
      <c r="AR32" s="144">
        <v>1844063.6</v>
      </c>
      <c r="AS32" s="144">
        <v>101601.5</v>
      </c>
      <c r="AT32" s="144">
        <v>1731705</v>
      </c>
      <c r="AU32" s="144">
        <v>280894</v>
      </c>
      <c r="AV32" s="144">
        <v>277768.40000000002</v>
      </c>
      <c r="AW32" s="144">
        <v>219522.7</v>
      </c>
      <c r="AX32" s="144">
        <v>110073.60000000001</v>
      </c>
      <c r="AY32" s="144">
        <v>14766</v>
      </c>
      <c r="AZ32" s="144">
        <v>53992</v>
      </c>
      <c r="BA32" s="144">
        <v>123186</v>
      </c>
      <c r="BB32" s="144">
        <v>357864.4</v>
      </c>
      <c r="BC32" s="144">
        <v>542082</v>
      </c>
      <c r="BD32" s="144">
        <v>674536.8</v>
      </c>
      <c r="BE32" s="144">
        <v>899519.4</v>
      </c>
      <c r="BF32" s="144">
        <v>57792</v>
      </c>
      <c r="BG32" s="144">
        <v>105232.8</v>
      </c>
      <c r="BH32" s="144">
        <v>1205232</v>
      </c>
      <c r="BI32" s="144">
        <v>234619.2</v>
      </c>
      <c r="BJ32" s="144">
        <v>79937</v>
      </c>
      <c r="BK32" s="144">
        <v>107057.8</v>
      </c>
      <c r="BL32" s="144">
        <v>361714</v>
      </c>
      <c r="BM32" s="144">
        <v>704812</v>
      </c>
      <c r="BN32" s="144">
        <v>38027.699999999997</v>
      </c>
      <c r="BO32" s="144">
        <v>219730</v>
      </c>
      <c r="BP32" s="144">
        <v>138480</v>
      </c>
      <c r="BQ32" s="144">
        <v>158659</v>
      </c>
      <c r="BR32" s="144">
        <v>38612</v>
      </c>
      <c r="BS32" s="144">
        <v>255316.8</v>
      </c>
      <c r="BT32" s="144">
        <v>248196</v>
      </c>
      <c r="BU32" s="144">
        <v>55913</v>
      </c>
      <c r="BV32" s="144">
        <v>61568</v>
      </c>
      <c r="BW32" s="144">
        <v>30609.5</v>
      </c>
      <c r="BX32" s="144">
        <v>107310</v>
      </c>
      <c r="BY32" s="144">
        <v>97299</v>
      </c>
      <c r="BZ32" s="144">
        <v>0</v>
      </c>
      <c r="CA32" s="144">
        <v>46713</v>
      </c>
      <c r="CB32" s="144">
        <v>0</v>
      </c>
      <c r="CC32" s="144">
        <v>32441.200000000001</v>
      </c>
      <c r="CD32" s="144">
        <v>3630404</v>
      </c>
      <c r="CE32" s="144">
        <v>68295</v>
      </c>
      <c r="CF32" s="144">
        <v>16675</v>
      </c>
      <c r="CG32" s="144">
        <v>69457.5</v>
      </c>
      <c r="CH32" s="144">
        <v>58953.599999999999</v>
      </c>
      <c r="CI32" s="144">
        <v>25454</v>
      </c>
      <c r="CJ32" s="144">
        <v>24596</v>
      </c>
      <c r="CK32" s="144">
        <v>75218</v>
      </c>
      <c r="CL32" s="144">
        <v>47012.4</v>
      </c>
      <c r="CM32" s="144">
        <v>357380</v>
      </c>
      <c r="CN32" s="144">
        <v>62176</v>
      </c>
      <c r="CO32" s="144">
        <v>89600.2</v>
      </c>
      <c r="CP32" s="144">
        <v>1993512.5</v>
      </c>
      <c r="CQ32" s="144">
        <v>788216</v>
      </c>
      <c r="CR32" s="144">
        <v>57674.400000000001</v>
      </c>
      <c r="CS32" s="144">
        <v>46835</v>
      </c>
      <c r="CT32" s="144">
        <v>39163.599999999999</v>
      </c>
      <c r="CU32" s="144">
        <v>40890</v>
      </c>
      <c r="CV32" s="144">
        <v>19738</v>
      </c>
      <c r="CW32" s="144">
        <v>37391</v>
      </c>
      <c r="CX32" s="144">
        <v>25788.9</v>
      </c>
      <c r="CY32" s="144">
        <v>89176</v>
      </c>
      <c r="CZ32" s="144">
        <v>102059.1</v>
      </c>
      <c r="DA32" s="144">
        <v>28400</v>
      </c>
      <c r="DB32" s="144">
        <v>100575</v>
      </c>
      <c r="DC32" s="144">
        <v>41454</v>
      </c>
      <c r="DD32" s="144">
        <v>55104</v>
      </c>
      <c r="DE32" s="144">
        <v>69303.600000000006</v>
      </c>
      <c r="DF32" s="144">
        <v>16265.2</v>
      </c>
      <c r="DG32" s="144">
        <v>20732</v>
      </c>
      <c r="DH32" s="144">
        <v>1669878</v>
      </c>
      <c r="DI32" s="144">
        <v>66076.5</v>
      </c>
      <c r="DJ32" s="144">
        <v>77865</v>
      </c>
      <c r="DK32" s="144">
        <v>260864.8</v>
      </c>
      <c r="DL32" s="144">
        <v>45216.2</v>
      </c>
      <c r="DM32" s="144">
        <v>27504</v>
      </c>
      <c r="DN32" s="144">
        <v>335169</v>
      </c>
      <c r="DO32" s="144">
        <v>34875</v>
      </c>
      <c r="DP32" s="144">
        <v>142472.4</v>
      </c>
      <c r="DQ32" s="144">
        <v>174583.3</v>
      </c>
      <c r="DR32" s="144">
        <v>58916</v>
      </c>
      <c r="DS32" s="144">
        <v>0</v>
      </c>
      <c r="DT32" s="144">
        <v>23609.3</v>
      </c>
      <c r="DU32" s="144">
        <v>30414.3</v>
      </c>
      <c r="DV32" s="144">
        <v>24962</v>
      </c>
      <c r="DW32" s="144">
        <v>41992.5</v>
      </c>
      <c r="DX32" s="144">
        <v>17446</v>
      </c>
      <c r="DY32" s="144">
        <v>14365.8</v>
      </c>
      <c r="DZ32" s="144">
        <v>8016</v>
      </c>
      <c r="EA32" s="144">
        <v>30360</v>
      </c>
      <c r="EB32" s="144">
        <v>137685</v>
      </c>
      <c r="EC32" s="144">
        <v>0</v>
      </c>
      <c r="ED32" s="144">
        <v>53044</v>
      </c>
      <c r="EE32" s="144">
        <v>31990.3</v>
      </c>
      <c r="EF32" s="144">
        <v>0</v>
      </c>
      <c r="EG32" s="144">
        <v>21726</v>
      </c>
      <c r="EH32" s="144">
        <v>58177.4</v>
      </c>
      <c r="EI32" s="144">
        <v>54000</v>
      </c>
      <c r="EJ32" s="144">
        <v>13871</v>
      </c>
      <c r="EK32" s="144">
        <v>362163.9</v>
      </c>
      <c r="EL32" s="144">
        <v>692432.8</v>
      </c>
      <c r="EM32" s="144">
        <v>58145</v>
      </c>
      <c r="EN32" s="144">
        <v>51724.800000000003</v>
      </c>
      <c r="EO32" s="144">
        <v>57407</v>
      </c>
      <c r="EP32" s="144">
        <v>18396</v>
      </c>
      <c r="EQ32" s="144">
        <v>17199</v>
      </c>
      <c r="ER32" s="144">
        <v>27427.4</v>
      </c>
      <c r="ES32" s="144">
        <v>94920</v>
      </c>
      <c r="ET32" s="144">
        <v>44094.5</v>
      </c>
      <c r="EU32" s="144">
        <v>63309</v>
      </c>
      <c r="EV32" s="144">
        <v>29046</v>
      </c>
      <c r="EW32" s="144">
        <v>48692</v>
      </c>
      <c r="EX32" s="144">
        <v>0</v>
      </c>
      <c r="EY32" s="144">
        <v>24282</v>
      </c>
      <c r="EZ32" s="144">
        <v>19992</v>
      </c>
      <c r="FA32" s="144">
        <v>18480</v>
      </c>
      <c r="FB32" s="144">
        <v>29963.9</v>
      </c>
      <c r="FC32" s="144">
        <v>188168</v>
      </c>
      <c r="FD32" s="144">
        <v>67696.800000000003</v>
      </c>
      <c r="FE32" s="144">
        <v>204887.4</v>
      </c>
      <c r="FF32" s="144">
        <v>92330.7</v>
      </c>
      <c r="FG32" s="144">
        <v>63560</v>
      </c>
      <c r="FH32" s="144">
        <v>27930</v>
      </c>
      <c r="FI32" s="144">
        <v>46860</v>
      </c>
      <c r="FJ32" s="144">
        <v>97528</v>
      </c>
      <c r="FK32" s="144">
        <v>105967.8</v>
      </c>
      <c r="FL32" s="144">
        <v>133266</v>
      </c>
      <c r="FM32" s="144">
        <v>242080</v>
      </c>
      <c r="FN32" s="144">
        <v>550124.1</v>
      </c>
      <c r="FO32" s="144">
        <v>230979</v>
      </c>
      <c r="FP32" s="144">
        <v>574610.4</v>
      </c>
      <c r="FQ32" s="144">
        <v>0</v>
      </c>
      <c r="FR32" s="144">
        <v>210877.2</v>
      </c>
      <c r="FS32" s="144">
        <v>178592.4</v>
      </c>
      <c r="FT32" s="144">
        <v>0</v>
      </c>
      <c r="FU32" s="144">
        <v>66270</v>
      </c>
      <c r="FV32" s="144">
        <v>45240</v>
      </c>
      <c r="FW32" s="144">
        <v>106737.60000000001</v>
      </c>
      <c r="FX32" s="144">
        <v>140506</v>
      </c>
      <c r="FY32" s="144">
        <v>78445</v>
      </c>
      <c r="FZ32" s="144">
        <v>29315</v>
      </c>
      <c r="GA32" s="144">
        <v>188493.2</v>
      </c>
      <c r="GB32" s="138">
        <v>39664823.899999976</v>
      </c>
      <c r="GC32" s="138"/>
      <c r="GD32" s="176" t="s">
        <v>656</v>
      </c>
      <c r="GE32" s="119">
        <v>1284000</v>
      </c>
      <c r="GF32" s="80"/>
      <c r="GG32" s="80"/>
      <c r="GH32" s="48"/>
      <c r="GI32" s="80"/>
      <c r="GJ32" s="80"/>
    </row>
    <row r="33" spans="1:250" s="138" customFormat="1" ht="12.75" customHeight="1">
      <c r="A33" s="43">
        <v>9</v>
      </c>
      <c r="B33" s="44" t="s">
        <v>550</v>
      </c>
      <c r="C33" s="16">
        <v>9</v>
      </c>
      <c r="D33" s="16"/>
      <c r="E33" s="144">
        <v>97848.88</v>
      </c>
      <c r="F33" s="144">
        <v>438948.52</v>
      </c>
      <c r="G33" s="144">
        <v>83586.289999999994</v>
      </c>
      <c r="H33" s="144">
        <v>446678.16</v>
      </c>
      <c r="I33" s="144">
        <v>69872.88</v>
      </c>
      <c r="J33" s="144">
        <v>31527.46</v>
      </c>
      <c r="K33" s="144">
        <v>81536.42</v>
      </c>
      <c r="L33" s="144">
        <v>34347.71</v>
      </c>
      <c r="M33" s="144">
        <v>17112.39</v>
      </c>
      <c r="N33" s="144">
        <v>28564.959999999999</v>
      </c>
      <c r="O33" s="144">
        <v>15477.09</v>
      </c>
      <c r="P33" s="144">
        <v>471618.21</v>
      </c>
      <c r="Q33" s="144">
        <v>249258.75</v>
      </c>
      <c r="R33" s="144">
        <v>25962.76</v>
      </c>
      <c r="S33" s="144">
        <v>227778.05</v>
      </c>
      <c r="T33" s="144">
        <v>60148.54</v>
      </c>
      <c r="U33" s="144">
        <v>38578.17</v>
      </c>
      <c r="V33" s="144">
        <v>15650.53</v>
      </c>
      <c r="W33" s="144">
        <v>12904.2</v>
      </c>
      <c r="X33" s="144">
        <v>18337.41</v>
      </c>
      <c r="Y33" s="144">
        <v>14533.71</v>
      </c>
      <c r="Z33" s="144">
        <v>11504.91</v>
      </c>
      <c r="AA33" s="144">
        <v>16916.07</v>
      </c>
      <c r="AB33" s="144">
        <v>15319.51</v>
      </c>
      <c r="AC33" s="144">
        <v>730399.83</v>
      </c>
      <c r="AD33" s="144">
        <v>584690.07999999996</v>
      </c>
      <c r="AE33" s="144">
        <v>19870.39</v>
      </c>
      <c r="AF33" s="144">
        <v>19297.79</v>
      </c>
      <c r="AG33" s="144">
        <v>23140.080000000002</v>
      </c>
      <c r="AH33" s="144">
        <v>12637.22</v>
      </c>
      <c r="AI33" s="144">
        <v>53442.14</v>
      </c>
      <c r="AJ33" s="144">
        <v>22336.63</v>
      </c>
      <c r="AK33" s="144">
        <v>10817.57</v>
      </c>
      <c r="AL33" s="144">
        <v>5766.84</v>
      </c>
      <c r="AM33" s="144">
        <v>27970.59</v>
      </c>
      <c r="AN33" s="144">
        <v>15971.29</v>
      </c>
      <c r="AO33" s="144">
        <v>26102.28</v>
      </c>
      <c r="AP33" s="144">
        <v>13784.68</v>
      </c>
      <c r="AQ33" s="144">
        <v>138801.12</v>
      </c>
      <c r="AR33" s="144">
        <v>698346.89</v>
      </c>
      <c r="AS33" s="144">
        <v>38476.49</v>
      </c>
      <c r="AT33" s="144">
        <v>655796.68000000005</v>
      </c>
      <c r="AU33" s="144">
        <v>106374.56</v>
      </c>
      <c r="AV33" s="144">
        <v>105190.89</v>
      </c>
      <c r="AW33" s="144">
        <v>83133.25</v>
      </c>
      <c r="AX33" s="144">
        <v>41684.870000000003</v>
      </c>
      <c r="AY33" s="144">
        <v>5591.88</v>
      </c>
      <c r="AZ33" s="144">
        <v>20446.77</v>
      </c>
      <c r="BA33" s="144">
        <v>46650.54</v>
      </c>
      <c r="BB33" s="144">
        <v>135523.25</v>
      </c>
      <c r="BC33" s="144">
        <v>205286.45</v>
      </c>
      <c r="BD33" s="144">
        <v>255447.09</v>
      </c>
      <c r="BE33" s="144">
        <v>340648</v>
      </c>
      <c r="BF33" s="144">
        <v>21885.83</v>
      </c>
      <c r="BG33" s="144">
        <v>39851.660000000003</v>
      </c>
      <c r="BH33" s="144">
        <v>456421.36</v>
      </c>
      <c r="BI33" s="144">
        <v>88850.29</v>
      </c>
      <c r="BJ33" s="144">
        <v>30272.14</v>
      </c>
      <c r="BK33" s="144">
        <v>40542.79</v>
      </c>
      <c r="BL33" s="144">
        <v>136981.09</v>
      </c>
      <c r="BM33" s="144">
        <v>266912.3</v>
      </c>
      <c r="BN33" s="144">
        <v>14401.09</v>
      </c>
      <c r="BO33" s="144">
        <v>83211.75</v>
      </c>
      <c r="BP33" s="144">
        <v>52442.38</v>
      </c>
      <c r="BQ33" s="144">
        <v>60084.160000000003</v>
      </c>
      <c r="BR33" s="144">
        <v>14622.36</v>
      </c>
      <c r="BS33" s="144">
        <v>96688.47</v>
      </c>
      <c r="BT33" s="144">
        <v>93991.83</v>
      </c>
      <c r="BU33" s="144">
        <v>21174.25</v>
      </c>
      <c r="BV33" s="144">
        <v>23315.8</v>
      </c>
      <c r="BW33" s="144">
        <v>11591.82</v>
      </c>
      <c r="BX33" s="144">
        <v>40638.300000000003</v>
      </c>
      <c r="BY33" s="144">
        <v>36847.129999999997</v>
      </c>
      <c r="BZ33" s="144">
        <v>0</v>
      </c>
      <c r="CA33" s="144">
        <v>17690.21</v>
      </c>
      <c r="CB33" s="144">
        <v>0</v>
      </c>
      <c r="CC33" s="144">
        <v>12285.48</v>
      </c>
      <c r="CD33" s="144">
        <v>1374833.99</v>
      </c>
      <c r="CE33" s="144">
        <v>25863.32</v>
      </c>
      <c r="CF33" s="144">
        <v>6314.82</v>
      </c>
      <c r="CG33" s="144">
        <v>26303.56</v>
      </c>
      <c r="CH33" s="144">
        <v>22325.73</v>
      </c>
      <c r="CI33" s="144">
        <v>9639.43</v>
      </c>
      <c r="CJ33" s="144">
        <v>9314.51</v>
      </c>
      <c r="CK33" s="144">
        <v>28485.06</v>
      </c>
      <c r="CL33" s="144">
        <v>17803.599999999999</v>
      </c>
      <c r="CM33" s="144">
        <v>135339.81</v>
      </c>
      <c r="CN33" s="144">
        <v>23546.05</v>
      </c>
      <c r="CO33" s="144">
        <v>33931.599999999999</v>
      </c>
      <c r="CP33" s="144">
        <v>754943.18</v>
      </c>
      <c r="CQ33" s="144">
        <v>298497.40000000002</v>
      </c>
      <c r="CR33" s="144">
        <v>21841.3</v>
      </c>
      <c r="CS33" s="144">
        <v>17736.41</v>
      </c>
      <c r="CT33" s="144">
        <v>14831.26</v>
      </c>
      <c r="CU33" s="144">
        <v>15485.04</v>
      </c>
      <c r="CV33" s="144">
        <v>7474.78</v>
      </c>
      <c r="CW33" s="144">
        <v>14159.97</v>
      </c>
      <c r="CX33" s="144">
        <v>9766.26</v>
      </c>
      <c r="CY33" s="144">
        <v>33770.949999999997</v>
      </c>
      <c r="CZ33" s="144">
        <v>38649.78</v>
      </c>
      <c r="DA33" s="144">
        <v>10755.08</v>
      </c>
      <c r="DB33" s="144">
        <v>38087.75</v>
      </c>
      <c r="DC33" s="144">
        <v>15698.63</v>
      </c>
      <c r="DD33" s="144">
        <v>20867.88</v>
      </c>
      <c r="DE33" s="144">
        <v>26245.27</v>
      </c>
      <c r="DF33" s="144">
        <v>6159.63</v>
      </c>
      <c r="DG33" s="144">
        <v>7851.21</v>
      </c>
      <c r="DH33" s="144">
        <v>632382.80000000005</v>
      </c>
      <c r="DI33" s="144">
        <v>25023.17</v>
      </c>
      <c r="DJ33" s="144">
        <v>29487.48</v>
      </c>
      <c r="DK33" s="144">
        <v>98789.5</v>
      </c>
      <c r="DL33" s="144">
        <v>17123.37</v>
      </c>
      <c r="DM33" s="144">
        <v>10415.76</v>
      </c>
      <c r="DN33" s="144">
        <v>126928.5</v>
      </c>
      <c r="DO33" s="144">
        <v>13207.16</v>
      </c>
      <c r="DP33" s="144">
        <v>53954.3</v>
      </c>
      <c r="DQ33" s="144">
        <v>66114.7</v>
      </c>
      <c r="DR33" s="144">
        <v>22311.49</v>
      </c>
      <c r="DS33" s="144">
        <v>0</v>
      </c>
      <c r="DT33" s="144">
        <v>8940.84</v>
      </c>
      <c r="DU33" s="144">
        <v>11517.9</v>
      </c>
      <c r="DV33" s="144">
        <v>9453.11</v>
      </c>
      <c r="DW33" s="144">
        <v>15902.56</v>
      </c>
      <c r="DX33" s="144">
        <v>6606.8</v>
      </c>
      <c r="DY33" s="144">
        <v>5440.33</v>
      </c>
      <c r="DZ33" s="144">
        <v>3035.66</v>
      </c>
      <c r="EA33" s="144">
        <v>11497.33</v>
      </c>
      <c r="EB33" s="144">
        <v>52141.31</v>
      </c>
      <c r="EC33" s="144">
        <v>0</v>
      </c>
      <c r="ED33" s="144">
        <v>20087.759999999998</v>
      </c>
      <c r="EE33" s="144">
        <v>12114.73</v>
      </c>
      <c r="EF33" s="144">
        <v>0</v>
      </c>
      <c r="EG33" s="144">
        <v>8227.64</v>
      </c>
      <c r="EH33" s="144">
        <v>22031.78</v>
      </c>
      <c r="EI33" s="144">
        <v>20449.8</v>
      </c>
      <c r="EJ33" s="144">
        <v>5252.95</v>
      </c>
      <c r="EK33" s="144">
        <v>137151.47</v>
      </c>
      <c r="EL33" s="144">
        <v>262224.3</v>
      </c>
      <c r="EM33" s="144">
        <v>22019.51</v>
      </c>
      <c r="EN33" s="144">
        <v>19588.18</v>
      </c>
      <c r="EO33" s="144">
        <v>21740.03</v>
      </c>
      <c r="EP33" s="144">
        <v>6966.57</v>
      </c>
      <c r="EQ33" s="144">
        <v>6513.26</v>
      </c>
      <c r="ER33" s="144">
        <v>10386.76</v>
      </c>
      <c r="ES33" s="144">
        <v>35946.199999999997</v>
      </c>
      <c r="ET33" s="144">
        <v>16698.59</v>
      </c>
      <c r="EU33" s="144">
        <v>23975.119999999999</v>
      </c>
      <c r="EV33" s="144">
        <v>10999.72</v>
      </c>
      <c r="EW33" s="144">
        <v>18439.66</v>
      </c>
      <c r="EX33" s="144">
        <v>0</v>
      </c>
      <c r="EY33" s="144">
        <v>9195.59</v>
      </c>
      <c r="EZ33" s="144">
        <v>7570.97</v>
      </c>
      <c r="FA33" s="144">
        <v>6998.38</v>
      </c>
      <c r="FB33" s="144">
        <v>11347.33</v>
      </c>
      <c r="FC33" s="144">
        <v>71259.22</v>
      </c>
      <c r="FD33" s="144">
        <v>25636.78</v>
      </c>
      <c r="FE33" s="144">
        <v>77590.86</v>
      </c>
      <c r="FF33" s="144">
        <v>34965.64</v>
      </c>
      <c r="FG33" s="144">
        <v>24070.17</v>
      </c>
      <c r="FH33" s="144">
        <v>10577.09</v>
      </c>
      <c r="FI33" s="144">
        <v>17745.88</v>
      </c>
      <c r="FJ33" s="144">
        <v>36933.85</v>
      </c>
      <c r="FK33" s="144">
        <v>40130.01</v>
      </c>
      <c r="FL33" s="144">
        <v>50467.83</v>
      </c>
      <c r="FM33" s="144">
        <v>91675.7</v>
      </c>
      <c r="FN33" s="144">
        <v>208332</v>
      </c>
      <c r="FO33" s="144">
        <v>87471.75</v>
      </c>
      <c r="FP33" s="144">
        <v>217604.96</v>
      </c>
      <c r="FQ33" s="144">
        <v>0</v>
      </c>
      <c r="FR33" s="144">
        <v>79859.199999999997</v>
      </c>
      <c r="FS33" s="144">
        <v>67632.94</v>
      </c>
      <c r="FT33" s="144">
        <v>0</v>
      </c>
      <c r="FU33" s="144">
        <v>25096.45</v>
      </c>
      <c r="FV33" s="144">
        <v>17132.39</v>
      </c>
      <c r="FW33" s="144">
        <v>40421.53</v>
      </c>
      <c r="FX33" s="144">
        <v>53209.62</v>
      </c>
      <c r="FY33" s="144">
        <v>29707.119999999999</v>
      </c>
      <c r="FZ33" s="144">
        <v>11101.59</v>
      </c>
      <c r="GA33" s="144">
        <v>71382.37</v>
      </c>
      <c r="GB33" s="138">
        <v>15021068.790000003</v>
      </c>
      <c r="GC33"/>
      <c r="GD33" s="176"/>
      <c r="GE33" s="176"/>
      <c r="GF33" s="176"/>
      <c r="GG33" s="176"/>
      <c r="GH33" s="176"/>
      <c r="GI33" s="176"/>
      <c r="GJ33" s="176"/>
    </row>
    <row r="34" spans="1:250" ht="12.75" customHeight="1">
      <c r="A34" s="43">
        <v>10</v>
      </c>
      <c r="B34" s="44" t="s">
        <v>551</v>
      </c>
      <c r="C34" s="16">
        <v>10</v>
      </c>
      <c r="E34" s="144">
        <v>3428469.89</v>
      </c>
      <c r="F34" s="144">
        <v>10227025.290000001</v>
      </c>
      <c r="G34" s="144">
        <v>2092511.96</v>
      </c>
      <c r="H34" s="144">
        <v>9313140.3699999992</v>
      </c>
      <c r="I34" s="144">
        <v>445942.26</v>
      </c>
      <c r="J34" s="144">
        <v>414618.05</v>
      </c>
      <c r="K34" s="144">
        <v>3207070.4</v>
      </c>
      <c r="L34" s="144">
        <v>512498.10999999993</v>
      </c>
      <c r="M34" s="144">
        <v>149171.28999999998</v>
      </c>
      <c r="N34" s="144">
        <v>735648.61</v>
      </c>
      <c r="O34" s="144">
        <v>773772.39</v>
      </c>
      <c r="P34" s="144">
        <v>30993630.489999998</v>
      </c>
      <c r="Q34" s="144">
        <v>7354872.5300000003</v>
      </c>
      <c r="R34" s="144">
        <v>114229.21</v>
      </c>
      <c r="S34" s="144">
        <v>20088904.419999998</v>
      </c>
      <c r="T34" s="144">
        <v>293171.01</v>
      </c>
      <c r="U34" s="144">
        <v>744415.79999999993</v>
      </c>
      <c r="V34" s="144">
        <v>72428.800000000003</v>
      </c>
      <c r="W34" s="144">
        <v>34839.979999999996</v>
      </c>
      <c r="X34" s="144">
        <v>77404.489999999991</v>
      </c>
      <c r="Y34" s="144">
        <v>61998.76</v>
      </c>
      <c r="Z34" s="144">
        <v>35267.460000000006</v>
      </c>
      <c r="AA34" s="144">
        <v>110064.04999999999</v>
      </c>
      <c r="AB34" s="144">
        <v>87412.82</v>
      </c>
      <c r="AC34" s="144">
        <v>12543791.359999999</v>
      </c>
      <c r="AD34" s="144">
        <v>17012972.120000001</v>
      </c>
      <c r="AE34" s="144">
        <v>308073.45999999996</v>
      </c>
      <c r="AF34" s="144">
        <v>285731.62</v>
      </c>
      <c r="AG34" s="144">
        <v>117832.21999999999</v>
      </c>
      <c r="AH34" s="144">
        <v>64354.720000000001</v>
      </c>
      <c r="AI34" s="144">
        <v>728650.11</v>
      </c>
      <c r="AJ34" s="144">
        <v>245059.43</v>
      </c>
      <c r="AK34" s="144">
        <v>90250.700000000012</v>
      </c>
      <c r="AL34" s="144">
        <v>110908.19</v>
      </c>
      <c r="AM34" s="144">
        <v>101760.6</v>
      </c>
      <c r="AN34" s="144">
        <v>176537.93</v>
      </c>
      <c r="AO34" s="144">
        <v>138249.68</v>
      </c>
      <c r="AP34" s="144">
        <v>132232.22</v>
      </c>
      <c r="AQ34" s="144">
        <v>1382692.12</v>
      </c>
      <c r="AR34" s="144">
        <v>32089708.739999998</v>
      </c>
      <c r="AS34" s="144">
        <v>220720.67</v>
      </c>
      <c r="AT34" s="144">
        <v>27210351.219999999</v>
      </c>
      <c r="AU34" s="144">
        <v>2347246.6999999997</v>
      </c>
      <c r="AV34" s="144">
        <v>1400706.33</v>
      </c>
      <c r="AW34" s="144">
        <v>40988.869999999995</v>
      </c>
      <c r="AX34" s="144">
        <v>290714.43</v>
      </c>
      <c r="AY34" s="144">
        <v>84566.29</v>
      </c>
      <c r="AZ34" s="144">
        <v>83196.429999999993</v>
      </c>
      <c r="BA34" s="144">
        <v>360928.61000000004</v>
      </c>
      <c r="BB34" s="144">
        <v>4257175.8099999996</v>
      </c>
      <c r="BC34" s="144">
        <v>4421643.0599999996</v>
      </c>
      <c r="BD34" s="144">
        <v>4203119.7700000005</v>
      </c>
      <c r="BE34" s="144">
        <v>6054395.6699999999</v>
      </c>
      <c r="BF34" s="144">
        <v>291096.69</v>
      </c>
      <c r="BG34" s="144">
        <v>615071.40999999992</v>
      </c>
      <c r="BH34" s="144">
        <v>8535161.9000000004</v>
      </c>
      <c r="BI34" s="144">
        <v>698632.6</v>
      </c>
      <c r="BJ34" s="144">
        <v>494724.79000000004</v>
      </c>
      <c r="BK34" s="144">
        <v>398221.02</v>
      </c>
      <c r="BL34" s="144">
        <v>2451515.9700000002</v>
      </c>
      <c r="BM34" s="144">
        <v>4828366.9300000006</v>
      </c>
      <c r="BN34" s="144">
        <v>87665.900000000009</v>
      </c>
      <c r="BO34" s="144">
        <v>234326.03999999998</v>
      </c>
      <c r="BP34" s="144">
        <v>653538.80999999994</v>
      </c>
      <c r="BQ34" s="144">
        <v>621629.97</v>
      </c>
      <c r="BR34" s="144">
        <v>157881.84000000003</v>
      </c>
      <c r="BS34" s="144">
        <v>1790750.35</v>
      </c>
      <c r="BT34" s="144">
        <v>1389330.97</v>
      </c>
      <c r="BU34" s="144">
        <v>392086.9</v>
      </c>
      <c r="BV34" s="144">
        <v>258348.79999999999</v>
      </c>
      <c r="BW34" s="144">
        <v>119442.63</v>
      </c>
      <c r="BX34" s="144">
        <v>749993.98</v>
      </c>
      <c r="BY34" s="144">
        <v>546375.71</v>
      </c>
      <c r="BZ34" s="144">
        <v>0</v>
      </c>
      <c r="CA34" s="144">
        <v>230199.22</v>
      </c>
      <c r="CB34" s="144">
        <v>0</v>
      </c>
      <c r="CC34" s="144">
        <v>7354.9500000000007</v>
      </c>
      <c r="CD34" s="144">
        <v>26390689.690000001</v>
      </c>
      <c r="CE34" s="144">
        <v>119730.12</v>
      </c>
      <c r="CF34" s="144">
        <v>40717.58</v>
      </c>
      <c r="CG34" s="144">
        <v>112837.11000000002</v>
      </c>
      <c r="CH34" s="144">
        <v>87608.090000000011</v>
      </c>
      <c r="CI34" s="144">
        <v>74083.31</v>
      </c>
      <c r="CJ34" s="144">
        <v>37646.39</v>
      </c>
      <c r="CK34" s="144">
        <v>150746.23999999999</v>
      </c>
      <c r="CL34" s="144">
        <v>274424.68000000005</v>
      </c>
      <c r="CM34" s="144">
        <v>1699968.06</v>
      </c>
      <c r="CN34" s="144">
        <v>418445.09</v>
      </c>
      <c r="CO34" s="144">
        <v>485104.57</v>
      </c>
      <c r="CP34" s="144">
        <v>10444361.83</v>
      </c>
      <c r="CQ34" s="144">
        <v>5984609.3300000001</v>
      </c>
      <c r="CR34" s="144">
        <v>497915.13</v>
      </c>
      <c r="CS34" s="144">
        <v>251125.71</v>
      </c>
      <c r="CT34" s="144">
        <v>168693.96</v>
      </c>
      <c r="CU34" s="144">
        <v>177719.41999999998</v>
      </c>
      <c r="CV34" s="144">
        <v>77579.62</v>
      </c>
      <c r="CW34" s="144">
        <v>35894.959999999999</v>
      </c>
      <c r="CX34" s="144">
        <v>17449.879999999997</v>
      </c>
      <c r="CY34" s="144">
        <v>108576.04</v>
      </c>
      <c r="CZ34" s="144">
        <v>137205.41</v>
      </c>
      <c r="DA34" s="144">
        <v>44166.2</v>
      </c>
      <c r="DB34" s="144">
        <v>370900.64</v>
      </c>
      <c r="DC34" s="144">
        <v>117333.04000000001</v>
      </c>
      <c r="DD34" s="144">
        <v>120838.22999999998</v>
      </c>
      <c r="DE34" s="144">
        <v>141357.96000000002</v>
      </c>
      <c r="DF34" s="144">
        <v>23879.599999999999</v>
      </c>
      <c r="DG34" s="144">
        <v>116138.04999999999</v>
      </c>
      <c r="DH34" s="144">
        <v>6717186.2800000003</v>
      </c>
      <c r="DI34" s="144">
        <v>2935.4800000000032</v>
      </c>
      <c r="DJ34" s="144">
        <v>398217.19</v>
      </c>
      <c r="DK34" s="144">
        <v>1017213.6499999999</v>
      </c>
      <c r="DL34" s="144">
        <v>184491.32</v>
      </c>
      <c r="DM34" s="144">
        <v>105653.5</v>
      </c>
      <c r="DN34" s="144">
        <v>1410696.82</v>
      </c>
      <c r="DO34" s="144">
        <v>190480.81</v>
      </c>
      <c r="DP34" s="144">
        <v>362247.06</v>
      </c>
      <c r="DQ34" s="144">
        <v>869774.88</v>
      </c>
      <c r="DR34" s="144">
        <v>148026.86000000002</v>
      </c>
      <c r="DS34" s="144">
        <v>0</v>
      </c>
      <c r="DT34" s="144">
        <v>167481.89000000001</v>
      </c>
      <c r="DU34" s="144">
        <v>141842.36000000002</v>
      </c>
      <c r="DV34" s="144">
        <v>22545.78</v>
      </c>
      <c r="DW34" s="144">
        <v>85673.600000000006</v>
      </c>
      <c r="DX34" s="144">
        <v>138167.95000000001</v>
      </c>
      <c r="DY34" s="144">
        <v>42112.369999999995</v>
      </c>
      <c r="DZ34" s="144">
        <v>24193.77</v>
      </c>
      <c r="EA34" s="144">
        <v>161722.68000000002</v>
      </c>
      <c r="EB34" s="144">
        <v>633735.52</v>
      </c>
      <c r="EC34" s="144">
        <v>0</v>
      </c>
      <c r="ED34" s="144">
        <v>182981.24</v>
      </c>
      <c r="EE34" s="144">
        <v>131694.53</v>
      </c>
      <c r="EF34" s="144">
        <v>0</v>
      </c>
      <c r="EG34" s="144">
        <v>71149.97</v>
      </c>
      <c r="EH34" s="144">
        <v>176274.24</v>
      </c>
      <c r="EI34" s="144">
        <v>165649.21000000002</v>
      </c>
      <c r="EJ34" s="144">
        <v>57685.380000000005</v>
      </c>
      <c r="EK34" s="144">
        <v>2614149.6599999997</v>
      </c>
      <c r="EL34" s="144">
        <v>3448841.0900000003</v>
      </c>
      <c r="EM34" s="144">
        <v>209581.46</v>
      </c>
      <c r="EN34" s="144">
        <v>230736.85</v>
      </c>
      <c r="EO34" s="144">
        <v>128409.56</v>
      </c>
      <c r="EP34" s="144">
        <v>170472.97999999998</v>
      </c>
      <c r="EQ34" s="144">
        <v>70826.23000000001</v>
      </c>
      <c r="ER34" s="144">
        <v>162127.78</v>
      </c>
      <c r="ES34" s="144">
        <v>874686.83000000007</v>
      </c>
      <c r="ET34" s="144">
        <v>284748.31</v>
      </c>
      <c r="EU34" s="144">
        <v>133341.14000000001</v>
      </c>
      <c r="EV34" s="144">
        <v>166652.96</v>
      </c>
      <c r="EW34" s="144">
        <v>152436.13999999998</v>
      </c>
      <c r="EX34" s="144">
        <v>0</v>
      </c>
      <c r="EY34" s="144">
        <v>219734.77</v>
      </c>
      <c r="EZ34" s="144">
        <v>71480.45</v>
      </c>
      <c r="FA34" s="144">
        <v>32434.350000000002</v>
      </c>
      <c r="FB34" s="144">
        <v>63448.2</v>
      </c>
      <c r="FC34" s="144">
        <v>1569518.11</v>
      </c>
      <c r="FD34" s="144">
        <v>394771.36</v>
      </c>
      <c r="FE34" s="144">
        <v>938294.65000000014</v>
      </c>
      <c r="FF34" s="144">
        <v>213577.75</v>
      </c>
      <c r="FG34" s="144">
        <v>86196.96</v>
      </c>
      <c r="FH34" s="144">
        <v>118854.25</v>
      </c>
      <c r="FI34" s="144">
        <v>84670.819999999992</v>
      </c>
      <c r="FJ34" s="144">
        <v>112508.88</v>
      </c>
      <c r="FK34" s="144">
        <v>585548.12</v>
      </c>
      <c r="FL34" s="144">
        <v>583980.59000000008</v>
      </c>
      <c r="FM34" s="144">
        <v>1035225.1300000001</v>
      </c>
      <c r="FN34" s="144">
        <v>2737653.4</v>
      </c>
      <c r="FO34" s="144">
        <v>1235059.55</v>
      </c>
      <c r="FP34" s="144">
        <v>7558349.4400000004</v>
      </c>
      <c r="FQ34" s="144">
        <v>0</v>
      </c>
      <c r="FR34" s="144">
        <v>1327534.29</v>
      </c>
      <c r="FS34" s="144">
        <v>622360.94999999995</v>
      </c>
      <c r="FT34" s="144">
        <v>0</v>
      </c>
      <c r="FU34" s="144">
        <v>104444.66</v>
      </c>
      <c r="FV34" s="144">
        <v>115629.05</v>
      </c>
      <c r="FW34" s="144">
        <v>156066.89000000001</v>
      </c>
      <c r="FX34" s="144">
        <v>431495.16000000003</v>
      </c>
      <c r="FY34" s="144">
        <v>152943.97</v>
      </c>
      <c r="FZ34" s="144">
        <v>49282.2</v>
      </c>
      <c r="GA34" s="144">
        <v>1897580.4900000002</v>
      </c>
      <c r="GB34" s="138">
        <v>326908020.6099999</v>
      </c>
      <c r="GD34" s="88" t="s">
        <v>552</v>
      </c>
      <c r="GE34" s="48">
        <v>36922227</v>
      </c>
      <c r="GF34" s="227" t="s">
        <v>932</v>
      </c>
      <c r="GG34" s="80"/>
      <c r="GH34" s="80"/>
      <c r="GI34" s="80"/>
      <c r="GJ34" s="80"/>
    </row>
    <row r="35" spans="1:250" ht="12.75" customHeight="1">
      <c r="A35" s="43">
        <v>11</v>
      </c>
      <c r="B35" s="44" t="s">
        <v>554</v>
      </c>
      <c r="C35" s="16">
        <v>11</v>
      </c>
      <c r="E35" s="144">
        <v>1161222.75</v>
      </c>
      <c r="F35" s="144">
        <v>3463893.47</v>
      </c>
      <c r="G35" s="144">
        <v>708733.8</v>
      </c>
      <c r="H35" s="144">
        <v>3154360.64</v>
      </c>
      <c r="I35" s="144">
        <v>151040.64000000001</v>
      </c>
      <c r="J35" s="144">
        <v>140431.13</v>
      </c>
      <c r="K35" s="144">
        <v>1086234.74</v>
      </c>
      <c r="L35" s="144">
        <v>173583.11</v>
      </c>
      <c r="M35" s="144">
        <v>50524.32</v>
      </c>
      <c r="N35" s="144">
        <v>249164.18</v>
      </c>
      <c r="O35" s="144">
        <v>262076.71</v>
      </c>
      <c r="P35" s="144">
        <v>10497542.65</v>
      </c>
      <c r="Q35" s="144">
        <v>2491095.33</v>
      </c>
      <c r="R35" s="144">
        <v>38689.43</v>
      </c>
      <c r="S35" s="144">
        <v>6804111.9299999997</v>
      </c>
      <c r="T35" s="144">
        <v>99297.02</v>
      </c>
      <c r="U35" s="144">
        <v>252133.63</v>
      </c>
      <c r="V35" s="144">
        <v>24531.63</v>
      </c>
      <c r="W35" s="144">
        <v>11800.3</v>
      </c>
      <c r="X35" s="144">
        <v>26216.9</v>
      </c>
      <c r="Y35" s="144">
        <v>20998.98</v>
      </c>
      <c r="Z35" s="144">
        <v>11945.09</v>
      </c>
      <c r="AA35" s="144">
        <v>37278.69</v>
      </c>
      <c r="AB35" s="144">
        <v>29606.720000000001</v>
      </c>
      <c r="AC35" s="144">
        <v>4248582.13</v>
      </c>
      <c r="AD35" s="144">
        <v>5762293.6600000001</v>
      </c>
      <c r="AE35" s="144">
        <v>104344.48</v>
      </c>
      <c r="AF35" s="144">
        <v>96777.3</v>
      </c>
      <c r="AG35" s="144">
        <v>39909.769999999997</v>
      </c>
      <c r="AH35" s="144">
        <v>21796.94</v>
      </c>
      <c r="AI35" s="144">
        <v>246793.79</v>
      </c>
      <c r="AJ35" s="144">
        <v>83001.63</v>
      </c>
      <c r="AK35" s="144">
        <v>30567.91</v>
      </c>
      <c r="AL35" s="144">
        <v>37564.6</v>
      </c>
      <c r="AM35" s="144">
        <v>34466.32</v>
      </c>
      <c r="AN35" s="144">
        <v>59793.4</v>
      </c>
      <c r="AO35" s="144">
        <v>46825.17</v>
      </c>
      <c r="AP35" s="144">
        <v>44787.05</v>
      </c>
      <c r="AQ35" s="144">
        <v>468317.82</v>
      </c>
      <c r="AR35" s="144">
        <v>10868784.35</v>
      </c>
      <c r="AS35" s="144">
        <v>74758.09</v>
      </c>
      <c r="AT35" s="144">
        <v>9216145.9600000009</v>
      </c>
      <c r="AU35" s="144">
        <v>795012.46</v>
      </c>
      <c r="AV35" s="144">
        <v>474419.23</v>
      </c>
      <c r="AW35" s="144">
        <v>13882.93</v>
      </c>
      <c r="AX35" s="144">
        <v>98464.98</v>
      </c>
      <c r="AY35" s="144">
        <v>28642.6</v>
      </c>
      <c r="AZ35" s="144">
        <v>28178.63</v>
      </c>
      <c r="BA35" s="144">
        <v>122246.52</v>
      </c>
      <c r="BB35" s="144">
        <v>1441905.45</v>
      </c>
      <c r="BC35" s="144">
        <v>1497610.5</v>
      </c>
      <c r="BD35" s="144">
        <v>1423596.67</v>
      </c>
      <c r="BE35" s="144">
        <v>2050623.81</v>
      </c>
      <c r="BF35" s="144">
        <v>98594.45</v>
      </c>
      <c r="BG35" s="144">
        <v>208324.69</v>
      </c>
      <c r="BH35" s="144">
        <v>2890859.34</v>
      </c>
      <c r="BI35" s="144">
        <v>236626.86</v>
      </c>
      <c r="BJ35" s="144">
        <v>167563.29</v>
      </c>
      <c r="BK35" s="144">
        <v>134877.46</v>
      </c>
      <c r="BL35" s="144">
        <v>830328.46</v>
      </c>
      <c r="BM35" s="144">
        <v>1635367.88</v>
      </c>
      <c r="BN35" s="144">
        <v>29692.44</v>
      </c>
      <c r="BO35" s="144">
        <v>79366.23</v>
      </c>
      <c r="BP35" s="144">
        <v>221353.59</v>
      </c>
      <c r="BQ35" s="144">
        <v>210546.07</v>
      </c>
      <c r="BR35" s="144">
        <v>53474.58</v>
      </c>
      <c r="BS35" s="144">
        <v>606527.14</v>
      </c>
      <c r="BT35" s="144">
        <v>470566.40000000002</v>
      </c>
      <c r="BU35" s="144">
        <v>132799.82999999999</v>
      </c>
      <c r="BV35" s="144">
        <v>87502.74</v>
      </c>
      <c r="BW35" s="144">
        <v>40455.22</v>
      </c>
      <c r="BX35" s="144">
        <v>254022.96</v>
      </c>
      <c r="BY35" s="144">
        <v>185057.45</v>
      </c>
      <c r="BZ35" s="144">
        <v>0</v>
      </c>
      <c r="CA35" s="144">
        <v>77968.479999999996</v>
      </c>
      <c r="CB35" s="144">
        <v>0</v>
      </c>
      <c r="CC35" s="144">
        <v>2491.12</v>
      </c>
      <c r="CD35" s="144">
        <v>8938526.5999999996</v>
      </c>
      <c r="CE35" s="144">
        <v>40552.589999999997</v>
      </c>
      <c r="CF35" s="144">
        <v>13791.04</v>
      </c>
      <c r="CG35" s="144">
        <v>38217.93</v>
      </c>
      <c r="CH35" s="144">
        <v>29672.86</v>
      </c>
      <c r="CI35" s="144">
        <v>25092.02</v>
      </c>
      <c r="CJ35" s="144">
        <v>12750.83</v>
      </c>
      <c r="CK35" s="144">
        <v>51057.75</v>
      </c>
      <c r="CL35" s="144">
        <v>92947.64</v>
      </c>
      <c r="CM35" s="144">
        <v>575779.18000000005</v>
      </c>
      <c r="CN35" s="144">
        <v>141727.35</v>
      </c>
      <c r="CO35" s="144">
        <v>164304.92000000001</v>
      </c>
      <c r="CP35" s="144">
        <v>3537505.35</v>
      </c>
      <c r="CQ35" s="144">
        <v>2026987.18</v>
      </c>
      <c r="CR35" s="144">
        <v>168643.85</v>
      </c>
      <c r="CS35" s="144">
        <v>85056.28</v>
      </c>
      <c r="CT35" s="144">
        <v>57136.639999999999</v>
      </c>
      <c r="CU35" s="144">
        <v>60193.57</v>
      </c>
      <c r="CV35" s="144">
        <v>26276.22</v>
      </c>
      <c r="CW35" s="144">
        <v>12157.62</v>
      </c>
      <c r="CX35" s="144">
        <v>5910.27</v>
      </c>
      <c r="CY35" s="144">
        <v>36774.699999999997</v>
      </c>
      <c r="CZ35" s="144">
        <v>46471.47</v>
      </c>
      <c r="DA35" s="144">
        <v>14959.09</v>
      </c>
      <c r="DB35" s="144">
        <v>125624.05</v>
      </c>
      <c r="DC35" s="144">
        <v>39740.699999999997</v>
      </c>
      <c r="DD35" s="144">
        <v>40927.910000000003</v>
      </c>
      <c r="DE35" s="144">
        <v>47877.94</v>
      </c>
      <c r="DF35" s="144">
        <v>8088.02</v>
      </c>
      <c r="DG35" s="144">
        <v>39335.96</v>
      </c>
      <c r="DH35" s="144">
        <v>2275110.9900000002</v>
      </c>
      <c r="DI35" s="144">
        <v>994.25</v>
      </c>
      <c r="DJ35" s="144">
        <v>134876.16</v>
      </c>
      <c r="DK35" s="144">
        <v>344530.26</v>
      </c>
      <c r="DL35" s="144">
        <v>62487.21</v>
      </c>
      <c r="DM35" s="144">
        <v>35784.839999999997</v>
      </c>
      <c r="DN35" s="144">
        <v>477803.01</v>
      </c>
      <c r="DO35" s="144">
        <v>64515.85</v>
      </c>
      <c r="DP35" s="144">
        <v>122693.08</v>
      </c>
      <c r="DQ35" s="144">
        <v>294592.75</v>
      </c>
      <c r="DR35" s="144">
        <v>50136.7</v>
      </c>
      <c r="DS35" s="144">
        <v>0</v>
      </c>
      <c r="DT35" s="144">
        <v>56726.12</v>
      </c>
      <c r="DU35" s="144">
        <v>48042.01</v>
      </c>
      <c r="DV35" s="144">
        <v>7636.26</v>
      </c>
      <c r="DW35" s="144">
        <v>29017.65</v>
      </c>
      <c r="DX35" s="144">
        <v>46797.48</v>
      </c>
      <c r="DY35" s="144">
        <v>14263.46</v>
      </c>
      <c r="DZ35" s="144">
        <v>8194.43</v>
      </c>
      <c r="EA35" s="144">
        <v>54775.47</v>
      </c>
      <c r="EB35" s="144">
        <v>214646.22</v>
      </c>
      <c r="EC35" s="144">
        <v>0</v>
      </c>
      <c r="ED35" s="144">
        <v>61975.75</v>
      </c>
      <c r="EE35" s="144">
        <v>44604.94</v>
      </c>
      <c r="EF35" s="144">
        <v>0</v>
      </c>
      <c r="EG35" s="144">
        <v>24098.49</v>
      </c>
      <c r="EH35" s="144">
        <v>59704.09</v>
      </c>
      <c r="EI35" s="144">
        <v>56105.39</v>
      </c>
      <c r="EJ35" s="144">
        <v>19538.04</v>
      </c>
      <c r="EK35" s="144">
        <v>885412.49</v>
      </c>
      <c r="EL35" s="144">
        <v>1168122.48</v>
      </c>
      <c r="EM35" s="144">
        <v>70985.240000000005</v>
      </c>
      <c r="EN35" s="144">
        <v>78150.570000000007</v>
      </c>
      <c r="EO35" s="144">
        <v>43492.32</v>
      </c>
      <c r="EP35" s="144">
        <v>57739.199999999997</v>
      </c>
      <c r="EQ35" s="144">
        <v>23988.84</v>
      </c>
      <c r="ER35" s="144">
        <v>54912.68</v>
      </c>
      <c r="ES35" s="144">
        <v>296256.43</v>
      </c>
      <c r="ET35" s="144">
        <v>96444.25</v>
      </c>
      <c r="EU35" s="144">
        <v>45162.64</v>
      </c>
      <c r="EV35" s="144">
        <v>56445.36</v>
      </c>
      <c r="EW35" s="144">
        <v>51630.12</v>
      </c>
      <c r="EX35" s="144">
        <v>0</v>
      </c>
      <c r="EY35" s="144">
        <v>74424.17</v>
      </c>
      <c r="EZ35" s="144">
        <v>24210.43</v>
      </c>
      <c r="FA35" s="144">
        <v>10985.51</v>
      </c>
      <c r="FB35" s="144">
        <v>21489.91</v>
      </c>
      <c r="FC35" s="144">
        <v>531595.78</v>
      </c>
      <c r="FD35" s="144">
        <v>133709.06</v>
      </c>
      <c r="FE35" s="144">
        <v>317800.40000000002</v>
      </c>
      <c r="FF35" s="144">
        <v>72338.78</v>
      </c>
      <c r="FG35" s="144">
        <v>29194.91</v>
      </c>
      <c r="FH35" s="144">
        <v>40255.93</v>
      </c>
      <c r="FI35" s="144">
        <v>28678.01</v>
      </c>
      <c r="FJ35" s="144">
        <v>38106.76</v>
      </c>
      <c r="FK35" s="144">
        <v>198325.15</v>
      </c>
      <c r="FL35" s="144">
        <v>197794.23</v>
      </c>
      <c r="FM35" s="144">
        <v>350630.75</v>
      </c>
      <c r="FN35" s="144">
        <v>927243.21</v>
      </c>
      <c r="FO35" s="144">
        <v>418314.67</v>
      </c>
      <c r="FP35" s="144">
        <v>2560012.96</v>
      </c>
      <c r="FQ35" s="144">
        <v>0</v>
      </c>
      <c r="FR35" s="144">
        <v>449635.86</v>
      </c>
      <c r="FS35" s="144">
        <v>210793.65</v>
      </c>
      <c r="FT35" s="144">
        <v>0</v>
      </c>
      <c r="FU35" s="144">
        <v>35375.410000000003</v>
      </c>
      <c r="FV35" s="144">
        <v>39163.56</v>
      </c>
      <c r="FW35" s="144">
        <v>52859.86</v>
      </c>
      <c r="FX35" s="144">
        <v>146147.41</v>
      </c>
      <c r="FY35" s="144">
        <v>51802.12</v>
      </c>
      <c r="FZ35" s="144">
        <v>16691.88</v>
      </c>
      <c r="GA35" s="144">
        <v>642710.51</v>
      </c>
      <c r="GB35" s="138">
        <v>110723746.55000004</v>
      </c>
      <c r="GD35" s="88" t="s">
        <v>555</v>
      </c>
      <c r="GE35" s="48">
        <v>33150614</v>
      </c>
      <c r="GF35" s="88" t="s">
        <v>553</v>
      </c>
      <c r="GG35" s="80"/>
      <c r="GH35" s="80"/>
      <c r="GI35" s="80"/>
      <c r="GJ35" s="80"/>
    </row>
    <row r="36" spans="1:250" ht="30">
      <c r="A36" s="43">
        <v>12</v>
      </c>
      <c r="B36" s="44" t="s">
        <v>556</v>
      </c>
      <c r="C36" s="16">
        <v>12</v>
      </c>
      <c r="E36" s="144">
        <v>1259071.6299999999</v>
      </c>
      <c r="F36" s="144">
        <v>3902841.99</v>
      </c>
      <c r="G36" s="144">
        <v>792320.09000000008</v>
      </c>
      <c r="H36" s="144">
        <v>3601038.8000000003</v>
      </c>
      <c r="I36" s="144">
        <v>220913.52000000002</v>
      </c>
      <c r="J36" s="144">
        <v>171958.59</v>
      </c>
      <c r="K36" s="144">
        <v>1167771.1599999999</v>
      </c>
      <c r="L36" s="144">
        <v>207930.81999999998</v>
      </c>
      <c r="M36" s="144">
        <v>67636.709999999992</v>
      </c>
      <c r="N36" s="144">
        <v>277729.14</v>
      </c>
      <c r="O36" s="144">
        <v>277553.8</v>
      </c>
      <c r="P36" s="144">
        <v>10969160.860000001</v>
      </c>
      <c r="Q36" s="144">
        <v>2740354.08</v>
      </c>
      <c r="R36" s="144">
        <v>64652.19</v>
      </c>
      <c r="S36" s="144">
        <v>7031889.9799999995</v>
      </c>
      <c r="T36" s="144">
        <v>159445.56</v>
      </c>
      <c r="U36" s="144">
        <v>290711.8</v>
      </c>
      <c r="V36" s="144">
        <v>40182.160000000003</v>
      </c>
      <c r="W36" s="144">
        <v>24704.5</v>
      </c>
      <c r="X36" s="144">
        <v>44554.31</v>
      </c>
      <c r="Y36" s="144">
        <v>35532.69</v>
      </c>
      <c r="Z36" s="144">
        <v>23450</v>
      </c>
      <c r="AA36" s="144">
        <v>54194.76</v>
      </c>
      <c r="AB36" s="144">
        <v>44926.23</v>
      </c>
      <c r="AC36" s="144">
        <v>4978981.96</v>
      </c>
      <c r="AD36" s="144">
        <v>6346983.7400000002</v>
      </c>
      <c r="AE36" s="144">
        <v>124214.87</v>
      </c>
      <c r="AF36" s="144">
        <v>116075.09</v>
      </c>
      <c r="AG36" s="144">
        <v>63049.85</v>
      </c>
      <c r="AH36" s="144">
        <v>34434.159999999996</v>
      </c>
      <c r="AI36" s="144">
        <v>300235.93</v>
      </c>
      <c r="AJ36" s="144">
        <v>105338.26000000001</v>
      </c>
      <c r="AK36" s="144">
        <v>41385.479999999996</v>
      </c>
      <c r="AL36" s="144">
        <v>43331.44</v>
      </c>
      <c r="AM36" s="144">
        <v>62436.91</v>
      </c>
      <c r="AN36" s="144">
        <v>75764.69</v>
      </c>
      <c r="AO36" s="144">
        <v>72927.45</v>
      </c>
      <c r="AP36" s="144">
        <v>58571.73</v>
      </c>
      <c r="AQ36" s="144">
        <v>607118.93999999994</v>
      </c>
      <c r="AR36" s="144">
        <v>11567131.24</v>
      </c>
      <c r="AS36" s="144">
        <v>113234.57999999999</v>
      </c>
      <c r="AT36" s="144">
        <v>9871942.6400000006</v>
      </c>
      <c r="AU36" s="144">
        <v>901387.02</v>
      </c>
      <c r="AV36" s="144">
        <v>579610.12</v>
      </c>
      <c r="AW36" s="144">
        <v>97016.18</v>
      </c>
      <c r="AX36" s="144">
        <v>140149.85</v>
      </c>
      <c r="AY36" s="144">
        <v>34234.479999999996</v>
      </c>
      <c r="AZ36" s="144">
        <v>48625.4</v>
      </c>
      <c r="BA36" s="144">
        <v>168897.06</v>
      </c>
      <c r="BB36" s="144">
        <v>1577428.7</v>
      </c>
      <c r="BC36" s="144">
        <v>1702896.95</v>
      </c>
      <c r="BD36" s="144">
        <v>1679043.76</v>
      </c>
      <c r="BE36" s="144">
        <v>2391271.81</v>
      </c>
      <c r="BF36" s="144">
        <v>120480.28</v>
      </c>
      <c r="BG36" s="144">
        <v>248176.35</v>
      </c>
      <c r="BH36" s="144">
        <v>3347280.6999999997</v>
      </c>
      <c r="BI36" s="144">
        <v>325477.14999999997</v>
      </c>
      <c r="BJ36" s="144">
        <v>197835.43</v>
      </c>
      <c r="BK36" s="144">
        <v>175420.25</v>
      </c>
      <c r="BL36" s="144">
        <v>967309.54999999993</v>
      </c>
      <c r="BM36" s="144">
        <v>1902280.18</v>
      </c>
      <c r="BN36" s="144">
        <v>44093.53</v>
      </c>
      <c r="BO36" s="144">
        <v>162577.97999999998</v>
      </c>
      <c r="BP36" s="144">
        <v>273795.96999999997</v>
      </c>
      <c r="BQ36" s="144">
        <v>270630.23</v>
      </c>
      <c r="BR36" s="144">
        <v>68096.94</v>
      </c>
      <c r="BS36" s="144">
        <v>703215.61</v>
      </c>
      <c r="BT36" s="144">
        <v>564558.23</v>
      </c>
      <c r="BU36" s="144">
        <v>153974.07999999999</v>
      </c>
      <c r="BV36" s="144">
        <v>110818.54000000001</v>
      </c>
      <c r="BW36" s="144">
        <v>52047.040000000001</v>
      </c>
      <c r="BX36" s="144">
        <v>294661.26</v>
      </c>
      <c r="BY36" s="144">
        <v>221904.58000000002</v>
      </c>
      <c r="BZ36" s="144">
        <v>0</v>
      </c>
      <c r="CA36" s="144">
        <v>95658.69</v>
      </c>
      <c r="CB36" s="144">
        <v>0</v>
      </c>
      <c r="CC36" s="144">
        <v>14776.599999999999</v>
      </c>
      <c r="CD36" s="144">
        <v>10313360.59</v>
      </c>
      <c r="CE36" s="144">
        <v>66415.91</v>
      </c>
      <c r="CF36" s="144">
        <v>20105.86</v>
      </c>
      <c r="CG36" s="144">
        <v>64521.490000000005</v>
      </c>
      <c r="CH36" s="144">
        <v>51998.59</v>
      </c>
      <c r="CI36" s="144">
        <v>34731.449999999997</v>
      </c>
      <c r="CJ36" s="144">
        <v>22065.34</v>
      </c>
      <c r="CK36" s="144">
        <v>79542.81</v>
      </c>
      <c r="CL36" s="144">
        <v>110751.23999999999</v>
      </c>
      <c r="CM36" s="144">
        <v>711118.99</v>
      </c>
      <c r="CN36" s="144">
        <v>165273.4</v>
      </c>
      <c r="CO36" s="144">
        <v>198236.52000000002</v>
      </c>
      <c r="CP36" s="144">
        <v>4292448.53</v>
      </c>
      <c r="CQ36" s="144">
        <v>2325484.58</v>
      </c>
      <c r="CR36" s="144">
        <v>190485.15</v>
      </c>
      <c r="CS36" s="144">
        <v>102792.69</v>
      </c>
      <c r="CT36" s="144">
        <v>71967.899999999994</v>
      </c>
      <c r="CU36" s="144">
        <v>75678.61</v>
      </c>
      <c r="CV36" s="144">
        <v>33751</v>
      </c>
      <c r="CW36" s="144">
        <v>26317.59</v>
      </c>
      <c r="CX36" s="144">
        <v>15676.53</v>
      </c>
      <c r="CY36" s="144">
        <v>70545.649999999994</v>
      </c>
      <c r="CZ36" s="144">
        <v>85121.25</v>
      </c>
      <c r="DA36" s="144">
        <v>25714.17</v>
      </c>
      <c r="DB36" s="144">
        <v>163711.79999999999</v>
      </c>
      <c r="DC36" s="144">
        <v>55439.329999999994</v>
      </c>
      <c r="DD36" s="144">
        <v>61795.790000000008</v>
      </c>
      <c r="DE36" s="144">
        <v>74123.210000000006</v>
      </c>
      <c r="DF36" s="144">
        <v>14247.650000000001</v>
      </c>
      <c r="DG36" s="144">
        <v>47187.17</v>
      </c>
      <c r="DH36" s="144">
        <v>2907493.79</v>
      </c>
      <c r="DI36" s="144">
        <v>26017.42</v>
      </c>
      <c r="DJ36" s="144">
        <v>164363.64000000001</v>
      </c>
      <c r="DK36" s="144">
        <v>443319.76</v>
      </c>
      <c r="DL36" s="144">
        <v>79610.58</v>
      </c>
      <c r="DM36" s="144">
        <v>46200.6</v>
      </c>
      <c r="DN36" s="144">
        <v>604731.51</v>
      </c>
      <c r="DO36" s="144">
        <v>77723.009999999995</v>
      </c>
      <c r="DP36" s="144">
        <v>176647.38</v>
      </c>
      <c r="DQ36" s="144">
        <v>360707.45</v>
      </c>
      <c r="DR36" s="144">
        <v>72448.19</v>
      </c>
      <c r="DS36" s="144">
        <v>0</v>
      </c>
      <c r="DT36" s="144">
        <v>65666.960000000006</v>
      </c>
      <c r="DU36" s="144">
        <v>59559.91</v>
      </c>
      <c r="DV36" s="144">
        <v>17089.370000000003</v>
      </c>
      <c r="DW36" s="144">
        <v>44920.21</v>
      </c>
      <c r="DX36" s="144">
        <v>53404.280000000006</v>
      </c>
      <c r="DY36" s="144">
        <v>19703.79</v>
      </c>
      <c r="DZ36" s="144">
        <v>11230.09</v>
      </c>
      <c r="EA36" s="144">
        <v>66272.800000000003</v>
      </c>
      <c r="EB36" s="144">
        <v>266787.53000000003</v>
      </c>
      <c r="EC36" s="144">
        <v>0</v>
      </c>
      <c r="ED36" s="144">
        <v>82063.509999999995</v>
      </c>
      <c r="EE36" s="144">
        <v>56719.67</v>
      </c>
      <c r="EF36" s="144">
        <v>0</v>
      </c>
      <c r="EG36" s="144">
        <v>32326.13</v>
      </c>
      <c r="EH36" s="144">
        <v>81735.87</v>
      </c>
      <c r="EI36" s="144">
        <v>76555.19</v>
      </c>
      <c r="EJ36" s="144">
        <v>24790.99</v>
      </c>
      <c r="EK36" s="144">
        <v>1022563.96</v>
      </c>
      <c r="EL36" s="144">
        <v>1430346.78</v>
      </c>
      <c r="EM36" s="144">
        <v>93004.75</v>
      </c>
      <c r="EN36" s="144">
        <v>97738.75</v>
      </c>
      <c r="EO36" s="144">
        <v>65232.35</v>
      </c>
      <c r="EP36" s="144">
        <v>64705.77</v>
      </c>
      <c r="EQ36" s="144">
        <v>30502.1</v>
      </c>
      <c r="ER36" s="144">
        <v>65299.44</v>
      </c>
      <c r="ES36" s="144">
        <v>332202.63</v>
      </c>
      <c r="ET36" s="144">
        <v>113142.84</v>
      </c>
      <c r="EU36" s="144">
        <v>69137.759999999995</v>
      </c>
      <c r="EV36" s="144">
        <v>67445.08</v>
      </c>
      <c r="EW36" s="144">
        <v>70069.78</v>
      </c>
      <c r="EX36" s="144">
        <v>0</v>
      </c>
      <c r="EY36" s="144">
        <v>83619.759999999995</v>
      </c>
      <c r="EZ36" s="144">
        <v>31781.4</v>
      </c>
      <c r="FA36" s="144">
        <v>17983.89</v>
      </c>
      <c r="FB36" s="144">
        <v>32837.24</v>
      </c>
      <c r="FC36" s="144">
        <v>602855</v>
      </c>
      <c r="FD36" s="144">
        <v>159345.84</v>
      </c>
      <c r="FE36" s="144">
        <v>395391.26</v>
      </c>
      <c r="FF36" s="144">
        <v>107304.42</v>
      </c>
      <c r="FG36" s="144">
        <v>53265.08</v>
      </c>
      <c r="FH36" s="144">
        <v>50833.020000000004</v>
      </c>
      <c r="FI36" s="144">
        <v>46423.89</v>
      </c>
      <c r="FJ36" s="144">
        <v>75040.61</v>
      </c>
      <c r="FK36" s="144">
        <v>238455.16</v>
      </c>
      <c r="FL36" s="144">
        <v>248262.06</v>
      </c>
      <c r="FM36" s="144">
        <v>442306.45</v>
      </c>
      <c r="FN36" s="144">
        <v>1135575.21</v>
      </c>
      <c r="FO36" s="144">
        <v>505786.42</v>
      </c>
      <c r="FP36" s="144">
        <v>2777617.92</v>
      </c>
      <c r="FQ36" s="144">
        <v>0</v>
      </c>
      <c r="FR36" s="144">
        <v>529495.05999999994</v>
      </c>
      <c r="FS36" s="144">
        <v>278426.58999999997</v>
      </c>
      <c r="FT36" s="144">
        <v>0</v>
      </c>
      <c r="FU36" s="144">
        <v>60471.86</v>
      </c>
      <c r="FV36" s="144">
        <v>56295.95</v>
      </c>
      <c r="FW36" s="144">
        <v>93281.39</v>
      </c>
      <c r="FX36" s="144">
        <v>199357.03</v>
      </c>
      <c r="FY36" s="144">
        <v>81509.240000000005</v>
      </c>
      <c r="FZ36" s="144">
        <v>27793.47</v>
      </c>
      <c r="GA36" s="144">
        <v>714092.88</v>
      </c>
      <c r="GB36" s="138">
        <v>125744815.34000006</v>
      </c>
      <c r="GD36" s="88" t="s">
        <v>606</v>
      </c>
      <c r="GE36" s="48">
        <v>450000</v>
      </c>
      <c r="GF36" s="176" t="s">
        <v>553</v>
      </c>
      <c r="GG36" s="48"/>
      <c r="GH36" s="80"/>
      <c r="GI36" s="80"/>
      <c r="GJ36" s="80"/>
    </row>
    <row r="37" spans="1:250" ht="12.75" customHeight="1" thickBot="1">
      <c r="A37" s="43">
        <v>13</v>
      </c>
      <c r="B37" s="44" t="s">
        <v>558</v>
      </c>
      <c r="C37" s="16">
        <v>13</v>
      </c>
      <c r="E37" s="144">
        <v>3173686.89</v>
      </c>
      <c r="F37" s="144">
        <v>9599376.4299999997</v>
      </c>
      <c r="G37" s="144">
        <v>1958488.43</v>
      </c>
      <c r="H37" s="144">
        <v>8783836.6799999997</v>
      </c>
      <c r="I37" s="144">
        <v>464233.63</v>
      </c>
      <c r="J37" s="144">
        <v>401530.96</v>
      </c>
      <c r="K37" s="144">
        <v>2959746.14</v>
      </c>
      <c r="L37" s="144">
        <v>492161.24</v>
      </c>
      <c r="M37" s="144">
        <v>149655.31</v>
      </c>
      <c r="N37" s="144">
        <v>687792.21</v>
      </c>
      <c r="O37" s="144">
        <v>710324.53</v>
      </c>
      <c r="P37" s="144">
        <v>28318723.829999998</v>
      </c>
      <c r="Q37" s="144">
        <v>6843718.1500000004</v>
      </c>
      <c r="R37" s="144">
        <v>126172.77</v>
      </c>
      <c r="S37" s="144">
        <v>18285014.219999999</v>
      </c>
      <c r="T37" s="144">
        <v>317987.59999999998</v>
      </c>
      <c r="U37" s="144">
        <v>704694.57</v>
      </c>
      <c r="V37" s="144">
        <v>79271.399999999994</v>
      </c>
      <c r="W37" s="144">
        <v>42969.760000000002</v>
      </c>
      <c r="X37" s="144">
        <v>86167.71</v>
      </c>
      <c r="Y37" s="144">
        <v>68879.22</v>
      </c>
      <c r="Z37" s="144">
        <v>42095.13</v>
      </c>
      <c r="AA37" s="144">
        <v>114282.11</v>
      </c>
      <c r="AB37" s="144">
        <v>92459.1</v>
      </c>
      <c r="AC37" s="144">
        <v>11946772.07</v>
      </c>
      <c r="AD37" s="144">
        <v>15837895.98</v>
      </c>
      <c r="AE37" s="144">
        <v>295149.46999999997</v>
      </c>
      <c r="AF37" s="144">
        <v>274526.46999999997</v>
      </c>
      <c r="AG37" s="144">
        <v>126875.07</v>
      </c>
      <c r="AH37" s="144">
        <v>69292.75</v>
      </c>
      <c r="AI37" s="144">
        <v>703883.03</v>
      </c>
      <c r="AJ37" s="144">
        <v>240656.45</v>
      </c>
      <c r="AK37" s="144">
        <v>90961.44</v>
      </c>
      <c r="AL37" s="144">
        <v>105007.53</v>
      </c>
      <c r="AM37" s="144">
        <v>116758.07</v>
      </c>
      <c r="AN37" s="144">
        <v>173258.3</v>
      </c>
      <c r="AO37" s="144">
        <v>147916.76</v>
      </c>
      <c r="AP37" s="144">
        <v>131415.21</v>
      </c>
      <c r="AQ37" s="144">
        <v>1369343.92</v>
      </c>
      <c r="AR37" s="144">
        <v>29509250.07</v>
      </c>
      <c r="AS37" s="144">
        <v>233277.44</v>
      </c>
      <c r="AT37" s="144">
        <v>25079533.109999999</v>
      </c>
      <c r="AU37" s="144">
        <v>2208259.13</v>
      </c>
      <c r="AV37" s="144">
        <v>1355307.5</v>
      </c>
      <c r="AW37" s="144">
        <v>111709.91</v>
      </c>
      <c r="AX37" s="144">
        <v>299159.37</v>
      </c>
      <c r="AY37" s="144">
        <v>81142.350000000006</v>
      </c>
      <c r="AZ37" s="144">
        <v>93278.88</v>
      </c>
      <c r="BA37" s="144">
        <v>366821.24</v>
      </c>
      <c r="BB37" s="144">
        <v>3953429.15</v>
      </c>
      <c r="BC37" s="144">
        <v>4164236.56</v>
      </c>
      <c r="BD37" s="144">
        <v>4012710.17</v>
      </c>
      <c r="BE37" s="144">
        <v>5755539.2999999998</v>
      </c>
      <c r="BF37" s="144">
        <v>281684.27</v>
      </c>
      <c r="BG37" s="144">
        <v>589430.76</v>
      </c>
      <c r="BH37" s="144">
        <v>8092424.9299999997</v>
      </c>
      <c r="BI37" s="144">
        <v>708734.6</v>
      </c>
      <c r="BJ37" s="144">
        <v>472497.24</v>
      </c>
      <c r="BK37" s="144">
        <v>394887.43</v>
      </c>
      <c r="BL37" s="144">
        <v>2329647.35</v>
      </c>
      <c r="BM37" s="144">
        <v>4585751.3099999996</v>
      </c>
      <c r="BN37" s="144">
        <v>91860.29</v>
      </c>
      <c r="BO37" s="144">
        <v>285784.01</v>
      </c>
      <c r="BP37" s="144">
        <v>635383.06999999995</v>
      </c>
      <c r="BQ37" s="144">
        <v>613542.72</v>
      </c>
      <c r="BR37" s="144">
        <v>155253.78</v>
      </c>
      <c r="BS37" s="144">
        <v>1698694.94</v>
      </c>
      <c r="BT37" s="144">
        <v>1334990.52</v>
      </c>
      <c r="BU37" s="144">
        <v>371935.04</v>
      </c>
      <c r="BV37" s="144">
        <v>253498.14</v>
      </c>
      <c r="BW37" s="144">
        <v>117931.01</v>
      </c>
      <c r="BX37" s="144">
        <v>711569.05</v>
      </c>
      <c r="BY37" s="144">
        <v>524900.56000000006</v>
      </c>
      <c r="BZ37" s="144">
        <v>0</v>
      </c>
      <c r="CA37" s="144">
        <v>223100.49</v>
      </c>
      <c r="CB37" s="144">
        <v>0</v>
      </c>
      <c r="CC37" s="144">
        <v>17676.39</v>
      </c>
      <c r="CD37" s="144">
        <v>24988971.309999999</v>
      </c>
      <c r="CE37" s="144">
        <v>131034.1</v>
      </c>
      <c r="CF37" s="144">
        <v>42329.16</v>
      </c>
      <c r="CG37" s="144">
        <v>125226.6</v>
      </c>
      <c r="CH37" s="144">
        <v>98940.44</v>
      </c>
      <c r="CI37" s="144">
        <v>75350.47</v>
      </c>
      <c r="CJ37" s="144">
        <v>42264.81</v>
      </c>
      <c r="CK37" s="144">
        <v>161308.17000000001</v>
      </c>
      <c r="CL37" s="144">
        <v>263005.45</v>
      </c>
      <c r="CM37" s="144">
        <v>1651777.08</v>
      </c>
      <c r="CN37" s="144">
        <v>397792.03</v>
      </c>
      <c r="CO37" s="144">
        <v>467132.55</v>
      </c>
      <c r="CP37" s="144">
        <v>10079374.51</v>
      </c>
      <c r="CQ37" s="144">
        <v>5654796.0599999996</v>
      </c>
      <c r="CR37" s="144">
        <v>467780.79</v>
      </c>
      <c r="CS37" s="144">
        <v>241975.91</v>
      </c>
      <c r="CT37" s="144">
        <v>165172.70000000001</v>
      </c>
      <c r="CU37" s="144">
        <v>173884.01</v>
      </c>
      <c r="CV37" s="144">
        <v>76548.960000000006</v>
      </c>
      <c r="CW37" s="144">
        <v>45049.440000000002</v>
      </c>
      <c r="CX37" s="144">
        <v>24494.53</v>
      </c>
      <c r="CY37" s="144">
        <v>128112.29</v>
      </c>
      <c r="CZ37" s="144">
        <v>158269.67000000001</v>
      </c>
      <c r="DA37" s="144">
        <v>49429.15</v>
      </c>
      <c r="DB37" s="144">
        <v>368089.55</v>
      </c>
      <c r="DC37" s="144">
        <v>119728.5</v>
      </c>
      <c r="DD37" s="144">
        <v>127535.5</v>
      </c>
      <c r="DE37" s="144">
        <v>150842.91</v>
      </c>
      <c r="DF37" s="144">
        <v>27035.31</v>
      </c>
      <c r="DG37" s="144">
        <v>111590.33</v>
      </c>
      <c r="DH37" s="144">
        <v>6614612.1699999999</v>
      </c>
      <c r="DI37" s="144">
        <v>25162.79</v>
      </c>
      <c r="DJ37" s="144">
        <v>384934.2</v>
      </c>
      <c r="DK37" s="144">
        <v>1004402.84</v>
      </c>
      <c r="DL37" s="144">
        <v>181453.22</v>
      </c>
      <c r="DM37" s="144">
        <v>104462.33</v>
      </c>
      <c r="DN37" s="144">
        <v>1383862.79</v>
      </c>
      <c r="DO37" s="144">
        <v>183319.17</v>
      </c>
      <c r="DP37" s="144">
        <v>374581.22</v>
      </c>
      <c r="DQ37" s="144">
        <v>842300.62</v>
      </c>
      <c r="DR37" s="144">
        <v>153304.51999999999</v>
      </c>
      <c r="DS37" s="144">
        <v>0</v>
      </c>
      <c r="DT37" s="144">
        <v>158780.46</v>
      </c>
      <c r="DU37" s="144">
        <v>138024.23000000001</v>
      </c>
      <c r="DV37" s="144">
        <v>28799</v>
      </c>
      <c r="DW37" s="144">
        <v>91418.54</v>
      </c>
      <c r="DX37" s="144">
        <v>130297.28</v>
      </c>
      <c r="DY37" s="144">
        <v>42797.43</v>
      </c>
      <c r="DZ37" s="144">
        <v>24506.49</v>
      </c>
      <c r="EA37" s="144">
        <v>155898.01</v>
      </c>
      <c r="EB37" s="144">
        <v>617289.15</v>
      </c>
      <c r="EC37" s="144">
        <v>0</v>
      </c>
      <c r="ED37" s="144">
        <v>182762.1</v>
      </c>
      <c r="EE37" s="144">
        <v>129428.33</v>
      </c>
      <c r="EF37" s="144">
        <v>0</v>
      </c>
      <c r="EG37" s="144">
        <v>71439.850000000006</v>
      </c>
      <c r="EH37" s="144">
        <v>178475.42</v>
      </c>
      <c r="EI37" s="144">
        <v>167489.10999999999</v>
      </c>
      <c r="EJ37" s="144">
        <v>56644.5</v>
      </c>
      <c r="EK37" s="144">
        <v>2476171.02</v>
      </c>
      <c r="EL37" s="144">
        <v>3339958.85</v>
      </c>
      <c r="EM37" s="144">
        <v>208440.87</v>
      </c>
      <c r="EN37" s="144">
        <v>225292.53</v>
      </c>
      <c r="EO37" s="144">
        <v>135134.63</v>
      </c>
      <c r="EP37" s="144">
        <v>159695.6</v>
      </c>
      <c r="EQ37" s="144">
        <v>69605.539999999994</v>
      </c>
      <c r="ER37" s="144">
        <v>155263.09</v>
      </c>
      <c r="ES37" s="144">
        <v>819569.73</v>
      </c>
      <c r="ET37" s="144">
        <v>271302.21000000002</v>
      </c>
      <c r="EU37" s="144">
        <v>141584.63</v>
      </c>
      <c r="EV37" s="144">
        <v>159887.41</v>
      </c>
      <c r="EW37" s="144">
        <v>153788.22</v>
      </c>
      <c r="EX37" s="144">
        <v>0</v>
      </c>
      <c r="EY37" s="144">
        <v>206037.32</v>
      </c>
      <c r="EZ37" s="144">
        <v>71146.28</v>
      </c>
      <c r="FA37" s="144">
        <v>35489.46</v>
      </c>
      <c r="FB37" s="144">
        <v>67315.98</v>
      </c>
      <c r="FC37" s="144">
        <v>1476699.6</v>
      </c>
      <c r="FD37" s="144">
        <v>378367.33</v>
      </c>
      <c r="FE37" s="144">
        <v>914296.96</v>
      </c>
      <c r="FF37" s="144">
        <v>223689.05</v>
      </c>
      <c r="FG37" s="144">
        <v>99240.42</v>
      </c>
      <c r="FH37" s="144">
        <v>116488.21</v>
      </c>
      <c r="FI37" s="144">
        <v>92175.03</v>
      </c>
      <c r="FJ37" s="144">
        <v>134498.46</v>
      </c>
      <c r="FK37" s="144">
        <v>563110.31999999995</v>
      </c>
      <c r="FL37" s="144">
        <v>571003.57999999996</v>
      </c>
      <c r="FM37" s="144">
        <v>1014210.75</v>
      </c>
      <c r="FN37" s="144">
        <v>2651386.86</v>
      </c>
      <c r="FO37" s="144">
        <v>1190278.17</v>
      </c>
      <c r="FP37" s="144">
        <v>6998358.96</v>
      </c>
      <c r="FQ37" s="144">
        <v>0</v>
      </c>
      <c r="FR37" s="144">
        <v>1266654.1399999999</v>
      </c>
      <c r="FS37" s="144">
        <v>620994.5</v>
      </c>
      <c r="FT37" s="144">
        <v>0</v>
      </c>
      <c r="FU37" s="144">
        <v>116587</v>
      </c>
      <c r="FV37" s="144">
        <v>119485.3</v>
      </c>
      <c r="FW37" s="144">
        <v>176839.58</v>
      </c>
      <c r="FX37" s="144">
        <v>436234.3</v>
      </c>
      <c r="FY37" s="144">
        <v>164385.98000000001</v>
      </c>
      <c r="FZ37" s="144">
        <v>54345.41</v>
      </c>
      <c r="GA37" s="144">
        <v>1772066.57</v>
      </c>
      <c r="GB37" s="138">
        <v>307736180.52999997</v>
      </c>
      <c r="GD37" s="88" t="s">
        <v>933</v>
      </c>
      <c r="GE37" s="120">
        <v>70522841</v>
      </c>
      <c r="GF37" s="80"/>
      <c r="GG37" s="80"/>
      <c r="GH37" s="80"/>
      <c r="GI37" s="80"/>
      <c r="GJ37" s="80"/>
    </row>
    <row r="38" spans="1:250" ht="27" thickBot="1">
      <c r="A38" s="43">
        <v>14</v>
      </c>
      <c r="B38" s="45" t="s">
        <v>934</v>
      </c>
      <c r="C38" s="16">
        <v>14</v>
      </c>
      <c r="E38" s="144">
        <v>1259071.6299999999</v>
      </c>
      <c r="F38" s="144">
        <v>3902841.99</v>
      </c>
      <c r="G38" s="144">
        <v>792320.09000000008</v>
      </c>
      <c r="H38" s="144">
        <v>3601038.8000000003</v>
      </c>
      <c r="I38" s="144">
        <v>220913.52000000002</v>
      </c>
      <c r="J38" s="144">
        <v>171958.59</v>
      </c>
      <c r="K38" s="144">
        <v>1167771.1599999999</v>
      </c>
      <c r="L38" s="144">
        <v>207930.81999999998</v>
      </c>
      <c r="M38" s="144">
        <v>67636.709999999992</v>
      </c>
      <c r="N38" s="144">
        <v>277729.14</v>
      </c>
      <c r="O38" s="144">
        <v>277553.8</v>
      </c>
      <c r="P38" s="144">
        <v>10969160.860000001</v>
      </c>
      <c r="Q38" s="144">
        <v>2740354.08</v>
      </c>
      <c r="R38" s="144">
        <v>64652.19</v>
      </c>
      <c r="S38" s="144">
        <v>7031889.9799999995</v>
      </c>
      <c r="T38" s="144">
        <v>159445.56</v>
      </c>
      <c r="U38" s="144">
        <v>290711.8</v>
      </c>
      <c r="V38" s="144">
        <v>40182.160000000003</v>
      </c>
      <c r="W38" s="144">
        <v>24704.5</v>
      </c>
      <c r="X38" s="144">
        <v>44554.31</v>
      </c>
      <c r="Y38" s="144">
        <v>35532.69</v>
      </c>
      <c r="Z38" s="144">
        <v>23450</v>
      </c>
      <c r="AA38" s="144">
        <v>54194.76</v>
      </c>
      <c r="AB38" s="144">
        <v>44926.23</v>
      </c>
      <c r="AC38" s="144">
        <v>4978981.96</v>
      </c>
      <c r="AD38" s="144">
        <v>6346983.7400000002</v>
      </c>
      <c r="AE38" s="144">
        <v>124214.87</v>
      </c>
      <c r="AF38" s="144">
        <v>116075.09</v>
      </c>
      <c r="AG38" s="144">
        <v>63049.85</v>
      </c>
      <c r="AH38" s="144">
        <v>34434.159999999996</v>
      </c>
      <c r="AI38" s="144">
        <v>300235.93</v>
      </c>
      <c r="AJ38" s="144">
        <v>105338.26000000001</v>
      </c>
      <c r="AK38" s="144">
        <v>41385.479999999996</v>
      </c>
      <c r="AL38" s="144">
        <v>43331.44</v>
      </c>
      <c r="AM38" s="144">
        <v>62436.91</v>
      </c>
      <c r="AN38" s="144">
        <v>75764.69</v>
      </c>
      <c r="AO38" s="144">
        <v>72927.45</v>
      </c>
      <c r="AP38" s="144">
        <v>58571.73</v>
      </c>
      <c r="AQ38" s="144">
        <v>607118.93999999994</v>
      </c>
      <c r="AR38" s="144">
        <v>11567131.24</v>
      </c>
      <c r="AS38" s="144">
        <v>113234.57999999999</v>
      </c>
      <c r="AT38" s="144">
        <v>9871942.6400000006</v>
      </c>
      <c r="AU38" s="144">
        <v>901387.02</v>
      </c>
      <c r="AV38" s="144">
        <v>579610.12</v>
      </c>
      <c r="AW38" s="144">
        <v>97016.18</v>
      </c>
      <c r="AX38" s="144">
        <v>140149.85</v>
      </c>
      <c r="AY38" s="144">
        <v>34234.479999999996</v>
      </c>
      <c r="AZ38" s="144">
        <v>48625.4</v>
      </c>
      <c r="BA38" s="144">
        <v>168897.06</v>
      </c>
      <c r="BB38" s="144">
        <v>1577428.7</v>
      </c>
      <c r="BC38" s="144">
        <v>1702896.95</v>
      </c>
      <c r="BD38" s="144">
        <v>1679043.76</v>
      </c>
      <c r="BE38" s="144">
        <v>2391271.81</v>
      </c>
      <c r="BF38" s="144">
        <v>120480.28</v>
      </c>
      <c r="BG38" s="144">
        <v>248176.35</v>
      </c>
      <c r="BH38" s="144">
        <v>3347280.6999999997</v>
      </c>
      <c r="BI38" s="144">
        <v>325477.14999999997</v>
      </c>
      <c r="BJ38" s="144">
        <v>197835.43</v>
      </c>
      <c r="BK38" s="144">
        <v>175420.25</v>
      </c>
      <c r="BL38" s="144">
        <v>967309.54999999993</v>
      </c>
      <c r="BM38" s="144">
        <v>1902280.18</v>
      </c>
      <c r="BN38" s="144">
        <v>44093.53</v>
      </c>
      <c r="BO38" s="144">
        <v>162577.97999999998</v>
      </c>
      <c r="BP38" s="144">
        <v>273795.96999999997</v>
      </c>
      <c r="BQ38" s="144">
        <v>270630.23</v>
      </c>
      <c r="BR38" s="144">
        <v>68096.94</v>
      </c>
      <c r="BS38" s="144">
        <v>703215.61</v>
      </c>
      <c r="BT38" s="144">
        <v>564558.23</v>
      </c>
      <c r="BU38" s="144">
        <v>153974.07999999999</v>
      </c>
      <c r="BV38" s="144">
        <v>110818.54000000001</v>
      </c>
      <c r="BW38" s="144">
        <v>52047.040000000001</v>
      </c>
      <c r="BX38" s="144">
        <v>294661.26</v>
      </c>
      <c r="BY38" s="144">
        <v>221904.58000000002</v>
      </c>
      <c r="BZ38" s="144">
        <v>0</v>
      </c>
      <c r="CA38" s="144">
        <v>95658.69</v>
      </c>
      <c r="CB38" s="144">
        <v>0</v>
      </c>
      <c r="CC38" s="144">
        <v>14776.599999999999</v>
      </c>
      <c r="CD38" s="144">
        <v>10313360.59</v>
      </c>
      <c r="CE38" s="144">
        <v>66415.91</v>
      </c>
      <c r="CF38" s="144">
        <v>20105.86</v>
      </c>
      <c r="CG38" s="144">
        <v>64521.490000000005</v>
      </c>
      <c r="CH38" s="144">
        <v>51998.59</v>
      </c>
      <c r="CI38" s="144">
        <v>34731.449999999997</v>
      </c>
      <c r="CJ38" s="144">
        <v>22065.34</v>
      </c>
      <c r="CK38" s="144">
        <v>79542.81</v>
      </c>
      <c r="CL38" s="144">
        <v>110751.23999999999</v>
      </c>
      <c r="CM38" s="144">
        <v>711118.99</v>
      </c>
      <c r="CN38" s="144">
        <v>165273.4</v>
      </c>
      <c r="CO38" s="144">
        <v>198236.52000000002</v>
      </c>
      <c r="CP38" s="144">
        <v>4292448.53</v>
      </c>
      <c r="CQ38" s="144">
        <v>2325484.58</v>
      </c>
      <c r="CR38" s="144">
        <v>190485.15</v>
      </c>
      <c r="CS38" s="144">
        <v>102792.69</v>
      </c>
      <c r="CT38" s="144">
        <v>71967.899999999994</v>
      </c>
      <c r="CU38" s="144">
        <v>75678.61</v>
      </c>
      <c r="CV38" s="144">
        <v>33751</v>
      </c>
      <c r="CW38" s="144">
        <v>26317.59</v>
      </c>
      <c r="CX38" s="144">
        <v>15676.53</v>
      </c>
      <c r="CY38" s="144">
        <v>70545.649999999994</v>
      </c>
      <c r="CZ38" s="144">
        <v>85121.25</v>
      </c>
      <c r="DA38" s="144">
        <v>25714.17</v>
      </c>
      <c r="DB38" s="144">
        <v>163711.79999999999</v>
      </c>
      <c r="DC38" s="144">
        <v>55439.329999999994</v>
      </c>
      <c r="DD38" s="144">
        <v>61795.790000000008</v>
      </c>
      <c r="DE38" s="144">
        <v>74123.210000000006</v>
      </c>
      <c r="DF38" s="144">
        <v>14247.650000000001</v>
      </c>
      <c r="DG38" s="144">
        <v>47187.17</v>
      </c>
      <c r="DH38" s="144">
        <v>2907493.79</v>
      </c>
      <c r="DI38" s="144">
        <v>25162.79</v>
      </c>
      <c r="DJ38" s="144">
        <v>164363.64000000001</v>
      </c>
      <c r="DK38" s="144">
        <v>443319.76</v>
      </c>
      <c r="DL38" s="144">
        <v>79610.58</v>
      </c>
      <c r="DM38" s="144">
        <v>46200.6</v>
      </c>
      <c r="DN38" s="144">
        <v>604731.51</v>
      </c>
      <c r="DO38" s="144">
        <v>77723.009999999995</v>
      </c>
      <c r="DP38" s="144">
        <v>176647.38</v>
      </c>
      <c r="DQ38" s="144">
        <v>360707.45</v>
      </c>
      <c r="DR38" s="144">
        <v>72448.19</v>
      </c>
      <c r="DS38" s="144">
        <v>0</v>
      </c>
      <c r="DT38" s="144">
        <v>65666.960000000006</v>
      </c>
      <c r="DU38" s="144">
        <v>59559.91</v>
      </c>
      <c r="DV38" s="144">
        <v>17089.370000000003</v>
      </c>
      <c r="DW38" s="144">
        <v>44920.21</v>
      </c>
      <c r="DX38" s="144">
        <v>53404.280000000006</v>
      </c>
      <c r="DY38" s="144">
        <v>19703.79</v>
      </c>
      <c r="DZ38" s="144">
        <v>11230.09</v>
      </c>
      <c r="EA38" s="144">
        <v>66272.800000000003</v>
      </c>
      <c r="EB38" s="144">
        <v>266787.53000000003</v>
      </c>
      <c r="EC38" s="144">
        <v>0</v>
      </c>
      <c r="ED38" s="144">
        <v>82063.509999999995</v>
      </c>
      <c r="EE38" s="144">
        <v>56719.67</v>
      </c>
      <c r="EF38" s="144">
        <v>0</v>
      </c>
      <c r="EG38" s="144">
        <v>32326.13</v>
      </c>
      <c r="EH38" s="144">
        <v>81735.87</v>
      </c>
      <c r="EI38" s="144">
        <v>76555.19</v>
      </c>
      <c r="EJ38" s="144">
        <v>24790.99</v>
      </c>
      <c r="EK38" s="144">
        <v>1022563.96</v>
      </c>
      <c r="EL38" s="144">
        <v>1430346.78</v>
      </c>
      <c r="EM38" s="144">
        <v>93004.75</v>
      </c>
      <c r="EN38" s="144">
        <v>97738.75</v>
      </c>
      <c r="EO38" s="144">
        <v>65232.35</v>
      </c>
      <c r="EP38" s="144">
        <v>64705.77</v>
      </c>
      <c r="EQ38" s="144">
        <v>30502.1</v>
      </c>
      <c r="ER38" s="144">
        <v>65299.44</v>
      </c>
      <c r="ES38" s="144">
        <v>332202.63</v>
      </c>
      <c r="ET38" s="144">
        <v>113142.84</v>
      </c>
      <c r="EU38" s="144">
        <v>69137.759999999995</v>
      </c>
      <c r="EV38" s="144">
        <v>67445.08</v>
      </c>
      <c r="EW38" s="144">
        <v>70069.78</v>
      </c>
      <c r="EX38" s="144">
        <v>0</v>
      </c>
      <c r="EY38" s="144">
        <v>83619.759999999995</v>
      </c>
      <c r="EZ38" s="144">
        <v>31781.4</v>
      </c>
      <c r="FA38" s="144">
        <v>17983.89</v>
      </c>
      <c r="FB38" s="144">
        <v>32837.24</v>
      </c>
      <c r="FC38" s="144">
        <v>602855</v>
      </c>
      <c r="FD38" s="144">
        <v>159345.84</v>
      </c>
      <c r="FE38" s="144">
        <v>395391.26</v>
      </c>
      <c r="FF38" s="144">
        <v>107304.42</v>
      </c>
      <c r="FG38" s="144">
        <v>53265.08</v>
      </c>
      <c r="FH38" s="144">
        <v>50833.020000000004</v>
      </c>
      <c r="FI38" s="144">
        <v>46423.89</v>
      </c>
      <c r="FJ38" s="144">
        <v>75040.61</v>
      </c>
      <c r="FK38" s="144">
        <v>238455.16</v>
      </c>
      <c r="FL38" s="144">
        <v>248262.06</v>
      </c>
      <c r="FM38" s="144">
        <v>442306.45</v>
      </c>
      <c r="FN38" s="144">
        <v>1135575.21</v>
      </c>
      <c r="FO38" s="144">
        <v>505786.42</v>
      </c>
      <c r="FP38" s="144">
        <v>2777617.92</v>
      </c>
      <c r="FQ38" s="144">
        <v>0</v>
      </c>
      <c r="FR38" s="144">
        <v>529495.05999999994</v>
      </c>
      <c r="FS38" s="144">
        <v>278426.58999999997</v>
      </c>
      <c r="FT38" s="144">
        <v>0</v>
      </c>
      <c r="FU38" s="144">
        <v>60471.86</v>
      </c>
      <c r="FV38" s="144">
        <v>56295.95</v>
      </c>
      <c r="FW38" s="144">
        <v>93281.39</v>
      </c>
      <c r="FX38" s="144">
        <v>199357.03</v>
      </c>
      <c r="FY38" s="144">
        <v>81509.240000000005</v>
      </c>
      <c r="FZ38" s="144">
        <v>27793.47</v>
      </c>
      <c r="GA38" s="144">
        <v>714092.88</v>
      </c>
      <c r="GB38" s="138">
        <v>125743960.71000007</v>
      </c>
      <c r="GC38" s="34"/>
      <c r="GD38" s="32"/>
      <c r="GE38" s="3"/>
      <c r="GG38" s="228" t="s">
        <v>935</v>
      </c>
      <c r="GH38" s="229"/>
      <c r="GI38" s="230"/>
      <c r="GJ38" s="230"/>
    </row>
    <row r="39" spans="1:250" s="56" customFormat="1" ht="26.25">
      <c r="A39" s="49">
        <v>15</v>
      </c>
      <c r="B39" s="50" t="s">
        <v>958</v>
      </c>
      <c r="C39" s="49">
        <v>15</v>
      </c>
      <c r="D39" s="49"/>
      <c r="E39" s="186">
        <v>1148016.71</v>
      </c>
      <c r="F39" s="186">
        <v>3763539.46</v>
      </c>
      <c r="G39" s="186">
        <v>968508.97</v>
      </c>
      <c r="H39" s="186">
        <v>3006211.08</v>
      </c>
      <c r="I39" s="186">
        <v>247144.14</v>
      </c>
      <c r="J39" s="186">
        <v>162390.07999999999</v>
      </c>
      <c r="K39" s="186">
        <v>1005791.27</v>
      </c>
      <c r="L39" s="186">
        <v>220006.45</v>
      </c>
      <c r="M39" s="186">
        <v>60170.25</v>
      </c>
      <c r="N39" s="186">
        <v>258515.33</v>
      </c>
      <c r="O39" s="186">
        <v>244187.51</v>
      </c>
      <c r="P39" s="186">
        <v>10206557.02</v>
      </c>
      <c r="Q39" s="186">
        <v>2494187.2200000002</v>
      </c>
      <c r="R39" s="186">
        <v>58217.16</v>
      </c>
      <c r="S39" s="186">
        <v>5278547.83</v>
      </c>
      <c r="T39" s="186">
        <v>145001.88</v>
      </c>
      <c r="U39" s="186">
        <v>348625.11</v>
      </c>
      <c r="V39" s="186">
        <v>39889.1</v>
      </c>
      <c r="W39" s="186">
        <v>27159.74</v>
      </c>
      <c r="X39" s="186">
        <v>47690.85</v>
      </c>
      <c r="Y39" s="186">
        <v>16298.13</v>
      </c>
      <c r="Z39" s="186">
        <v>16947.97</v>
      </c>
      <c r="AA39" s="186">
        <v>72290.080000000002</v>
      </c>
      <c r="AB39" s="186">
        <v>43459.86</v>
      </c>
      <c r="AC39" s="186">
        <v>4303741.32</v>
      </c>
      <c r="AD39" s="186">
        <v>6143007.0899999999</v>
      </c>
      <c r="AE39" s="186">
        <v>119105.02</v>
      </c>
      <c r="AF39" s="186">
        <v>119637.1</v>
      </c>
      <c r="AG39" s="186">
        <v>63182.68</v>
      </c>
      <c r="AH39" s="186">
        <v>42808.09</v>
      </c>
      <c r="AI39" s="186">
        <v>288164.39</v>
      </c>
      <c r="AJ39" s="186">
        <v>116265.38</v>
      </c>
      <c r="AK39" s="186">
        <v>39482.980000000003</v>
      </c>
      <c r="AL39" s="186">
        <v>31973.439999999999</v>
      </c>
      <c r="AM39" s="186">
        <v>74944.2</v>
      </c>
      <c r="AN39" s="186">
        <v>84061.42</v>
      </c>
      <c r="AO39" s="186">
        <v>72146.06</v>
      </c>
      <c r="AP39" s="186">
        <v>65766.539999999994</v>
      </c>
      <c r="AQ39" s="186">
        <v>619392.37</v>
      </c>
      <c r="AR39" s="186">
        <v>11597905.970000001</v>
      </c>
      <c r="AS39" s="186">
        <v>105665.89</v>
      </c>
      <c r="AT39" s="186">
        <v>8765368.8499999996</v>
      </c>
      <c r="AU39" s="186">
        <v>857608.84</v>
      </c>
      <c r="AV39" s="186">
        <v>511570.18</v>
      </c>
      <c r="AW39" s="186">
        <v>117124.88</v>
      </c>
      <c r="AX39" s="186">
        <v>125339.08</v>
      </c>
      <c r="AY39" s="186">
        <v>37693.26</v>
      </c>
      <c r="AZ39" s="186">
        <v>50658.38</v>
      </c>
      <c r="BA39" s="186">
        <v>179596.01</v>
      </c>
      <c r="BB39" s="186">
        <v>1165469.8500000001</v>
      </c>
      <c r="BC39" s="186">
        <v>1609489.65</v>
      </c>
      <c r="BD39" s="186">
        <v>1727238.37</v>
      </c>
      <c r="BE39" s="186">
        <v>2031892.84</v>
      </c>
      <c r="BF39" s="186">
        <v>102162.65</v>
      </c>
      <c r="BG39" s="186">
        <v>235873.04</v>
      </c>
      <c r="BH39" s="186">
        <v>3103297.56</v>
      </c>
      <c r="BI39" s="186">
        <v>228660.32</v>
      </c>
      <c r="BJ39" s="186">
        <v>150884.82</v>
      </c>
      <c r="BK39" s="186">
        <v>163135.92000000001</v>
      </c>
      <c r="BL39" s="186">
        <v>948802.26</v>
      </c>
      <c r="BM39" s="186">
        <v>1934510.27</v>
      </c>
      <c r="BN39" s="186">
        <v>70443.22</v>
      </c>
      <c r="BO39" s="186">
        <v>158547.16</v>
      </c>
      <c r="BP39" s="186">
        <v>263496.88</v>
      </c>
      <c r="BQ39" s="186">
        <v>266732.33</v>
      </c>
      <c r="BR39" s="186">
        <v>63138.69</v>
      </c>
      <c r="BS39" s="186">
        <v>610442.55000000005</v>
      </c>
      <c r="BT39" s="186">
        <v>588503.07999999996</v>
      </c>
      <c r="BU39" s="186">
        <v>141727.98000000001</v>
      </c>
      <c r="BV39" s="186">
        <v>118349.8</v>
      </c>
      <c r="BW39" s="186">
        <v>61247</v>
      </c>
      <c r="BX39" s="186">
        <v>284650.09000000003</v>
      </c>
      <c r="BY39" s="186">
        <v>176901.49</v>
      </c>
      <c r="BZ39" s="186">
        <v>0</v>
      </c>
      <c r="CA39" s="186">
        <v>114161.01</v>
      </c>
      <c r="CB39" s="186">
        <v>0</v>
      </c>
      <c r="CC39" s="186">
        <v>0</v>
      </c>
      <c r="CD39" s="186">
        <v>9043993.0299999993</v>
      </c>
      <c r="CE39" s="186">
        <v>56697.279999999999</v>
      </c>
      <c r="CF39" s="186">
        <v>0</v>
      </c>
      <c r="CG39" s="186">
        <v>66080.710000000006</v>
      </c>
      <c r="CH39" s="186">
        <v>59536.88</v>
      </c>
      <c r="CI39" s="186">
        <v>32426.93</v>
      </c>
      <c r="CJ39" s="186">
        <v>19725.330000000002</v>
      </c>
      <c r="CK39" s="186">
        <v>73511.37</v>
      </c>
      <c r="CL39" s="186">
        <v>121101.58</v>
      </c>
      <c r="CM39" s="186">
        <v>729671.19</v>
      </c>
      <c r="CN39" s="186">
        <v>156987.45000000001</v>
      </c>
      <c r="CO39" s="186">
        <v>189152.94</v>
      </c>
      <c r="CP39" s="186">
        <v>4168713.67</v>
      </c>
      <c r="CQ39" s="186">
        <v>2176089.52</v>
      </c>
      <c r="CR39" s="186">
        <v>149263.29999999999</v>
      </c>
      <c r="CS39" s="186">
        <v>111995.9</v>
      </c>
      <c r="CT39" s="186">
        <v>73302.48</v>
      </c>
      <c r="CU39" s="186">
        <v>58057.65</v>
      </c>
      <c r="CV39" s="186">
        <v>29307.14</v>
      </c>
      <c r="CW39" s="186">
        <v>24257.85</v>
      </c>
      <c r="CX39" s="186">
        <v>39842.800000000003</v>
      </c>
      <c r="CY39" s="186">
        <v>66032.31</v>
      </c>
      <c r="CZ39" s="186">
        <v>88608.98</v>
      </c>
      <c r="DA39" s="186">
        <v>28380.77</v>
      </c>
      <c r="DB39" s="186">
        <v>122312.37</v>
      </c>
      <c r="DC39" s="186">
        <v>48480.01</v>
      </c>
      <c r="DD39" s="186">
        <v>67762.11</v>
      </c>
      <c r="DE39" s="186">
        <v>80676.33</v>
      </c>
      <c r="DF39" s="186">
        <v>13268.24</v>
      </c>
      <c r="DG39" s="186">
        <v>46124.66</v>
      </c>
      <c r="DH39" s="186">
        <v>2881366.29</v>
      </c>
      <c r="DI39" s="186">
        <v>18750.509999999998</v>
      </c>
      <c r="DJ39" s="186">
        <v>138099.75</v>
      </c>
      <c r="DK39" s="186">
        <v>406647.55</v>
      </c>
      <c r="DL39" s="186">
        <v>112535.56</v>
      </c>
      <c r="DM39" s="186">
        <v>43117.919999999998</v>
      </c>
      <c r="DN39" s="186">
        <v>598479.37</v>
      </c>
      <c r="DO39" s="186">
        <v>71692.81</v>
      </c>
      <c r="DP39" s="186">
        <v>202125.81</v>
      </c>
      <c r="DQ39" s="186">
        <v>291239.65000000002</v>
      </c>
      <c r="DR39" s="186">
        <v>66550.45</v>
      </c>
      <c r="DS39" s="186">
        <v>0</v>
      </c>
      <c r="DT39" s="186">
        <v>54695.32</v>
      </c>
      <c r="DU39" s="186">
        <v>60285.120000000003</v>
      </c>
      <c r="DV39" s="186">
        <v>6826.37</v>
      </c>
      <c r="DW39" s="186">
        <v>41853.339999999997</v>
      </c>
      <c r="DX39" s="186">
        <v>28660.74</v>
      </c>
      <c r="DY39" s="186">
        <v>18510.55</v>
      </c>
      <c r="DZ39" s="186">
        <v>10916.67</v>
      </c>
      <c r="EA39" s="186">
        <v>77864.72</v>
      </c>
      <c r="EB39" s="186">
        <v>348967.09</v>
      </c>
      <c r="EC39" s="186">
        <v>0</v>
      </c>
      <c r="ED39" s="186">
        <v>89759.13</v>
      </c>
      <c r="EE39" s="186">
        <v>58782.83</v>
      </c>
      <c r="EF39" s="186">
        <v>0</v>
      </c>
      <c r="EG39" s="186">
        <v>26367.43</v>
      </c>
      <c r="EH39" s="186">
        <v>71366.880000000005</v>
      </c>
      <c r="EI39" s="186">
        <v>0</v>
      </c>
      <c r="EJ39" s="186">
        <v>26727.14</v>
      </c>
      <c r="EK39" s="186">
        <v>953640.01</v>
      </c>
      <c r="EL39" s="186">
        <v>1336743.3600000001</v>
      </c>
      <c r="EM39" s="186">
        <v>95185.08</v>
      </c>
      <c r="EN39" s="186">
        <v>91893.61</v>
      </c>
      <c r="EO39" s="186">
        <v>56934.78</v>
      </c>
      <c r="EP39" s="186">
        <v>68183.48</v>
      </c>
      <c r="EQ39" s="186">
        <v>29058.37</v>
      </c>
      <c r="ER39" s="186">
        <v>65145.2</v>
      </c>
      <c r="ES39" s="186">
        <v>327093.01</v>
      </c>
      <c r="ET39" s="186">
        <v>61782.6</v>
      </c>
      <c r="EU39" s="186">
        <v>50286.01</v>
      </c>
      <c r="EV39" s="186">
        <v>66073.47</v>
      </c>
      <c r="EW39" s="186">
        <v>63787.32</v>
      </c>
      <c r="EX39" s="186">
        <v>0</v>
      </c>
      <c r="EY39" s="186">
        <v>51079.19</v>
      </c>
      <c r="EZ39" s="186">
        <v>32958.230000000003</v>
      </c>
      <c r="FA39" s="186">
        <v>19297.63</v>
      </c>
      <c r="FB39" s="186">
        <v>26022.9</v>
      </c>
      <c r="FC39" s="186">
        <v>469663.44</v>
      </c>
      <c r="FD39" s="186">
        <v>154536.32999999999</v>
      </c>
      <c r="FE39" s="186">
        <v>415110.17</v>
      </c>
      <c r="FF39" s="186">
        <v>104817.32</v>
      </c>
      <c r="FG39" s="186">
        <v>53747.33</v>
      </c>
      <c r="FH39" s="186">
        <v>62393.08</v>
      </c>
      <c r="FI39" s="186">
        <v>40059.4</v>
      </c>
      <c r="FJ39" s="186">
        <v>80474.06</v>
      </c>
      <c r="FK39" s="186">
        <v>238597.55</v>
      </c>
      <c r="FL39" s="186">
        <v>237858.49</v>
      </c>
      <c r="FM39" s="186">
        <v>413127.22</v>
      </c>
      <c r="FN39" s="186">
        <v>953510.53</v>
      </c>
      <c r="FO39" s="186">
        <v>440772.38</v>
      </c>
      <c r="FP39" s="186">
        <v>2085269.39</v>
      </c>
      <c r="FQ39" s="186">
        <v>0</v>
      </c>
      <c r="FR39" s="186">
        <v>393908.41</v>
      </c>
      <c r="FS39" s="186">
        <v>273256.08</v>
      </c>
      <c r="FT39" s="186">
        <v>0</v>
      </c>
      <c r="FU39" s="186">
        <v>60794.97</v>
      </c>
      <c r="FV39" s="186">
        <v>55216.53</v>
      </c>
      <c r="FW39" s="186">
        <v>72283.45</v>
      </c>
      <c r="FX39" s="186">
        <v>174997.09</v>
      </c>
      <c r="FY39" s="186">
        <v>79627.41</v>
      </c>
      <c r="FZ39" s="186">
        <v>34113.599999999999</v>
      </c>
      <c r="GA39" s="186">
        <v>757209.99</v>
      </c>
      <c r="GB39" s="187">
        <v>115471379.70000003</v>
      </c>
      <c r="GC39" s="34"/>
      <c r="GD39" s="83" t="s">
        <v>564</v>
      </c>
      <c r="GE39" s="55">
        <v>70522841</v>
      </c>
      <c r="GF39"/>
      <c r="GG39" s="118" t="s">
        <v>937</v>
      </c>
      <c r="GH39" s="88" t="s">
        <v>938</v>
      </c>
      <c r="GI39" s="80"/>
      <c r="GJ39" s="80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</row>
    <row r="40" spans="1:250" ht="27" customHeight="1">
      <c r="A40" s="16">
        <v>16</v>
      </c>
      <c r="B40" s="32" t="s">
        <v>959</v>
      </c>
      <c r="C40" s="16">
        <v>16</v>
      </c>
      <c r="E40" s="144">
        <v>1259071.6299999999</v>
      </c>
      <c r="F40" s="144">
        <v>3902841.99</v>
      </c>
      <c r="G40" s="144">
        <v>968508.97</v>
      </c>
      <c r="H40" s="144">
        <v>3601038.8000000003</v>
      </c>
      <c r="I40" s="144">
        <v>247144.14</v>
      </c>
      <c r="J40" s="144">
        <v>171958.59</v>
      </c>
      <c r="K40" s="144">
        <v>1167771.1599999999</v>
      </c>
      <c r="L40" s="144">
        <v>220006.45</v>
      </c>
      <c r="M40" s="144">
        <v>67636.709999999992</v>
      </c>
      <c r="N40" s="144">
        <v>277729.14</v>
      </c>
      <c r="O40" s="144">
        <v>277553.8</v>
      </c>
      <c r="P40" s="144">
        <v>10969160.860000001</v>
      </c>
      <c r="Q40" s="144">
        <v>2740354.08</v>
      </c>
      <c r="R40" s="144">
        <v>64652.19</v>
      </c>
      <c r="S40" s="144">
        <v>7031889.9799999995</v>
      </c>
      <c r="T40" s="144">
        <v>159445.56</v>
      </c>
      <c r="U40" s="144">
        <v>348625.11</v>
      </c>
      <c r="V40" s="144">
        <v>40182.160000000003</v>
      </c>
      <c r="W40" s="144">
        <v>27159.74</v>
      </c>
      <c r="X40" s="144">
        <v>47690.85</v>
      </c>
      <c r="Y40" s="144">
        <v>35532.69</v>
      </c>
      <c r="Z40" s="144">
        <v>23450</v>
      </c>
      <c r="AA40" s="144">
        <v>72290.080000000002</v>
      </c>
      <c r="AB40" s="144">
        <v>44926.23</v>
      </c>
      <c r="AC40" s="144">
        <v>4978981.96</v>
      </c>
      <c r="AD40" s="144">
        <v>6346983.7400000002</v>
      </c>
      <c r="AE40" s="144">
        <v>124214.87</v>
      </c>
      <c r="AF40" s="144">
        <v>119637.1</v>
      </c>
      <c r="AG40" s="144">
        <v>63182.68</v>
      </c>
      <c r="AH40" s="144">
        <v>42808.09</v>
      </c>
      <c r="AI40" s="144">
        <v>300235.93</v>
      </c>
      <c r="AJ40" s="144">
        <v>116265.38</v>
      </c>
      <c r="AK40" s="144">
        <v>41385.479999999996</v>
      </c>
      <c r="AL40" s="144">
        <v>43331.44</v>
      </c>
      <c r="AM40" s="144">
        <v>74944.2</v>
      </c>
      <c r="AN40" s="144">
        <v>84061.42</v>
      </c>
      <c r="AO40" s="144">
        <v>72927.45</v>
      </c>
      <c r="AP40" s="144">
        <v>65766.539999999994</v>
      </c>
      <c r="AQ40" s="144">
        <v>619392.37</v>
      </c>
      <c r="AR40" s="144">
        <v>11597905.970000001</v>
      </c>
      <c r="AS40" s="144">
        <v>113234.57999999999</v>
      </c>
      <c r="AT40" s="144">
        <v>9871942.6400000006</v>
      </c>
      <c r="AU40" s="144">
        <v>901387.02</v>
      </c>
      <c r="AV40" s="144">
        <v>579610.12</v>
      </c>
      <c r="AW40" s="144">
        <v>117124.88</v>
      </c>
      <c r="AX40" s="144">
        <v>140149.85</v>
      </c>
      <c r="AY40" s="144">
        <v>37693.26</v>
      </c>
      <c r="AZ40" s="144">
        <v>50658.38</v>
      </c>
      <c r="BA40" s="144">
        <v>179596.01</v>
      </c>
      <c r="BB40" s="144">
        <v>1577428.7</v>
      </c>
      <c r="BC40" s="144">
        <v>1702896.95</v>
      </c>
      <c r="BD40" s="144">
        <v>1727238.37</v>
      </c>
      <c r="BE40" s="144">
        <v>2391271.81</v>
      </c>
      <c r="BF40" s="144">
        <v>120480.28</v>
      </c>
      <c r="BG40" s="144">
        <v>248176.35</v>
      </c>
      <c r="BH40" s="144">
        <v>3347280.6999999997</v>
      </c>
      <c r="BI40" s="144">
        <v>325477.14999999997</v>
      </c>
      <c r="BJ40" s="144">
        <v>197835.43</v>
      </c>
      <c r="BK40" s="144">
        <v>175420.25</v>
      </c>
      <c r="BL40" s="144">
        <v>967309.54999999993</v>
      </c>
      <c r="BM40" s="144">
        <v>1934510.27</v>
      </c>
      <c r="BN40" s="144">
        <v>70443.22</v>
      </c>
      <c r="BO40" s="144">
        <v>162577.97999999998</v>
      </c>
      <c r="BP40" s="144">
        <v>273795.96999999997</v>
      </c>
      <c r="BQ40" s="144">
        <v>270630.23</v>
      </c>
      <c r="BR40" s="144">
        <v>68096.94</v>
      </c>
      <c r="BS40" s="144">
        <v>703215.61</v>
      </c>
      <c r="BT40" s="144">
        <v>588503.07999999996</v>
      </c>
      <c r="BU40" s="144">
        <v>153974.07999999999</v>
      </c>
      <c r="BV40" s="144">
        <v>118349.8</v>
      </c>
      <c r="BW40" s="144">
        <v>61247</v>
      </c>
      <c r="BX40" s="144">
        <v>294661.26</v>
      </c>
      <c r="BY40" s="144">
        <v>221904.58000000002</v>
      </c>
      <c r="BZ40" s="144">
        <v>0</v>
      </c>
      <c r="CA40" s="144">
        <v>114161.01</v>
      </c>
      <c r="CB40" s="144">
        <v>0</v>
      </c>
      <c r="CC40" s="144">
        <v>14776.599999999999</v>
      </c>
      <c r="CD40" s="144">
        <v>10313360.59</v>
      </c>
      <c r="CE40" s="144">
        <v>66415.91</v>
      </c>
      <c r="CF40" s="144">
        <v>20105.86</v>
      </c>
      <c r="CG40" s="144">
        <v>66080.710000000006</v>
      </c>
      <c r="CH40" s="144">
        <v>59536.88</v>
      </c>
      <c r="CI40" s="144">
        <v>34731.449999999997</v>
      </c>
      <c r="CJ40" s="144">
        <v>22065.34</v>
      </c>
      <c r="CK40" s="144">
        <v>79542.81</v>
      </c>
      <c r="CL40" s="144">
        <v>121101.58</v>
      </c>
      <c r="CM40" s="144">
        <v>729671.19</v>
      </c>
      <c r="CN40" s="144">
        <v>165273.4</v>
      </c>
      <c r="CO40" s="144">
        <v>198236.52000000002</v>
      </c>
      <c r="CP40" s="144">
        <v>4292448.53</v>
      </c>
      <c r="CQ40" s="144">
        <v>2325484.58</v>
      </c>
      <c r="CR40" s="144">
        <v>190485.15</v>
      </c>
      <c r="CS40" s="144">
        <v>111995.9</v>
      </c>
      <c r="CT40" s="144">
        <v>73302.48</v>
      </c>
      <c r="CU40" s="144">
        <v>75678.61</v>
      </c>
      <c r="CV40" s="144">
        <v>33751</v>
      </c>
      <c r="CW40" s="144">
        <v>26317.59</v>
      </c>
      <c r="CX40" s="144">
        <v>39842.800000000003</v>
      </c>
      <c r="CY40" s="144">
        <v>70545.649999999994</v>
      </c>
      <c r="CZ40" s="144">
        <v>88608.98</v>
      </c>
      <c r="DA40" s="144">
        <v>28380.77</v>
      </c>
      <c r="DB40" s="144">
        <v>163711.79999999999</v>
      </c>
      <c r="DC40" s="144">
        <v>55439.329999999994</v>
      </c>
      <c r="DD40" s="144">
        <v>67762.11</v>
      </c>
      <c r="DE40" s="144">
        <v>80676.33</v>
      </c>
      <c r="DF40" s="144">
        <v>14247.650000000001</v>
      </c>
      <c r="DG40" s="144">
        <v>47187.17</v>
      </c>
      <c r="DH40" s="144">
        <v>2907493.79</v>
      </c>
      <c r="DI40" s="144">
        <v>25162.79</v>
      </c>
      <c r="DJ40" s="144">
        <v>164363.64000000001</v>
      </c>
      <c r="DK40" s="144">
        <v>443319.76</v>
      </c>
      <c r="DL40" s="144">
        <v>112535.56</v>
      </c>
      <c r="DM40" s="144">
        <v>46200.6</v>
      </c>
      <c r="DN40" s="144">
        <v>604731.51</v>
      </c>
      <c r="DO40" s="144">
        <v>77723.009999999995</v>
      </c>
      <c r="DP40" s="144">
        <v>202125.81</v>
      </c>
      <c r="DQ40" s="144">
        <v>360707.45</v>
      </c>
      <c r="DR40" s="144">
        <v>72448.19</v>
      </c>
      <c r="DS40" s="144">
        <v>0</v>
      </c>
      <c r="DT40" s="144">
        <v>65666.960000000006</v>
      </c>
      <c r="DU40" s="144">
        <v>60285.120000000003</v>
      </c>
      <c r="DV40" s="144">
        <v>17089.370000000003</v>
      </c>
      <c r="DW40" s="144">
        <v>44920.21</v>
      </c>
      <c r="DX40" s="144">
        <v>53404.280000000006</v>
      </c>
      <c r="DY40" s="144">
        <v>19703.79</v>
      </c>
      <c r="DZ40" s="144">
        <v>11230.09</v>
      </c>
      <c r="EA40" s="144">
        <v>77864.72</v>
      </c>
      <c r="EB40" s="144">
        <v>348967.09</v>
      </c>
      <c r="EC40" s="144">
        <v>0</v>
      </c>
      <c r="ED40" s="144">
        <v>89759.13</v>
      </c>
      <c r="EE40" s="144">
        <v>58782.83</v>
      </c>
      <c r="EF40" s="144">
        <v>0</v>
      </c>
      <c r="EG40" s="144">
        <v>32326.13</v>
      </c>
      <c r="EH40" s="144">
        <v>81735.87</v>
      </c>
      <c r="EI40" s="144">
        <v>76555.19</v>
      </c>
      <c r="EJ40" s="144">
        <v>26727.14</v>
      </c>
      <c r="EK40" s="144">
        <v>1022563.96</v>
      </c>
      <c r="EL40" s="144">
        <v>1430346.78</v>
      </c>
      <c r="EM40" s="144">
        <v>95185.08</v>
      </c>
      <c r="EN40" s="144">
        <v>97738.75</v>
      </c>
      <c r="EO40" s="144">
        <v>65232.35</v>
      </c>
      <c r="EP40" s="144">
        <v>68183.48</v>
      </c>
      <c r="EQ40" s="144">
        <v>30502.1</v>
      </c>
      <c r="ER40" s="144">
        <v>65299.44</v>
      </c>
      <c r="ES40" s="144">
        <v>332202.63</v>
      </c>
      <c r="ET40" s="144">
        <v>113142.84</v>
      </c>
      <c r="EU40" s="144">
        <v>69137.759999999995</v>
      </c>
      <c r="EV40" s="144">
        <v>67445.08</v>
      </c>
      <c r="EW40" s="144">
        <v>70069.78</v>
      </c>
      <c r="EX40" s="144">
        <v>0</v>
      </c>
      <c r="EY40" s="144">
        <v>83619.759999999995</v>
      </c>
      <c r="EZ40" s="144">
        <v>32958.230000000003</v>
      </c>
      <c r="FA40" s="144">
        <v>19297.63</v>
      </c>
      <c r="FB40" s="144">
        <v>32837.24</v>
      </c>
      <c r="FC40" s="144">
        <v>602855</v>
      </c>
      <c r="FD40" s="144">
        <v>159345.84</v>
      </c>
      <c r="FE40" s="144">
        <v>415110.17</v>
      </c>
      <c r="FF40" s="144">
        <v>107304.42</v>
      </c>
      <c r="FG40" s="144">
        <v>53747.33</v>
      </c>
      <c r="FH40" s="144">
        <v>62393.08</v>
      </c>
      <c r="FI40" s="144">
        <v>46423.89</v>
      </c>
      <c r="FJ40" s="144">
        <v>80474.06</v>
      </c>
      <c r="FK40" s="144">
        <v>238597.55</v>
      </c>
      <c r="FL40" s="144">
        <v>248262.06</v>
      </c>
      <c r="FM40" s="144">
        <v>442306.45</v>
      </c>
      <c r="FN40" s="144">
        <v>1135575.21</v>
      </c>
      <c r="FO40" s="144">
        <v>505786.42</v>
      </c>
      <c r="FP40" s="144">
        <v>2777617.92</v>
      </c>
      <c r="FQ40" s="144">
        <v>0</v>
      </c>
      <c r="FR40" s="144">
        <v>529495.05999999994</v>
      </c>
      <c r="FS40" s="144">
        <v>278426.58999999997</v>
      </c>
      <c r="FT40" s="144">
        <v>0</v>
      </c>
      <c r="FU40" s="144">
        <v>60794.97</v>
      </c>
      <c r="FV40" s="144">
        <v>56295.95</v>
      </c>
      <c r="FW40" s="144">
        <v>93281.39</v>
      </c>
      <c r="FX40" s="144">
        <v>199357.03</v>
      </c>
      <c r="FY40" s="144">
        <v>81509.240000000005</v>
      </c>
      <c r="FZ40" s="144">
        <v>34113.599999999999</v>
      </c>
      <c r="GA40" s="144">
        <v>757209.99</v>
      </c>
      <c r="GB40" s="191">
        <v>126687570.25000004</v>
      </c>
      <c r="GC40" s="34"/>
      <c r="GD40" s="46" t="s">
        <v>940</v>
      </c>
      <c r="GE40" s="58">
        <v>0</v>
      </c>
      <c r="GG40" s="80">
        <v>1380</v>
      </c>
      <c r="GH40" s="80" t="s">
        <v>803</v>
      </c>
      <c r="GI40" s="80"/>
      <c r="GJ40" s="80"/>
    </row>
    <row r="41" spans="1:250" ht="26.25" customHeight="1">
      <c r="A41" s="16">
        <v>17</v>
      </c>
      <c r="B41" s="33" t="s">
        <v>566</v>
      </c>
      <c r="C41" s="16">
        <v>17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  <c r="S41" s="144">
        <v>0</v>
      </c>
      <c r="T41" s="144">
        <v>0</v>
      </c>
      <c r="U41" s="144">
        <v>0</v>
      </c>
      <c r="V41" s="144">
        <v>0</v>
      </c>
      <c r="W41" s="144">
        <v>0</v>
      </c>
      <c r="X41" s="144">
        <v>0</v>
      </c>
      <c r="Y41" s="144">
        <v>0</v>
      </c>
      <c r="Z41" s="144">
        <v>0</v>
      </c>
      <c r="AA41" s="144">
        <v>0</v>
      </c>
      <c r="AB41" s="144">
        <v>0</v>
      </c>
      <c r="AC41" s="144">
        <v>0</v>
      </c>
      <c r="AD41" s="144">
        <v>0</v>
      </c>
      <c r="AE41" s="144">
        <v>0</v>
      </c>
      <c r="AF41" s="144">
        <v>0</v>
      </c>
      <c r="AG41" s="144">
        <v>0</v>
      </c>
      <c r="AH41" s="144">
        <v>0</v>
      </c>
      <c r="AI41" s="144">
        <v>0</v>
      </c>
      <c r="AJ41" s="144">
        <v>0</v>
      </c>
      <c r="AK41" s="144">
        <v>0</v>
      </c>
      <c r="AL41" s="144">
        <v>0</v>
      </c>
      <c r="AM41" s="144">
        <v>0</v>
      </c>
      <c r="AN41" s="144">
        <v>0</v>
      </c>
      <c r="AO41" s="144">
        <v>0</v>
      </c>
      <c r="AP41" s="144">
        <v>0</v>
      </c>
      <c r="AQ41" s="144">
        <v>0</v>
      </c>
      <c r="AR41" s="144">
        <v>0</v>
      </c>
      <c r="AS41" s="144">
        <v>0</v>
      </c>
      <c r="AT41" s="144">
        <v>0</v>
      </c>
      <c r="AU41" s="144">
        <v>0</v>
      </c>
      <c r="AV41" s="144">
        <v>0</v>
      </c>
      <c r="AW41" s="144">
        <v>0</v>
      </c>
      <c r="AX41" s="144">
        <v>0</v>
      </c>
      <c r="AY41" s="144">
        <v>0</v>
      </c>
      <c r="AZ41" s="144">
        <v>0</v>
      </c>
      <c r="BA41" s="144">
        <v>0</v>
      </c>
      <c r="BB41" s="144">
        <v>0</v>
      </c>
      <c r="BC41" s="144">
        <v>0</v>
      </c>
      <c r="BD41" s="144">
        <v>0</v>
      </c>
      <c r="BE41" s="144">
        <v>0</v>
      </c>
      <c r="BF41" s="144">
        <v>0</v>
      </c>
      <c r="BG41" s="144">
        <v>0</v>
      </c>
      <c r="BH41" s="144">
        <v>0</v>
      </c>
      <c r="BI41" s="144">
        <v>0</v>
      </c>
      <c r="BJ41" s="144">
        <v>0</v>
      </c>
      <c r="BK41" s="144">
        <v>0</v>
      </c>
      <c r="BL41" s="144">
        <v>0</v>
      </c>
      <c r="BM41" s="144">
        <v>0</v>
      </c>
      <c r="BN41" s="144">
        <v>0</v>
      </c>
      <c r="BO41" s="144">
        <v>0</v>
      </c>
      <c r="BP41" s="144">
        <v>0</v>
      </c>
      <c r="BQ41" s="144">
        <v>0</v>
      </c>
      <c r="BR41" s="144">
        <v>0</v>
      </c>
      <c r="BS41" s="144">
        <v>0</v>
      </c>
      <c r="BT41" s="144">
        <v>0</v>
      </c>
      <c r="BU41" s="144">
        <v>0</v>
      </c>
      <c r="BV41" s="144">
        <v>0</v>
      </c>
      <c r="BW41" s="144">
        <v>0</v>
      </c>
      <c r="BX41" s="144">
        <v>0</v>
      </c>
      <c r="BY41" s="144">
        <v>0</v>
      </c>
      <c r="BZ41" s="144">
        <v>0</v>
      </c>
      <c r="CA41" s="144">
        <v>0</v>
      </c>
      <c r="CB41" s="144">
        <v>0</v>
      </c>
      <c r="CC41" s="144">
        <v>0</v>
      </c>
      <c r="CD41" s="144">
        <v>0</v>
      </c>
      <c r="CE41" s="144">
        <v>0</v>
      </c>
      <c r="CF41" s="144">
        <v>0</v>
      </c>
      <c r="CG41" s="144">
        <v>0</v>
      </c>
      <c r="CH41" s="144">
        <v>0</v>
      </c>
      <c r="CI41" s="144">
        <v>0</v>
      </c>
      <c r="CJ41" s="144">
        <v>0</v>
      </c>
      <c r="CK41" s="144">
        <v>0</v>
      </c>
      <c r="CL41" s="144">
        <v>0</v>
      </c>
      <c r="CM41" s="144">
        <v>0</v>
      </c>
      <c r="CN41" s="144">
        <v>0</v>
      </c>
      <c r="CO41" s="144">
        <v>0</v>
      </c>
      <c r="CP41" s="144">
        <v>0</v>
      </c>
      <c r="CQ41" s="144">
        <v>0</v>
      </c>
      <c r="CR41" s="144">
        <v>0</v>
      </c>
      <c r="CS41" s="144">
        <v>0</v>
      </c>
      <c r="CT41" s="144">
        <v>0</v>
      </c>
      <c r="CU41" s="144">
        <v>0</v>
      </c>
      <c r="CV41" s="144">
        <v>0</v>
      </c>
      <c r="CW41" s="144">
        <v>0</v>
      </c>
      <c r="CX41" s="144">
        <v>0</v>
      </c>
      <c r="CY41" s="144">
        <v>0</v>
      </c>
      <c r="CZ41" s="144">
        <v>0</v>
      </c>
      <c r="DA41" s="144">
        <v>0</v>
      </c>
      <c r="DB41" s="144">
        <v>0</v>
      </c>
      <c r="DC41" s="144">
        <v>0</v>
      </c>
      <c r="DD41" s="144">
        <v>0</v>
      </c>
      <c r="DE41" s="144">
        <v>0</v>
      </c>
      <c r="DF41" s="144">
        <v>0</v>
      </c>
      <c r="DG41" s="144">
        <v>0</v>
      </c>
      <c r="DH41" s="144">
        <v>0</v>
      </c>
      <c r="DI41" s="144">
        <v>0</v>
      </c>
      <c r="DJ41" s="144">
        <v>0</v>
      </c>
      <c r="DK41" s="144">
        <v>0</v>
      </c>
      <c r="DL41" s="144">
        <v>0</v>
      </c>
      <c r="DM41" s="144">
        <v>0</v>
      </c>
      <c r="DN41" s="144">
        <v>0</v>
      </c>
      <c r="DO41" s="144">
        <v>0</v>
      </c>
      <c r="DP41" s="144">
        <v>0</v>
      </c>
      <c r="DQ41" s="144">
        <v>0</v>
      </c>
      <c r="DR41" s="144">
        <v>0</v>
      </c>
      <c r="DS41" s="144">
        <v>0</v>
      </c>
      <c r="DT41" s="144">
        <v>0</v>
      </c>
      <c r="DU41" s="144">
        <v>0</v>
      </c>
      <c r="DV41" s="144">
        <v>0</v>
      </c>
      <c r="DW41" s="144">
        <v>0</v>
      </c>
      <c r="DX41" s="144">
        <v>0</v>
      </c>
      <c r="DY41" s="144">
        <v>0</v>
      </c>
      <c r="DZ41" s="144">
        <v>0</v>
      </c>
      <c r="EA41" s="144">
        <v>0</v>
      </c>
      <c r="EB41" s="144">
        <v>0</v>
      </c>
      <c r="EC41" s="144">
        <v>0</v>
      </c>
      <c r="ED41" s="144">
        <v>0</v>
      </c>
      <c r="EE41" s="144">
        <v>0</v>
      </c>
      <c r="EF41" s="144">
        <v>0</v>
      </c>
      <c r="EG41" s="144">
        <v>0</v>
      </c>
      <c r="EH41" s="144">
        <v>0</v>
      </c>
      <c r="EI41" s="144">
        <v>0</v>
      </c>
      <c r="EJ41" s="144">
        <v>0</v>
      </c>
      <c r="EK41" s="144">
        <v>0</v>
      </c>
      <c r="EL41" s="144">
        <v>0</v>
      </c>
      <c r="EM41" s="144">
        <v>0</v>
      </c>
      <c r="EN41" s="144">
        <v>0</v>
      </c>
      <c r="EO41" s="144">
        <v>0</v>
      </c>
      <c r="EP41" s="144">
        <v>0</v>
      </c>
      <c r="EQ41" s="144">
        <v>0</v>
      </c>
      <c r="ER41" s="144">
        <v>0</v>
      </c>
      <c r="ES41" s="144">
        <v>0</v>
      </c>
      <c r="ET41" s="144">
        <v>0</v>
      </c>
      <c r="EU41" s="144">
        <v>0</v>
      </c>
      <c r="EV41" s="144">
        <v>0</v>
      </c>
      <c r="EW41" s="144">
        <v>0</v>
      </c>
      <c r="EX41" s="144">
        <v>0</v>
      </c>
      <c r="EY41" s="144">
        <v>0</v>
      </c>
      <c r="EZ41" s="144">
        <v>0</v>
      </c>
      <c r="FA41" s="144">
        <v>0</v>
      </c>
      <c r="FB41" s="144">
        <v>0</v>
      </c>
      <c r="FC41" s="144">
        <v>0</v>
      </c>
      <c r="FD41" s="144">
        <v>0</v>
      </c>
      <c r="FE41" s="144">
        <v>0</v>
      </c>
      <c r="FF41" s="144">
        <v>0</v>
      </c>
      <c r="FG41" s="144">
        <v>0</v>
      </c>
      <c r="FH41" s="144">
        <v>0</v>
      </c>
      <c r="FI41" s="144">
        <v>0</v>
      </c>
      <c r="FJ41" s="144">
        <v>0</v>
      </c>
      <c r="FK41" s="144">
        <v>0</v>
      </c>
      <c r="FL41" s="144">
        <v>0</v>
      </c>
      <c r="FM41" s="144">
        <v>0</v>
      </c>
      <c r="FN41" s="144">
        <v>0</v>
      </c>
      <c r="FO41" s="144">
        <v>0</v>
      </c>
      <c r="FP41" s="144">
        <v>0</v>
      </c>
      <c r="FQ41" s="144">
        <v>0</v>
      </c>
      <c r="FR41" s="144">
        <v>0</v>
      </c>
      <c r="FS41" s="144">
        <v>0</v>
      </c>
      <c r="FT41" s="144">
        <v>0</v>
      </c>
      <c r="FU41" s="144">
        <v>0</v>
      </c>
      <c r="FV41" s="144">
        <v>0</v>
      </c>
      <c r="FW41" s="144">
        <v>0</v>
      </c>
      <c r="FX41" s="144">
        <v>0</v>
      </c>
      <c r="FY41" s="144">
        <v>0</v>
      </c>
      <c r="FZ41" s="144">
        <v>0</v>
      </c>
      <c r="GA41" s="144">
        <v>0</v>
      </c>
      <c r="GB41" s="138">
        <v>0</v>
      </c>
      <c r="GC41" s="4"/>
      <c r="GD41" s="46" t="s">
        <v>917</v>
      </c>
      <c r="GE41" s="58">
        <v>70522841</v>
      </c>
      <c r="GG41" s="80">
        <v>1400</v>
      </c>
      <c r="GH41" s="80" t="s">
        <v>805</v>
      </c>
      <c r="GI41" s="80"/>
      <c r="GJ41" s="80"/>
    </row>
    <row r="42" spans="1:250" s="95" customFormat="1" ht="12.75" customHeight="1">
      <c r="A42" s="90">
        <v>18</v>
      </c>
      <c r="B42" s="91" t="s">
        <v>943</v>
      </c>
      <c r="C42" s="90">
        <v>18</v>
      </c>
      <c r="D42" s="90"/>
      <c r="E42" s="196">
        <v>1259071.6299999999</v>
      </c>
      <c r="F42" s="196">
        <v>3902841.99</v>
      </c>
      <c r="G42" s="196">
        <v>968508.97</v>
      </c>
      <c r="H42" s="196">
        <v>3601038.8000000003</v>
      </c>
      <c r="I42" s="196">
        <v>247144.14</v>
      </c>
      <c r="J42" s="196">
        <v>171958.59</v>
      </c>
      <c r="K42" s="196">
        <v>1167771.1599999999</v>
      </c>
      <c r="L42" s="196">
        <v>220006.45</v>
      </c>
      <c r="M42" s="196">
        <v>67636.709999999992</v>
      </c>
      <c r="N42" s="196">
        <v>277729.14</v>
      </c>
      <c r="O42" s="196">
        <v>277553.8</v>
      </c>
      <c r="P42" s="196">
        <v>10969160.860000001</v>
      </c>
      <c r="Q42" s="196">
        <v>2740354.08</v>
      </c>
      <c r="R42" s="196">
        <v>64652.19</v>
      </c>
      <c r="S42" s="196">
        <v>7031889.9799999995</v>
      </c>
      <c r="T42" s="196">
        <v>159445.56</v>
      </c>
      <c r="U42" s="196">
        <v>348625.11</v>
      </c>
      <c r="V42" s="196">
        <v>40182.160000000003</v>
      </c>
      <c r="W42" s="196">
        <v>27159.74</v>
      </c>
      <c r="X42" s="196">
        <v>47690.85</v>
      </c>
      <c r="Y42" s="196">
        <v>35532.69</v>
      </c>
      <c r="Z42" s="196">
        <v>23450</v>
      </c>
      <c r="AA42" s="196">
        <v>72290.080000000002</v>
      </c>
      <c r="AB42" s="196">
        <v>44926.23</v>
      </c>
      <c r="AC42" s="196">
        <v>4978981.96</v>
      </c>
      <c r="AD42" s="196">
        <v>6346983.7400000002</v>
      </c>
      <c r="AE42" s="196">
        <v>124214.87</v>
      </c>
      <c r="AF42" s="196">
        <v>119637.1</v>
      </c>
      <c r="AG42" s="196">
        <v>63182.68</v>
      </c>
      <c r="AH42" s="196">
        <v>42808.09</v>
      </c>
      <c r="AI42" s="196">
        <v>300235.93</v>
      </c>
      <c r="AJ42" s="196">
        <v>116265.38</v>
      </c>
      <c r="AK42" s="196">
        <v>41385.479999999996</v>
      </c>
      <c r="AL42" s="196">
        <v>43331.44</v>
      </c>
      <c r="AM42" s="196">
        <v>74944.2</v>
      </c>
      <c r="AN42" s="196">
        <v>84061.42</v>
      </c>
      <c r="AO42" s="196">
        <v>72927.45</v>
      </c>
      <c r="AP42" s="196">
        <v>65766.539999999994</v>
      </c>
      <c r="AQ42" s="196">
        <v>619392.37</v>
      </c>
      <c r="AR42" s="196">
        <v>11597905.970000001</v>
      </c>
      <c r="AS42" s="196">
        <v>113234.57999999999</v>
      </c>
      <c r="AT42" s="196">
        <v>9871942.6400000006</v>
      </c>
      <c r="AU42" s="196">
        <v>901387.02</v>
      </c>
      <c r="AV42" s="196">
        <v>579610.12</v>
      </c>
      <c r="AW42" s="196">
        <v>117124.88</v>
      </c>
      <c r="AX42" s="196">
        <v>140149.85</v>
      </c>
      <c r="AY42" s="196">
        <v>37693.26</v>
      </c>
      <c r="AZ42" s="196">
        <v>50658.38</v>
      </c>
      <c r="BA42" s="196">
        <v>179596.01</v>
      </c>
      <c r="BB42" s="196">
        <v>1577428.7</v>
      </c>
      <c r="BC42" s="196">
        <v>1702896.95</v>
      </c>
      <c r="BD42" s="196">
        <v>1727238.37</v>
      </c>
      <c r="BE42" s="196">
        <v>2391271.81</v>
      </c>
      <c r="BF42" s="196">
        <v>120480.28</v>
      </c>
      <c r="BG42" s="196">
        <v>248176.35</v>
      </c>
      <c r="BH42" s="196">
        <v>3347280.6999999997</v>
      </c>
      <c r="BI42" s="196">
        <v>325477.14999999997</v>
      </c>
      <c r="BJ42" s="196">
        <v>197835.43</v>
      </c>
      <c r="BK42" s="196">
        <v>175420.25</v>
      </c>
      <c r="BL42" s="196">
        <v>967309.54999999993</v>
      </c>
      <c r="BM42" s="196">
        <v>1934510.27</v>
      </c>
      <c r="BN42" s="196">
        <v>70443.22</v>
      </c>
      <c r="BO42" s="196">
        <v>162577.97999999998</v>
      </c>
      <c r="BP42" s="196">
        <v>273795.96999999997</v>
      </c>
      <c r="BQ42" s="196">
        <v>270630.23</v>
      </c>
      <c r="BR42" s="196">
        <v>68096.94</v>
      </c>
      <c r="BS42" s="196">
        <v>703215.61</v>
      </c>
      <c r="BT42" s="196">
        <v>588503.07999999996</v>
      </c>
      <c r="BU42" s="196">
        <v>153974.07999999999</v>
      </c>
      <c r="BV42" s="196">
        <v>118349.8</v>
      </c>
      <c r="BW42" s="196">
        <v>61247</v>
      </c>
      <c r="BX42" s="196">
        <v>294661.26</v>
      </c>
      <c r="BY42" s="196">
        <v>221904.58000000002</v>
      </c>
      <c r="BZ42" s="196">
        <v>0</v>
      </c>
      <c r="CA42" s="196">
        <v>114161.01</v>
      </c>
      <c r="CB42" s="196">
        <v>0</v>
      </c>
      <c r="CC42" s="196">
        <v>14776.599999999999</v>
      </c>
      <c r="CD42" s="196">
        <v>10313360.59</v>
      </c>
      <c r="CE42" s="196">
        <v>66415.91</v>
      </c>
      <c r="CF42" s="196">
        <v>20105.86</v>
      </c>
      <c r="CG42" s="196">
        <v>66080.710000000006</v>
      </c>
      <c r="CH42" s="196">
        <v>59536.88</v>
      </c>
      <c r="CI42" s="196">
        <v>34731.449999999997</v>
      </c>
      <c r="CJ42" s="196">
        <v>22065.34</v>
      </c>
      <c r="CK42" s="196">
        <v>79542.81</v>
      </c>
      <c r="CL42" s="196">
        <v>121101.58</v>
      </c>
      <c r="CM42" s="196">
        <v>729671.19</v>
      </c>
      <c r="CN42" s="196">
        <v>165273.4</v>
      </c>
      <c r="CO42" s="196">
        <v>198236.52000000002</v>
      </c>
      <c r="CP42" s="196">
        <v>4292448.53</v>
      </c>
      <c r="CQ42" s="196">
        <v>2325484.58</v>
      </c>
      <c r="CR42" s="196">
        <v>190485.15</v>
      </c>
      <c r="CS42" s="196">
        <v>111995.9</v>
      </c>
      <c r="CT42" s="196">
        <v>73302.48</v>
      </c>
      <c r="CU42" s="196">
        <v>75678.61</v>
      </c>
      <c r="CV42" s="196">
        <v>33751</v>
      </c>
      <c r="CW42" s="196">
        <v>26317.59</v>
      </c>
      <c r="CX42" s="196">
        <v>39842.800000000003</v>
      </c>
      <c r="CY42" s="196">
        <v>70545.649999999994</v>
      </c>
      <c r="CZ42" s="196">
        <v>88608.98</v>
      </c>
      <c r="DA42" s="196">
        <v>28380.77</v>
      </c>
      <c r="DB42" s="196">
        <v>163711.79999999999</v>
      </c>
      <c r="DC42" s="196">
        <v>55439.329999999994</v>
      </c>
      <c r="DD42" s="196">
        <v>67762.11</v>
      </c>
      <c r="DE42" s="196">
        <v>80676.33</v>
      </c>
      <c r="DF42" s="196">
        <v>14247.650000000001</v>
      </c>
      <c r="DG42" s="196">
        <v>47187.17</v>
      </c>
      <c r="DH42" s="196">
        <v>2907493.79</v>
      </c>
      <c r="DI42" s="196">
        <v>25162.79</v>
      </c>
      <c r="DJ42" s="196">
        <v>164363.64000000001</v>
      </c>
      <c r="DK42" s="196">
        <v>443319.76</v>
      </c>
      <c r="DL42" s="196">
        <v>112535.56</v>
      </c>
      <c r="DM42" s="196">
        <v>46200.6</v>
      </c>
      <c r="DN42" s="196">
        <v>604731.51</v>
      </c>
      <c r="DO42" s="196">
        <v>77723.009999999995</v>
      </c>
      <c r="DP42" s="196">
        <v>202125.81</v>
      </c>
      <c r="DQ42" s="196">
        <v>360707.45</v>
      </c>
      <c r="DR42" s="196">
        <v>72448.19</v>
      </c>
      <c r="DS42" s="196">
        <v>0</v>
      </c>
      <c r="DT42" s="196">
        <v>65666.960000000006</v>
      </c>
      <c r="DU42" s="196">
        <v>60285.120000000003</v>
      </c>
      <c r="DV42" s="196">
        <v>17089.370000000003</v>
      </c>
      <c r="DW42" s="196">
        <v>44920.21</v>
      </c>
      <c r="DX42" s="196">
        <v>53404.280000000006</v>
      </c>
      <c r="DY42" s="196">
        <v>19703.79</v>
      </c>
      <c r="DZ42" s="196">
        <v>11230.09</v>
      </c>
      <c r="EA42" s="196">
        <v>77864.72</v>
      </c>
      <c r="EB42" s="196">
        <v>348967.09</v>
      </c>
      <c r="EC42" s="196">
        <v>0</v>
      </c>
      <c r="ED42" s="196">
        <v>89759.13</v>
      </c>
      <c r="EE42" s="196">
        <v>58782.83</v>
      </c>
      <c r="EF42" s="196">
        <v>0</v>
      </c>
      <c r="EG42" s="196">
        <v>32326.13</v>
      </c>
      <c r="EH42" s="196">
        <v>81735.87</v>
      </c>
      <c r="EI42" s="196">
        <v>76555.19</v>
      </c>
      <c r="EJ42" s="196">
        <v>26727.14</v>
      </c>
      <c r="EK42" s="196">
        <v>1022563.96</v>
      </c>
      <c r="EL42" s="196">
        <v>1430346.78</v>
      </c>
      <c r="EM42" s="196">
        <v>95185.08</v>
      </c>
      <c r="EN42" s="196">
        <v>97738.75</v>
      </c>
      <c r="EO42" s="196">
        <v>65232.35</v>
      </c>
      <c r="EP42" s="196">
        <v>68183.48</v>
      </c>
      <c r="EQ42" s="196">
        <v>30502.1</v>
      </c>
      <c r="ER42" s="196">
        <v>65299.44</v>
      </c>
      <c r="ES42" s="196">
        <v>332202.63</v>
      </c>
      <c r="ET42" s="196">
        <v>113142.84</v>
      </c>
      <c r="EU42" s="196">
        <v>69137.759999999995</v>
      </c>
      <c r="EV42" s="196">
        <v>67445.08</v>
      </c>
      <c r="EW42" s="196">
        <v>70069.78</v>
      </c>
      <c r="EX42" s="196">
        <v>0</v>
      </c>
      <c r="EY42" s="196">
        <v>83619.759999999995</v>
      </c>
      <c r="EZ42" s="196">
        <v>32958.230000000003</v>
      </c>
      <c r="FA42" s="196">
        <v>19297.63</v>
      </c>
      <c r="FB42" s="196">
        <v>32837.24</v>
      </c>
      <c r="FC42" s="196">
        <v>602855</v>
      </c>
      <c r="FD42" s="196">
        <v>159345.84</v>
      </c>
      <c r="FE42" s="196">
        <v>415110.17</v>
      </c>
      <c r="FF42" s="196">
        <v>107304.42</v>
      </c>
      <c r="FG42" s="196">
        <v>53747.33</v>
      </c>
      <c r="FH42" s="196">
        <v>62393.08</v>
      </c>
      <c r="FI42" s="196">
        <v>46423.89</v>
      </c>
      <c r="FJ42" s="196">
        <v>80474.06</v>
      </c>
      <c r="FK42" s="196">
        <v>238597.55</v>
      </c>
      <c r="FL42" s="196">
        <v>248262.06</v>
      </c>
      <c r="FM42" s="196">
        <v>442306.45</v>
      </c>
      <c r="FN42" s="196">
        <v>1135575.21</v>
      </c>
      <c r="FO42" s="196">
        <v>505786.42</v>
      </c>
      <c r="FP42" s="196">
        <v>2777617.92</v>
      </c>
      <c r="FQ42" s="196">
        <v>0</v>
      </c>
      <c r="FR42" s="196">
        <v>529495.05999999994</v>
      </c>
      <c r="FS42" s="196">
        <v>278426.58999999997</v>
      </c>
      <c r="FT42" s="196">
        <v>0</v>
      </c>
      <c r="FU42" s="196">
        <v>60794.97</v>
      </c>
      <c r="FV42" s="196">
        <v>56295.95</v>
      </c>
      <c r="FW42" s="196">
        <v>93281.39</v>
      </c>
      <c r="FX42" s="196">
        <v>199357.03</v>
      </c>
      <c r="FY42" s="196">
        <v>81509.240000000005</v>
      </c>
      <c r="FZ42" s="196">
        <v>34113.599999999999</v>
      </c>
      <c r="GA42" s="196">
        <v>757209.99</v>
      </c>
      <c r="GB42" s="197">
        <v>126687570.25000004</v>
      </c>
      <c r="GC42" s="94"/>
      <c r="GD42" s="94"/>
      <c r="GE42" s="197"/>
      <c r="GF42" s="197"/>
      <c r="GG42" s="80">
        <v>2515</v>
      </c>
      <c r="GH42" s="80" t="s">
        <v>944</v>
      </c>
      <c r="GI42" s="80"/>
      <c r="GJ42" s="80"/>
    </row>
    <row r="43" spans="1:250" s="66" customFormat="1" ht="26.25">
      <c r="A43" s="59">
        <v>19</v>
      </c>
      <c r="B43" s="60" t="s">
        <v>960</v>
      </c>
      <c r="C43" s="61">
        <v>19</v>
      </c>
      <c r="D43" s="61"/>
      <c r="E43" s="203">
        <v>229603.34</v>
      </c>
      <c r="F43" s="203">
        <v>752707.89</v>
      </c>
      <c r="G43" s="203">
        <v>193701.79</v>
      </c>
      <c r="H43" s="203">
        <v>601242.22</v>
      </c>
      <c r="I43" s="203">
        <v>51481.37</v>
      </c>
      <c r="J43" s="203">
        <v>32478.02</v>
      </c>
      <c r="K43" s="203">
        <v>211943.82</v>
      </c>
      <c r="L43" s="203">
        <v>44329.94</v>
      </c>
      <c r="M43" s="203">
        <v>12034.05</v>
      </c>
      <c r="N43" s="203">
        <v>59011.58</v>
      </c>
      <c r="O43" s="203">
        <v>59360.61</v>
      </c>
      <c r="P43" s="203">
        <v>2041311.4</v>
      </c>
      <c r="Q43" s="203">
        <v>498837.44</v>
      </c>
      <c r="R43" s="203">
        <v>11643.43</v>
      </c>
      <c r="S43" s="203">
        <v>1055709.57</v>
      </c>
      <c r="T43" s="203">
        <v>29000.37</v>
      </c>
      <c r="U43" s="203">
        <v>71600.320000000007</v>
      </c>
      <c r="V43" s="203">
        <v>11068.67</v>
      </c>
      <c r="W43" s="203">
        <v>5431.95</v>
      </c>
      <c r="X43" s="203">
        <v>9538.17</v>
      </c>
      <c r="Y43" s="203">
        <v>3259.63</v>
      </c>
      <c r="Z43" s="203">
        <v>4204.16</v>
      </c>
      <c r="AA43" s="203">
        <v>14458.02</v>
      </c>
      <c r="AB43" s="203">
        <v>9100.2999999999993</v>
      </c>
      <c r="AC43" s="203">
        <v>860748.26</v>
      </c>
      <c r="AD43" s="203">
        <v>1228601.42</v>
      </c>
      <c r="AE43" s="203">
        <v>27143.17</v>
      </c>
      <c r="AF43" s="203">
        <v>23927.42</v>
      </c>
      <c r="AG43" s="203">
        <v>13872.18</v>
      </c>
      <c r="AH43" s="203">
        <v>8561.6200000000008</v>
      </c>
      <c r="AI43" s="203">
        <v>58485.2</v>
      </c>
      <c r="AJ43" s="203">
        <v>23253.08</v>
      </c>
      <c r="AK43" s="203">
        <v>8825.41</v>
      </c>
      <c r="AL43" s="203">
        <v>6394.69</v>
      </c>
      <c r="AM43" s="203">
        <v>14988.84</v>
      </c>
      <c r="AN43" s="203">
        <v>16812.28</v>
      </c>
      <c r="AO43" s="203">
        <v>14429.21</v>
      </c>
      <c r="AP43" s="203">
        <v>13463.74</v>
      </c>
      <c r="AQ43" s="203">
        <v>123878.47</v>
      </c>
      <c r="AR43" s="203">
        <v>2319581.19</v>
      </c>
      <c r="AS43" s="203">
        <v>21133.18</v>
      </c>
      <c r="AT43" s="203">
        <v>1753073.77</v>
      </c>
      <c r="AU43" s="203">
        <v>171521.77</v>
      </c>
      <c r="AV43" s="203">
        <v>102314.04</v>
      </c>
      <c r="AW43" s="203">
        <v>23424.98</v>
      </c>
      <c r="AX43" s="203">
        <v>25067.82</v>
      </c>
      <c r="AY43" s="203">
        <v>8259.9500000000007</v>
      </c>
      <c r="AZ43" s="203">
        <v>10131.67</v>
      </c>
      <c r="BA43" s="203">
        <v>35919.199999999997</v>
      </c>
      <c r="BB43" s="203">
        <v>233093.97</v>
      </c>
      <c r="BC43" s="203">
        <v>321897.93</v>
      </c>
      <c r="BD43" s="203">
        <v>345447.67</v>
      </c>
      <c r="BE43" s="203">
        <v>406378.57</v>
      </c>
      <c r="BF43" s="203">
        <v>20432.53</v>
      </c>
      <c r="BG43" s="203">
        <v>47174.61</v>
      </c>
      <c r="BH43" s="203">
        <v>620659.51</v>
      </c>
      <c r="BI43" s="203">
        <v>52402.18</v>
      </c>
      <c r="BJ43" s="203">
        <v>30176.959999999999</v>
      </c>
      <c r="BK43" s="203">
        <v>32648.65</v>
      </c>
      <c r="BL43" s="203">
        <v>189760.45</v>
      </c>
      <c r="BM43" s="203">
        <v>386902.05</v>
      </c>
      <c r="BN43" s="203">
        <v>14088.64</v>
      </c>
      <c r="BO43" s="203">
        <v>31709.43</v>
      </c>
      <c r="BP43" s="203">
        <v>52708.34</v>
      </c>
      <c r="BQ43" s="203">
        <v>53346.47</v>
      </c>
      <c r="BR43" s="203">
        <v>14069.37</v>
      </c>
      <c r="BS43" s="203">
        <v>132535.07999999999</v>
      </c>
      <c r="BT43" s="203">
        <v>119183.19</v>
      </c>
      <c r="BU43" s="203">
        <v>28345.599999999999</v>
      </c>
      <c r="BV43" s="203">
        <v>23669.96</v>
      </c>
      <c r="BW43" s="203">
        <v>12249.4</v>
      </c>
      <c r="BX43" s="203">
        <v>56930.02</v>
      </c>
      <c r="BY43" s="203">
        <v>35380.300000000003</v>
      </c>
      <c r="BZ43" s="203">
        <v>0</v>
      </c>
      <c r="CA43" s="203">
        <v>22832.2</v>
      </c>
      <c r="CB43" s="203">
        <v>0</v>
      </c>
      <c r="CC43" s="144">
        <v>0</v>
      </c>
      <c r="CD43" s="203">
        <v>1808798.61</v>
      </c>
      <c r="CE43" s="203">
        <v>11339.46</v>
      </c>
      <c r="CF43" s="144">
        <v>0</v>
      </c>
      <c r="CG43" s="203">
        <v>13216.14</v>
      </c>
      <c r="CH43" s="203">
        <v>14744.25</v>
      </c>
      <c r="CI43" s="203">
        <v>6485.39</v>
      </c>
      <c r="CJ43" s="203">
        <v>4003.68</v>
      </c>
      <c r="CK43" s="203">
        <v>14702.27</v>
      </c>
      <c r="CL43" s="203">
        <v>24828.41</v>
      </c>
      <c r="CM43" s="203">
        <v>145934.24</v>
      </c>
      <c r="CN43" s="203">
        <v>38928.57</v>
      </c>
      <c r="CO43" s="203">
        <v>37830.589999999997</v>
      </c>
      <c r="CP43" s="203">
        <v>833742.73</v>
      </c>
      <c r="CQ43" s="203">
        <v>435217.9</v>
      </c>
      <c r="CR43" s="203">
        <v>31695.26</v>
      </c>
      <c r="CS43" s="203">
        <v>22399.18</v>
      </c>
      <c r="CT43" s="203">
        <v>14660.5</v>
      </c>
      <c r="CU43" s="203">
        <v>14213.38</v>
      </c>
      <c r="CV43" s="203">
        <v>5861.43</v>
      </c>
      <c r="CW43" s="203">
        <v>5811.92</v>
      </c>
      <c r="CX43" s="203">
        <v>7968.56</v>
      </c>
      <c r="CY43" s="203">
        <v>13206.46</v>
      </c>
      <c r="CZ43" s="203">
        <v>24110.57</v>
      </c>
      <c r="DA43" s="203">
        <v>5806.81</v>
      </c>
      <c r="DB43" s="203">
        <v>33277.699999999997</v>
      </c>
      <c r="DC43" s="203">
        <v>9764.1299999999992</v>
      </c>
      <c r="DD43" s="203">
        <v>13552.42</v>
      </c>
      <c r="DE43" s="203">
        <v>16135.27</v>
      </c>
      <c r="DF43" s="203">
        <v>2653.65</v>
      </c>
      <c r="DG43" s="203">
        <v>9224.93</v>
      </c>
      <c r="DH43" s="203">
        <v>576273.26</v>
      </c>
      <c r="DI43" s="203">
        <v>3750.1</v>
      </c>
      <c r="DJ43" s="203">
        <v>48438.97</v>
      </c>
      <c r="DK43" s="203">
        <v>82955.350000000006</v>
      </c>
      <c r="DL43" s="203">
        <v>22507.11</v>
      </c>
      <c r="DM43" s="203">
        <v>8623.58</v>
      </c>
      <c r="DN43" s="203">
        <v>123916.04</v>
      </c>
      <c r="DO43" s="203">
        <v>16373.06</v>
      </c>
      <c r="DP43" s="203">
        <v>40425.160000000003</v>
      </c>
      <c r="DQ43" s="203">
        <v>62482.17</v>
      </c>
      <c r="DR43" s="203">
        <v>13310.29</v>
      </c>
      <c r="DS43" s="144">
        <v>0</v>
      </c>
      <c r="DT43" s="203">
        <v>15458.59</v>
      </c>
      <c r="DU43" s="203">
        <v>12057.02</v>
      </c>
      <c r="DV43" s="203">
        <v>4512.87</v>
      </c>
      <c r="DW43" s="203">
        <v>8370.67</v>
      </c>
      <c r="DX43" s="203">
        <v>5732.15</v>
      </c>
      <c r="DY43" s="203">
        <v>3702.11</v>
      </c>
      <c r="DZ43" s="203">
        <v>2581.12</v>
      </c>
      <c r="EA43" s="203">
        <v>16893.55</v>
      </c>
      <c r="EB43" s="203">
        <v>69793.42</v>
      </c>
      <c r="EC43" s="203">
        <v>0</v>
      </c>
      <c r="ED43" s="203">
        <v>17951.830000000002</v>
      </c>
      <c r="EE43" s="203">
        <v>12705.85</v>
      </c>
      <c r="EF43" s="203">
        <v>0</v>
      </c>
      <c r="EG43" s="203">
        <v>5273.49</v>
      </c>
      <c r="EH43" s="203">
        <v>15675.33</v>
      </c>
      <c r="EI43" s="144">
        <v>0</v>
      </c>
      <c r="EJ43" s="203">
        <v>5345.43</v>
      </c>
      <c r="EK43" s="203">
        <v>190728</v>
      </c>
      <c r="EL43" s="203">
        <v>267348.67</v>
      </c>
      <c r="EM43" s="203">
        <v>19037.02</v>
      </c>
      <c r="EN43" s="203">
        <v>18378.72</v>
      </c>
      <c r="EO43" s="203">
        <v>11386.96</v>
      </c>
      <c r="EP43" s="203">
        <v>15038.82</v>
      </c>
      <c r="EQ43" s="203">
        <v>8019.74</v>
      </c>
      <c r="ER43" s="203">
        <v>13094.9</v>
      </c>
      <c r="ES43" s="203">
        <v>67112.990000000005</v>
      </c>
      <c r="ET43" s="203">
        <v>15946.64</v>
      </c>
      <c r="EU43" s="203">
        <v>10057.200000000001</v>
      </c>
      <c r="EV43" s="203">
        <v>13214.69</v>
      </c>
      <c r="EW43" s="203">
        <v>12757.46</v>
      </c>
      <c r="EX43" s="203">
        <v>0</v>
      </c>
      <c r="EY43" s="203">
        <v>10215.84</v>
      </c>
      <c r="EZ43" s="203">
        <v>6591.65</v>
      </c>
      <c r="FA43" s="203">
        <v>3859.53</v>
      </c>
      <c r="FB43" s="203">
        <v>5204.58</v>
      </c>
      <c r="FC43" s="203">
        <v>93932.69</v>
      </c>
      <c r="FD43" s="203">
        <v>30907.27</v>
      </c>
      <c r="FE43" s="203">
        <v>83022.03</v>
      </c>
      <c r="FF43" s="203">
        <v>21059.4</v>
      </c>
      <c r="FG43" s="203">
        <v>13676.87</v>
      </c>
      <c r="FH43" s="203">
        <v>12478.62</v>
      </c>
      <c r="FI43" s="203">
        <v>8011.88</v>
      </c>
      <c r="FJ43" s="203">
        <v>16094.81</v>
      </c>
      <c r="FK43" s="203">
        <v>48170.48</v>
      </c>
      <c r="FL43" s="203">
        <v>47571.7</v>
      </c>
      <c r="FM43" s="203">
        <v>82625.45</v>
      </c>
      <c r="FN43" s="203">
        <v>190702.11</v>
      </c>
      <c r="FO43" s="203">
        <v>90680.29</v>
      </c>
      <c r="FP43" s="203">
        <v>417053.88</v>
      </c>
      <c r="FQ43" s="144">
        <v>0</v>
      </c>
      <c r="FR43" s="203">
        <v>78781.679999999993</v>
      </c>
      <c r="FS43" s="203">
        <v>54651.22</v>
      </c>
      <c r="FT43" s="144">
        <v>0</v>
      </c>
      <c r="FU43" s="203">
        <v>12158.99</v>
      </c>
      <c r="FV43" s="203">
        <v>11451.26</v>
      </c>
      <c r="FW43" s="203">
        <v>22064.15</v>
      </c>
      <c r="FX43" s="203">
        <v>34999.42</v>
      </c>
      <c r="FY43" s="203">
        <v>16730.57</v>
      </c>
      <c r="FZ43" s="203">
        <v>6822.72</v>
      </c>
      <c r="GA43" s="203">
        <v>151442</v>
      </c>
      <c r="GB43" s="204">
        <v>23259199.529999986</v>
      </c>
      <c r="GC43" s="34">
        <v>0.20511583383151194</v>
      </c>
      <c r="GD43" s="34">
        <v>0.36847106899170029</v>
      </c>
      <c r="GE43"/>
      <c r="GF43"/>
      <c r="GG43" s="80">
        <v>2610</v>
      </c>
      <c r="GH43" s="80" t="s">
        <v>858</v>
      </c>
      <c r="GI43" s="80"/>
      <c r="GJ43" s="80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</row>
    <row r="44" spans="1:250" ht="26.25">
      <c r="A44" s="16">
        <v>20</v>
      </c>
      <c r="B44" s="32" t="s">
        <v>961</v>
      </c>
      <c r="C44" s="16">
        <v>20</v>
      </c>
      <c r="E44" s="144">
        <v>1029468.29</v>
      </c>
      <c r="F44" s="144">
        <v>3150134.1</v>
      </c>
      <c r="G44" s="144">
        <v>774807.18</v>
      </c>
      <c r="H44" s="144">
        <v>2999796.59</v>
      </c>
      <c r="I44" s="144">
        <v>195662.77</v>
      </c>
      <c r="J44" s="144">
        <v>139480.57</v>
      </c>
      <c r="K44" s="144">
        <v>955827.34</v>
      </c>
      <c r="L44" s="144">
        <v>175676.51</v>
      </c>
      <c r="M44" s="144">
        <v>55602.66</v>
      </c>
      <c r="N44" s="144">
        <v>218717.57</v>
      </c>
      <c r="O44" s="144">
        <v>218193.19</v>
      </c>
      <c r="P44" s="144">
        <v>8927849.4600000009</v>
      </c>
      <c r="Q44" s="144">
        <v>2241516.64</v>
      </c>
      <c r="R44" s="144">
        <v>53008.76</v>
      </c>
      <c r="S44" s="144">
        <v>5976180.4100000001</v>
      </c>
      <c r="T44" s="144">
        <v>130445.18</v>
      </c>
      <c r="U44" s="144">
        <v>277024.78999999998</v>
      </c>
      <c r="V44" s="144">
        <v>29113.5</v>
      </c>
      <c r="W44" s="144">
        <v>21727.79</v>
      </c>
      <c r="X44" s="144">
        <v>38152.68</v>
      </c>
      <c r="Y44" s="144">
        <v>32273.06</v>
      </c>
      <c r="Z44" s="144">
        <v>19245.84</v>
      </c>
      <c r="AA44" s="144">
        <v>57832.06</v>
      </c>
      <c r="AB44" s="144">
        <v>35825.93</v>
      </c>
      <c r="AC44" s="144">
        <v>4118233.7</v>
      </c>
      <c r="AD44" s="144">
        <v>5118382.32</v>
      </c>
      <c r="AE44" s="144">
        <v>97071.7</v>
      </c>
      <c r="AF44" s="144">
        <v>95709.68</v>
      </c>
      <c r="AG44" s="144">
        <v>49310.5</v>
      </c>
      <c r="AH44" s="144">
        <v>34246.47</v>
      </c>
      <c r="AI44" s="144">
        <v>241750.73</v>
      </c>
      <c r="AJ44" s="144">
        <v>93012.3</v>
      </c>
      <c r="AK44" s="144">
        <v>32560.07</v>
      </c>
      <c r="AL44" s="144">
        <v>36936.76</v>
      </c>
      <c r="AM44" s="144">
        <v>59955.360000000001</v>
      </c>
      <c r="AN44" s="144">
        <v>67249.14</v>
      </c>
      <c r="AO44" s="144">
        <v>58498.239999999998</v>
      </c>
      <c r="AP44" s="144">
        <v>52302.8</v>
      </c>
      <c r="AQ44" s="144">
        <v>495513.9</v>
      </c>
      <c r="AR44" s="144">
        <v>9278324.7799999993</v>
      </c>
      <c r="AS44" s="144">
        <v>92101.4</v>
      </c>
      <c r="AT44" s="144">
        <v>8118868.8700000001</v>
      </c>
      <c r="AU44" s="144">
        <v>729865.25</v>
      </c>
      <c r="AV44" s="144">
        <v>477296.09</v>
      </c>
      <c r="AW44" s="144">
        <v>93699.9</v>
      </c>
      <c r="AX44" s="144">
        <v>115082.03</v>
      </c>
      <c r="AY44" s="144">
        <v>29433.31</v>
      </c>
      <c r="AZ44" s="144">
        <v>40526.699999999997</v>
      </c>
      <c r="BA44" s="144">
        <v>143676.81</v>
      </c>
      <c r="BB44" s="144">
        <v>1344334.73</v>
      </c>
      <c r="BC44" s="144">
        <v>1380999.03</v>
      </c>
      <c r="BD44" s="144">
        <v>1381790.7</v>
      </c>
      <c r="BE44" s="144">
        <v>1984893.24</v>
      </c>
      <c r="BF44" s="144">
        <v>100047.75</v>
      </c>
      <c r="BG44" s="144">
        <v>201001.74</v>
      </c>
      <c r="BH44" s="144">
        <v>2726621.18</v>
      </c>
      <c r="BI44" s="144">
        <v>273074.96999999997</v>
      </c>
      <c r="BJ44" s="144">
        <v>167658.47</v>
      </c>
      <c r="BK44" s="144">
        <v>142771.6</v>
      </c>
      <c r="BL44" s="144">
        <v>777549.1</v>
      </c>
      <c r="BM44" s="144">
        <v>1547608.22</v>
      </c>
      <c r="BN44" s="144">
        <v>56354.58</v>
      </c>
      <c r="BO44" s="144">
        <v>130868.55</v>
      </c>
      <c r="BP44" s="144">
        <v>221087.63</v>
      </c>
      <c r="BQ44" s="144">
        <v>217283.76</v>
      </c>
      <c r="BR44" s="144">
        <v>54027.57</v>
      </c>
      <c r="BS44" s="144">
        <v>570680.53</v>
      </c>
      <c r="BT44" s="144">
        <v>469319.89</v>
      </c>
      <c r="BU44" s="144">
        <v>125628.49</v>
      </c>
      <c r="BV44" s="144">
        <v>94679.84</v>
      </c>
      <c r="BW44" s="144">
        <v>48997.599999999999</v>
      </c>
      <c r="BX44" s="144">
        <v>237731.24</v>
      </c>
      <c r="BY44" s="144">
        <v>186524.28</v>
      </c>
      <c r="BZ44" s="231">
        <v>0</v>
      </c>
      <c r="CA44" s="144">
        <v>91328.81</v>
      </c>
      <c r="CB44" s="144">
        <v>0</v>
      </c>
      <c r="CC44" s="231">
        <v>12741.41</v>
      </c>
      <c r="CD44" s="144">
        <v>8504561.9800000004</v>
      </c>
      <c r="CE44" s="144">
        <v>55076.45</v>
      </c>
      <c r="CF44" s="231">
        <v>15825.01</v>
      </c>
      <c r="CG44" s="144">
        <v>52864.57</v>
      </c>
      <c r="CH44" s="144">
        <v>44792.63</v>
      </c>
      <c r="CI44" s="144">
        <v>28246.06</v>
      </c>
      <c r="CJ44" s="144">
        <v>18061.66</v>
      </c>
      <c r="CK44" s="144">
        <v>64840.54</v>
      </c>
      <c r="CL44" s="144">
        <v>96273.17</v>
      </c>
      <c r="CM44" s="144">
        <v>583736.94999999995</v>
      </c>
      <c r="CN44" s="144">
        <v>126344.83</v>
      </c>
      <c r="CO44" s="144">
        <v>160405.93</v>
      </c>
      <c r="CP44" s="144">
        <v>3458705.8</v>
      </c>
      <c r="CQ44" s="144">
        <v>1890266.68</v>
      </c>
      <c r="CR44" s="144">
        <v>158789.89000000001</v>
      </c>
      <c r="CS44" s="144">
        <v>89596.72</v>
      </c>
      <c r="CT44" s="144">
        <v>58641.98</v>
      </c>
      <c r="CU44" s="144">
        <v>61465.23</v>
      </c>
      <c r="CV44" s="144">
        <v>27889.57</v>
      </c>
      <c r="CW44" s="144">
        <v>20505.669999999998</v>
      </c>
      <c r="CX44" s="144">
        <v>31874.240000000002</v>
      </c>
      <c r="CY44" s="144">
        <v>57339.19</v>
      </c>
      <c r="CZ44" s="144">
        <v>64498.41</v>
      </c>
      <c r="DA44" s="144">
        <v>22573.96</v>
      </c>
      <c r="DB44" s="144">
        <v>130434.1</v>
      </c>
      <c r="DC44" s="144">
        <v>45675.199999999997</v>
      </c>
      <c r="DD44" s="144">
        <v>54209.69</v>
      </c>
      <c r="DE44" s="144">
        <v>64541.06</v>
      </c>
      <c r="DF44" s="144">
        <v>11594</v>
      </c>
      <c r="DG44" s="144">
        <v>37962.239999999998</v>
      </c>
      <c r="DH44" s="144">
        <v>2331220.5299999998</v>
      </c>
      <c r="DI44" s="144">
        <v>21412.69</v>
      </c>
      <c r="DJ44" s="144">
        <v>115924.67</v>
      </c>
      <c r="DK44" s="144">
        <v>360364.41</v>
      </c>
      <c r="DL44" s="144">
        <v>90028.45</v>
      </c>
      <c r="DM44" s="144">
        <v>37577.019999999997</v>
      </c>
      <c r="DN44" s="144">
        <v>480815.47</v>
      </c>
      <c r="DO44" s="144">
        <v>61349.95</v>
      </c>
      <c r="DP44" s="144">
        <v>161700.65</v>
      </c>
      <c r="DQ44" s="144">
        <v>298225.28000000003</v>
      </c>
      <c r="DR44" s="144">
        <v>59139.9</v>
      </c>
      <c r="DS44" s="144">
        <v>0</v>
      </c>
      <c r="DT44" s="144">
        <v>50208.37</v>
      </c>
      <c r="DU44" s="144">
        <v>48228.1</v>
      </c>
      <c r="DV44" s="144">
        <v>12576.5</v>
      </c>
      <c r="DW44" s="144">
        <v>36549.54</v>
      </c>
      <c r="DX44" s="144">
        <v>47672.13</v>
      </c>
      <c r="DY44" s="144">
        <v>16001.68</v>
      </c>
      <c r="DZ44" s="144">
        <v>8648.9699999999993</v>
      </c>
      <c r="EA44" s="144">
        <v>60971.17</v>
      </c>
      <c r="EB44" s="144">
        <v>279173.67</v>
      </c>
      <c r="EC44" s="144">
        <v>0</v>
      </c>
      <c r="ED44" s="144">
        <v>71807.3</v>
      </c>
      <c r="EE44" s="144">
        <v>46076.98</v>
      </c>
      <c r="EF44" s="144">
        <v>0</v>
      </c>
      <c r="EG44" s="144">
        <v>27052.639999999999</v>
      </c>
      <c r="EH44" s="144">
        <v>66060.539999999994</v>
      </c>
      <c r="EI44" s="144">
        <v>69610.83</v>
      </c>
      <c r="EJ44" s="144">
        <v>21381.71</v>
      </c>
      <c r="EK44" s="144">
        <v>831835.96</v>
      </c>
      <c r="EL44" s="144">
        <v>1162998.1100000001</v>
      </c>
      <c r="EM44" s="144">
        <v>76148.06</v>
      </c>
      <c r="EN44" s="144">
        <v>79360.03</v>
      </c>
      <c r="EO44" s="144">
        <v>53845.39</v>
      </c>
      <c r="EP44" s="144">
        <v>53144.66</v>
      </c>
      <c r="EQ44" s="144">
        <v>22482.36</v>
      </c>
      <c r="ER44" s="144">
        <v>52204.54</v>
      </c>
      <c r="ES44" s="144">
        <v>265089.64</v>
      </c>
      <c r="ET44" s="144">
        <v>97196.2</v>
      </c>
      <c r="EU44" s="144">
        <v>59080.56</v>
      </c>
      <c r="EV44" s="144">
        <v>54230.39</v>
      </c>
      <c r="EW44" s="144">
        <v>57312.32</v>
      </c>
      <c r="EX44" s="144">
        <v>0</v>
      </c>
      <c r="EY44" s="144">
        <v>73403.92</v>
      </c>
      <c r="EZ44" s="144">
        <v>26366.58</v>
      </c>
      <c r="FA44" s="144">
        <v>15438.1</v>
      </c>
      <c r="FB44" s="144">
        <v>27632.65</v>
      </c>
      <c r="FC44" s="144">
        <v>508922.31</v>
      </c>
      <c r="FD44" s="144">
        <v>128438.57</v>
      </c>
      <c r="FE44" s="144">
        <v>332088.14</v>
      </c>
      <c r="FF44" s="144">
        <v>86245.02</v>
      </c>
      <c r="FG44" s="144">
        <v>40070.46</v>
      </c>
      <c r="FH44" s="144">
        <v>49914.46</v>
      </c>
      <c r="FI44" s="144">
        <v>38412.01</v>
      </c>
      <c r="FJ44" s="144">
        <v>64379.25</v>
      </c>
      <c r="FK44" s="144">
        <v>190427.07</v>
      </c>
      <c r="FL44" s="144">
        <v>200690.35</v>
      </c>
      <c r="FM44" s="144">
        <v>359681.01</v>
      </c>
      <c r="FN44" s="144">
        <v>944873.09</v>
      </c>
      <c r="FO44" s="144">
        <v>415106.13</v>
      </c>
      <c r="FP44" s="144">
        <v>2360564.0299999998</v>
      </c>
      <c r="FQ44" s="144">
        <v>0</v>
      </c>
      <c r="FR44" s="144">
        <v>450713.38</v>
      </c>
      <c r="FS44" s="144">
        <v>223775.37</v>
      </c>
      <c r="FT44" s="144">
        <v>0</v>
      </c>
      <c r="FU44" s="144">
        <v>48635.98</v>
      </c>
      <c r="FV44" s="144">
        <v>44844.69</v>
      </c>
      <c r="FW44" s="144">
        <v>71217.240000000005</v>
      </c>
      <c r="FX44" s="144">
        <v>164357.60999999999</v>
      </c>
      <c r="FY44" s="144">
        <v>64778.67</v>
      </c>
      <c r="FZ44" s="144">
        <v>27290.880000000001</v>
      </c>
      <c r="GA44" s="144">
        <v>605767.99</v>
      </c>
      <c r="GB44" s="206">
        <v>103415112.32999995</v>
      </c>
      <c r="GC44" s="34"/>
      <c r="GD44" s="34"/>
      <c r="GE44" s="138"/>
      <c r="GF44" s="138"/>
      <c r="GG44" s="80">
        <v>2640</v>
      </c>
      <c r="GH44" s="80" t="s">
        <v>861</v>
      </c>
      <c r="GI44" s="80"/>
      <c r="GJ44" s="80"/>
    </row>
    <row r="45" spans="1:250" ht="14.25" customHeight="1">
      <c r="A45" s="16">
        <v>20.5</v>
      </c>
      <c r="B45" s="33" t="s">
        <v>570</v>
      </c>
      <c r="C45"/>
      <c r="D45"/>
      <c r="E45" s="69">
        <v>0.43693156484144829</v>
      </c>
      <c r="F45" s="69">
        <v>0.43693156484144829</v>
      </c>
      <c r="G45" s="69">
        <v>0.43693156484144829</v>
      </c>
      <c r="H45" s="69">
        <v>0.43693156484144829</v>
      </c>
      <c r="I45" s="69">
        <v>0.43693156484144829</v>
      </c>
      <c r="J45" s="69">
        <v>0.43693156484144829</v>
      </c>
      <c r="K45" s="69">
        <v>0.43693156484144829</v>
      </c>
      <c r="L45" s="69">
        <v>0.43693156484144829</v>
      </c>
      <c r="M45" s="69">
        <v>0.43693156484144829</v>
      </c>
      <c r="N45" s="69">
        <v>0.43693156484144829</v>
      </c>
      <c r="O45" s="69">
        <v>0.43693156484144829</v>
      </c>
      <c r="P45" s="69">
        <v>0.43693156484144829</v>
      </c>
      <c r="Q45" s="69">
        <v>0.43693156484144829</v>
      </c>
      <c r="R45" s="69">
        <v>0.43693156484144829</v>
      </c>
      <c r="S45" s="69">
        <v>0.43693156484144829</v>
      </c>
      <c r="T45" s="69">
        <v>0.43693156484144829</v>
      </c>
      <c r="U45" s="69">
        <v>0.43693156484144829</v>
      </c>
      <c r="V45" s="69">
        <v>0.43693156484144829</v>
      </c>
      <c r="W45" s="69">
        <v>0.43693156484144829</v>
      </c>
      <c r="X45" s="69">
        <v>0.43693156484144829</v>
      </c>
      <c r="Y45" s="69">
        <v>0.43693156484144829</v>
      </c>
      <c r="Z45" s="69">
        <v>0.43693156484144829</v>
      </c>
      <c r="AA45" s="69">
        <v>0.43693156484144829</v>
      </c>
      <c r="AB45" s="69">
        <v>0.43693156484144829</v>
      </c>
      <c r="AC45" s="69">
        <v>0.43693156484144829</v>
      </c>
      <c r="AD45" s="69">
        <v>0.43693156484144829</v>
      </c>
      <c r="AE45" s="69">
        <v>0.43693156484144829</v>
      </c>
      <c r="AF45" s="69">
        <v>0.43693156484144829</v>
      </c>
      <c r="AG45" s="69">
        <v>0.43693156484144829</v>
      </c>
      <c r="AH45" s="69">
        <v>0.43693156484144829</v>
      </c>
      <c r="AI45" s="69">
        <v>0.43693156484144829</v>
      </c>
      <c r="AJ45" s="69">
        <v>0.43693156484144829</v>
      </c>
      <c r="AK45" s="69">
        <v>0.43693156484144829</v>
      </c>
      <c r="AL45" s="69">
        <v>0.43693156484144829</v>
      </c>
      <c r="AM45" s="69">
        <v>0.43693156484144829</v>
      </c>
      <c r="AN45" s="69">
        <v>0.43693156484144829</v>
      </c>
      <c r="AO45" s="69">
        <v>0.43693156484144829</v>
      </c>
      <c r="AP45" s="69">
        <v>0.43693156484144829</v>
      </c>
      <c r="AQ45" s="69">
        <v>0.43693156484144829</v>
      </c>
      <c r="AR45" s="69">
        <v>0.43693156484144829</v>
      </c>
      <c r="AS45" s="69">
        <v>0.43693156484144829</v>
      </c>
      <c r="AT45" s="69">
        <v>0.43693156484144829</v>
      </c>
      <c r="AU45" s="69">
        <v>0.43693156484144829</v>
      </c>
      <c r="AV45" s="69">
        <v>0.43693156484144829</v>
      </c>
      <c r="AW45" s="69">
        <v>0.43693156484144829</v>
      </c>
      <c r="AX45" s="69">
        <v>0.43693156484144829</v>
      </c>
      <c r="AY45" s="69">
        <v>0.43693156484144829</v>
      </c>
      <c r="AZ45" s="69">
        <v>0.43693156484144829</v>
      </c>
      <c r="BA45" s="69">
        <v>0.43693156484144829</v>
      </c>
      <c r="BB45" s="69">
        <v>0.43693156484144829</v>
      </c>
      <c r="BC45" s="69">
        <v>0.43693156484144829</v>
      </c>
      <c r="BD45" s="69">
        <v>0.43693156484144829</v>
      </c>
      <c r="BE45" s="69">
        <v>0.43693156484144829</v>
      </c>
      <c r="BF45" s="69">
        <v>0.43693156484144829</v>
      </c>
      <c r="BG45" s="69">
        <v>0.43693156484144829</v>
      </c>
      <c r="BH45" s="69">
        <v>0.43693156484144829</v>
      </c>
      <c r="BI45" s="69">
        <v>0.43693156484144829</v>
      </c>
      <c r="BJ45" s="69">
        <v>0.43693156484144829</v>
      </c>
      <c r="BK45" s="69">
        <v>0.43693156484144829</v>
      </c>
      <c r="BL45" s="69">
        <v>0.43693156484144829</v>
      </c>
      <c r="BM45" s="69">
        <v>0.43693156484144829</v>
      </c>
      <c r="BN45" s="69">
        <v>0.43693156484144829</v>
      </c>
      <c r="BO45" s="69">
        <v>0.43693156484144829</v>
      </c>
      <c r="BP45" s="69">
        <v>0.43693156484144829</v>
      </c>
      <c r="BQ45" s="69">
        <v>0.43693156484144829</v>
      </c>
      <c r="BR45" s="69">
        <v>0.43693156484144829</v>
      </c>
      <c r="BS45" s="69">
        <v>0.43693156484144829</v>
      </c>
      <c r="BT45" s="69">
        <v>0.43693156484144829</v>
      </c>
      <c r="BU45" s="69">
        <v>0.43693156484144829</v>
      </c>
      <c r="BV45" s="69">
        <v>0.43693156484144829</v>
      </c>
      <c r="BW45" s="69">
        <v>0.43693156484144829</v>
      </c>
      <c r="BX45" s="69">
        <v>0.43693156484144829</v>
      </c>
      <c r="BY45" s="69">
        <v>0.43693156484144829</v>
      </c>
      <c r="BZ45" s="69">
        <v>0.43693156484144829</v>
      </c>
      <c r="CA45" s="69">
        <v>0.43693156484144829</v>
      </c>
      <c r="CB45" s="69">
        <v>0.43693156484144829</v>
      </c>
      <c r="CC45" s="69">
        <v>0.43693156484144829</v>
      </c>
      <c r="CD45" s="69">
        <v>0.43693156484144829</v>
      </c>
      <c r="CE45" s="69">
        <v>0.43693156484144829</v>
      </c>
      <c r="CF45" s="69">
        <v>0.43693156484144829</v>
      </c>
      <c r="CG45" s="69">
        <v>0.43693156484144829</v>
      </c>
      <c r="CH45" s="69">
        <v>0.43693156484144829</v>
      </c>
      <c r="CI45" s="69">
        <v>0.43693156484144829</v>
      </c>
      <c r="CJ45" s="69">
        <v>0.43693156484144829</v>
      </c>
      <c r="CK45" s="69">
        <v>0.43693156484144829</v>
      </c>
      <c r="CL45" s="69">
        <v>0.43693156484144829</v>
      </c>
      <c r="CM45" s="69">
        <v>0.43693156484144829</v>
      </c>
      <c r="CN45" s="69">
        <v>0.43693156484144829</v>
      </c>
      <c r="CO45" s="69">
        <v>0.43693156484144829</v>
      </c>
      <c r="CP45" s="69">
        <v>0.43693156484144829</v>
      </c>
      <c r="CQ45" s="69">
        <v>0.43693156484144829</v>
      </c>
      <c r="CR45" s="69">
        <v>0.43693156484144829</v>
      </c>
      <c r="CS45" s="69">
        <v>0.43693156484144829</v>
      </c>
      <c r="CT45" s="69">
        <v>0.43693156484144829</v>
      </c>
      <c r="CU45" s="69">
        <v>0.43693156484144829</v>
      </c>
      <c r="CV45" s="69">
        <v>0.43693156484144829</v>
      </c>
      <c r="CW45" s="69">
        <v>0.43693156484144829</v>
      </c>
      <c r="CX45" s="69">
        <v>0.43693156484144829</v>
      </c>
      <c r="CY45" s="69">
        <v>0.43693156484144829</v>
      </c>
      <c r="CZ45" s="69">
        <v>0.43693156484144829</v>
      </c>
      <c r="DA45" s="69">
        <v>0.43693156484144829</v>
      </c>
      <c r="DB45" s="69">
        <v>0.43693156484144829</v>
      </c>
      <c r="DC45" s="69">
        <v>0.43693156484144829</v>
      </c>
      <c r="DD45" s="69">
        <v>0.43693156484144829</v>
      </c>
      <c r="DE45" s="69">
        <v>0.43693156484144829</v>
      </c>
      <c r="DF45" s="69">
        <v>0.43693156484144829</v>
      </c>
      <c r="DG45" s="69">
        <v>0.43693156484144829</v>
      </c>
      <c r="DH45" s="69">
        <v>0.43693156484144829</v>
      </c>
      <c r="DI45" s="69">
        <v>0.43693156484144829</v>
      </c>
      <c r="DJ45" s="69">
        <v>0.43693156484144829</v>
      </c>
      <c r="DK45" s="69">
        <v>0.43693156484144829</v>
      </c>
      <c r="DL45" s="69">
        <v>0.43693156484144829</v>
      </c>
      <c r="DM45" s="69">
        <v>0.43693156484144829</v>
      </c>
      <c r="DN45" s="69">
        <v>0.43693156484144829</v>
      </c>
      <c r="DO45" s="69">
        <v>0.43693156484144829</v>
      </c>
      <c r="DP45" s="69">
        <v>0.43693156484144829</v>
      </c>
      <c r="DQ45" s="69">
        <v>0.43693156484144829</v>
      </c>
      <c r="DR45" s="69">
        <v>0.43693156484144829</v>
      </c>
      <c r="DS45" s="69">
        <v>0.43693156484144829</v>
      </c>
      <c r="DT45" s="69">
        <v>0.43693156484144829</v>
      </c>
      <c r="DU45" s="69">
        <v>0.43693156484144829</v>
      </c>
      <c r="DV45" s="69">
        <v>0.43693156484144829</v>
      </c>
      <c r="DW45" s="69">
        <v>0.43693156484144829</v>
      </c>
      <c r="DX45" s="69">
        <v>0.43693156484144829</v>
      </c>
      <c r="DY45" s="69">
        <v>0.43693156484144829</v>
      </c>
      <c r="DZ45" s="69">
        <v>0.43693156484144829</v>
      </c>
      <c r="EA45" s="69">
        <v>0.43693156484144829</v>
      </c>
      <c r="EB45" s="69">
        <v>0.43693156484144829</v>
      </c>
      <c r="EC45" s="69">
        <v>0.43693156484144829</v>
      </c>
      <c r="ED45" s="69">
        <v>0.43693156484144829</v>
      </c>
      <c r="EE45" s="69">
        <v>0.43693156484144829</v>
      </c>
      <c r="EF45" s="69">
        <v>0.43693156484144829</v>
      </c>
      <c r="EG45" s="69">
        <v>0.43693156484144829</v>
      </c>
      <c r="EH45" s="69">
        <v>0.43693156484144829</v>
      </c>
      <c r="EI45" s="69">
        <v>0.43693156484144829</v>
      </c>
      <c r="EJ45" s="69">
        <v>0.43693156484144829</v>
      </c>
      <c r="EK45" s="69">
        <v>0.43693156484144829</v>
      </c>
      <c r="EL45" s="69">
        <v>0.43693156484144829</v>
      </c>
      <c r="EM45" s="69">
        <v>0.43693156484144829</v>
      </c>
      <c r="EN45" s="69">
        <v>0.43693156484144829</v>
      </c>
      <c r="EO45" s="69">
        <v>0.43693156484144829</v>
      </c>
      <c r="EP45" s="69">
        <v>0.43693156484144829</v>
      </c>
      <c r="EQ45" s="69">
        <v>0.43693156484144829</v>
      </c>
      <c r="ER45" s="69">
        <v>0.43693156484144829</v>
      </c>
      <c r="ES45" s="69">
        <v>0.43693156484144829</v>
      </c>
      <c r="ET45" s="69">
        <v>0.43693156484144829</v>
      </c>
      <c r="EU45" s="69">
        <v>0.43693156484144829</v>
      </c>
      <c r="EV45" s="69">
        <v>0.43693156484144829</v>
      </c>
      <c r="EW45" s="69">
        <v>0.43693156484144829</v>
      </c>
      <c r="EX45" s="69">
        <v>0.43693156484144829</v>
      </c>
      <c r="EY45" s="69">
        <v>0.43693156484144829</v>
      </c>
      <c r="EZ45" s="69">
        <v>0.43693156484144829</v>
      </c>
      <c r="FA45" s="69">
        <v>0.43693156484144829</v>
      </c>
      <c r="FB45" s="69">
        <v>0.43693156484144829</v>
      </c>
      <c r="FC45" s="69">
        <v>0.43693156484144829</v>
      </c>
      <c r="FD45" s="69">
        <v>0.43693156484144829</v>
      </c>
      <c r="FE45" s="69">
        <v>0.43693156484144829</v>
      </c>
      <c r="FF45" s="69">
        <v>0.43693156484144829</v>
      </c>
      <c r="FG45" s="69">
        <v>0.43693156484144829</v>
      </c>
      <c r="FH45" s="69">
        <v>0.43693156484144829</v>
      </c>
      <c r="FI45" s="69">
        <v>0.43693156484144829</v>
      </c>
      <c r="FJ45" s="69">
        <v>0.43693156484144829</v>
      </c>
      <c r="FK45" s="69">
        <v>0.43693156484144829</v>
      </c>
      <c r="FL45" s="69">
        <v>0.43693156484144829</v>
      </c>
      <c r="FM45" s="69">
        <v>0.43693156484144829</v>
      </c>
      <c r="FN45" s="69">
        <v>0.43693156484144829</v>
      </c>
      <c r="FO45" s="69">
        <v>0.43693156484144829</v>
      </c>
      <c r="FP45" s="69">
        <v>0.43693156484144829</v>
      </c>
      <c r="FQ45" s="69">
        <v>0.43693156484144829</v>
      </c>
      <c r="FR45" s="69">
        <v>0.43693156484144829</v>
      </c>
      <c r="FS45" s="69">
        <v>0.43693156484144829</v>
      </c>
      <c r="FT45" s="69">
        <v>0.43693156484144829</v>
      </c>
      <c r="FU45" s="69">
        <v>0.43693156484144829</v>
      </c>
      <c r="FV45" s="69">
        <v>0.43693156484144829</v>
      </c>
      <c r="FW45" s="69">
        <v>0.43693156484144829</v>
      </c>
      <c r="FX45" s="69">
        <v>0.43693156484144829</v>
      </c>
      <c r="FY45" s="69">
        <v>0.43693156484144829</v>
      </c>
      <c r="FZ45" s="69">
        <v>0.43693156484144829</v>
      </c>
      <c r="GA45" s="69">
        <v>0.43693156484144829</v>
      </c>
      <c r="GB45" s="208"/>
      <c r="GC45" s="34"/>
      <c r="GD45" s="34"/>
      <c r="GG45" s="80">
        <v>2820</v>
      </c>
      <c r="GH45" s="232" t="s">
        <v>879</v>
      </c>
      <c r="GI45" s="80"/>
      <c r="GJ45" s="80"/>
    </row>
    <row r="46" spans="1:250" ht="12.75" customHeight="1">
      <c r="A46" s="16">
        <v>21</v>
      </c>
      <c r="B46" s="33" t="s">
        <v>571</v>
      </c>
      <c r="C46" s="16">
        <v>21</v>
      </c>
      <c r="E46" s="144">
        <v>449807.19</v>
      </c>
      <c r="F46" s="144">
        <v>1376393.02</v>
      </c>
      <c r="G46" s="144">
        <v>338537.71</v>
      </c>
      <c r="H46" s="144">
        <v>1310705.82</v>
      </c>
      <c r="I46" s="144">
        <v>85491.24</v>
      </c>
      <c r="J46" s="144">
        <v>60943.46</v>
      </c>
      <c r="K46" s="144">
        <v>417631.14</v>
      </c>
      <c r="L46" s="144">
        <v>76758.61</v>
      </c>
      <c r="M46" s="144">
        <v>24294.560000000001</v>
      </c>
      <c r="N46" s="144">
        <v>95564.61</v>
      </c>
      <c r="O46" s="144">
        <v>95335.49</v>
      </c>
      <c r="P46" s="144">
        <v>3900859.24</v>
      </c>
      <c r="Q46" s="144">
        <v>979389.37</v>
      </c>
      <c r="R46" s="144">
        <v>23161.200000000001</v>
      </c>
      <c r="S46" s="144">
        <v>2611181.86</v>
      </c>
      <c r="T46" s="144">
        <v>56995.62</v>
      </c>
      <c r="U46" s="144">
        <v>121040.87</v>
      </c>
      <c r="V46" s="144">
        <v>12720.61</v>
      </c>
      <c r="W46" s="144">
        <v>9493.56</v>
      </c>
      <c r="X46" s="144">
        <v>16670.11</v>
      </c>
      <c r="Y46" s="144">
        <v>14101.12</v>
      </c>
      <c r="Z46" s="144">
        <v>8409.11</v>
      </c>
      <c r="AA46" s="144">
        <v>25268.65</v>
      </c>
      <c r="AB46" s="144">
        <v>15653.48</v>
      </c>
      <c r="AC46" s="144">
        <v>1799386.29</v>
      </c>
      <c r="AD46" s="144">
        <v>2236382.7999999998</v>
      </c>
      <c r="AE46" s="144">
        <v>42413.69</v>
      </c>
      <c r="AF46" s="144">
        <v>41818.58</v>
      </c>
      <c r="AG46" s="144">
        <v>21545.31</v>
      </c>
      <c r="AH46" s="144">
        <v>14963.36</v>
      </c>
      <c r="AI46" s="144">
        <v>105628.52</v>
      </c>
      <c r="AJ46" s="144">
        <v>40640.01</v>
      </c>
      <c r="AK46" s="144">
        <v>14226.52</v>
      </c>
      <c r="AL46" s="144">
        <v>16138.84</v>
      </c>
      <c r="AM46" s="144">
        <v>26196.39</v>
      </c>
      <c r="AN46" s="144">
        <v>29383.27</v>
      </c>
      <c r="AO46" s="144">
        <v>25559.73</v>
      </c>
      <c r="AP46" s="144">
        <v>22852.74</v>
      </c>
      <c r="AQ46" s="144">
        <v>216505.66</v>
      </c>
      <c r="AR46" s="144">
        <v>4053992.97</v>
      </c>
      <c r="AS46" s="144">
        <v>40242.01</v>
      </c>
      <c r="AT46" s="144">
        <v>3547390.08</v>
      </c>
      <c r="AU46" s="144">
        <v>318901.17</v>
      </c>
      <c r="AV46" s="144">
        <v>208545.73</v>
      </c>
      <c r="AW46" s="144">
        <v>40940.44</v>
      </c>
      <c r="AX46" s="144">
        <v>50282.97</v>
      </c>
      <c r="AY46" s="144">
        <v>12860.34</v>
      </c>
      <c r="AZ46" s="144">
        <v>17707.39</v>
      </c>
      <c r="BA46" s="144">
        <v>62776.93</v>
      </c>
      <c r="BB46" s="144">
        <v>587382.28</v>
      </c>
      <c r="BC46" s="144">
        <v>603402.06999999995</v>
      </c>
      <c r="BD46" s="144">
        <v>603747.97</v>
      </c>
      <c r="BE46" s="144">
        <v>867262.51</v>
      </c>
      <c r="BF46" s="144">
        <v>43714.02</v>
      </c>
      <c r="BG46" s="144">
        <v>87824</v>
      </c>
      <c r="BH46" s="144">
        <v>1191346.8600000001</v>
      </c>
      <c r="BI46" s="144">
        <v>119315.07</v>
      </c>
      <c r="BJ46" s="144">
        <v>73255.28</v>
      </c>
      <c r="BK46" s="144">
        <v>62381.42</v>
      </c>
      <c r="BL46" s="144">
        <v>339735.75</v>
      </c>
      <c r="BM46" s="144">
        <v>676198.88</v>
      </c>
      <c r="BN46" s="144">
        <v>24623.09</v>
      </c>
      <c r="BO46" s="144">
        <v>57180.6</v>
      </c>
      <c r="BP46" s="144">
        <v>96600.16</v>
      </c>
      <c r="BQ46" s="144">
        <v>94938.13</v>
      </c>
      <c r="BR46" s="144">
        <v>23606.35</v>
      </c>
      <c r="BS46" s="144">
        <v>249348.34</v>
      </c>
      <c r="BT46" s="144">
        <v>205060.67</v>
      </c>
      <c r="BU46" s="144">
        <v>54891.05</v>
      </c>
      <c r="BV46" s="144">
        <v>41368.61</v>
      </c>
      <c r="BW46" s="144">
        <v>21408.6</v>
      </c>
      <c r="BX46" s="144">
        <v>103872.28</v>
      </c>
      <c r="BY46" s="144">
        <v>81498.350000000006</v>
      </c>
      <c r="BZ46" s="144">
        <v>0</v>
      </c>
      <c r="CA46" s="144">
        <v>39904.44</v>
      </c>
      <c r="CB46" s="144">
        <v>0</v>
      </c>
      <c r="CC46" s="144">
        <v>5567.12</v>
      </c>
      <c r="CD46" s="144">
        <v>3715911.57</v>
      </c>
      <c r="CE46" s="144">
        <v>24064.639999999999</v>
      </c>
      <c r="CF46" s="144">
        <v>6914.45</v>
      </c>
      <c r="CG46" s="144">
        <v>23098.2</v>
      </c>
      <c r="CH46" s="144">
        <v>19571.310000000001</v>
      </c>
      <c r="CI46" s="144">
        <v>12341.6</v>
      </c>
      <c r="CJ46" s="144">
        <v>7891.71</v>
      </c>
      <c r="CK46" s="144">
        <v>28330.880000000001</v>
      </c>
      <c r="CL46" s="144">
        <v>42064.79</v>
      </c>
      <c r="CM46" s="144">
        <v>255053.1</v>
      </c>
      <c r="CN46" s="144">
        <v>55204.04</v>
      </c>
      <c r="CO46" s="144">
        <v>70086.41</v>
      </c>
      <c r="CP46" s="144">
        <v>1511217.74</v>
      </c>
      <c r="CQ46" s="144">
        <v>825917.18</v>
      </c>
      <c r="CR46" s="144">
        <v>69380.320000000007</v>
      </c>
      <c r="CS46" s="144">
        <v>39147.64</v>
      </c>
      <c r="CT46" s="144">
        <v>25622.53</v>
      </c>
      <c r="CU46" s="144">
        <v>26856.1</v>
      </c>
      <c r="CV46" s="144">
        <v>12185.83</v>
      </c>
      <c r="CW46" s="144">
        <v>8959.57</v>
      </c>
      <c r="CX46" s="144">
        <v>13926.86</v>
      </c>
      <c r="CY46" s="144">
        <v>25053.3</v>
      </c>
      <c r="CZ46" s="144">
        <v>28181.39</v>
      </c>
      <c r="DA46" s="144">
        <v>9863.2800000000007</v>
      </c>
      <c r="DB46" s="144">
        <v>56990.78</v>
      </c>
      <c r="DC46" s="144">
        <v>19956.939999999999</v>
      </c>
      <c r="DD46" s="144">
        <v>23685.919999999998</v>
      </c>
      <c r="DE46" s="144">
        <v>28200.03</v>
      </c>
      <c r="DF46" s="144">
        <v>5065.78</v>
      </c>
      <c r="DG46" s="144">
        <v>16586.900000000001</v>
      </c>
      <c r="DH46" s="144">
        <v>1018583.83</v>
      </c>
      <c r="DI46" s="144">
        <v>9355.8799999999992</v>
      </c>
      <c r="DJ46" s="144">
        <v>50651.15</v>
      </c>
      <c r="DK46" s="144">
        <v>157454.59</v>
      </c>
      <c r="DL46" s="144">
        <v>39336.269999999997</v>
      </c>
      <c r="DM46" s="144">
        <v>16418.59</v>
      </c>
      <c r="DN46" s="144">
        <v>210083.46</v>
      </c>
      <c r="DO46" s="144">
        <v>26805.73</v>
      </c>
      <c r="DP46" s="144">
        <v>70652.12</v>
      </c>
      <c r="DQ46" s="144">
        <v>130304.04</v>
      </c>
      <c r="DR46" s="144">
        <v>25840.09</v>
      </c>
      <c r="DS46" s="144">
        <v>0</v>
      </c>
      <c r="DT46" s="144">
        <v>21937.62</v>
      </c>
      <c r="DU46" s="144">
        <v>21072.38</v>
      </c>
      <c r="DV46" s="144">
        <v>5495.07</v>
      </c>
      <c r="DW46" s="144">
        <v>15969.65</v>
      </c>
      <c r="DX46" s="144">
        <v>20829.46</v>
      </c>
      <c r="DY46" s="144">
        <v>6991.64</v>
      </c>
      <c r="DZ46" s="144">
        <v>3779.01</v>
      </c>
      <c r="EA46" s="144">
        <v>26640.23</v>
      </c>
      <c r="EB46" s="144">
        <v>121979.79</v>
      </c>
      <c r="EC46" s="144">
        <v>0</v>
      </c>
      <c r="ED46" s="144">
        <v>31374.880000000001</v>
      </c>
      <c r="EE46" s="144">
        <v>20132.490000000002</v>
      </c>
      <c r="EF46" s="144">
        <v>0</v>
      </c>
      <c r="EG46" s="144">
        <v>11820.15</v>
      </c>
      <c r="EH46" s="144">
        <v>28863.94</v>
      </c>
      <c r="EI46" s="144">
        <v>30415.17</v>
      </c>
      <c r="EJ46" s="144">
        <v>9342.34</v>
      </c>
      <c r="EK46" s="144">
        <v>363455.39</v>
      </c>
      <c r="EL46" s="144">
        <v>508150.58</v>
      </c>
      <c r="EM46" s="144">
        <v>33271.49</v>
      </c>
      <c r="EN46" s="144">
        <v>34674.9</v>
      </c>
      <c r="EO46" s="144">
        <v>23526.75</v>
      </c>
      <c r="EP46" s="144">
        <v>23220.58</v>
      </c>
      <c r="EQ46" s="144">
        <v>9823.25</v>
      </c>
      <c r="ER46" s="144">
        <v>22809.81</v>
      </c>
      <c r="ES46" s="144">
        <v>115826.03</v>
      </c>
      <c r="ET46" s="144">
        <v>42468.09</v>
      </c>
      <c r="EU46" s="144">
        <v>25814.16</v>
      </c>
      <c r="EV46" s="144">
        <v>23694.97</v>
      </c>
      <c r="EW46" s="144">
        <v>25041.56</v>
      </c>
      <c r="EX46" s="144">
        <v>0</v>
      </c>
      <c r="EY46" s="144">
        <v>32072.49</v>
      </c>
      <c r="EZ46" s="144">
        <v>11520.39</v>
      </c>
      <c r="FA46" s="144">
        <v>6745.39</v>
      </c>
      <c r="FB46" s="144">
        <v>12073.58</v>
      </c>
      <c r="FC46" s="144">
        <v>222364.22</v>
      </c>
      <c r="FD46" s="144">
        <v>56118.87</v>
      </c>
      <c r="FE46" s="144">
        <v>145099.79</v>
      </c>
      <c r="FF46" s="144">
        <v>37683.17</v>
      </c>
      <c r="FG46" s="144">
        <v>17508.05</v>
      </c>
      <c r="FH46" s="144">
        <v>21809.200000000001</v>
      </c>
      <c r="FI46" s="144">
        <v>16783.419999999998</v>
      </c>
      <c r="FJ46" s="144">
        <v>28129.33</v>
      </c>
      <c r="FK46" s="144">
        <v>83203.600000000006</v>
      </c>
      <c r="FL46" s="144">
        <v>87687.95</v>
      </c>
      <c r="FM46" s="144">
        <v>157155.99</v>
      </c>
      <c r="FN46" s="144">
        <v>412844.88</v>
      </c>
      <c r="FO46" s="144">
        <v>181372.97</v>
      </c>
      <c r="FP46" s="144">
        <v>1031404.94</v>
      </c>
      <c r="FQ46" s="144">
        <v>0</v>
      </c>
      <c r="FR46" s="144">
        <v>196930.9</v>
      </c>
      <c r="FS46" s="144">
        <v>97774.52</v>
      </c>
      <c r="FT46" s="144">
        <v>0</v>
      </c>
      <c r="FU46" s="144">
        <v>21250.59</v>
      </c>
      <c r="FV46" s="144">
        <v>19594.060000000001</v>
      </c>
      <c r="FW46" s="144">
        <v>31117.06</v>
      </c>
      <c r="FX46" s="144">
        <v>71813.03</v>
      </c>
      <c r="FY46" s="144">
        <v>28303.85</v>
      </c>
      <c r="FZ46" s="144">
        <v>11924.25</v>
      </c>
      <c r="GA46" s="144">
        <v>264679.15999999997</v>
      </c>
      <c r="GB46" s="138">
        <v>45185326.860000044</v>
      </c>
      <c r="GC46" s="71">
        <v>45185326.86999999</v>
      </c>
      <c r="GD46" t="s">
        <v>572</v>
      </c>
      <c r="GG46" s="80">
        <v>3130</v>
      </c>
      <c r="GH46" s="232" t="s">
        <v>898</v>
      </c>
      <c r="GI46" s="80"/>
      <c r="GJ46" s="80"/>
    </row>
    <row r="47" spans="1:250" s="101" customFormat="1" ht="26.25">
      <c r="A47" s="96">
        <v>22</v>
      </c>
      <c r="B47" s="97" t="s">
        <v>962</v>
      </c>
      <c r="C47" s="96">
        <v>22</v>
      </c>
      <c r="D47" s="96"/>
      <c r="E47" s="213">
        <v>251814.33</v>
      </c>
      <c r="F47" s="213">
        <v>780568.4</v>
      </c>
      <c r="G47" s="213">
        <v>193701.79</v>
      </c>
      <c r="H47" s="213">
        <v>720207.76</v>
      </c>
      <c r="I47" s="213">
        <v>49428.83</v>
      </c>
      <c r="J47" s="213">
        <v>34391.72</v>
      </c>
      <c r="K47" s="213">
        <v>233554.23</v>
      </c>
      <c r="L47" s="213">
        <v>44001.29</v>
      </c>
      <c r="M47" s="213">
        <v>13527.34</v>
      </c>
      <c r="N47" s="213">
        <v>55545.83</v>
      </c>
      <c r="O47" s="213">
        <v>55510.76</v>
      </c>
      <c r="P47" s="213">
        <v>2193832.17</v>
      </c>
      <c r="Q47" s="213">
        <v>548070.81999999995</v>
      </c>
      <c r="R47" s="213">
        <v>12930.44</v>
      </c>
      <c r="S47" s="213">
        <v>1406378</v>
      </c>
      <c r="T47" s="213">
        <v>31889.11</v>
      </c>
      <c r="U47" s="213">
        <v>69725.02</v>
      </c>
      <c r="V47" s="213">
        <v>8036.43</v>
      </c>
      <c r="W47" s="213">
        <v>5431.95</v>
      </c>
      <c r="X47" s="213">
        <v>9538.17</v>
      </c>
      <c r="Y47" s="213">
        <v>7106.54</v>
      </c>
      <c r="Z47" s="213">
        <v>4690</v>
      </c>
      <c r="AA47" s="213">
        <v>14458.02</v>
      </c>
      <c r="AB47" s="213">
        <v>8985.25</v>
      </c>
      <c r="AC47" s="213">
        <v>995796.39</v>
      </c>
      <c r="AD47" s="213">
        <v>1269396.75</v>
      </c>
      <c r="AE47" s="213">
        <v>24842.97</v>
      </c>
      <c r="AF47" s="213">
        <v>23927.42</v>
      </c>
      <c r="AG47" s="213">
        <v>12636.54</v>
      </c>
      <c r="AH47" s="213">
        <v>8561.6200000000008</v>
      </c>
      <c r="AI47" s="213">
        <v>60047.19</v>
      </c>
      <c r="AJ47" s="213">
        <v>23253.08</v>
      </c>
      <c r="AK47" s="213">
        <v>8277.1</v>
      </c>
      <c r="AL47" s="213">
        <v>8666.2900000000009</v>
      </c>
      <c r="AM47" s="213">
        <v>14988.84</v>
      </c>
      <c r="AN47" s="213">
        <v>16812.28</v>
      </c>
      <c r="AO47" s="213">
        <v>14585.49</v>
      </c>
      <c r="AP47" s="213">
        <v>13153.31</v>
      </c>
      <c r="AQ47" s="213">
        <v>123878.47</v>
      </c>
      <c r="AR47" s="213">
        <v>2319581.19</v>
      </c>
      <c r="AS47" s="213">
        <v>22646.92</v>
      </c>
      <c r="AT47" s="213">
        <v>1974388.53</v>
      </c>
      <c r="AU47" s="213">
        <v>180277.4</v>
      </c>
      <c r="AV47" s="213">
        <v>115922.02</v>
      </c>
      <c r="AW47" s="213">
        <v>23424.98</v>
      </c>
      <c r="AX47" s="213">
        <v>28029.97</v>
      </c>
      <c r="AY47" s="213">
        <v>7538.65</v>
      </c>
      <c r="AZ47" s="213">
        <v>10131.68</v>
      </c>
      <c r="BA47" s="213">
        <v>35919.199999999997</v>
      </c>
      <c r="BB47" s="213">
        <v>315485.74</v>
      </c>
      <c r="BC47" s="213">
        <v>340579.39</v>
      </c>
      <c r="BD47" s="213">
        <v>345447.67</v>
      </c>
      <c r="BE47" s="213">
        <v>478254.36</v>
      </c>
      <c r="BF47" s="213">
        <v>24096.06</v>
      </c>
      <c r="BG47" s="213">
        <v>49635.27</v>
      </c>
      <c r="BH47" s="213">
        <v>669456.14</v>
      </c>
      <c r="BI47" s="213">
        <v>65095.43</v>
      </c>
      <c r="BJ47" s="213">
        <v>39567.089999999997</v>
      </c>
      <c r="BK47" s="213">
        <v>35084.050000000003</v>
      </c>
      <c r="BL47" s="213">
        <v>193461.91</v>
      </c>
      <c r="BM47" s="213">
        <v>386902.05</v>
      </c>
      <c r="BN47" s="213">
        <v>14088.64</v>
      </c>
      <c r="BO47" s="213">
        <v>32515.599999999999</v>
      </c>
      <c r="BP47" s="213">
        <v>54759.19</v>
      </c>
      <c r="BQ47" s="213">
        <v>54126.05</v>
      </c>
      <c r="BR47" s="213">
        <v>13619.39</v>
      </c>
      <c r="BS47" s="213">
        <v>140643.12</v>
      </c>
      <c r="BT47" s="213">
        <v>117700.62</v>
      </c>
      <c r="BU47" s="213">
        <v>30794.82</v>
      </c>
      <c r="BV47" s="213">
        <v>23669.96</v>
      </c>
      <c r="BW47" s="213">
        <v>12249.4</v>
      </c>
      <c r="BX47" s="213">
        <v>58932.25</v>
      </c>
      <c r="BY47" s="213">
        <v>44380.92</v>
      </c>
      <c r="BZ47" s="213">
        <v>0</v>
      </c>
      <c r="CA47" s="213">
        <v>22832.2</v>
      </c>
      <c r="CB47" s="213">
        <v>0</v>
      </c>
      <c r="CC47" s="213">
        <v>2955.32</v>
      </c>
      <c r="CD47" s="213">
        <v>2062672.12</v>
      </c>
      <c r="CE47" s="213">
        <v>13283.18</v>
      </c>
      <c r="CF47" s="213">
        <v>4021.17</v>
      </c>
      <c r="CG47" s="213">
        <v>13216.14</v>
      </c>
      <c r="CH47" s="213">
        <v>11907.38</v>
      </c>
      <c r="CI47" s="213">
        <v>6946.29</v>
      </c>
      <c r="CJ47" s="213">
        <v>4413.07</v>
      </c>
      <c r="CK47" s="213">
        <v>15908.56</v>
      </c>
      <c r="CL47" s="213">
        <v>24220.32</v>
      </c>
      <c r="CM47" s="213">
        <v>145934.24</v>
      </c>
      <c r="CN47" s="213">
        <v>33054.68</v>
      </c>
      <c r="CO47" s="213">
        <v>39647.300000000003</v>
      </c>
      <c r="CP47" s="213">
        <v>858489.71</v>
      </c>
      <c r="CQ47" s="213">
        <v>465096.92</v>
      </c>
      <c r="CR47" s="213">
        <v>38097.03</v>
      </c>
      <c r="CS47" s="213">
        <v>22399.18</v>
      </c>
      <c r="CT47" s="213">
        <v>14660.5</v>
      </c>
      <c r="CU47" s="213">
        <v>15135.72</v>
      </c>
      <c r="CV47" s="213">
        <v>6750.2</v>
      </c>
      <c r="CW47" s="213">
        <v>5263.52</v>
      </c>
      <c r="CX47" s="213">
        <v>7968.56</v>
      </c>
      <c r="CY47" s="213">
        <v>14109.13</v>
      </c>
      <c r="CZ47" s="213">
        <v>17721.8</v>
      </c>
      <c r="DA47" s="213">
        <v>5676.15</v>
      </c>
      <c r="DB47" s="213">
        <v>32742.36</v>
      </c>
      <c r="DC47" s="213">
        <v>11087.87</v>
      </c>
      <c r="DD47" s="213">
        <v>13552.42</v>
      </c>
      <c r="DE47" s="213">
        <v>16135.27</v>
      </c>
      <c r="DF47" s="213">
        <v>2849.53</v>
      </c>
      <c r="DG47" s="213">
        <v>9437.43</v>
      </c>
      <c r="DH47" s="213">
        <v>581498.76</v>
      </c>
      <c r="DI47" s="213">
        <v>5032.5600000000004</v>
      </c>
      <c r="DJ47" s="213">
        <v>32872.730000000003</v>
      </c>
      <c r="DK47" s="213">
        <v>88663.95</v>
      </c>
      <c r="DL47" s="213">
        <v>22507.11</v>
      </c>
      <c r="DM47" s="213">
        <v>9240.1200000000008</v>
      </c>
      <c r="DN47" s="213">
        <v>120946.3</v>
      </c>
      <c r="DO47" s="213">
        <v>15544.6</v>
      </c>
      <c r="DP47" s="213">
        <v>40425.160000000003</v>
      </c>
      <c r="DQ47" s="213">
        <v>72141.490000000005</v>
      </c>
      <c r="DR47" s="213">
        <v>14489.64</v>
      </c>
      <c r="DS47" s="213">
        <v>0</v>
      </c>
      <c r="DT47" s="213">
        <v>13133.39</v>
      </c>
      <c r="DU47" s="213">
        <v>12057.02</v>
      </c>
      <c r="DV47" s="213">
        <v>3417.87</v>
      </c>
      <c r="DW47" s="213">
        <v>8984.0400000000009</v>
      </c>
      <c r="DX47" s="213">
        <v>10680.86</v>
      </c>
      <c r="DY47" s="213">
        <v>3940.76</v>
      </c>
      <c r="DZ47" s="213">
        <v>2246.02</v>
      </c>
      <c r="EA47" s="213">
        <v>15572.94</v>
      </c>
      <c r="EB47" s="213">
        <v>69793.42</v>
      </c>
      <c r="EC47" s="213">
        <v>0</v>
      </c>
      <c r="ED47" s="213">
        <v>17951.830000000002</v>
      </c>
      <c r="EE47" s="213">
        <v>11756.57</v>
      </c>
      <c r="EF47" s="213">
        <v>0</v>
      </c>
      <c r="EG47" s="213">
        <v>6465.23</v>
      </c>
      <c r="EH47" s="213">
        <v>16347.17</v>
      </c>
      <c r="EI47" s="213">
        <v>15311.04</v>
      </c>
      <c r="EJ47" s="213">
        <v>5345.43</v>
      </c>
      <c r="EK47" s="213">
        <v>204512.79</v>
      </c>
      <c r="EL47" s="213">
        <v>286069.36</v>
      </c>
      <c r="EM47" s="213">
        <v>19037.02</v>
      </c>
      <c r="EN47" s="213">
        <v>19547.75</v>
      </c>
      <c r="EO47" s="213">
        <v>13046.47</v>
      </c>
      <c r="EP47" s="213">
        <v>13636.7</v>
      </c>
      <c r="EQ47" s="213">
        <v>6100.42</v>
      </c>
      <c r="ER47" s="213">
        <v>13059.89</v>
      </c>
      <c r="ES47" s="213">
        <v>66440.53</v>
      </c>
      <c r="ET47" s="213">
        <v>22628.57</v>
      </c>
      <c r="EU47" s="213">
        <v>13827.55</v>
      </c>
      <c r="EV47" s="213">
        <v>13489.02</v>
      </c>
      <c r="EW47" s="213">
        <v>14013.96</v>
      </c>
      <c r="EX47" s="213">
        <v>0</v>
      </c>
      <c r="EY47" s="213">
        <v>16723.95</v>
      </c>
      <c r="EZ47" s="213">
        <v>6591.65</v>
      </c>
      <c r="FA47" s="213">
        <v>3859.53</v>
      </c>
      <c r="FB47" s="213">
        <v>6567.45</v>
      </c>
      <c r="FC47" s="213">
        <v>120571</v>
      </c>
      <c r="FD47" s="213">
        <v>31869.17</v>
      </c>
      <c r="FE47" s="213">
        <v>83022.03</v>
      </c>
      <c r="FF47" s="213">
        <v>21460.880000000001</v>
      </c>
      <c r="FG47" s="213">
        <v>10749.47</v>
      </c>
      <c r="FH47" s="213">
        <v>12478.62</v>
      </c>
      <c r="FI47" s="213">
        <v>9284.7800000000007</v>
      </c>
      <c r="FJ47" s="213">
        <v>16094.81</v>
      </c>
      <c r="FK47" s="213">
        <v>47719.51</v>
      </c>
      <c r="FL47" s="213">
        <v>49652.41</v>
      </c>
      <c r="FM47" s="213">
        <v>88461.29</v>
      </c>
      <c r="FN47" s="213">
        <v>227115.04</v>
      </c>
      <c r="FO47" s="213">
        <v>101157.28</v>
      </c>
      <c r="FP47" s="213">
        <v>555523.57999999996</v>
      </c>
      <c r="FQ47" s="213">
        <v>0</v>
      </c>
      <c r="FR47" s="213">
        <v>105899.01</v>
      </c>
      <c r="FS47" s="213">
        <v>55685.32</v>
      </c>
      <c r="FT47" s="213">
        <v>0</v>
      </c>
      <c r="FU47" s="213">
        <v>12158.99</v>
      </c>
      <c r="FV47" s="213">
        <v>11259.19</v>
      </c>
      <c r="FW47" s="213">
        <v>18656.28</v>
      </c>
      <c r="FX47" s="213">
        <v>39871.410000000003</v>
      </c>
      <c r="FY47" s="213">
        <v>16301.85</v>
      </c>
      <c r="FZ47" s="213">
        <v>6822.72</v>
      </c>
      <c r="GA47" s="213">
        <v>151442</v>
      </c>
      <c r="GB47" s="214">
        <v>25337514.130000014</v>
      </c>
      <c r="GC47" s="100">
        <v>0.43693156484144829</v>
      </c>
      <c r="GD47" s="101" t="s">
        <v>570</v>
      </c>
      <c r="GG47" s="80">
        <v>3146</v>
      </c>
      <c r="GH47" s="232" t="s">
        <v>901</v>
      </c>
      <c r="GI47" s="232" t="s">
        <v>901</v>
      </c>
      <c r="GJ47" s="80"/>
    </row>
    <row r="48" spans="1:250" ht="45">
      <c r="A48" s="16">
        <v>23</v>
      </c>
      <c r="B48" s="33" t="s">
        <v>969</v>
      </c>
      <c r="C48" s="16">
        <v>23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  <c r="AT48" s="144">
        <v>0</v>
      </c>
      <c r="AU48" s="144">
        <v>0</v>
      </c>
      <c r="AV48" s="144">
        <v>0</v>
      </c>
      <c r="AW48" s="144">
        <v>0</v>
      </c>
      <c r="AX48" s="144">
        <v>0</v>
      </c>
      <c r="AY48" s="144">
        <v>0</v>
      </c>
      <c r="AZ48" s="144">
        <v>0</v>
      </c>
      <c r="BA48" s="144">
        <v>0</v>
      </c>
      <c r="BB48" s="144">
        <v>0</v>
      </c>
      <c r="BC48" s="144">
        <v>0</v>
      </c>
      <c r="BD48" s="144">
        <v>0</v>
      </c>
      <c r="BE48" s="144">
        <v>0</v>
      </c>
      <c r="BF48" s="144">
        <v>0</v>
      </c>
      <c r="BG48" s="144">
        <v>0</v>
      </c>
      <c r="BH48" s="144">
        <v>0</v>
      </c>
      <c r="BI48" s="144">
        <v>0</v>
      </c>
      <c r="BJ48" s="144">
        <v>0</v>
      </c>
      <c r="BK48" s="144">
        <v>0</v>
      </c>
      <c r="BL48" s="144">
        <v>0</v>
      </c>
      <c r="BM48" s="144">
        <v>0</v>
      </c>
      <c r="BN48" s="144">
        <v>0</v>
      </c>
      <c r="BO48" s="144">
        <v>0</v>
      </c>
      <c r="BP48" s="144">
        <v>0</v>
      </c>
      <c r="BQ48" s="144">
        <v>0</v>
      </c>
      <c r="BR48" s="144">
        <v>0</v>
      </c>
      <c r="BS48" s="144">
        <v>0</v>
      </c>
      <c r="BT48" s="144">
        <v>0</v>
      </c>
      <c r="BU48" s="144">
        <v>0</v>
      </c>
      <c r="BV48" s="144">
        <v>0</v>
      </c>
      <c r="BW48" s="144">
        <v>0</v>
      </c>
      <c r="BX48" s="144">
        <v>0</v>
      </c>
      <c r="BY48" s="144">
        <v>0</v>
      </c>
      <c r="BZ48" s="144">
        <v>0</v>
      </c>
      <c r="CA48" s="144">
        <v>0</v>
      </c>
      <c r="CB48" s="144">
        <v>0</v>
      </c>
      <c r="CC48" s="144">
        <v>0</v>
      </c>
      <c r="CD48" s="144">
        <v>0</v>
      </c>
      <c r="CE48" s="144">
        <v>0</v>
      </c>
      <c r="CF48" s="144">
        <v>0</v>
      </c>
      <c r="CG48" s="144">
        <v>0</v>
      </c>
      <c r="CH48" s="144">
        <v>0</v>
      </c>
      <c r="CI48" s="144">
        <v>0</v>
      </c>
      <c r="CJ48" s="144">
        <v>0</v>
      </c>
      <c r="CK48" s="144">
        <v>0</v>
      </c>
      <c r="CL48" s="144">
        <v>0</v>
      </c>
      <c r="CM48" s="144">
        <v>0</v>
      </c>
      <c r="CN48" s="144">
        <v>0</v>
      </c>
      <c r="CO48" s="144">
        <v>0</v>
      </c>
      <c r="CP48" s="144">
        <v>0</v>
      </c>
      <c r="CQ48" s="144">
        <v>0</v>
      </c>
      <c r="CR48" s="144">
        <v>0</v>
      </c>
      <c r="CS48" s="144">
        <v>0</v>
      </c>
      <c r="CT48" s="144">
        <v>0</v>
      </c>
      <c r="CU48" s="144">
        <v>0</v>
      </c>
      <c r="CV48" s="144">
        <v>0</v>
      </c>
      <c r="CW48" s="144">
        <v>0</v>
      </c>
      <c r="CX48" s="144">
        <v>0</v>
      </c>
      <c r="CY48" s="144">
        <v>0</v>
      </c>
      <c r="CZ48" s="144">
        <v>0</v>
      </c>
      <c r="DA48" s="144">
        <v>0</v>
      </c>
      <c r="DB48" s="144">
        <v>0</v>
      </c>
      <c r="DC48" s="144">
        <v>0</v>
      </c>
      <c r="DD48" s="144">
        <v>0</v>
      </c>
      <c r="DE48" s="144">
        <v>0</v>
      </c>
      <c r="DF48" s="144">
        <v>0</v>
      </c>
      <c r="DG48" s="144">
        <v>0</v>
      </c>
      <c r="DH48" s="144">
        <v>0</v>
      </c>
      <c r="DI48" s="144">
        <v>0</v>
      </c>
      <c r="DJ48" s="144">
        <v>0</v>
      </c>
      <c r="DK48" s="144">
        <v>0</v>
      </c>
      <c r="DL48" s="144">
        <v>0</v>
      </c>
      <c r="DM48" s="144">
        <v>0</v>
      </c>
      <c r="DN48" s="144">
        <v>0</v>
      </c>
      <c r="DO48" s="144">
        <v>0</v>
      </c>
      <c r="DP48" s="144">
        <v>0</v>
      </c>
      <c r="DQ48" s="144">
        <v>0</v>
      </c>
      <c r="DR48" s="144">
        <v>0</v>
      </c>
      <c r="DS48" s="144">
        <v>0</v>
      </c>
      <c r="DT48" s="144">
        <v>0</v>
      </c>
      <c r="DU48" s="144">
        <v>0</v>
      </c>
      <c r="DV48" s="144">
        <v>0</v>
      </c>
      <c r="DW48" s="144">
        <v>0</v>
      </c>
      <c r="DX48" s="144">
        <v>0</v>
      </c>
      <c r="DY48" s="144">
        <v>0</v>
      </c>
      <c r="DZ48" s="144">
        <v>0</v>
      </c>
      <c r="EA48" s="144">
        <v>0</v>
      </c>
      <c r="EB48" s="144">
        <v>0</v>
      </c>
      <c r="EC48" s="144">
        <v>0</v>
      </c>
      <c r="ED48" s="144">
        <v>0</v>
      </c>
      <c r="EE48" s="144">
        <v>0</v>
      </c>
      <c r="EF48" s="144">
        <v>0</v>
      </c>
      <c r="EG48" s="144">
        <v>0</v>
      </c>
      <c r="EH48" s="144">
        <v>0</v>
      </c>
      <c r="EI48" s="144">
        <v>0</v>
      </c>
      <c r="EJ48" s="144">
        <v>0</v>
      </c>
      <c r="EK48" s="144">
        <v>0</v>
      </c>
      <c r="EL48" s="144">
        <v>0</v>
      </c>
      <c r="EM48" s="144">
        <v>0</v>
      </c>
      <c r="EN48" s="144">
        <v>0</v>
      </c>
      <c r="EO48" s="144">
        <v>0</v>
      </c>
      <c r="EP48" s="144">
        <v>0</v>
      </c>
      <c r="EQ48" s="144">
        <v>0</v>
      </c>
      <c r="ER48" s="144">
        <v>0</v>
      </c>
      <c r="ES48" s="144">
        <v>0</v>
      </c>
      <c r="ET48" s="144">
        <v>0</v>
      </c>
      <c r="EU48" s="144">
        <v>0</v>
      </c>
      <c r="EV48" s="144">
        <v>0</v>
      </c>
      <c r="EW48" s="144">
        <v>0</v>
      </c>
      <c r="EX48" s="144">
        <v>0</v>
      </c>
      <c r="EY48" s="144">
        <v>0</v>
      </c>
      <c r="EZ48" s="144">
        <v>0</v>
      </c>
      <c r="FA48" s="144">
        <v>0</v>
      </c>
      <c r="FB48" s="144">
        <v>0</v>
      </c>
      <c r="FC48" s="144">
        <v>0</v>
      </c>
      <c r="FD48" s="144">
        <v>0</v>
      </c>
      <c r="FE48" s="144">
        <v>0</v>
      </c>
      <c r="FF48" s="144">
        <v>0</v>
      </c>
      <c r="FG48" s="144">
        <v>0</v>
      </c>
      <c r="FH48" s="144">
        <v>0</v>
      </c>
      <c r="FI48" s="144">
        <v>0</v>
      </c>
      <c r="FJ48" s="144">
        <v>0</v>
      </c>
      <c r="FK48" s="144">
        <v>0</v>
      </c>
      <c r="FL48" s="144">
        <v>0</v>
      </c>
      <c r="FM48" s="144">
        <v>0</v>
      </c>
      <c r="FN48" s="144">
        <v>0</v>
      </c>
      <c r="FO48" s="144">
        <v>0</v>
      </c>
      <c r="FP48" s="144">
        <v>0</v>
      </c>
      <c r="FQ48" s="144">
        <v>0</v>
      </c>
      <c r="FR48" s="144">
        <v>0</v>
      </c>
      <c r="FS48" s="144">
        <v>0</v>
      </c>
      <c r="FT48" s="144">
        <v>0</v>
      </c>
      <c r="FU48" s="144">
        <v>0</v>
      </c>
      <c r="FV48" s="144">
        <v>0</v>
      </c>
      <c r="FW48" s="144">
        <v>0</v>
      </c>
      <c r="FX48" s="144">
        <v>0</v>
      </c>
      <c r="FY48" s="144">
        <v>0</v>
      </c>
      <c r="FZ48" s="144">
        <v>0</v>
      </c>
      <c r="GA48" s="144">
        <v>0</v>
      </c>
      <c r="GB48" s="144">
        <v>0</v>
      </c>
      <c r="GC48" s="73">
        <v>9.9999755620956421E-3</v>
      </c>
      <c r="GD48" t="s">
        <v>575</v>
      </c>
    </row>
    <row r="49" spans="1:250" s="80" customFormat="1" ht="26.25">
      <c r="A49" s="74">
        <v>24</v>
      </c>
      <c r="B49" s="75" t="s">
        <v>963</v>
      </c>
      <c r="C49" s="74">
        <v>24</v>
      </c>
      <c r="D49" s="74"/>
      <c r="E49" s="220">
        <v>701621.52</v>
      </c>
      <c r="F49" s="220">
        <v>2156961.42</v>
      </c>
      <c r="G49" s="220">
        <v>532239.5</v>
      </c>
      <c r="H49" s="220">
        <v>2030913.58</v>
      </c>
      <c r="I49" s="220">
        <v>134920.07</v>
      </c>
      <c r="J49" s="220">
        <v>95335.18</v>
      </c>
      <c r="K49" s="220">
        <v>651185.37</v>
      </c>
      <c r="L49" s="220">
        <v>120759.9</v>
      </c>
      <c r="M49" s="220">
        <v>37821.9</v>
      </c>
      <c r="N49" s="220">
        <v>151110.44</v>
      </c>
      <c r="O49" s="220">
        <v>150846.25</v>
      </c>
      <c r="P49" s="220">
        <v>6094691.4100000001</v>
      </c>
      <c r="Q49" s="220">
        <v>1527460.19</v>
      </c>
      <c r="R49" s="220">
        <v>36091.64</v>
      </c>
      <c r="S49" s="220">
        <v>4017559.86</v>
      </c>
      <c r="T49" s="220">
        <v>88884.73000000001</v>
      </c>
      <c r="U49" s="220">
        <v>190765.89</v>
      </c>
      <c r="V49" s="220">
        <v>20757.04</v>
      </c>
      <c r="W49" s="220">
        <v>14925.509999999998</v>
      </c>
      <c r="X49" s="220">
        <v>26208.28</v>
      </c>
      <c r="Y49" s="220">
        <v>21207.66</v>
      </c>
      <c r="Z49" s="220">
        <v>13099.11</v>
      </c>
      <c r="AA49" s="220">
        <v>39726.67</v>
      </c>
      <c r="AB49" s="220">
        <v>24638.73</v>
      </c>
      <c r="AC49" s="220">
        <v>2795182.68</v>
      </c>
      <c r="AD49" s="220">
        <v>3505779.55</v>
      </c>
      <c r="AE49" s="220">
        <v>67256.66</v>
      </c>
      <c r="AF49" s="220">
        <v>65746</v>
      </c>
      <c r="AG49" s="220">
        <v>34181.850000000006</v>
      </c>
      <c r="AH49" s="220">
        <v>23524.980000000003</v>
      </c>
      <c r="AI49" s="220">
        <v>165675.71000000002</v>
      </c>
      <c r="AJ49" s="220">
        <v>63893.090000000004</v>
      </c>
      <c r="AK49" s="220">
        <v>22503.620000000003</v>
      </c>
      <c r="AL49" s="220">
        <v>24805.13</v>
      </c>
      <c r="AM49" s="220">
        <v>41185.229999999996</v>
      </c>
      <c r="AN49" s="220">
        <v>46195.55</v>
      </c>
      <c r="AO49" s="220">
        <v>40145.22</v>
      </c>
      <c r="AP49" s="220">
        <v>36006.050000000003</v>
      </c>
      <c r="AQ49" s="220">
        <v>340384.13</v>
      </c>
      <c r="AR49" s="220">
        <v>6373574.1600000001</v>
      </c>
      <c r="AS49" s="220">
        <v>62888.93</v>
      </c>
      <c r="AT49" s="220">
        <v>5521778.6100000003</v>
      </c>
      <c r="AU49" s="220">
        <v>499178.56999999995</v>
      </c>
      <c r="AV49" s="220">
        <v>324467.75</v>
      </c>
      <c r="AW49" s="220">
        <v>64365.42</v>
      </c>
      <c r="AX49" s="220">
        <v>78312.94</v>
      </c>
      <c r="AY49" s="220">
        <v>20398.989999999998</v>
      </c>
      <c r="AZ49" s="220">
        <v>27839.07</v>
      </c>
      <c r="BA49" s="220">
        <v>98696.13</v>
      </c>
      <c r="BB49" s="220">
        <v>902868.02</v>
      </c>
      <c r="BC49" s="220">
        <v>943981.46</v>
      </c>
      <c r="BD49" s="220">
        <v>949195.6399999999</v>
      </c>
      <c r="BE49" s="220">
        <v>1345516.87</v>
      </c>
      <c r="BF49" s="220">
        <v>67810.080000000002</v>
      </c>
      <c r="BG49" s="220">
        <v>137459.26999999999</v>
      </c>
      <c r="BH49" s="220">
        <v>1860803</v>
      </c>
      <c r="BI49" s="220">
        <v>184410.5</v>
      </c>
      <c r="BJ49" s="220">
        <v>112822.37</v>
      </c>
      <c r="BK49" s="220">
        <v>97465.47</v>
      </c>
      <c r="BL49" s="220">
        <v>533197.66</v>
      </c>
      <c r="BM49" s="220">
        <v>1063100.93</v>
      </c>
      <c r="BN49" s="220">
        <v>38711.729999999996</v>
      </c>
      <c r="BO49" s="220">
        <v>89696.2</v>
      </c>
      <c r="BP49" s="220">
        <v>151359.35</v>
      </c>
      <c r="BQ49" s="220">
        <v>149064.18</v>
      </c>
      <c r="BR49" s="220">
        <v>37225.74</v>
      </c>
      <c r="BS49" s="220">
        <v>389991.45999999996</v>
      </c>
      <c r="BT49" s="220">
        <v>322761.29000000004</v>
      </c>
      <c r="BU49" s="220">
        <v>85685.87</v>
      </c>
      <c r="BV49" s="220">
        <v>65038.57</v>
      </c>
      <c r="BW49" s="220">
        <v>33658</v>
      </c>
      <c r="BX49" s="220">
        <v>162804.53</v>
      </c>
      <c r="BY49" s="220">
        <v>125879.27</v>
      </c>
      <c r="BZ49" s="220">
        <v>0</v>
      </c>
      <c r="CA49" s="220">
        <v>62736.639999999999</v>
      </c>
      <c r="CB49" s="220">
        <v>0</v>
      </c>
      <c r="CC49" s="220">
        <v>8522.44</v>
      </c>
      <c r="CD49" s="220">
        <v>5778583.6899999995</v>
      </c>
      <c r="CE49" s="220">
        <v>37347.82</v>
      </c>
      <c r="CF49" s="220">
        <v>10935.619999999999</v>
      </c>
      <c r="CG49" s="220">
        <v>36314.339999999997</v>
      </c>
      <c r="CH49" s="220">
        <v>31478.690000000002</v>
      </c>
      <c r="CI49" s="220">
        <v>19287.89</v>
      </c>
      <c r="CJ49" s="220">
        <v>12304.779999999999</v>
      </c>
      <c r="CK49" s="220">
        <v>44239.44</v>
      </c>
      <c r="CL49" s="220">
        <v>66285.11</v>
      </c>
      <c r="CM49" s="220">
        <v>400987.33999999997</v>
      </c>
      <c r="CN49" s="220">
        <v>88258.72</v>
      </c>
      <c r="CO49" s="220">
        <v>109733.71</v>
      </c>
      <c r="CP49" s="220">
        <v>2369707.4500000002</v>
      </c>
      <c r="CQ49" s="220">
        <v>1291014.1000000001</v>
      </c>
      <c r="CR49" s="220">
        <v>107477.35</v>
      </c>
      <c r="CS49" s="220">
        <v>61546.82</v>
      </c>
      <c r="CT49" s="220">
        <v>40283.03</v>
      </c>
      <c r="CU49" s="220">
        <v>41991.82</v>
      </c>
      <c r="CV49" s="220">
        <v>18936.03</v>
      </c>
      <c r="CW49" s="220">
        <v>14223.09</v>
      </c>
      <c r="CX49" s="220">
        <v>21895.420000000002</v>
      </c>
      <c r="CY49" s="220">
        <v>39162.43</v>
      </c>
      <c r="CZ49" s="220">
        <v>45903.19</v>
      </c>
      <c r="DA49" s="220">
        <v>15539.43</v>
      </c>
      <c r="DB49" s="220">
        <v>89733.14</v>
      </c>
      <c r="DC49" s="220">
        <v>31044.809999999998</v>
      </c>
      <c r="DD49" s="220">
        <v>37238.339999999997</v>
      </c>
      <c r="DE49" s="220">
        <v>44335.3</v>
      </c>
      <c r="DF49" s="220">
        <v>7915.3099999999995</v>
      </c>
      <c r="DG49" s="220">
        <v>26024.33</v>
      </c>
      <c r="DH49" s="220">
        <v>1600082.5899999999</v>
      </c>
      <c r="DI49" s="220">
        <v>14388.439999999999</v>
      </c>
      <c r="DJ49" s="220">
        <v>83523.88</v>
      </c>
      <c r="DK49" s="220">
        <v>246118.53999999998</v>
      </c>
      <c r="DL49" s="220">
        <v>61843.38</v>
      </c>
      <c r="DM49" s="220">
        <v>25658.71</v>
      </c>
      <c r="DN49" s="220">
        <v>331029.76000000001</v>
      </c>
      <c r="DO49" s="220">
        <v>42350.33</v>
      </c>
      <c r="DP49" s="220">
        <v>111077.28</v>
      </c>
      <c r="DQ49" s="220">
        <v>202445.53</v>
      </c>
      <c r="DR49" s="220">
        <v>40329.729999999996</v>
      </c>
      <c r="DS49" s="220">
        <v>0</v>
      </c>
      <c r="DT49" s="220">
        <v>35071.009999999995</v>
      </c>
      <c r="DU49" s="220">
        <v>33129.4</v>
      </c>
      <c r="DV49" s="220">
        <v>8912.9399999999987</v>
      </c>
      <c r="DW49" s="220">
        <v>24953.690000000002</v>
      </c>
      <c r="DX49" s="220">
        <v>31510.32</v>
      </c>
      <c r="DY49" s="220">
        <v>10932.400000000001</v>
      </c>
      <c r="DZ49" s="220">
        <v>6025.0300000000007</v>
      </c>
      <c r="EA49" s="220">
        <v>42213.17</v>
      </c>
      <c r="EB49" s="220">
        <v>191773.21</v>
      </c>
      <c r="EC49" s="220">
        <v>0</v>
      </c>
      <c r="ED49" s="220">
        <v>49326.710000000006</v>
      </c>
      <c r="EE49" s="220">
        <v>31889.06</v>
      </c>
      <c r="EF49" s="220">
        <v>0</v>
      </c>
      <c r="EG49" s="220">
        <v>18285.379999999997</v>
      </c>
      <c r="EH49" s="220">
        <v>45211.11</v>
      </c>
      <c r="EI49" s="220">
        <v>45726.21</v>
      </c>
      <c r="EJ49" s="220">
        <v>14687.77</v>
      </c>
      <c r="EK49" s="220">
        <v>567968.18000000005</v>
      </c>
      <c r="EL49" s="220">
        <v>794219.94</v>
      </c>
      <c r="EM49" s="220">
        <v>52308.509999999995</v>
      </c>
      <c r="EN49" s="220">
        <v>54222.65</v>
      </c>
      <c r="EO49" s="220">
        <v>36573.22</v>
      </c>
      <c r="EP49" s="220">
        <v>36857.279999999999</v>
      </c>
      <c r="EQ49" s="220">
        <v>15923.67</v>
      </c>
      <c r="ER49" s="220">
        <v>35869.699999999997</v>
      </c>
      <c r="ES49" s="220">
        <v>182266.56</v>
      </c>
      <c r="ET49" s="220">
        <v>65096.659999999996</v>
      </c>
      <c r="EU49" s="220">
        <v>39641.71</v>
      </c>
      <c r="EV49" s="220">
        <v>37183.990000000005</v>
      </c>
      <c r="EW49" s="220">
        <v>39055.520000000004</v>
      </c>
      <c r="EX49" s="220">
        <v>0</v>
      </c>
      <c r="EY49" s="220">
        <v>48796.44</v>
      </c>
      <c r="EZ49" s="220">
        <v>18112.04</v>
      </c>
      <c r="FA49" s="220">
        <v>10604.92</v>
      </c>
      <c r="FB49" s="220">
        <v>18641.03</v>
      </c>
      <c r="FC49" s="220">
        <v>342935.22</v>
      </c>
      <c r="FD49" s="220">
        <v>87988.040000000008</v>
      </c>
      <c r="FE49" s="220">
        <v>228121.82</v>
      </c>
      <c r="FF49" s="220">
        <v>59144.05</v>
      </c>
      <c r="FG49" s="220">
        <v>28257.519999999997</v>
      </c>
      <c r="FH49" s="220">
        <v>34287.82</v>
      </c>
      <c r="FI49" s="220">
        <v>26068.199999999997</v>
      </c>
      <c r="FJ49" s="220">
        <v>44224.14</v>
      </c>
      <c r="FK49" s="220">
        <v>130923.11000000002</v>
      </c>
      <c r="FL49" s="220">
        <v>137340.35999999999</v>
      </c>
      <c r="FM49" s="220">
        <v>245617.27999999997</v>
      </c>
      <c r="FN49" s="220">
        <v>639959.92000000004</v>
      </c>
      <c r="FO49" s="220">
        <v>282530.25</v>
      </c>
      <c r="FP49" s="220">
        <v>1586928.52</v>
      </c>
      <c r="FQ49" s="220">
        <v>0</v>
      </c>
      <c r="FR49" s="220">
        <v>302829.90999999997</v>
      </c>
      <c r="FS49" s="220">
        <v>153459.84</v>
      </c>
      <c r="FT49" s="220">
        <v>0</v>
      </c>
      <c r="FU49" s="220">
        <v>33409.58</v>
      </c>
      <c r="FV49" s="220">
        <v>30853.25</v>
      </c>
      <c r="FW49" s="220">
        <v>49773.34</v>
      </c>
      <c r="FX49" s="220">
        <v>111684.44</v>
      </c>
      <c r="FY49" s="220">
        <v>44605.7</v>
      </c>
      <c r="FZ49" s="220">
        <v>18746.97</v>
      </c>
      <c r="GA49" s="220">
        <v>416121.16</v>
      </c>
      <c r="GB49" s="176">
        <v>70522840.990000024</v>
      </c>
      <c r="GC49" s="221">
        <v>0.54954525187315872</v>
      </c>
      <c r="GD49" s="222" t="s">
        <v>577</v>
      </c>
      <c r="GE49"/>
      <c r="GF49"/>
      <c r="GG49" s="138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</row>
    <row r="50" spans="1:250" ht="12.75" customHeight="1">
      <c r="A50" s="41">
        <v>25</v>
      </c>
      <c r="B50" s="81" t="s">
        <v>579</v>
      </c>
      <c r="C50" s="41"/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  <c r="AT50" s="144">
        <v>0</v>
      </c>
      <c r="AU50" s="144">
        <v>0</v>
      </c>
      <c r="AV50" s="144">
        <v>0</v>
      </c>
      <c r="AW50" s="144">
        <v>0</v>
      </c>
      <c r="AX50" s="144">
        <v>0</v>
      </c>
      <c r="AY50" s="144">
        <v>0</v>
      </c>
      <c r="AZ50" s="144">
        <v>0</v>
      </c>
      <c r="BA50" s="144">
        <v>0</v>
      </c>
      <c r="BB50" s="144">
        <v>0</v>
      </c>
      <c r="BC50" s="144">
        <v>0</v>
      </c>
      <c r="BD50" s="144">
        <v>0</v>
      </c>
      <c r="BE50" s="144">
        <v>0</v>
      </c>
      <c r="BF50" s="144">
        <v>0</v>
      </c>
      <c r="BG50" s="144">
        <v>0</v>
      </c>
      <c r="BH50" s="144">
        <v>0</v>
      </c>
      <c r="BI50" s="144">
        <v>0</v>
      </c>
      <c r="BJ50" s="144">
        <v>0</v>
      </c>
      <c r="BK50" s="144">
        <v>0</v>
      </c>
      <c r="BL50" s="144">
        <v>0</v>
      </c>
      <c r="BM50" s="144">
        <v>0</v>
      </c>
      <c r="BN50" s="144">
        <v>0</v>
      </c>
      <c r="BO50" s="144">
        <v>0</v>
      </c>
      <c r="BP50" s="144">
        <v>0</v>
      </c>
      <c r="BQ50" s="144">
        <v>0</v>
      </c>
      <c r="BR50" s="144">
        <v>0</v>
      </c>
      <c r="BS50" s="144">
        <v>0</v>
      </c>
      <c r="BT50" s="144">
        <v>0</v>
      </c>
      <c r="BU50" s="144">
        <v>0</v>
      </c>
      <c r="BV50" s="144">
        <v>0</v>
      </c>
      <c r="BW50" s="144">
        <v>0</v>
      </c>
      <c r="BX50" s="144">
        <v>0</v>
      </c>
      <c r="BY50" s="144">
        <v>0</v>
      </c>
      <c r="BZ50" s="144">
        <v>0</v>
      </c>
      <c r="CA50" s="144">
        <v>0</v>
      </c>
      <c r="CB50" s="144">
        <v>0</v>
      </c>
      <c r="CC50" s="144">
        <v>0</v>
      </c>
      <c r="CD50" s="144">
        <v>0</v>
      </c>
      <c r="CE50" s="144">
        <v>0</v>
      </c>
      <c r="CF50" s="144">
        <v>0</v>
      </c>
      <c r="CG50" s="144">
        <v>0</v>
      </c>
      <c r="CH50" s="144">
        <v>0</v>
      </c>
      <c r="CI50" s="144">
        <v>0</v>
      </c>
      <c r="CJ50" s="144">
        <v>0</v>
      </c>
      <c r="CK50" s="144">
        <v>0</v>
      </c>
      <c r="CL50" s="144">
        <v>0</v>
      </c>
      <c r="CM50" s="144">
        <v>0</v>
      </c>
      <c r="CN50" s="144">
        <v>0</v>
      </c>
      <c r="CO50" s="144">
        <v>0</v>
      </c>
      <c r="CP50" s="144">
        <v>0</v>
      </c>
      <c r="CQ50" s="144">
        <v>0</v>
      </c>
      <c r="CR50" s="144">
        <v>0</v>
      </c>
      <c r="CS50" s="144">
        <v>0</v>
      </c>
      <c r="CT50" s="144">
        <v>0</v>
      </c>
      <c r="CU50" s="144">
        <v>0</v>
      </c>
      <c r="CV50" s="144">
        <v>0</v>
      </c>
      <c r="CW50" s="144">
        <v>0</v>
      </c>
      <c r="CX50" s="144">
        <v>0</v>
      </c>
      <c r="CY50" s="144">
        <v>0</v>
      </c>
      <c r="CZ50" s="144">
        <v>0</v>
      </c>
      <c r="DA50" s="144">
        <v>0</v>
      </c>
      <c r="DB50" s="144">
        <v>0</v>
      </c>
      <c r="DC50" s="144">
        <v>0</v>
      </c>
      <c r="DD50" s="144">
        <v>0</v>
      </c>
      <c r="DE50" s="144">
        <v>0</v>
      </c>
      <c r="DF50" s="144">
        <v>0</v>
      </c>
      <c r="DG50" s="144">
        <v>0</v>
      </c>
      <c r="DH50" s="144">
        <v>0</v>
      </c>
      <c r="DI50" s="144">
        <v>0</v>
      </c>
      <c r="DJ50" s="144">
        <v>0</v>
      </c>
      <c r="DK50" s="144">
        <v>0</v>
      </c>
      <c r="DL50" s="144">
        <v>0</v>
      </c>
      <c r="DM50" s="144">
        <v>0</v>
      </c>
      <c r="DN50" s="144">
        <v>0</v>
      </c>
      <c r="DO50" s="144">
        <v>0</v>
      </c>
      <c r="DP50" s="144">
        <v>0</v>
      </c>
      <c r="DQ50" s="144">
        <v>0</v>
      </c>
      <c r="DR50" s="144">
        <v>0</v>
      </c>
      <c r="DS50" s="144">
        <v>0</v>
      </c>
      <c r="DT50" s="144">
        <v>0</v>
      </c>
      <c r="DU50" s="144">
        <v>0</v>
      </c>
      <c r="DV50" s="144">
        <v>0</v>
      </c>
      <c r="DW50" s="144">
        <v>0</v>
      </c>
      <c r="DX50" s="144">
        <v>0</v>
      </c>
      <c r="DY50" s="144">
        <v>0</v>
      </c>
      <c r="DZ50" s="144">
        <v>0</v>
      </c>
      <c r="EA50" s="144">
        <v>0</v>
      </c>
      <c r="EB50" s="144">
        <v>0</v>
      </c>
      <c r="EC50" s="144">
        <v>0</v>
      </c>
      <c r="ED50" s="144">
        <v>0</v>
      </c>
      <c r="EE50" s="144">
        <v>0</v>
      </c>
      <c r="EF50" s="144">
        <v>0</v>
      </c>
      <c r="EG50" s="144">
        <v>0</v>
      </c>
      <c r="EH50" s="144">
        <v>0</v>
      </c>
      <c r="EI50" s="144">
        <v>0</v>
      </c>
      <c r="EJ50" s="144">
        <v>0</v>
      </c>
      <c r="EK50" s="144">
        <v>0</v>
      </c>
      <c r="EL50" s="144">
        <v>0</v>
      </c>
      <c r="EM50" s="144">
        <v>0</v>
      </c>
      <c r="EN50" s="144">
        <v>0</v>
      </c>
      <c r="EO50" s="144">
        <v>0</v>
      </c>
      <c r="EP50" s="144">
        <v>0</v>
      </c>
      <c r="EQ50" s="144">
        <v>0</v>
      </c>
      <c r="ER50" s="144">
        <v>0</v>
      </c>
      <c r="ES50" s="144">
        <v>0</v>
      </c>
      <c r="ET50" s="144">
        <v>0</v>
      </c>
      <c r="EU50" s="144">
        <v>0</v>
      </c>
      <c r="EV50" s="144">
        <v>0</v>
      </c>
      <c r="EW50" s="144">
        <v>0</v>
      </c>
      <c r="EX50" s="144">
        <v>0</v>
      </c>
      <c r="EY50" s="144">
        <v>0</v>
      </c>
      <c r="EZ50" s="144">
        <v>0</v>
      </c>
      <c r="FA50" s="144">
        <v>0</v>
      </c>
      <c r="FB50" s="144">
        <v>0</v>
      </c>
      <c r="FC50" s="144">
        <v>0</v>
      </c>
      <c r="FD50" s="144">
        <v>0</v>
      </c>
      <c r="FE50" s="144">
        <v>0</v>
      </c>
      <c r="FF50" s="144">
        <v>0</v>
      </c>
      <c r="FG50" s="144">
        <v>0</v>
      </c>
      <c r="FH50" s="144">
        <v>0</v>
      </c>
      <c r="FI50" s="144">
        <v>0</v>
      </c>
      <c r="FJ50" s="144">
        <v>0</v>
      </c>
      <c r="FK50" s="144">
        <v>0</v>
      </c>
      <c r="FL50" s="144">
        <v>0</v>
      </c>
      <c r="FM50" s="144">
        <v>0</v>
      </c>
      <c r="FN50" s="144">
        <v>0</v>
      </c>
      <c r="FO50" s="144">
        <v>0</v>
      </c>
      <c r="FP50" s="144">
        <v>0</v>
      </c>
      <c r="FQ50" s="144">
        <v>0</v>
      </c>
      <c r="FR50" s="144">
        <v>0</v>
      </c>
      <c r="FS50" s="144">
        <v>0</v>
      </c>
      <c r="FT50" s="144">
        <v>0</v>
      </c>
      <c r="FU50" s="144">
        <v>0</v>
      </c>
      <c r="FV50" s="144">
        <v>0</v>
      </c>
      <c r="FW50" s="144">
        <v>0</v>
      </c>
      <c r="FX50" s="144">
        <v>0</v>
      </c>
      <c r="FY50" s="144">
        <v>0</v>
      </c>
      <c r="FZ50" s="144">
        <v>0</v>
      </c>
      <c r="GA50" s="144">
        <v>0</v>
      </c>
      <c r="GB50" s="144">
        <v>0</v>
      </c>
      <c r="GC50" s="4">
        <v>70522840.990000024</v>
      </c>
      <c r="GD50" t="s">
        <v>580</v>
      </c>
      <c r="GE50" s="82"/>
    </row>
    <row r="51" spans="1:250" ht="12.75" customHeight="1">
      <c r="A51" s="16">
        <v>26</v>
      </c>
      <c r="B51" s="33" t="s">
        <v>581</v>
      </c>
      <c r="E51" s="144">
        <v>701621.52</v>
      </c>
      <c r="F51" s="144">
        <v>2156961.42</v>
      </c>
      <c r="G51" s="144">
        <v>532239.5</v>
      </c>
      <c r="H51" s="144">
        <v>2030913.58</v>
      </c>
      <c r="I51" s="144">
        <v>134920.07</v>
      </c>
      <c r="J51" s="144">
        <v>95335.18</v>
      </c>
      <c r="K51" s="144">
        <v>651185.37</v>
      </c>
      <c r="L51" s="144">
        <v>120759.9</v>
      </c>
      <c r="M51" s="144">
        <v>37821.9</v>
      </c>
      <c r="N51" s="144">
        <v>151110.44</v>
      </c>
      <c r="O51" s="144">
        <v>150846.25</v>
      </c>
      <c r="P51" s="144">
        <v>6094691.4100000001</v>
      </c>
      <c r="Q51" s="144">
        <v>1527460.19</v>
      </c>
      <c r="R51" s="144">
        <v>36091.64</v>
      </c>
      <c r="S51" s="144">
        <v>4017559.86</v>
      </c>
      <c r="T51" s="144">
        <v>88884.73000000001</v>
      </c>
      <c r="U51" s="144">
        <v>190765.89</v>
      </c>
      <c r="V51" s="144">
        <v>20757.04</v>
      </c>
      <c r="W51" s="144">
        <v>14925.509999999998</v>
      </c>
      <c r="X51" s="144">
        <v>26208.28</v>
      </c>
      <c r="Y51" s="144">
        <v>21207.66</v>
      </c>
      <c r="Z51" s="144">
        <v>13099.11</v>
      </c>
      <c r="AA51" s="144">
        <v>39726.67</v>
      </c>
      <c r="AB51" s="144">
        <v>24638.73</v>
      </c>
      <c r="AC51" s="144">
        <v>2795182.68</v>
      </c>
      <c r="AD51" s="144">
        <v>3505779.55</v>
      </c>
      <c r="AE51" s="144">
        <v>67256.66</v>
      </c>
      <c r="AF51" s="144">
        <v>65746</v>
      </c>
      <c r="AG51" s="144">
        <v>34181.850000000006</v>
      </c>
      <c r="AH51" s="144">
        <v>23524.980000000003</v>
      </c>
      <c r="AI51" s="144">
        <v>165675.71000000002</v>
      </c>
      <c r="AJ51" s="144">
        <v>63893.090000000004</v>
      </c>
      <c r="AK51" s="144">
        <v>22503.620000000003</v>
      </c>
      <c r="AL51" s="144">
        <v>24805.13</v>
      </c>
      <c r="AM51" s="144">
        <v>41185.229999999996</v>
      </c>
      <c r="AN51" s="144">
        <v>46195.55</v>
      </c>
      <c r="AO51" s="144">
        <v>40145.22</v>
      </c>
      <c r="AP51" s="144">
        <v>36006.050000000003</v>
      </c>
      <c r="AQ51" s="144">
        <v>340384.13</v>
      </c>
      <c r="AR51" s="144">
        <v>6373574.1600000001</v>
      </c>
      <c r="AS51" s="144">
        <v>62888.93</v>
      </c>
      <c r="AT51" s="144">
        <v>5521778.6100000003</v>
      </c>
      <c r="AU51" s="144">
        <v>499178.56999999995</v>
      </c>
      <c r="AV51" s="144">
        <v>324467.75</v>
      </c>
      <c r="AW51" s="144">
        <v>64365.42</v>
      </c>
      <c r="AX51" s="144">
        <v>78312.94</v>
      </c>
      <c r="AY51" s="144">
        <v>20398.989999999998</v>
      </c>
      <c r="AZ51" s="144">
        <v>27839.07</v>
      </c>
      <c r="BA51" s="144">
        <v>98696.13</v>
      </c>
      <c r="BB51" s="144">
        <v>902868.02</v>
      </c>
      <c r="BC51" s="144">
        <v>943981.46</v>
      </c>
      <c r="BD51" s="144">
        <v>949195.6399999999</v>
      </c>
      <c r="BE51" s="144">
        <v>1345516.87</v>
      </c>
      <c r="BF51" s="144">
        <v>67810.080000000002</v>
      </c>
      <c r="BG51" s="144">
        <v>137459.26999999999</v>
      </c>
      <c r="BH51" s="144">
        <v>1860803</v>
      </c>
      <c r="BI51" s="144">
        <v>184410.5</v>
      </c>
      <c r="BJ51" s="144">
        <v>112822.37</v>
      </c>
      <c r="BK51" s="144">
        <v>97465.47</v>
      </c>
      <c r="BL51" s="144">
        <v>533197.66</v>
      </c>
      <c r="BM51" s="144">
        <v>1063100.93</v>
      </c>
      <c r="BN51" s="144">
        <v>38711.729999999996</v>
      </c>
      <c r="BO51" s="144">
        <v>89696.2</v>
      </c>
      <c r="BP51" s="144">
        <v>151359.35</v>
      </c>
      <c r="BQ51" s="144">
        <v>149064.18</v>
      </c>
      <c r="BR51" s="144">
        <v>37225.74</v>
      </c>
      <c r="BS51" s="144">
        <v>389991.45999999996</v>
      </c>
      <c r="BT51" s="144">
        <v>322761.29000000004</v>
      </c>
      <c r="BU51" s="144">
        <v>85685.87</v>
      </c>
      <c r="BV51" s="144">
        <v>65038.57</v>
      </c>
      <c r="BW51" s="144">
        <v>33658</v>
      </c>
      <c r="BX51" s="144">
        <v>162804.53</v>
      </c>
      <c r="BY51" s="144">
        <v>125879.27</v>
      </c>
      <c r="BZ51" s="144">
        <v>0</v>
      </c>
      <c r="CA51" s="144">
        <v>62736.639999999999</v>
      </c>
      <c r="CB51" s="144">
        <v>0</v>
      </c>
      <c r="CC51" s="144">
        <v>8522.44</v>
      </c>
      <c r="CD51" s="144">
        <v>5778583.6899999995</v>
      </c>
      <c r="CE51" s="144">
        <v>37347.82</v>
      </c>
      <c r="CF51" s="144">
        <v>10935.619999999999</v>
      </c>
      <c r="CG51" s="144">
        <v>36314.339999999997</v>
      </c>
      <c r="CH51" s="144">
        <v>31478.690000000002</v>
      </c>
      <c r="CI51" s="144">
        <v>19287.89</v>
      </c>
      <c r="CJ51" s="144">
        <v>12304.779999999999</v>
      </c>
      <c r="CK51" s="144">
        <v>44239.44</v>
      </c>
      <c r="CL51" s="144">
        <v>66285.11</v>
      </c>
      <c r="CM51" s="144">
        <v>400987.33999999997</v>
      </c>
      <c r="CN51" s="144">
        <v>88258.72</v>
      </c>
      <c r="CO51" s="144">
        <v>109733.71</v>
      </c>
      <c r="CP51" s="144">
        <v>2369707.4500000002</v>
      </c>
      <c r="CQ51" s="144">
        <v>1291014.1000000001</v>
      </c>
      <c r="CR51" s="144">
        <v>107477.35</v>
      </c>
      <c r="CS51" s="144">
        <v>61546.82</v>
      </c>
      <c r="CT51" s="144">
        <v>40283.03</v>
      </c>
      <c r="CU51" s="144">
        <v>41991.82</v>
      </c>
      <c r="CV51" s="144">
        <v>18936.03</v>
      </c>
      <c r="CW51" s="144">
        <v>14223.09</v>
      </c>
      <c r="CX51" s="144">
        <v>21895.420000000002</v>
      </c>
      <c r="CY51" s="144">
        <v>39162.43</v>
      </c>
      <c r="CZ51" s="144">
        <v>45903.19</v>
      </c>
      <c r="DA51" s="144">
        <v>15539.43</v>
      </c>
      <c r="DB51" s="144">
        <v>89733.14</v>
      </c>
      <c r="DC51" s="144">
        <v>31044.809999999998</v>
      </c>
      <c r="DD51" s="144">
        <v>37238.339999999997</v>
      </c>
      <c r="DE51" s="144">
        <v>44335.3</v>
      </c>
      <c r="DF51" s="144">
        <v>7915.3099999999995</v>
      </c>
      <c r="DG51" s="144">
        <v>26024.33</v>
      </c>
      <c r="DH51" s="144">
        <v>1600082.5899999999</v>
      </c>
      <c r="DI51" s="144">
        <v>14388.439999999999</v>
      </c>
      <c r="DJ51" s="144">
        <v>83523.88</v>
      </c>
      <c r="DK51" s="144">
        <v>246118.53999999998</v>
      </c>
      <c r="DL51" s="144">
        <v>61843.38</v>
      </c>
      <c r="DM51" s="144">
        <v>25658.71</v>
      </c>
      <c r="DN51" s="144">
        <v>331029.76000000001</v>
      </c>
      <c r="DO51" s="144">
        <v>42350.33</v>
      </c>
      <c r="DP51" s="144">
        <v>111077.28</v>
      </c>
      <c r="DQ51" s="144">
        <v>202445.53</v>
      </c>
      <c r="DR51" s="144">
        <v>40329.729999999996</v>
      </c>
      <c r="DS51" s="144">
        <v>0</v>
      </c>
      <c r="DT51" s="144">
        <v>35071.009999999995</v>
      </c>
      <c r="DU51" s="144">
        <v>33129.4</v>
      </c>
      <c r="DV51" s="144">
        <v>8912.9399999999987</v>
      </c>
      <c r="DW51" s="144">
        <v>24953.690000000002</v>
      </c>
      <c r="DX51" s="144">
        <v>31510.32</v>
      </c>
      <c r="DY51" s="144">
        <v>10932.400000000001</v>
      </c>
      <c r="DZ51" s="144">
        <v>6025.0300000000007</v>
      </c>
      <c r="EA51" s="144">
        <v>42213.17</v>
      </c>
      <c r="EB51" s="144">
        <v>191773.21</v>
      </c>
      <c r="EC51" s="144">
        <v>0</v>
      </c>
      <c r="ED51" s="144">
        <v>49326.710000000006</v>
      </c>
      <c r="EE51" s="144">
        <v>31889.06</v>
      </c>
      <c r="EF51" s="144">
        <v>0</v>
      </c>
      <c r="EG51" s="144">
        <v>18285.379999999997</v>
      </c>
      <c r="EH51" s="144">
        <v>45211.11</v>
      </c>
      <c r="EI51" s="144">
        <v>45726.21</v>
      </c>
      <c r="EJ51" s="144">
        <v>14687.77</v>
      </c>
      <c r="EK51" s="144">
        <v>567968.18000000005</v>
      </c>
      <c r="EL51" s="144">
        <v>794219.94</v>
      </c>
      <c r="EM51" s="144">
        <v>52308.509999999995</v>
      </c>
      <c r="EN51" s="144">
        <v>54222.65</v>
      </c>
      <c r="EO51" s="144">
        <v>36573.22</v>
      </c>
      <c r="EP51" s="144">
        <v>36857.279999999999</v>
      </c>
      <c r="EQ51" s="144">
        <v>15923.67</v>
      </c>
      <c r="ER51" s="144">
        <v>35869.699999999997</v>
      </c>
      <c r="ES51" s="144">
        <v>182266.56</v>
      </c>
      <c r="ET51" s="144">
        <v>65096.659999999996</v>
      </c>
      <c r="EU51" s="144">
        <v>39641.71</v>
      </c>
      <c r="EV51" s="144">
        <v>37183.990000000005</v>
      </c>
      <c r="EW51" s="144">
        <v>39055.520000000004</v>
      </c>
      <c r="EX51" s="144">
        <v>0</v>
      </c>
      <c r="EY51" s="144">
        <v>48796.44</v>
      </c>
      <c r="EZ51" s="144">
        <v>18112.04</v>
      </c>
      <c r="FA51" s="144">
        <v>10604.92</v>
      </c>
      <c r="FB51" s="144">
        <v>18641.03</v>
      </c>
      <c r="FC51" s="144">
        <v>342935.22</v>
      </c>
      <c r="FD51" s="144">
        <v>87988.040000000008</v>
      </c>
      <c r="FE51" s="144">
        <v>228121.82</v>
      </c>
      <c r="FF51" s="144">
        <v>59144.05</v>
      </c>
      <c r="FG51" s="144">
        <v>28257.519999999997</v>
      </c>
      <c r="FH51" s="144">
        <v>34287.82</v>
      </c>
      <c r="FI51" s="144">
        <v>26068.199999999997</v>
      </c>
      <c r="FJ51" s="144">
        <v>44224.14</v>
      </c>
      <c r="FK51" s="144">
        <v>130923.11000000002</v>
      </c>
      <c r="FL51" s="144">
        <v>137340.35999999999</v>
      </c>
      <c r="FM51" s="144">
        <v>245617.27999999997</v>
      </c>
      <c r="FN51" s="144">
        <v>639959.92000000004</v>
      </c>
      <c r="FO51" s="144">
        <v>282530.25</v>
      </c>
      <c r="FP51" s="144">
        <v>1586928.52</v>
      </c>
      <c r="FQ51" s="144">
        <v>0</v>
      </c>
      <c r="FR51" s="144">
        <v>302829.90999999997</v>
      </c>
      <c r="FS51" s="144">
        <v>153459.84</v>
      </c>
      <c r="FT51" s="144">
        <v>0</v>
      </c>
      <c r="FU51" s="144">
        <v>33409.58</v>
      </c>
      <c r="FV51" s="144">
        <v>30853.25</v>
      </c>
      <c r="FW51" s="144">
        <v>49773.34</v>
      </c>
      <c r="FX51" s="144">
        <v>111684.44</v>
      </c>
      <c r="FY51" s="144">
        <v>44605.7</v>
      </c>
      <c r="FZ51" s="144">
        <v>18746.97</v>
      </c>
      <c r="GA51" s="144">
        <v>416121.16</v>
      </c>
      <c r="GB51" s="144">
        <v>70522840.990000024</v>
      </c>
      <c r="GC51" s="4">
        <v>70522840.990000024</v>
      </c>
      <c r="GD51" t="s">
        <v>582</v>
      </c>
    </row>
    <row r="52" spans="1:250" ht="15.75" customHeight="1"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  <c r="AV52" s="144"/>
      <c r="AW52" s="144"/>
      <c r="AX52" s="144"/>
      <c r="AY52" s="144"/>
      <c r="AZ52" s="144"/>
      <c r="BA52" s="144"/>
      <c r="BB52" s="144"/>
      <c r="BC52" s="144"/>
      <c r="BD52" s="144"/>
      <c r="BE52" s="144"/>
      <c r="BF52" s="144"/>
      <c r="BG52" s="144"/>
      <c r="BH52" s="144"/>
      <c r="BI52" s="144"/>
      <c r="BJ52" s="144"/>
      <c r="BK52" s="144"/>
      <c r="BL52" s="144"/>
      <c r="BM52" s="144"/>
      <c r="BN52" s="144"/>
      <c r="BO52" s="144"/>
      <c r="BP52" s="144"/>
      <c r="BQ52" s="144"/>
      <c r="BR52" s="144"/>
      <c r="BS52" s="144"/>
      <c r="BT52" s="144"/>
      <c r="BU52" s="144"/>
      <c r="BV52" s="144"/>
      <c r="BW52" s="144"/>
      <c r="BX52" s="144"/>
      <c r="BY52" s="144"/>
      <c r="BZ52" s="144"/>
      <c r="CA52" s="144"/>
      <c r="CB52" s="144"/>
      <c r="CC52" s="144"/>
      <c r="CD52" s="144"/>
      <c r="CE52" s="144"/>
      <c r="CF52" s="144"/>
      <c r="CG52" s="144"/>
      <c r="CH52" s="144"/>
      <c r="CI52" s="144"/>
      <c r="CJ52" s="144"/>
      <c r="CK52" s="144"/>
      <c r="CL52" s="144"/>
      <c r="CM52" s="144"/>
      <c r="CN52" s="144"/>
      <c r="CO52" s="144"/>
      <c r="CP52" s="144"/>
      <c r="CQ52" s="144"/>
      <c r="CR52" s="144"/>
      <c r="CS52" s="144"/>
      <c r="CT52" s="144"/>
      <c r="CU52" s="144"/>
      <c r="CV52" s="144"/>
      <c r="CW52" s="144"/>
      <c r="CX52" s="144"/>
      <c r="CY52" s="144"/>
      <c r="CZ52" s="144"/>
      <c r="DA52" s="144"/>
      <c r="DB52" s="144"/>
      <c r="DC52" s="144"/>
      <c r="DD52" s="144"/>
      <c r="DE52" s="144"/>
      <c r="DF52" s="144"/>
      <c r="DG52" s="144"/>
      <c r="DH52" s="144"/>
      <c r="DI52" s="144"/>
      <c r="DJ52" s="144"/>
      <c r="DK52" s="144"/>
      <c r="DL52" s="144"/>
      <c r="DM52" s="144"/>
      <c r="DN52" s="144"/>
      <c r="DO52" s="144"/>
      <c r="DP52" s="144"/>
      <c r="DQ52" s="144"/>
      <c r="DR52" s="144"/>
      <c r="DS52" s="144"/>
      <c r="DT52" s="144"/>
      <c r="DU52" s="144"/>
      <c r="DV52" s="144"/>
      <c r="DW52" s="144"/>
      <c r="DX52" s="144"/>
      <c r="DY52" s="144"/>
      <c r="DZ52" s="144"/>
      <c r="EA52" s="144"/>
      <c r="EB52" s="144"/>
      <c r="EC52" s="144"/>
      <c r="ED52" s="144"/>
      <c r="EE52" s="144"/>
      <c r="EF52" s="144"/>
      <c r="EG52" s="144"/>
      <c r="EH52" s="144"/>
      <c r="EI52" s="144"/>
      <c r="EJ52" s="144"/>
      <c r="EK52" s="144"/>
      <c r="EL52" s="144"/>
      <c r="EM52" s="144"/>
      <c r="EN52" s="144"/>
      <c r="EO52" s="144"/>
      <c r="EP52" s="144"/>
      <c r="EQ52" s="144"/>
      <c r="ER52" s="144"/>
      <c r="ES52" s="144"/>
      <c r="ET52" s="144"/>
      <c r="EU52" s="144"/>
      <c r="EV52" s="144"/>
      <c r="EW52" s="144"/>
      <c r="EX52" s="144"/>
      <c r="EY52" s="144"/>
      <c r="EZ52" s="144"/>
      <c r="FA52" s="144"/>
      <c r="FB52" s="144"/>
      <c r="FC52" s="144"/>
      <c r="FD52" s="144"/>
      <c r="FE52" s="144"/>
      <c r="FF52" s="144"/>
      <c r="FG52" s="144"/>
      <c r="FH52" s="144"/>
      <c r="FI52" s="144"/>
      <c r="FJ52" s="144"/>
      <c r="FK52" s="144"/>
      <c r="FL52" s="144"/>
      <c r="FM52" s="144"/>
      <c r="FN52" s="144"/>
      <c r="FO52" s="144"/>
      <c r="FP52" s="144"/>
      <c r="FQ52" s="144"/>
      <c r="FR52" s="144"/>
      <c r="FS52" s="144"/>
      <c r="FT52" s="144"/>
      <c r="FU52" s="144"/>
      <c r="FV52" s="144"/>
      <c r="FW52" s="144"/>
      <c r="FX52" s="144"/>
      <c r="FY52" s="144"/>
      <c r="FZ52" s="144"/>
      <c r="GA52" s="144"/>
      <c r="GB52" s="144"/>
    </row>
    <row r="53" spans="1:250" s="234" customFormat="1" ht="15.75" customHeight="1">
      <c r="A53" s="233" t="s">
        <v>964</v>
      </c>
      <c r="B53" s="234" t="s">
        <v>921</v>
      </c>
      <c r="C53" s="235"/>
      <c r="D53" s="235"/>
      <c r="E53" s="236">
        <v>701621.52</v>
      </c>
      <c r="F53" s="236">
        <v>2156961.41</v>
      </c>
      <c r="G53" s="236">
        <v>532239.5</v>
      </c>
      <c r="H53" s="236">
        <v>2030913.56</v>
      </c>
      <c r="I53" s="236">
        <v>134920.07</v>
      </c>
      <c r="J53" s="236">
        <v>95335.18</v>
      </c>
      <c r="K53" s="236">
        <v>651185.36</v>
      </c>
      <c r="L53" s="236">
        <v>120759.9</v>
      </c>
      <c r="M53" s="236">
        <v>37821.9</v>
      </c>
      <c r="N53" s="236">
        <v>151110.44</v>
      </c>
      <c r="O53" s="236">
        <v>150846.25</v>
      </c>
      <c r="P53" s="236">
        <v>6094691.3600000003</v>
      </c>
      <c r="Q53" s="236">
        <v>1527460.18</v>
      </c>
      <c r="R53" s="236">
        <v>36091.64</v>
      </c>
      <c r="S53" s="236">
        <v>4017559.83</v>
      </c>
      <c r="T53" s="236">
        <v>88884.73</v>
      </c>
      <c r="U53" s="236">
        <v>190765.89</v>
      </c>
      <c r="V53" s="236">
        <v>20757.04</v>
      </c>
      <c r="W53" s="236">
        <v>14925.51</v>
      </c>
      <c r="X53" s="236">
        <v>26208.28</v>
      </c>
      <c r="Y53" s="236">
        <v>21207.66</v>
      </c>
      <c r="Z53" s="236">
        <v>13099.11</v>
      </c>
      <c r="AA53" s="236">
        <v>39726.67</v>
      </c>
      <c r="AB53" s="236">
        <v>24638.73</v>
      </c>
      <c r="AC53" s="236">
        <v>2795182.66</v>
      </c>
      <c r="AD53" s="236">
        <v>3505779.52</v>
      </c>
      <c r="AE53" s="236">
        <v>67256.66</v>
      </c>
      <c r="AF53" s="236">
        <v>65746</v>
      </c>
      <c r="AG53" s="236">
        <v>34181.85</v>
      </c>
      <c r="AH53" s="236">
        <v>23524.98</v>
      </c>
      <c r="AI53" s="236">
        <v>165675.71</v>
      </c>
      <c r="AJ53" s="236">
        <v>63893.09</v>
      </c>
      <c r="AK53" s="236">
        <v>22503.62</v>
      </c>
      <c r="AL53" s="236">
        <v>24805.13</v>
      </c>
      <c r="AM53" s="236">
        <v>41185.230000000003</v>
      </c>
      <c r="AN53" s="236">
        <v>46195.55</v>
      </c>
      <c r="AO53" s="236">
        <v>40145.22</v>
      </c>
      <c r="AP53" s="236">
        <v>36006.050000000003</v>
      </c>
      <c r="AQ53" s="236">
        <v>340384.13</v>
      </c>
      <c r="AR53" s="236">
        <v>6373574.1100000003</v>
      </c>
      <c r="AS53" s="236">
        <v>62888.93</v>
      </c>
      <c r="AT53" s="236">
        <v>5521778.5700000003</v>
      </c>
      <c r="AU53" s="236">
        <v>499178.56</v>
      </c>
      <c r="AV53" s="236">
        <v>324467.76</v>
      </c>
      <c r="AW53" s="236">
        <v>64365.42</v>
      </c>
      <c r="AX53" s="236">
        <v>78312.94</v>
      </c>
      <c r="AY53" s="236">
        <v>20398.990000000002</v>
      </c>
      <c r="AZ53" s="236">
        <v>27839.07</v>
      </c>
      <c r="BA53" s="236">
        <v>98696.13</v>
      </c>
      <c r="BB53" s="236">
        <v>902868.01</v>
      </c>
      <c r="BC53" s="236">
        <v>943981.45</v>
      </c>
      <c r="BD53" s="236">
        <v>949195.64</v>
      </c>
      <c r="BE53" s="236">
        <v>1345516.86</v>
      </c>
      <c r="BF53" s="236">
        <v>67810.080000000002</v>
      </c>
      <c r="BG53" s="236">
        <v>137459.26999999999</v>
      </c>
      <c r="BH53" s="236">
        <v>1860802.99</v>
      </c>
      <c r="BI53" s="236">
        <v>184410.5</v>
      </c>
      <c r="BJ53" s="236">
        <v>112822.37</v>
      </c>
      <c r="BK53" s="236">
        <v>97465.47</v>
      </c>
      <c r="BL53" s="236">
        <v>533197.65</v>
      </c>
      <c r="BM53" s="236">
        <v>1063100.92</v>
      </c>
      <c r="BN53" s="236">
        <v>38711.730000000003</v>
      </c>
      <c r="BO53" s="236">
        <v>89696.2</v>
      </c>
      <c r="BP53" s="236">
        <v>151359.35</v>
      </c>
      <c r="BQ53" s="236">
        <v>149064.18</v>
      </c>
      <c r="BR53" s="236">
        <v>37225.74</v>
      </c>
      <c r="BS53" s="236">
        <v>389991.45</v>
      </c>
      <c r="BT53" s="236">
        <v>322761.28999999998</v>
      </c>
      <c r="BU53" s="236">
        <v>85685.87</v>
      </c>
      <c r="BV53" s="236">
        <v>65038.57</v>
      </c>
      <c r="BW53" s="236">
        <v>33658</v>
      </c>
      <c r="BX53" s="236">
        <v>162804.53</v>
      </c>
      <c r="BY53" s="236">
        <v>125879.26</v>
      </c>
      <c r="BZ53" s="236">
        <v>0</v>
      </c>
      <c r="CA53" s="236">
        <v>62736.639999999999</v>
      </c>
      <c r="CB53" s="236">
        <v>0</v>
      </c>
      <c r="CC53" s="236">
        <v>8522.44</v>
      </c>
      <c r="CD53" s="236">
        <v>5778583.6500000004</v>
      </c>
      <c r="CE53" s="236">
        <v>37347.82</v>
      </c>
      <c r="CF53" s="236">
        <v>10935.62</v>
      </c>
      <c r="CG53" s="236">
        <v>36314.339999999997</v>
      </c>
      <c r="CH53" s="236">
        <v>31478.69</v>
      </c>
      <c r="CI53" s="236">
        <v>19287.89</v>
      </c>
      <c r="CJ53" s="236">
        <v>12304.78</v>
      </c>
      <c r="CK53" s="236">
        <v>44239.44</v>
      </c>
      <c r="CL53" s="236">
        <v>66285.11</v>
      </c>
      <c r="CM53" s="236">
        <v>400987.34</v>
      </c>
      <c r="CN53" s="236">
        <v>88258.72</v>
      </c>
      <c r="CO53" s="236">
        <v>109733.71</v>
      </c>
      <c r="CP53" s="236">
        <v>2369707.4300000002</v>
      </c>
      <c r="CQ53" s="236">
        <v>1291014.0900000001</v>
      </c>
      <c r="CR53" s="236">
        <v>107477.34</v>
      </c>
      <c r="CS53" s="236">
        <v>61546.81</v>
      </c>
      <c r="CT53" s="236">
        <v>40283.03</v>
      </c>
      <c r="CU53" s="236">
        <v>41991.82</v>
      </c>
      <c r="CV53" s="236">
        <v>18936.03</v>
      </c>
      <c r="CW53" s="236">
        <v>14223.09</v>
      </c>
      <c r="CX53" s="236">
        <v>21895.42</v>
      </c>
      <c r="CY53" s="236">
        <v>39162.43</v>
      </c>
      <c r="CZ53" s="236">
        <v>45903.19</v>
      </c>
      <c r="DA53" s="236">
        <v>15539.43</v>
      </c>
      <c r="DB53" s="236">
        <v>89733.13</v>
      </c>
      <c r="DC53" s="236">
        <v>31044.81</v>
      </c>
      <c r="DD53" s="236">
        <v>37238.339999999997</v>
      </c>
      <c r="DE53" s="236">
        <v>44335.3</v>
      </c>
      <c r="DF53" s="236">
        <v>7915.31</v>
      </c>
      <c r="DG53" s="236">
        <v>26024.33</v>
      </c>
      <c r="DH53" s="236">
        <v>1600082.58</v>
      </c>
      <c r="DI53" s="236">
        <v>14388.44</v>
      </c>
      <c r="DJ53" s="236">
        <v>83523.88</v>
      </c>
      <c r="DK53" s="236">
        <v>246118.53</v>
      </c>
      <c r="DL53" s="236">
        <v>61843.38</v>
      </c>
      <c r="DM53" s="236">
        <v>25658.71</v>
      </c>
      <c r="DN53" s="236">
        <v>331029.75</v>
      </c>
      <c r="DO53" s="236">
        <v>42350.33</v>
      </c>
      <c r="DP53" s="236">
        <v>111077.28</v>
      </c>
      <c r="DQ53" s="236">
        <v>202445.53</v>
      </c>
      <c r="DR53" s="236">
        <v>40330.129999999997</v>
      </c>
      <c r="DS53" s="236">
        <v>0</v>
      </c>
      <c r="DT53" s="236">
        <v>35071.01</v>
      </c>
      <c r="DU53" s="236">
        <v>33129.4</v>
      </c>
      <c r="DV53" s="236">
        <v>8912.94</v>
      </c>
      <c r="DW53" s="236">
        <v>24953.69</v>
      </c>
      <c r="DX53" s="236">
        <v>31510.32</v>
      </c>
      <c r="DY53" s="236">
        <v>10932.4</v>
      </c>
      <c r="DZ53" s="236">
        <v>6025.03</v>
      </c>
      <c r="EA53" s="236">
        <v>42213.17</v>
      </c>
      <c r="EB53" s="236">
        <v>191773.21</v>
      </c>
      <c r="EC53" s="236">
        <v>0</v>
      </c>
      <c r="ED53" s="236">
        <v>49326.71</v>
      </c>
      <c r="EE53" s="236">
        <v>31889.06</v>
      </c>
      <c r="EF53" s="236">
        <v>0</v>
      </c>
      <c r="EG53" s="236">
        <v>18285.38</v>
      </c>
      <c r="EH53" s="236">
        <v>45211.1</v>
      </c>
      <c r="EI53" s="236">
        <v>45726.21</v>
      </c>
      <c r="EJ53" s="236">
        <v>14687.77</v>
      </c>
      <c r="EK53" s="236">
        <v>567968.17000000004</v>
      </c>
      <c r="EL53" s="236">
        <v>794219.94</v>
      </c>
      <c r="EM53" s="236">
        <v>52308.51</v>
      </c>
      <c r="EN53" s="236">
        <v>54222.65</v>
      </c>
      <c r="EO53" s="236">
        <v>36573.22</v>
      </c>
      <c r="EP53" s="236">
        <v>36857.279999999999</v>
      </c>
      <c r="EQ53" s="236">
        <v>15923.67</v>
      </c>
      <c r="ER53" s="236">
        <v>35869.699999999997</v>
      </c>
      <c r="ES53" s="236">
        <v>182266.56</v>
      </c>
      <c r="ET53" s="236">
        <v>65096.66</v>
      </c>
      <c r="EU53" s="236">
        <v>39641.71</v>
      </c>
      <c r="EV53" s="236">
        <v>37183.99</v>
      </c>
      <c r="EW53" s="236">
        <v>39055.519999999997</v>
      </c>
      <c r="EX53" s="236">
        <v>0</v>
      </c>
      <c r="EY53" s="236">
        <v>48796.44</v>
      </c>
      <c r="EZ53" s="236">
        <v>18112.04</v>
      </c>
      <c r="FA53" s="236">
        <v>10604.92</v>
      </c>
      <c r="FB53" s="236">
        <v>18641.03</v>
      </c>
      <c r="FC53" s="236">
        <v>342935.22</v>
      </c>
      <c r="FD53" s="236">
        <v>87988.03</v>
      </c>
      <c r="FE53" s="236">
        <v>228121.82</v>
      </c>
      <c r="FF53" s="236">
        <v>59144.05</v>
      </c>
      <c r="FG53" s="236">
        <v>28257.52</v>
      </c>
      <c r="FH53" s="236">
        <v>34287.82</v>
      </c>
      <c r="FI53" s="236">
        <v>26068.2</v>
      </c>
      <c r="FJ53" s="236">
        <v>44224.14</v>
      </c>
      <c r="FK53" s="236">
        <v>130923.11</v>
      </c>
      <c r="FL53" s="236">
        <v>137340.35999999999</v>
      </c>
      <c r="FM53" s="236">
        <v>245617.27</v>
      </c>
      <c r="FN53" s="236">
        <v>639959.91</v>
      </c>
      <c r="FO53" s="236">
        <v>282530.25</v>
      </c>
      <c r="FP53" s="236">
        <v>1586928.5</v>
      </c>
      <c r="FQ53" s="236">
        <v>0</v>
      </c>
      <c r="FR53" s="236">
        <v>302829.90999999997</v>
      </c>
      <c r="FS53" s="236">
        <v>153459.84</v>
      </c>
      <c r="FT53" s="236">
        <v>0</v>
      </c>
      <c r="FU53" s="236">
        <v>33409.58</v>
      </c>
      <c r="FV53" s="236">
        <v>30853.25</v>
      </c>
      <c r="FW53" s="236">
        <v>49773.34</v>
      </c>
      <c r="FX53" s="236">
        <v>111684.44</v>
      </c>
      <c r="FY53" s="236">
        <v>44605.7</v>
      </c>
      <c r="FZ53" s="236">
        <v>18746.97</v>
      </c>
      <c r="GA53" s="236">
        <v>416121.15</v>
      </c>
      <c r="GB53" s="236">
        <v>70522840.830000058</v>
      </c>
    </row>
    <row r="54" spans="1:250" s="234" customFormat="1" ht="15.75" customHeight="1">
      <c r="A54" s="235"/>
      <c r="B54" s="234" t="s">
        <v>965</v>
      </c>
      <c r="C54" s="235"/>
      <c r="D54" s="235"/>
      <c r="E54" s="236">
        <v>0</v>
      </c>
      <c r="F54" s="236">
        <v>0</v>
      </c>
      <c r="G54" s="236">
        <v>0</v>
      </c>
      <c r="H54" s="236">
        <v>0</v>
      </c>
      <c r="I54" s="236">
        <v>0</v>
      </c>
      <c r="J54" s="236">
        <v>0</v>
      </c>
      <c r="K54" s="236">
        <v>0</v>
      </c>
      <c r="L54" s="236">
        <v>0</v>
      </c>
      <c r="M54" s="236">
        <v>0</v>
      </c>
      <c r="N54" s="236">
        <v>0</v>
      </c>
      <c r="O54" s="236">
        <v>0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6">
        <v>0</v>
      </c>
      <c r="W54" s="236">
        <v>0</v>
      </c>
      <c r="X54" s="236">
        <v>0</v>
      </c>
      <c r="Y54" s="236">
        <v>0</v>
      </c>
      <c r="Z54" s="236">
        <v>0</v>
      </c>
      <c r="AA54" s="236">
        <v>0</v>
      </c>
      <c r="AB54" s="236">
        <v>0</v>
      </c>
      <c r="AC54" s="236">
        <v>0</v>
      </c>
      <c r="AD54" s="236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6">
        <v>0</v>
      </c>
      <c r="AO54" s="236">
        <v>0</v>
      </c>
      <c r="AP54" s="236"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0</v>
      </c>
      <c r="BA54" s="236">
        <v>0</v>
      </c>
      <c r="BB54" s="236">
        <v>0</v>
      </c>
      <c r="BC54" s="236">
        <v>0</v>
      </c>
      <c r="BD54" s="236">
        <v>0</v>
      </c>
      <c r="BE54" s="236">
        <v>0</v>
      </c>
      <c r="BF54" s="236">
        <v>0</v>
      </c>
      <c r="BG54" s="236">
        <v>0</v>
      </c>
      <c r="BH54" s="236">
        <v>0</v>
      </c>
      <c r="BI54" s="236">
        <v>0</v>
      </c>
      <c r="BJ54" s="236">
        <v>0</v>
      </c>
      <c r="BK54" s="236">
        <v>0</v>
      </c>
      <c r="BL54" s="236">
        <v>0</v>
      </c>
      <c r="BM54" s="236">
        <v>0</v>
      </c>
      <c r="BN54" s="236">
        <v>0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0</v>
      </c>
      <c r="BV54" s="236">
        <v>0</v>
      </c>
      <c r="BW54" s="236">
        <v>0</v>
      </c>
      <c r="BX54" s="236">
        <v>0</v>
      </c>
      <c r="BY54" s="236">
        <v>0</v>
      </c>
      <c r="BZ54" s="236">
        <v>0</v>
      </c>
      <c r="CA54" s="236">
        <v>0</v>
      </c>
      <c r="CB54" s="236">
        <v>0</v>
      </c>
      <c r="CC54" s="236">
        <v>0</v>
      </c>
      <c r="CD54" s="236">
        <v>0</v>
      </c>
      <c r="CE54" s="236">
        <v>0</v>
      </c>
      <c r="CF54" s="236">
        <v>0</v>
      </c>
      <c r="CG54" s="236">
        <v>0</v>
      </c>
      <c r="CH54" s="236">
        <v>0</v>
      </c>
      <c r="CI54" s="236">
        <v>0</v>
      </c>
      <c r="CJ54" s="236">
        <v>0</v>
      </c>
      <c r="CK54" s="236">
        <v>0</v>
      </c>
      <c r="CL54" s="236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  <c r="CV54" s="236">
        <v>0</v>
      </c>
      <c r="CW54" s="236">
        <v>0</v>
      </c>
      <c r="CX54" s="236">
        <v>0</v>
      </c>
      <c r="CY54" s="236">
        <v>0</v>
      </c>
      <c r="CZ54" s="236">
        <v>0</v>
      </c>
      <c r="DA54" s="236">
        <v>0</v>
      </c>
      <c r="DB54" s="236">
        <v>0</v>
      </c>
      <c r="DC54" s="236">
        <v>0</v>
      </c>
      <c r="DD54" s="236">
        <v>0</v>
      </c>
      <c r="DE54" s="236">
        <v>0</v>
      </c>
      <c r="DF54" s="236">
        <v>0</v>
      </c>
      <c r="DG54" s="236">
        <v>0</v>
      </c>
      <c r="DH54" s="236">
        <v>0</v>
      </c>
      <c r="DI54" s="236">
        <v>0</v>
      </c>
      <c r="DJ54" s="236">
        <v>0</v>
      </c>
      <c r="DK54" s="236">
        <v>0</v>
      </c>
      <c r="DL54" s="236">
        <v>0</v>
      </c>
      <c r="DM54" s="236">
        <v>0</v>
      </c>
      <c r="DN54" s="236">
        <v>0</v>
      </c>
      <c r="DO54" s="236">
        <v>0</v>
      </c>
      <c r="DP54" s="236">
        <v>0</v>
      </c>
      <c r="DQ54" s="236">
        <v>0</v>
      </c>
      <c r="DR54" s="236">
        <v>0</v>
      </c>
      <c r="DS54" s="236">
        <v>0</v>
      </c>
      <c r="DT54" s="236">
        <v>0</v>
      </c>
      <c r="DU54" s="236">
        <v>0</v>
      </c>
      <c r="DV54" s="236">
        <v>0</v>
      </c>
      <c r="DW54" s="236">
        <v>0</v>
      </c>
      <c r="DX54" s="236">
        <v>0</v>
      </c>
      <c r="DY54" s="236">
        <v>0</v>
      </c>
      <c r="DZ54" s="236">
        <v>0</v>
      </c>
      <c r="EA54" s="236">
        <v>0</v>
      </c>
      <c r="EB54" s="236">
        <v>0</v>
      </c>
      <c r="EC54" s="236">
        <v>0</v>
      </c>
      <c r="ED54" s="236">
        <v>0</v>
      </c>
      <c r="EE54" s="236">
        <v>0</v>
      </c>
      <c r="EF54" s="236">
        <v>0</v>
      </c>
      <c r="EG54" s="236">
        <v>0</v>
      </c>
      <c r="EH54" s="236">
        <v>0</v>
      </c>
      <c r="EI54" s="236">
        <v>0</v>
      </c>
      <c r="EJ54" s="236">
        <v>0</v>
      </c>
      <c r="EK54" s="236">
        <v>0</v>
      </c>
      <c r="EL54" s="236">
        <v>0</v>
      </c>
      <c r="EM54" s="236">
        <v>0</v>
      </c>
      <c r="EN54" s="236">
        <v>0</v>
      </c>
      <c r="EO54" s="236">
        <v>0</v>
      </c>
      <c r="EP54" s="236">
        <v>0</v>
      </c>
      <c r="EQ54" s="236">
        <v>0</v>
      </c>
      <c r="ER54" s="236">
        <v>0</v>
      </c>
      <c r="ES54" s="236">
        <v>0</v>
      </c>
      <c r="ET54" s="236">
        <v>0</v>
      </c>
      <c r="EU54" s="236">
        <v>0</v>
      </c>
      <c r="EV54" s="236">
        <v>0</v>
      </c>
      <c r="EW54" s="236">
        <v>0</v>
      </c>
      <c r="EX54" s="236">
        <v>0</v>
      </c>
      <c r="EY54" s="236">
        <v>0</v>
      </c>
      <c r="EZ54" s="236">
        <v>0</v>
      </c>
      <c r="FA54" s="236">
        <v>0</v>
      </c>
      <c r="FB54" s="236">
        <v>0</v>
      </c>
      <c r="FC54" s="236">
        <v>0</v>
      </c>
      <c r="FD54" s="236">
        <v>0</v>
      </c>
      <c r="FE54" s="236">
        <v>0</v>
      </c>
      <c r="FF54" s="236">
        <v>0</v>
      </c>
      <c r="FG54" s="236">
        <v>0</v>
      </c>
      <c r="FH54" s="236">
        <v>0</v>
      </c>
      <c r="FI54" s="236">
        <v>0</v>
      </c>
      <c r="FJ54" s="236">
        <v>0</v>
      </c>
      <c r="FK54" s="236">
        <v>0</v>
      </c>
      <c r="FL54" s="236">
        <v>0</v>
      </c>
      <c r="FM54" s="236">
        <v>0</v>
      </c>
      <c r="FN54" s="236">
        <v>0</v>
      </c>
      <c r="FO54" s="236">
        <v>0</v>
      </c>
      <c r="FP54" s="236">
        <v>0</v>
      </c>
      <c r="FQ54" s="236">
        <v>0</v>
      </c>
      <c r="FR54" s="236">
        <v>0</v>
      </c>
      <c r="FS54" s="236">
        <v>0</v>
      </c>
      <c r="FT54" s="236">
        <v>0</v>
      </c>
      <c r="FU54" s="236">
        <v>0</v>
      </c>
      <c r="FV54" s="236">
        <v>0</v>
      </c>
      <c r="FW54" s="236">
        <v>0</v>
      </c>
      <c r="FX54" s="236">
        <v>0</v>
      </c>
      <c r="FY54" s="236">
        <v>0</v>
      </c>
      <c r="FZ54" s="236">
        <v>0</v>
      </c>
      <c r="GA54" s="236">
        <v>0</v>
      </c>
      <c r="GB54" s="236">
        <v>0</v>
      </c>
    </row>
    <row r="55" spans="1:250" s="234" customFormat="1" ht="15.75" customHeight="1">
      <c r="A55" s="235"/>
      <c r="C55" s="235"/>
      <c r="D55" s="235"/>
      <c r="E55" s="236">
        <v>701621.52</v>
      </c>
      <c r="F55" s="236">
        <v>2156961.41</v>
      </c>
      <c r="G55" s="236">
        <v>532239.5</v>
      </c>
      <c r="H55" s="236">
        <v>2030913.56</v>
      </c>
      <c r="I55" s="236">
        <v>134920.07</v>
      </c>
      <c r="J55" s="236">
        <v>95335.18</v>
      </c>
      <c r="K55" s="236">
        <v>651185.36</v>
      </c>
      <c r="L55" s="236">
        <v>120759.9</v>
      </c>
      <c r="M55" s="236">
        <v>37821.9</v>
      </c>
      <c r="N55" s="236">
        <v>151110.44</v>
      </c>
      <c r="O55" s="236">
        <v>150846.25</v>
      </c>
      <c r="P55" s="236">
        <v>6094691.3600000003</v>
      </c>
      <c r="Q55" s="236">
        <v>1527460.18</v>
      </c>
      <c r="R55" s="236">
        <v>36091.64</v>
      </c>
      <c r="S55" s="236">
        <v>4017559.83</v>
      </c>
      <c r="T55" s="236">
        <v>88884.73</v>
      </c>
      <c r="U55" s="236">
        <v>190765.89</v>
      </c>
      <c r="V55" s="236">
        <v>20757.04</v>
      </c>
      <c r="W55" s="236">
        <v>14925.51</v>
      </c>
      <c r="X55" s="236">
        <v>26208.28</v>
      </c>
      <c r="Y55" s="236">
        <v>21207.66</v>
      </c>
      <c r="Z55" s="236">
        <v>13099.11</v>
      </c>
      <c r="AA55" s="236">
        <v>39726.67</v>
      </c>
      <c r="AB55" s="236">
        <v>24638.73</v>
      </c>
      <c r="AC55" s="236">
        <v>2795182.66</v>
      </c>
      <c r="AD55" s="236">
        <v>3505779.52</v>
      </c>
      <c r="AE55" s="236">
        <v>67256.66</v>
      </c>
      <c r="AF55" s="236">
        <v>65746</v>
      </c>
      <c r="AG55" s="236">
        <v>34181.85</v>
      </c>
      <c r="AH55" s="236">
        <v>23524.98</v>
      </c>
      <c r="AI55" s="236">
        <v>165675.71</v>
      </c>
      <c r="AJ55" s="236">
        <v>63893.09</v>
      </c>
      <c r="AK55" s="236">
        <v>22503.62</v>
      </c>
      <c r="AL55" s="236">
        <v>24805.13</v>
      </c>
      <c r="AM55" s="236">
        <v>41185.230000000003</v>
      </c>
      <c r="AN55" s="236">
        <v>46195.55</v>
      </c>
      <c r="AO55" s="236">
        <v>40145.22</v>
      </c>
      <c r="AP55" s="236">
        <v>36006.050000000003</v>
      </c>
      <c r="AQ55" s="236">
        <v>340384.13</v>
      </c>
      <c r="AR55" s="236">
        <v>6373574.1100000003</v>
      </c>
      <c r="AS55" s="236">
        <v>62888.93</v>
      </c>
      <c r="AT55" s="236">
        <v>5521778.5700000003</v>
      </c>
      <c r="AU55" s="236">
        <v>499178.56</v>
      </c>
      <c r="AV55" s="236">
        <v>324467.76</v>
      </c>
      <c r="AW55" s="236">
        <v>64365.42</v>
      </c>
      <c r="AX55" s="236">
        <v>78312.94</v>
      </c>
      <c r="AY55" s="236">
        <v>20398.990000000002</v>
      </c>
      <c r="AZ55" s="236">
        <v>27839.07</v>
      </c>
      <c r="BA55" s="236">
        <v>98696.13</v>
      </c>
      <c r="BB55" s="236">
        <v>902868.01</v>
      </c>
      <c r="BC55" s="236">
        <v>943981.45</v>
      </c>
      <c r="BD55" s="236">
        <v>949195.64</v>
      </c>
      <c r="BE55" s="236">
        <v>1345516.86</v>
      </c>
      <c r="BF55" s="236">
        <v>67810.080000000002</v>
      </c>
      <c r="BG55" s="236">
        <v>137459.26999999999</v>
      </c>
      <c r="BH55" s="236">
        <v>1860802.99</v>
      </c>
      <c r="BI55" s="236">
        <v>184410.5</v>
      </c>
      <c r="BJ55" s="236">
        <v>112822.37</v>
      </c>
      <c r="BK55" s="236">
        <v>97465.47</v>
      </c>
      <c r="BL55" s="236">
        <v>533197.65</v>
      </c>
      <c r="BM55" s="236">
        <v>1063100.92</v>
      </c>
      <c r="BN55" s="236">
        <v>38711.730000000003</v>
      </c>
      <c r="BO55" s="236">
        <v>89696.2</v>
      </c>
      <c r="BP55" s="236">
        <v>151359.35</v>
      </c>
      <c r="BQ55" s="236">
        <v>149064.18</v>
      </c>
      <c r="BR55" s="236">
        <v>37225.74</v>
      </c>
      <c r="BS55" s="236">
        <v>389991.45</v>
      </c>
      <c r="BT55" s="236">
        <v>322761.28999999998</v>
      </c>
      <c r="BU55" s="236">
        <v>85685.87</v>
      </c>
      <c r="BV55" s="236">
        <v>65038.57</v>
      </c>
      <c r="BW55" s="236">
        <v>33658</v>
      </c>
      <c r="BX55" s="236">
        <v>162804.53</v>
      </c>
      <c r="BY55" s="236">
        <v>125879.26</v>
      </c>
      <c r="BZ55" s="236">
        <v>0</v>
      </c>
      <c r="CA55" s="236">
        <v>62736.639999999999</v>
      </c>
      <c r="CB55" s="236">
        <v>0</v>
      </c>
      <c r="CC55" s="236">
        <v>8522.44</v>
      </c>
      <c r="CD55" s="236">
        <v>5778583.6500000004</v>
      </c>
      <c r="CE55" s="236">
        <v>37347.82</v>
      </c>
      <c r="CF55" s="236">
        <v>10935.62</v>
      </c>
      <c r="CG55" s="236">
        <v>36314.339999999997</v>
      </c>
      <c r="CH55" s="236">
        <v>31478.69</v>
      </c>
      <c r="CI55" s="236">
        <v>19287.89</v>
      </c>
      <c r="CJ55" s="236">
        <v>12304.78</v>
      </c>
      <c r="CK55" s="236">
        <v>44239.44</v>
      </c>
      <c r="CL55" s="236">
        <v>66285.11</v>
      </c>
      <c r="CM55" s="236">
        <v>400987.34</v>
      </c>
      <c r="CN55" s="236">
        <v>88258.72</v>
      </c>
      <c r="CO55" s="236">
        <v>109733.71</v>
      </c>
      <c r="CP55" s="236">
        <v>2369707.4300000002</v>
      </c>
      <c r="CQ55" s="236">
        <v>1291014.0900000001</v>
      </c>
      <c r="CR55" s="236">
        <v>107477.34</v>
      </c>
      <c r="CS55" s="236">
        <v>61546.81</v>
      </c>
      <c r="CT55" s="236">
        <v>40283.03</v>
      </c>
      <c r="CU55" s="236">
        <v>41991.82</v>
      </c>
      <c r="CV55" s="236">
        <v>18936.03</v>
      </c>
      <c r="CW55" s="236">
        <v>14223.09</v>
      </c>
      <c r="CX55" s="236">
        <v>21895.42</v>
      </c>
      <c r="CY55" s="236">
        <v>39162.43</v>
      </c>
      <c r="CZ55" s="236">
        <v>45903.19</v>
      </c>
      <c r="DA55" s="236">
        <v>15539.43</v>
      </c>
      <c r="DB55" s="236">
        <v>89733.13</v>
      </c>
      <c r="DC55" s="236">
        <v>31044.81</v>
      </c>
      <c r="DD55" s="236">
        <v>37238.339999999997</v>
      </c>
      <c r="DE55" s="236">
        <v>44335.3</v>
      </c>
      <c r="DF55" s="236">
        <v>7915.31</v>
      </c>
      <c r="DG55" s="236">
        <v>26024.33</v>
      </c>
      <c r="DH55" s="236">
        <v>1600082.58</v>
      </c>
      <c r="DI55" s="236">
        <v>14388.44</v>
      </c>
      <c r="DJ55" s="236">
        <v>83523.88</v>
      </c>
      <c r="DK55" s="236">
        <v>246118.53</v>
      </c>
      <c r="DL55" s="236">
        <v>61843.38</v>
      </c>
      <c r="DM55" s="236">
        <v>25658.71</v>
      </c>
      <c r="DN55" s="236">
        <v>331029.75</v>
      </c>
      <c r="DO55" s="236">
        <v>42350.33</v>
      </c>
      <c r="DP55" s="236">
        <v>111077.28</v>
      </c>
      <c r="DQ55" s="236">
        <v>202445.53</v>
      </c>
      <c r="DR55" s="236">
        <v>40330.129999999997</v>
      </c>
      <c r="DS55" s="236">
        <v>0</v>
      </c>
      <c r="DT55" s="236">
        <v>35071.01</v>
      </c>
      <c r="DU55" s="236">
        <v>33129.4</v>
      </c>
      <c r="DV55" s="236">
        <v>8912.94</v>
      </c>
      <c r="DW55" s="236">
        <v>24953.69</v>
      </c>
      <c r="DX55" s="236">
        <v>31510.32</v>
      </c>
      <c r="DY55" s="236">
        <v>10932.4</v>
      </c>
      <c r="DZ55" s="236">
        <v>6025.03</v>
      </c>
      <c r="EA55" s="236">
        <v>42213.17</v>
      </c>
      <c r="EB55" s="236">
        <v>191773.21</v>
      </c>
      <c r="EC55" s="236">
        <v>0</v>
      </c>
      <c r="ED55" s="236">
        <v>49326.71</v>
      </c>
      <c r="EE55" s="236">
        <v>31889.06</v>
      </c>
      <c r="EF55" s="236">
        <v>0</v>
      </c>
      <c r="EG55" s="236">
        <v>18285.38</v>
      </c>
      <c r="EH55" s="236">
        <v>45211.1</v>
      </c>
      <c r="EI55" s="236">
        <v>45726.21</v>
      </c>
      <c r="EJ55" s="236">
        <v>14687.77</v>
      </c>
      <c r="EK55" s="236">
        <v>567968.17000000004</v>
      </c>
      <c r="EL55" s="236">
        <v>794219.94</v>
      </c>
      <c r="EM55" s="236">
        <v>52308.51</v>
      </c>
      <c r="EN55" s="236">
        <v>54222.65</v>
      </c>
      <c r="EO55" s="236">
        <v>36573.22</v>
      </c>
      <c r="EP55" s="236">
        <v>36857.279999999999</v>
      </c>
      <c r="EQ55" s="236">
        <v>15923.67</v>
      </c>
      <c r="ER55" s="236">
        <v>35869.699999999997</v>
      </c>
      <c r="ES55" s="236">
        <v>182266.56</v>
      </c>
      <c r="ET55" s="236">
        <v>65096.66</v>
      </c>
      <c r="EU55" s="236">
        <v>39641.71</v>
      </c>
      <c r="EV55" s="236">
        <v>37183.99</v>
      </c>
      <c r="EW55" s="236">
        <v>39055.519999999997</v>
      </c>
      <c r="EX55" s="236">
        <v>0</v>
      </c>
      <c r="EY55" s="236">
        <v>48796.44</v>
      </c>
      <c r="EZ55" s="236">
        <v>18112.04</v>
      </c>
      <c r="FA55" s="236">
        <v>10604.92</v>
      </c>
      <c r="FB55" s="236">
        <v>18641.03</v>
      </c>
      <c r="FC55" s="236">
        <v>342935.22</v>
      </c>
      <c r="FD55" s="236">
        <v>87988.03</v>
      </c>
      <c r="FE55" s="236">
        <v>228121.82</v>
      </c>
      <c r="FF55" s="236">
        <v>59144.05</v>
      </c>
      <c r="FG55" s="236">
        <v>28257.52</v>
      </c>
      <c r="FH55" s="236">
        <v>34287.82</v>
      </c>
      <c r="FI55" s="236">
        <v>26068.2</v>
      </c>
      <c r="FJ55" s="236">
        <v>44224.14</v>
      </c>
      <c r="FK55" s="236">
        <v>130923.11</v>
      </c>
      <c r="FL55" s="236">
        <v>137340.35999999999</v>
      </c>
      <c r="FM55" s="236">
        <v>245617.27</v>
      </c>
      <c r="FN55" s="236">
        <v>639959.91</v>
      </c>
      <c r="FO55" s="236">
        <v>282530.25</v>
      </c>
      <c r="FP55" s="236">
        <v>1586928.5</v>
      </c>
      <c r="FQ55" s="236">
        <v>0</v>
      </c>
      <c r="FR55" s="236">
        <v>302829.90999999997</v>
      </c>
      <c r="FS55" s="236">
        <v>153459.84</v>
      </c>
      <c r="FT55" s="236">
        <v>0</v>
      </c>
      <c r="FU55" s="236">
        <v>33409.58</v>
      </c>
      <c r="FV55" s="236">
        <v>30853.25</v>
      </c>
      <c r="FW55" s="236">
        <v>49773.34</v>
      </c>
      <c r="FX55" s="236">
        <v>111684.44</v>
      </c>
      <c r="FY55" s="236">
        <v>44605.7</v>
      </c>
      <c r="FZ55" s="236">
        <v>18746.97</v>
      </c>
      <c r="GA55" s="236">
        <v>416121.15</v>
      </c>
      <c r="GB55" s="236">
        <v>70522840.830000058</v>
      </c>
    </row>
    <row r="56" spans="1:250" s="234" customFormat="1" ht="15.75" customHeight="1">
      <c r="A56" s="235"/>
      <c r="B56" s="234" t="s">
        <v>966</v>
      </c>
      <c r="C56" s="235"/>
      <c r="D56" s="235"/>
      <c r="E56" s="236">
        <v>0</v>
      </c>
      <c r="F56" s="236">
        <v>-9.9999997764825821E-3</v>
      </c>
      <c r="G56" s="236">
        <v>0</v>
      </c>
      <c r="H56" s="236">
        <v>-2.0000000018626451E-2</v>
      </c>
      <c r="I56" s="236">
        <v>0</v>
      </c>
      <c r="J56" s="236">
        <v>0</v>
      </c>
      <c r="K56" s="236">
        <v>-1.0000000009313226E-2</v>
      </c>
      <c r="L56" s="236">
        <v>0</v>
      </c>
      <c r="M56" s="236">
        <v>0</v>
      </c>
      <c r="N56" s="236">
        <v>0</v>
      </c>
      <c r="O56" s="236">
        <v>0</v>
      </c>
      <c r="P56" s="236">
        <v>-4.9999999813735485E-2</v>
      </c>
      <c r="Q56" s="236">
        <v>-1.0000000009313226E-2</v>
      </c>
      <c r="R56" s="236">
        <v>0</v>
      </c>
      <c r="S56" s="236">
        <v>-2.9999999795109034E-2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236">
        <v>0</v>
      </c>
      <c r="Z56" s="236">
        <v>0</v>
      </c>
      <c r="AA56" s="236">
        <v>0</v>
      </c>
      <c r="AB56" s="236">
        <v>0</v>
      </c>
      <c r="AC56" s="236">
        <v>-2.0000000018626451E-2</v>
      </c>
      <c r="AD56" s="236">
        <v>-2.9999999795109034E-2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-4.9999999813735485E-2</v>
      </c>
      <c r="AS56" s="236">
        <v>0</v>
      </c>
      <c r="AT56" s="236">
        <v>-4.0000000037252903E-2</v>
      </c>
      <c r="AU56" s="236">
        <v>-9.9999999511055648E-3</v>
      </c>
      <c r="AV56" s="236">
        <v>1.0000000009313226E-2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-1.0000000009313226E-2</v>
      </c>
      <c r="BC56" s="236">
        <v>-1.0000000009313226E-2</v>
      </c>
      <c r="BD56" s="236">
        <v>0</v>
      </c>
      <c r="BE56" s="236">
        <v>-1.0000000009313226E-2</v>
      </c>
      <c r="BF56" s="236">
        <v>0</v>
      </c>
      <c r="BG56" s="236">
        <v>0</v>
      </c>
      <c r="BH56" s="236">
        <v>-1.0000000009313226E-2</v>
      </c>
      <c r="BI56" s="236">
        <v>0</v>
      </c>
      <c r="BJ56" s="236">
        <v>0</v>
      </c>
      <c r="BK56" s="236">
        <v>0</v>
      </c>
      <c r="BL56" s="236">
        <v>-1.0000000009313226E-2</v>
      </c>
      <c r="BM56" s="236">
        <v>-1.0000000009313226E-2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-9.9999999511055648E-3</v>
      </c>
      <c r="BT56" s="236">
        <v>0</v>
      </c>
      <c r="BU56" s="236">
        <v>0</v>
      </c>
      <c r="BV56" s="236">
        <v>0</v>
      </c>
      <c r="BW56" s="236">
        <v>0</v>
      </c>
      <c r="BX56" s="236">
        <v>0</v>
      </c>
      <c r="BY56" s="236">
        <v>-1.0000000009313226E-2</v>
      </c>
      <c r="BZ56" s="236">
        <v>0</v>
      </c>
      <c r="CA56" s="236">
        <v>0</v>
      </c>
      <c r="CB56" s="236">
        <v>0</v>
      </c>
      <c r="CC56" s="236">
        <v>0</v>
      </c>
      <c r="CD56" s="236">
        <v>-3.9999999105930328E-2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36">
        <v>0</v>
      </c>
      <c r="CM56" s="236">
        <v>0</v>
      </c>
      <c r="CN56" s="236">
        <v>0</v>
      </c>
      <c r="CO56" s="236">
        <v>0</v>
      </c>
      <c r="CP56" s="236">
        <v>-2.0000000018626451E-2</v>
      </c>
      <c r="CQ56" s="236">
        <v>-1.0000000009313226E-2</v>
      </c>
      <c r="CR56" s="236">
        <v>-1.0000000009313226E-2</v>
      </c>
      <c r="CS56" s="236">
        <v>-1.0000000002037268E-2</v>
      </c>
      <c r="CT56" s="236">
        <v>0</v>
      </c>
      <c r="CU56" s="236">
        <v>0</v>
      </c>
      <c r="CV56" s="236">
        <v>0</v>
      </c>
      <c r="CW56" s="236">
        <v>0</v>
      </c>
      <c r="CX56" s="236">
        <v>0</v>
      </c>
      <c r="CY56" s="236">
        <v>0</v>
      </c>
      <c r="CZ56" s="236">
        <v>0</v>
      </c>
      <c r="DA56" s="236">
        <v>0</v>
      </c>
      <c r="DB56" s="236">
        <v>-9.9999999947613105E-3</v>
      </c>
      <c r="DC56" s="236">
        <v>0</v>
      </c>
      <c r="DD56" s="236">
        <v>0</v>
      </c>
      <c r="DE56" s="236">
        <v>0</v>
      </c>
      <c r="DF56" s="236">
        <v>0</v>
      </c>
      <c r="DG56" s="236">
        <v>0</v>
      </c>
      <c r="DH56" s="236">
        <v>-9.9999997764825821E-3</v>
      </c>
      <c r="DI56" s="236">
        <v>0</v>
      </c>
      <c r="DJ56" s="236">
        <v>0</v>
      </c>
      <c r="DK56" s="236">
        <v>-9.9999999802093953E-3</v>
      </c>
      <c r="DL56" s="236">
        <v>0</v>
      </c>
      <c r="DM56" s="236">
        <v>0</v>
      </c>
      <c r="DN56" s="236">
        <v>-1.0000000009313226E-2</v>
      </c>
      <c r="DO56" s="236">
        <v>0</v>
      </c>
      <c r="DP56" s="236">
        <v>0</v>
      </c>
      <c r="DQ56" s="236">
        <v>0</v>
      </c>
      <c r="DR56" s="236">
        <v>0.40000000000145519</v>
      </c>
      <c r="DS56" s="236">
        <v>0</v>
      </c>
      <c r="DT56" s="236">
        <v>0</v>
      </c>
      <c r="DU56" s="236">
        <v>0</v>
      </c>
      <c r="DV56" s="236">
        <v>0</v>
      </c>
      <c r="DW56" s="236">
        <v>0</v>
      </c>
      <c r="DX56" s="236">
        <v>0</v>
      </c>
      <c r="DY56" s="236">
        <v>0</v>
      </c>
      <c r="DZ56" s="236">
        <v>0</v>
      </c>
      <c r="EA56" s="236">
        <v>0</v>
      </c>
      <c r="EB56" s="236">
        <v>0</v>
      </c>
      <c r="EC56" s="236">
        <v>0</v>
      </c>
      <c r="ED56" s="236">
        <v>0</v>
      </c>
      <c r="EE56" s="236">
        <v>0</v>
      </c>
      <c r="EF56" s="236">
        <v>0</v>
      </c>
      <c r="EG56" s="236">
        <v>0</v>
      </c>
      <c r="EH56" s="236">
        <v>-1.0000000002037268E-2</v>
      </c>
      <c r="EI56" s="236">
        <v>0</v>
      </c>
      <c r="EJ56" s="236">
        <v>0</v>
      </c>
      <c r="EK56" s="236">
        <v>-1.0000000009313226E-2</v>
      </c>
      <c r="EL56" s="236">
        <v>0</v>
      </c>
      <c r="EM56" s="236">
        <v>0</v>
      </c>
      <c r="EN56" s="236">
        <v>0</v>
      </c>
      <c r="EO56" s="236">
        <v>0</v>
      </c>
      <c r="EP56" s="236">
        <v>0</v>
      </c>
      <c r="EQ56" s="236">
        <v>0</v>
      </c>
      <c r="ER56" s="236">
        <v>0</v>
      </c>
      <c r="ES56" s="236">
        <v>0</v>
      </c>
      <c r="ET56" s="236">
        <v>0</v>
      </c>
      <c r="EU56" s="236">
        <v>0</v>
      </c>
      <c r="EV56" s="236">
        <v>0</v>
      </c>
      <c r="EW56" s="236">
        <v>0</v>
      </c>
      <c r="EX56" s="236">
        <v>0</v>
      </c>
      <c r="EY56" s="236">
        <v>0</v>
      </c>
      <c r="EZ56" s="236">
        <v>0</v>
      </c>
      <c r="FA56" s="236">
        <v>0</v>
      </c>
      <c r="FB56" s="236">
        <v>0</v>
      </c>
      <c r="FC56" s="236">
        <v>0</v>
      </c>
      <c r="FD56" s="236">
        <v>-1.0000000009313226E-2</v>
      </c>
      <c r="FE56" s="236">
        <v>0</v>
      </c>
      <c r="FF56" s="236">
        <v>0</v>
      </c>
      <c r="FG56" s="236">
        <v>0</v>
      </c>
      <c r="FH56" s="236">
        <v>0</v>
      </c>
      <c r="FI56" s="236">
        <v>0</v>
      </c>
      <c r="FJ56" s="236">
        <v>0</v>
      </c>
      <c r="FK56" s="236">
        <v>0</v>
      </c>
      <c r="FL56" s="236">
        <v>0</v>
      </c>
      <c r="FM56" s="236">
        <v>-9.9999999802093953E-3</v>
      </c>
      <c r="FN56" s="236">
        <v>-1.0000000009313226E-2</v>
      </c>
      <c r="FO56" s="236">
        <v>0</v>
      </c>
      <c r="FP56" s="236">
        <v>-2.0000000018626451E-2</v>
      </c>
      <c r="FQ56" s="236">
        <v>0</v>
      </c>
      <c r="FR56" s="236">
        <v>0</v>
      </c>
      <c r="FS56" s="236">
        <v>0</v>
      </c>
      <c r="FT56" s="236">
        <v>0</v>
      </c>
      <c r="FU56" s="236">
        <v>0</v>
      </c>
      <c r="FV56" s="236">
        <v>0</v>
      </c>
      <c r="FW56" s="236">
        <v>0</v>
      </c>
      <c r="FX56" s="236">
        <v>0</v>
      </c>
      <c r="FY56" s="236">
        <v>0</v>
      </c>
      <c r="FZ56" s="236">
        <v>0</v>
      </c>
      <c r="GA56" s="236">
        <v>-9.9999999511055648E-3</v>
      </c>
      <c r="GB56" s="236">
        <v>-0.15999999792984454</v>
      </c>
    </row>
    <row r="57" spans="1:250" ht="15.75" customHeight="1"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  <c r="AV57" s="144"/>
      <c r="AW57" s="144"/>
      <c r="AX57" s="144"/>
      <c r="AY57" s="144"/>
      <c r="AZ57" s="144"/>
      <c r="BA57" s="144"/>
      <c r="BB57" s="144"/>
      <c r="BC57" s="144"/>
      <c r="BD57" s="144"/>
      <c r="BE57" s="144"/>
      <c r="BF57" s="144"/>
      <c r="BG57" s="144"/>
      <c r="BH57" s="144"/>
      <c r="BI57" s="144"/>
      <c r="BJ57" s="144"/>
      <c r="BK57" s="144"/>
      <c r="BL57" s="144"/>
      <c r="BM57" s="144"/>
      <c r="BN57" s="144"/>
      <c r="BO57" s="144"/>
      <c r="BP57" s="144"/>
      <c r="BQ57" s="144"/>
      <c r="BR57" s="144"/>
      <c r="BS57" s="144"/>
      <c r="BT57" s="144"/>
      <c r="BU57" s="144"/>
      <c r="BV57" s="144"/>
      <c r="BW57" s="144"/>
      <c r="BX57" s="144"/>
      <c r="BY57" s="144"/>
      <c r="BZ57" s="220"/>
      <c r="CA57" s="144"/>
      <c r="CB57" s="220"/>
      <c r="CC57" s="144"/>
      <c r="CD57" s="144"/>
      <c r="CE57" s="144"/>
      <c r="CF57" s="144"/>
      <c r="CG57" s="144"/>
      <c r="CH57" s="144"/>
      <c r="CI57" s="144"/>
      <c r="CJ57" s="144"/>
      <c r="CK57" s="144"/>
      <c r="CL57" s="144"/>
      <c r="CM57" s="144"/>
      <c r="CN57" s="144"/>
      <c r="CO57" s="144"/>
      <c r="CP57" s="144"/>
      <c r="CQ57" s="144"/>
      <c r="CR57" s="144"/>
      <c r="CS57" s="144"/>
      <c r="CT57" s="144"/>
      <c r="CU57" s="144"/>
      <c r="CV57" s="144"/>
      <c r="CW57" s="144"/>
      <c r="CX57" s="144"/>
      <c r="CY57" s="144"/>
      <c r="CZ57" s="144"/>
      <c r="DA57" s="144"/>
      <c r="DB57" s="144"/>
      <c r="DC57" s="144"/>
      <c r="DD57" s="144"/>
      <c r="DE57" s="144"/>
      <c r="DF57" s="144"/>
      <c r="DG57" s="144"/>
      <c r="DH57" s="144"/>
      <c r="DI57" s="144"/>
      <c r="DJ57" s="144"/>
      <c r="DK57" s="144"/>
      <c r="DL57" s="144"/>
      <c r="DM57" s="144"/>
      <c r="DN57" s="144"/>
      <c r="DO57" s="144"/>
      <c r="DP57" s="144"/>
      <c r="DQ57" s="144"/>
      <c r="DR57" s="144"/>
      <c r="DS57" s="144"/>
      <c r="DT57" s="144"/>
      <c r="DU57" s="144"/>
      <c r="DV57" s="144"/>
      <c r="DW57" s="144"/>
      <c r="DX57" s="144"/>
      <c r="DY57" s="144"/>
      <c r="DZ57" s="144"/>
      <c r="EA57" s="144"/>
      <c r="EB57" s="144"/>
      <c r="EC57" s="220"/>
      <c r="ED57" s="144"/>
      <c r="EE57" s="144"/>
      <c r="EF57" s="220"/>
      <c r="EG57" s="144"/>
      <c r="EH57" s="144"/>
      <c r="EI57" s="144"/>
      <c r="EJ57" s="144"/>
      <c r="EK57" s="144"/>
      <c r="EL57" s="144"/>
      <c r="EM57" s="144"/>
      <c r="EN57" s="144"/>
      <c r="EO57" s="144"/>
      <c r="EP57" s="144"/>
      <c r="EQ57" s="144"/>
      <c r="ER57" s="144"/>
      <c r="ES57" s="144"/>
      <c r="ET57" s="144"/>
      <c r="EU57" s="144"/>
      <c r="EV57" s="144"/>
      <c r="EW57" s="144"/>
      <c r="EX57" s="144"/>
      <c r="EY57" s="144"/>
      <c r="EZ57" s="144"/>
      <c r="FA57" s="144"/>
      <c r="FB57" s="144"/>
      <c r="FC57" s="144"/>
      <c r="FD57" s="144"/>
      <c r="FE57" s="144"/>
      <c r="FF57" s="144"/>
      <c r="FG57" s="144"/>
      <c r="FH57" s="144"/>
      <c r="FI57" s="144"/>
      <c r="FJ57" s="144"/>
      <c r="FK57" s="144"/>
      <c r="FL57" s="144"/>
      <c r="FM57" s="144"/>
      <c r="FN57" s="144"/>
      <c r="FO57" s="144"/>
      <c r="FP57" s="144"/>
      <c r="FQ57" s="144"/>
      <c r="FR57" s="144"/>
      <c r="FS57" s="144"/>
      <c r="FT57" s="144"/>
      <c r="FU57" s="144"/>
      <c r="FV57" s="144"/>
      <c r="FW57" s="144"/>
      <c r="FX57" s="144"/>
      <c r="FY57" s="144"/>
      <c r="FZ57" s="144"/>
      <c r="GA57" s="144"/>
    </row>
    <row r="58" spans="1:250" ht="15.75" customHeight="1">
      <c r="BZ58" s="80"/>
      <c r="CB58" s="80"/>
      <c r="EC58" s="80"/>
      <c r="EF58" s="80"/>
    </row>
    <row r="59" spans="1:250" s="238" customFormat="1" ht="15.75" customHeight="1">
      <c r="A59" s="237"/>
      <c r="B59" s="143" t="s">
        <v>967</v>
      </c>
      <c r="C59" s="237"/>
      <c r="D59" s="237"/>
      <c r="E59" s="138">
        <v>1148016.72</v>
      </c>
      <c r="F59" s="238">
        <v>3763539.47</v>
      </c>
      <c r="G59" s="238">
        <v>968508.97</v>
      </c>
      <c r="H59" s="238">
        <v>3006211.08</v>
      </c>
      <c r="I59" s="238">
        <v>247144.14</v>
      </c>
      <c r="J59" s="238">
        <v>162390.07999999999</v>
      </c>
      <c r="K59" s="238">
        <v>1005791.27</v>
      </c>
      <c r="L59" s="238">
        <v>220006.45</v>
      </c>
      <c r="M59" s="238">
        <v>60170.25</v>
      </c>
      <c r="N59" s="238">
        <v>258515.33000000002</v>
      </c>
      <c r="O59" s="238">
        <v>244187.51</v>
      </c>
      <c r="P59" s="238">
        <v>10206557.020000001</v>
      </c>
      <c r="Q59" s="238">
        <v>2494187.2200000002</v>
      </c>
      <c r="R59" s="238">
        <v>58217.16</v>
      </c>
      <c r="S59" s="238">
        <v>5278547.83</v>
      </c>
      <c r="T59" s="238">
        <v>145001.87</v>
      </c>
      <c r="U59" s="238">
        <v>348625.11000000004</v>
      </c>
      <c r="V59" s="238">
        <v>39889.1</v>
      </c>
      <c r="W59" s="238">
        <v>27159.739999999998</v>
      </c>
      <c r="X59" s="238">
        <v>47690.85</v>
      </c>
      <c r="Y59" s="238">
        <v>16298.13</v>
      </c>
      <c r="Z59" s="238">
        <v>16947.97</v>
      </c>
      <c r="AA59" s="238">
        <v>72290.09</v>
      </c>
      <c r="AB59" s="238">
        <v>43459.86</v>
      </c>
      <c r="AC59" s="238">
        <v>4303741.32</v>
      </c>
      <c r="AD59" s="238">
        <v>6143007.0899999999</v>
      </c>
      <c r="AE59" s="238">
        <v>119105.01999999999</v>
      </c>
      <c r="AF59" s="238">
        <v>119637.1</v>
      </c>
      <c r="AG59" s="238">
        <v>63182.679999999993</v>
      </c>
      <c r="AH59" s="238">
        <v>42808.09</v>
      </c>
      <c r="AI59" s="238">
        <v>288164.39</v>
      </c>
      <c r="AJ59" s="238">
        <v>116265.38</v>
      </c>
      <c r="AK59" s="238">
        <v>39482.979999999996</v>
      </c>
      <c r="AL59" s="238">
        <v>31973.440000000002</v>
      </c>
      <c r="AM59" s="238">
        <v>74944.2</v>
      </c>
      <c r="AN59" s="238">
        <v>84061.42</v>
      </c>
      <c r="AO59" s="238">
        <v>72146.06</v>
      </c>
      <c r="AP59" s="238">
        <v>65766.540000000008</v>
      </c>
      <c r="AQ59" s="238">
        <v>619392.37</v>
      </c>
      <c r="AR59" s="238">
        <v>11597905.970000001</v>
      </c>
      <c r="AS59" s="238">
        <v>105665.88999999998</v>
      </c>
      <c r="AT59" s="238">
        <v>8765368.8599999994</v>
      </c>
      <c r="AU59" s="238">
        <v>857608.83000000007</v>
      </c>
      <c r="AV59" s="238">
        <v>511570.18</v>
      </c>
      <c r="AW59" s="238">
        <v>117124.88</v>
      </c>
      <c r="AX59" s="238">
        <v>125339.08000000002</v>
      </c>
      <c r="AY59" s="238">
        <v>37693.26</v>
      </c>
      <c r="AZ59" s="238">
        <v>50658.37</v>
      </c>
      <c r="BA59" s="238">
        <v>179596.00999999998</v>
      </c>
      <c r="BB59" s="238">
        <v>1165469.8500000001</v>
      </c>
      <c r="BC59" s="238">
        <v>1609489.6500000001</v>
      </c>
      <c r="BD59" s="238">
        <v>1727238.37</v>
      </c>
      <c r="BE59" s="238">
        <v>2031892.84</v>
      </c>
      <c r="BF59" s="238">
        <v>102162.66</v>
      </c>
      <c r="BG59" s="238">
        <v>235873.04</v>
      </c>
      <c r="BH59" s="238">
        <v>3103297.55</v>
      </c>
      <c r="BI59" s="238">
        <v>228660.32</v>
      </c>
      <c r="BJ59" s="238">
        <v>150884.82</v>
      </c>
      <c r="BK59" s="238">
        <v>163135.92000000001</v>
      </c>
      <c r="BL59" s="238">
        <v>948802.26</v>
      </c>
      <c r="BM59" s="238">
        <v>1934510.26</v>
      </c>
      <c r="BN59" s="238">
        <v>70443.22</v>
      </c>
      <c r="BO59" s="238">
        <v>158547.16</v>
      </c>
      <c r="BP59" s="238">
        <v>263496.88</v>
      </c>
      <c r="BQ59" s="238">
        <v>266732.33</v>
      </c>
      <c r="BR59" s="238">
        <v>63138.68</v>
      </c>
      <c r="BS59" s="238">
        <v>610442.55000000005</v>
      </c>
      <c r="BT59" s="238">
        <v>588503.08000000007</v>
      </c>
      <c r="BU59" s="238">
        <v>141727.99</v>
      </c>
      <c r="BV59" s="238">
        <v>118349.79999999999</v>
      </c>
      <c r="BW59" s="238">
        <v>61247</v>
      </c>
      <c r="BX59" s="238">
        <v>284650.09000000003</v>
      </c>
      <c r="BY59" s="238">
        <v>176901.48</v>
      </c>
      <c r="BZ59" s="239">
        <v>2079.9499999999998</v>
      </c>
      <c r="CA59" s="238">
        <v>114161.01000000001</v>
      </c>
      <c r="CB59" s="239">
        <v>5015.1499999999996</v>
      </c>
      <c r="CC59" s="238">
        <v>0</v>
      </c>
      <c r="CD59" s="238">
        <v>9043993.0299999993</v>
      </c>
      <c r="CE59" s="238">
        <v>56697.279999999999</v>
      </c>
      <c r="CF59" s="238">
        <v>0</v>
      </c>
      <c r="CG59" s="238">
        <v>66080.710000000006</v>
      </c>
      <c r="CH59" s="238">
        <v>59536.880000000005</v>
      </c>
      <c r="CI59" s="238">
        <v>32426.93</v>
      </c>
      <c r="CJ59" s="238">
        <v>19725.330000000002</v>
      </c>
      <c r="CK59" s="238">
        <v>73511.37</v>
      </c>
      <c r="CL59" s="238">
        <v>121101.58</v>
      </c>
      <c r="CM59" s="238">
        <v>729671.17999999993</v>
      </c>
      <c r="CN59" s="238">
        <v>156987.45000000001</v>
      </c>
      <c r="CO59" s="238">
        <v>189152.94</v>
      </c>
      <c r="CP59" s="238">
        <v>4168713.67</v>
      </c>
      <c r="CQ59" s="238">
        <v>2176089.52</v>
      </c>
      <c r="CR59" s="238">
        <v>149263.29999999999</v>
      </c>
      <c r="CS59" s="238">
        <v>111995.9</v>
      </c>
      <c r="CT59" s="238">
        <v>73302.48</v>
      </c>
      <c r="CU59" s="238">
        <v>58057.65</v>
      </c>
      <c r="CV59" s="238">
        <v>29307.15</v>
      </c>
      <c r="CW59" s="238">
        <v>24257.85</v>
      </c>
      <c r="CX59" s="238">
        <v>39842.800000000003</v>
      </c>
      <c r="CY59" s="238">
        <v>66032.31</v>
      </c>
      <c r="CZ59" s="238">
        <v>88608.98000000001</v>
      </c>
      <c r="DA59" s="238">
        <v>28380.77</v>
      </c>
      <c r="DB59" s="238">
        <v>122312.37</v>
      </c>
      <c r="DC59" s="238">
        <v>48480.009999999995</v>
      </c>
      <c r="DD59" s="238">
        <v>67762.11</v>
      </c>
      <c r="DE59" s="238">
        <v>80676.33</v>
      </c>
      <c r="DF59" s="238">
        <v>13268.24</v>
      </c>
      <c r="DG59" s="238">
        <v>46124.66</v>
      </c>
      <c r="DH59" s="238">
        <v>2881366.29</v>
      </c>
      <c r="DI59" s="238">
        <v>18750.509999999998</v>
      </c>
      <c r="DJ59" s="238">
        <v>138099.75</v>
      </c>
      <c r="DK59" s="238">
        <v>406647.55000000005</v>
      </c>
      <c r="DL59" s="238">
        <v>112535.56</v>
      </c>
      <c r="DM59" s="238">
        <v>43117.919999999998</v>
      </c>
      <c r="DN59" s="238">
        <v>598479.37</v>
      </c>
      <c r="DO59" s="238">
        <v>71692.819999999992</v>
      </c>
      <c r="DP59" s="238">
        <v>202125.81</v>
      </c>
      <c r="DQ59" s="238">
        <v>291239.65000000002</v>
      </c>
      <c r="DR59" s="238">
        <v>66550.45</v>
      </c>
      <c r="DS59" s="238">
        <v>0</v>
      </c>
      <c r="DT59" s="238">
        <v>54695.320000000007</v>
      </c>
      <c r="DU59" s="238">
        <v>60285.120000000003</v>
      </c>
      <c r="DV59" s="238">
        <v>6826.37</v>
      </c>
      <c r="DW59" s="238">
        <v>41853.35</v>
      </c>
      <c r="DX59" s="238">
        <v>28660.739999999998</v>
      </c>
      <c r="DY59" s="238">
        <v>18510.55</v>
      </c>
      <c r="DZ59" s="238">
        <v>10916.67</v>
      </c>
      <c r="EA59" s="238">
        <v>77864.709999999992</v>
      </c>
      <c r="EB59" s="238">
        <v>348967.08999999997</v>
      </c>
      <c r="EC59" s="239">
        <v>89227.05</v>
      </c>
      <c r="ED59" s="238">
        <v>89759.13</v>
      </c>
      <c r="EE59" s="238">
        <v>58782.840000000004</v>
      </c>
      <c r="EF59" s="239">
        <v>333389.28000000003</v>
      </c>
      <c r="EG59" s="238">
        <v>26367.43</v>
      </c>
      <c r="EH59" s="238">
        <v>71366.880000000005</v>
      </c>
      <c r="EI59" s="238">
        <v>0</v>
      </c>
      <c r="EJ59" s="238">
        <v>26727.14</v>
      </c>
      <c r="EK59" s="238">
        <v>953640.01</v>
      </c>
      <c r="EL59" s="238">
        <v>1336743.3600000001</v>
      </c>
      <c r="EM59" s="238">
        <v>95185.079999999987</v>
      </c>
      <c r="EN59" s="238">
        <v>91893.609999999986</v>
      </c>
      <c r="EO59" s="238">
        <v>56934.78</v>
      </c>
      <c r="EP59" s="238">
        <v>68183.48000000001</v>
      </c>
      <c r="EQ59" s="238">
        <v>29058.370000000003</v>
      </c>
      <c r="ER59" s="238">
        <v>65145.2</v>
      </c>
      <c r="ES59" s="238">
        <v>327093</v>
      </c>
      <c r="ET59" s="238">
        <v>61782.61</v>
      </c>
      <c r="EU59" s="238">
        <v>50286.01</v>
      </c>
      <c r="EV59" s="238">
        <v>66073.47</v>
      </c>
      <c r="EW59" s="238">
        <v>63787.32</v>
      </c>
      <c r="EX59" s="238">
        <v>0</v>
      </c>
      <c r="EY59" s="238">
        <v>51079.19</v>
      </c>
      <c r="EZ59" s="238">
        <v>32958.229999999996</v>
      </c>
      <c r="FA59" s="238">
        <v>19297.63</v>
      </c>
      <c r="FB59" s="238">
        <v>26022.9</v>
      </c>
      <c r="FC59" s="238">
        <v>469663.44</v>
      </c>
      <c r="FD59" s="238">
        <v>154536.33000000002</v>
      </c>
      <c r="FE59" s="238">
        <v>415110.17000000004</v>
      </c>
      <c r="FF59" s="238">
        <v>104817.32</v>
      </c>
      <c r="FG59" s="238">
        <v>53747.33</v>
      </c>
      <c r="FH59" s="238">
        <v>62393.08</v>
      </c>
      <c r="FI59" s="238">
        <v>40059.4</v>
      </c>
      <c r="FJ59" s="238">
        <v>80474.070000000007</v>
      </c>
      <c r="FK59" s="238">
        <v>238597.55</v>
      </c>
      <c r="FL59" s="238">
        <v>237858.49000000002</v>
      </c>
      <c r="FM59" s="238">
        <v>413127.23</v>
      </c>
      <c r="FN59" s="238">
        <v>953510.53</v>
      </c>
      <c r="FO59" s="238">
        <v>440772.38</v>
      </c>
      <c r="FP59" s="238">
        <v>2085269.39</v>
      </c>
      <c r="FQ59" s="238">
        <v>0</v>
      </c>
      <c r="FR59" s="238">
        <v>393908.41</v>
      </c>
      <c r="FS59" s="238">
        <v>273256.08</v>
      </c>
      <c r="FT59" s="238">
        <v>0</v>
      </c>
      <c r="FU59" s="238">
        <v>60794.97</v>
      </c>
      <c r="FV59" s="238">
        <v>55216.53</v>
      </c>
      <c r="FW59" s="238">
        <v>72283.450000000012</v>
      </c>
      <c r="FX59" s="238">
        <v>174997.09</v>
      </c>
      <c r="FY59" s="238">
        <v>79627.41</v>
      </c>
      <c r="FZ59" s="238">
        <v>34113.61</v>
      </c>
      <c r="GA59" s="238">
        <v>757209.99</v>
      </c>
      <c r="GB59" s="138">
        <v>115901091.17000002</v>
      </c>
    </row>
    <row r="60" spans="1:250" s="238" customFormat="1" ht="15.75" customHeight="1">
      <c r="A60" s="237"/>
      <c r="C60" s="237"/>
      <c r="D60" s="237"/>
      <c r="E60" s="138">
        <v>1.0000000009313226E-2</v>
      </c>
      <c r="F60" s="138">
        <v>1.0000000242143869E-2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-1.0000000009313226E-2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9.9999999947613105E-3</v>
      </c>
      <c r="AB60" s="138">
        <v>0</v>
      </c>
      <c r="AC60" s="138">
        <v>0</v>
      </c>
      <c r="AD60" s="138">
        <v>0</v>
      </c>
      <c r="AE60" s="138">
        <v>0</v>
      </c>
      <c r="AF60" s="138">
        <v>0</v>
      </c>
      <c r="AG60" s="138">
        <v>0</v>
      </c>
      <c r="AH60" s="138">
        <v>0</v>
      </c>
      <c r="AI60" s="138">
        <v>0</v>
      </c>
      <c r="AJ60" s="138">
        <v>0</v>
      </c>
      <c r="AK60" s="138">
        <v>0</v>
      </c>
      <c r="AL60" s="138">
        <v>0</v>
      </c>
      <c r="AM60" s="138">
        <v>0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0</v>
      </c>
      <c r="AT60" s="138">
        <v>9.9999997764825821E-3</v>
      </c>
      <c r="AU60" s="138">
        <v>-9.9999998928979039E-3</v>
      </c>
      <c r="AV60" s="138">
        <v>0</v>
      </c>
      <c r="AW60" s="138">
        <v>0</v>
      </c>
      <c r="AX60" s="138">
        <v>0</v>
      </c>
      <c r="AY60" s="138">
        <v>0</v>
      </c>
      <c r="AZ60" s="138">
        <v>-9.9999999947613105E-3</v>
      </c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1.0000000009313226E-2</v>
      </c>
      <c r="BG60" s="138">
        <v>0</v>
      </c>
      <c r="BH60" s="138">
        <v>-1.0000000242143869E-2</v>
      </c>
      <c r="BI60" s="138">
        <v>0</v>
      </c>
      <c r="BJ60" s="138">
        <v>0</v>
      </c>
      <c r="BK60" s="138">
        <v>0</v>
      </c>
      <c r="BL60" s="138">
        <v>0</v>
      </c>
      <c r="BM60" s="138">
        <v>-1.0000000009313226E-2</v>
      </c>
      <c r="BN60" s="138">
        <v>0</v>
      </c>
      <c r="BO60" s="138">
        <v>0</v>
      </c>
      <c r="BP60" s="138">
        <v>0</v>
      </c>
      <c r="BQ60" s="138">
        <v>0</v>
      </c>
      <c r="BR60" s="138">
        <v>-1.0000000002037268E-2</v>
      </c>
      <c r="BS60" s="138">
        <v>0</v>
      </c>
      <c r="BT60" s="138">
        <v>0</v>
      </c>
      <c r="BU60" s="138">
        <v>9.9999999802093953E-3</v>
      </c>
      <c r="BV60" s="138">
        <v>0</v>
      </c>
      <c r="BW60" s="138">
        <v>0</v>
      </c>
      <c r="BX60" s="138">
        <v>0</v>
      </c>
      <c r="BY60" s="138">
        <v>-9.9999999802093953E-3</v>
      </c>
      <c r="BZ60" s="176">
        <v>2079.9499999999998</v>
      </c>
      <c r="CA60" s="138">
        <v>0</v>
      </c>
      <c r="CB60" s="176">
        <v>5015.1499999999996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  <c r="CM60" s="138">
        <v>-1.0000000009313226E-2</v>
      </c>
      <c r="CN60" s="138">
        <v>0</v>
      </c>
      <c r="CO60" s="138">
        <v>0</v>
      </c>
      <c r="CP60" s="138">
        <v>0</v>
      </c>
      <c r="CQ60" s="138">
        <v>0</v>
      </c>
      <c r="CR60" s="138">
        <v>0</v>
      </c>
      <c r="CS60" s="138">
        <v>0</v>
      </c>
      <c r="CT60" s="138">
        <v>0</v>
      </c>
      <c r="CU60" s="138">
        <v>0</v>
      </c>
      <c r="CV60" s="138">
        <v>1.0000000002037268E-2</v>
      </c>
      <c r="CW60" s="138">
        <v>0</v>
      </c>
      <c r="CX60" s="138">
        <v>0</v>
      </c>
      <c r="CY60" s="138">
        <v>0</v>
      </c>
      <c r="CZ60" s="138">
        <v>0</v>
      </c>
      <c r="DA60" s="138">
        <v>0</v>
      </c>
      <c r="DB60" s="138">
        <v>0</v>
      </c>
      <c r="DC60" s="138">
        <v>0</v>
      </c>
      <c r="DD60" s="138">
        <v>0</v>
      </c>
      <c r="DE60" s="138">
        <v>0</v>
      </c>
      <c r="DF60" s="138">
        <v>0</v>
      </c>
      <c r="DG60" s="138">
        <v>0</v>
      </c>
      <c r="DH60" s="138">
        <v>0</v>
      </c>
      <c r="DI60" s="138">
        <v>0</v>
      </c>
      <c r="DJ60" s="138">
        <v>0</v>
      </c>
      <c r="DK60" s="138">
        <v>0</v>
      </c>
      <c r="DL60" s="138">
        <v>0</v>
      </c>
      <c r="DM60" s="138">
        <v>0</v>
      </c>
      <c r="DN60" s="138">
        <v>0</v>
      </c>
      <c r="DO60" s="138">
        <v>9.9999999947613105E-3</v>
      </c>
      <c r="DP60" s="138">
        <v>0</v>
      </c>
      <c r="DQ60" s="138">
        <v>0</v>
      </c>
      <c r="DR60" s="138">
        <v>0</v>
      </c>
      <c r="DS60" s="138">
        <v>0</v>
      </c>
      <c r="DT60" s="138">
        <v>0</v>
      </c>
      <c r="DU60" s="138">
        <v>0</v>
      </c>
      <c r="DV60" s="138">
        <v>0</v>
      </c>
      <c r="DW60" s="138">
        <v>1.0000000002037268E-2</v>
      </c>
      <c r="DX60" s="138">
        <v>0</v>
      </c>
      <c r="DY60" s="138">
        <v>0</v>
      </c>
      <c r="DZ60" s="138">
        <v>0</v>
      </c>
      <c r="EA60" s="138">
        <v>-1.0000000009313226E-2</v>
      </c>
      <c r="EB60" s="138">
        <v>0</v>
      </c>
      <c r="EC60" s="176">
        <v>89227.05</v>
      </c>
      <c r="ED60" s="138">
        <v>0</v>
      </c>
      <c r="EE60" s="138">
        <v>1.0000000002037268E-2</v>
      </c>
      <c r="EF60" s="176">
        <v>333389.28000000003</v>
      </c>
      <c r="EG60" s="138">
        <v>0</v>
      </c>
      <c r="EH60" s="138">
        <v>0</v>
      </c>
      <c r="EI60" s="138">
        <v>0</v>
      </c>
      <c r="EJ60" s="138">
        <v>0</v>
      </c>
      <c r="EK60" s="138">
        <v>0</v>
      </c>
      <c r="EL60" s="138">
        <v>0</v>
      </c>
      <c r="EM60" s="138">
        <v>0</v>
      </c>
      <c r="EN60" s="138">
        <v>0</v>
      </c>
      <c r="EO60" s="138">
        <v>0</v>
      </c>
      <c r="EP60" s="138">
        <v>0</v>
      </c>
      <c r="EQ60" s="138">
        <v>0</v>
      </c>
      <c r="ER60" s="138">
        <v>0</v>
      </c>
      <c r="ES60" s="138">
        <v>-1.0000000009313226E-2</v>
      </c>
      <c r="ET60" s="138">
        <v>1.0000000002037268E-2</v>
      </c>
      <c r="EU60" s="138">
        <v>0</v>
      </c>
      <c r="EV60" s="138">
        <v>0</v>
      </c>
      <c r="EW60" s="138">
        <v>0</v>
      </c>
      <c r="EX60" s="138">
        <v>0</v>
      </c>
      <c r="EY60" s="138">
        <v>0</v>
      </c>
      <c r="EZ60" s="138">
        <v>0</v>
      </c>
      <c r="FA60" s="138">
        <v>0</v>
      </c>
      <c r="FB60" s="138">
        <v>0</v>
      </c>
      <c r="FC60" s="138">
        <v>0</v>
      </c>
      <c r="FD60" s="138">
        <v>0</v>
      </c>
      <c r="FE60" s="138">
        <v>0</v>
      </c>
      <c r="FF60" s="138">
        <v>0</v>
      </c>
      <c r="FG60" s="138">
        <v>0</v>
      </c>
      <c r="FH60" s="138">
        <v>0</v>
      </c>
      <c r="FI60" s="138">
        <v>0</v>
      </c>
      <c r="FJ60" s="138">
        <v>1.0000000009313226E-2</v>
      </c>
      <c r="FK60" s="138">
        <v>0</v>
      </c>
      <c r="FL60" s="138">
        <v>0</v>
      </c>
      <c r="FM60" s="138">
        <v>1.0000000009313226E-2</v>
      </c>
      <c r="FN60" s="138">
        <v>0</v>
      </c>
      <c r="FO60" s="138">
        <v>0</v>
      </c>
      <c r="FP60" s="138">
        <v>0</v>
      </c>
      <c r="FQ60" s="138">
        <v>0</v>
      </c>
      <c r="FR60" s="138">
        <v>0</v>
      </c>
      <c r="FS60" s="138">
        <v>0</v>
      </c>
      <c r="FT60" s="138">
        <v>0</v>
      </c>
      <c r="FU60" s="138">
        <v>0</v>
      </c>
      <c r="FV60" s="138">
        <v>0</v>
      </c>
      <c r="FW60" s="138">
        <v>0</v>
      </c>
      <c r="FX60" s="138">
        <v>0</v>
      </c>
      <c r="FY60" s="138">
        <v>0</v>
      </c>
      <c r="FZ60" s="138">
        <v>1.0000000002037268E-2</v>
      </c>
      <c r="GA60" s="138">
        <v>0</v>
      </c>
      <c r="GB60" s="138">
        <v>429711.46999999991</v>
      </c>
    </row>
    <row r="61" spans="1:250" s="238" customFormat="1" ht="15.75" customHeight="1">
      <c r="A61" s="237"/>
      <c r="C61" s="237"/>
      <c r="D61" s="237"/>
      <c r="E61" s="138"/>
      <c r="GB61" s="138"/>
    </row>
    <row r="62" spans="1:250" s="238" customFormat="1" ht="15.75" customHeight="1">
      <c r="A62" s="237"/>
      <c r="B62" s="143" t="s">
        <v>968</v>
      </c>
      <c r="C62" s="237"/>
      <c r="D62" s="237"/>
      <c r="E62" s="138">
        <v>229603.34</v>
      </c>
      <c r="F62" s="238">
        <v>752707.89</v>
      </c>
      <c r="G62" s="238">
        <v>193701.79</v>
      </c>
      <c r="H62" s="238">
        <v>601242.22</v>
      </c>
      <c r="I62" s="238">
        <v>51481.37</v>
      </c>
      <c r="J62" s="238">
        <v>32478.02</v>
      </c>
      <c r="K62" s="238">
        <v>211943.82</v>
      </c>
      <c r="L62" s="238">
        <v>44329.94</v>
      </c>
      <c r="M62" s="238">
        <v>12034.05</v>
      </c>
      <c r="N62" s="238">
        <v>59011.58</v>
      </c>
      <c r="O62" s="238">
        <v>59360.61</v>
      </c>
      <c r="P62" s="238">
        <v>2041311.4</v>
      </c>
      <c r="Q62" s="238">
        <v>498837.44</v>
      </c>
      <c r="R62" s="238">
        <v>11643.43</v>
      </c>
      <c r="S62" s="238">
        <v>1055709.57</v>
      </c>
      <c r="T62" s="238">
        <v>29000.37</v>
      </c>
      <c r="U62" s="238">
        <v>71600.320000000007</v>
      </c>
      <c r="V62" s="238">
        <v>11068.67</v>
      </c>
      <c r="W62" s="238">
        <v>5431.95</v>
      </c>
      <c r="X62" s="238">
        <v>9538.17</v>
      </c>
      <c r="Y62" s="238">
        <v>3259.63</v>
      </c>
      <c r="Z62" s="238">
        <v>4204.16</v>
      </c>
      <c r="AA62" s="238">
        <v>14458.02</v>
      </c>
      <c r="AB62" s="238">
        <v>9100.2999999999993</v>
      </c>
      <c r="AC62" s="238">
        <v>860748.26</v>
      </c>
      <c r="AD62" s="238">
        <v>1228601.42</v>
      </c>
      <c r="AE62" s="238">
        <v>27143.17</v>
      </c>
      <c r="AF62" s="238">
        <v>23927.42</v>
      </c>
      <c r="AG62" s="238">
        <v>13872.18</v>
      </c>
      <c r="AH62" s="238">
        <v>8561.6200000000008</v>
      </c>
      <c r="AI62" s="238">
        <v>58485.2</v>
      </c>
      <c r="AJ62" s="238">
        <v>23253.08</v>
      </c>
      <c r="AK62" s="238">
        <v>8825.41</v>
      </c>
      <c r="AL62" s="238">
        <v>6394.69</v>
      </c>
      <c r="AM62" s="238">
        <v>14988.84</v>
      </c>
      <c r="AN62" s="238">
        <v>16812.28</v>
      </c>
      <c r="AO62" s="238">
        <v>14429.21</v>
      </c>
      <c r="AP62" s="238">
        <v>13463.74</v>
      </c>
      <c r="AQ62" s="238">
        <v>123878.47</v>
      </c>
      <c r="AR62" s="238">
        <v>2319581.19</v>
      </c>
      <c r="AS62" s="238">
        <v>21133.18</v>
      </c>
      <c r="AT62" s="238">
        <v>1753073.77</v>
      </c>
      <c r="AU62" s="238">
        <v>171521.77</v>
      </c>
      <c r="AV62" s="238">
        <v>102314.04</v>
      </c>
      <c r="AW62" s="238">
        <v>23424.98</v>
      </c>
      <c r="AX62" s="238">
        <v>25067.82</v>
      </c>
      <c r="AY62" s="238">
        <v>8259.9500000000007</v>
      </c>
      <c r="AZ62" s="238">
        <v>10131.67</v>
      </c>
      <c r="BA62" s="238">
        <v>35919.199999999997</v>
      </c>
      <c r="BB62" s="238">
        <v>233093.97</v>
      </c>
      <c r="BC62" s="238">
        <v>321897.93</v>
      </c>
      <c r="BD62" s="238">
        <v>345447.67</v>
      </c>
      <c r="BE62" s="238">
        <v>406378.57</v>
      </c>
      <c r="BF62" s="238">
        <v>20432.53</v>
      </c>
      <c r="BG62" s="238">
        <v>47174.61</v>
      </c>
      <c r="BH62" s="238">
        <v>620659.51</v>
      </c>
      <c r="BI62" s="238">
        <v>52402.18</v>
      </c>
      <c r="BJ62" s="238">
        <v>30176.959999999999</v>
      </c>
      <c r="BK62" s="238">
        <v>32648.65</v>
      </c>
      <c r="BL62" s="238">
        <v>189760.45</v>
      </c>
      <c r="BM62" s="238">
        <v>386902.05</v>
      </c>
      <c r="BN62" s="238">
        <v>14088.64</v>
      </c>
      <c r="BO62" s="238">
        <v>31709.43</v>
      </c>
      <c r="BP62" s="238">
        <v>52708.34</v>
      </c>
      <c r="BQ62" s="238">
        <v>53346.47</v>
      </c>
      <c r="BR62" s="238">
        <v>14069.37</v>
      </c>
      <c r="BS62" s="238">
        <v>132535.07999999999</v>
      </c>
      <c r="BT62" s="238">
        <v>119183.19</v>
      </c>
      <c r="BU62" s="238">
        <v>28345.599999999999</v>
      </c>
      <c r="BV62" s="238">
        <v>23669.96</v>
      </c>
      <c r="BW62" s="238">
        <v>12249.4</v>
      </c>
      <c r="BX62" s="238">
        <v>56930.02</v>
      </c>
      <c r="BY62" s="238">
        <v>35380.300000000003</v>
      </c>
      <c r="BZ62" s="239">
        <v>738.53</v>
      </c>
      <c r="CA62" s="238">
        <v>22832.2</v>
      </c>
      <c r="CB62" s="239">
        <v>1369.28</v>
      </c>
      <c r="CC62" s="238">
        <v>0</v>
      </c>
      <c r="CD62" s="238">
        <v>1808798.61</v>
      </c>
      <c r="CE62" s="238">
        <v>11339.46</v>
      </c>
      <c r="CF62" s="238">
        <v>0</v>
      </c>
      <c r="CG62" s="238">
        <v>13216.14</v>
      </c>
      <c r="CH62" s="238">
        <v>14744.25</v>
      </c>
      <c r="CI62" s="238">
        <v>6485.39</v>
      </c>
      <c r="CJ62" s="238">
        <v>4003.68</v>
      </c>
      <c r="CK62" s="238">
        <v>14702.27</v>
      </c>
      <c r="CL62" s="238">
        <v>24828.41</v>
      </c>
      <c r="CM62" s="238">
        <v>145934.24</v>
      </c>
      <c r="CN62" s="238">
        <v>38928.57</v>
      </c>
      <c r="CO62" s="238">
        <v>37830.589999999997</v>
      </c>
      <c r="CP62" s="238">
        <v>833742.73</v>
      </c>
      <c r="CQ62" s="238">
        <v>435217.9</v>
      </c>
      <c r="CR62" s="238">
        <v>31695.26</v>
      </c>
      <c r="CS62" s="238">
        <v>22399.18</v>
      </c>
      <c r="CT62" s="238">
        <v>14660.5</v>
      </c>
      <c r="CU62" s="238">
        <v>14213.38</v>
      </c>
      <c r="CV62" s="238">
        <v>5861.43</v>
      </c>
      <c r="CW62" s="238">
        <v>5811.92</v>
      </c>
      <c r="CX62" s="238">
        <v>7968.56</v>
      </c>
      <c r="CY62" s="238">
        <v>13206.46</v>
      </c>
      <c r="CZ62" s="238">
        <v>24110.57</v>
      </c>
      <c r="DA62" s="238">
        <v>5806.81</v>
      </c>
      <c r="DB62" s="238">
        <v>33277.699999999997</v>
      </c>
      <c r="DC62" s="238">
        <v>9764.1299999999992</v>
      </c>
      <c r="DD62" s="238">
        <v>13552.42</v>
      </c>
      <c r="DE62" s="238">
        <v>16135.27</v>
      </c>
      <c r="DF62" s="238">
        <v>2653.65</v>
      </c>
      <c r="DG62" s="238">
        <v>9224.93</v>
      </c>
      <c r="DH62" s="238">
        <v>576273.26</v>
      </c>
      <c r="DI62" s="238">
        <v>3750.1</v>
      </c>
      <c r="DJ62" s="238">
        <v>48438.97</v>
      </c>
      <c r="DK62" s="238">
        <v>82955.350000000006</v>
      </c>
      <c r="DL62" s="238">
        <v>22507.11</v>
      </c>
      <c r="DM62" s="238">
        <v>8623.58</v>
      </c>
      <c r="DN62" s="238">
        <v>123916.04</v>
      </c>
      <c r="DO62" s="238">
        <v>16373.06</v>
      </c>
      <c r="DP62" s="238">
        <v>40425.160000000003</v>
      </c>
      <c r="DQ62" s="238">
        <v>62482.17</v>
      </c>
      <c r="DR62" s="238">
        <v>13310.29</v>
      </c>
      <c r="DS62" s="238">
        <v>0</v>
      </c>
      <c r="DT62" s="238">
        <v>15458.59</v>
      </c>
      <c r="DU62" s="238">
        <v>12057.02</v>
      </c>
      <c r="DV62" s="238">
        <v>4512.87</v>
      </c>
      <c r="DW62" s="238">
        <v>8370.67</v>
      </c>
      <c r="DX62" s="238">
        <v>5732.15</v>
      </c>
      <c r="DY62" s="238">
        <v>3702.11</v>
      </c>
      <c r="DZ62" s="238">
        <v>2581.12</v>
      </c>
      <c r="EA62" s="238">
        <v>16893.55</v>
      </c>
      <c r="EB62" s="238">
        <v>69793.42</v>
      </c>
      <c r="EC62" s="239">
        <v>17845.41</v>
      </c>
      <c r="ED62" s="238">
        <v>17951.830000000002</v>
      </c>
      <c r="EE62" s="238">
        <v>12705.85</v>
      </c>
      <c r="EF62" s="239">
        <v>82402.33</v>
      </c>
      <c r="EG62" s="238">
        <v>5273.49</v>
      </c>
      <c r="EH62" s="238">
        <v>15675.33</v>
      </c>
      <c r="EI62" s="238">
        <v>0</v>
      </c>
      <c r="EJ62" s="238">
        <v>5345.43</v>
      </c>
      <c r="EK62" s="238">
        <v>190728</v>
      </c>
      <c r="EL62" s="238">
        <v>267348.67</v>
      </c>
      <c r="EM62" s="238">
        <v>19037.02</v>
      </c>
      <c r="EN62" s="238">
        <v>18378.72</v>
      </c>
      <c r="EO62" s="238">
        <v>11386.96</v>
      </c>
      <c r="EP62" s="238">
        <v>15038.82</v>
      </c>
      <c r="EQ62" s="238">
        <v>8019.74</v>
      </c>
      <c r="ER62" s="238">
        <v>13094.9</v>
      </c>
      <c r="ES62" s="238">
        <v>67112.990000000005</v>
      </c>
      <c r="ET62" s="238">
        <v>15946.64</v>
      </c>
      <c r="EU62" s="238">
        <v>10057.200000000001</v>
      </c>
      <c r="EV62" s="238">
        <v>13214.69</v>
      </c>
      <c r="EW62" s="238">
        <v>12757.46</v>
      </c>
      <c r="EX62" s="238">
        <v>0</v>
      </c>
      <c r="EY62" s="238">
        <v>10215.84</v>
      </c>
      <c r="EZ62" s="238">
        <v>6591.65</v>
      </c>
      <c r="FA62" s="238">
        <v>3859.53</v>
      </c>
      <c r="FB62" s="238">
        <v>5204.58</v>
      </c>
      <c r="FC62" s="238">
        <v>93932.69</v>
      </c>
      <c r="FD62" s="238">
        <v>30907.27</v>
      </c>
      <c r="FE62" s="238">
        <v>83022.03</v>
      </c>
      <c r="FF62" s="238">
        <v>21059.4</v>
      </c>
      <c r="FG62" s="238">
        <v>13676.87</v>
      </c>
      <c r="FH62" s="238">
        <v>12478.62</v>
      </c>
      <c r="FI62" s="238">
        <v>8011.88</v>
      </c>
      <c r="FJ62" s="238">
        <v>16094.81</v>
      </c>
      <c r="FK62" s="238">
        <v>48170.48</v>
      </c>
      <c r="FL62" s="238">
        <v>47571.7</v>
      </c>
      <c r="FM62" s="238">
        <v>82625.45</v>
      </c>
      <c r="FN62" s="238">
        <v>190702.11</v>
      </c>
      <c r="FO62" s="238">
        <v>90680.29</v>
      </c>
      <c r="FP62" s="238">
        <v>417053.88</v>
      </c>
      <c r="FQ62" s="238">
        <v>0</v>
      </c>
      <c r="FR62" s="238">
        <v>78781.679999999993</v>
      </c>
      <c r="FS62" s="238">
        <v>54651.22</v>
      </c>
      <c r="FT62" s="238">
        <v>0</v>
      </c>
      <c r="FU62" s="238">
        <v>12158.99</v>
      </c>
      <c r="FV62" s="238">
        <v>11451.26</v>
      </c>
      <c r="FW62" s="238">
        <v>22064.15</v>
      </c>
      <c r="FX62" s="238">
        <v>34999.42</v>
      </c>
      <c r="FY62" s="238">
        <v>16730.57</v>
      </c>
      <c r="FZ62" s="238">
        <v>6822.72</v>
      </c>
      <c r="GA62" s="238">
        <v>151442</v>
      </c>
      <c r="GB62" s="138">
        <v>23361555.079999983</v>
      </c>
    </row>
    <row r="63" spans="1:250" s="238" customFormat="1" ht="15.75" customHeight="1">
      <c r="A63" s="237"/>
      <c r="C63" s="237"/>
      <c r="D63" s="237"/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0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76">
        <v>-738.53</v>
      </c>
      <c r="CA63" s="138">
        <v>0</v>
      </c>
      <c r="CB63" s="176">
        <v>-1369.28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  <c r="CZ63" s="138">
        <v>0</v>
      </c>
      <c r="DA63" s="138">
        <v>0</v>
      </c>
      <c r="DB63" s="138">
        <v>0</v>
      </c>
      <c r="DC63" s="138">
        <v>0</v>
      </c>
      <c r="DD63" s="138">
        <v>0</v>
      </c>
      <c r="DE63" s="138">
        <v>0</v>
      </c>
      <c r="DF63" s="138">
        <v>0</v>
      </c>
      <c r="DG63" s="138">
        <v>0</v>
      </c>
      <c r="DH63" s="138">
        <v>0</v>
      </c>
      <c r="DI63" s="138">
        <v>0</v>
      </c>
      <c r="DJ63" s="138">
        <v>0</v>
      </c>
      <c r="DK63" s="138">
        <v>0</v>
      </c>
      <c r="DL63" s="138">
        <v>0</v>
      </c>
      <c r="DM63" s="138">
        <v>0</v>
      </c>
      <c r="DN63" s="138">
        <v>0</v>
      </c>
      <c r="DO63" s="138">
        <v>0</v>
      </c>
      <c r="DP63" s="138">
        <v>0</v>
      </c>
      <c r="DQ63" s="138">
        <v>0</v>
      </c>
      <c r="DR63" s="138">
        <v>0</v>
      </c>
      <c r="DS63" s="138">
        <v>0</v>
      </c>
      <c r="DT63" s="138">
        <v>0</v>
      </c>
      <c r="DU63" s="138">
        <v>0</v>
      </c>
      <c r="DV63" s="138">
        <v>0</v>
      </c>
      <c r="DW63" s="138">
        <v>0</v>
      </c>
      <c r="DX63" s="138">
        <v>0</v>
      </c>
      <c r="DY63" s="138">
        <v>0</v>
      </c>
      <c r="DZ63" s="138">
        <v>0</v>
      </c>
      <c r="EA63" s="138">
        <v>0</v>
      </c>
      <c r="EB63" s="138">
        <v>0</v>
      </c>
      <c r="EC63" s="176">
        <v>-17845.41</v>
      </c>
      <c r="ED63" s="138">
        <v>0</v>
      </c>
      <c r="EE63" s="138">
        <v>0</v>
      </c>
      <c r="EF63" s="176">
        <v>-82402.33</v>
      </c>
      <c r="EG63" s="138">
        <v>0</v>
      </c>
      <c r="EH63" s="138">
        <v>0</v>
      </c>
      <c r="EI63" s="138">
        <v>0</v>
      </c>
      <c r="EJ63" s="138">
        <v>0</v>
      </c>
      <c r="EK63" s="138">
        <v>0</v>
      </c>
      <c r="EL63" s="138">
        <v>0</v>
      </c>
      <c r="EM63" s="138">
        <v>0</v>
      </c>
      <c r="EN63" s="138">
        <v>0</v>
      </c>
      <c r="EO63" s="138">
        <v>0</v>
      </c>
      <c r="EP63" s="138">
        <v>0</v>
      </c>
      <c r="EQ63" s="138">
        <v>0</v>
      </c>
      <c r="ER63" s="138">
        <v>0</v>
      </c>
      <c r="ES63" s="138">
        <v>0</v>
      </c>
      <c r="ET63" s="138">
        <v>0</v>
      </c>
      <c r="EU63" s="138">
        <v>0</v>
      </c>
      <c r="EV63" s="138">
        <v>0</v>
      </c>
      <c r="EW63" s="138">
        <v>0</v>
      </c>
      <c r="EX63" s="138">
        <v>0</v>
      </c>
      <c r="EY63" s="138">
        <v>0</v>
      </c>
      <c r="EZ63" s="138">
        <v>0</v>
      </c>
      <c r="FA63" s="138">
        <v>0</v>
      </c>
      <c r="FB63" s="138">
        <v>0</v>
      </c>
      <c r="FC63" s="138">
        <v>0</v>
      </c>
      <c r="FD63" s="138">
        <v>0</v>
      </c>
      <c r="FE63" s="138">
        <v>0</v>
      </c>
      <c r="FF63" s="138">
        <v>0</v>
      </c>
      <c r="FG63" s="138">
        <v>0</v>
      </c>
      <c r="FH63" s="138">
        <v>0</v>
      </c>
      <c r="FI63" s="138">
        <v>0</v>
      </c>
      <c r="FJ63" s="138">
        <v>0</v>
      </c>
      <c r="FK63" s="138">
        <v>0</v>
      </c>
      <c r="FL63" s="138">
        <v>0</v>
      </c>
      <c r="FM63" s="138">
        <v>0</v>
      </c>
      <c r="FN63" s="138">
        <v>0</v>
      </c>
      <c r="FO63" s="138">
        <v>0</v>
      </c>
      <c r="FP63" s="138">
        <v>0</v>
      </c>
      <c r="FQ63" s="138">
        <v>0</v>
      </c>
      <c r="FR63" s="138">
        <v>0</v>
      </c>
      <c r="FS63" s="138">
        <v>0</v>
      </c>
      <c r="FT63" s="138">
        <v>0</v>
      </c>
      <c r="FU63" s="138">
        <v>0</v>
      </c>
      <c r="FV63" s="138">
        <v>0</v>
      </c>
      <c r="FW63" s="138">
        <v>0</v>
      </c>
      <c r="FX63" s="138">
        <v>0</v>
      </c>
      <c r="FY63" s="138">
        <v>0</v>
      </c>
      <c r="FZ63" s="138">
        <v>0</v>
      </c>
      <c r="GA63" s="138">
        <v>0</v>
      </c>
      <c r="GB63" s="176">
        <v>-102355.55</v>
      </c>
    </row>
    <row r="64" spans="1:250" ht="15.75" customHeight="1"/>
    <row r="65" spans="184:184" ht="15.75" customHeight="1">
      <c r="GB65" s="138">
        <v>-102355.54999999702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92B2B-7F19-4F21-AFDF-CE9358A0DB94}">
  <dimension ref="A1:M186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21.85546875" style="123" customWidth="1"/>
    <col min="2" max="6" width="21" style="123" customWidth="1"/>
    <col min="7" max="7" width="17.5703125" style="123" customWidth="1"/>
    <col min="8" max="11" width="21" style="123" customWidth="1"/>
    <col min="12" max="12" width="22.5703125" style="123" customWidth="1"/>
    <col min="13" max="13" width="148.85546875" style="123" customWidth="1"/>
    <col min="14" max="256" width="9.140625" style="123"/>
    <col min="257" max="257" width="21.85546875" style="123" customWidth="1"/>
    <col min="258" max="262" width="21" style="123" customWidth="1"/>
    <col min="263" max="263" width="17.5703125" style="123" customWidth="1"/>
    <col min="264" max="267" width="21" style="123" customWidth="1"/>
    <col min="268" max="268" width="22.5703125" style="123" customWidth="1"/>
    <col min="269" max="269" width="148.85546875" style="123" customWidth="1"/>
    <col min="270" max="512" width="9.140625" style="123"/>
    <col min="513" max="513" width="21.85546875" style="123" customWidth="1"/>
    <col min="514" max="518" width="21" style="123" customWidth="1"/>
    <col min="519" max="519" width="17.5703125" style="123" customWidth="1"/>
    <col min="520" max="523" width="21" style="123" customWidth="1"/>
    <col min="524" max="524" width="22.5703125" style="123" customWidth="1"/>
    <col min="525" max="525" width="148.85546875" style="123" customWidth="1"/>
    <col min="526" max="768" width="9.140625" style="123"/>
    <col min="769" max="769" width="21.85546875" style="123" customWidth="1"/>
    <col min="770" max="774" width="21" style="123" customWidth="1"/>
    <col min="775" max="775" width="17.5703125" style="123" customWidth="1"/>
    <col min="776" max="779" width="21" style="123" customWidth="1"/>
    <col min="780" max="780" width="22.5703125" style="123" customWidth="1"/>
    <col min="781" max="781" width="148.85546875" style="123" customWidth="1"/>
    <col min="782" max="1024" width="9.140625" style="123"/>
    <col min="1025" max="1025" width="21.85546875" style="123" customWidth="1"/>
    <col min="1026" max="1030" width="21" style="123" customWidth="1"/>
    <col min="1031" max="1031" width="17.5703125" style="123" customWidth="1"/>
    <col min="1032" max="1035" width="21" style="123" customWidth="1"/>
    <col min="1036" max="1036" width="22.5703125" style="123" customWidth="1"/>
    <col min="1037" max="1037" width="148.85546875" style="123" customWidth="1"/>
    <col min="1038" max="1280" width="9.140625" style="123"/>
    <col min="1281" max="1281" width="21.85546875" style="123" customWidth="1"/>
    <col min="1282" max="1286" width="21" style="123" customWidth="1"/>
    <col min="1287" max="1287" width="17.5703125" style="123" customWidth="1"/>
    <col min="1288" max="1291" width="21" style="123" customWidth="1"/>
    <col min="1292" max="1292" width="22.5703125" style="123" customWidth="1"/>
    <col min="1293" max="1293" width="148.85546875" style="123" customWidth="1"/>
    <col min="1294" max="1536" width="9.140625" style="123"/>
    <col min="1537" max="1537" width="21.85546875" style="123" customWidth="1"/>
    <col min="1538" max="1542" width="21" style="123" customWidth="1"/>
    <col min="1543" max="1543" width="17.5703125" style="123" customWidth="1"/>
    <col min="1544" max="1547" width="21" style="123" customWidth="1"/>
    <col min="1548" max="1548" width="22.5703125" style="123" customWidth="1"/>
    <col min="1549" max="1549" width="148.85546875" style="123" customWidth="1"/>
    <col min="1550" max="1792" width="9.140625" style="123"/>
    <col min="1793" max="1793" width="21.85546875" style="123" customWidth="1"/>
    <col min="1794" max="1798" width="21" style="123" customWidth="1"/>
    <col min="1799" max="1799" width="17.5703125" style="123" customWidth="1"/>
    <col min="1800" max="1803" width="21" style="123" customWidth="1"/>
    <col min="1804" max="1804" width="22.5703125" style="123" customWidth="1"/>
    <col min="1805" max="1805" width="148.85546875" style="123" customWidth="1"/>
    <col min="1806" max="2048" width="9.140625" style="123"/>
    <col min="2049" max="2049" width="21.85546875" style="123" customWidth="1"/>
    <col min="2050" max="2054" width="21" style="123" customWidth="1"/>
    <col min="2055" max="2055" width="17.5703125" style="123" customWidth="1"/>
    <col min="2056" max="2059" width="21" style="123" customWidth="1"/>
    <col min="2060" max="2060" width="22.5703125" style="123" customWidth="1"/>
    <col min="2061" max="2061" width="148.85546875" style="123" customWidth="1"/>
    <col min="2062" max="2304" width="9.140625" style="123"/>
    <col min="2305" max="2305" width="21.85546875" style="123" customWidth="1"/>
    <col min="2306" max="2310" width="21" style="123" customWidth="1"/>
    <col min="2311" max="2311" width="17.5703125" style="123" customWidth="1"/>
    <col min="2312" max="2315" width="21" style="123" customWidth="1"/>
    <col min="2316" max="2316" width="22.5703125" style="123" customWidth="1"/>
    <col min="2317" max="2317" width="148.85546875" style="123" customWidth="1"/>
    <col min="2318" max="2560" width="9.140625" style="123"/>
    <col min="2561" max="2561" width="21.85546875" style="123" customWidth="1"/>
    <col min="2562" max="2566" width="21" style="123" customWidth="1"/>
    <col min="2567" max="2567" width="17.5703125" style="123" customWidth="1"/>
    <col min="2568" max="2571" width="21" style="123" customWidth="1"/>
    <col min="2572" max="2572" width="22.5703125" style="123" customWidth="1"/>
    <col min="2573" max="2573" width="148.85546875" style="123" customWidth="1"/>
    <col min="2574" max="2816" width="9.140625" style="123"/>
    <col min="2817" max="2817" width="21.85546875" style="123" customWidth="1"/>
    <col min="2818" max="2822" width="21" style="123" customWidth="1"/>
    <col min="2823" max="2823" width="17.5703125" style="123" customWidth="1"/>
    <col min="2824" max="2827" width="21" style="123" customWidth="1"/>
    <col min="2828" max="2828" width="22.5703125" style="123" customWidth="1"/>
    <col min="2829" max="2829" width="148.85546875" style="123" customWidth="1"/>
    <col min="2830" max="3072" width="9.140625" style="123"/>
    <col min="3073" max="3073" width="21.85546875" style="123" customWidth="1"/>
    <col min="3074" max="3078" width="21" style="123" customWidth="1"/>
    <col min="3079" max="3079" width="17.5703125" style="123" customWidth="1"/>
    <col min="3080" max="3083" width="21" style="123" customWidth="1"/>
    <col min="3084" max="3084" width="22.5703125" style="123" customWidth="1"/>
    <col min="3085" max="3085" width="148.85546875" style="123" customWidth="1"/>
    <col min="3086" max="3328" width="9.140625" style="123"/>
    <col min="3329" max="3329" width="21.85546875" style="123" customWidth="1"/>
    <col min="3330" max="3334" width="21" style="123" customWidth="1"/>
    <col min="3335" max="3335" width="17.5703125" style="123" customWidth="1"/>
    <col min="3336" max="3339" width="21" style="123" customWidth="1"/>
    <col min="3340" max="3340" width="22.5703125" style="123" customWidth="1"/>
    <col min="3341" max="3341" width="148.85546875" style="123" customWidth="1"/>
    <col min="3342" max="3584" width="9.140625" style="123"/>
    <col min="3585" max="3585" width="21.85546875" style="123" customWidth="1"/>
    <col min="3586" max="3590" width="21" style="123" customWidth="1"/>
    <col min="3591" max="3591" width="17.5703125" style="123" customWidth="1"/>
    <col min="3592" max="3595" width="21" style="123" customWidth="1"/>
    <col min="3596" max="3596" width="22.5703125" style="123" customWidth="1"/>
    <col min="3597" max="3597" width="148.85546875" style="123" customWidth="1"/>
    <col min="3598" max="3840" width="9.140625" style="123"/>
    <col min="3841" max="3841" width="21.85546875" style="123" customWidth="1"/>
    <col min="3842" max="3846" width="21" style="123" customWidth="1"/>
    <col min="3847" max="3847" width="17.5703125" style="123" customWidth="1"/>
    <col min="3848" max="3851" width="21" style="123" customWidth="1"/>
    <col min="3852" max="3852" width="22.5703125" style="123" customWidth="1"/>
    <col min="3853" max="3853" width="148.85546875" style="123" customWidth="1"/>
    <col min="3854" max="4096" width="9.140625" style="123"/>
    <col min="4097" max="4097" width="21.85546875" style="123" customWidth="1"/>
    <col min="4098" max="4102" width="21" style="123" customWidth="1"/>
    <col min="4103" max="4103" width="17.5703125" style="123" customWidth="1"/>
    <col min="4104" max="4107" width="21" style="123" customWidth="1"/>
    <col min="4108" max="4108" width="22.5703125" style="123" customWidth="1"/>
    <col min="4109" max="4109" width="148.85546875" style="123" customWidth="1"/>
    <col min="4110" max="4352" width="9.140625" style="123"/>
    <col min="4353" max="4353" width="21.85546875" style="123" customWidth="1"/>
    <col min="4354" max="4358" width="21" style="123" customWidth="1"/>
    <col min="4359" max="4359" width="17.5703125" style="123" customWidth="1"/>
    <col min="4360" max="4363" width="21" style="123" customWidth="1"/>
    <col min="4364" max="4364" width="22.5703125" style="123" customWidth="1"/>
    <col min="4365" max="4365" width="148.85546875" style="123" customWidth="1"/>
    <col min="4366" max="4608" width="9.140625" style="123"/>
    <col min="4609" max="4609" width="21.85546875" style="123" customWidth="1"/>
    <col min="4610" max="4614" width="21" style="123" customWidth="1"/>
    <col min="4615" max="4615" width="17.5703125" style="123" customWidth="1"/>
    <col min="4616" max="4619" width="21" style="123" customWidth="1"/>
    <col min="4620" max="4620" width="22.5703125" style="123" customWidth="1"/>
    <col min="4621" max="4621" width="148.85546875" style="123" customWidth="1"/>
    <col min="4622" max="4864" width="9.140625" style="123"/>
    <col min="4865" max="4865" width="21.85546875" style="123" customWidth="1"/>
    <col min="4866" max="4870" width="21" style="123" customWidth="1"/>
    <col min="4871" max="4871" width="17.5703125" style="123" customWidth="1"/>
    <col min="4872" max="4875" width="21" style="123" customWidth="1"/>
    <col min="4876" max="4876" width="22.5703125" style="123" customWidth="1"/>
    <col min="4877" max="4877" width="148.85546875" style="123" customWidth="1"/>
    <col min="4878" max="5120" width="9.140625" style="123"/>
    <col min="5121" max="5121" width="21.85546875" style="123" customWidth="1"/>
    <col min="5122" max="5126" width="21" style="123" customWidth="1"/>
    <col min="5127" max="5127" width="17.5703125" style="123" customWidth="1"/>
    <col min="5128" max="5131" width="21" style="123" customWidth="1"/>
    <col min="5132" max="5132" width="22.5703125" style="123" customWidth="1"/>
    <col min="5133" max="5133" width="148.85546875" style="123" customWidth="1"/>
    <col min="5134" max="5376" width="9.140625" style="123"/>
    <col min="5377" max="5377" width="21.85546875" style="123" customWidth="1"/>
    <col min="5378" max="5382" width="21" style="123" customWidth="1"/>
    <col min="5383" max="5383" width="17.5703125" style="123" customWidth="1"/>
    <col min="5384" max="5387" width="21" style="123" customWidth="1"/>
    <col min="5388" max="5388" width="22.5703125" style="123" customWidth="1"/>
    <col min="5389" max="5389" width="148.85546875" style="123" customWidth="1"/>
    <col min="5390" max="5632" width="9.140625" style="123"/>
    <col min="5633" max="5633" width="21.85546875" style="123" customWidth="1"/>
    <col min="5634" max="5638" width="21" style="123" customWidth="1"/>
    <col min="5639" max="5639" width="17.5703125" style="123" customWidth="1"/>
    <col min="5640" max="5643" width="21" style="123" customWidth="1"/>
    <col min="5644" max="5644" width="22.5703125" style="123" customWidth="1"/>
    <col min="5645" max="5645" width="148.85546875" style="123" customWidth="1"/>
    <col min="5646" max="5888" width="9.140625" style="123"/>
    <col min="5889" max="5889" width="21.85546875" style="123" customWidth="1"/>
    <col min="5890" max="5894" width="21" style="123" customWidth="1"/>
    <col min="5895" max="5895" width="17.5703125" style="123" customWidth="1"/>
    <col min="5896" max="5899" width="21" style="123" customWidth="1"/>
    <col min="5900" max="5900" width="22.5703125" style="123" customWidth="1"/>
    <col min="5901" max="5901" width="148.85546875" style="123" customWidth="1"/>
    <col min="5902" max="6144" width="9.140625" style="123"/>
    <col min="6145" max="6145" width="21.85546875" style="123" customWidth="1"/>
    <col min="6146" max="6150" width="21" style="123" customWidth="1"/>
    <col min="6151" max="6151" width="17.5703125" style="123" customWidth="1"/>
    <col min="6152" max="6155" width="21" style="123" customWidth="1"/>
    <col min="6156" max="6156" width="22.5703125" style="123" customWidth="1"/>
    <col min="6157" max="6157" width="148.85546875" style="123" customWidth="1"/>
    <col min="6158" max="6400" width="9.140625" style="123"/>
    <col min="6401" max="6401" width="21.85546875" style="123" customWidth="1"/>
    <col min="6402" max="6406" width="21" style="123" customWidth="1"/>
    <col min="6407" max="6407" width="17.5703125" style="123" customWidth="1"/>
    <col min="6408" max="6411" width="21" style="123" customWidth="1"/>
    <col min="6412" max="6412" width="22.5703125" style="123" customWidth="1"/>
    <col min="6413" max="6413" width="148.85546875" style="123" customWidth="1"/>
    <col min="6414" max="6656" width="9.140625" style="123"/>
    <col min="6657" max="6657" width="21.85546875" style="123" customWidth="1"/>
    <col min="6658" max="6662" width="21" style="123" customWidth="1"/>
    <col min="6663" max="6663" width="17.5703125" style="123" customWidth="1"/>
    <col min="6664" max="6667" width="21" style="123" customWidth="1"/>
    <col min="6668" max="6668" width="22.5703125" style="123" customWidth="1"/>
    <col min="6669" max="6669" width="148.85546875" style="123" customWidth="1"/>
    <col min="6670" max="6912" width="9.140625" style="123"/>
    <col min="6913" max="6913" width="21.85546875" style="123" customWidth="1"/>
    <col min="6914" max="6918" width="21" style="123" customWidth="1"/>
    <col min="6919" max="6919" width="17.5703125" style="123" customWidth="1"/>
    <col min="6920" max="6923" width="21" style="123" customWidth="1"/>
    <col min="6924" max="6924" width="22.5703125" style="123" customWidth="1"/>
    <col min="6925" max="6925" width="148.85546875" style="123" customWidth="1"/>
    <col min="6926" max="7168" width="9.140625" style="123"/>
    <col min="7169" max="7169" width="21.85546875" style="123" customWidth="1"/>
    <col min="7170" max="7174" width="21" style="123" customWidth="1"/>
    <col min="7175" max="7175" width="17.5703125" style="123" customWidth="1"/>
    <col min="7176" max="7179" width="21" style="123" customWidth="1"/>
    <col min="7180" max="7180" width="22.5703125" style="123" customWidth="1"/>
    <col min="7181" max="7181" width="148.85546875" style="123" customWidth="1"/>
    <col min="7182" max="7424" width="9.140625" style="123"/>
    <col min="7425" max="7425" width="21.85546875" style="123" customWidth="1"/>
    <col min="7426" max="7430" width="21" style="123" customWidth="1"/>
    <col min="7431" max="7431" width="17.5703125" style="123" customWidth="1"/>
    <col min="7432" max="7435" width="21" style="123" customWidth="1"/>
    <col min="7436" max="7436" width="22.5703125" style="123" customWidth="1"/>
    <col min="7437" max="7437" width="148.85546875" style="123" customWidth="1"/>
    <col min="7438" max="7680" width="9.140625" style="123"/>
    <col min="7681" max="7681" width="21.85546875" style="123" customWidth="1"/>
    <col min="7682" max="7686" width="21" style="123" customWidth="1"/>
    <col min="7687" max="7687" width="17.5703125" style="123" customWidth="1"/>
    <col min="7688" max="7691" width="21" style="123" customWidth="1"/>
    <col min="7692" max="7692" width="22.5703125" style="123" customWidth="1"/>
    <col min="7693" max="7693" width="148.85546875" style="123" customWidth="1"/>
    <col min="7694" max="7936" width="9.140625" style="123"/>
    <col min="7937" max="7937" width="21.85546875" style="123" customWidth="1"/>
    <col min="7938" max="7942" width="21" style="123" customWidth="1"/>
    <col min="7943" max="7943" width="17.5703125" style="123" customWidth="1"/>
    <col min="7944" max="7947" width="21" style="123" customWidth="1"/>
    <col min="7948" max="7948" width="22.5703125" style="123" customWidth="1"/>
    <col min="7949" max="7949" width="148.85546875" style="123" customWidth="1"/>
    <col min="7950" max="8192" width="9.140625" style="123"/>
    <col min="8193" max="8193" width="21.85546875" style="123" customWidth="1"/>
    <col min="8194" max="8198" width="21" style="123" customWidth="1"/>
    <col min="8199" max="8199" width="17.5703125" style="123" customWidth="1"/>
    <col min="8200" max="8203" width="21" style="123" customWidth="1"/>
    <col min="8204" max="8204" width="22.5703125" style="123" customWidth="1"/>
    <col min="8205" max="8205" width="148.85546875" style="123" customWidth="1"/>
    <col min="8206" max="8448" width="9.140625" style="123"/>
    <col min="8449" max="8449" width="21.85546875" style="123" customWidth="1"/>
    <col min="8450" max="8454" width="21" style="123" customWidth="1"/>
    <col min="8455" max="8455" width="17.5703125" style="123" customWidth="1"/>
    <col min="8456" max="8459" width="21" style="123" customWidth="1"/>
    <col min="8460" max="8460" width="22.5703125" style="123" customWidth="1"/>
    <col min="8461" max="8461" width="148.85546875" style="123" customWidth="1"/>
    <col min="8462" max="8704" width="9.140625" style="123"/>
    <col min="8705" max="8705" width="21.85546875" style="123" customWidth="1"/>
    <col min="8706" max="8710" width="21" style="123" customWidth="1"/>
    <col min="8711" max="8711" width="17.5703125" style="123" customWidth="1"/>
    <col min="8712" max="8715" width="21" style="123" customWidth="1"/>
    <col min="8716" max="8716" width="22.5703125" style="123" customWidth="1"/>
    <col min="8717" max="8717" width="148.85546875" style="123" customWidth="1"/>
    <col min="8718" max="8960" width="9.140625" style="123"/>
    <col min="8961" max="8961" width="21.85546875" style="123" customWidth="1"/>
    <col min="8962" max="8966" width="21" style="123" customWidth="1"/>
    <col min="8967" max="8967" width="17.5703125" style="123" customWidth="1"/>
    <col min="8968" max="8971" width="21" style="123" customWidth="1"/>
    <col min="8972" max="8972" width="22.5703125" style="123" customWidth="1"/>
    <col min="8973" max="8973" width="148.85546875" style="123" customWidth="1"/>
    <col min="8974" max="9216" width="9.140625" style="123"/>
    <col min="9217" max="9217" width="21.85546875" style="123" customWidth="1"/>
    <col min="9218" max="9222" width="21" style="123" customWidth="1"/>
    <col min="9223" max="9223" width="17.5703125" style="123" customWidth="1"/>
    <col min="9224" max="9227" width="21" style="123" customWidth="1"/>
    <col min="9228" max="9228" width="22.5703125" style="123" customWidth="1"/>
    <col min="9229" max="9229" width="148.85546875" style="123" customWidth="1"/>
    <col min="9230" max="9472" width="9.140625" style="123"/>
    <col min="9473" max="9473" width="21.85546875" style="123" customWidth="1"/>
    <col min="9474" max="9478" width="21" style="123" customWidth="1"/>
    <col min="9479" max="9479" width="17.5703125" style="123" customWidth="1"/>
    <col min="9480" max="9483" width="21" style="123" customWidth="1"/>
    <col min="9484" max="9484" width="22.5703125" style="123" customWidth="1"/>
    <col min="9485" max="9485" width="148.85546875" style="123" customWidth="1"/>
    <col min="9486" max="9728" width="9.140625" style="123"/>
    <col min="9729" max="9729" width="21.85546875" style="123" customWidth="1"/>
    <col min="9730" max="9734" width="21" style="123" customWidth="1"/>
    <col min="9735" max="9735" width="17.5703125" style="123" customWidth="1"/>
    <col min="9736" max="9739" width="21" style="123" customWidth="1"/>
    <col min="9740" max="9740" width="22.5703125" style="123" customWidth="1"/>
    <col min="9741" max="9741" width="148.85546875" style="123" customWidth="1"/>
    <col min="9742" max="9984" width="9.140625" style="123"/>
    <col min="9985" max="9985" width="21.85546875" style="123" customWidth="1"/>
    <col min="9986" max="9990" width="21" style="123" customWidth="1"/>
    <col min="9991" max="9991" width="17.5703125" style="123" customWidth="1"/>
    <col min="9992" max="9995" width="21" style="123" customWidth="1"/>
    <col min="9996" max="9996" width="22.5703125" style="123" customWidth="1"/>
    <col min="9997" max="9997" width="148.85546875" style="123" customWidth="1"/>
    <col min="9998" max="10240" width="9.140625" style="123"/>
    <col min="10241" max="10241" width="21.85546875" style="123" customWidth="1"/>
    <col min="10242" max="10246" width="21" style="123" customWidth="1"/>
    <col min="10247" max="10247" width="17.5703125" style="123" customWidth="1"/>
    <col min="10248" max="10251" width="21" style="123" customWidth="1"/>
    <col min="10252" max="10252" width="22.5703125" style="123" customWidth="1"/>
    <col min="10253" max="10253" width="148.85546875" style="123" customWidth="1"/>
    <col min="10254" max="10496" width="9.140625" style="123"/>
    <col min="10497" max="10497" width="21.85546875" style="123" customWidth="1"/>
    <col min="10498" max="10502" width="21" style="123" customWidth="1"/>
    <col min="10503" max="10503" width="17.5703125" style="123" customWidth="1"/>
    <col min="10504" max="10507" width="21" style="123" customWidth="1"/>
    <col min="10508" max="10508" width="22.5703125" style="123" customWidth="1"/>
    <col min="10509" max="10509" width="148.85546875" style="123" customWidth="1"/>
    <col min="10510" max="10752" width="9.140625" style="123"/>
    <col min="10753" max="10753" width="21.85546875" style="123" customWidth="1"/>
    <col min="10754" max="10758" width="21" style="123" customWidth="1"/>
    <col min="10759" max="10759" width="17.5703125" style="123" customWidth="1"/>
    <col min="10760" max="10763" width="21" style="123" customWidth="1"/>
    <col min="10764" max="10764" width="22.5703125" style="123" customWidth="1"/>
    <col min="10765" max="10765" width="148.85546875" style="123" customWidth="1"/>
    <col min="10766" max="11008" width="9.140625" style="123"/>
    <col min="11009" max="11009" width="21.85546875" style="123" customWidth="1"/>
    <col min="11010" max="11014" width="21" style="123" customWidth="1"/>
    <col min="11015" max="11015" width="17.5703125" style="123" customWidth="1"/>
    <col min="11016" max="11019" width="21" style="123" customWidth="1"/>
    <col min="11020" max="11020" width="22.5703125" style="123" customWidth="1"/>
    <col min="11021" max="11021" width="148.85546875" style="123" customWidth="1"/>
    <col min="11022" max="11264" width="9.140625" style="123"/>
    <col min="11265" max="11265" width="21.85546875" style="123" customWidth="1"/>
    <col min="11266" max="11270" width="21" style="123" customWidth="1"/>
    <col min="11271" max="11271" width="17.5703125" style="123" customWidth="1"/>
    <col min="11272" max="11275" width="21" style="123" customWidth="1"/>
    <col min="11276" max="11276" width="22.5703125" style="123" customWidth="1"/>
    <col min="11277" max="11277" width="148.85546875" style="123" customWidth="1"/>
    <col min="11278" max="11520" width="9.140625" style="123"/>
    <col min="11521" max="11521" width="21.85546875" style="123" customWidth="1"/>
    <col min="11522" max="11526" width="21" style="123" customWidth="1"/>
    <col min="11527" max="11527" width="17.5703125" style="123" customWidth="1"/>
    <col min="11528" max="11531" width="21" style="123" customWidth="1"/>
    <col min="11532" max="11532" width="22.5703125" style="123" customWidth="1"/>
    <col min="11533" max="11533" width="148.85546875" style="123" customWidth="1"/>
    <col min="11534" max="11776" width="9.140625" style="123"/>
    <col min="11777" max="11777" width="21.85546875" style="123" customWidth="1"/>
    <col min="11778" max="11782" width="21" style="123" customWidth="1"/>
    <col min="11783" max="11783" width="17.5703125" style="123" customWidth="1"/>
    <col min="11784" max="11787" width="21" style="123" customWidth="1"/>
    <col min="11788" max="11788" width="22.5703125" style="123" customWidth="1"/>
    <col min="11789" max="11789" width="148.85546875" style="123" customWidth="1"/>
    <col min="11790" max="12032" width="9.140625" style="123"/>
    <col min="12033" max="12033" width="21.85546875" style="123" customWidth="1"/>
    <col min="12034" max="12038" width="21" style="123" customWidth="1"/>
    <col min="12039" max="12039" width="17.5703125" style="123" customWidth="1"/>
    <col min="12040" max="12043" width="21" style="123" customWidth="1"/>
    <col min="12044" max="12044" width="22.5703125" style="123" customWidth="1"/>
    <col min="12045" max="12045" width="148.85546875" style="123" customWidth="1"/>
    <col min="12046" max="12288" width="9.140625" style="123"/>
    <col min="12289" max="12289" width="21.85546875" style="123" customWidth="1"/>
    <col min="12290" max="12294" width="21" style="123" customWidth="1"/>
    <col min="12295" max="12295" width="17.5703125" style="123" customWidth="1"/>
    <col min="12296" max="12299" width="21" style="123" customWidth="1"/>
    <col min="12300" max="12300" width="22.5703125" style="123" customWidth="1"/>
    <col min="12301" max="12301" width="148.85546875" style="123" customWidth="1"/>
    <col min="12302" max="12544" width="9.140625" style="123"/>
    <col min="12545" max="12545" width="21.85546875" style="123" customWidth="1"/>
    <col min="12546" max="12550" width="21" style="123" customWidth="1"/>
    <col min="12551" max="12551" width="17.5703125" style="123" customWidth="1"/>
    <col min="12552" max="12555" width="21" style="123" customWidth="1"/>
    <col min="12556" max="12556" width="22.5703125" style="123" customWidth="1"/>
    <col min="12557" max="12557" width="148.85546875" style="123" customWidth="1"/>
    <col min="12558" max="12800" width="9.140625" style="123"/>
    <col min="12801" max="12801" width="21.85546875" style="123" customWidth="1"/>
    <col min="12802" max="12806" width="21" style="123" customWidth="1"/>
    <col min="12807" max="12807" width="17.5703125" style="123" customWidth="1"/>
    <col min="12808" max="12811" width="21" style="123" customWidth="1"/>
    <col min="12812" max="12812" width="22.5703125" style="123" customWidth="1"/>
    <col min="12813" max="12813" width="148.85546875" style="123" customWidth="1"/>
    <col min="12814" max="13056" width="9.140625" style="123"/>
    <col min="13057" max="13057" width="21.85546875" style="123" customWidth="1"/>
    <col min="13058" max="13062" width="21" style="123" customWidth="1"/>
    <col min="13063" max="13063" width="17.5703125" style="123" customWidth="1"/>
    <col min="13064" max="13067" width="21" style="123" customWidth="1"/>
    <col min="13068" max="13068" width="22.5703125" style="123" customWidth="1"/>
    <col min="13069" max="13069" width="148.85546875" style="123" customWidth="1"/>
    <col min="13070" max="13312" width="9.140625" style="123"/>
    <col min="13313" max="13313" width="21.85546875" style="123" customWidth="1"/>
    <col min="13314" max="13318" width="21" style="123" customWidth="1"/>
    <col min="13319" max="13319" width="17.5703125" style="123" customWidth="1"/>
    <col min="13320" max="13323" width="21" style="123" customWidth="1"/>
    <col min="13324" max="13324" width="22.5703125" style="123" customWidth="1"/>
    <col min="13325" max="13325" width="148.85546875" style="123" customWidth="1"/>
    <col min="13326" max="13568" width="9.140625" style="123"/>
    <col min="13569" max="13569" width="21.85546875" style="123" customWidth="1"/>
    <col min="13570" max="13574" width="21" style="123" customWidth="1"/>
    <col min="13575" max="13575" width="17.5703125" style="123" customWidth="1"/>
    <col min="13576" max="13579" width="21" style="123" customWidth="1"/>
    <col min="13580" max="13580" width="22.5703125" style="123" customWidth="1"/>
    <col min="13581" max="13581" width="148.85546875" style="123" customWidth="1"/>
    <col min="13582" max="13824" width="9.140625" style="123"/>
    <col min="13825" max="13825" width="21.85546875" style="123" customWidth="1"/>
    <col min="13826" max="13830" width="21" style="123" customWidth="1"/>
    <col min="13831" max="13831" width="17.5703125" style="123" customWidth="1"/>
    <col min="13832" max="13835" width="21" style="123" customWidth="1"/>
    <col min="13836" max="13836" width="22.5703125" style="123" customWidth="1"/>
    <col min="13837" max="13837" width="148.85546875" style="123" customWidth="1"/>
    <col min="13838" max="14080" width="9.140625" style="123"/>
    <col min="14081" max="14081" width="21.85546875" style="123" customWidth="1"/>
    <col min="14082" max="14086" width="21" style="123" customWidth="1"/>
    <col min="14087" max="14087" width="17.5703125" style="123" customWidth="1"/>
    <col min="14088" max="14091" width="21" style="123" customWidth="1"/>
    <col min="14092" max="14092" width="22.5703125" style="123" customWidth="1"/>
    <col min="14093" max="14093" width="148.85546875" style="123" customWidth="1"/>
    <col min="14094" max="14336" width="9.140625" style="123"/>
    <col min="14337" max="14337" width="21.85546875" style="123" customWidth="1"/>
    <col min="14338" max="14342" width="21" style="123" customWidth="1"/>
    <col min="14343" max="14343" width="17.5703125" style="123" customWidth="1"/>
    <col min="14344" max="14347" width="21" style="123" customWidth="1"/>
    <col min="14348" max="14348" width="22.5703125" style="123" customWidth="1"/>
    <col min="14349" max="14349" width="148.85546875" style="123" customWidth="1"/>
    <col min="14350" max="14592" width="9.140625" style="123"/>
    <col min="14593" max="14593" width="21.85546875" style="123" customWidth="1"/>
    <col min="14594" max="14598" width="21" style="123" customWidth="1"/>
    <col min="14599" max="14599" width="17.5703125" style="123" customWidth="1"/>
    <col min="14600" max="14603" width="21" style="123" customWidth="1"/>
    <col min="14604" max="14604" width="22.5703125" style="123" customWidth="1"/>
    <col min="14605" max="14605" width="148.85546875" style="123" customWidth="1"/>
    <col min="14606" max="14848" width="9.140625" style="123"/>
    <col min="14849" max="14849" width="21.85546875" style="123" customWidth="1"/>
    <col min="14850" max="14854" width="21" style="123" customWidth="1"/>
    <col min="14855" max="14855" width="17.5703125" style="123" customWidth="1"/>
    <col min="14856" max="14859" width="21" style="123" customWidth="1"/>
    <col min="14860" max="14860" width="22.5703125" style="123" customWidth="1"/>
    <col min="14861" max="14861" width="148.85546875" style="123" customWidth="1"/>
    <col min="14862" max="15104" width="9.140625" style="123"/>
    <col min="15105" max="15105" width="21.85546875" style="123" customWidth="1"/>
    <col min="15106" max="15110" width="21" style="123" customWidth="1"/>
    <col min="15111" max="15111" width="17.5703125" style="123" customWidth="1"/>
    <col min="15112" max="15115" width="21" style="123" customWidth="1"/>
    <col min="15116" max="15116" width="22.5703125" style="123" customWidth="1"/>
    <col min="15117" max="15117" width="148.85546875" style="123" customWidth="1"/>
    <col min="15118" max="15360" width="9.140625" style="123"/>
    <col min="15361" max="15361" width="21.85546875" style="123" customWidth="1"/>
    <col min="15362" max="15366" width="21" style="123" customWidth="1"/>
    <col min="15367" max="15367" width="17.5703125" style="123" customWidth="1"/>
    <col min="15368" max="15371" width="21" style="123" customWidth="1"/>
    <col min="15372" max="15372" width="22.5703125" style="123" customWidth="1"/>
    <col min="15373" max="15373" width="148.85546875" style="123" customWidth="1"/>
    <col min="15374" max="15616" width="9.140625" style="123"/>
    <col min="15617" max="15617" width="21.85546875" style="123" customWidth="1"/>
    <col min="15618" max="15622" width="21" style="123" customWidth="1"/>
    <col min="15623" max="15623" width="17.5703125" style="123" customWidth="1"/>
    <col min="15624" max="15627" width="21" style="123" customWidth="1"/>
    <col min="15628" max="15628" width="22.5703125" style="123" customWidth="1"/>
    <col min="15629" max="15629" width="148.85546875" style="123" customWidth="1"/>
    <col min="15630" max="15872" width="9.140625" style="123"/>
    <col min="15873" max="15873" width="21.85546875" style="123" customWidth="1"/>
    <col min="15874" max="15878" width="21" style="123" customWidth="1"/>
    <col min="15879" max="15879" width="17.5703125" style="123" customWidth="1"/>
    <col min="15880" max="15883" width="21" style="123" customWidth="1"/>
    <col min="15884" max="15884" width="22.5703125" style="123" customWidth="1"/>
    <col min="15885" max="15885" width="148.85546875" style="123" customWidth="1"/>
    <col min="15886" max="16128" width="9.140625" style="123"/>
    <col min="16129" max="16129" width="21.85546875" style="123" customWidth="1"/>
    <col min="16130" max="16134" width="21" style="123" customWidth="1"/>
    <col min="16135" max="16135" width="17.5703125" style="123" customWidth="1"/>
    <col min="16136" max="16139" width="21" style="123" customWidth="1"/>
    <col min="16140" max="16140" width="22.5703125" style="123" customWidth="1"/>
    <col min="16141" max="16141" width="148.85546875" style="123" customWidth="1"/>
    <col min="16142" max="16384" width="9.140625" style="123"/>
  </cols>
  <sheetData>
    <row r="1" spans="1:13" ht="80.099999999999994" customHeight="1" thickBot="1">
      <c r="A1" s="121" t="s">
        <v>719</v>
      </c>
      <c r="B1" s="121" t="s">
        <v>720</v>
      </c>
      <c r="C1" s="121" t="s">
        <v>24</v>
      </c>
      <c r="D1" s="121" t="s">
        <v>721</v>
      </c>
      <c r="E1" s="121" t="s">
        <v>722</v>
      </c>
      <c r="F1" s="121" t="s">
        <v>723</v>
      </c>
      <c r="G1" s="121" t="s">
        <v>724</v>
      </c>
      <c r="H1" s="121" t="s">
        <v>725</v>
      </c>
      <c r="I1" s="121" t="s">
        <v>726</v>
      </c>
      <c r="J1" s="121" t="s">
        <v>727</v>
      </c>
      <c r="K1" s="121" t="s">
        <v>728</v>
      </c>
      <c r="L1" s="121" t="s">
        <v>729</v>
      </c>
      <c r="M1" s="122"/>
    </row>
    <row r="2" spans="1:13" ht="21.95" customHeight="1">
      <c r="A2" s="124" t="s">
        <v>10</v>
      </c>
      <c r="B2" s="124" t="s">
        <v>730</v>
      </c>
      <c r="C2" s="125">
        <v>1896810.74</v>
      </c>
      <c r="D2" s="126">
        <v>1589</v>
      </c>
      <c r="E2" s="127">
        <v>173</v>
      </c>
      <c r="F2" s="126">
        <v>0</v>
      </c>
      <c r="G2" s="127">
        <v>5662</v>
      </c>
      <c r="H2" s="126">
        <v>26424</v>
      </c>
      <c r="I2" s="126">
        <v>321006</v>
      </c>
      <c r="J2" s="125">
        <v>0</v>
      </c>
      <c r="K2" s="125">
        <v>717487.52</v>
      </c>
      <c r="L2" s="125">
        <v>170861.29</v>
      </c>
      <c r="M2" s="122"/>
    </row>
    <row r="3" spans="1:13" ht="21.95" customHeight="1">
      <c r="A3" s="124" t="s">
        <v>22</v>
      </c>
      <c r="B3" s="124" t="s">
        <v>731</v>
      </c>
      <c r="C3" s="125">
        <v>9871041.6999999993</v>
      </c>
      <c r="D3" s="126">
        <v>6329.7</v>
      </c>
      <c r="E3" s="127">
        <v>173</v>
      </c>
      <c r="F3" s="126">
        <v>0</v>
      </c>
      <c r="G3" s="127">
        <v>11904</v>
      </c>
      <c r="H3" s="126">
        <v>195556</v>
      </c>
      <c r="I3" s="126">
        <v>1322157</v>
      </c>
      <c r="J3" s="125">
        <v>0</v>
      </c>
      <c r="K3" s="125">
        <v>3236430.05</v>
      </c>
      <c r="L3" s="125">
        <v>710857.46</v>
      </c>
      <c r="M3" s="122"/>
    </row>
    <row r="4" spans="1:13" ht="21.95" customHeight="1">
      <c r="A4" s="124" t="s">
        <v>25</v>
      </c>
      <c r="B4" s="124" t="s">
        <v>732</v>
      </c>
      <c r="C4" s="125">
        <v>2409422.19</v>
      </c>
      <c r="D4" s="126">
        <v>884</v>
      </c>
      <c r="E4" s="127">
        <v>171</v>
      </c>
      <c r="F4" s="126">
        <v>0</v>
      </c>
      <c r="G4" s="127">
        <v>5806</v>
      </c>
      <c r="H4" s="126">
        <v>16729</v>
      </c>
      <c r="I4" s="126">
        <v>177079</v>
      </c>
      <c r="J4" s="125">
        <v>0</v>
      </c>
      <c r="K4" s="125">
        <v>589999.56000000006</v>
      </c>
      <c r="L4" s="125">
        <v>150176.26</v>
      </c>
      <c r="M4" s="122"/>
    </row>
    <row r="5" spans="1:13" ht="21.95" customHeight="1">
      <c r="A5" s="124" t="s">
        <v>27</v>
      </c>
      <c r="B5" s="124" t="s">
        <v>733</v>
      </c>
      <c r="C5" s="125">
        <v>7227047.4100000001</v>
      </c>
      <c r="D5" s="126">
        <v>6451</v>
      </c>
      <c r="E5" s="127">
        <v>149</v>
      </c>
      <c r="F5" s="126">
        <v>0</v>
      </c>
      <c r="G5" s="127">
        <v>10731</v>
      </c>
      <c r="H5" s="126">
        <v>81079</v>
      </c>
      <c r="I5" s="126">
        <v>1089183</v>
      </c>
      <c r="J5" s="125">
        <v>0</v>
      </c>
      <c r="K5" s="125">
        <v>2512940.5699999998</v>
      </c>
      <c r="L5" s="125">
        <v>517673.84</v>
      </c>
      <c r="M5" s="122"/>
    </row>
    <row r="6" spans="1:13" ht="21.95" customHeight="1">
      <c r="A6" s="124" t="s">
        <v>29</v>
      </c>
      <c r="B6" s="124" t="s">
        <v>734</v>
      </c>
      <c r="C6" s="125">
        <v>604773.23</v>
      </c>
      <c r="D6" s="126">
        <v>1428</v>
      </c>
      <c r="E6" s="127">
        <v>147</v>
      </c>
      <c r="F6" s="126">
        <v>0</v>
      </c>
      <c r="G6" s="127">
        <v>778</v>
      </c>
      <c r="H6" s="126">
        <v>22184</v>
      </c>
      <c r="I6" s="126">
        <v>216424</v>
      </c>
      <c r="J6" s="125">
        <v>0</v>
      </c>
      <c r="K6" s="125">
        <v>197093.14</v>
      </c>
      <c r="L6" s="125">
        <v>40394.42</v>
      </c>
      <c r="M6" s="122"/>
    </row>
    <row r="7" spans="1:13" ht="21.95" customHeight="1">
      <c r="A7" s="124" t="s">
        <v>31</v>
      </c>
      <c r="B7" s="124" t="s">
        <v>735</v>
      </c>
      <c r="C7" s="125">
        <v>310258.46000000002</v>
      </c>
      <c r="D7" s="126">
        <v>562.29999999999995</v>
      </c>
      <c r="E7" s="127">
        <v>163</v>
      </c>
      <c r="F7" s="126">
        <v>0</v>
      </c>
      <c r="G7" s="127">
        <v>685</v>
      </c>
      <c r="H7" s="126">
        <v>40148</v>
      </c>
      <c r="I7" s="126">
        <v>119712</v>
      </c>
      <c r="J7" s="125">
        <v>0</v>
      </c>
      <c r="K7" s="125">
        <v>115053.23</v>
      </c>
      <c r="L7" s="125">
        <v>27910.06</v>
      </c>
      <c r="M7" s="122"/>
    </row>
    <row r="8" spans="1:13" ht="21.95" customHeight="1">
      <c r="A8" s="124" t="s">
        <v>33</v>
      </c>
      <c r="B8" s="124" t="s">
        <v>736</v>
      </c>
      <c r="C8" s="125">
        <v>2957427.84</v>
      </c>
      <c r="D8" s="126">
        <v>1331.9</v>
      </c>
      <c r="E8" s="127">
        <v>174</v>
      </c>
      <c r="F8" s="126">
        <v>0</v>
      </c>
      <c r="G8" s="127">
        <v>2131</v>
      </c>
      <c r="H8" s="126">
        <v>12206</v>
      </c>
      <c r="I8" s="126">
        <v>207595</v>
      </c>
      <c r="J8" s="125">
        <v>0</v>
      </c>
      <c r="K8" s="125">
        <v>1069114.46</v>
      </c>
      <c r="L8" s="125">
        <v>213822.89</v>
      </c>
      <c r="M8" s="122"/>
    </row>
    <row r="9" spans="1:13" ht="21.95" customHeight="1">
      <c r="A9" s="124" t="s">
        <v>36</v>
      </c>
      <c r="B9" s="124" t="s">
        <v>737</v>
      </c>
      <c r="C9" s="125">
        <v>571849.55000000005</v>
      </c>
      <c r="D9" s="126">
        <v>653</v>
      </c>
      <c r="E9" s="127">
        <v>171</v>
      </c>
      <c r="F9" s="126">
        <v>0</v>
      </c>
      <c r="G9" s="127">
        <v>832</v>
      </c>
      <c r="H9" s="126">
        <v>56103</v>
      </c>
      <c r="I9" s="126">
        <v>171612</v>
      </c>
      <c r="J9" s="125">
        <v>0</v>
      </c>
      <c r="K9" s="125">
        <v>177079.18</v>
      </c>
      <c r="L9" s="125">
        <v>43435.37</v>
      </c>
      <c r="M9" s="122"/>
    </row>
    <row r="10" spans="1:13" ht="21.95" customHeight="1">
      <c r="A10" s="124" t="s">
        <v>38</v>
      </c>
      <c r="B10" s="124" t="s">
        <v>738</v>
      </c>
      <c r="C10" s="125">
        <v>131867.76999999999</v>
      </c>
      <c r="D10" s="126">
        <v>153.5</v>
      </c>
      <c r="E10" s="127">
        <v>136</v>
      </c>
      <c r="F10" s="126">
        <v>0</v>
      </c>
      <c r="G10" s="127">
        <v>131</v>
      </c>
      <c r="H10" s="126">
        <v>29676</v>
      </c>
      <c r="I10" s="126">
        <v>62135</v>
      </c>
      <c r="J10" s="125">
        <v>0</v>
      </c>
      <c r="K10" s="125">
        <v>57298.239999999998</v>
      </c>
      <c r="L10" s="125">
        <v>11459.65</v>
      </c>
      <c r="M10" s="122"/>
    </row>
    <row r="11" spans="1:13" ht="21.95" customHeight="1">
      <c r="A11" s="124" t="s">
        <v>41</v>
      </c>
      <c r="B11" s="124" t="s">
        <v>739</v>
      </c>
      <c r="C11" s="125">
        <v>821127.39</v>
      </c>
      <c r="D11" s="126">
        <v>400.3</v>
      </c>
      <c r="E11" s="127">
        <v>169</v>
      </c>
      <c r="F11" s="126">
        <v>0</v>
      </c>
      <c r="G11" s="127">
        <v>240</v>
      </c>
      <c r="H11" s="126">
        <v>9709.5</v>
      </c>
      <c r="I11" s="126">
        <v>69519.5</v>
      </c>
      <c r="J11" s="125">
        <v>0</v>
      </c>
      <c r="K11" s="125">
        <v>240854.57</v>
      </c>
      <c r="L11" s="125">
        <v>51788.49</v>
      </c>
      <c r="M11" s="122"/>
    </row>
    <row r="12" spans="1:13" ht="21.95" customHeight="1">
      <c r="A12" s="124" t="s">
        <v>43</v>
      </c>
      <c r="B12" s="124" t="s">
        <v>740</v>
      </c>
      <c r="C12" s="125">
        <v>835929.32</v>
      </c>
      <c r="D12" s="126">
        <v>319.3</v>
      </c>
      <c r="E12" s="127">
        <v>171</v>
      </c>
      <c r="F12" s="126">
        <v>0</v>
      </c>
      <c r="G12" s="127">
        <v>348</v>
      </c>
      <c r="H12" s="126">
        <v>8790.1</v>
      </c>
      <c r="I12" s="126">
        <v>53837.9</v>
      </c>
      <c r="J12" s="125">
        <v>0</v>
      </c>
      <c r="K12" s="125">
        <v>265230.57</v>
      </c>
      <c r="L12" s="125">
        <v>53046.11</v>
      </c>
      <c r="M12" s="122"/>
    </row>
    <row r="13" spans="1:13" ht="21.95" customHeight="1">
      <c r="A13" s="124" t="s">
        <v>45</v>
      </c>
      <c r="B13" s="124" t="s">
        <v>741</v>
      </c>
      <c r="C13" s="125">
        <v>25930104</v>
      </c>
      <c r="D13" s="126">
        <v>9434</v>
      </c>
      <c r="E13" s="127">
        <v>172</v>
      </c>
      <c r="F13" s="126">
        <v>0</v>
      </c>
      <c r="G13" s="127">
        <v>21051</v>
      </c>
      <c r="H13" s="126">
        <v>58769</v>
      </c>
      <c r="I13" s="126">
        <v>2530380</v>
      </c>
      <c r="J13" s="125">
        <v>0</v>
      </c>
      <c r="K13" s="125">
        <v>8176012.2199999997</v>
      </c>
      <c r="L13" s="125">
        <v>1635202.44</v>
      </c>
      <c r="M13" s="122"/>
    </row>
    <row r="14" spans="1:13" ht="21.95" customHeight="1">
      <c r="A14" s="124" t="s">
        <v>47</v>
      </c>
      <c r="B14" s="124" t="s">
        <v>742</v>
      </c>
      <c r="C14" s="125">
        <v>6033115.0800000001</v>
      </c>
      <c r="D14" s="126">
        <v>3369</v>
      </c>
      <c r="E14" s="127">
        <v>174</v>
      </c>
      <c r="F14" s="126">
        <v>0</v>
      </c>
      <c r="G14" s="127">
        <v>5055</v>
      </c>
      <c r="H14" s="126">
        <v>35471</v>
      </c>
      <c r="I14" s="126">
        <v>538082</v>
      </c>
      <c r="J14" s="125">
        <v>0</v>
      </c>
      <c r="K14" s="125">
        <v>2110926.52</v>
      </c>
      <c r="L14" s="125">
        <v>443255.77</v>
      </c>
      <c r="M14" s="122"/>
    </row>
    <row r="15" spans="1:13" ht="21.95" customHeight="1">
      <c r="A15" s="124" t="s">
        <v>49</v>
      </c>
      <c r="B15" s="124" t="s">
        <v>743</v>
      </c>
      <c r="C15" s="125">
        <v>96849.04</v>
      </c>
      <c r="D15" s="126">
        <v>383.7</v>
      </c>
      <c r="E15" s="127">
        <v>148</v>
      </c>
      <c r="F15" s="126">
        <v>0</v>
      </c>
      <c r="G15" s="127">
        <v>144</v>
      </c>
      <c r="H15" s="126">
        <v>19136</v>
      </c>
      <c r="I15" s="126">
        <v>67240</v>
      </c>
      <c r="J15" s="125">
        <v>0</v>
      </c>
      <c r="K15" s="125">
        <v>31894.61</v>
      </c>
      <c r="L15" s="125">
        <v>6378.92</v>
      </c>
      <c r="M15" s="122"/>
    </row>
    <row r="16" spans="1:13" ht="21.95" customHeight="1">
      <c r="A16" s="124" t="s">
        <v>51</v>
      </c>
      <c r="B16" s="124" t="s">
        <v>744</v>
      </c>
      <c r="C16" s="125">
        <v>12136018.35</v>
      </c>
      <c r="D16" s="126">
        <v>5884.9</v>
      </c>
      <c r="E16" s="127">
        <v>167</v>
      </c>
      <c r="F16" s="126">
        <v>0</v>
      </c>
      <c r="G16" s="127">
        <v>10829</v>
      </c>
      <c r="H16" s="126">
        <v>97953</v>
      </c>
      <c r="I16" s="126">
        <v>832950</v>
      </c>
      <c r="J16" s="125">
        <v>0</v>
      </c>
      <c r="K16" s="125">
        <v>3319216.94</v>
      </c>
      <c r="L16" s="125">
        <v>663843.39</v>
      </c>
      <c r="M16" s="122"/>
    </row>
    <row r="17" spans="1:13" ht="21.95" customHeight="1">
      <c r="A17" s="124" t="s">
        <v>53</v>
      </c>
      <c r="B17" s="124" t="s">
        <v>745</v>
      </c>
      <c r="C17" s="125">
        <v>276504.56</v>
      </c>
      <c r="D17" s="126">
        <v>598.6</v>
      </c>
      <c r="E17" s="127">
        <v>166</v>
      </c>
      <c r="F17" s="126">
        <v>0</v>
      </c>
      <c r="G17" s="127">
        <v>254</v>
      </c>
      <c r="H17" s="126">
        <v>37951</v>
      </c>
      <c r="I17" s="126">
        <v>163803</v>
      </c>
      <c r="J17" s="125">
        <v>0</v>
      </c>
      <c r="K17" s="125">
        <v>105268</v>
      </c>
      <c r="L17" s="125">
        <v>21053.599999999999</v>
      </c>
      <c r="M17" s="122"/>
    </row>
    <row r="18" spans="1:13" ht="21.95" customHeight="1">
      <c r="A18" s="124" t="s">
        <v>56</v>
      </c>
      <c r="B18" s="124" t="s">
        <v>746</v>
      </c>
      <c r="C18" s="125">
        <v>931178.59</v>
      </c>
      <c r="D18" s="126">
        <v>1037.5</v>
      </c>
      <c r="E18" s="127">
        <v>164</v>
      </c>
      <c r="F18" s="126">
        <v>0</v>
      </c>
      <c r="G18" s="127">
        <v>1511</v>
      </c>
      <c r="H18" s="126">
        <v>79928</v>
      </c>
      <c r="I18" s="126">
        <v>311638</v>
      </c>
      <c r="J18" s="125">
        <v>0</v>
      </c>
      <c r="K18" s="125">
        <v>294333.23</v>
      </c>
      <c r="L18" s="125">
        <v>60624.11</v>
      </c>
      <c r="M18" s="122"/>
    </row>
    <row r="19" spans="1:13" ht="21.95" customHeight="1">
      <c r="A19" s="124" t="s">
        <v>59</v>
      </c>
      <c r="B19" s="124" t="s">
        <v>747</v>
      </c>
      <c r="C19" s="125">
        <v>105536.92</v>
      </c>
      <c r="D19" s="126">
        <v>536</v>
      </c>
      <c r="E19" s="127">
        <v>146</v>
      </c>
      <c r="F19" s="126">
        <v>0</v>
      </c>
      <c r="G19" s="127">
        <v>68</v>
      </c>
      <c r="H19" s="126">
        <v>32276</v>
      </c>
      <c r="I19" s="126">
        <v>77654</v>
      </c>
      <c r="J19" s="125">
        <v>0</v>
      </c>
      <c r="K19" s="125">
        <v>48688.87</v>
      </c>
      <c r="L19" s="125">
        <v>9893.5</v>
      </c>
      <c r="M19" s="122"/>
    </row>
    <row r="20" spans="1:13" ht="21.95" customHeight="1">
      <c r="A20" s="124" t="s">
        <v>61</v>
      </c>
      <c r="B20" s="124" t="s">
        <v>748</v>
      </c>
      <c r="C20" s="125">
        <v>38874.449999999997</v>
      </c>
      <c r="D20" s="126">
        <v>134</v>
      </c>
      <c r="E20" s="127">
        <v>143</v>
      </c>
      <c r="F20" s="126">
        <v>0</v>
      </c>
      <c r="G20" s="127">
        <v>17</v>
      </c>
      <c r="H20" s="126">
        <v>30427</v>
      </c>
      <c r="I20" s="126">
        <v>49171</v>
      </c>
      <c r="J20" s="125">
        <v>0</v>
      </c>
      <c r="K20" s="125">
        <v>15473.95</v>
      </c>
      <c r="L20" s="125">
        <v>3094.79</v>
      </c>
      <c r="M20" s="122"/>
    </row>
    <row r="21" spans="1:13" ht="21.95" customHeight="1">
      <c r="A21" s="124" t="s">
        <v>63</v>
      </c>
      <c r="B21" s="124" t="s">
        <v>749</v>
      </c>
      <c r="C21" s="125">
        <v>95999.01</v>
      </c>
      <c r="D21" s="126">
        <v>400</v>
      </c>
      <c r="E21" s="127">
        <v>143</v>
      </c>
      <c r="F21" s="126">
        <v>0</v>
      </c>
      <c r="G21" s="127">
        <v>84</v>
      </c>
      <c r="H21" s="126">
        <v>49434</v>
      </c>
      <c r="I21" s="126">
        <v>89402</v>
      </c>
      <c r="J21" s="125">
        <v>0</v>
      </c>
      <c r="K21" s="125">
        <v>55206.62</v>
      </c>
      <c r="L21" s="125">
        <v>11041.32</v>
      </c>
      <c r="M21" s="122"/>
    </row>
    <row r="22" spans="1:13" ht="21.95" customHeight="1">
      <c r="A22" s="124" t="s">
        <v>65</v>
      </c>
      <c r="B22" s="124" t="s">
        <v>750</v>
      </c>
      <c r="C22" s="125">
        <v>24430.91</v>
      </c>
      <c r="D22" s="126">
        <v>103</v>
      </c>
      <c r="E22" s="127">
        <v>143</v>
      </c>
      <c r="F22" s="126">
        <v>0</v>
      </c>
      <c r="G22" s="127">
        <v>62</v>
      </c>
      <c r="H22" s="126">
        <v>32369</v>
      </c>
      <c r="I22" s="126">
        <v>44997</v>
      </c>
      <c r="J22" s="125">
        <v>0</v>
      </c>
      <c r="K22" s="125">
        <v>12013.17</v>
      </c>
      <c r="L22" s="125">
        <v>2402.63</v>
      </c>
      <c r="M22" s="122"/>
    </row>
    <row r="23" spans="1:13" ht="21.95" customHeight="1">
      <c r="A23" s="124" t="s">
        <v>67</v>
      </c>
      <c r="B23" s="124" t="s">
        <v>751</v>
      </c>
      <c r="C23" s="125">
        <v>43664.57</v>
      </c>
      <c r="D23" s="126">
        <v>172.8</v>
      </c>
      <c r="E23" s="127">
        <v>144</v>
      </c>
      <c r="F23" s="126">
        <v>0</v>
      </c>
      <c r="G23" s="127">
        <v>21</v>
      </c>
      <c r="H23" s="126">
        <v>22694</v>
      </c>
      <c r="I23" s="126">
        <v>44067</v>
      </c>
      <c r="J23" s="125">
        <v>0</v>
      </c>
      <c r="K23" s="125">
        <v>17554.490000000002</v>
      </c>
      <c r="L23" s="125">
        <v>3510.9</v>
      </c>
      <c r="M23" s="122"/>
    </row>
    <row r="24" spans="1:13" ht="21.95" customHeight="1">
      <c r="A24" s="124" t="s">
        <v>70</v>
      </c>
      <c r="B24" s="124" t="s">
        <v>752</v>
      </c>
      <c r="C24" s="125">
        <v>113762.31</v>
      </c>
      <c r="D24" s="126">
        <v>385.2</v>
      </c>
      <c r="E24" s="127">
        <v>148</v>
      </c>
      <c r="F24" s="126">
        <v>0</v>
      </c>
      <c r="G24" s="127">
        <v>144</v>
      </c>
      <c r="H24" s="126">
        <v>23329</v>
      </c>
      <c r="I24" s="126">
        <v>60602</v>
      </c>
      <c r="J24" s="125">
        <v>0</v>
      </c>
      <c r="K24" s="125">
        <v>52477.78</v>
      </c>
      <c r="L24" s="125">
        <v>10495.56</v>
      </c>
      <c r="M24" s="122"/>
    </row>
    <row r="25" spans="1:13" ht="21.95" customHeight="1">
      <c r="A25" s="124" t="s">
        <v>72</v>
      </c>
      <c r="B25" s="124" t="s">
        <v>753</v>
      </c>
      <c r="C25" s="125">
        <v>102718.97</v>
      </c>
      <c r="D25" s="126">
        <v>297</v>
      </c>
      <c r="E25" s="127">
        <v>144</v>
      </c>
      <c r="F25" s="126">
        <v>0</v>
      </c>
      <c r="G25" s="127">
        <v>139</v>
      </c>
      <c r="H25" s="126">
        <v>61216</v>
      </c>
      <c r="I25" s="126">
        <v>104614</v>
      </c>
      <c r="J25" s="125">
        <v>0</v>
      </c>
      <c r="K25" s="125">
        <v>45645.83</v>
      </c>
      <c r="L25" s="125">
        <v>12546.42</v>
      </c>
      <c r="M25" s="122"/>
    </row>
    <row r="26" spans="1:13" ht="21.95" customHeight="1">
      <c r="A26" s="124" t="s">
        <v>75</v>
      </c>
      <c r="B26" s="124" t="s">
        <v>754</v>
      </c>
      <c r="C26" s="125">
        <v>9958336.2699999996</v>
      </c>
      <c r="D26" s="126">
        <v>10582</v>
      </c>
      <c r="E26" s="127">
        <v>173</v>
      </c>
      <c r="F26" s="126">
        <v>0</v>
      </c>
      <c r="G26" s="127">
        <v>10282</v>
      </c>
      <c r="H26" s="126">
        <v>213440</v>
      </c>
      <c r="I26" s="126">
        <v>1905997</v>
      </c>
      <c r="J26" s="125">
        <v>0</v>
      </c>
      <c r="K26" s="125">
        <v>3043651.37</v>
      </c>
      <c r="L26" s="125">
        <v>701119.88</v>
      </c>
      <c r="M26" s="122"/>
    </row>
    <row r="27" spans="1:13" ht="21.95" customHeight="1">
      <c r="A27" s="124" t="s">
        <v>77</v>
      </c>
      <c r="B27" s="124" t="s">
        <v>755</v>
      </c>
      <c r="C27" s="125">
        <v>16123216</v>
      </c>
      <c r="D27" s="126">
        <v>9917</v>
      </c>
      <c r="E27" s="127">
        <v>171</v>
      </c>
      <c r="F27" s="126">
        <v>0</v>
      </c>
      <c r="G27" s="127">
        <v>7979</v>
      </c>
      <c r="H27" s="126">
        <v>74784</v>
      </c>
      <c r="I27" s="126">
        <v>1805124</v>
      </c>
      <c r="J27" s="125">
        <v>0</v>
      </c>
      <c r="K27" s="125">
        <v>4717451.9000000004</v>
      </c>
      <c r="L27" s="125">
        <v>1168523.3</v>
      </c>
      <c r="M27" s="122"/>
    </row>
    <row r="28" spans="1:13" ht="21.95" customHeight="1">
      <c r="A28" s="124" t="s">
        <v>80</v>
      </c>
      <c r="B28" s="124" t="s">
        <v>756</v>
      </c>
      <c r="C28" s="125">
        <v>351949.32</v>
      </c>
      <c r="D28" s="126">
        <v>402</v>
      </c>
      <c r="E28" s="127">
        <v>164</v>
      </c>
      <c r="F28" s="126">
        <v>0</v>
      </c>
      <c r="G28" s="127">
        <v>264</v>
      </c>
      <c r="H28" s="126">
        <v>64699</v>
      </c>
      <c r="I28" s="126">
        <v>130177</v>
      </c>
      <c r="J28" s="125">
        <v>0</v>
      </c>
      <c r="K28" s="125">
        <v>129839.21</v>
      </c>
      <c r="L28" s="125">
        <v>25967.84</v>
      </c>
      <c r="M28" s="122"/>
    </row>
    <row r="29" spans="1:13" ht="21.95" customHeight="1">
      <c r="A29" s="124" t="s">
        <v>82</v>
      </c>
      <c r="B29" s="124" t="s">
        <v>757</v>
      </c>
      <c r="C29" s="125">
        <v>257870.98</v>
      </c>
      <c r="D29" s="126">
        <v>312</v>
      </c>
      <c r="E29" s="127">
        <v>149</v>
      </c>
      <c r="F29" s="126">
        <v>0</v>
      </c>
      <c r="G29" s="127">
        <v>281</v>
      </c>
      <c r="H29" s="126">
        <v>66101</v>
      </c>
      <c r="I29" s="126">
        <v>121692</v>
      </c>
      <c r="J29" s="125">
        <v>0</v>
      </c>
      <c r="K29" s="125">
        <v>102074.34</v>
      </c>
      <c r="L29" s="125">
        <v>20414.87</v>
      </c>
      <c r="M29" s="122"/>
    </row>
    <row r="30" spans="1:13" ht="21.95" customHeight="1">
      <c r="A30" s="124" t="s">
        <v>85</v>
      </c>
      <c r="B30" s="124" t="s">
        <v>758</v>
      </c>
      <c r="C30" s="125">
        <v>150698.66</v>
      </c>
      <c r="D30" s="126">
        <v>475</v>
      </c>
      <c r="E30" s="127">
        <v>154</v>
      </c>
      <c r="F30" s="126">
        <v>0</v>
      </c>
      <c r="G30" s="127">
        <v>43</v>
      </c>
      <c r="H30" s="126">
        <v>44171</v>
      </c>
      <c r="I30" s="126">
        <v>94290</v>
      </c>
      <c r="J30" s="125">
        <v>0</v>
      </c>
      <c r="K30" s="125">
        <v>75845.02</v>
      </c>
      <c r="L30" s="125">
        <v>15169</v>
      </c>
      <c r="M30" s="122"/>
    </row>
    <row r="31" spans="1:13" ht="21.95" customHeight="1">
      <c r="A31" s="124" t="s">
        <v>87</v>
      </c>
      <c r="B31" s="124" t="s">
        <v>759</v>
      </c>
      <c r="C31" s="125">
        <v>86199.55</v>
      </c>
      <c r="D31" s="126">
        <v>203</v>
      </c>
      <c r="E31" s="127">
        <v>145</v>
      </c>
      <c r="F31" s="126">
        <v>0</v>
      </c>
      <c r="G31" s="127">
        <v>24</v>
      </c>
      <c r="H31" s="126">
        <v>19380</v>
      </c>
      <c r="I31" s="126">
        <v>46738</v>
      </c>
      <c r="J31" s="125">
        <v>0</v>
      </c>
      <c r="K31" s="125">
        <v>43815.37</v>
      </c>
      <c r="L31" s="125">
        <v>8763.07</v>
      </c>
      <c r="M31" s="122"/>
    </row>
    <row r="32" spans="1:13" ht="21.95" customHeight="1">
      <c r="A32" s="124" t="s">
        <v>90</v>
      </c>
      <c r="B32" s="124" t="s">
        <v>760</v>
      </c>
      <c r="C32" s="125">
        <v>731063.75</v>
      </c>
      <c r="D32" s="126">
        <v>1078</v>
      </c>
      <c r="E32" s="127">
        <v>166</v>
      </c>
      <c r="F32" s="126">
        <v>0</v>
      </c>
      <c r="G32" s="127">
        <v>248</v>
      </c>
      <c r="H32" s="126">
        <v>17269</v>
      </c>
      <c r="I32" s="126">
        <v>224278</v>
      </c>
      <c r="J32" s="125">
        <v>0</v>
      </c>
      <c r="K32" s="125">
        <v>303829.57</v>
      </c>
      <c r="L32" s="125">
        <v>60765.91</v>
      </c>
      <c r="M32" s="122"/>
    </row>
    <row r="33" spans="1:13" ht="21.95" customHeight="1">
      <c r="A33" s="124" t="s">
        <v>93</v>
      </c>
      <c r="B33" s="124" t="s">
        <v>761</v>
      </c>
      <c r="C33" s="125">
        <v>240291.11</v>
      </c>
      <c r="D33" s="126">
        <v>523</v>
      </c>
      <c r="E33" s="127">
        <v>144</v>
      </c>
      <c r="F33" s="126">
        <v>0</v>
      </c>
      <c r="G33" s="127">
        <v>1005</v>
      </c>
      <c r="H33" s="126">
        <v>46359</v>
      </c>
      <c r="I33" s="126">
        <v>113252</v>
      </c>
      <c r="J33" s="125">
        <v>0</v>
      </c>
      <c r="K33" s="125">
        <v>115976.79</v>
      </c>
      <c r="L33" s="125">
        <v>23195.360000000001</v>
      </c>
      <c r="M33" s="122"/>
    </row>
    <row r="34" spans="1:13" ht="21.95" customHeight="1">
      <c r="A34" s="124" t="s">
        <v>95</v>
      </c>
      <c r="B34" s="124" t="s">
        <v>762</v>
      </c>
      <c r="C34" s="125">
        <v>102509.43</v>
      </c>
      <c r="D34" s="126">
        <v>276.2</v>
      </c>
      <c r="E34" s="127">
        <v>136</v>
      </c>
      <c r="F34" s="126">
        <v>0</v>
      </c>
      <c r="G34" s="127">
        <v>288</v>
      </c>
      <c r="H34" s="126">
        <v>38218</v>
      </c>
      <c r="I34" s="126">
        <v>63903</v>
      </c>
      <c r="J34" s="125">
        <v>0</v>
      </c>
      <c r="K34" s="125">
        <v>40877.83</v>
      </c>
      <c r="L34" s="125">
        <v>8175.57</v>
      </c>
      <c r="M34" s="122"/>
    </row>
    <row r="35" spans="1:13" ht="21.95" customHeight="1">
      <c r="A35" s="124" t="s">
        <v>97</v>
      </c>
      <c r="B35" s="124" t="s">
        <v>763</v>
      </c>
      <c r="C35" s="125">
        <v>77758.86</v>
      </c>
      <c r="D35" s="126">
        <v>97</v>
      </c>
      <c r="E35" s="127">
        <v>146</v>
      </c>
      <c r="F35" s="126">
        <v>0</v>
      </c>
      <c r="G35" s="127">
        <v>140</v>
      </c>
      <c r="H35" s="126">
        <v>18076</v>
      </c>
      <c r="I35" s="126">
        <v>31499</v>
      </c>
      <c r="J35" s="125">
        <v>0</v>
      </c>
      <c r="K35" s="125">
        <v>38717.08</v>
      </c>
      <c r="L35" s="125">
        <v>7743.42</v>
      </c>
      <c r="M35" s="122"/>
    </row>
    <row r="36" spans="1:13" ht="21.95" customHeight="1">
      <c r="A36" s="124" t="s">
        <v>100</v>
      </c>
      <c r="B36" s="124" t="s">
        <v>764</v>
      </c>
      <c r="C36" s="125">
        <v>137364.9</v>
      </c>
      <c r="D36" s="126">
        <v>214</v>
      </c>
      <c r="E36" s="127">
        <v>132</v>
      </c>
      <c r="F36" s="126">
        <v>0</v>
      </c>
      <c r="G36" s="127">
        <v>189</v>
      </c>
      <c r="H36" s="126">
        <v>7681</v>
      </c>
      <c r="I36" s="126">
        <v>29610</v>
      </c>
      <c r="J36" s="125">
        <v>0</v>
      </c>
      <c r="K36" s="125">
        <v>55959.19</v>
      </c>
      <c r="L36" s="125">
        <v>13176.92</v>
      </c>
      <c r="M36" s="122"/>
    </row>
    <row r="37" spans="1:13" ht="21.95" customHeight="1">
      <c r="A37" s="124" t="s">
        <v>102</v>
      </c>
      <c r="B37" s="124" t="s">
        <v>765</v>
      </c>
      <c r="C37" s="125">
        <v>200839.69</v>
      </c>
      <c r="D37" s="126">
        <v>167</v>
      </c>
      <c r="E37" s="127">
        <v>145</v>
      </c>
      <c r="F37" s="126">
        <v>0</v>
      </c>
      <c r="G37" s="127">
        <v>265</v>
      </c>
      <c r="H37" s="126">
        <v>23962</v>
      </c>
      <c r="I37" s="126">
        <v>64181</v>
      </c>
      <c r="J37" s="125">
        <v>0</v>
      </c>
      <c r="K37" s="125">
        <v>66238.820000000007</v>
      </c>
      <c r="L37" s="125">
        <v>14235.1</v>
      </c>
      <c r="M37" s="122"/>
    </row>
    <row r="38" spans="1:13" ht="21.95" customHeight="1">
      <c r="A38" s="124" t="s">
        <v>105</v>
      </c>
      <c r="B38" s="124" t="s">
        <v>766</v>
      </c>
      <c r="C38" s="125">
        <v>134392.46</v>
      </c>
      <c r="D38" s="126">
        <v>359.6</v>
      </c>
      <c r="E38" s="127">
        <v>140</v>
      </c>
      <c r="F38" s="126">
        <v>0</v>
      </c>
      <c r="G38" s="127">
        <v>161</v>
      </c>
      <c r="H38" s="126">
        <v>35478</v>
      </c>
      <c r="I38" s="126">
        <v>79272</v>
      </c>
      <c r="J38" s="125">
        <v>0</v>
      </c>
      <c r="K38" s="125">
        <v>41121.730000000003</v>
      </c>
      <c r="L38" s="125">
        <v>8224.35</v>
      </c>
      <c r="M38" s="122"/>
    </row>
    <row r="39" spans="1:13" ht="21.95" customHeight="1">
      <c r="A39" s="124" t="s">
        <v>108</v>
      </c>
      <c r="B39" s="124" t="s">
        <v>767</v>
      </c>
      <c r="C39" s="125">
        <v>171608.41</v>
      </c>
      <c r="D39" s="126">
        <v>274</v>
      </c>
      <c r="E39" s="127">
        <v>134</v>
      </c>
      <c r="F39" s="126">
        <v>0</v>
      </c>
      <c r="G39" s="127">
        <v>168</v>
      </c>
      <c r="H39" s="126">
        <v>31331</v>
      </c>
      <c r="I39" s="126">
        <v>72312</v>
      </c>
      <c r="J39" s="125">
        <v>0</v>
      </c>
      <c r="K39" s="125">
        <v>62870.97</v>
      </c>
      <c r="L39" s="125">
        <v>12574.19</v>
      </c>
      <c r="M39" s="122"/>
    </row>
    <row r="40" spans="1:13" ht="21.95" customHeight="1">
      <c r="A40" s="124" t="s">
        <v>111</v>
      </c>
      <c r="B40" s="124" t="s">
        <v>768</v>
      </c>
      <c r="C40" s="125">
        <v>1598874.39</v>
      </c>
      <c r="D40" s="126">
        <v>1820</v>
      </c>
      <c r="E40" s="127">
        <v>170</v>
      </c>
      <c r="F40" s="126">
        <v>0</v>
      </c>
      <c r="G40" s="127">
        <v>4426</v>
      </c>
      <c r="H40" s="126">
        <v>174232</v>
      </c>
      <c r="I40" s="126">
        <v>507454</v>
      </c>
      <c r="J40" s="125">
        <v>2615</v>
      </c>
      <c r="K40" s="125">
        <v>374327.47</v>
      </c>
      <c r="L40" s="125">
        <v>74872.800000000003</v>
      </c>
      <c r="M40" s="122"/>
    </row>
    <row r="41" spans="1:13" ht="21.95" customHeight="1">
      <c r="A41" s="124" t="s">
        <v>114</v>
      </c>
      <c r="B41" s="124" t="s">
        <v>769</v>
      </c>
      <c r="C41" s="125">
        <v>29506650.960000001</v>
      </c>
      <c r="D41" s="126">
        <v>12955.6</v>
      </c>
      <c r="E41" s="127">
        <v>171</v>
      </c>
      <c r="F41" s="126">
        <v>0</v>
      </c>
      <c r="G41" s="127">
        <v>35502</v>
      </c>
      <c r="H41" s="126">
        <v>148401</v>
      </c>
      <c r="I41" s="126">
        <v>2117421</v>
      </c>
      <c r="J41" s="125">
        <v>0</v>
      </c>
      <c r="K41" s="125">
        <v>8645587.2799999993</v>
      </c>
      <c r="L41" s="125">
        <v>2074772.09</v>
      </c>
      <c r="M41" s="122"/>
    </row>
    <row r="42" spans="1:13" ht="21.95" customHeight="1">
      <c r="A42" s="124" t="s">
        <v>117</v>
      </c>
      <c r="B42" s="124" t="s">
        <v>770</v>
      </c>
      <c r="C42" s="125">
        <v>208252.87</v>
      </c>
      <c r="D42" s="126">
        <v>451.9</v>
      </c>
      <c r="E42" s="127">
        <v>143</v>
      </c>
      <c r="F42" s="126">
        <v>0</v>
      </c>
      <c r="G42" s="127">
        <v>128</v>
      </c>
      <c r="H42" s="126">
        <v>50869.8</v>
      </c>
      <c r="I42" s="126">
        <v>115033.9</v>
      </c>
      <c r="J42" s="125">
        <v>0</v>
      </c>
      <c r="K42" s="125">
        <v>81603.960000000006</v>
      </c>
      <c r="L42" s="125">
        <v>16320.79</v>
      </c>
      <c r="M42" s="122"/>
    </row>
    <row r="43" spans="1:13" ht="21.95" customHeight="1">
      <c r="A43" s="124" t="s">
        <v>120</v>
      </c>
      <c r="B43" s="124" t="s">
        <v>771</v>
      </c>
      <c r="C43" s="125">
        <v>22558825.98</v>
      </c>
      <c r="D43" s="126">
        <v>15132.3</v>
      </c>
      <c r="E43" s="127">
        <v>171</v>
      </c>
      <c r="F43" s="126">
        <v>0</v>
      </c>
      <c r="G43" s="127">
        <v>18889</v>
      </c>
      <c r="H43" s="126">
        <v>42848</v>
      </c>
      <c r="I43" s="126">
        <v>2164000.1</v>
      </c>
      <c r="J43" s="125">
        <v>0</v>
      </c>
      <c r="K43" s="125">
        <v>6494498.6600000001</v>
      </c>
      <c r="L43" s="125">
        <v>1677544.99</v>
      </c>
      <c r="M43" s="122"/>
    </row>
    <row r="44" spans="1:13" ht="21.95" customHeight="1">
      <c r="A44" s="124" t="s">
        <v>123</v>
      </c>
      <c r="B44" s="124" t="s">
        <v>772</v>
      </c>
      <c r="C44" s="125">
        <v>2113015.4</v>
      </c>
      <c r="D44" s="126">
        <v>2059.6999999999998</v>
      </c>
      <c r="E44" s="127">
        <v>170</v>
      </c>
      <c r="F44" s="126">
        <v>0</v>
      </c>
      <c r="G44" s="127">
        <v>3395</v>
      </c>
      <c r="H44" s="126">
        <v>139567</v>
      </c>
      <c r="I44" s="126">
        <v>459921</v>
      </c>
      <c r="J44" s="125">
        <v>0</v>
      </c>
      <c r="K44" s="125">
        <v>723789.23</v>
      </c>
      <c r="L44" s="125">
        <v>184797.18</v>
      </c>
      <c r="M44" s="122"/>
    </row>
    <row r="45" spans="1:13" ht="21.95" customHeight="1">
      <c r="A45" s="124" t="s">
        <v>126</v>
      </c>
      <c r="B45" s="124" t="s">
        <v>773</v>
      </c>
      <c r="C45" s="125">
        <v>926561.91</v>
      </c>
      <c r="D45" s="126">
        <v>1630.1</v>
      </c>
      <c r="E45" s="127">
        <v>170</v>
      </c>
      <c r="F45" s="126">
        <v>0</v>
      </c>
      <c r="G45" s="127">
        <v>1455</v>
      </c>
      <c r="H45" s="126">
        <v>46023</v>
      </c>
      <c r="I45" s="126">
        <v>292658</v>
      </c>
      <c r="J45" s="125">
        <v>0</v>
      </c>
      <c r="K45" s="125">
        <v>419253.84</v>
      </c>
      <c r="L45" s="125">
        <v>83850.77</v>
      </c>
      <c r="M45" s="122"/>
    </row>
    <row r="46" spans="1:13" ht="21.95" customHeight="1">
      <c r="A46" s="124" t="s">
        <v>128</v>
      </c>
      <c r="B46" s="124" t="s">
        <v>774</v>
      </c>
      <c r="C46" s="125">
        <v>116532.15</v>
      </c>
      <c r="D46" s="126">
        <v>989.8</v>
      </c>
      <c r="E46" s="127">
        <v>138</v>
      </c>
      <c r="F46" s="126">
        <v>0</v>
      </c>
      <c r="G46" s="127">
        <v>92</v>
      </c>
      <c r="H46" s="126">
        <v>16663</v>
      </c>
      <c r="I46" s="126">
        <v>68698</v>
      </c>
      <c r="J46" s="125">
        <v>0</v>
      </c>
      <c r="K46" s="125">
        <v>77052.600000000006</v>
      </c>
      <c r="L46" s="125">
        <v>15410.52</v>
      </c>
      <c r="M46" s="122"/>
    </row>
    <row r="47" spans="1:13" ht="21.95" customHeight="1">
      <c r="A47" s="124" t="s">
        <v>130</v>
      </c>
      <c r="B47" s="124" t="s">
        <v>775</v>
      </c>
      <c r="C47" s="125">
        <v>266431.33</v>
      </c>
      <c r="D47" s="126">
        <v>513</v>
      </c>
      <c r="E47" s="127">
        <v>142</v>
      </c>
      <c r="F47" s="126">
        <v>0</v>
      </c>
      <c r="G47" s="127">
        <v>171</v>
      </c>
      <c r="H47" s="126">
        <v>22372</v>
      </c>
      <c r="I47" s="126">
        <v>96900</v>
      </c>
      <c r="J47" s="125">
        <v>0</v>
      </c>
      <c r="K47" s="125">
        <v>104469.8</v>
      </c>
      <c r="L47" s="125">
        <v>20893.96</v>
      </c>
      <c r="M47" s="122"/>
    </row>
    <row r="48" spans="1:13" ht="21.95" customHeight="1">
      <c r="A48" s="124" t="s">
        <v>132</v>
      </c>
      <c r="B48" s="124" t="s">
        <v>776</v>
      </c>
      <c r="C48" s="125">
        <v>106005.06</v>
      </c>
      <c r="D48" s="126">
        <v>162</v>
      </c>
      <c r="E48" s="127">
        <v>133</v>
      </c>
      <c r="F48" s="126">
        <v>0</v>
      </c>
      <c r="G48" s="127">
        <v>259</v>
      </c>
      <c r="H48" s="126">
        <v>13063</v>
      </c>
      <c r="I48" s="126">
        <v>36445</v>
      </c>
      <c r="J48" s="125">
        <v>0</v>
      </c>
      <c r="K48" s="125">
        <v>41166.239999999998</v>
      </c>
      <c r="L48" s="125">
        <v>8233.25</v>
      </c>
      <c r="M48" s="122"/>
    </row>
    <row r="49" spans="1:13" ht="21.95" customHeight="1">
      <c r="A49" s="124" t="s">
        <v>134</v>
      </c>
      <c r="B49" s="124" t="s">
        <v>777</v>
      </c>
      <c r="C49" s="125">
        <v>89792.08</v>
      </c>
      <c r="D49" s="126">
        <v>143</v>
      </c>
      <c r="E49" s="127">
        <v>142</v>
      </c>
      <c r="F49" s="126">
        <v>0</v>
      </c>
      <c r="G49" s="127">
        <v>43</v>
      </c>
      <c r="H49" s="126">
        <v>4938</v>
      </c>
      <c r="I49" s="126">
        <v>25689</v>
      </c>
      <c r="J49" s="125">
        <v>0</v>
      </c>
      <c r="K49" s="125">
        <v>24389.89</v>
      </c>
      <c r="L49" s="125">
        <v>4877.9799999999996</v>
      </c>
      <c r="M49" s="122"/>
    </row>
    <row r="50" spans="1:13" ht="21.95" customHeight="1">
      <c r="A50" s="124" t="s">
        <v>137</v>
      </c>
      <c r="B50" s="124" t="s">
        <v>778</v>
      </c>
      <c r="C50" s="125">
        <v>376207.7</v>
      </c>
      <c r="D50" s="126">
        <v>714.5</v>
      </c>
      <c r="E50" s="127">
        <v>141</v>
      </c>
      <c r="F50" s="126">
        <v>0</v>
      </c>
      <c r="G50" s="127">
        <v>281</v>
      </c>
      <c r="H50" s="126">
        <v>20925</v>
      </c>
      <c r="I50" s="126">
        <v>118993</v>
      </c>
      <c r="J50" s="125">
        <v>1618</v>
      </c>
      <c r="K50" s="125">
        <v>137054.12</v>
      </c>
      <c r="L50" s="125">
        <v>31671.360000000001</v>
      </c>
      <c r="M50" s="122"/>
    </row>
    <row r="51" spans="1:13" ht="21.95" customHeight="1">
      <c r="A51" s="124" t="s">
        <v>139</v>
      </c>
      <c r="B51" s="124" t="s">
        <v>779</v>
      </c>
      <c r="C51" s="125">
        <v>3131882.05</v>
      </c>
      <c r="D51" s="126">
        <v>1980.9</v>
      </c>
      <c r="E51" s="127">
        <v>167</v>
      </c>
      <c r="F51" s="126">
        <v>0</v>
      </c>
      <c r="G51" s="127">
        <v>9954</v>
      </c>
      <c r="H51" s="126">
        <v>40208</v>
      </c>
      <c r="I51" s="126">
        <v>355082</v>
      </c>
      <c r="J51" s="125">
        <v>10988</v>
      </c>
      <c r="K51" s="125">
        <v>1139432.23</v>
      </c>
      <c r="L51" s="125">
        <v>227886.45</v>
      </c>
      <c r="M51" s="122"/>
    </row>
    <row r="52" spans="1:13" ht="21.95" customHeight="1">
      <c r="A52" s="124" t="s">
        <v>141</v>
      </c>
      <c r="B52" s="124" t="s">
        <v>780</v>
      </c>
      <c r="C52" s="125">
        <v>3974535.91</v>
      </c>
      <c r="D52" s="126">
        <v>3193</v>
      </c>
      <c r="E52" s="127">
        <v>165</v>
      </c>
      <c r="F52" s="126">
        <v>0</v>
      </c>
      <c r="G52" s="127">
        <v>3524</v>
      </c>
      <c r="H52" s="126">
        <v>87896</v>
      </c>
      <c r="I52" s="126">
        <v>564242</v>
      </c>
      <c r="J52" s="125">
        <v>0</v>
      </c>
      <c r="K52" s="125">
        <v>1363542.12</v>
      </c>
      <c r="L52" s="125">
        <v>287694.58</v>
      </c>
      <c r="M52" s="122"/>
    </row>
    <row r="53" spans="1:13" ht="21.95" customHeight="1">
      <c r="A53" s="124" t="s">
        <v>143</v>
      </c>
      <c r="B53" s="124" t="s">
        <v>781</v>
      </c>
      <c r="C53" s="125">
        <v>4481010.55</v>
      </c>
      <c r="D53" s="126">
        <v>3153</v>
      </c>
      <c r="E53" s="127">
        <v>170</v>
      </c>
      <c r="F53" s="126">
        <v>0</v>
      </c>
      <c r="G53" s="127">
        <v>2937</v>
      </c>
      <c r="H53" s="126">
        <v>122771</v>
      </c>
      <c r="I53" s="126">
        <v>658082</v>
      </c>
      <c r="J53" s="125">
        <v>0</v>
      </c>
      <c r="K53" s="125">
        <v>1417915.08</v>
      </c>
      <c r="L53" s="125">
        <v>283583.02</v>
      </c>
      <c r="M53" s="122"/>
    </row>
    <row r="54" spans="1:13" ht="21.95" customHeight="1">
      <c r="A54" s="124" t="s">
        <v>145</v>
      </c>
      <c r="B54" s="124" t="s">
        <v>782</v>
      </c>
      <c r="C54" s="125">
        <v>5130762.25</v>
      </c>
      <c r="D54" s="126">
        <v>6145.3</v>
      </c>
      <c r="E54" s="127">
        <v>170</v>
      </c>
      <c r="F54" s="126">
        <v>0</v>
      </c>
      <c r="G54" s="127">
        <v>7595</v>
      </c>
      <c r="H54" s="126">
        <v>118584.6</v>
      </c>
      <c r="I54" s="126">
        <v>1077683</v>
      </c>
      <c r="J54" s="125">
        <v>0</v>
      </c>
      <c r="K54" s="125">
        <v>1778743.17</v>
      </c>
      <c r="L54" s="125">
        <v>358103.25</v>
      </c>
      <c r="M54" s="122"/>
    </row>
    <row r="55" spans="1:13" ht="21.95" customHeight="1">
      <c r="A55" s="124" t="s">
        <v>147</v>
      </c>
      <c r="B55" s="124" t="s">
        <v>783</v>
      </c>
      <c r="C55" s="125">
        <v>198022.09</v>
      </c>
      <c r="D55" s="126">
        <v>321.39999999999998</v>
      </c>
      <c r="E55" s="127">
        <v>170</v>
      </c>
      <c r="F55" s="126">
        <v>0</v>
      </c>
      <c r="G55" s="127">
        <v>26</v>
      </c>
      <c r="H55" s="126">
        <v>43103</v>
      </c>
      <c r="I55" s="126">
        <v>77221</v>
      </c>
      <c r="J55" s="125">
        <v>0</v>
      </c>
      <c r="K55" s="125">
        <v>127617.31</v>
      </c>
      <c r="L55" s="125">
        <v>25523.46</v>
      </c>
      <c r="M55" s="122"/>
    </row>
    <row r="56" spans="1:13" ht="21.95" customHeight="1">
      <c r="A56" s="124" t="s">
        <v>149</v>
      </c>
      <c r="B56" s="124" t="s">
        <v>784</v>
      </c>
      <c r="C56" s="125">
        <v>624111.51</v>
      </c>
      <c r="D56" s="126">
        <v>557</v>
      </c>
      <c r="E56" s="127">
        <v>166</v>
      </c>
      <c r="F56" s="126">
        <v>0</v>
      </c>
      <c r="G56" s="127">
        <v>402</v>
      </c>
      <c r="H56" s="126">
        <v>39567</v>
      </c>
      <c r="I56" s="126">
        <v>132261</v>
      </c>
      <c r="J56" s="125">
        <v>0</v>
      </c>
      <c r="K56" s="125">
        <v>194580.25</v>
      </c>
      <c r="L56" s="125">
        <v>41746.06</v>
      </c>
      <c r="M56" s="122"/>
    </row>
    <row r="57" spans="1:13" ht="21.95" customHeight="1">
      <c r="A57" s="124" t="s">
        <v>151</v>
      </c>
      <c r="B57" s="124" t="s">
        <v>785</v>
      </c>
      <c r="C57" s="125">
        <v>8043078.9800000004</v>
      </c>
      <c r="D57" s="126">
        <v>8106</v>
      </c>
      <c r="E57" s="127">
        <v>171</v>
      </c>
      <c r="F57" s="126">
        <v>0</v>
      </c>
      <c r="G57" s="127">
        <v>11167</v>
      </c>
      <c r="H57" s="126">
        <v>108580</v>
      </c>
      <c r="I57" s="126">
        <v>1462270</v>
      </c>
      <c r="J57" s="125">
        <v>0</v>
      </c>
      <c r="K57" s="125">
        <v>2858236.96</v>
      </c>
      <c r="L57" s="125">
        <v>600218.30000000005</v>
      </c>
      <c r="M57" s="122"/>
    </row>
    <row r="58" spans="1:13" ht="21.95" customHeight="1">
      <c r="A58" s="124" t="s">
        <v>153</v>
      </c>
      <c r="B58" s="124" t="s">
        <v>786</v>
      </c>
      <c r="C58" s="125">
        <v>564049.80000000005</v>
      </c>
      <c r="D58" s="126">
        <v>1968.1</v>
      </c>
      <c r="E58" s="127">
        <v>144</v>
      </c>
      <c r="F58" s="126">
        <v>0</v>
      </c>
      <c r="G58" s="127">
        <v>1044</v>
      </c>
      <c r="H58" s="126">
        <v>28272</v>
      </c>
      <c r="I58" s="126">
        <v>226593</v>
      </c>
      <c r="J58" s="125">
        <v>22</v>
      </c>
      <c r="K58" s="125">
        <v>256093.82</v>
      </c>
      <c r="L58" s="125">
        <v>51218.76</v>
      </c>
      <c r="M58" s="122"/>
    </row>
    <row r="59" spans="1:13" ht="21.95" customHeight="1">
      <c r="A59" s="124" t="s">
        <v>155</v>
      </c>
      <c r="B59" s="124" t="s">
        <v>787</v>
      </c>
      <c r="C59" s="125">
        <v>370636.07</v>
      </c>
      <c r="D59" s="126">
        <v>575</v>
      </c>
      <c r="E59" s="127">
        <v>143</v>
      </c>
      <c r="F59" s="126">
        <v>0</v>
      </c>
      <c r="G59" s="127">
        <v>1300</v>
      </c>
      <c r="H59" s="126">
        <v>19401</v>
      </c>
      <c r="I59" s="126">
        <v>92780</v>
      </c>
      <c r="J59" s="125">
        <v>0</v>
      </c>
      <c r="K59" s="125">
        <v>150054.62</v>
      </c>
      <c r="L59" s="125">
        <v>30459.96</v>
      </c>
      <c r="M59" s="122"/>
    </row>
    <row r="60" spans="1:13" ht="21.95" customHeight="1">
      <c r="A60" s="124" t="s">
        <v>157</v>
      </c>
      <c r="B60" s="124" t="s">
        <v>788</v>
      </c>
      <c r="C60" s="125">
        <v>377737.02</v>
      </c>
      <c r="D60" s="126">
        <v>952.5</v>
      </c>
      <c r="E60" s="127">
        <v>148</v>
      </c>
      <c r="F60" s="126">
        <v>0</v>
      </c>
      <c r="G60" s="127">
        <v>173</v>
      </c>
      <c r="H60" s="126">
        <v>11612</v>
      </c>
      <c r="I60" s="126">
        <v>142298</v>
      </c>
      <c r="J60" s="125">
        <v>0</v>
      </c>
      <c r="K60" s="125">
        <v>154380.92000000001</v>
      </c>
      <c r="L60" s="125">
        <v>34299.339999999997</v>
      </c>
      <c r="M60" s="122"/>
    </row>
    <row r="61" spans="1:13" ht="21.95" customHeight="1">
      <c r="A61" s="124" t="s">
        <v>159</v>
      </c>
      <c r="B61" s="124" t="s">
        <v>789</v>
      </c>
      <c r="C61" s="125">
        <v>2313998.6800000002</v>
      </c>
      <c r="D61" s="126">
        <v>2893.1</v>
      </c>
      <c r="E61" s="127">
        <v>159</v>
      </c>
      <c r="F61" s="126">
        <v>0</v>
      </c>
      <c r="G61" s="127">
        <v>1899</v>
      </c>
      <c r="H61" s="126">
        <v>58058</v>
      </c>
      <c r="I61" s="126">
        <v>483495</v>
      </c>
      <c r="J61" s="125">
        <v>0</v>
      </c>
      <c r="K61" s="125">
        <v>882315.23</v>
      </c>
      <c r="L61" s="125">
        <v>176873.42</v>
      </c>
      <c r="M61" s="122"/>
    </row>
    <row r="62" spans="1:13" ht="21.95" customHeight="1">
      <c r="A62" s="124" t="s">
        <v>161</v>
      </c>
      <c r="B62" s="124" t="s">
        <v>790</v>
      </c>
      <c r="C62" s="125">
        <v>4588037.5999999996</v>
      </c>
      <c r="D62" s="126">
        <v>4705.8999999999996</v>
      </c>
      <c r="E62" s="127">
        <v>163</v>
      </c>
      <c r="F62" s="126">
        <v>0</v>
      </c>
      <c r="G62" s="127">
        <v>1977</v>
      </c>
      <c r="H62" s="126">
        <v>48886</v>
      </c>
      <c r="I62" s="126">
        <v>767731</v>
      </c>
      <c r="J62" s="125">
        <v>0</v>
      </c>
      <c r="K62" s="125">
        <v>1479548.31</v>
      </c>
      <c r="L62" s="125">
        <v>330820.13</v>
      </c>
      <c r="M62" s="122"/>
    </row>
    <row r="63" spans="1:13" ht="21.95" customHeight="1">
      <c r="A63" s="124" t="s">
        <v>163</v>
      </c>
      <c r="B63" s="124" t="s">
        <v>791</v>
      </c>
      <c r="C63" s="125">
        <v>143099.07999999999</v>
      </c>
      <c r="D63" s="126">
        <v>367</v>
      </c>
      <c r="E63" s="127">
        <v>144</v>
      </c>
      <c r="F63" s="126">
        <v>0</v>
      </c>
      <c r="G63" s="127">
        <v>72</v>
      </c>
      <c r="H63" s="126">
        <v>5158</v>
      </c>
      <c r="I63" s="126">
        <v>58337</v>
      </c>
      <c r="J63" s="125">
        <v>0</v>
      </c>
      <c r="K63" s="125">
        <v>49480.52</v>
      </c>
      <c r="L63" s="125">
        <v>9896.1</v>
      </c>
      <c r="M63" s="122"/>
    </row>
    <row r="64" spans="1:13" ht="21.95" customHeight="1">
      <c r="A64" s="124" t="s">
        <v>165</v>
      </c>
      <c r="B64" s="124" t="s">
        <v>792</v>
      </c>
      <c r="C64" s="125">
        <v>328467.71000000002</v>
      </c>
      <c r="D64" s="126">
        <v>1038.0999999999999</v>
      </c>
      <c r="E64" s="127">
        <v>144</v>
      </c>
      <c r="F64" s="126">
        <v>0</v>
      </c>
      <c r="G64" s="127">
        <v>318</v>
      </c>
      <c r="H64" s="126">
        <v>17757</v>
      </c>
      <c r="I64" s="126">
        <v>201689</v>
      </c>
      <c r="J64" s="125">
        <v>0</v>
      </c>
      <c r="K64" s="125">
        <v>117375.16</v>
      </c>
      <c r="L64" s="125">
        <v>23475.03</v>
      </c>
      <c r="M64" s="122"/>
    </row>
    <row r="65" spans="1:13" ht="21.95" customHeight="1">
      <c r="A65" s="124" t="s">
        <v>168</v>
      </c>
      <c r="B65" s="124" t="s">
        <v>793</v>
      </c>
      <c r="C65" s="125">
        <v>682744.94</v>
      </c>
      <c r="D65" s="126">
        <v>806</v>
      </c>
      <c r="E65" s="127">
        <v>160</v>
      </c>
      <c r="F65" s="126">
        <v>0</v>
      </c>
      <c r="G65" s="127">
        <v>458</v>
      </c>
      <c r="H65" s="126">
        <v>59678</v>
      </c>
      <c r="I65" s="126">
        <v>215098</v>
      </c>
      <c r="J65" s="125">
        <v>0</v>
      </c>
      <c r="K65" s="125">
        <v>258686.8</v>
      </c>
      <c r="L65" s="125">
        <v>53623.43</v>
      </c>
      <c r="M65" s="122"/>
    </row>
    <row r="66" spans="1:13" ht="21.95" customHeight="1">
      <c r="A66" s="124" t="s">
        <v>170</v>
      </c>
      <c r="B66" s="124" t="s">
        <v>794</v>
      </c>
      <c r="C66" s="125">
        <v>585000.23</v>
      </c>
      <c r="D66" s="126">
        <v>1180.4000000000001</v>
      </c>
      <c r="E66" s="127">
        <v>143</v>
      </c>
      <c r="F66" s="126">
        <v>0</v>
      </c>
      <c r="G66" s="127">
        <v>1105</v>
      </c>
      <c r="H66" s="126">
        <v>47223</v>
      </c>
      <c r="I66" s="126">
        <v>203418</v>
      </c>
      <c r="J66" s="125">
        <v>0</v>
      </c>
      <c r="K66" s="125">
        <v>271450.69</v>
      </c>
      <c r="L66" s="125">
        <v>54290.14</v>
      </c>
      <c r="M66" s="122"/>
    </row>
    <row r="67" spans="1:13" ht="21.95" customHeight="1">
      <c r="A67" s="124" t="s">
        <v>172</v>
      </c>
      <c r="B67" s="124" t="s">
        <v>795</v>
      </c>
      <c r="C67" s="125">
        <v>185904.47</v>
      </c>
      <c r="D67" s="126">
        <v>221.6</v>
      </c>
      <c r="E67" s="127">
        <v>133</v>
      </c>
      <c r="F67" s="126">
        <v>0</v>
      </c>
      <c r="G67" s="127">
        <v>208</v>
      </c>
      <c r="H67" s="126">
        <v>14588</v>
      </c>
      <c r="I67" s="126">
        <v>44369</v>
      </c>
      <c r="J67" s="125">
        <v>0</v>
      </c>
      <c r="K67" s="125">
        <v>76342.69</v>
      </c>
      <c r="L67" s="125">
        <v>15634.39</v>
      </c>
      <c r="M67" s="122"/>
    </row>
    <row r="68" spans="1:13" ht="21.95" customHeight="1">
      <c r="A68" s="124" t="s">
        <v>175</v>
      </c>
      <c r="B68" s="124" t="s">
        <v>796</v>
      </c>
      <c r="C68" s="125">
        <v>1737670.52</v>
      </c>
      <c r="D68" s="126">
        <v>1701.1</v>
      </c>
      <c r="E68" s="127">
        <v>174</v>
      </c>
      <c r="F68" s="126">
        <v>0</v>
      </c>
      <c r="G68" s="127">
        <v>1288</v>
      </c>
      <c r="H68" s="126">
        <v>140325</v>
      </c>
      <c r="I68" s="126">
        <v>426649</v>
      </c>
      <c r="J68" s="125">
        <v>0</v>
      </c>
      <c r="K68" s="125">
        <v>635541.26</v>
      </c>
      <c r="L68" s="125">
        <v>127242.28</v>
      </c>
      <c r="M68" s="122"/>
    </row>
    <row r="69" spans="1:13" ht="21.95" customHeight="1">
      <c r="A69" s="124" t="s">
        <v>177</v>
      </c>
      <c r="B69" s="124" t="s">
        <v>797</v>
      </c>
      <c r="C69" s="125">
        <v>1571176.23</v>
      </c>
      <c r="D69" s="126">
        <v>1664</v>
      </c>
      <c r="E69" s="127">
        <v>153</v>
      </c>
      <c r="F69" s="126">
        <v>0</v>
      </c>
      <c r="G69" s="127">
        <v>2577</v>
      </c>
      <c r="H69" s="126">
        <v>117418</v>
      </c>
      <c r="I69" s="126">
        <v>378996</v>
      </c>
      <c r="J69" s="125">
        <v>0</v>
      </c>
      <c r="K69" s="125">
        <v>808732.96</v>
      </c>
      <c r="L69" s="125">
        <v>161746.59</v>
      </c>
      <c r="M69" s="122"/>
    </row>
    <row r="70" spans="1:13" ht="21.95" customHeight="1">
      <c r="A70" s="124" t="s">
        <v>179</v>
      </c>
      <c r="B70" s="124" t="s">
        <v>798</v>
      </c>
      <c r="C70" s="125">
        <v>288067.86</v>
      </c>
      <c r="D70" s="126">
        <v>350.5</v>
      </c>
      <c r="E70" s="127">
        <v>141</v>
      </c>
      <c r="F70" s="126">
        <v>0</v>
      </c>
      <c r="G70" s="127">
        <v>1125</v>
      </c>
      <c r="H70" s="126">
        <v>31444</v>
      </c>
      <c r="I70" s="126">
        <v>88417</v>
      </c>
      <c r="J70" s="125">
        <v>0</v>
      </c>
      <c r="K70" s="125">
        <v>103183.2</v>
      </c>
      <c r="L70" s="125">
        <v>20636.64</v>
      </c>
      <c r="M70" s="122"/>
    </row>
    <row r="71" spans="1:13" ht="21.95" customHeight="1">
      <c r="A71" s="124" t="s">
        <v>182</v>
      </c>
      <c r="B71" s="124" t="s">
        <v>799</v>
      </c>
      <c r="C71" s="125">
        <v>264882.32</v>
      </c>
      <c r="D71" s="126">
        <v>354</v>
      </c>
      <c r="E71" s="127">
        <v>147</v>
      </c>
      <c r="F71" s="126">
        <v>0</v>
      </c>
      <c r="G71" s="127">
        <v>371</v>
      </c>
      <c r="H71" s="126">
        <v>21886</v>
      </c>
      <c r="I71" s="126">
        <v>72918</v>
      </c>
      <c r="J71" s="125">
        <v>0</v>
      </c>
      <c r="K71" s="125">
        <v>86368.04</v>
      </c>
      <c r="L71" s="125">
        <v>18609.57</v>
      </c>
      <c r="M71" s="122"/>
    </row>
    <row r="72" spans="1:13" ht="21.95" customHeight="1">
      <c r="A72" s="124" t="s">
        <v>185</v>
      </c>
      <c r="B72" s="124" t="s">
        <v>800</v>
      </c>
      <c r="C72" s="125">
        <v>130497.44</v>
      </c>
      <c r="D72" s="126">
        <v>195.8</v>
      </c>
      <c r="E72" s="127">
        <v>148</v>
      </c>
      <c r="F72" s="126">
        <v>0</v>
      </c>
      <c r="G72" s="127">
        <v>225</v>
      </c>
      <c r="H72" s="126">
        <v>35454</v>
      </c>
      <c r="I72" s="126">
        <v>64950</v>
      </c>
      <c r="J72" s="125">
        <v>0</v>
      </c>
      <c r="K72" s="125">
        <v>79274.320000000007</v>
      </c>
      <c r="L72" s="125">
        <v>17441.07</v>
      </c>
      <c r="M72" s="122"/>
    </row>
    <row r="73" spans="1:13" ht="21.95" customHeight="1">
      <c r="A73" s="124" t="s">
        <v>187</v>
      </c>
      <c r="B73" s="124" t="s">
        <v>801</v>
      </c>
      <c r="C73" s="125">
        <v>601265.57999999996</v>
      </c>
      <c r="D73" s="126">
        <v>1546</v>
      </c>
      <c r="E73" s="127">
        <v>145</v>
      </c>
      <c r="F73" s="126">
        <v>0</v>
      </c>
      <c r="G73" s="127">
        <v>425</v>
      </c>
      <c r="H73" s="126">
        <v>45554</v>
      </c>
      <c r="I73" s="126">
        <v>148593</v>
      </c>
      <c r="J73" s="125">
        <v>0</v>
      </c>
      <c r="K73" s="125">
        <v>235039.71</v>
      </c>
      <c r="L73" s="125">
        <v>47007.94</v>
      </c>
      <c r="M73" s="122"/>
    </row>
    <row r="74" spans="1:13" ht="21.95" customHeight="1">
      <c r="A74" s="124" t="s">
        <v>190</v>
      </c>
      <c r="B74" s="124" t="s">
        <v>802</v>
      </c>
      <c r="C74" s="125">
        <v>341062.93</v>
      </c>
      <c r="D74" s="126">
        <v>693.4</v>
      </c>
      <c r="E74" s="127">
        <v>170</v>
      </c>
      <c r="F74" s="126">
        <v>0</v>
      </c>
      <c r="G74" s="127">
        <v>2081</v>
      </c>
      <c r="H74" s="126">
        <v>159736</v>
      </c>
      <c r="I74" s="126">
        <v>259239</v>
      </c>
      <c r="J74" s="125">
        <v>0</v>
      </c>
      <c r="K74" s="125">
        <v>206899.41</v>
      </c>
      <c r="L74" s="125">
        <v>41379.879999999997</v>
      </c>
      <c r="M74" s="122"/>
    </row>
    <row r="75" spans="1:13" ht="21.95" customHeight="1">
      <c r="A75" s="124" t="s">
        <v>193</v>
      </c>
      <c r="B75" s="124" t="s">
        <v>803</v>
      </c>
      <c r="C75" s="125">
        <v>4780.2</v>
      </c>
      <c r="D75" s="126">
        <v>57.5</v>
      </c>
      <c r="E75" s="127">
        <v>144</v>
      </c>
      <c r="F75" s="126">
        <v>0</v>
      </c>
      <c r="G75" s="127">
        <v>2</v>
      </c>
      <c r="H75" s="126">
        <v>31164</v>
      </c>
      <c r="I75" s="126">
        <v>31164</v>
      </c>
      <c r="J75" s="125">
        <v>0</v>
      </c>
      <c r="K75" s="125">
        <v>2825.03</v>
      </c>
      <c r="L75" s="125">
        <v>565.01</v>
      </c>
      <c r="M75" s="122"/>
    </row>
    <row r="76" spans="1:13" ht="21.95" customHeight="1">
      <c r="A76" s="124" t="s">
        <v>196</v>
      </c>
      <c r="B76" s="124" t="s">
        <v>804</v>
      </c>
      <c r="C76" s="125">
        <v>239473.1</v>
      </c>
      <c r="D76" s="126">
        <v>407.6</v>
      </c>
      <c r="E76" s="127">
        <v>148</v>
      </c>
      <c r="F76" s="126">
        <v>0</v>
      </c>
      <c r="G76" s="127">
        <v>70</v>
      </c>
      <c r="H76" s="126">
        <v>23566</v>
      </c>
      <c r="I76" s="126">
        <v>86572</v>
      </c>
      <c r="J76" s="125">
        <v>0</v>
      </c>
      <c r="K76" s="125">
        <v>104445.82</v>
      </c>
      <c r="L76" s="125">
        <v>20889.16</v>
      </c>
      <c r="M76" s="122"/>
    </row>
    <row r="77" spans="1:13" ht="21.95" customHeight="1">
      <c r="A77" s="124" t="s">
        <v>198</v>
      </c>
      <c r="B77" s="124" t="s">
        <v>805</v>
      </c>
      <c r="C77" s="125">
        <v>17598.5</v>
      </c>
      <c r="D77" s="126">
        <v>27</v>
      </c>
      <c r="E77" s="127">
        <v>131</v>
      </c>
      <c r="F77" s="126">
        <v>0</v>
      </c>
      <c r="G77" s="127">
        <v>6</v>
      </c>
      <c r="H77" s="126">
        <v>26805</v>
      </c>
      <c r="I77" s="126">
        <v>31103</v>
      </c>
      <c r="J77" s="125">
        <v>0</v>
      </c>
      <c r="K77" s="125">
        <v>0</v>
      </c>
      <c r="L77" s="125">
        <v>0</v>
      </c>
      <c r="M77" s="122"/>
    </row>
    <row r="78" spans="1:13" ht="21.95" customHeight="1">
      <c r="A78" s="124" t="s">
        <v>201</v>
      </c>
      <c r="B78" s="124" t="s">
        <v>806</v>
      </c>
      <c r="C78" s="125">
        <v>11306.63</v>
      </c>
      <c r="D78" s="126">
        <v>320.2</v>
      </c>
      <c r="E78" s="127">
        <v>147</v>
      </c>
      <c r="F78" s="126">
        <v>0</v>
      </c>
      <c r="G78" s="127">
        <v>19</v>
      </c>
      <c r="H78" s="126">
        <v>26893</v>
      </c>
      <c r="I78" s="126">
        <v>26893</v>
      </c>
      <c r="J78" s="125">
        <v>0</v>
      </c>
      <c r="K78" s="125">
        <v>9614.93</v>
      </c>
      <c r="L78" s="125">
        <v>2473.4699999999998</v>
      </c>
      <c r="M78" s="122"/>
    </row>
    <row r="79" spans="1:13" ht="21.95" customHeight="1">
      <c r="A79" s="124" t="s">
        <v>204</v>
      </c>
      <c r="B79" s="124" t="s">
        <v>807</v>
      </c>
      <c r="C79" s="125">
        <v>23454387.469999999</v>
      </c>
      <c r="D79" s="126">
        <v>19588</v>
      </c>
      <c r="E79" s="127">
        <v>174</v>
      </c>
      <c r="F79" s="126">
        <v>0</v>
      </c>
      <c r="G79" s="127">
        <v>28111</v>
      </c>
      <c r="H79" s="126">
        <v>224576</v>
      </c>
      <c r="I79" s="126">
        <v>3621297</v>
      </c>
      <c r="J79" s="125">
        <v>0</v>
      </c>
      <c r="K79" s="125">
        <v>8728742.3900000006</v>
      </c>
      <c r="L79" s="125">
        <v>1747484.62</v>
      </c>
      <c r="M79" s="122"/>
    </row>
    <row r="80" spans="1:13" ht="21.95" customHeight="1">
      <c r="A80" s="124" t="s">
        <v>207</v>
      </c>
      <c r="B80" s="124" t="s">
        <v>808</v>
      </c>
      <c r="C80" s="125">
        <v>95972.5</v>
      </c>
      <c r="D80" s="126">
        <v>434</v>
      </c>
      <c r="E80" s="127">
        <v>139</v>
      </c>
      <c r="F80" s="126">
        <v>0</v>
      </c>
      <c r="G80" s="127">
        <v>66</v>
      </c>
      <c r="H80" s="126">
        <v>26363</v>
      </c>
      <c r="I80" s="126">
        <v>71237</v>
      </c>
      <c r="J80" s="125">
        <v>0</v>
      </c>
      <c r="K80" s="125">
        <v>35169.129999999997</v>
      </c>
      <c r="L80" s="125">
        <v>7538.77</v>
      </c>
      <c r="M80" s="122"/>
    </row>
    <row r="81" spans="1:13" ht="21.95" customHeight="1">
      <c r="A81" s="124" t="s">
        <v>209</v>
      </c>
      <c r="B81" s="124" t="s">
        <v>809</v>
      </c>
      <c r="C81" s="125">
        <v>48122.8</v>
      </c>
      <c r="D81" s="126">
        <v>151</v>
      </c>
      <c r="E81" s="127">
        <v>135</v>
      </c>
      <c r="F81" s="126">
        <v>0</v>
      </c>
      <c r="G81" s="127">
        <v>18</v>
      </c>
      <c r="H81" s="126">
        <v>2328</v>
      </c>
      <c r="I81" s="126">
        <v>43632</v>
      </c>
      <c r="J81" s="125">
        <v>0</v>
      </c>
      <c r="K81" s="125">
        <v>13940.11</v>
      </c>
      <c r="L81" s="125">
        <v>5779.28</v>
      </c>
      <c r="M81" s="122"/>
    </row>
    <row r="82" spans="1:13" ht="21.95" customHeight="1">
      <c r="A82" s="124" t="s">
        <v>212</v>
      </c>
      <c r="B82" s="124" t="s">
        <v>810</v>
      </c>
      <c r="C82" s="125">
        <v>92987.5</v>
      </c>
      <c r="D82" s="126">
        <v>365</v>
      </c>
      <c r="E82" s="127">
        <v>148</v>
      </c>
      <c r="F82" s="126">
        <v>0</v>
      </c>
      <c r="G82" s="127">
        <v>128</v>
      </c>
      <c r="H82" s="126">
        <v>15995</v>
      </c>
      <c r="I82" s="126">
        <v>40139</v>
      </c>
      <c r="J82" s="125">
        <v>0</v>
      </c>
      <c r="K82" s="125">
        <v>74514.94</v>
      </c>
      <c r="L82" s="125">
        <v>14902.99</v>
      </c>
      <c r="M82" s="122"/>
    </row>
    <row r="83" spans="1:13" ht="21.95" customHeight="1">
      <c r="A83" s="124" t="s">
        <v>214</v>
      </c>
      <c r="B83" s="124" t="s">
        <v>811</v>
      </c>
      <c r="C83" s="125">
        <v>149622.87</v>
      </c>
      <c r="D83" s="126">
        <v>639</v>
      </c>
      <c r="E83" s="127">
        <v>144</v>
      </c>
      <c r="F83" s="126">
        <v>0</v>
      </c>
      <c r="G83" s="127">
        <v>120</v>
      </c>
      <c r="H83" s="126">
        <v>19977</v>
      </c>
      <c r="I83" s="126">
        <v>79059</v>
      </c>
      <c r="J83" s="125">
        <v>0</v>
      </c>
      <c r="K83" s="125">
        <v>47975.8</v>
      </c>
      <c r="L83" s="125">
        <v>10824.33</v>
      </c>
      <c r="M83" s="122"/>
    </row>
    <row r="84" spans="1:13" ht="21.95" customHeight="1">
      <c r="A84" s="124" t="s">
        <v>216</v>
      </c>
      <c r="B84" s="124" t="s">
        <v>812</v>
      </c>
      <c r="C84" s="125">
        <v>70986.17</v>
      </c>
      <c r="D84" s="126">
        <v>188</v>
      </c>
      <c r="E84" s="127">
        <v>142</v>
      </c>
      <c r="F84" s="126">
        <v>0</v>
      </c>
      <c r="G84" s="127">
        <v>69</v>
      </c>
      <c r="H84" s="126">
        <v>63362</v>
      </c>
      <c r="I84" s="126">
        <v>88886</v>
      </c>
      <c r="J84" s="125">
        <v>0</v>
      </c>
      <c r="K84" s="125">
        <v>30066.42</v>
      </c>
      <c r="L84" s="125">
        <v>6851.56</v>
      </c>
      <c r="M84" s="122"/>
    </row>
    <row r="85" spans="1:13" ht="21.95" customHeight="1">
      <c r="A85" s="124" t="s">
        <v>218</v>
      </c>
      <c r="B85" s="124" t="s">
        <v>813</v>
      </c>
      <c r="C85" s="125">
        <v>36214.870000000003</v>
      </c>
      <c r="D85" s="126">
        <v>218</v>
      </c>
      <c r="E85" s="127">
        <v>142</v>
      </c>
      <c r="F85" s="126">
        <v>0</v>
      </c>
      <c r="G85" s="127">
        <v>33</v>
      </c>
      <c r="H85" s="126">
        <v>14191</v>
      </c>
      <c r="I85" s="126">
        <v>40044</v>
      </c>
      <c r="J85" s="125">
        <v>0</v>
      </c>
      <c r="K85" s="125">
        <v>22079.01</v>
      </c>
      <c r="L85" s="125">
        <v>4415.8</v>
      </c>
      <c r="M85" s="122"/>
    </row>
    <row r="86" spans="1:13" ht="21.95" customHeight="1">
      <c r="A86" s="124" t="s">
        <v>220</v>
      </c>
      <c r="B86" s="124" t="s">
        <v>814</v>
      </c>
      <c r="C86" s="125">
        <v>149178.82</v>
      </c>
      <c r="D86" s="126">
        <v>526</v>
      </c>
      <c r="E86" s="127">
        <v>135</v>
      </c>
      <c r="F86" s="126">
        <v>0</v>
      </c>
      <c r="G86" s="127">
        <v>699</v>
      </c>
      <c r="H86" s="126">
        <v>56738</v>
      </c>
      <c r="I86" s="126">
        <v>112324</v>
      </c>
      <c r="J86" s="125">
        <v>0</v>
      </c>
      <c r="K86" s="125">
        <v>94836.160000000003</v>
      </c>
      <c r="L86" s="125">
        <v>18967.23</v>
      </c>
      <c r="M86" s="122"/>
    </row>
    <row r="87" spans="1:13" ht="21.95" customHeight="1">
      <c r="A87" s="124" t="s">
        <v>223</v>
      </c>
      <c r="B87" s="124" t="s">
        <v>815</v>
      </c>
      <c r="C87" s="125">
        <v>331216.92</v>
      </c>
      <c r="D87" s="126">
        <v>296.60000000000002</v>
      </c>
      <c r="E87" s="127">
        <v>161</v>
      </c>
      <c r="F87" s="126">
        <v>0</v>
      </c>
      <c r="G87" s="127">
        <v>919</v>
      </c>
      <c r="H87" s="126">
        <v>50374.7</v>
      </c>
      <c r="I87" s="126">
        <v>111450.2</v>
      </c>
      <c r="J87" s="125">
        <v>0</v>
      </c>
      <c r="K87" s="125">
        <v>129365.09</v>
      </c>
      <c r="L87" s="125">
        <v>30935.43</v>
      </c>
      <c r="M87" s="122"/>
    </row>
    <row r="88" spans="1:13" ht="21.95" customHeight="1">
      <c r="A88" s="124" t="s">
        <v>226</v>
      </c>
      <c r="B88" s="124" t="s">
        <v>816</v>
      </c>
      <c r="C88" s="125">
        <v>1653486.55</v>
      </c>
      <c r="D88" s="126">
        <v>2083</v>
      </c>
      <c r="E88" s="127">
        <v>169</v>
      </c>
      <c r="F88" s="126">
        <v>0</v>
      </c>
      <c r="G88" s="127">
        <v>1406</v>
      </c>
      <c r="H88" s="126">
        <v>105232</v>
      </c>
      <c r="I88" s="126">
        <v>460026</v>
      </c>
      <c r="J88" s="125">
        <v>0</v>
      </c>
      <c r="K88" s="125">
        <v>603532.92000000004</v>
      </c>
      <c r="L88" s="125">
        <v>125017.93</v>
      </c>
      <c r="M88" s="122"/>
    </row>
    <row r="89" spans="1:13" ht="21.95" customHeight="1">
      <c r="A89" s="124" t="s">
        <v>228</v>
      </c>
      <c r="B89" s="124" t="s">
        <v>817</v>
      </c>
      <c r="C89" s="125">
        <v>523273.29</v>
      </c>
      <c r="D89" s="126">
        <v>440</v>
      </c>
      <c r="E89" s="127">
        <v>158</v>
      </c>
      <c r="F89" s="126">
        <v>0</v>
      </c>
      <c r="G89" s="127">
        <v>1290</v>
      </c>
      <c r="H89" s="126">
        <v>45870</v>
      </c>
      <c r="I89" s="126">
        <v>122296</v>
      </c>
      <c r="J89" s="125">
        <v>0</v>
      </c>
      <c r="K89" s="125">
        <v>197986.12</v>
      </c>
      <c r="L89" s="125">
        <v>43939.040000000001</v>
      </c>
      <c r="M89" s="122"/>
    </row>
    <row r="90" spans="1:13" ht="21.95" customHeight="1">
      <c r="A90" s="124" t="s">
        <v>230</v>
      </c>
      <c r="B90" s="124" t="s">
        <v>818</v>
      </c>
      <c r="C90" s="125">
        <v>474849.35</v>
      </c>
      <c r="D90" s="126">
        <v>561.6</v>
      </c>
      <c r="E90" s="127">
        <v>166</v>
      </c>
      <c r="F90" s="126">
        <v>0</v>
      </c>
      <c r="G90" s="127">
        <v>268</v>
      </c>
      <c r="H90" s="126">
        <v>48062.9</v>
      </c>
      <c r="I90" s="126">
        <v>140653.70000000001</v>
      </c>
      <c r="J90" s="125">
        <v>0</v>
      </c>
      <c r="K90" s="125">
        <v>205749.68</v>
      </c>
      <c r="L90" s="125">
        <v>41149.94</v>
      </c>
      <c r="M90" s="122"/>
    </row>
    <row r="91" spans="1:13" ht="21.95" customHeight="1">
      <c r="A91" s="124" t="s">
        <v>233</v>
      </c>
      <c r="B91" s="124" t="s">
        <v>819</v>
      </c>
      <c r="C91" s="125">
        <v>10186988.5</v>
      </c>
      <c r="D91" s="126">
        <v>9372.6</v>
      </c>
      <c r="E91" s="127">
        <v>176</v>
      </c>
      <c r="F91" s="126">
        <v>0</v>
      </c>
      <c r="G91" s="127">
        <v>12312</v>
      </c>
      <c r="H91" s="126">
        <v>117008</v>
      </c>
      <c r="I91" s="126">
        <v>1736097</v>
      </c>
      <c r="J91" s="125">
        <v>0</v>
      </c>
      <c r="K91" s="125">
        <v>2682822.29</v>
      </c>
      <c r="L91" s="125">
        <v>676833.18</v>
      </c>
      <c r="M91" s="122"/>
    </row>
    <row r="92" spans="1:13" ht="21.95" customHeight="1">
      <c r="A92" s="124" t="s">
        <v>235</v>
      </c>
      <c r="B92" s="124" t="s">
        <v>820</v>
      </c>
      <c r="C92" s="125">
        <v>5443253.6900000004</v>
      </c>
      <c r="D92" s="126">
        <v>5160</v>
      </c>
      <c r="E92" s="127">
        <v>169</v>
      </c>
      <c r="F92" s="126">
        <v>0</v>
      </c>
      <c r="G92" s="127">
        <v>3446</v>
      </c>
      <c r="H92" s="126">
        <v>106533</v>
      </c>
      <c r="I92" s="126">
        <v>1025974</v>
      </c>
      <c r="J92" s="125">
        <v>0</v>
      </c>
      <c r="K92" s="125">
        <v>1677675.44</v>
      </c>
      <c r="L92" s="125">
        <v>389016.41</v>
      </c>
      <c r="M92" s="122"/>
    </row>
    <row r="93" spans="1:13" ht="21.95" customHeight="1">
      <c r="A93" s="124" t="s">
        <v>641</v>
      </c>
      <c r="B93" s="124" t="s">
        <v>821</v>
      </c>
      <c r="C93" s="125">
        <v>415599.62</v>
      </c>
      <c r="D93" s="126">
        <v>421</v>
      </c>
      <c r="E93" s="127">
        <v>168</v>
      </c>
      <c r="F93" s="126">
        <v>0</v>
      </c>
      <c r="G93" s="127">
        <v>369</v>
      </c>
      <c r="H93" s="126">
        <v>29594</v>
      </c>
      <c r="I93" s="126">
        <v>98683</v>
      </c>
      <c r="J93" s="125">
        <v>0</v>
      </c>
      <c r="K93" s="125">
        <v>113049.52</v>
      </c>
      <c r="L93" s="125">
        <v>22609.9</v>
      </c>
      <c r="M93" s="122"/>
    </row>
    <row r="94" spans="1:13" ht="21.95" customHeight="1">
      <c r="A94" s="124" t="s">
        <v>239</v>
      </c>
      <c r="B94" s="124" t="s">
        <v>822</v>
      </c>
      <c r="C94" s="125">
        <v>260090.39</v>
      </c>
      <c r="D94" s="126">
        <v>363</v>
      </c>
      <c r="E94" s="127">
        <v>145</v>
      </c>
      <c r="F94" s="126">
        <v>0</v>
      </c>
      <c r="G94" s="127">
        <v>925</v>
      </c>
      <c r="H94" s="126">
        <v>27417</v>
      </c>
      <c r="I94" s="126">
        <v>68201</v>
      </c>
      <c r="J94" s="125">
        <v>0</v>
      </c>
      <c r="K94" s="125">
        <v>67025.03</v>
      </c>
      <c r="L94" s="125">
        <v>14926.43</v>
      </c>
      <c r="M94" s="122"/>
    </row>
    <row r="95" spans="1:13" ht="21.95" customHeight="1">
      <c r="A95" s="124" t="s">
        <v>241</v>
      </c>
      <c r="B95" s="124" t="s">
        <v>823</v>
      </c>
      <c r="C95" s="125">
        <v>158911.19</v>
      </c>
      <c r="D95" s="126">
        <v>307.60000000000002</v>
      </c>
      <c r="E95" s="127">
        <v>143</v>
      </c>
      <c r="F95" s="126">
        <v>0</v>
      </c>
      <c r="G95" s="127">
        <v>213</v>
      </c>
      <c r="H95" s="126">
        <v>24619</v>
      </c>
      <c r="I95" s="126">
        <v>68868</v>
      </c>
      <c r="J95" s="125">
        <v>0</v>
      </c>
      <c r="K95" s="125">
        <v>66549.17</v>
      </c>
      <c r="L95" s="125">
        <v>13309.83</v>
      </c>
      <c r="M95" s="122"/>
    </row>
    <row r="96" spans="1:13" ht="21.95" customHeight="1">
      <c r="A96" s="124" t="s">
        <v>243</v>
      </c>
      <c r="B96" s="124" t="s">
        <v>824</v>
      </c>
      <c r="C96" s="125">
        <v>187878.71</v>
      </c>
      <c r="D96" s="126">
        <v>209</v>
      </c>
      <c r="E96" s="127">
        <v>142</v>
      </c>
      <c r="F96" s="126">
        <v>0</v>
      </c>
      <c r="G96" s="127">
        <v>314</v>
      </c>
      <c r="H96" s="126">
        <v>28806</v>
      </c>
      <c r="I96" s="126">
        <v>66390</v>
      </c>
      <c r="J96" s="125">
        <v>0</v>
      </c>
      <c r="K96" s="125">
        <v>52997.8</v>
      </c>
      <c r="L96" s="125">
        <v>12560.04</v>
      </c>
      <c r="M96" s="122"/>
    </row>
    <row r="97" spans="1:13" ht="21.95" customHeight="1">
      <c r="A97" s="124" t="s">
        <v>245</v>
      </c>
      <c r="B97" s="124" t="s">
        <v>825</v>
      </c>
      <c r="C97" s="125">
        <v>57390.48</v>
      </c>
      <c r="D97" s="126">
        <v>127</v>
      </c>
      <c r="E97" s="127">
        <v>146</v>
      </c>
      <c r="F97" s="126">
        <v>0</v>
      </c>
      <c r="G97" s="127">
        <v>31</v>
      </c>
      <c r="H97" s="126">
        <v>18088.8</v>
      </c>
      <c r="I97" s="126">
        <v>34578.800000000003</v>
      </c>
      <c r="J97" s="125">
        <v>0</v>
      </c>
      <c r="K97" s="125">
        <v>28599.439999999999</v>
      </c>
      <c r="L97" s="125">
        <v>5719.89</v>
      </c>
      <c r="M97" s="122"/>
    </row>
    <row r="98" spans="1:13" ht="21.95" customHeight="1">
      <c r="A98" s="124" t="s">
        <v>247</v>
      </c>
      <c r="B98" s="124" t="s">
        <v>826</v>
      </c>
      <c r="C98" s="125">
        <v>70818.429999999993</v>
      </c>
      <c r="D98" s="126">
        <v>146.80000000000001</v>
      </c>
      <c r="E98" s="127">
        <v>138</v>
      </c>
      <c r="F98" s="126">
        <v>0</v>
      </c>
      <c r="G98" s="127">
        <v>74</v>
      </c>
      <c r="H98" s="126">
        <v>84837</v>
      </c>
      <c r="I98" s="126">
        <v>115983</v>
      </c>
      <c r="J98" s="125">
        <v>0</v>
      </c>
      <c r="K98" s="125">
        <v>34320.21</v>
      </c>
      <c r="L98" s="125">
        <v>6864.04</v>
      </c>
      <c r="M98" s="122"/>
    </row>
    <row r="99" spans="1:13" ht="21.95" customHeight="1">
      <c r="A99" s="124" t="s">
        <v>249</v>
      </c>
      <c r="B99" s="124" t="s">
        <v>827</v>
      </c>
      <c r="C99" s="125">
        <v>56438.85</v>
      </c>
      <c r="D99" s="126">
        <v>387.1</v>
      </c>
      <c r="E99" s="127">
        <v>132</v>
      </c>
      <c r="F99" s="126">
        <v>0</v>
      </c>
      <c r="G99" s="127">
        <v>31</v>
      </c>
      <c r="H99" s="126">
        <v>33627</v>
      </c>
      <c r="I99" s="126">
        <v>73933</v>
      </c>
      <c r="J99" s="125">
        <v>0</v>
      </c>
      <c r="K99" s="125">
        <v>34831.86</v>
      </c>
      <c r="L99" s="125">
        <v>6966.37</v>
      </c>
      <c r="M99" s="122"/>
    </row>
    <row r="100" spans="1:13" ht="21.95" customHeight="1">
      <c r="A100" s="124" t="s">
        <v>252</v>
      </c>
      <c r="B100" s="124" t="s">
        <v>828</v>
      </c>
      <c r="C100" s="125">
        <v>108886.73</v>
      </c>
      <c r="D100" s="126">
        <v>614</v>
      </c>
      <c r="E100" s="127">
        <v>143</v>
      </c>
      <c r="F100" s="126">
        <v>0</v>
      </c>
      <c r="G100" s="127">
        <v>63</v>
      </c>
      <c r="H100" s="126">
        <v>17711</v>
      </c>
      <c r="I100" s="126">
        <v>87883</v>
      </c>
      <c r="J100" s="125">
        <v>0</v>
      </c>
      <c r="K100" s="125">
        <v>56304.26</v>
      </c>
      <c r="L100" s="125">
        <v>11260.85</v>
      </c>
      <c r="M100" s="122"/>
    </row>
    <row r="101" spans="1:13" ht="21.95" customHeight="1">
      <c r="A101" s="124" t="s">
        <v>254</v>
      </c>
      <c r="B101" s="124" t="s">
        <v>829</v>
      </c>
      <c r="C101" s="125">
        <v>164338.10999999999</v>
      </c>
      <c r="D101" s="126">
        <v>1812</v>
      </c>
      <c r="E101" s="127">
        <v>143</v>
      </c>
      <c r="F101" s="126">
        <v>0</v>
      </c>
      <c r="G101" s="127">
        <v>131</v>
      </c>
      <c r="H101" s="126">
        <v>53946</v>
      </c>
      <c r="I101" s="126">
        <v>158840</v>
      </c>
      <c r="J101" s="125">
        <v>0</v>
      </c>
      <c r="K101" s="125">
        <v>59937.78</v>
      </c>
      <c r="L101" s="125">
        <v>13291.23</v>
      </c>
      <c r="M101" s="122"/>
    </row>
    <row r="102" spans="1:13" ht="21.95" customHeight="1">
      <c r="A102" s="124" t="s">
        <v>256</v>
      </c>
      <c r="B102" s="124" t="s">
        <v>830</v>
      </c>
      <c r="C102" s="125">
        <v>49388.04</v>
      </c>
      <c r="D102" s="126">
        <v>351</v>
      </c>
      <c r="E102" s="127">
        <v>140</v>
      </c>
      <c r="F102" s="126">
        <v>0</v>
      </c>
      <c r="G102" s="127">
        <v>31</v>
      </c>
      <c r="H102" s="126">
        <v>23354</v>
      </c>
      <c r="I102" s="126">
        <v>65369</v>
      </c>
      <c r="J102" s="125">
        <v>0</v>
      </c>
      <c r="K102" s="125">
        <v>33990.26</v>
      </c>
      <c r="L102" s="125">
        <v>9769.89</v>
      </c>
      <c r="M102" s="122"/>
    </row>
    <row r="103" spans="1:13" ht="21.95" customHeight="1">
      <c r="A103" s="124" t="s">
        <v>259</v>
      </c>
      <c r="B103" s="124" t="s">
        <v>831</v>
      </c>
      <c r="C103" s="125">
        <v>410422.33</v>
      </c>
      <c r="D103" s="126">
        <v>743.7</v>
      </c>
      <c r="E103" s="127">
        <v>147</v>
      </c>
      <c r="F103" s="126">
        <v>0</v>
      </c>
      <c r="G103" s="127">
        <v>322</v>
      </c>
      <c r="H103" s="126">
        <v>76566.600000000006</v>
      </c>
      <c r="I103" s="126">
        <v>205978.7</v>
      </c>
      <c r="J103" s="125">
        <v>0</v>
      </c>
      <c r="K103" s="125">
        <v>203918.43</v>
      </c>
      <c r="L103" s="125">
        <v>40783.69</v>
      </c>
      <c r="M103" s="122"/>
    </row>
    <row r="104" spans="1:13" ht="21.95" customHeight="1">
      <c r="A104" s="124" t="s">
        <v>261</v>
      </c>
      <c r="B104" s="124" t="s">
        <v>832</v>
      </c>
      <c r="C104" s="125">
        <v>114903.3</v>
      </c>
      <c r="D104" s="126">
        <v>269</v>
      </c>
      <c r="E104" s="127">
        <v>147</v>
      </c>
      <c r="F104" s="126">
        <v>0</v>
      </c>
      <c r="G104" s="127">
        <v>95</v>
      </c>
      <c r="H104" s="126">
        <v>34198</v>
      </c>
      <c r="I104" s="126">
        <v>71529</v>
      </c>
      <c r="J104" s="125">
        <v>0</v>
      </c>
      <c r="K104" s="125">
        <v>50493.77</v>
      </c>
      <c r="L104" s="125">
        <v>10098.75</v>
      </c>
      <c r="M104" s="122"/>
    </row>
    <row r="105" spans="1:13" ht="21.95" customHeight="1">
      <c r="A105" s="124" t="s">
        <v>263</v>
      </c>
      <c r="B105" s="124" t="s">
        <v>833</v>
      </c>
      <c r="C105" s="125">
        <v>124898.43</v>
      </c>
      <c r="D105" s="126">
        <v>301</v>
      </c>
      <c r="E105" s="127">
        <v>163</v>
      </c>
      <c r="F105" s="126">
        <v>0</v>
      </c>
      <c r="G105" s="127">
        <v>258</v>
      </c>
      <c r="H105" s="126">
        <v>26345</v>
      </c>
      <c r="I105" s="126">
        <v>74191</v>
      </c>
      <c r="J105" s="125">
        <v>0</v>
      </c>
      <c r="K105" s="125">
        <v>55470.11</v>
      </c>
      <c r="L105" s="125">
        <v>11094.02</v>
      </c>
      <c r="M105" s="122"/>
    </row>
    <row r="106" spans="1:13" ht="21.95" customHeight="1">
      <c r="A106" s="124" t="s">
        <v>265</v>
      </c>
      <c r="B106" s="124" t="s">
        <v>834</v>
      </c>
      <c r="C106" s="125">
        <v>173720.13</v>
      </c>
      <c r="D106" s="126">
        <v>436</v>
      </c>
      <c r="E106" s="127">
        <v>160</v>
      </c>
      <c r="F106" s="126">
        <v>0</v>
      </c>
      <c r="G106" s="127">
        <v>125</v>
      </c>
      <c r="H106" s="126">
        <v>16675</v>
      </c>
      <c r="I106" s="126">
        <v>66657</v>
      </c>
      <c r="J106" s="125">
        <v>0</v>
      </c>
      <c r="K106" s="125">
        <v>39151.910000000003</v>
      </c>
      <c r="L106" s="125">
        <v>12994.79</v>
      </c>
      <c r="M106" s="122"/>
    </row>
    <row r="107" spans="1:13" ht="21.95" customHeight="1">
      <c r="A107" s="124" t="s">
        <v>268</v>
      </c>
      <c r="B107" s="124" t="s">
        <v>835</v>
      </c>
      <c r="C107" s="125">
        <v>26332.44</v>
      </c>
      <c r="D107" s="126">
        <v>48.6</v>
      </c>
      <c r="E107" s="127">
        <v>145</v>
      </c>
      <c r="F107" s="126">
        <v>0</v>
      </c>
      <c r="G107" s="127">
        <v>19</v>
      </c>
      <c r="H107" s="126">
        <v>21950</v>
      </c>
      <c r="I107" s="126">
        <v>30558</v>
      </c>
      <c r="J107" s="125">
        <v>0</v>
      </c>
      <c r="K107" s="125">
        <v>5566.82</v>
      </c>
      <c r="L107" s="125">
        <v>2628.97</v>
      </c>
      <c r="M107" s="122"/>
    </row>
    <row r="108" spans="1:13" ht="21.95" customHeight="1">
      <c r="A108" s="124" t="s">
        <v>270</v>
      </c>
      <c r="B108" s="124" t="s">
        <v>836</v>
      </c>
      <c r="C108" s="125">
        <v>102504.6</v>
      </c>
      <c r="D108" s="126">
        <v>115</v>
      </c>
      <c r="E108" s="127">
        <v>146</v>
      </c>
      <c r="F108" s="126">
        <v>0</v>
      </c>
      <c r="G108" s="127">
        <v>120</v>
      </c>
      <c r="H108" s="126">
        <v>26143</v>
      </c>
      <c r="I108" s="126">
        <v>45264</v>
      </c>
      <c r="J108" s="125">
        <v>0</v>
      </c>
      <c r="K108" s="125">
        <v>34083.78</v>
      </c>
      <c r="L108" s="125">
        <v>6816.76</v>
      </c>
      <c r="M108" s="122"/>
    </row>
    <row r="109" spans="1:13" ht="21.95" customHeight="1">
      <c r="A109" s="124" t="s">
        <v>272</v>
      </c>
      <c r="B109" s="124" t="s">
        <v>837</v>
      </c>
      <c r="C109" s="125">
        <v>7667315.7599999998</v>
      </c>
      <c r="D109" s="126">
        <v>9644</v>
      </c>
      <c r="E109" s="127">
        <v>174</v>
      </c>
      <c r="F109" s="126">
        <v>0</v>
      </c>
      <c r="G109" s="127">
        <v>9032</v>
      </c>
      <c r="H109" s="126">
        <v>82966</v>
      </c>
      <c r="I109" s="126">
        <v>82966</v>
      </c>
      <c r="J109" s="125">
        <v>945202.62</v>
      </c>
      <c r="K109" s="125">
        <v>2986732.05</v>
      </c>
      <c r="L109" s="125">
        <v>533318.43000000005</v>
      </c>
      <c r="M109" s="122"/>
    </row>
    <row r="110" spans="1:13" ht="21.95" customHeight="1">
      <c r="A110" s="124" t="s">
        <v>275</v>
      </c>
      <c r="B110" s="124" t="s">
        <v>838</v>
      </c>
      <c r="C110" s="125">
        <v>10162.530000000001</v>
      </c>
      <c r="D110" s="126">
        <v>151.4</v>
      </c>
      <c r="E110" s="127">
        <v>141</v>
      </c>
      <c r="F110" s="126">
        <v>0</v>
      </c>
      <c r="G110" s="127">
        <v>33</v>
      </c>
      <c r="H110" s="126">
        <v>15286</v>
      </c>
      <c r="I110" s="126">
        <v>15286</v>
      </c>
      <c r="J110" s="125">
        <v>0</v>
      </c>
      <c r="K110" s="125">
        <v>11554.63</v>
      </c>
      <c r="L110" s="125">
        <v>2310.9299999999998</v>
      </c>
      <c r="M110" s="122"/>
    </row>
    <row r="111" spans="1:13" ht="21.95" customHeight="1">
      <c r="A111" s="124" t="s">
        <v>278</v>
      </c>
      <c r="B111" s="124" t="s">
        <v>839</v>
      </c>
      <c r="C111" s="125">
        <v>605048.66</v>
      </c>
      <c r="D111" s="126">
        <v>875.3</v>
      </c>
      <c r="E111" s="127">
        <v>170</v>
      </c>
      <c r="F111" s="126">
        <v>0</v>
      </c>
      <c r="G111" s="127">
        <v>1463</v>
      </c>
      <c r="H111" s="126">
        <v>94312</v>
      </c>
      <c r="I111" s="126">
        <v>269550</v>
      </c>
      <c r="J111" s="125">
        <v>0</v>
      </c>
      <c r="K111" s="125">
        <v>289063.82</v>
      </c>
      <c r="L111" s="125">
        <v>57812.76</v>
      </c>
      <c r="M111" s="122"/>
    </row>
    <row r="112" spans="1:13" ht="21.95" customHeight="1">
      <c r="A112" s="124" t="s">
        <v>281</v>
      </c>
      <c r="B112" s="124" t="s">
        <v>840</v>
      </c>
      <c r="C112" s="125">
        <v>998284.77</v>
      </c>
      <c r="D112" s="126">
        <v>1889.5</v>
      </c>
      <c r="E112" s="127">
        <v>162</v>
      </c>
      <c r="F112" s="126">
        <v>0</v>
      </c>
      <c r="G112" s="127">
        <v>1724</v>
      </c>
      <c r="H112" s="126">
        <v>77347.5</v>
      </c>
      <c r="I112" s="126">
        <v>368808.5</v>
      </c>
      <c r="J112" s="125">
        <v>0</v>
      </c>
      <c r="K112" s="125">
        <v>317739.71000000002</v>
      </c>
      <c r="L112" s="125">
        <v>82950.990000000005</v>
      </c>
      <c r="M112" s="122"/>
    </row>
    <row r="113" spans="1:13" ht="21.95" customHeight="1">
      <c r="A113" s="124" t="s">
        <v>283</v>
      </c>
      <c r="B113" s="124" t="s">
        <v>841</v>
      </c>
      <c r="C113" s="125">
        <v>266197.63</v>
      </c>
      <c r="D113" s="126">
        <v>466.2</v>
      </c>
      <c r="E113" s="127">
        <v>146</v>
      </c>
      <c r="F113" s="126">
        <v>0</v>
      </c>
      <c r="G113" s="127">
        <v>216</v>
      </c>
      <c r="H113" s="126">
        <v>19616</v>
      </c>
      <c r="I113" s="126">
        <v>123478</v>
      </c>
      <c r="J113" s="125">
        <v>0</v>
      </c>
      <c r="K113" s="125">
        <v>80177.259999999995</v>
      </c>
      <c r="L113" s="125">
        <v>18844.89</v>
      </c>
      <c r="M113" s="122"/>
    </row>
    <row r="114" spans="1:13" ht="21.95" customHeight="1">
      <c r="A114" s="124" t="s">
        <v>285</v>
      </c>
      <c r="B114" s="124" t="s">
        <v>842</v>
      </c>
      <c r="C114" s="125">
        <v>95863.93</v>
      </c>
      <c r="D114" s="126">
        <v>251</v>
      </c>
      <c r="E114" s="127">
        <v>144</v>
      </c>
      <c r="F114" s="126">
        <v>0</v>
      </c>
      <c r="G114" s="127">
        <v>225</v>
      </c>
      <c r="H114" s="126">
        <v>36893</v>
      </c>
      <c r="I114" s="126">
        <v>63998</v>
      </c>
      <c r="J114" s="125">
        <v>0</v>
      </c>
      <c r="K114" s="125">
        <v>54815.95</v>
      </c>
      <c r="L114" s="125">
        <v>10963.19</v>
      </c>
      <c r="M114" s="122"/>
    </row>
    <row r="115" spans="1:13" ht="21.95" customHeight="1">
      <c r="A115" s="124" t="s">
        <v>288</v>
      </c>
      <c r="B115" s="124" t="s">
        <v>843</v>
      </c>
      <c r="C115" s="125">
        <v>1893002.14</v>
      </c>
      <c r="D115" s="126">
        <v>2409</v>
      </c>
      <c r="E115" s="127">
        <v>164</v>
      </c>
      <c r="F115" s="126">
        <v>0</v>
      </c>
      <c r="G115" s="127">
        <v>1813</v>
      </c>
      <c r="H115" s="126">
        <v>116115</v>
      </c>
      <c r="I115" s="126">
        <v>123623</v>
      </c>
      <c r="J115" s="125">
        <v>355831.68</v>
      </c>
      <c r="K115" s="125">
        <v>600913.62</v>
      </c>
      <c r="L115" s="125">
        <v>120182.77</v>
      </c>
      <c r="M115" s="122"/>
    </row>
    <row r="116" spans="1:13" ht="21.95" customHeight="1">
      <c r="A116" s="124" t="s">
        <v>290</v>
      </c>
      <c r="B116" s="124" t="s">
        <v>844</v>
      </c>
      <c r="C116" s="125">
        <v>201003.29</v>
      </c>
      <c r="D116" s="126">
        <v>390.4</v>
      </c>
      <c r="E116" s="127">
        <v>141</v>
      </c>
      <c r="F116" s="126">
        <v>0</v>
      </c>
      <c r="G116" s="127">
        <v>272</v>
      </c>
      <c r="H116" s="126">
        <v>28095</v>
      </c>
      <c r="I116" s="126">
        <v>59835</v>
      </c>
      <c r="J116" s="125">
        <v>0</v>
      </c>
      <c r="K116" s="125">
        <v>86623.16</v>
      </c>
      <c r="L116" s="125">
        <v>17324.63</v>
      </c>
      <c r="M116" s="122"/>
    </row>
    <row r="117" spans="1:13" ht="21.95" customHeight="1">
      <c r="A117" s="124" t="s">
        <v>293</v>
      </c>
      <c r="B117" s="124" t="s">
        <v>845</v>
      </c>
      <c r="C117" s="125">
        <v>501534.65</v>
      </c>
      <c r="D117" s="126">
        <v>708</v>
      </c>
      <c r="E117" s="127">
        <v>162</v>
      </c>
      <c r="F117" s="126">
        <v>0</v>
      </c>
      <c r="G117" s="127">
        <v>425</v>
      </c>
      <c r="H117" s="126">
        <v>48611</v>
      </c>
      <c r="I117" s="126">
        <v>159588</v>
      </c>
      <c r="J117" s="125">
        <v>0</v>
      </c>
      <c r="K117" s="125">
        <v>173412.94</v>
      </c>
      <c r="L117" s="125">
        <v>34682.589999999997</v>
      </c>
      <c r="M117" s="122"/>
    </row>
    <row r="118" spans="1:13" ht="21.95" customHeight="1">
      <c r="A118" s="124" t="s">
        <v>295</v>
      </c>
      <c r="B118" s="124" t="s">
        <v>846</v>
      </c>
      <c r="C118" s="125">
        <v>817054.63</v>
      </c>
      <c r="D118" s="126">
        <v>828.2</v>
      </c>
      <c r="E118" s="127">
        <v>172</v>
      </c>
      <c r="F118" s="126">
        <v>0</v>
      </c>
      <c r="G118" s="127">
        <v>512</v>
      </c>
      <c r="H118" s="126">
        <v>52550</v>
      </c>
      <c r="I118" s="126">
        <v>180696</v>
      </c>
      <c r="J118" s="125">
        <v>0</v>
      </c>
      <c r="K118" s="125">
        <v>359710.59</v>
      </c>
      <c r="L118" s="125">
        <v>71942.12</v>
      </c>
      <c r="M118" s="122"/>
    </row>
    <row r="119" spans="1:13" ht="21.95" customHeight="1">
      <c r="A119" s="124" t="s">
        <v>297</v>
      </c>
      <c r="B119" s="124" t="s">
        <v>847</v>
      </c>
      <c r="C119" s="125">
        <v>108414.01</v>
      </c>
      <c r="D119" s="126">
        <v>122</v>
      </c>
      <c r="E119" s="127">
        <v>143</v>
      </c>
      <c r="F119" s="126">
        <v>1</v>
      </c>
      <c r="G119" s="127">
        <v>144</v>
      </c>
      <c r="H119" s="126">
        <v>18780</v>
      </c>
      <c r="I119" s="126">
        <v>38577</v>
      </c>
      <c r="J119" s="125">
        <v>0</v>
      </c>
      <c r="K119" s="125">
        <v>39074.300000000003</v>
      </c>
      <c r="L119" s="125">
        <v>7814.86</v>
      </c>
      <c r="M119" s="122"/>
    </row>
    <row r="120" spans="1:13" ht="21.95" customHeight="1">
      <c r="A120" s="124" t="s">
        <v>299</v>
      </c>
      <c r="B120" s="128" t="s">
        <v>848</v>
      </c>
      <c r="C120" s="125">
        <v>0</v>
      </c>
      <c r="D120" s="126">
        <v>0</v>
      </c>
      <c r="E120" s="127">
        <v>0</v>
      </c>
      <c r="F120" s="126">
        <v>0</v>
      </c>
      <c r="G120" s="127">
        <v>0</v>
      </c>
      <c r="H120" s="126">
        <v>0</v>
      </c>
      <c r="I120" s="126">
        <v>0</v>
      </c>
      <c r="J120" s="125">
        <v>0</v>
      </c>
      <c r="K120" s="125">
        <v>0</v>
      </c>
      <c r="L120" s="125">
        <v>0</v>
      </c>
      <c r="M120" s="122"/>
    </row>
    <row r="121" spans="1:13" ht="21.95" customHeight="1">
      <c r="A121" s="124" t="s">
        <v>302</v>
      </c>
      <c r="B121" s="124" t="s">
        <v>849</v>
      </c>
      <c r="C121" s="125">
        <v>182521.56</v>
      </c>
      <c r="D121" s="126">
        <v>435.1</v>
      </c>
      <c r="E121" s="127">
        <v>142</v>
      </c>
      <c r="F121" s="126">
        <v>0</v>
      </c>
      <c r="G121" s="127">
        <v>329</v>
      </c>
      <c r="H121" s="126">
        <v>72996</v>
      </c>
      <c r="I121" s="126">
        <v>108944</v>
      </c>
      <c r="J121" s="125">
        <v>0</v>
      </c>
      <c r="K121" s="125">
        <v>87617.97</v>
      </c>
      <c r="L121" s="125">
        <v>17523.59</v>
      </c>
      <c r="M121" s="122"/>
    </row>
    <row r="122" spans="1:13" ht="21.95" customHeight="1">
      <c r="A122" s="124" t="s">
        <v>304</v>
      </c>
      <c r="B122" s="124" t="s">
        <v>850</v>
      </c>
      <c r="C122" s="125">
        <v>151446.06</v>
      </c>
      <c r="D122" s="126">
        <v>210</v>
      </c>
      <c r="E122" s="127">
        <v>148</v>
      </c>
      <c r="F122" s="126">
        <v>0</v>
      </c>
      <c r="G122" s="127">
        <v>155</v>
      </c>
      <c r="H122" s="126">
        <v>45313</v>
      </c>
      <c r="I122" s="126">
        <v>76986</v>
      </c>
      <c r="J122" s="125">
        <v>0</v>
      </c>
      <c r="K122" s="125">
        <v>70222.789999999994</v>
      </c>
      <c r="L122" s="125">
        <v>14044.56</v>
      </c>
      <c r="M122" s="122"/>
    </row>
    <row r="123" spans="1:13" ht="21.95" customHeight="1">
      <c r="A123" s="124" t="s">
        <v>306</v>
      </c>
      <c r="B123" s="124" t="s">
        <v>851</v>
      </c>
      <c r="C123" s="125">
        <v>61230.18</v>
      </c>
      <c r="D123" s="126">
        <v>54</v>
      </c>
      <c r="E123" s="127">
        <v>135</v>
      </c>
      <c r="F123" s="126">
        <v>0</v>
      </c>
      <c r="G123" s="127">
        <v>27</v>
      </c>
      <c r="H123" s="126">
        <v>27221</v>
      </c>
      <c r="I123" s="126">
        <v>33243</v>
      </c>
      <c r="J123" s="125">
        <v>0</v>
      </c>
      <c r="K123" s="125">
        <v>11763.9</v>
      </c>
      <c r="L123" s="125">
        <v>2352.7800000000002</v>
      </c>
      <c r="M123" s="122"/>
    </row>
    <row r="124" spans="1:13" ht="21.95" customHeight="1">
      <c r="A124" s="124" t="s">
        <v>308</v>
      </c>
      <c r="B124" s="124" t="s">
        <v>852</v>
      </c>
      <c r="C124" s="125">
        <v>88559.57</v>
      </c>
      <c r="D124" s="126">
        <v>277.2</v>
      </c>
      <c r="E124" s="127">
        <v>159</v>
      </c>
      <c r="F124" s="126">
        <v>0</v>
      </c>
      <c r="G124" s="127">
        <v>109</v>
      </c>
      <c r="H124" s="126">
        <v>51372</v>
      </c>
      <c r="I124" s="126">
        <v>79249</v>
      </c>
      <c r="J124" s="125">
        <v>0</v>
      </c>
      <c r="K124" s="125">
        <v>49262.25</v>
      </c>
      <c r="L124" s="125">
        <v>11983.14</v>
      </c>
      <c r="M124" s="122"/>
    </row>
    <row r="125" spans="1:13" ht="21.95" customHeight="1">
      <c r="A125" s="124" t="s">
        <v>310</v>
      </c>
      <c r="B125" s="124" t="s">
        <v>853</v>
      </c>
      <c r="C125" s="125">
        <v>59221.36</v>
      </c>
      <c r="D125" s="126">
        <v>122</v>
      </c>
      <c r="E125" s="127">
        <v>141</v>
      </c>
      <c r="F125" s="126">
        <v>0</v>
      </c>
      <c r="G125" s="127">
        <v>128</v>
      </c>
      <c r="H125" s="126">
        <v>20155</v>
      </c>
      <c r="I125" s="126">
        <v>37467</v>
      </c>
      <c r="J125" s="125">
        <v>0</v>
      </c>
      <c r="K125" s="125">
        <v>34934.67</v>
      </c>
      <c r="L125" s="125">
        <v>6986.93</v>
      </c>
      <c r="M125" s="122"/>
    </row>
    <row r="126" spans="1:13" ht="21.95" customHeight="1">
      <c r="A126" s="124" t="s">
        <v>312</v>
      </c>
      <c r="B126" s="124" t="s">
        <v>854</v>
      </c>
      <c r="C126" s="125">
        <v>36408.25</v>
      </c>
      <c r="D126" s="126">
        <v>131.19999999999999</v>
      </c>
      <c r="E126" s="127">
        <v>138</v>
      </c>
      <c r="F126" s="126">
        <v>0</v>
      </c>
      <c r="G126" s="127">
        <v>103</v>
      </c>
      <c r="H126" s="126">
        <v>30423</v>
      </c>
      <c r="I126" s="126">
        <v>45317</v>
      </c>
      <c r="J126" s="125">
        <v>0</v>
      </c>
      <c r="K126" s="125">
        <v>22635.599999999999</v>
      </c>
      <c r="L126" s="125">
        <v>4527.12</v>
      </c>
      <c r="M126" s="122"/>
    </row>
    <row r="127" spans="1:13" ht="21.95" customHeight="1">
      <c r="A127" s="124" t="s">
        <v>315</v>
      </c>
      <c r="B127" s="124" t="s">
        <v>855</v>
      </c>
      <c r="C127" s="125">
        <v>31966.29</v>
      </c>
      <c r="D127" s="126">
        <v>50</v>
      </c>
      <c r="E127" s="127">
        <v>166</v>
      </c>
      <c r="F127" s="126">
        <v>0</v>
      </c>
      <c r="G127" s="127">
        <v>64</v>
      </c>
      <c r="H127" s="126">
        <v>26686</v>
      </c>
      <c r="I127" s="126">
        <v>36035</v>
      </c>
      <c r="J127" s="125">
        <v>0</v>
      </c>
      <c r="K127" s="125">
        <v>12470.89</v>
      </c>
      <c r="L127" s="125">
        <v>2494.1799999999998</v>
      </c>
      <c r="M127" s="122"/>
    </row>
    <row r="128" spans="1:13" ht="21.95" customHeight="1">
      <c r="A128" s="124" t="s">
        <v>317</v>
      </c>
      <c r="B128" s="124" t="s">
        <v>856</v>
      </c>
      <c r="C128" s="125">
        <v>203308.76</v>
      </c>
      <c r="D128" s="126">
        <v>380</v>
      </c>
      <c r="E128" s="127">
        <v>164</v>
      </c>
      <c r="F128" s="126">
        <v>0</v>
      </c>
      <c r="G128" s="127">
        <v>147</v>
      </c>
      <c r="H128" s="126">
        <v>16701</v>
      </c>
      <c r="I128" s="126">
        <v>52685</v>
      </c>
      <c r="J128" s="125">
        <v>0</v>
      </c>
      <c r="K128" s="125">
        <v>86050.07</v>
      </c>
      <c r="L128" s="125">
        <v>17210.009999999998</v>
      </c>
      <c r="M128" s="122"/>
    </row>
    <row r="129" spans="1:13" ht="21.95" customHeight="1">
      <c r="A129" s="124" t="s">
        <v>320</v>
      </c>
      <c r="B129" s="124" t="s">
        <v>857</v>
      </c>
      <c r="C129" s="125">
        <v>673917.76</v>
      </c>
      <c r="D129" s="126">
        <v>798.1</v>
      </c>
      <c r="E129" s="127">
        <v>169</v>
      </c>
      <c r="F129" s="126">
        <v>0</v>
      </c>
      <c r="G129" s="127">
        <v>837</v>
      </c>
      <c r="H129" s="126">
        <v>24296</v>
      </c>
      <c r="I129" s="126">
        <v>169154</v>
      </c>
      <c r="J129" s="125">
        <v>0</v>
      </c>
      <c r="K129" s="125">
        <v>247182.21</v>
      </c>
      <c r="L129" s="125">
        <v>49436.44</v>
      </c>
      <c r="M129" s="122"/>
    </row>
    <row r="130" spans="1:13" ht="21.95" customHeight="1">
      <c r="A130" s="124" t="s">
        <v>322</v>
      </c>
      <c r="B130" s="124" t="s">
        <v>858</v>
      </c>
      <c r="C130" s="125">
        <v>197692</v>
      </c>
      <c r="D130" s="126">
        <v>369</v>
      </c>
      <c r="E130" s="127">
        <v>142</v>
      </c>
      <c r="F130" s="126">
        <v>0</v>
      </c>
      <c r="G130" s="127">
        <v>399</v>
      </c>
      <c r="H130" s="126">
        <v>14879</v>
      </c>
      <c r="I130" s="126">
        <v>70804</v>
      </c>
      <c r="J130" s="125">
        <v>0</v>
      </c>
      <c r="K130" s="125">
        <v>87119.66</v>
      </c>
      <c r="L130" s="125">
        <v>18484.060000000001</v>
      </c>
      <c r="M130" s="122"/>
    </row>
    <row r="131" spans="1:13" ht="21.95" customHeight="1">
      <c r="A131" s="124" t="s">
        <v>325</v>
      </c>
      <c r="B131" s="124" t="s">
        <v>859</v>
      </c>
      <c r="C131" s="125">
        <v>191511.13</v>
      </c>
      <c r="D131" s="126">
        <v>439.7</v>
      </c>
      <c r="E131" s="127">
        <v>149</v>
      </c>
      <c r="F131" s="126">
        <v>0</v>
      </c>
      <c r="G131" s="127">
        <v>65</v>
      </c>
      <c r="H131" s="126">
        <v>59954</v>
      </c>
      <c r="I131" s="126">
        <v>123825</v>
      </c>
      <c r="J131" s="125">
        <v>0</v>
      </c>
      <c r="K131" s="125">
        <v>92203.04</v>
      </c>
      <c r="L131" s="125">
        <v>18440.61</v>
      </c>
      <c r="M131" s="122"/>
    </row>
    <row r="132" spans="1:13" ht="21.95" customHeight="1">
      <c r="A132" s="124" t="s">
        <v>327</v>
      </c>
      <c r="B132" s="124" t="s">
        <v>860</v>
      </c>
      <c r="C132" s="125">
        <v>140613.13</v>
      </c>
      <c r="D132" s="126">
        <v>432</v>
      </c>
      <c r="E132" s="127">
        <v>147</v>
      </c>
      <c r="F132" s="126">
        <v>0</v>
      </c>
      <c r="G132" s="127">
        <v>127</v>
      </c>
      <c r="H132" s="126">
        <v>34172</v>
      </c>
      <c r="I132" s="126">
        <v>79596</v>
      </c>
      <c r="J132" s="125">
        <v>0</v>
      </c>
      <c r="K132" s="125">
        <v>56060.160000000003</v>
      </c>
      <c r="L132" s="125">
        <v>11212.03</v>
      </c>
      <c r="M132" s="122"/>
    </row>
    <row r="133" spans="1:13" ht="21.95" customHeight="1">
      <c r="A133" s="124" t="s">
        <v>330</v>
      </c>
      <c r="B133" s="124" t="s">
        <v>861</v>
      </c>
      <c r="C133" s="125">
        <v>961194.02</v>
      </c>
      <c r="D133" s="126">
        <v>2007.1</v>
      </c>
      <c r="E133" s="127">
        <v>172</v>
      </c>
      <c r="F133" s="126">
        <v>0</v>
      </c>
      <c r="G133" s="127">
        <v>850</v>
      </c>
      <c r="H133" s="126">
        <v>122614.1</v>
      </c>
      <c r="I133" s="126">
        <v>271522</v>
      </c>
      <c r="J133" s="125">
        <v>0</v>
      </c>
      <c r="K133" s="125">
        <v>327800.03000000003</v>
      </c>
      <c r="L133" s="125">
        <v>65560.009999999995</v>
      </c>
      <c r="M133" s="122"/>
    </row>
    <row r="134" spans="1:13" ht="21.95" customHeight="1">
      <c r="A134" s="124" t="s">
        <v>333</v>
      </c>
      <c r="B134" s="124" t="s">
        <v>862</v>
      </c>
      <c r="C134" s="125">
        <v>58723.23</v>
      </c>
      <c r="D134" s="126">
        <v>136</v>
      </c>
      <c r="E134" s="127">
        <v>141</v>
      </c>
      <c r="F134" s="126">
        <v>0</v>
      </c>
      <c r="G134" s="127">
        <v>41</v>
      </c>
      <c r="H134" s="126">
        <v>23461</v>
      </c>
      <c r="I134" s="126">
        <v>42888</v>
      </c>
      <c r="J134" s="125">
        <v>0</v>
      </c>
      <c r="K134" s="125">
        <v>22274.6</v>
      </c>
      <c r="L134" s="125">
        <v>4454.92</v>
      </c>
      <c r="M134" s="122"/>
    </row>
    <row r="135" spans="1:13" ht="21.95" customHeight="1">
      <c r="A135" s="124" t="s">
        <v>335</v>
      </c>
      <c r="B135" s="124" t="s">
        <v>863</v>
      </c>
      <c r="C135" s="125">
        <v>186150.74</v>
      </c>
      <c r="D135" s="126">
        <v>419.2</v>
      </c>
      <c r="E135" s="127">
        <v>146</v>
      </c>
      <c r="F135" s="126">
        <v>0</v>
      </c>
      <c r="G135" s="127">
        <v>109</v>
      </c>
      <c r="H135" s="126">
        <v>79094</v>
      </c>
      <c r="I135" s="126">
        <v>122684</v>
      </c>
      <c r="J135" s="125">
        <v>0</v>
      </c>
      <c r="K135" s="125">
        <v>76427.520000000004</v>
      </c>
      <c r="L135" s="125">
        <v>15285.5</v>
      </c>
      <c r="M135" s="122"/>
    </row>
    <row r="136" spans="1:13" ht="21.95" customHeight="1">
      <c r="A136" s="124" t="s">
        <v>337</v>
      </c>
      <c r="B136" s="124" t="s">
        <v>864</v>
      </c>
      <c r="C136" s="125">
        <v>68496.72</v>
      </c>
      <c r="D136" s="126">
        <v>324</v>
      </c>
      <c r="E136" s="127">
        <v>142</v>
      </c>
      <c r="F136" s="126">
        <v>0</v>
      </c>
      <c r="G136" s="127">
        <v>87</v>
      </c>
      <c r="H136" s="126">
        <v>29905</v>
      </c>
      <c r="I136" s="126">
        <v>69405</v>
      </c>
      <c r="J136" s="125">
        <v>0</v>
      </c>
      <c r="K136" s="125">
        <v>49388.97</v>
      </c>
      <c r="L136" s="125">
        <v>12019.43</v>
      </c>
      <c r="M136" s="122"/>
    </row>
    <row r="137" spans="1:13" ht="21.95" customHeight="1">
      <c r="A137" s="124" t="s">
        <v>339</v>
      </c>
      <c r="B137" s="124" t="s">
        <v>865</v>
      </c>
      <c r="C137" s="125">
        <v>41545.800000000003</v>
      </c>
      <c r="D137" s="126">
        <v>86</v>
      </c>
      <c r="E137" s="127">
        <v>156</v>
      </c>
      <c r="F137" s="126">
        <v>0</v>
      </c>
      <c r="G137" s="127">
        <v>103</v>
      </c>
      <c r="H137" s="126">
        <v>33086</v>
      </c>
      <c r="I137" s="126">
        <v>50950</v>
      </c>
      <c r="J137" s="125">
        <v>0</v>
      </c>
      <c r="K137" s="125">
        <v>24061.81</v>
      </c>
      <c r="L137" s="125">
        <v>4812.3599999999997</v>
      </c>
      <c r="M137" s="122"/>
    </row>
    <row r="138" spans="1:13" ht="21.95" customHeight="1">
      <c r="A138" s="124" t="s">
        <v>342</v>
      </c>
      <c r="B138" s="124" t="s">
        <v>866</v>
      </c>
      <c r="C138" s="125">
        <v>2752167.69</v>
      </c>
      <c r="D138" s="126">
        <v>2239.6999999999998</v>
      </c>
      <c r="E138" s="127">
        <v>140</v>
      </c>
      <c r="F138" s="126">
        <v>0</v>
      </c>
      <c r="G138" s="127">
        <v>1799</v>
      </c>
      <c r="H138" s="126">
        <v>8941</v>
      </c>
      <c r="I138" s="126">
        <v>335074</v>
      </c>
      <c r="J138" s="125">
        <v>338186.93</v>
      </c>
      <c r="K138" s="125">
        <v>772253.43</v>
      </c>
      <c r="L138" s="125">
        <v>171743.47</v>
      </c>
      <c r="M138" s="122"/>
    </row>
    <row r="139" spans="1:13" ht="21.95" customHeight="1">
      <c r="A139" s="124" t="s">
        <v>344</v>
      </c>
      <c r="B139" s="124" t="s">
        <v>867</v>
      </c>
      <c r="C139" s="125">
        <v>3315861.53</v>
      </c>
      <c r="D139" s="126">
        <v>5976.8</v>
      </c>
      <c r="E139" s="127">
        <v>148</v>
      </c>
      <c r="F139" s="126">
        <v>0</v>
      </c>
      <c r="G139" s="127">
        <v>2661</v>
      </c>
      <c r="H139" s="126">
        <v>46099.8</v>
      </c>
      <c r="I139" s="126">
        <v>162455.70000000001</v>
      </c>
      <c r="J139" s="125">
        <v>155439</v>
      </c>
      <c r="K139" s="125">
        <v>998072.31</v>
      </c>
      <c r="L139" s="125">
        <v>208689.13</v>
      </c>
      <c r="M139" s="122"/>
    </row>
    <row r="140" spans="1:13" ht="21.95" customHeight="1">
      <c r="A140" s="124" t="s">
        <v>347</v>
      </c>
      <c r="B140" s="124" t="s">
        <v>868</v>
      </c>
      <c r="C140" s="125">
        <v>223165.8</v>
      </c>
      <c r="D140" s="126">
        <v>523</v>
      </c>
      <c r="E140" s="127">
        <v>145</v>
      </c>
      <c r="F140" s="126">
        <v>0</v>
      </c>
      <c r="G140" s="127">
        <v>269</v>
      </c>
      <c r="H140" s="126">
        <v>55271</v>
      </c>
      <c r="I140" s="126">
        <v>126422</v>
      </c>
      <c r="J140" s="125">
        <v>0</v>
      </c>
      <c r="K140" s="125">
        <v>89313.34</v>
      </c>
      <c r="L140" s="125">
        <v>17862.669999999998</v>
      </c>
      <c r="M140" s="122"/>
    </row>
    <row r="141" spans="1:13" ht="21.95" customHeight="1">
      <c r="A141" s="124" t="s">
        <v>349</v>
      </c>
      <c r="B141" s="124" t="s">
        <v>869</v>
      </c>
      <c r="C141" s="125">
        <v>188870.44</v>
      </c>
      <c r="D141" s="126">
        <v>375.7</v>
      </c>
      <c r="E141" s="127">
        <v>148</v>
      </c>
      <c r="F141" s="126">
        <v>0</v>
      </c>
      <c r="G141" s="127">
        <v>250</v>
      </c>
      <c r="H141" s="126">
        <v>43451</v>
      </c>
      <c r="I141" s="126">
        <v>87801</v>
      </c>
      <c r="J141" s="125">
        <v>0</v>
      </c>
      <c r="K141" s="125">
        <v>82425.009999999995</v>
      </c>
      <c r="L141" s="125">
        <v>16485</v>
      </c>
      <c r="M141" s="122"/>
    </row>
    <row r="142" spans="1:13" ht="21.95" customHeight="1">
      <c r="A142" s="124" t="s">
        <v>352</v>
      </c>
      <c r="B142" s="124" t="s">
        <v>870</v>
      </c>
      <c r="C142" s="125">
        <v>142150.57</v>
      </c>
      <c r="D142" s="126">
        <v>239</v>
      </c>
      <c r="E142" s="127">
        <v>140</v>
      </c>
      <c r="F142" s="126">
        <v>0</v>
      </c>
      <c r="G142" s="127">
        <v>168</v>
      </c>
      <c r="H142" s="126">
        <v>36872</v>
      </c>
      <c r="I142" s="126">
        <v>76427</v>
      </c>
      <c r="J142" s="125">
        <v>0</v>
      </c>
      <c r="K142" s="125">
        <v>54130.52</v>
      </c>
      <c r="L142" s="125">
        <v>10826.1</v>
      </c>
      <c r="M142" s="122"/>
    </row>
    <row r="143" spans="1:13" ht="21.95" customHeight="1">
      <c r="A143" s="124" t="s">
        <v>354</v>
      </c>
      <c r="B143" s="124" t="s">
        <v>871</v>
      </c>
      <c r="C143" s="125">
        <v>197718.73</v>
      </c>
      <c r="D143" s="126">
        <v>225</v>
      </c>
      <c r="E143" s="127">
        <v>146</v>
      </c>
      <c r="F143" s="126">
        <v>0</v>
      </c>
      <c r="G143" s="127">
        <v>461</v>
      </c>
      <c r="H143" s="126">
        <v>44256</v>
      </c>
      <c r="I143" s="126">
        <v>75632</v>
      </c>
      <c r="J143" s="125">
        <v>0</v>
      </c>
      <c r="K143" s="125">
        <v>74294.36</v>
      </c>
      <c r="L143" s="125">
        <v>14858.87</v>
      </c>
      <c r="M143" s="122"/>
    </row>
    <row r="144" spans="1:13" ht="21.95" customHeight="1">
      <c r="A144" s="124" t="s">
        <v>356</v>
      </c>
      <c r="B144" s="124" t="s">
        <v>872</v>
      </c>
      <c r="C144" s="125">
        <v>102086.31</v>
      </c>
      <c r="D144" s="126">
        <v>150</v>
      </c>
      <c r="E144" s="127">
        <v>147</v>
      </c>
      <c r="F144" s="126">
        <v>0</v>
      </c>
      <c r="G144" s="127">
        <v>330</v>
      </c>
      <c r="H144" s="126">
        <v>30306</v>
      </c>
      <c r="I144" s="126">
        <v>52657</v>
      </c>
      <c r="J144" s="125">
        <v>0</v>
      </c>
      <c r="K144" s="125">
        <v>48021.440000000002</v>
      </c>
      <c r="L144" s="125">
        <v>9604.2900000000009</v>
      </c>
      <c r="M144" s="122"/>
    </row>
    <row r="145" spans="1:13" ht="21.95" customHeight="1">
      <c r="A145" s="124" t="s">
        <v>359</v>
      </c>
      <c r="B145" s="124" t="s">
        <v>873</v>
      </c>
      <c r="C145" s="125">
        <v>170641.78</v>
      </c>
      <c r="D145" s="126">
        <v>214.4</v>
      </c>
      <c r="E145" s="127">
        <v>143</v>
      </c>
      <c r="F145" s="126">
        <v>0</v>
      </c>
      <c r="G145" s="127">
        <v>96</v>
      </c>
      <c r="H145" s="126">
        <v>31187</v>
      </c>
      <c r="I145" s="126">
        <v>58531</v>
      </c>
      <c r="J145" s="125">
        <v>0</v>
      </c>
      <c r="K145" s="125">
        <v>64670.9</v>
      </c>
      <c r="L145" s="125">
        <v>12934.18</v>
      </c>
      <c r="M145" s="122"/>
    </row>
    <row r="146" spans="1:13" ht="21.95" customHeight="1">
      <c r="A146" s="124" t="s">
        <v>361</v>
      </c>
      <c r="B146" s="124" t="s">
        <v>874</v>
      </c>
      <c r="C146" s="125">
        <v>895588.02</v>
      </c>
      <c r="D146" s="126">
        <v>761.5</v>
      </c>
      <c r="E146" s="127">
        <v>169</v>
      </c>
      <c r="F146" s="126">
        <v>0</v>
      </c>
      <c r="G146" s="127">
        <v>650</v>
      </c>
      <c r="H146" s="126">
        <v>112264</v>
      </c>
      <c r="I146" s="126">
        <v>233984</v>
      </c>
      <c r="J146" s="125">
        <v>0</v>
      </c>
      <c r="K146" s="125">
        <v>329668.21000000002</v>
      </c>
      <c r="L146" s="125">
        <v>65933.64</v>
      </c>
      <c r="M146" s="122"/>
    </row>
    <row r="147" spans="1:13" ht="21.95" customHeight="1">
      <c r="A147" s="124" t="s">
        <v>363</v>
      </c>
      <c r="B147" s="124" t="s">
        <v>875</v>
      </c>
      <c r="C147" s="125">
        <v>198750.18</v>
      </c>
      <c r="D147" s="126">
        <v>335</v>
      </c>
      <c r="E147" s="127">
        <v>148</v>
      </c>
      <c r="F147" s="126">
        <v>0</v>
      </c>
      <c r="G147" s="127">
        <v>255</v>
      </c>
      <c r="H147" s="126">
        <v>51914</v>
      </c>
      <c r="I147" s="126">
        <v>103643</v>
      </c>
      <c r="J147" s="125">
        <v>0</v>
      </c>
      <c r="K147" s="125">
        <v>139943.31</v>
      </c>
      <c r="L147" s="125">
        <v>27988.66</v>
      </c>
      <c r="M147" s="122"/>
    </row>
    <row r="148" spans="1:13" ht="21.95" customHeight="1">
      <c r="A148" s="124" t="s">
        <v>366</v>
      </c>
      <c r="B148" s="124" t="s">
        <v>876</v>
      </c>
      <c r="C148" s="125">
        <v>92312.94</v>
      </c>
      <c r="D148" s="126">
        <v>253</v>
      </c>
      <c r="E148" s="127">
        <v>128</v>
      </c>
      <c r="F148" s="126">
        <v>0</v>
      </c>
      <c r="G148" s="127">
        <v>92</v>
      </c>
      <c r="H148" s="126">
        <v>27442</v>
      </c>
      <c r="I148" s="126">
        <v>60842</v>
      </c>
      <c r="J148" s="125">
        <v>0</v>
      </c>
      <c r="K148" s="125">
        <v>46248.34</v>
      </c>
      <c r="L148" s="125">
        <v>9249.67</v>
      </c>
      <c r="M148" s="122"/>
    </row>
    <row r="149" spans="1:13" ht="21.95" customHeight="1">
      <c r="A149" s="124" t="s">
        <v>368</v>
      </c>
      <c r="B149" s="124" t="s">
        <v>877</v>
      </c>
      <c r="C149" s="125">
        <v>154827.51999999999</v>
      </c>
      <c r="D149" s="126">
        <v>337.9</v>
      </c>
      <c r="E149" s="127">
        <v>119</v>
      </c>
      <c r="F149" s="126">
        <v>0</v>
      </c>
      <c r="G149" s="127">
        <v>91</v>
      </c>
      <c r="H149" s="126">
        <v>21453</v>
      </c>
      <c r="I149" s="126">
        <v>55370</v>
      </c>
      <c r="J149" s="125">
        <v>0</v>
      </c>
      <c r="K149" s="125">
        <v>71270.55</v>
      </c>
      <c r="L149" s="125">
        <v>14254.11</v>
      </c>
      <c r="M149" s="122"/>
    </row>
    <row r="150" spans="1:13" ht="21.95" customHeight="1">
      <c r="A150" s="124" t="s">
        <v>370</v>
      </c>
      <c r="B150" s="124" t="s">
        <v>878</v>
      </c>
      <c r="C150" s="125">
        <v>150668.99</v>
      </c>
      <c r="D150" s="126">
        <v>157</v>
      </c>
      <c r="E150" s="127">
        <v>145</v>
      </c>
      <c r="F150" s="126">
        <v>0</v>
      </c>
      <c r="G150" s="127">
        <v>282</v>
      </c>
      <c r="H150" s="126">
        <v>34366</v>
      </c>
      <c r="I150" s="126">
        <v>69202</v>
      </c>
      <c r="J150" s="125">
        <v>26</v>
      </c>
      <c r="K150" s="125">
        <v>54592.68</v>
      </c>
      <c r="L150" s="125">
        <v>13435.44</v>
      </c>
      <c r="M150" s="122"/>
    </row>
    <row r="151" spans="1:13" ht="21.95" customHeight="1">
      <c r="A151" s="124" t="s">
        <v>373</v>
      </c>
      <c r="B151" s="128" t="s">
        <v>879</v>
      </c>
      <c r="C151" s="125">
        <v>0</v>
      </c>
      <c r="D151" s="126">
        <v>0</v>
      </c>
      <c r="E151" s="127">
        <v>0</v>
      </c>
      <c r="F151" s="126">
        <v>0</v>
      </c>
      <c r="G151" s="127">
        <v>0</v>
      </c>
      <c r="H151" s="126">
        <v>0</v>
      </c>
      <c r="I151" s="126">
        <v>0</v>
      </c>
      <c r="J151" s="125">
        <v>0</v>
      </c>
      <c r="K151" s="125">
        <v>0</v>
      </c>
      <c r="L151" s="125">
        <v>0</v>
      </c>
      <c r="M151" s="122"/>
    </row>
    <row r="152" spans="1:13" ht="21.95" customHeight="1">
      <c r="A152" s="124" t="s">
        <v>376</v>
      </c>
      <c r="B152" s="124" t="s">
        <v>880</v>
      </c>
      <c r="C152" s="125">
        <v>121198.98</v>
      </c>
      <c r="D152" s="126">
        <v>137.69999999999999</v>
      </c>
      <c r="E152" s="127">
        <v>171</v>
      </c>
      <c r="F152" s="126">
        <v>0</v>
      </c>
      <c r="G152" s="127">
        <v>472</v>
      </c>
      <c r="H152" s="126">
        <v>46606</v>
      </c>
      <c r="I152" s="126">
        <v>70605</v>
      </c>
      <c r="J152" s="125">
        <v>0</v>
      </c>
      <c r="K152" s="125">
        <v>66328.820000000007</v>
      </c>
      <c r="L152" s="125">
        <v>13265.76</v>
      </c>
      <c r="M152" s="122"/>
    </row>
    <row r="153" spans="1:13" ht="21.95" customHeight="1">
      <c r="A153" s="124" t="s">
        <v>378</v>
      </c>
      <c r="B153" s="124" t="s">
        <v>881</v>
      </c>
      <c r="C153" s="125">
        <v>63947.25</v>
      </c>
      <c r="D153" s="126">
        <v>145</v>
      </c>
      <c r="E153" s="127">
        <v>149</v>
      </c>
      <c r="F153" s="126">
        <v>0</v>
      </c>
      <c r="G153" s="127">
        <v>67</v>
      </c>
      <c r="H153" s="126">
        <v>31697</v>
      </c>
      <c r="I153" s="126">
        <v>50224</v>
      </c>
      <c r="J153" s="125">
        <v>0</v>
      </c>
      <c r="K153" s="125">
        <v>34902.19</v>
      </c>
      <c r="L153" s="125">
        <v>6980.44</v>
      </c>
      <c r="M153" s="122"/>
    </row>
    <row r="154" spans="1:13" ht="21.95" customHeight="1">
      <c r="A154" s="124" t="s">
        <v>381</v>
      </c>
      <c r="B154" s="124" t="s">
        <v>882</v>
      </c>
      <c r="C154" s="125">
        <v>29785.38</v>
      </c>
      <c r="D154" s="126">
        <v>80</v>
      </c>
      <c r="E154" s="127">
        <v>163</v>
      </c>
      <c r="F154" s="126">
        <v>0</v>
      </c>
      <c r="G154" s="127">
        <v>15</v>
      </c>
      <c r="H154" s="126">
        <v>25996</v>
      </c>
      <c r="I154" s="126">
        <v>46516</v>
      </c>
      <c r="J154" s="125">
        <v>0</v>
      </c>
      <c r="K154" s="125">
        <v>16094.11</v>
      </c>
      <c r="L154" s="125">
        <v>3865.86</v>
      </c>
      <c r="M154" s="122"/>
    </row>
    <row r="155" spans="1:13" ht="21.95" customHeight="1">
      <c r="A155" s="124" t="s">
        <v>383</v>
      </c>
      <c r="B155" s="124" t="s">
        <v>883</v>
      </c>
      <c r="C155" s="125">
        <v>57886.37</v>
      </c>
      <c r="D155" s="126">
        <v>146</v>
      </c>
      <c r="E155" s="127">
        <v>150</v>
      </c>
      <c r="F155" s="126">
        <v>0</v>
      </c>
      <c r="G155" s="127">
        <v>28</v>
      </c>
      <c r="H155" s="126">
        <v>23969</v>
      </c>
      <c r="I155" s="126">
        <v>47414</v>
      </c>
      <c r="J155" s="125">
        <v>0</v>
      </c>
      <c r="K155" s="125">
        <v>30386.95</v>
      </c>
      <c r="L155" s="125">
        <v>6077.39</v>
      </c>
      <c r="M155" s="122"/>
    </row>
    <row r="156" spans="1:13" ht="21.95" customHeight="1">
      <c r="A156" s="124" t="s">
        <v>386</v>
      </c>
      <c r="B156" s="124" t="s">
        <v>884</v>
      </c>
      <c r="C156" s="125">
        <v>1167927.76</v>
      </c>
      <c r="D156" s="126">
        <v>788</v>
      </c>
      <c r="E156" s="127">
        <v>172</v>
      </c>
      <c r="F156" s="126">
        <v>0</v>
      </c>
      <c r="G156" s="127">
        <v>1749</v>
      </c>
      <c r="H156" s="126">
        <v>55514</v>
      </c>
      <c r="I156" s="126">
        <v>213347</v>
      </c>
      <c r="J156" s="125">
        <v>1</v>
      </c>
      <c r="K156" s="125">
        <v>388919.76</v>
      </c>
      <c r="L156" s="125">
        <v>86832.08</v>
      </c>
      <c r="M156" s="122"/>
    </row>
    <row r="157" spans="1:13" ht="21.95" customHeight="1">
      <c r="A157" s="124" t="s">
        <v>389</v>
      </c>
      <c r="B157" s="124" t="s">
        <v>885</v>
      </c>
      <c r="C157" s="125">
        <v>324935.65999999997</v>
      </c>
      <c r="D157" s="126">
        <v>372</v>
      </c>
      <c r="E157" s="127">
        <v>123</v>
      </c>
      <c r="F157" s="126">
        <v>0</v>
      </c>
      <c r="G157" s="127">
        <v>142</v>
      </c>
      <c r="H157" s="126">
        <v>5786</v>
      </c>
      <c r="I157" s="126">
        <v>50999</v>
      </c>
      <c r="J157" s="125">
        <v>0</v>
      </c>
      <c r="K157" s="125">
        <v>142283.57</v>
      </c>
      <c r="L157" s="125">
        <v>28456.71</v>
      </c>
      <c r="M157" s="122"/>
    </row>
    <row r="158" spans="1:13" ht="21.95" customHeight="1">
      <c r="A158" s="124" t="s">
        <v>391</v>
      </c>
      <c r="B158" s="124" t="s">
        <v>886</v>
      </c>
      <c r="C158" s="125">
        <v>1197676.5</v>
      </c>
      <c r="D158" s="126">
        <v>1412</v>
      </c>
      <c r="E158" s="127">
        <v>163</v>
      </c>
      <c r="F158" s="126">
        <v>0</v>
      </c>
      <c r="G158" s="127">
        <v>789</v>
      </c>
      <c r="H158" s="126">
        <v>33415</v>
      </c>
      <c r="I158" s="126">
        <v>95884</v>
      </c>
      <c r="J158" s="125">
        <v>155953.34</v>
      </c>
      <c r="K158" s="125">
        <v>390431.23</v>
      </c>
      <c r="L158" s="125">
        <v>78086.25</v>
      </c>
      <c r="M158" s="122"/>
    </row>
    <row r="159" spans="1:13" ht="21.95" customHeight="1">
      <c r="A159" s="124" t="s">
        <v>394</v>
      </c>
      <c r="B159" s="124" t="s">
        <v>887</v>
      </c>
      <c r="C159" s="125">
        <v>245029.47</v>
      </c>
      <c r="D159" s="126">
        <v>605.9</v>
      </c>
      <c r="E159" s="127">
        <v>147</v>
      </c>
      <c r="F159" s="126">
        <v>0</v>
      </c>
      <c r="G159" s="127">
        <v>179</v>
      </c>
      <c r="H159" s="126">
        <v>32107</v>
      </c>
      <c r="I159" s="126">
        <v>92722</v>
      </c>
      <c r="J159" s="125">
        <v>0</v>
      </c>
      <c r="K159" s="125">
        <v>106762.18</v>
      </c>
      <c r="L159" s="125">
        <v>21451.35</v>
      </c>
      <c r="M159" s="122"/>
    </row>
    <row r="160" spans="1:13" ht="21.95" customHeight="1">
      <c r="A160" s="124" t="s">
        <v>396</v>
      </c>
      <c r="B160" s="124" t="s">
        <v>888</v>
      </c>
      <c r="C160" s="125">
        <v>145830.07</v>
      </c>
      <c r="D160" s="126">
        <v>523</v>
      </c>
      <c r="E160" s="127">
        <v>145</v>
      </c>
      <c r="F160" s="126">
        <v>0</v>
      </c>
      <c r="G160" s="127">
        <v>101</v>
      </c>
      <c r="H160" s="126">
        <v>31465</v>
      </c>
      <c r="I160" s="126">
        <v>95290</v>
      </c>
      <c r="J160" s="125">
        <v>0</v>
      </c>
      <c r="K160" s="125">
        <v>49301.2</v>
      </c>
      <c r="L160" s="125">
        <v>11378.45</v>
      </c>
      <c r="M160" s="122"/>
    </row>
    <row r="161" spans="1:13" ht="21.95" customHeight="1">
      <c r="A161" s="124" t="s">
        <v>398</v>
      </c>
      <c r="B161" s="124" t="s">
        <v>889</v>
      </c>
      <c r="C161" s="125">
        <v>145630.87</v>
      </c>
      <c r="D161" s="126">
        <v>148</v>
      </c>
      <c r="E161" s="127">
        <v>145</v>
      </c>
      <c r="F161" s="126">
        <v>0</v>
      </c>
      <c r="G161" s="127">
        <v>211</v>
      </c>
      <c r="H161" s="126">
        <v>12809</v>
      </c>
      <c r="I161" s="126">
        <v>35592</v>
      </c>
      <c r="J161" s="125">
        <v>0</v>
      </c>
      <c r="K161" s="125">
        <v>44015.38</v>
      </c>
      <c r="L161" s="125">
        <v>11780.8</v>
      </c>
      <c r="M161" s="122"/>
    </row>
    <row r="162" spans="1:13" ht="21.95" customHeight="1">
      <c r="A162" s="124" t="s">
        <v>400</v>
      </c>
      <c r="B162" s="124" t="s">
        <v>890</v>
      </c>
      <c r="C162" s="125">
        <v>75727.72</v>
      </c>
      <c r="D162" s="126">
        <v>244</v>
      </c>
      <c r="E162" s="127">
        <v>144</v>
      </c>
      <c r="F162" s="126">
        <v>0</v>
      </c>
      <c r="G162" s="127">
        <v>47</v>
      </c>
      <c r="H162" s="126">
        <v>29650</v>
      </c>
      <c r="I162" s="126">
        <v>82333</v>
      </c>
      <c r="J162" s="125">
        <v>0</v>
      </c>
      <c r="K162" s="125">
        <v>35754.589999999997</v>
      </c>
      <c r="L162" s="125">
        <v>7150.92</v>
      </c>
      <c r="M162" s="122"/>
    </row>
    <row r="163" spans="1:13" ht="21.95" customHeight="1">
      <c r="A163" s="124" t="s">
        <v>402</v>
      </c>
      <c r="B163" s="124" t="s">
        <v>891</v>
      </c>
      <c r="C163" s="125">
        <v>133334.32999999999</v>
      </c>
      <c r="D163" s="126">
        <v>486</v>
      </c>
      <c r="E163" s="127">
        <v>144</v>
      </c>
      <c r="F163" s="126">
        <v>0</v>
      </c>
      <c r="G163" s="127">
        <v>60</v>
      </c>
      <c r="H163" s="126">
        <v>37214</v>
      </c>
      <c r="I163" s="126">
        <v>118874</v>
      </c>
      <c r="J163" s="125">
        <v>0</v>
      </c>
      <c r="K163" s="125">
        <v>50567.199999999997</v>
      </c>
      <c r="L163" s="125">
        <v>10113.44</v>
      </c>
      <c r="M163" s="122"/>
    </row>
    <row r="164" spans="1:13" ht="21.95" customHeight="1">
      <c r="A164" s="124" t="s">
        <v>405</v>
      </c>
      <c r="B164" s="124" t="s">
        <v>892</v>
      </c>
      <c r="C164" s="125">
        <v>599465.12</v>
      </c>
      <c r="D164" s="126">
        <v>943.7</v>
      </c>
      <c r="E164" s="127">
        <v>160</v>
      </c>
      <c r="F164" s="126">
        <v>0</v>
      </c>
      <c r="G164" s="127">
        <v>739</v>
      </c>
      <c r="H164" s="126">
        <v>56396</v>
      </c>
      <c r="I164" s="126">
        <v>193596</v>
      </c>
      <c r="J164" s="125">
        <v>0</v>
      </c>
      <c r="K164" s="125">
        <v>203040.98</v>
      </c>
      <c r="L164" s="125">
        <v>40608.199999999997</v>
      </c>
      <c r="M164" s="122"/>
    </row>
    <row r="165" spans="1:13" ht="21.95" customHeight="1">
      <c r="A165" s="124" t="s">
        <v>407</v>
      </c>
      <c r="B165" s="124" t="s">
        <v>893</v>
      </c>
      <c r="C165" s="125">
        <v>520786.02</v>
      </c>
      <c r="D165" s="126">
        <v>857</v>
      </c>
      <c r="E165" s="127">
        <v>158</v>
      </c>
      <c r="F165" s="126">
        <v>0</v>
      </c>
      <c r="G165" s="127">
        <v>658</v>
      </c>
      <c r="H165" s="126">
        <v>50535</v>
      </c>
      <c r="I165" s="126">
        <v>185460</v>
      </c>
      <c r="J165" s="125">
        <v>0</v>
      </c>
      <c r="K165" s="125">
        <v>204648.87</v>
      </c>
      <c r="L165" s="125">
        <v>40929.769999999997</v>
      </c>
      <c r="M165" s="122"/>
    </row>
    <row r="166" spans="1:13" ht="21.95" customHeight="1">
      <c r="A166" s="124" t="s">
        <v>409</v>
      </c>
      <c r="B166" s="124" t="s">
        <v>894</v>
      </c>
      <c r="C166" s="125">
        <v>1022280.31</v>
      </c>
      <c r="D166" s="126">
        <v>1441</v>
      </c>
      <c r="E166" s="127">
        <v>171</v>
      </c>
      <c r="F166" s="126">
        <v>0</v>
      </c>
      <c r="G166" s="127">
        <v>801</v>
      </c>
      <c r="H166" s="126">
        <v>64515</v>
      </c>
      <c r="I166" s="126">
        <v>291981</v>
      </c>
      <c r="J166" s="125">
        <v>0</v>
      </c>
      <c r="K166" s="125">
        <v>295511.27</v>
      </c>
      <c r="L166" s="125">
        <v>82213.899999999994</v>
      </c>
      <c r="M166" s="122"/>
    </row>
    <row r="167" spans="1:13" ht="21.95" customHeight="1">
      <c r="A167" s="124" t="s">
        <v>411</v>
      </c>
      <c r="B167" s="124" t="s">
        <v>895</v>
      </c>
      <c r="C167" s="125">
        <v>2235451.63</v>
      </c>
      <c r="D167" s="126">
        <v>2103.6</v>
      </c>
      <c r="E167" s="127">
        <v>171</v>
      </c>
      <c r="F167" s="126">
        <v>0</v>
      </c>
      <c r="G167" s="127">
        <v>3353</v>
      </c>
      <c r="H167" s="126">
        <v>76266</v>
      </c>
      <c r="I167" s="126">
        <v>575791</v>
      </c>
      <c r="J167" s="125">
        <v>0</v>
      </c>
      <c r="K167" s="125">
        <v>626043.1</v>
      </c>
      <c r="L167" s="125">
        <v>132470.13</v>
      </c>
      <c r="M167" s="122"/>
    </row>
    <row r="168" spans="1:13" ht="21.95" customHeight="1">
      <c r="A168" s="124" t="s">
        <v>413</v>
      </c>
      <c r="B168" s="124" t="s">
        <v>896</v>
      </c>
      <c r="C168" s="125">
        <v>1203195.03</v>
      </c>
      <c r="D168" s="126">
        <v>1097</v>
      </c>
      <c r="E168" s="127">
        <v>167</v>
      </c>
      <c r="F168" s="126">
        <v>0</v>
      </c>
      <c r="G168" s="127">
        <v>3307</v>
      </c>
      <c r="H168" s="126">
        <v>58845</v>
      </c>
      <c r="I168" s="126">
        <v>251733</v>
      </c>
      <c r="J168" s="125">
        <v>0</v>
      </c>
      <c r="K168" s="125">
        <v>301142.92</v>
      </c>
      <c r="L168" s="125">
        <v>64194.64</v>
      </c>
      <c r="M168" s="122"/>
    </row>
    <row r="169" spans="1:13" ht="21.95" customHeight="1">
      <c r="A169" s="124" t="s">
        <v>415</v>
      </c>
      <c r="B169" s="124" t="s">
        <v>897</v>
      </c>
      <c r="C169" s="125">
        <v>4856557.78</v>
      </c>
      <c r="D169" s="126">
        <v>2918</v>
      </c>
      <c r="E169" s="127">
        <v>169</v>
      </c>
      <c r="F169" s="126">
        <v>0</v>
      </c>
      <c r="G169" s="127">
        <v>3767</v>
      </c>
      <c r="H169" s="126">
        <v>130265</v>
      </c>
      <c r="I169" s="126">
        <v>583688</v>
      </c>
      <c r="J169" s="125">
        <v>0</v>
      </c>
      <c r="K169" s="125">
        <v>1475466.91</v>
      </c>
      <c r="L169" s="125">
        <v>361834.91</v>
      </c>
      <c r="M169" s="122"/>
    </row>
    <row r="170" spans="1:13" ht="21.95" customHeight="1">
      <c r="A170" s="124" t="s">
        <v>417</v>
      </c>
      <c r="B170" s="124" t="s">
        <v>898</v>
      </c>
      <c r="C170" s="125">
        <v>511010.67</v>
      </c>
      <c r="D170" s="126">
        <v>627.6</v>
      </c>
      <c r="E170" s="127">
        <v>165</v>
      </c>
      <c r="F170" s="126">
        <v>0</v>
      </c>
      <c r="G170" s="127">
        <v>516</v>
      </c>
      <c r="H170" s="126">
        <v>46319</v>
      </c>
      <c r="I170" s="126">
        <v>149115</v>
      </c>
      <c r="J170" s="125">
        <v>0</v>
      </c>
      <c r="K170" s="125">
        <v>220267.4</v>
      </c>
      <c r="L170" s="125">
        <v>44053.48</v>
      </c>
      <c r="M170" s="122"/>
    </row>
    <row r="171" spans="1:13" ht="21.95" customHeight="1">
      <c r="A171" s="124" t="s">
        <v>419</v>
      </c>
      <c r="B171" s="124" t="s">
        <v>899</v>
      </c>
      <c r="C171" s="125">
        <v>950302.45</v>
      </c>
      <c r="D171" s="126">
        <v>1204.5999999999999</v>
      </c>
      <c r="E171" s="127">
        <v>175</v>
      </c>
      <c r="F171" s="126">
        <v>0</v>
      </c>
      <c r="G171" s="127">
        <v>413</v>
      </c>
      <c r="H171" s="126">
        <v>23908</v>
      </c>
      <c r="I171" s="126">
        <v>187897</v>
      </c>
      <c r="J171" s="125">
        <v>0</v>
      </c>
      <c r="K171" s="125">
        <v>417347.19</v>
      </c>
      <c r="L171" s="125">
        <v>83469.440000000002</v>
      </c>
      <c r="M171" s="122"/>
    </row>
    <row r="172" spans="1:13" ht="21.95" customHeight="1">
      <c r="A172" s="124" t="s">
        <v>421</v>
      </c>
      <c r="B172" s="124" t="s">
        <v>900</v>
      </c>
      <c r="C172" s="125">
        <v>457058.47</v>
      </c>
      <c r="D172" s="126">
        <v>1075.4000000000001</v>
      </c>
      <c r="E172" s="127">
        <v>172</v>
      </c>
      <c r="F172" s="126">
        <v>0</v>
      </c>
      <c r="G172" s="127">
        <v>910</v>
      </c>
      <c r="H172" s="126">
        <v>52280</v>
      </c>
      <c r="I172" s="126">
        <v>229038</v>
      </c>
      <c r="J172" s="125">
        <v>0</v>
      </c>
      <c r="K172" s="125">
        <v>241813.73</v>
      </c>
      <c r="L172" s="125">
        <v>48362.75</v>
      </c>
      <c r="M172" s="122"/>
    </row>
    <row r="173" spans="1:13" ht="21.95" customHeight="1">
      <c r="A173" s="124" t="s">
        <v>423</v>
      </c>
      <c r="B173" s="124" t="s">
        <v>901</v>
      </c>
      <c r="C173" s="125">
        <v>166767.57</v>
      </c>
      <c r="D173" s="126">
        <v>492.7</v>
      </c>
      <c r="E173" s="127">
        <v>146</v>
      </c>
      <c r="F173" s="126">
        <v>0</v>
      </c>
      <c r="G173" s="127">
        <v>129</v>
      </c>
      <c r="H173" s="126">
        <v>21784</v>
      </c>
      <c r="I173" s="126">
        <v>92960</v>
      </c>
      <c r="J173" s="125">
        <v>0</v>
      </c>
      <c r="K173" s="125">
        <v>47835.89</v>
      </c>
      <c r="L173" s="125">
        <v>9567.18</v>
      </c>
      <c r="M173" s="122"/>
    </row>
    <row r="174" spans="1:13" ht="21.95" customHeight="1">
      <c r="A174" s="124" t="s">
        <v>425</v>
      </c>
      <c r="B174" s="124" t="s">
        <v>902</v>
      </c>
      <c r="C174" s="125">
        <v>105173.77</v>
      </c>
      <c r="D174" s="126">
        <v>236</v>
      </c>
      <c r="E174" s="127">
        <v>142</v>
      </c>
      <c r="F174" s="126">
        <v>0</v>
      </c>
      <c r="G174" s="127">
        <v>118</v>
      </c>
      <c r="H174" s="126">
        <v>16832</v>
      </c>
      <c r="I174" s="126">
        <v>56696</v>
      </c>
      <c r="J174" s="125">
        <v>0</v>
      </c>
      <c r="K174" s="125">
        <v>57616.09</v>
      </c>
      <c r="L174" s="125">
        <v>11523.22</v>
      </c>
      <c r="M174" s="122"/>
    </row>
    <row r="175" spans="1:13" ht="21.95" customHeight="1">
      <c r="A175" s="124" t="s">
        <v>427</v>
      </c>
      <c r="B175" s="124" t="s">
        <v>903</v>
      </c>
      <c r="C175" s="125">
        <v>132599.63</v>
      </c>
      <c r="D175" s="126">
        <v>349.6</v>
      </c>
      <c r="E175" s="127">
        <v>141</v>
      </c>
      <c r="F175" s="126">
        <v>0</v>
      </c>
      <c r="G175" s="127">
        <v>58</v>
      </c>
      <c r="H175" s="126">
        <v>16331</v>
      </c>
      <c r="I175" s="126">
        <v>57038</v>
      </c>
      <c r="J175" s="125">
        <v>0</v>
      </c>
      <c r="K175" s="125">
        <v>61213.42</v>
      </c>
      <c r="L175" s="125">
        <v>12242.68</v>
      </c>
      <c r="M175" s="122"/>
    </row>
    <row r="176" spans="1:13" ht="21.95" customHeight="1">
      <c r="A176" s="124" t="s">
        <v>642</v>
      </c>
      <c r="B176" s="124" t="s">
        <v>904</v>
      </c>
      <c r="C176" s="125">
        <v>223319.55</v>
      </c>
      <c r="D176" s="126">
        <v>871</v>
      </c>
      <c r="E176" s="127">
        <v>159</v>
      </c>
      <c r="F176" s="126">
        <v>0</v>
      </c>
      <c r="G176" s="127">
        <v>144</v>
      </c>
      <c r="H176" s="126">
        <v>74129</v>
      </c>
      <c r="I176" s="126">
        <v>164637</v>
      </c>
      <c r="J176" s="125">
        <v>0</v>
      </c>
      <c r="K176" s="125">
        <v>71613.41</v>
      </c>
      <c r="L176" s="125">
        <v>15325.69</v>
      </c>
      <c r="M176" s="122"/>
    </row>
    <row r="177" spans="1:13" ht="21.95" customHeight="1">
      <c r="A177" s="124" t="s">
        <v>643</v>
      </c>
      <c r="B177" s="124" t="s">
        <v>905</v>
      </c>
      <c r="C177" s="125">
        <v>347932.34</v>
      </c>
      <c r="D177" s="126">
        <v>963</v>
      </c>
      <c r="E177" s="127">
        <v>163</v>
      </c>
      <c r="F177" s="126">
        <v>0</v>
      </c>
      <c r="G177" s="127">
        <v>669</v>
      </c>
      <c r="H177" s="126">
        <v>80916</v>
      </c>
      <c r="I177" s="126">
        <v>204696</v>
      </c>
      <c r="J177" s="125">
        <v>0</v>
      </c>
      <c r="K177" s="125">
        <v>175302.84</v>
      </c>
      <c r="L177" s="125">
        <v>35060.57</v>
      </c>
      <c r="M177" s="122"/>
    </row>
    <row r="178" spans="1:13" ht="21.95" customHeight="1">
      <c r="A178" s="124" t="s">
        <v>644</v>
      </c>
      <c r="B178" s="124" t="s">
        <v>906</v>
      </c>
      <c r="C178" s="125">
        <v>181700.64</v>
      </c>
      <c r="D178" s="126">
        <v>545</v>
      </c>
      <c r="E178" s="127">
        <v>162</v>
      </c>
      <c r="F178" s="126">
        <v>0</v>
      </c>
      <c r="G178" s="127">
        <v>178</v>
      </c>
      <c r="H178" s="126">
        <v>32825</v>
      </c>
      <c r="I178" s="126">
        <v>100646</v>
      </c>
      <c r="J178" s="125">
        <v>0</v>
      </c>
      <c r="K178" s="125">
        <v>84912.27</v>
      </c>
      <c r="L178" s="125">
        <v>16982.45</v>
      </c>
      <c r="M178" s="122"/>
    </row>
    <row r="179" spans="1:13" ht="21.95" customHeight="1">
      <c r="A179" s="124" t="s">
        <v>645</v>
      </c>
      <c r="B179" s="124" t="s">
        <v>907</v>
      </c>
      <c r="C179" s="125">
        <v>76266.960000000006</v>
      </c>
      <c r="D179" s="126">
        <v>202</v>
      </c>
      <c r="E179" s="127">
        <v>141</v>
      </c>
      <c r="F179" s="126">
        <v>0</v>
      </c>
      <c r="G179" s="127">
        <v>65</v>
      </c>
      <c r="H179" s="126">
        <v>13671</v>
      </c>
      <c r="I179" s="126">
        <v>41978</v>
      </c>
      <c r="J179" s="125">
        <v>0</v>
      </c>
      <c r="K179" s="125">
        <v>28159.13</v>
      </c>
      <c r="L179" s="125">
        <v>5631.83</v>
      </c>
      <c r="M179" s="122"/>
    </row>
    <row r="180" spans="1:13" ht="21.95" customHeight="1">
      <c r="A180" s="124" t="s">
        <v>646</v>
      </c>
      <c r="B180" s="124" t="s">
        <v>908</v>
      </c>
      <c r="C180" s="125">
        <v>1629488.18</v>
      </c>
      <c r="D180" s="126">
        <v>1830.3</v>
      </c>
      <c r="E180" s="127">
        <v>167</v>
      </c>
      <c r="F180" s="126">
        <v>0</v>
      </c>
      <c r="G180" s="127">
        <v>1179</v>
      </c>
      <c r="H180" s="126">
        <v>63766.2</v>
      </c>
      <c r="I180" s="126">
        <v>396734.3</v>
      </c>
      <c r="J180" s="125">
        <v>0</v>
      </c>
      <c r="K180" s="125">
        <v>447512.67</v>
      </c>
      <c r="L180" s="125">
        <v>131115.45000000001</v>
      </c>
      <c r="M180" s="122"/>
    </row>
    <row r="181" spans="1:13" ht="21.95" customHeight="1">
      <c r="A181" s="124" t="s">
        <v>909</v>
      </c>
      <c r="B181" s="128" t="s">
        <v>910</v>
      </c>
      <c r="C181" s="125">
        <v>0</v>
      </c>
      <c r="D181" s="126">
        <v>0</v>
      </c>
      <c r="E181" s="127">
        <v>0</v>
      </c>
      <c r="F181" s="126">
        <v>0</v>
      </c>
      <c r="G181" s="127">
        <v>0</v>
      </c>
      <c r="H181" s="126">
        <v>0</v>
      </c>
      <c r="I181" s="126">
        <v>0</v>
      </c>
      <c r="J181" s="125">
        <v>0</v>
      </c>
      <c r="K181" s="125">
        <v>0</v>
      </c>
      <c r="L181" s="125">
        <v>0</v>
      </c>
      <c r="M181" s="122"/>
    </row>
    <row r="182" spans="1:13" ht="21.95" customHeight="1">
      <c r="A182" s="124" t="s">
        <v>911</v>
      </c>
      <c r="B182" s="128" t="s">
        <v>912</v>
      </c>
      <c r="C182" s="125">
        <v>0</v>
      </c>
      <c r="D182" s="126">
        <v>0</v>
      </c>
      <c r="E182" s="127">
        <v>0</v>
      </c>
      <c r="F182" s="126">
        <v>0</v>
      </c>
      <c r="G182" s="127">
        <v>0</v>
      </c>
      <c r="H182" s="126">
        <v>0</v>
      </c>
      <c r="I182" s="126">
        <v>0</v>
      </c>
      <c r="J182" s="125">
        <v>0</v>
      </c>
      <c r="K182" s="125">
        <v>0</v>
      </c>
      <c r="L182" s="125">
        <v>0</v>
      </c>
      <c r="M182" s="122"/>
    </row>
    <row r="183" spans="1:13" ht="128.1" customHeight="1">
      <c r="A183" s="122"/>
      <c r="B183" s="122"/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</row>
    <row r="186" spans="1:13">
      <c r="C186" s="129">
        <f t="shared" ref="C186:L186" si="0">SUM(C2:C185)</f>
        <v>290292950.44999993</v>
      </c>
      <c r="D186" s="129">
        <f t="shared" si="0"/>
        <v>255484.10000000015</v>
      </c>
      <c r="E186" s="129">
        <f t="shared" si="0"/>
        <v>27090</v>
      </c>
      <c r="F186" s="129">
        <f t="shared" si="0"/>
        <v>1</v>
      </c>
      <c r="G186" s="129">
        <f t="shared" si="0"/>
        <v>316766</v>
      </c>
      <c r="H186" s="129">
        <f t="shared" si="0"/>
        <v>8525017.5999999978</v>
      </c>
      <c r="I186" s="129">
        <f t="shared" si="0"/>
        <v>46133247.299999997</v>
      </c>
      <c r="J186" s="129">
        <f t="shared" si="0"/>
        <v>1965883.57</v>
      </c>
      <c r="K186" s="129">
        <f t="shared" si="0"/>
        <v>95250615.649999991</v>
      </c>
      <c r="L186" s="129">
        <f t="shared" si="0"/>
        <v>20794619.850000016</v>
      </c>
    </row>
  </sheetData>
  <pageMargins left="0" right="0" top="0" bottom="0" header="0.5" footer="0.5"/>
  <pageSetup pageOrder="overThenDown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V66"/>
  <sheetViews>
    <sheetView topLeftCell="GD25" workbookViewId="0">
      <selection activeCell="GH40" sqref="GH40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25.7109375" customWidth="1"/>
    <col min="193" max="193" width="14" bestFit="1" customWidth="1"/>
    <col min="194" max="194" width="12.85546875" customWidth="1"/>
    <col min="195" max="195" width="14" bestFit="1" customWidth="1"/>
    <col min="196" max="196" width="10.85546875" bestFit="1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25.7109375" customWidth="1"/>
    <col min="449" max="449" width="14" bestFit="1" customWidth="1"/>
    <col min="450" max="450" width="12.85546875" customWidth="1"/>
    <col min="451" max="451" width="14" bestFit="1" customWidth="1"/>
    <col min="452" max="452" width="10.85546875" bestFit="1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25.7109375" customWidth="1"/>
    <col min="705" max="705" width="14" bestFit="1" customWidth="1"/>
    <col min="706" max="706" width="12.85546875" customWidth="1"/>
    <col min="707" max="707" width="14" bestFit="1" customWidth="1"/>
    <col min="708" max="708" width="10.85546875" bestFit="1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25.7109375" customWidth="1"/>
    <col min="961" max="961" width="14" bestFit="1" customWidth="1"/>
    <col min="962" max="962" width="12.85546875" customWidth="1"/>
    <col min="963" max="963" width="14" bestFit="1" customWidth="1"/>
    <col min="964" max="964" width="10.85546875" bestFit="1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25.7109375" customWidth="1"/>
    <col min="1217" max="1217" width="14" bestFit="1" customWidth="1"/>
    <col min="1218" max="1218" width="12.85546875" customWidth="1"/>
    <col min="1219" max="1219" width="14" bestFit="1" customWidth="1"/>
    <col min="1220" max="1220" width="10.85546875" bestFit="1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25.7109375" customWidth="1"/>
    <col min="1473" max="1473" width="14" bestFit="1" customWidth="1"/>
    <col min="1474" max="1474" width="12.85546875" customWidth="1"/>
    <col min="1475" max="1475" width="14" bestFit="1" customWidth="1"/>
    <col min="1476" max="1476" width="10.85546875" bestFit="1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25.7109375" customWidth="1"/>
    <col min="1729" max="1729" width="14" bestFit="1" customWidth="1"/>
    <col min="1730" max="1730" width="12.85546875" customWidth="1"/>
    <col min="1731" max="1731" width="14" bestFit="1" customWidth="1"/>
    <col min="1732" max="1732" width="10.85546875" bestFit="1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25.7109375" customWidth="1"/>
    <col min="1985" max="1985" width="14" bestFit="1" customWidth="1"/>
    <col min="1986" max="1986" width="12.85546875" customWidth="1"/>
    <col min="1987" max="1987" width="14" bestFit="1" customWidth="1"/>
    <col min="1988" max="1988" width="10.85546875" bestFit="1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25.7109375" customWidth="1"/>
    <col min="2241" max="2241" width="14" bestFit="1" customWidth="1"/>
    <col min="2242" max="2242" width="12.85546875" customWidth="1"/>
    <col min="2243" max="2243" width="14" bestFit="1" customWidth="1"/>
    <col min="2244" max="2244" width="10.85546875" bestFit="1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25.7109375" customWidth="1"/>
    <col min="2497" max="2497" width="14" bestFit="1" customWidth="1"/>
    <col min="2498" max="2498" width="12.85546875" customWidth="1"/>
    <col min="2499" max="2499" width="14" bestFit="1" customWidth="1"/>
    <col min="2500" max="2500" width="10.85546875" bestFit="1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25.7109375" customWidth="1"/>
    <col min="2753" max="2753" width="14" bestFit="1" customWidth="1"/>
    <col min="2754" max="2754" width="12.85546875" customWidth="1"/>
    <col min="2755" max="2755" width="14" bestFit="1" customWidth="1"/>
    <col min="2756" max="2756" width="10.85546875" bestFit="1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25.7109375" customWidth="1"/>
    <col min="3009" max="3009" width="14" bestFit="1" customWidth="1"/>
    <col min="3010" max="3010" width="12.85546875" customWidth="1"/>
    <col min="3011" max="3011" width="14" bestFit="1" customWidth="1"/>
    <col min="3012" max="3012" width="10.85546875" bestFit="1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25.7109375" customWidth="1"/>
    <col min="3265" max="3265" width="14" bestFit="1" customWidth="1"/>
    <col min="3266" max="3266" width="12.85546875" customWidth="1"/>
    <col min="3267" max="3267" width="14" bestFit="1" customWidth="1"/>
    <col min="3268" max="3268" width="10.85546875" bestFit="1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25.7109375" customWidth="1"/>
    <col min="3521" max="3521" width="14" bestFit="1" customWidth="1"/>
    <col min="3522" max="3522" width="12.85546875" customWidth="1"/>
    <col min="3523" max="3523" width="14" bestFit="1" customWidth="1"/>
    <col min="3524" max="3524" width="10.85546875" bestFit="1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25.7109375" customWidth="1"/>
    <col min="3777" max="3777" width="14" bestFit="1" customWidth="1"/>
    <col min="3778" max="3778" width="12.85546875" customWidth="1"/>
    <col min="3779" max="3779" width="14" bestFit="1" customWidth="1"/>
    <col min="3780" max="3780" width="10.85546875" bestFit="1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25.7109375" customWidth="1"/>
    <col min="4033" max="4033" width="14" bestFit="1" customWidth="1"/>
    <col min="4034" max="4034" width="12.85546875" customWidth="1"/>
    <col min="4035" max="4035" width="14" bestFit="1" customWidth="1"/>
    <col min="4036" max="4036" width="10.85546875" bestFit="1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25.7109375" customWidth="1"/>
    <col min="4289" max="4289" width="14" bestFit="1" customWidth="1"/>
    <col min="4290" max="4290" width="12.85546875" customWidth="1"/>
    <col min="4291" max="4291" width="14" bestFit="1" customWidth="1"/>
    <col min="4292" max="4292" width="10.85546875" bestFit="1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25.7109375" customWidth="1"/>
    <col min="4545" max="4545" width="14" bestFit="1" customWidth="1"/>
    <col min="4546" max="4546" width="12.85546875" customWidth="1"/>
    <col min="4547" max="4547" width="14" bestFit="1" customWidth="1"/>
    <col min="4548" max="4548" width="10.85546875" bestFit="1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25.7109375" customWidth="1"/>
    <col min="4801" max="4801" width="14" bestFit="1" customWidth="1"/>
    <col min="4802" max="4802" width="12.85546875" customWidth="1"/>
    <col min="4803" max="4803" width="14" bestFit="1" customWidth="1"/>
    <col min="4804" max="4804" width="10.85546875" bestFit="1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25.7109375" customWidth="1"/>
    <col min="5057" max="5057" width="14" bestFit="1" customWidth="1"/>
    <col min="5058" max="5058" width="12.85546875" customWidth="1"/>
    <col min="5059" max="5059" width="14" bestFit="1" customWidth="1"/>
    <col min="5060" max="5060" width="10.85546875" bestFit="1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25.7109375" customWidth="1"/>
    <col min="5313" max="5313" width="14" bestFit="1" customWidth="1"/>
    <col min="5314" max="5314" width="12.85546875" customWidth="1"/>
    <col min="5315" max="5315" width="14" bestFit="1" customWidth="1"/>
    <col min="5316" max="5316" width="10.85546875" bestFit="1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25.7109375" customWidth="1"/>
    <col min="5569" max="5569" width="14" bestFit="1" customWidth="1"/>
    <col min="5570" max="5570" width="12.85546875" customWidth="1"/>
    <col min="5571" max="5571" width="14" bestFit="1" customWidth="1"/>
    <col min="5572" max="5572" width="10.85546875" bestFit="1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25.7109375" customWidth="1"/>
    <col min="5825" max="5825" width="14" bestFit="1" customWidth="1"/>
    <col min="5826" max="5826" width="12.85546875" customWidth="1"/>
    <col min="5827" max="5827" width="14" bestFit="1" customWidth="1"/>
    <col min="5828" max="5828" width="10.85546875" bestFit="1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25.7109375" customWidth="1"/>
    <col min="6081" max="6081" width="14" bestFit="1" customWidth="1"/>
    <col min="6082" max="6082" width="12.85546875" customWidth="1"/>
    <col min="6083" max="6083" width="14" bestFit="1" customWidth="1"/>
    <col min="6084" max="6084" width="10.85546875" bestFit="1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25.7109375" customWidth="1"/>
    <col min="6337" max="6337" width="14" bestFit="1" customWidth="1"/>
    <col min="6338" max="6338" width="12.85546875" customWidth="1"/>
    <col min="6339" max="6339" width="14" bestFit="1" customWidth="1"/>
    <col min="6340" max="6340" width="10.85546875" bestFit="1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25.7109375" customWidth="1"/>
    <col min="6593" max="6593" width="14" bestFit="1" customWidth="1"/>
    <col min="6594" max="6594" width="12.85546875" customWidth="1"/>
    <col min="6595" max="6595" width="14" bestFit="1" customWidth="1"/>
    <col min="6596" max="6596" width="10.85546875" bestFit="1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25.7109375" customWidth="1"/>
    <col min="6849" max="6849" width="14" bestFit="1" customWidth="1"/>
    <col min="6850" max="6850" width="12.85546875" customWidth="1"/>
    <col min="6851" max="6851" width="14" bestFit="1" customWidth="1"/>
    <col min="6852" max="6852" width="10.85546875" bestFit="1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25.7109375" customWidth="1"/>
    <col min="7105" max="7105" width="14" bestFit="1" customWidth="1"/>
    <col min="7106" max="7106" width="12.85546875" customWidth="1"/>
    <col min="7107" max="7107" width="14" bestFit="1" customWidth="1"/>
    <col min="7108" max="7108" width="10.85546875" bestFit="1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25.7109375" customWidth="1"/>
    <col min="7361" max="7361" width="14" bestFit="1" customWidth="1"/>
    <col min="7362" max="7362" width="12.85546875" customWidth="1"/>
    <col min="7363" max="7363" width="14" bestFit="1" customWidth="1"/>
    <col min="7364" max="7364" width="10.85546875" bestFit="1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25.7109375" customWidth="1"/>
    <col min="7617" max="7617" width="14" bestFit="1" customWidth="1"/>
    <col min="7618" max="7618" width="12.85546875" customWidth="1"/>
    <col min="7619" max="7619" width="14" bestFit="1" customWidth="1"/>
    <col min="7620" max="7620" width="10.85546875" bestFit="1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25.7109375" customWidth="1"/>
    <col min="7873" max="7873" width="14" bestFit="1" customWidth="1"/>
    <col min="7874" max="7874" width="12.85546875" customWidth="1"/>
    <col min="7875" max="7875" width="14" bestFit="1" customWidth="1"/>
    <col min="7876" max="7876" width="10.85546875" bestFit="1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25.7109375" customWidth="1"/>
    <col min="8129" max="8129" width="14" bestFit="1" customWidth="1"/>
    <col min="8130" max="8130" width="12.85546875" customWidth="1"/>
    <col min="8131" max="8131" width="14" bestFit="1" customWidth="1"/>
    <col min="8132" max="8132" width="10.85546875" bestFit="1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25.7109375" customWidth="1"/>
    <col min="8385" max="8385" width="14" bestFit="1" customWidth="1"/>
    <col min="8386" max="8386" width="12.85546875" customWidth="1"/>
    <col min="8387" max="8387" width="14" bestFit="1" customWidth="1"/>
    <col min="8388" max="8388" width="10.85546875" bestFit="1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25.7109375" customWidth="1"/>
    <col min="8641" max="8641" width="14" bestFit="1" customWidth="1"/>
    <col min="8642" max="8642" width="12.85546875" customWidth="1"/>
    <col min="8643" max="8643" width="14" bestFit="1" customWidth="1"/>
    <col min="8644" max="8644" width="10.85546875" bestFit="1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25.7109375" customWidth="1"/>
    <col min="8897" max="8897" width="14" bestFit="1" customWidth="1"/>
    <col min="8898" max="8898" width="12.85546875" customWidth="1"/>
    <col min="8899" max="8899" width="14" bestFit="1" customWidth="1"/>
    <col min="8900" max="8900" width="10.85546875" bestFit="1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25.7109375" customWidth="1"/>
    <col min="9153" max="9153" width="14" bestFit="1" customWidth="1"/>
    <col min="9154" max="9154" width="12.85546875" customWidth="1"/>
    <col min="9155" max="9155" width="14" bestFit="1" customWidth="1"/>
    <col min="9156" max="9156" width="10.85546875" bestFit="1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25.7109375" customWidth="1"/>
    <col min="9409" max="9409" width="14" bestFit="1" customWidth="1"/>
    <col min="9410" max="9410" width="12.85546875" customWidth="1"/>
    <col min="9411" max="9411" width="14" bestFit="1" customWidth="1"/>
    <col min="9412" max="9412" width="10.85546875" bestFit="1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25.7109375" customWidth="1"/>
    <col min="9665" max="9665" width="14" bestFit="1" customWidth="1"/>
    <col min="9666" max="9666" width="12.85546875" customWidth="1"/>
    <col min="9667" max="9667" width="14" bestFit="1" customWidth="1"/>
    <col min="9668" max="9668" width="10.85546875" bestFit="1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25.7109375" customWidth="1"/>
    <col min="9921" max="9921" width="14" bestFit="1" customWidth="1"/>
    <col min="9922" max="9922" width="12.85546875" customWidth="1"/>
    <col min="9923" max="9923" width="14" bestFit="1" customWidth="1"/>
    <col min="9924" max="9924" width="10.85546875" bestFit="1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25.710937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0.85546875" bestFit="1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25.710937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0.85546875" bestFit="1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25.710937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0.85546875" bestFit="1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25.710937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0.85546875" bestFit="1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25.710937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0.85546875" bestFit="1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25.710937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0.85546875" bestFit="1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25.710937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0.85546875" bestFit="1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25.710937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0.85546875" bestFit="1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25.710937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0.85546875" bestFit="1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25.710937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0.85546875" bestFit="1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25.710937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0.85546875" bestFit="1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25.710937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0.85546875" bestFit="1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25.710937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0.85546875" bestFit="1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25.710937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0.85546875" bestFit="1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25.710937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0.85546875" bestFit="1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25.710937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0.85546875" bestFit="1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25.710937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0.85546875" bestFit="1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25.710937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0.85546875" bestFit="1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25.710937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0.85546875" bestFit="1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25.710937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0.85546875" bestFit="1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25.710937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0.85546875" bestFit="1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25.710937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0.85546875" bestFit="1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25.710937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0.85546875" bestFit="1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25.710937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0.85546875" bestFit="1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25.710937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0.85546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523</v>
      </c>
      <c r="B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2067256</v>
      </c>
      <c r="F8" s="29">
        <v>7471126.8200000003</v>
      </c>
      <c r="G8" s="29">
        <v>2032133.7</v>
      </c>
      <c r="H8" s="29">
        <v>5614539.6600000001</v>
      </c>
      <c r="I8" s="29">
        <v>392942.03</v>
      </c>
      <c r="J8" s="29">
        <v>245736</v>
      </c>
      <c r="K8" s="29">
        <v>1924953.14</v>
      </c>
      <c r="L8" s="29">
        <v>410365.53</v>
      </c>
      <c r="M8" s="29">
        <v>112956.52</v>
      </c>
      <c r="N8" s="29">
        <v>804070</v>
      </c>
      <c r="O8" s="29">
        <v>671476.13</v>
      </c>
      <c r="P8" s="29">
        <v>19445703.920000002</v>
      </c>
      <c r="Q8" s="29">
        <v>3965548</v>
      </c>
      <c r="R8" s="29">
        <v>40538.19</v>
      </c>
      <c r="S8" s="29">
        <v>6344336.9900000002</v>
      </c>
      <c r="T8" s="29">
        <v>248073.91</v>
      </c>
      <c r="U8" s="29">
        <v>505483.79</v>
      </c>
      <c r="V8" s="29">
        <v>97260.83</v>
      </c>
      <c r="W8" s="29">
        <v>39184.269999999997</v>
      </c>
      <c r="X8" s="29">
        <v>70946.52</v>
      </c>
      <c r="Y8" s="29">
        <v>36274.089999999997</v>
      </c>
      <c r="Z8" s="29">
        <v>53409</v>
      </c>
      <c r="AA8" s="29">
        <v>57037.79</v>
      </c>
      <c r="AB8" s="29">
        <v>111127</v>
      </c>
      <c r="AC8" s="29">
        <v>6530977.8899999997</v>
      </c>
      <c r="AD8" s="29">
        <v>13730332</v>
      </c>
      <c r="AE8" s="29">
        <v>393346.22</v>
      </c>
      <c r="AF8" s="29">
        <v>199577.44</v>
      </c>
      <c r="AG8" s="29">
        <v>161331</v>
      </c>
      <c r="AH8" s="29">
        <v>126761.68</v>
      </c>
      <c r="AI8" s="29">
        <v>795886.64</v>
      </c>
      <c r="AJ8" s="29">
        <v>342384.73</v>
      </c>
      <c r="AK8" s="29">
        <v>92691.4</v>
      </c>
      <c r="AL8" s="29">
        <v>119707.25</v>
      </c>
      <c r="AM8" s="29">
        <v>115033.29</v>
      </c>
      <c r="AN8" s="29">
        <v>161141.64000000001</v>
      </c>
      <c r="AO8" s="29">
        <v>110046.27</v>
      </c>
      <c r="AP8" s="29">
        <v>129498.15</v>
      </c>
      <c r="AQ8" s="29">
        <v>1283036.8500000001</v>
      </c>
      <c r="AR8" s="29">
        <v>20490443.129999999</v>
      </c>
      <c r="AS8" s="29">
        <v>176172.68</v>
      </c>
      <c r="AT8" s="29">
        <v>17313653</v>
      </c>
      <c r="AU8" s="29">
        <v>1707229.47</v>
      </c>
      <c r="AV8" s="29">
        <v>754884.61</v>
      </c>
      <c r="AW8" s="29">
        <v>27648.04</v>
      </c>
      <c r="AX8" s="29">
        <v>247309.68</v>
      </c>
      <c r="AY8" s="29">
        <v>88111.96</v>
      </c>
      <c r="AZ8" s="29">
        <v>27639.02</v>
      </c>
      <c r="BA8" s="29">
        <v>311609.95</v>
      </c>
      <c r="BB8" s="29">
        <v>2684191.87</v>
      </c>
      <c r="BC8" s="29">
        <v>2909098.16</v>
      </c>
      <c r="BD8" s="29">
        <v>2480964</v>
      </c>
      <c r="BE8" s="29">
        <v>3876559.76</v>
      </c>
      <c r="BF8" s="29">
        <v>197940.68</v>
      </c>
      <c r="BG8" s="29">
        <v>491059.3</v>
      </c>
      <c r="BH8" s="29">
        <v>6559370.4199999999</v>
      </c>
      <c r="BI8" s="29">
        <v>665827.26</v>
      </c>
      <c r="BJ8" s="29">
        <v>374208.08</v>
      </c>
      <c r="BK8" s="29">
        <v>294916.15999999997</v>
      </c>
      <c r="BL8" s="29">
        <v>1950942.24</v>
      </c>
      <c r="BM8" s="29">
        <v>3608759.36</v>
      </c>
      <c r="BN8" s="29">
        <v>108222.04</v>
      </c>
      <c r="BO8" s="29">
        <v>186295.64</v>
      </c>
      <c r="BP8" s="29">
        <v>479467.23</v>
      </c>
      <c r="BQ8" s="29">
        <v>708810.14</v>
      </c>
      <c r="BR8" s="29">
        <v>205036.59</v>
      </c>
      <c r="BS8" s="29">
        <v>1173376</v>
      </c>
      <c r="BT8" s="29">
        <v>1157800.83</v>
      </c>
      <c r="BU8" s="29">
        <v>179434.87</v>
      </c>
      <c r="BV8" s="29">
        <v>207721.49</v>
      </c>
      <c r="BW8" s="29">
        <v>83810.95</v>
      </c>
      <c r="BX8" s="29">
        <v>328816.14</v>
      </c>
      <c r="BY8" s="29">
        <v>518586.87</v>
      </c>
      <c r="BZ8" s="29">
        <v>3843.07</v>
      </c>
      <c r="CA8" s="29">
        <v>223217</v>
      </c>
      <c r="CB8" s="29">
        <v>81027.48</v>
      </c>
      <c r="CC8" s="29">
        <v>90349.99</v>
      </c>
      <c r="CD8" s="29">
        <v>20406080.789999999</v>
      </c>
      <c r="CE8" s="29">
        <v>99450.95</v>
      </c>
      <c r="CF8" s="29">
        <v>63275.26</v>
      </c>
      <c r="CG8" s="29">
        <v>167678.67000000001</v>
      </c>
      <c r="CH8" s="29">
        <v>73268.460000000006</v>
      </c>
      <c r="CI8" s="29">
        <v>66558.649999999994</v>
      </c>
      <c r="CJ8" s="29">
        <v>32690.99</v>
      </c>
      <c r="CK8" s="29">
        <v>150570.10999999999</v>
      </c>
      <c r="CL8" s="29">
        <v>309051.58</v>
      </c>
      <c r="CM8" s="29">
        <v>1316532.1000000001</v>
      </c>
      <c r="CN8" s="29">
        <v>551560.36</v>
      </c>
      <c r="CO8" s="29">
        <v>389200.42</v>
      </c>
      <c r="CP8" s="29">
        <v>6745191.5599999996</v>
      </c>
      <c r="CQ8" s="29">
        <v>4127268</v>
      </c>
      <c r="CR8" s="29">
        <v>481384.77</v>
      </c>
      <c r="CS8" s="29">
        <v>232105.19</v>
      </c>
      <c r="CT8" s="29">
        <v>125184.22</v>
      </c>
      <c r="CU8" s="29">
        <v>167370</v>
      </c>
      <c r="CV8" s="29">
        <v>67749.070000000007</v>
      </c>
      <c r="CW8" s="29">
        <v>50239.93</v>
      </c>
      <c r="CX8" s="29">
        <v>46147.97</v>
      </c>
      <c r="CY8" s="29">
        <v>77025.17</v>
      </c>
      <c r="CZ8" s="29">
        <v>155829.97</v>
      </c>
      <c r="DA8" s="29">
        <v>95934.95</v>
      </c>
      <c r="DB8" s="29">
        <v>614465.39</v>
      </c>
      <c r="DC8" s="29">
        <v>89971.92</v>
      </c>
      <c r="DD8" s="29">
        <v>116306.52</v>
      </c>
      <c r="DE8" s="29">
        <v>138349.85999999999</v>
      </c>
      <c r="DF8" s="29">
        <v>58965.27</v>
      </c>
      <c r="DG8" s="29">
        <v>68988.11</v>
      </c>
      <c r="DH8" s="29">
        <v>5627035</v>
      </c>
      <c r="DI8" s="29">
        <v>33744.01</v>
      </c>
      <c r="DJ8" s="29">
        <v>568740.78</v>
      </c>
      <c r="DK8" s="29">
        <v>951988.68</v>
      </c>
      <c r="DL8" s="29">
        <v>209272</v>
      </c>
      <c r="DM8" s="29">
        <v>80742.820000000007</v>
      </c>
      <c r="DN8" s="29">
        <v>1647967.89</v>
      </c>
      <c r="DO8" s="29">
        <v>190780.67</v>
      </c>
      <c r="DP8" s="29">
        <v>387500.62</v>
      </c>
      <c r="DQ8" s="29">
        <v>426735.57</v>
      </c>
      <c r="DR8" s="29">
        <v>107056.77</v>
      </c>
      <c r="DS8" s="29">
        <v>179861.59</v>
      </c>
      <c r="DT8" s="29">
        <v>174013.05</v>
      </c>
      <c r="DU8" s="29">
        <v>137574.44</v>
      </c>
      <c r="DV8" s="29">
        <v>22444.63</v>
      </c>
      <c r="DW8" s="29">
        <v>109531.59</v>
      </c>
      <c r="DX8" s="29">
        <v>44364.74</v>
      </c>
      <c r="DY8" s="29">
        <v>48294.97</v>
      </c>
      <c r="DZ8" s="29">
        <v>23742.7</v>
      </c>
      <c r="EA8" s="29">
        <v>91802.38</v>
      </c>
      <c r="EB8" s="29">
        <v>690841.92</v>
      </c>
      <c r="EC8" s="29">
        <v>207940.07</v>
      </c>
      <c r="ED8" s="29">
        <v>216405.04</v>
      </c>
      <c r="EE8" s="29">
        <v>136560.29</v>
      </c>
      <c r="EF8" s="29">
        <v>546929</v>
      </c>
      <c r="EG8" s="29">
        <v>44543.87</v>
      </c>
      <c r="EH8" s="29">
        <v>148863.14000000001</v>
      </c>
      <c r="EI8" s="29">
        <v>104317.3</v>
      </c>
      <c r="EJ8" s="29">
        <v>47309.87</v>
      </c>
      <c r="EK8" s="29">
        <v>1936611.04</v>
      </c>
      <c r="EL8" s="29">
        <v>2466213.2000000002</v>
      </c>
      <c r="EM8" s="29">
        <v>172241.73</v>
      </c>
      <c r="EN8" s="29">
        <v>107094</v>
      </c>
      <c r="EO8" s="29">
        <v>131491.04999999999</v>
      </c>
      <c r="EP8" s="29">
        <v>166430.51999999999</v>
      </c>
      <c r="EQ8" s="29">
        <v>86608.3</v>
      </c>
      <c r="ER8" s="29">
        <v>144001.48000000001</v>
      </c>
      <c r="ES8" s="29">
        <v>570290.86</v>
      </c>
      <c r="ET8" s="29">
        <v>136437.94</v>
      </c>
      <c r="EU8" s="29">
        <v>102702.64</v>
      </c>
      <c r="EV8" s="29">
        <v>106195</v>
      </c>
      <c r="EW8" s="29">
        <v>125692.44</v>
      </c>
      <c r="EX8" s="29">
        <v>0</v>
      </c>
      <c r="EY8" s="29">
        <v>181783</v>
      </c>
      <c r="EZ8" s="29">
        <v>76444</v>
      </c>
      <c r="FA8" s="29">
        <v>29980.959999999999</v>
      </c>
      <c r="FB8" s="29">
        <v>49042.239999999998</v>
      </c>
      <c r="FC8" s="29">
        <v>1118791.74</v>
      </c>
      <c r="FD8" s="29">
        <v>173286.69</v>
      </c>
      <c r="FE8" s="29">
        <v>1096137.8700000001</v>
      </c>
      <c r="FF8" s="29">
        <v>145705.82999999999</v>
      </c>
      <c r="FG8" s="29">
        <v>130431.44</v>
      </c>
      <c r="FH8" s="29">
        <v>92025.56</v>
      </c>
      <c r="FI8" s="29">
        <v>37175.440000000002</v>
      </c>
      <c r="FJ8" s="29">
        <v>76101.17</v>
      </c>
      <c r="FK8" s="29">
        <v>507743.36</v>
      </c>
      <c r="FL8" s="29">
        <v>294657.11</v>
      </c>
      <c r="FM8" s="29">
        <v>952659</v>
      </c>
      <c r="FN8" s="29">
        <v>906026.6</v>
      </c>
      <c r="FO8" s="29">
        <v>791219.81</v>
      </c>
      <c r="FP8" s="29">
        <v>3973515.1</v>
      </c>
      <c r="FQ8" s="29">
        <v>617650.42000000004</v>
      </c>
      <c r="FR8" s="29">
        <v>740169.53</v>
      </c>
      <c r="FS8" s="29">
        <v>355618.78</v>
      </c>
      <c r="FT8" s="29">
        <v>92754.75</v>
      </c>
      <c r="FU8" s="29">
        <v>153390.04999999999</v>
      </c>
      <c r="FV8" s="29">
        <v>129764.4</v>
      </c>
      <c r="FW8" s="29">
        <v>286098.46999999997</v>
      </c>
      <c r="FX8" s="29">
        <v>312661.09999999998</v>
      </c>
      <c r="FY8" s="29">
        <v>193042.26</v>
      </c>
      <c r="FZ8" s="29">
        <v>71760.19</v>
      </c>
      <c r="GA8" s="29">
        <v>1132617.5900000001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221290153.70999998</v>
      </c>
      <c r="GI8" s="3"/>
      <c r="GJ8" s="31"/>
    </row>
    <row r="9" spans="1:193" ht="26.25">
      <c r="B9" s="32" t="s">
        <v>526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1646</v>
      </c>
      <c r="F10" s="2">
        <v>6277</v>
      </c>
      <c r="G10" s="2">
        <v>1345</v>
      </c>
      <c r="H10" s="2">
        <v>6502</v>
      </c>
      <c r="I10" s="2">
        <v>1129</v>
      </c>
      <c r="J10" s="2">
        <v>522</v>
      </c>
      <c r="K10" s="2">
        <v>1574</v>
      </c>
      <c r="L10" s="2">
        <v>813</v>
      </c>
      <c r="M10" s="2">
        <v>462</v>
      </c>
      <c r="N10" s="2">
        <v>566.70000000000005</v>
      </c>
      <c r="O10" s="2">
        <v>319.39999999999998</v>
      </c>
      <c r="P10" s="2">
        <v>15736</v>
      </c>
      <c r="Q10" s="2">
        <v>3840</v>
      </c>
      <c r="R10" s="2">
        <v>318</v>
      </c>
      <c r="S10" s="2">
        <v>7242</v>
      </c>
      <c r="T10" s="2">
        <v>418</v>
      </c>
      <c r="U10" s="2">
        <v>772</v>
      </c>
      <c r="V10" s="2">
        <v>468.5</v>
      </c>
      <c r="W10" s="2">
        <v>227</v>
      </c>
      <c r="X10" s="2">
        <v>346.5</v>
      </c>
      <c r="Y10" s="2">
        <v>106</v>
      </c>
      <c r="Z10" s="2">
        <v>207</v>
      </c>
      <c r="AA10" s="2">
        <v>281</v>
      </c>
      <c r="AB10" s="2">
        <v>286.10000000000002</v>
      </c>
      <c r="AC10" s="2">
        <v>8844.2999999999993</v>
      </c>
      <c r="AD10" s="2">
        <v>12592</v>
      </c>
      <c r="AE10" s="2">
        <v>531</v>
      </c>
      <c r="AF10" s="2">
        <v>299</v>
      </c>
      <c r="AG10" s="2">
        <v>432</v>
      </c>
      <c r="AH10" s="2">
        <v>401</v>
      </c>
      <c r="AI10" s="2">
        <v>1698.5</v>
      </c>
      <c r="AJ10" s="2">
        <v>581</v>
      </c>
      <c r="AK10" s="2">
        <v>247</v>
      </c>
      <c r="AL10" s="2">
        <v>232</v>
      </c>
      <c r="AM10" s="2">
        <v>507</v>
      </c>
      <c r="AN10" s="2">
        <v>239</v>
      </c>
      <c r="AO10" s="2">
        <v>413</v>
      </c>
      <c r="AP10" s="2">
        <v>354</v>
      </c>
      <c r="AQ10" s="2">
        <v>2176</v>
      </c>
      <c r="AR10" s="2">
        <v>16104.7</v>
      </c>
      <c r="AS10" s="2">
        <v>621.70000000000005</v>
      </c>
      <c r="AT10" s="2">
        <v>17698</v>
      </c>
      <c r="AU10" s="2">
        <v>2174</v>
      </c>
      <c r="AV10" s="2">
        <v>1466</v>
      </c>
      <c r="AW10" s="2">
        <v>1008</v>
      </c>
      <c r="AX10" s="2">
        <v>895.8</v>
      </c>
      <c r="AY10" s="2">
        <v>176</v>
      </c>
      <c r="AZ10" s="2">
        <v>97</v>
      </c>
      <c r="BA10" s="2">
        <v>863.8</v>
      </c>
      <c r="BB10" s="2">
        <v>2553</v>
      </c>
      <c r="BC10" s="2">
        <v>3408</v>
      </c>
      <c r="BD10" s="2">
        <v>3482.7</v>
      </c>
      <c r="BE10" s="2">
        <v>6405.1</v>
      </c>
      <c r="BF10" s="2">
        <v>309</v>
      </c>
      <c r="BG10" s="2">
        <v>653</v>
      </c>
      <c r="BH10" s="2">
        <v>9941</v>
      </c>
      <c r="BI10" s="2">
        <v>1361.8</v>
      </c>
      <c r="BJ10" s="2">
        <v>557</v>
      </c>
      <c r="BK10" s="2">
        <v>609</v>
      </c>
      <c r="BL10" s="2">
        <v>2652.2</v>
      </c>
      <c r="BM10" s="2">
        <v>4479</v>
      </c>
      <c r="BN10" s="2">
        <v>437.7</v>
      </c>
      <c r="BO10" s="2">
        <v>698.5</v>
      </c>
      <c r="BP10" s="2">
        <v>667</v>
      </c>
      <c r="BQ10" s="2">
        <v>1254</v>
      </c>
      <c r="BR10" s="2">
        <v>435.1</v>
      </c>
      <c r="BS10" s="2">
        <v>1580</v>
      </c>
      <c r="BT10" s="2">
        <v>1991.2</v>
      </c>
      <c r="BU10" s="2">
        <v>301</v>
      </c>
      <c r="BV10" s="2">
        <v>416</v>
      </c>
      <c r="BW10" s="2">
        <v>378.2</v>
      </c>
      <c r="BX10" s="2">
        <v>616</v>
      </c>
      <c r="BY10" s="2">
        <v>848</v>
      </c>
      <c r="BZ10" s="2">
        <v>18.3</v>
      </c>
      <c r="CA10" s="2">
        <v>505</v>
      </c>
      <c r="CB10" s="2">
        <v>213</v>
      </c>
      <c r="CC10" s="2">
        <v>625.20000000000005</v>
      </c>
      <c r="CD10" s="2">
        <v>23118</v>
      </c>
      <c r="CE10" s="2">
        <v>338</v>
      </c>
      <c r="CF10" s="2">
        <v>203</v>
      </c>
      <c r="CG10" s="2">
        <v>600</v>
      </c>
      <c r="CH10" s="2">
        <v>477.3</v>
      </c>
      <c r="CI10" s="2">
        <v>204</v>
      </c>
      <c r="CJ10" s="2">
        <v>204</v>
      </c>
      <c r="CK10" s="2">
        <v>503</v>
      </c>
      <c r="CL10" s="2">
        <v>386.2</v>
      </c>
      <c r="CM10" s="2">
        <v>2324</v>
      </c>
      <c r="CN10" s="2">
        <v>737.2</v>
      </c>
      <c r="CO10" s="2">
        <v>853.2</v>
      </c>
      <c r="CP10" s="2">
        <v>9267</v>
      </c>
      <c r="CQ10" s="2">
        <v>6357</v>
      </c>
      <c r="CR10" s="2">
        <v>489</v>
      </c>
      <c r="CS10" s="2">
        <v>402</v>
      </c>
      <c r="CT10" s="2">
        <v>291</v>
      </c>
      <c r="CU10" s="2">
        <v>395</v>
      </c>
      <c r="CV10" s="2">
        <v>152</v>
      </c>
      <c r="CW10" s="2">
        <v>514</v>
      </c>
      <c r="CX10" s="2">
        <v>323.3</v>
      </c>
      <c r="CY10" s="2">
        <v>520</v>
      </c>
      <c r="CZ10" s="2">
        <v>520</v>
      </c>
      <c r="DA10" s="2">
        <v>494</v>
      </c>
      <c r="DB10" s="2">
        <v>1159</v>
      </c>
      <c r="DC10" s="2">
        <v>321</v>
      </c>
      <c r="DD10" s="2">
        <v>302</v>
      </c>
      <c r="DE10" s="2">
        <v>398.4</v>
      </c>
      <c r="DF10" s="2">
        <v>102</v>
      </c>
      <c r="DG10" s="2">
        <v>176</v>
      </c>
      <c r="DH10" s="2">
        <v>9406</v>
      </c>
      <c r="DI10" s="2">
        <v>797</v>
      </c>
      <c r="DJ10" s="2">
        <v>994</v>
      </c>
      <c r="DK10" s="2">
        <v>2507</v>
      </c>
      <c r="DL10" s="2">
        <v>352.3</v>
      </c>
      <c r="DM10" s="2">
        <v>237</v>
      </c>
      <c r="DN10" s="2">
        <v>2481</v>
      </c>
      <c r="DO10" s="2">
        <v>500</v>
      </c>
      <c r="DP10" s="2">
        <v>611</v>
      </c>
      <c r="DQ10" s="2">
        <v>1358</v>
      </c>
      <c r="DR10" s="2">
        <v>365</v>
      </c>
      <c r="DS10" s="2">
        <v>594</v>
      </c>
      <c r="DT10" s="2">
        <v>328</v>
      </c>
      <c r="DU10" s="2">
        <v>233</v>
      </c>
      <c r="DV10" s="2">
        <v>74</v>
      </c>
      <c r="DW10" s="2">
        <v>437</v>
      </c>
      <c r="DX10" s="2">
        <v>91</v>
      </c>
      <c r="DY10" s="2">
        <v>128</v>
      </c>
      <c r="DZ10" s="2">
        <v>50</v>
      </c>
      <c r="EA10" s="2">
        <v>159</v>
      </c>
      <c r="EB10" s="2">
        <v>1481</v>
      </c>
      <c r="EC10" s="2">
        <v>593</v>
      </c>
      <c r="ED10" s="2">
        <v>670</v>
      </c>
      <c r="EE10" s="2">
        <v>474</v>
      </c>
      <c r="EF10" s="2">
        <v>555</v>
      </c>
      <c r="EG10" s="2">
        <v>168</v>
      </c>
      <c r="EH10" s="2">
        <v>443.8</v>
      </c>
      <c r="EI10" s="2">
        <v>335</v>
      </c>
      <c r="EJ10" s="2">
        <v>109</v>
      </c>
      <c r="EK10" s="2">
        <v>2657.5</v>
      </c>
      <c r="EL10" s="2">
        <v>5508.1</v>
      </c>
      <c r="EM10" s="2">
        <v>570</v>
      </c>
      <c r="EN10" s="2">
        <v>403.8</v>
      </c>
      <c r="EO10" s="2">
        <v>520</v>
      </c>
      <c r="EP10" s="2">
        <v>285</v>
      </c>
      <c r="EQ10" s="2">
        <v>279</v>
      </c>
      <c r="ER10" s="2">
        <v>408.4</v>
      </c>
      <c r="ES10" s="2">
        <v>649.5</v>
      </c>
      <c r="ET10" s="2">
        <v>417</v>
      </c>
      <c r="EU10" s="2">
        <v>308</v>
      </c>
      <c r="EV10" s="2">
        <v>323</v>
      </c>
      <c r="EW10" s="2">
        <v>349</v>
      </c>
      <c r="EX10" s="2">
        <v>0</v>
      </c>
      <c r="EY10" s="2">
        <v>91</v>
      </c>
      <c r="EZ10" s="2">
        <v>208</v>
      </c>
      <c r="FA10" s="2">
        <v>136</v>
      </c>
      <c r="FB10" s="2">
        <v>174</v>
      </c>
      <c r="FC10" s="2">
        <v>1560</v>
      </c>
      <c r="FD10" s="2">
        <v>537</v>
      </c>
      <c r="FE10" s="2">
        <v>1574</v>
      </c>
      <c r="FF10" s="2">
        <v>555</v>
      </c>
      <c r="FG10" s="2">
        <v>313</v>
      </c>
      <c r="FH10" s="2">
        <v>254</v>
      </c>
      <c r="FI10" s="2">
        <v>184</v>
      </c>
      <c r="FJ10" s="2">
        <v>456</v>
      </c>
      <c r="FK10" s="2">
        <v>953</v>
      </c>
      <c r="FL10" s="2">
        <v>776</v>
      </c>
      <c r="FM10" s="2">
        <v>3102</v>
      </c>
      <c r="FN10" s="2">
        <v>1667.3</v>
      </c>
      <c r="FO10" s="2">
        <v>1222</v>
      </c>
      <c r="FP10" s="2">
        <v>4360.3</v>
      </c>
      <c r="FQ10" s="2">
        <v>1027</v>
      </c>
      <c r="FR10" s="2">
        <v>821</v>
      </c>
      <c r="FS10" s="2">
        <v>1106</v>
      </c>
      <c r="FT10" s="2">
        <v>306</v>
      </c>
      <c r="FU10" s="2">
        <v>440</v>
      </c>
      <c r="FV10" s="2">
        <v>677</v>
      </c>
      <c r="FW10" s="2">
        <v>856.3</v>
      </c>
      <c r="FX10" s="2">
        <v>1200</v>
      </c>
      <c r="FY10" s="2">
        <v>537</v>
      </c>
      <c r="FZ10" s="2">
        <v>208</v>
      </c>
      <c r="GA10" s="2">
        <v>1567.6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287659.49999999994</v>
      </c>
      <c r="GI10" s="34"/>
    </row>
    <row r="11" spans="1:193" ht="26.25">
      <c r="B11" s="32" t="s">
        <v>528</v>
      </c>
      <c r="C11" s="16">
        <v>4</v>
      </c>
      <c r="E11" s="1">
        <v>172</v>
      </c>
      <c r="F11" s="1">
        <v>176</v>
      </c>
      <c r="G11" s="1">
        <v>178</v>
      </c>
      <c r="H11" s="1">
        <v>175</v>
      </c>
      <c r="I11" s="1">
        <v>146</v>
      </c>
      <c r="J11" s="1">
        <v>164</v>
      </c>
      <c r="K11" s="1">
        <v>176</v>
      </c>
      <c r="L11" s="1">
        <v>168</v>
      </c>
      <c r="M11" s="1">
        <v>143</v>
      </c>
      <c r="N11" s="1">
        <v>176</v>
      </c>
      <c r="O11" s="1">
        <v>172</v>
      </c>
      <c r="P11" s="1">
        <v>178</v>
      </c>
      <c r="Q11" s="1">
        <v>173</v>
      </c>
      <c r="R11" s="1">
        <v>144</v>
      </c>
      <c r="S11" s="1">
        <v>175</v>
      </c>
      <c r="T11" s="1">
        <v>162</v>
      </c>
      <c r="U11" s="1">
        <v>167</v>
      </c>
      <c r="V11" s="1">
        <v>144</v>
      </c>
      <c r="W11" s="1">
        <v>146</v>
      </c>
      <c r="X11" s="1">
        <v>144</v>
      </c>
      <c r="Y11" s="1">
        <v>143</v>
      </c>
      <c r="Z11" s="1">
        <v>140</v>
      </c>
      <c r="AA11" s="1">
        <v>144</v>
      </c>
      <c r="AB11" s="1">
        <v>146</v>
      </c>
      <c r="AC11" s="1">
        <v>175</v>
      </c>
      <c r="AD11" s="1">
        <v>172</v>
      </c>
      <c r="AE11" s="1">
        <v>167</v>
      </c>
      <c r="AF11" s="1">
        <v>149</v>
      </c>
      <c r="AG11" s="1">
        <v>165</v>
      </c>
      <c r="AH11" s="1">
        <v>169</v>
      </c>
      <c r="AI11" s="1">
        <v>163</v>
      </c>
      <c r="AJ11" s="1">
        <v>160</v>
      </c>
      <c r="AK11" s="1">
        <v>140</v>
      </c>
      <c r="AL11" s="1">
        <v>145</v>
      </c>
      <c r="AM11" s="1">
        <v>144</v>
      </c>
      <c r="AN11" s="1">
        <v>143</v>
      </c>
      <c r="AO11" s="1">
        <v>141</v>
      </c>
      <c r="AP11" s="1">
        <v>143</v>
      </c>
      <c r="AQ11" s="1">
        <v>167</v>
      </c>
      <c r="AR11" s="1">
        <v>175</v>
      </c>
      <c r="AS11" s="1">
        <v>142</v>
      </c>
      <c r="AT11" s="1">
        <v>173</v>
      </c>
      <c r="AU11" s="1">
        <v>171</v>
      </c>
      <c r="AV11" s="1">
        <v>170</v>
      </c>
      <c r="AW11" s="1">
        <v>138</v>
      </c>
      <c r="AX11" s="1">
        <v>142</v>
      </c>
      <c r="AY11" s="1">
        <v>137</v>
      </c>
      <c r="AZ11" s="1">
        <v>131</v>
      </c>
      <c r="BA11" s="1">
        <v>151</v>
      </c>
      <c r="BB11" s="1">
        <v>180</v>
      </c>
      <c r="BC11" s="1">
        <v>171</v>
      </c>
      <c r="BD11" s="1">
        <v>171</v>
      </c>
      <c r="BE11" s="1">
        <v>170</v>
      </c>
      <c r="BF11" s="1">
        <v>170</v>
      </c>
      <c r="BG11" s="1">
        <v>165</v>
      </c>
      <c r="BH11" s="1">
        <v>171</v>
      </c>
      <c r="BI11" s="1">
        <v>151</v>
      </c>
      <c r="BJ11" s="1">
        <v>149</v>
      </c>
      <c r="BK11" s="1">
        <v>145</v>
      </c>
      <c r="BL11" s="1">
        <v>166</v>
      </c>
      <c r="BM11" s="1">
        <v>168</v>
      </c>
      <c r="BN11" s="1">
        <v>145</v>
      </c>
      <c r="BO11" s="1">
        <v>147</v>
      </c>
      <c r="BP11" s="1">
        <v>170</v>
      </c>
      <c r="BQ11" s="1">
        <v>169</v>
      </c>
      <c r="BR11" s="1">
        <v>144</v>
      </c>
      <c r="BS11" s="1">
        <v>168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144</v>
      </c>
      <c r="CA11" s="1">
        <v>145</v>
      </c>
      <c r="CB11" s="1">
        <v>142</v>
      </c>
      <c r="CC11" s="1">
        <v>148</v>
      </c>
      <c r="CD11" s="1">
        <v>175</v>
      </c>
      <c r="CE11" s="1">
        <v>144</v>
      </c>
      <c r="CF11" s="1">
        <v>147</v>
      </c>
      <c r="CG11" s="1">
        <v>155</v>
      </c>
      <c r="CH11" s="1">
        <v>142</v>
      </c>
      <c r="CI11" s="1">
        <v>169</v>
      </c>
      <c r="CJ11" s="1">
        <v>160</v>
      </c>
      <c r="CK11" s="1">
        <v>167</v>
      </c>
      <c r="CL11" s="1">
        <v>170</v>
      </c>
      <c r="CM11" s="1">
        <v>173</v>
      </c>
      <c r="CN11" s="1">
        <v>167</v>
      </c>
      <c r="CO11" s="1">
        <v>165</v>
      </c>
      <c r="CP11" s="1">
        <v>180</v>
      </c>
      <c r="CQ11" s="1">
        <v>167</v>
      </c>
      <c r="CR11" s="1">
        <v>173</v>
      </c>
      <c r="CS11" s="1">
        <v>149</v>
      </c>
      <c r="CT11" s="1">
        <v>141</v>
      </c>
      <c r="CU11" s="1">
        <v>142</v>
      </c>
      <c r="CV11" s="1">
        <v>145</v>
      </c>
      <c r="CW11" s="1">
        <v>148</v>
      </c>
      <c r="CX11" s="1">
        <v>141</v>
      </c>
      <c r="CY11" s="1">
        <v>147</v>
      </c>
      <c r="CZ11" s="1">
        <v>143</v>
      </c>
      <c r="DA11" s="1">
        <v>146</v>
      </c>
      <c r="DB11" s="1">
        <v>166</v>
      </c>
      <c r="DC11" s="1">
        <v>151</v>
      </c>
      <c r="DD11" s="1">
        <v>163</v>
      </c>
      <c r="DE11" s="1">
        <v>163</v>
      </c>
      <c r="DF11" s="1">
        <v>144</v>
      </c>
      <c r="DG11" s="1">
        <v>146</v>
      </c>
      <c r="DH11" s="1">
        <v>169</v>
      </c>
      <c r="DI11" s="1">
        <v>144</v>
      </c>
      <c r="DJ11" s="1">
        <v>171</v>
      </c>
      <c r="DK11" s="1">
        <v>164</v>
      </c>
      <c r="DL11" s="1">
        <v>164</v>
      </c>
      <c r="DM11" s="1">
        <v>161</v>
      </c>
      <c r="DN11" s="1">
        <v>171</v>
      </c>
      <c r="DO11" s="1">
        <v>145</v>
      </c>
      <c r="DP11" s="1">
        <v>168</v>
      </c>
      <c r="DQ11" s="1">
        <v>170</v>
      </c>
      <c r="DR11" s="1">
        <v>147</v>
      </c>
      <c r="DS11" s="1">
        <v>166</v>
      </c>
      <c r="DT11" s="1">
        <v>171</v>
      </c>
      <c r="DU11" s="1">
        <v>171</v>
      </c>
      <c r="DV11" s="1">
        <v>141</v>
      </c>
      <c r="DW11" s="1">
        <v>159</v>
      </c>
      <c r="DX11" s="1">
        <v>141</v>
      </c>
      <c r="DY11" s="1">
        <v>167</v>
      </c>
      <c r="DZ11" s="1">
        <v>163</v>
      </c>
      <c r="EA11" s="1">
        <v>163</v>
      </c>
      <c r="EB11" s="1">
        <v>170</v>
      </c>
      <c r="EC11" s="1">
        <v>144</v>
      </c>
      <c r="ED11" s="1">
        <v>168</v>
      </c>
      <c r="EE11" s="1">
        <v>167</v>
      </c>
      <c r="EF11" s="1">
        <v>177</v>
      </c>
      <c r="EG11" s="1">
        <v>167</v>
      </c>
      <c r="EH11" s="1">
        <v>148</v>
      </c>
      <c r="EI11" s="1">
        <v>146</v>
      </c>
      <c r="EJ11" s="1">
        <v>146</v>
      </c>
      <c r="EK11" s="1">
        <v>172</v>
      </c>
      <c r="EL11" s="1">
        <v>148</v>
      </c>
      <c r="EM11" s="1">
        <v>150</v>
      </c>
      <c r="EN11" s="1">
        <v>147</v>
      </c>
      <c r="EO11" s="1">
        <v>143</v>
      </c>
      <c r="EP11" s="1">
        <v>146</v>
      </c>
      <c r="EQ11" s="1">
        <v>163</v>
      </c>
      <c r="ER11" s="1">
        <v>162</v>
      </c>
      <c r="ES11" s="1">
        <v>176</v>
      </c>
      <c r="ET11" s="1">
        <v>162</v>
      </c>
      <c r="EU11" s="1">
        <v>141</v>
      </c>
      <c r="EV11" s="1">
        <v>142</v>
      </c>
      <c r="EW11" s="1">
        <v>163</v>
      </c>
      <c r="EX11" s="1">
        <v>0</v>
      </c>
      <c r="EY11" s="1">
        <v>169</v>
      </c>
      <c r="EZ11" s="1">
        <v>161</v>
      </c>
      <c r="FA11" s="1">
        <v>170</v>
      </c>
      <c r="FB11" s="1">
        <v>144</v>
      </c>
      <c r="FC11" s="1">
        <v>176</v>
      </c>
      <c r="FD11" s="1">
        <v>142</v>
      </c>
      <c r="FE11" s="1">
        <v>162</v>
      </c>
      <c r="FF11" s="1">
        <v>158</v>
      </c>
      <c r="FG11" s="1">
        <v>161</v>
      </c>
      <c r="FH11" s="1">
        <v>143</v>
      </c>
      <c r="FI11" s="1">
        <v>146</v>
      </c>
      <c r="FJ11" s="1">
        <v>151</v>
      </c>
      <c r="FK11" s="1">
        <v>161</v>
      </c>
      <c r="FL11" s="1">
        <v>170</v>
      </c>
      <c r="FM11" s="1">
        <v>173</v>
      </c>
      <c r="FN11" s="1">
        <v>172</v>
      </c>
      <c r="FO11" s="1">
        <v>171</v>
      </c>
      <c r="FP11" s="1">
        <v>174</v>
      </c>
      <c r="FQ11" s="1">
        <v>167</v>
      </c>
      <c r="FR11" s="1">
        <v>167</v>
      </c>
      <c r="FS11" s="1">
        <v>176</v>
      </c>
      <c r="FT11" s="1">
        <v>150</v>
      </c>
      <c r="FU11" s="1">
        <v>145</v>
      </c>
      <c r="FV11" s="1">
        <v>144</v>
      </c>
      <c r="FW11" s="1">
        <v>168</v>
      </c>
      <c r="FX11" s="1">
        <v>163</v>
      </c>
      <c r="FY11" s="1">
        <v>166</v>
      </c>
      <c r="FZ11" s="1">
        <v>147</v>
      </c>
      <c r="GA11" s="1">
        <v>173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28153</v>
      </c>
      <c r="GI11" s="34">
        <f>GH11/180</f>
        <v>156.40555555555557</v>
      </c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5102</v>
      </c>
      <c r="F16" s="1">
        <v>11173</v>
      </c>
      <c r="G16" s="1">
        <v>6882</v>
      </c>
      <c r="H16" s="1">
        <v>7662</v>
      </c>
      <c r="I16" s="1">
        <v>869</v>
      </c>
      <c r="J16" s="1">
        <v>663</v>
      </c>
      <c r="K16" s="1">
        <v>5301</v>
      </c>
      <c r="L16" s="1">
        <v>1719</v>
      </c>
      <c r="M16" s="1">
        <v>209</v>
      </c>
      <c r="N16" s="1">
        <v>796</v>
      </c>
      <c r="O16" s="1">
        <v>1209</v>
      </c>
      <c r="P16" s="1">
        <v>22528</v>
      </c>
      <c r="Q16" s="1">
        <v>6543</v>
      </c>
      <c r="R16" s="1">
        <v>66</v>
      </c>
      <c r="S16" s="1">
        <v>13213</v>
      </c>
      <c r="T16" s="1">
        <v>288</v>
      </c>
      <c r="U16" s="1">
        <v>848</v>
      </c>
      <c r="V16" s="1">
        <v>134</v>
      </c>
      <c r="W16" s="1">
        <v>18</v>
      </c>
      <c r="X16" s="1">
        <v>67</v>
      </c>
      <c r="Y16" s="1">
        <v>20</v>
      </c>
      <c r="Z16" s="1">
        <v>15</v>
      </c>
      <c r="AA16" s="1">
        <v>142</v>
      </c>
      <c r="AB16" s="1">
        <v>161</v>
      </c>
      <c r="AC16" s="1">
        <v>15646</v>
      </c>
      <c r="AD16" s="1">
        <v>10552</v>
      </c>
      <c r="AE16" s="1">
        <v>446</v>
      </c>
      <c r="AF16" s="1">
        <v>361</v>
      </c>
      <c r="AG16" s="1">
        <v>62</v>
      </c>
      <c r="AH16" s="1">
        <v>113</v>
      </c>
      <c r="AI16" s="1">
        <v>611</v>
      </c>
      <c r="AJ16" s="1">
        <v>964</v>
      </c>
      <c r="AK16" s="1">
        <v>328</v>
      </c>
      <c r="AL16" s="1">
        <v>126</v>
      </c>
      <c r="AM16" s="1">
        <v>143</v>
      </c>
      <c r="AN16" s="1">
        <v>254</v>
      </c>
      <c r="AO16" s="1">
        <v>211</v>
      </c>
      <c r="AP16" s="1">
        <v>252</v>
      </c>
      <c r="AQ16" s="1">
        <v>2535</v>
      </c>
      <c r="AR16" s="1">
        <v>39262</v>
      </c>
      <c r="AS16" s="1">
        <v>159</v>
      </c>
      <c r="AT16" s="1">
        <v>37744</v>
      </c>
      <c r="AU16" s="1">
        <v>3582</v>
      </c>
      <c r="AV16" s="1">
        <v>2251</v>
      </c>
      <c r="AW16" s="1">
        <v>127</v>
      </c>
      <c r="AX16" s="1">
        <v>142</v>
      </c>
      <c r="AY16" s="1">
        <v>220</v>
      </c>
      <c r="AZ16" s="1">
        <v>8</v>
      </c>
      <c r="BA16" s="1">
        <v>340</v>
      </c>
      <c r="BB16" s="1">
        <v>2572</v>
      </c>
      <c r="BC16" s="1">
        <v>8258</v>
      </c>
      <c r="BD16" s="1">
        <v>3058</v>
      </c>
      <c r="BE16" s="1">
        <v>7520</v>
      </c>
      <c r="BF16" s="1">
        <v>42</v>
      </c>
      <c r="BG16" s="1">
        <v>739</v>
      </c>
      <c r="BH16" s="1">
        <v>11002</v>
      </c>
      <c r="BI16" s="1">
        <v>1005</v>
      </c>
      <c r="BJ16" s="1">
        <v>1146</v>
      </c>
      <c r="BK16" s="1">
        <v>260</v>
      </c>
      <c r="BL16" s="1">
        <v>2922</v>
      </c>
      <c r="BM16" s="1">
        <v>6270</v>
      </c>
      <c r="BN16" s="1">
        <v>119</v>
      </c>
      <c r="BO16" s="1">
        <v>278</v>
      </c>
      <c r="BP16" s="1">
        <v>623</v>
      </c>
      <c r="BQ16" s="1">
        <v>1129</v>
      </c>
      <c r="BR16" s="1">
        <v>212</v>
      </c>
      <c r="BS16" s="1">
        <v>1796</v>
      </c>
      <c r="BT16" s="1">
        <v>2726</v>
      </c>
      <c r="BU16" s="1">
        <v>764</v>
      </c>
      <c r="BV16" s="1">
        <v>389</v>
      </c>
      <c r="BW16" s="1">
        <v>319</v>
      </c>
      <c r="BX16" s="1">
        <v>891</v>
      </c>
      <c r="BY16" s="1">
        <v>1400</v>
      </c>
      <c r="BZ16" s="1">
        <v>7</v>
      </c>
      <c r="CA16" s="1">
        <v>106</v>
      </c>
      <c r="CB16" s="1">
        <v>32</v>
      </c>
      <c r="CC16" s="1">
        <v>58</v>
      </c>
      <c r="CD16" s="1">
        <v>28683</v>
      </c>
      <c r="CE16" s="1">
        <v>71</v>
      </c>
      <c r="CF16" s="1">
        <v>58</v>
      </c>
      <c r="CG16" s="1">
        <v>171</v>
      </c>
      <c r="CH16" s="1">
        <v>90</v>
      </c>
      <c r="CI16" s="1">
        <v>91</v>
      </c>
      <c r="CJ16" s="1">
        <v>28</v>
      </c>
      <c r="CK16" s="1">
        <v>143</v>
      </c>
      <c r="CL16" s="1">
        <v>498</v>
      </c>
      <c r="CM16" s="1">
        <v>1490</v>
      </c>
      <c r="CN16" s="1">
        <v>1010</v>
      </c>
      <c r="CO16" s="1">
        <v>560</v>
      </c>
      <c r="CP16" s="1">
        <v>12736</v>
      </c>
      <c r="CQ16" s="1">
        <v>4121</v>
      </c>
      <c r="CR16" s="1">
        <v>523</v>
      </c>
      <c r="CS16" s="1">
        <v>691</v>
      </c>
      <c r="CT16" s="1">
        <v>187</v>
      </c>
      <c r="CU16" s="1">
        <v>332</v>
      </c>
      <c r="CV16" s="1">
        <v>31</v>
      </c>
      <c r="CW16" s="1">
        <v>35</v>
      </c>
      <c r="CX16" s="1">
        <v>27</v>
      </c>
      <c r="CY16" s="1">
        <v>93</v>
      </c>
      <c r="CZ16" s="1">
        <v>159</v>
      </c>
      <c r="DA16" s="1">
        <v>45</v>
      </c>
      <c r="DB16" s="1">
        <v>786</v>
      </c>
      <c r="DC16" s="1">
        <v>83</v>
      </c>
      <c r="DD16" s="1">
        <v>243</v>
      </c>
      <c r="DE16" s="1">
        <v>112</v>
      </c>
      <c r="DF16" s="1">
        <v>48</v>
      </c>
      <c r="DG16" s="1">
        <v>324</v>
      </c>
      <c r="DH16" s="1">
        <v>6449</v>
      </c>
      <c r="DI16" s="1">
        <v>57</v>
      </c>
      <c r="DJ16" s="1">
        <v>1007</v>
      </c>
      <c r="DK16" s="1">
        <v>2740</v>
      </c>
      <c r="DL16" s="1">
        <v>360</v>
      </c>
      <c r="DM16" s="1">
        <v>249</v>
      </c>
      <c r="DN16" s="1">
        <v>2145</v>
      </c>
      <c r="DO16" s="1">
        <v>236</v>
      </c>
      <c r="DP16" s="1">
        <v>369</v>
      </c>
      <c r="DQ16" s="1">
        <v>1183</v>
      </c>
      <c r="DR16" s="1">
        <v>93</v>
      </c>
      <c r="DS16" s="1">
        <v>269</v>
      </c>
      <c r="DT16" s="1">
        <v>606</v>
      </c>
      <c r="DU16" s="1">
        <v>411</v>
      </c>
      <c r="DV16" s="1">
        <v>79</v>
      </c>
      <c r="DW16" s="1">
        <v>171</v>
      </c>
      <c r="DX16" s="1">
        <v>134</v>
      </c>
      <c r="DY16" s="1">
        <v>125</v>
      </c>
      <c r="DZ16" s="1">
        <v>71</v>
      </c>
      <c r="EA16" s="1">
        <v>171</v>
      </c>
      <c r="EB16" s="1">
        <v>1017</v>
      </c>
      <c r="EC16" s="1">
        <v>233</v>
      </c>
      <c r="ED16" s="1">
        <v>180</v>
      </c>
      <c r="EE16" s="1">
        <v>132</v>
      </c>
      <c r="EF16" s="1">
        <v>876</v>
      </c>
      <c r="EG16" s="1">
        <v>74</v>
      </c>
      <c r="EH16" s="1">
        <v>409</v>
      </c>
      <c r="EI16" s="1">
        <v>103</v>
      </c>
      <c r="EJ16" s="1">
        <v>121</v>
      </c>
      <c r="EK16" s="1">
        <v>2794</v>
      </c>
      <c r="EL16" s="1">
        <v>8538</v>
      </c>
      <c r="EM16" s="1">
        <v>614</v>
      </c>
      <c r="EN16" s="1">
        <v>402</v>
      </c>
      <c r="EO16" s="1">
        <v>198</v>
      </c>
      <c r="EP16" s="1">
        <v>475</v>
      </c>
      <c r="EQ16" s="1">
        <v>421</v>
      </c>
      <c r="ER16" s="1">
        <v>414</v>
      </c>
      <c r="ES16" s="1">
        <v>1450</v>
      </c>
      <c r="ET16" s="1">
        <v>367</v>
      </c>
      <c r="EU16" s="1">
        <v>123</v>
      </c>
      <c r="EV16" s="1">
        <v>89</v>
      </c>
      <c r="EW16" s="1">
        <v>456</v>
      </c>
      <c r="EX16" s="1">
        <v>0</v>
      </c>
      <c r="EY16" s="1">
        <v>365</v>
      </c>
      <c r="EZ16" s="1">
        <v>142</v>
      </c>
      <c r="FA16" s="1">
        <v>29</v>
      </c>
      <c r="FB16" s="1">
        <v>37</v>
      </c>
      <c r="FC16" s="1">
        <v>2625</v>
      </c>
      <c r="FD16" s="1">
        <v>232</v>
      </c>
      <c r="FE16" s="1">
        <v>912</v>
      </c>
      <c r="FF16" s="1">
        <v>152</v>
      </c>
      <c r="FG16" s="1">
        <v>107</v>
      </c>
      <c r="FH16" s="1">
        <v>226</v>
      </c>
      <c r="FI16" s="1">
        <v>58</v>
      </c>
      <c r="FJ16" s="1">
        <v>54</v>
      </c>
      <c r="FK16" s="1">
        <v>1182</v>
      </c>
      <c r="FL16" s="1">
        <v>1155</v>
      </c>
      <c r="FM16" s="1">
        <v>1420</v>
      </c>
      <c r="FN16" s="1">
        <v>1647</v>
      </c>
      <c r="FO16" s="1">
        <v>3269</v>
      </c>
      <c r="FP16" s="1">
        <v>6168</v>
      </c>
      <c r="FQ16" s="1">
        <v>658</v>
      </c>
      <c r="FR16" s="1">
        <v>774</v>
      </c>
      <c r="FS16" s="1">
        <v>538</v>
      </c>
      <c r="FT16" s="1">
        <v>129</v>
      </c>
      <c r="FU16" s="1">
        <v>76</v>
      </c>
      <c r="FV16" s="1">
        <v>59</v>
      </c>
      <c r="FW16" s="1">
        <v>518</v>
      </c>
      <c r="FX16" s="1">
        <v>554</v>
      </c>
      <c r="FY16" s="1">
        <v>145</v>
      </c>
      <c r="FZ16" s="1">
        <v>80</v>
      </c>
      <c r="GA16" s="1">
        <v>2096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372997</v>
      </c>
      <c r="GJ16" s="2"/>
    </row>
    <row r="17" spans="1:194" ht="26.25">
      <c r="B17" s="32" t="s">
        <v>532</v>
      </c>
      <c r="C17" s="16">
        <v>7</v>
      </c>
      <c r="E17" s="2">
        <v>46976</v>
      </c>
      <c r="F17" s="2">
        <v>251891</v>
      </c>
      <c r="G17" s="2">
        <v>32717</v>
      </c>
      <c r="H17" s="2">
        <v>89052</v>
      </c>
      <c r="I17" s="2">
        <v>21796</v>
      </c>
      <c r="J17" s="2">
        <v>32202</v>
      </c>
      <c r="K17" s="2">
        <v>39105</v>
      </c>
      <c r="L17" s="2">
        <v>88375</v>
      </c>
      <c r="M17" s="2">
        <v>44468</v>
      </c>
      <c r="N17" s="2">
        <v>31616.7</v>
      </c>
      <c r="O17" s="2">
        <v>14794.2</v>
      </c>
      <c r="P17" s="2">
        <v>134390</v>
      </c>
      <c r="Q17" s="2">
        <v>75174</v>
      </c>
      <c r="R17" s="2">
        <v>8373</v>
      </c>
      <c r="S17" s="2">
        <v>176570</v>
      </c>
      <c r="T17" s="2">
        <v>32177</v>
      </c>
      <c r="U17" s="2">
        <v>74843</v>
      </c>
      <c r="V17" s="2">
        <v>28359</v>
      </c>
      <c r="W17" s="2">
        <v>21988</v>
      </c>
      <c r="X17" s="2">
        <v>44741</v>
      </c>
      <c r="Y17" s="2">
        <v>39680</v>
      </c>
      <c r="Z17" s="2">
        <v>26496</v>
      </c>
      <c r="AA17" s="2">
        <v>36954</v>
      </c>
      <c r="AB17" s="2">
        <v>49182</v>
      </c>
      <c r="AC17" s="2">
        <v>199952</v>
      </c>
      <c r="AD17" s="2">
        <v>208804</v>
      </c>
      <c r="AE17" s="2">
        <v>32607</v>
      </c>
      <c r="AF17" s="2">
        <v>65772</v>
      </c>
      <c r="AG17" s="2">
        <v>33796</v>
      </c>
      <c r="AH17" s="2">
        <v>47488</v>
      </c>
      <c r="AI17" s="2">
        <v>24357</v>
      </c>
      <c r="AJ17" s="2">
        <v>34645</v>
      </c>
      <c r="AK17" s="2">
        <v>39378</v>
      </c>
      <c r="AL17" s="2">
        <v>19036</v>
      </c>
      <c r="AM17" s="2">
        <v>29221</v>
      </c>
      <c r="AN17" s="2">
        <v>15778</v>
      </c>
      <c r="AO17" s="2">
        <v>33860</v>
      </c>
      <c r="AP17" s="2">
        <v>37675</v>
      </c>
      <c r="AQ17" s="2">
        <v>103492</v>
      </c>
      <c r="AR17" s="2">
        <v>695834.6</v>
      </c>
      <c r="AS17" s="2">
        <v>39904.9</v>
      </c>
      <c r="AT17" s="2">
        <v>523131</v>
      </c>
      <c r="AU17" s="2">
        <v>183211</v>
      </c>
      <c r="AV17" s="2">
        <v>84383</v>
      </c>
      <c r="AW17" s="2">
        <v>14002</v>
      </c>
      <c r="AX17" s="2">
        <v>29089</v>
      </c>
      <c r="AY17" s="2">
        <v>14842</v>
      </c>
      <c r="AZ17" s="2">
        <v>2514</v>
      </c>
      <c r="BA17" s="2">
        <v>16851</v>
      </c>
      <c r="BB17" s="2">
        <v>61782</v>
      </c>
      <c r="BC17" s="2">
        <v>82829</v>
      </c>
      <c r="BD17" s="2">
        <v>107953</v>
      </c>
      <c r="BE17" s="2">
        <v>137494</v>
      </c>
      <c r="BF17" s="2">
        <v>63682</v>
      </c>
      <c r="BG17" s="2">
        <v>42358</v>
      </c>
      <c r="BH17" s="2">
        <v>165173</v>
      </c>
      <c r="BI17" s="2">
        <v>22691</v>
      </c>
      <c r="BJ17" s="2">
        <v>20501</v>
      </c>
      <c r="BK17" s="2">
        <v>17069</v>
      </c>
      <c r="BL17" s="2">
        <v>91507</v>
      </c>
      <c r="BM17" s="2">
        <v>98236</v>
      </c>
      <c r="BN17" s="2">
        <v>17129</v>
      </c>
      <c r="BO17" s="2">
        <v>29410</v>
      </c>
      <c r="BP17" s="2">
        <v>64407</v>
      </c>
      <c r="BQ17" s="2">
        <v>44608</v>
      </c>
      <c r="BR17" s="2">
        <v>9156</v>
      </c>
      <c r="BS17" s="2">
        <v>132312</v>
      </c>
      <c r="BT17" s="2">
        <v>150992</v>
      </c>
      <c r="BU17" s="2">
        <v>44192</v>
      </c>
      <c r="BV17" s="2">
        <v>21827</v>
      </c>
      <c r="BW17" s="2">
        <v>22870.3</v>
      </c>
      <c r="BX17" s="2">
        <v>48420</v>
      </c>
      <c r="BY17" s="2">
        <v>87409</v>
      </c>
      <c r="BZ17" s="2">
        <v>59063</v>
      </c>
      <c r="CA17" s="2">
        <v>39768</v>
      </c>
      <c r="CB17" s="2">
        <v>27209</v>
      </c>
      <c r="CC17" s="2">
        <v>48416</v>
      </c>
      <c r="CD17" s="2">
        <v>376992</v>
      </c>
      <c r="CE17" s="2">
        <v>28742</v>
      </c>
      <c r="CF17" s="2">
        <v>10612</v>
      </c>
      <c r="CG17" s="2">
        <v>20349</v>
      </c>
      <c r="CH17" s="2">
        <v>21314</v>
      </c>
      <c r="CI17" s="2">
        <v>31527</v>
      </c>
      <c r="CJ17" s="2">
        <v>20111</v>
      </c>
      <c r="CK17" s="2">
        <v>52365</v>
      </c>
      <c r="CL17" s="2">
        <v>46877.2</v>
      </c>
      <c r="CM17" s="2">
        <v>113606</v>
      </c>
      <c r="CN17" s="2">
        <v>67749</v>
      </c>
      <c r="CO17" s="2">
        <v>40131.9</v>
      </c>
      <c r="CP17" s="2">
        <v>264354</v>
      </c>
      <c r="CQ17" s="2">
        <v>132104</v>
      </c>
      <c r="CR17" s="2">
        <v>42041</v>
      </c>
      <c r="CS17" s="2">
        <v>39893</v>
      </c>
      <c r="CT17" s="2">
        <v>42851</v>
      </c>
      <c r="CU17" s="2">
        <v>31135</v>
      </c>
      <c r="CV17" s="2">
        <v>11725</v>
      </c>
      <c r="CW17" s="2">
        <v>29835</v>
      </c>
      <c r="CX17" s="2">
        <v>31684</v>
      </c>
      <c r="CY17" s="2">
        <v>29334</v>
      </c>
      <c r="CZ17" s="2">
        <v>36751</v>
      </c>
      <c r="DA17" s="2">
        <v>13025</v>
      </c>
      <c r="DB17" s="2">
        <v>31602</v>
      </c>
      <c r="DC17" s="2">
        <v>37589</v>
      </c>
      <c r="DD17" s="2">
        <v>36600</v>
      </c>
      <c r="DE17" s="2">
        <v>18031</v>
      </c>
      <c r="DF17" s="2">
        <v>25949</v>
      </c>
      <c r="DG17" s="2">
        <v>33648</v>
      </c>
      <c r="DH17" s="2">
        <v>76389</v>
      </c>
      <c r="DI17" s="2">
        <v>13354</v>
      </c>
      <c r="DJ17" s="2">
        <v>22481</v>
      </c>
      <c r="DK17" s="2">
        <v>104234</v>
      </c>
      <c r="DL17" s="2">
        <v>33130</v>
      </c>
      <c r="DM17" s="2">
        <v>32468</v>
      </c>
      <c r="DN17" s="2">
        <v>110625</v>
      </c>
      <c r="DO17" s="2">
        <v>33758</v>
      </c>
      <c r="DP17" s="2">
        <v>67763</v>
      </c>
      <c r="DQ17" s="2">
        <v>92089</v>
      </c>
      <c r="DR17" s="2">
        <v>7665</v>
      </c>
      <c r="DS17" s="2">
        <v>32501</v>
      </c>
      <c r="DT17" s="2">
        <v>66415</v>
      </c>
      <c r="DU17" s="2">
        <v>58299</v>
      </c>
      <c r="DV17" s="2">
        <v>25638</v>
      </c>
      <c r="DW17" s="2">
        <v>46801</v>
      </c>
      <c r="DX17" s="2">
        <v>24339</v>
      </c>
      <c r="DY17" s="2">
        <v>33939</v>
      </c>
      <c r="DZ17" s="2">
        <v>42852</v>
      </c>
      <c r="EA17" s="2">
        <v>28729</v>
      </c>
      <c r="EB17" s="2">
        <v>22629</v>
      </c>
      <c r="EC17" s="2">
        <v>26519</v>
      </c>
      <c r="ED17" s="2">
        <v>27494</v>
      </c>
      <c r="EE17" s="2">
        <v>31326</v>
      </c>
      <c r="EF17" s="2">
        <v>59595</v>
      </c>
      <c r="EG17" s="2">
        <v>28698</v>
      </c>
      <c r="EH17" s="2">
        <v>73437</v>
      </c>
      <c r="EI17" s="2">
        <v>30659</v>
      </c>
      <c r="EJ17" s="2">
        <v>22891</v>
      </c>
      <c r="EK17" s="2">
        <v>89159</v>
      </c>
      <c r="EL17" s="2">
        <v>123019.6</v>
      </c>
      <c r="EM17" s="2">
        <v>35408</v>
      </c>
      <c r="EN17" s="2">
        <v>53037</v>
      </c>
      <c r="EO17" s="2">
        <v>39219</v>
      </c>
      <c r="EP17" s="2">
        <v>57900</v>
      </c>
      <c r="EQ17" s="2">
        <v>39515</v>
      </c>
      <c r="ER17" s="2">
        <v>63368</v>
      </c>
      <c r="ES17" s="2">
        <v>89116</v>
      </c>
      <c r="ET17" s="2">
        <v>42836</v>
      </c>
      <c r="EU17" s="2">
        <v>19407</v>
      </c>
      <c r="EV17" s="2">
        <v>16983</v>
      </c>
      <c r="EW17" s="2">
        <v>46732</v>
      </c>
      <c r="EX17" s="2">
        <v>0</v>
      </c>
      <c r="EY17" s="2">
        <v>35144</v>
      </c>
      <c r="EZ17" s="2">
        <v>34556</v>
      </c>
      <c r="FA17" s="2">
        <v>19804</v>
      </c>
      <c r="FB17" s="2">
        <v>30640</v>
      </c>
      <c r="FC17" s="2">
        <v>67523</v>
      </c>
      <c r="FD17" s="2">
        <v>41014</v>
      </c>
      <c r="FE17" s="2">
        <v>21551.8</v>
      </c>
      <c r="FF17" s="2">
        <v>26747</v>
      </c>
      <c r="FG17" s="2">
        <v>23230</v>
      </c>
      <c r="FH17" s="2">
        <v>31240</v>
      </c>
      <c r="FI17" s="2">
        <v>24004</v>
      </c>
      <c r="FJ17" s="2">
        <v>38083</v>
      </c>
      <c r="FK17" s="2">
        <v>58134</v>
      </c>
      <c r="FL17" s="2">
        <v>57117</v>
      </c>
      <c r="FM17" s="2">
        <v>39531</v>
      </c>
      <c r="FN17" s="2">
        <v>57888.1</v>
      </c>
      <c r="FO17" s="2">
        <v>57796</v>
      </c>
      <c r="FP17" s="2">
        <v>136289</v>
      </c>
      <c r="FQ17" s="2">
        <v>45593</v>
      </c>
      <c r="FR17" s="2">
        <v>25791</v>
      </c>
      <c r="FS17" s="2">
        <v>37224</v>
      </c>
      <c r="FT17" s="2">
        <v>20375.5</v>
      </c>
      <c r="FU17" s="2">
        <v>13183</v>
      </c>
      <c r="FV17" s="2">
        <v>14220</v>
      </c>
      <c r="FW17" s="2">
        <v>37469.4</v>
      </c>
      <c r="FX17" s="2">
        <v>41311</v>
      </c>
      <c r="FY17" s="2">
        <v>26272</v>
      </c>
      <c r="FZ17" s="2">
        <v>23944</v>
      </c>
      <c r="GA17" s="2">
        <v>32701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10559326.200000001</v>
      </c>
      <c r="GI17" s="34"/>
    </row>
    <row r="18" spans="1:194" ht="39">
      <c r="B18" s="32" t="s">
        <v>533</v>
      </c>
      <c r="C18" s="16">
        <v>8</v>
      </c>
      <c r="E18" s="2">
        <v>358792</v>
      </c>
      <c r="F18" s="2">
        <v>1380141</v>
      </c>
      <c r="G18" s="2">
        <v>272633</v>
      </c>
      <c r="H18" s="2">
        <v>1213202</v>
      </c>
      <c r="I18" s="2">
        <v>192475</v>
      </c>
      <c r="J18" s="2">
        <v>152916</v>
      </c>
      <c r="K18" s="2">
        <v>311943</v>
      </c>
      <c r="L18" s="2">
        <v>217524</v>
      </c>
      <c r="M18" s="2">
        <v>83872</v>
      </c>
      <c r="N18" s="2">
        <v>129416.7</v>
      </c>
      <c r="O18" s="2">
        <v>76643</v>
      </c>
      <c r="P18" s="2">
        <v>2749789</v>
      </c>
      <c r="Q18" s="2">
        <v>758528</v>
      </c>
      <c r="R18" s="2">
        <v>37396</v>
      </c>
      <c r="S18" s="2">
        <v>1368177</v>
      </c>
      <c r="T18" s="2">
        <v>164614</v>
      </c>
      <c r="U18" s="2">
        <v>203767</v>
      </c>
      <c r="V18" s="2">
        <v>78777</v>
      </c>
      <c r="W18" s="2">
        <v>50674</v>
      </c>
      <c r="X18" s="2">
        <v>76070</v>
      </c>
      <c r="Y18" s="2">
        <v>50804</v>
      </c>
      <c r="Z18" s="2">
        <v>41734</v>
      </c>
      <c r="AA18" s="2">
        <v>73647</v>
      </c>
      <c r="AB18" s="2">
        <v>95838</v>
      </c>
      <c r="AC18" s="2">
        <v>1968242</v>
      </c>
      <c r="AD18" s="2">
        <v>2386904</v>
      </c>
      <c r="AE18" s="2">
        <v>121983</v>
      </c>
      <c r="AF18" s="2">
        <v>108191</v>
      </c>
      <c r="AG18" s="2">
        <v>77655</v>
      </c>
      <c r="AH18" s="2">
        <v>111901</v>
      </c>
      <c r="AI18" s="2">
        <v>308990</v>
      </c>
      <c r="AJ18" s="2">
        <v>126301</v>
      </c>
      <c r="AK18" s="2">
        <v>74217</v>
      </c>
      <c r="AL18" s="2">
        <v>72409</v>
      </c>
      <c r="AM18" s="2">
        <v>100503</v>
      </c>
      <c r="AN18" s="2">
        <v>59820</v>
      </c>
      <c r="AO18" s="2">
        <v>83807</v>
      </c>
      <c r="AP18" s="2">
        <v>85444</v>
      </c>
      <c r="AQ18" s="2">
        <v>474259</v>
      </c>
      <c r="AR18" s="2">
        <v>3532368.8</v>
      </c>
      <c r="AS18" s="2">
        <v>121096.2</v>
      </c>
      <c r="AT18" s="2">
        <v>3727278</v>
      </c>
      <c r="AU18" s="2">
        <v>493276</v>
      </c>
      <c r="AV18" s="2">
        <v>337004</v>
      </c>
      <c r="AW18" s="2">
        <v>15348</v>
      </c>
      <c r="AX18" s="2">
        <v>133165</v>
      </c>
      <c r="AY18" s="2">
        <v>47174</v>
      </c>
      <c r="AZ18" s="2">
        <v>15778</v>
      </c>
      <c r="BA18" s="2">
        <v>153917</v>
      </c>
      <c r="BB18" s="2">
        <v>499581</v>
      </c>
      <c r="BC18" s="2">
        <v>629080</v>
      </c>
      <c r="BD18" s="2">
        <v>731042</v>
      </c>
      <c r="BE18" s="2">
        <v>1196428</v>
      </c>
      <c r="BF18" s="2">
        <v>126739</v>
      </c>
      <c r="BG18" s="2">
        <v>153140</v>
      </c>
      <c r="BH18" s="2">
        <v>1723660</v>
      </c>
      <c r="BI18" s="2">
        <v>207510</v>
      </c>
      <c r="BJ18" s="2">
        <v>105383</v>
      </c>
      <c r="BK18" s="2">
        <v>81569</v>
      </c>
      <c r="BL18" s="2">
        <v>531766</v>
      </c>
      <c r="BM18" s="2">
        <v>825884</v>
      </c>
      <c r="BN18" s="2">
        <v>72575</v>
      </c>
      <c r="BO18" s="2">
        <v>155405</v>
      </c>
      <c r="BP18" s="2">
        <v>187181</v>
      </c>
      <c r="BQ18" s="2">
        <v>244296</v>
      </c>
      <c r="BR18" s="2">
        <v>51369</v>
      </c>
      <c r="BS18" s="2">
        <v>504398</v>
      </c>
      <c r="BT18" s="2">
        <v>453170</v>
      </c>
      <c r="BU18" s="2">
        <v>86599</v>
      </c>
      <c r="BV18" s="2">
        <v>82925</v>
      </c>
      <c r="BW18" s="2">
        <v>36378.400000000001</v>
      </c>
      <c r="BX18" s="2">
        <v>149199</v>
      </c>
      <c r="BY18" s="2">
        <v>207450</v>
      </c>
      <c r="BZ18" s="2">
        <v>63734</v>
      </c>
      <c r="CA18" s="2">
        <v>139327</v>
      </c>
      <c r="CB18" s="2">
        <v>58409</v>
      </c>
      <c r="CC18" s="2">
        <v>54398</v>
      </c>
      <c r="CD18" s="2">
        <v>4321900</v>
      </c>
      <c r="CE18" s="2">
        <v>77188</v>
      </c>
      <c r="CF18" s="2">
        <v>49880</v>
      </c>
      <c r="CG18" s="2">
        <v>101485</v>
      </c>
      <c r="CH18" s="2">
        <v>78718</v>
      </c>
      <c r="CI18" s="2">
        <v>65530</v>
      </c>
      <c r="CJ18" s="2">
        <v>44723</v>
      </c>
      <c r="CK18" s="2">
        <v>110283</v>
      </c>
      <c r="CL18" s="2">
        <v>120646.1</v>
      </c>
      <c r="CM18" s="2">
        <v>579972</v>
      </c>
      <c r="CN18" s="2">
        <v>191943</v>
      </c>
      <c r="CO18" s="2">
        <v>169259.3</v>
      </c>
      <c r="CP18" s="2">
        <v>1900769</v>
      </c>
      <c r="CQ18" s="2">
        <v>1201212</v>
      </c>
      <c r="CR18" s="2">
        <v>124845</v>
      </c>
      <c r="CS18" s="2">
        <v>96042</v>
      </c>
      <c r="CT18" s="2">
        <v>63453</v>
      </c>
      <c r="CU18" s="2">
        <v>75581</v>
      </c>
      <c r="CV18" s="2">
        <v>19671</v>
      </c>
      <c r="CW18" s="2">
        <v>92425</v>
      </c>
      <c r="CX18" s="2">
        <v>85685.5</v>
      </c>
      <c r="CY18" s="2">
        <v>92529</v>
      </c>
      <c r="CZ18" s="2">
        <v>114751</v>
      </c>
      <c r="DA18" s="2">
        <v>64165</v>
      </c>
      <c r="DB18" s="2">
        <v>164691</v>
      </c>
      <c r="DC18" s="2">
        <v>78262</v>
      </c>
      <c r="DD18" s="2">
        <v>80908</v>
      </c>
      <c r="DE18" s="2">
        <v>99955</v>
      </c>
      <c r="DF18" s="2">
        <v>39918</v>
      </c>
      <c r="DG18" s="2">
        <v>65810</v>
      </c>
      <c r="DH18" s="2">
        <v>1976186</v>
      </c>
      <c r="DI18" s="2">
        <v>22388</v>
      </c>
      <c r="DJ18" s="2">
        <v>187645</v>
      </c>
      <c r="DK18" s="2">
        <v>490113</v>
      </c>
      <c r="DL18" s="2">
        <v>101086</v>
      </c>
      <c r="DM18" s="2">
        <v>77411</v>
      </c>
      <c r="DN18" s="2">
        <v>557494</v>
      </c>
      <c r="DO18" s="2">
        <v>102536</v>
      </c>
      <c r="DP18" s="2">
        <v>171774</v>
      </c>
      <c r="DQ18" s="2">
        <v>304928</v>
      </c>
      <c r="DR18" s="2">
        <v>79768</v>
      </c>
      <c r="DS18" s="2">
        <v>115278</v>
      </c>
      <c r="DT18" s="2">
        <v>121290</v>
      </c>
      <c r="DU18" s="2">
        <v>103507</v>
      </c>
      <c r="DV18" s="2">
        <v>33778</v>
      </c>
      <c r="DW18" s="2">
        <v>91704</v>
      </c>
      <c r="DX18" s="2">
        <v>38626</v>
      </c>
      <c r="DY18" s="2">
        <v>55086</v>
      </c>
      <c r="DZ18" s="2">
        <v>51316</v>
      </c>
      <c r="EA18" s="2">
        <v>54646</v>
      </c>
      <c r="EB18" s="2">
        <v>276141</v>
      </c>
      <c r="EC18" s="2">
        <v>123103</v>
      </c>
      <c r="ED18" s="2">
        <v>106876</v>
      </c>
      <c r="EE18" s="2">
        <v>106343</v>
      </c>
      <c r="EF18" s="2">
        <v>160001</v>
      </c>
      <c r="EG18" s="2">
        <v>55218</v>
      </c>
      <c r="EH18" s="2">
        <v>120657</v>
      </c>
      <c r="EI18" s="2">
        <v>71473</v>
      </c>
      <c r="EJ18" s="2">
        <v>38810</v>
      </c>
      <c r="EK18" s="2">
        <v>464265</v>
      </c>
      <c r="EL18" s="2">
        <v>938218.4</v>
      </c>
      <c r="EM18" s="2">
        <v>102468</v>
      </c>
      <c r="EN18" s="2">
        <v>91832</v>
      </c>
      <c r="EO18" s="2">
        <v>98908</v>
      </c>
      <c r="EP18" s="2">
        <v>94511</v>
      </c>
      <c r="EQ18" s="2">
        <v>71704</v>
      </c>
      <c r="ER18" s="2">
        <v>111424</v>
      </c>
      <c r="ES18" s="2">
        <v>208945</v>
      </c>
      <c r="ET18" s="2">
        <v>109119</v>
      </c>
      <c r="EU18" s="2">
        <v>45316</v>
      </c>
      <c r="EV18" s="2">
        <v>75711</v>
      </c>
      <c r="EW18" s="2">
        <v>88018</v>
      </c>
      <c r="EX18" s="2">
        <v>0</v>
      </c>
      <c r="EY18" s="2">
        <v>50137</v>
      </c>
      <c r="EZ18" s="2">
        <v>60035</v>
      </c>
      <c r="FA18" s="2">
        <v>32445</v>
      </c>
      <c r="FB18" s="2">
        <v>52837</v>
      </c>
      <c r="FC18" s="2">
        <v>339034</v>
      </c>
      <c r="FD18" s="2">
        <v>122075</v>
      </c>
      <c r="FE18" s="2">
        <v>99663</v>
      </c>
      <c r="FF18" s="2">
        <v>107493</v>
      </c>
      <c r="FG18" s="2">
        <v>89198</v>
      </c>
      <c r="FH18" s="2">
        <v>53521</v>
      </c>
      <c r="FI18" s="2">
        <v>51474</v>
      </c>
      <c r="FJ18" s="2">
        <v>92172</v>
      </c>
      <c r="FK18" s="2">
        <v>172319</v>
      </c>
      <c r="FL18" s="2">
        <v>169331</v>
      </c>
      <c r="FM18" s="2">
        <v>488341</v>
      </c>
      <c r="FN18" s="2">
        <v>324189.7</v>
      </c>
      <c r="FO18" s="2">
        <v>284300</v>
      </c>
      <c r="FP18" s="2">
        <v>917642</v>
      </c>
      <c r="FQ18" s="2">
        <v>204607</v>
      </c>
      <c r="FR18" s="2">
        <v>188540</v>
      </c>
      <c r="FS18" s="2">
        <v>224553</v>
      </c>
      <c r="FT18" s="2">
        <v>38337</v>
      </c>
      <c r="FU18" s="2">
        <v>72329</v>
      </c>
      <c r="FV18" s="2">
        <v>89895</v>
      </c>
      <c r="FW18" s="2">
        <v>152946.70000000001</v>
      </c>
      <c r="FX18" s="2">
        <v>177795</v>
      </c>
      <c r="FY18" s="2">
        <v>95633</v>
      </c>
      <c r="FZ18" s="2">
        <v>45816</v>
      </c>
      <c r="GA18" s="2">
        <v>271095.5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57970574.300000004</v>
      </c>
      <c r="GI18" s="2"/>
    </row>
    <row r="19" spans="1:194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4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4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4" ht="15.75" customHeight="1">
      <c r="A22" s="25" t="s">
        <v>536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38" t="s">
        <v>537</v>
      </c>
    </row>
    <row r="23" spans="1:194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4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4" ht="30">
      <c r="A25" s="16">
        <v>1</v>
      </c>
      <c r="B25" s="33" t="s">
        <v>538</v>
      </c>
      <c r="C25" s="16">
        <v>1</v>
      </c>
      <c r="E25" s="24">
        <f t="shared" ref="E25:BP25" si="3">+E8</f>
        <v>2067256</v>
      </c>
      <c r="F25" s="24">
        <f t="shared" si="3"/>
        <v>7471126.8200000003</v>
      </c>
      <c r="G25" s="24">
        <f t="shared" si="3"/>
        <v>2032133.7</v>
      </c>
      <c r="H25" s="24">
        <f t="shared" si="3"/>
        <v>5614539.6600000001</v>
      </c>
      <c r="I25" s="24">
        <f t="shared" si="3"/>
        <v>392942.03</v>
      </c>
      <c r="J25" s="24">
        <f t="shared" si="3"/>
        <v>245736</v>
      </c>
      <c r="K25" s="24">
        <f t="shared" si="3"/>
        <v>1924953.14</v>
      </c>
      <c r="L25" s="24">
        <f t="shared" si="3"/>
        <v>410365.53</v>
      </c>
      <c r="M25" s="24">
        <f t="shared" si="3"/>
        <v>112956.52</v>
      </c>
      <c r="N25" s="24">
        <f t="shared" si="3"/>
        <v>804070</v>
      </c>
      <c r="O25" s="24">
        <f t="shared" si="3"/>
        <v>671476.13</v>
      </c>
      <c r="P25" s="24">
        <f t="shared" si="3"/>
        <v>19445703.920000002</v>
      </c>
      <c r="Q25" s="24">
        <f t="shared" si="3"/>
        <v>3965548</v>
      </c>
      <c r="R25" s="24">
        <f t="shared" si="3"/>
        <v>40538.19</v>
      </c>
      <c r="S25" s="24">
        <f t="shared" si="3"/>
        <v>6344336.9900000002</v>
      </c>
      <c r="T25" s="24">
        <f t="shared" si="3"/>
        <v>248073.91</v>
      </c>
      <c r="U25" s="24">
        <f t="shared" si="3"/>
        <v>505483.79</v>
      </c>
      <c r="V25" s="24">
        <f t="shared" si="3"/>
        <v>97260.83</v>
      </c>
      <c r="W25" s="24">
        <f t="shared" si="3"/>
        <v>39184.269999999997</v>
      </c>
      <c r="X25" s="24">
        <f t="shared" si="3"/>
        <v>70946.52</v>
      </c>
      <c r="Y25" s="24">
        <f t="shared" si="3"/>
        <v>36274.089999999997</v>
      </c>
      <c r="Z25" s="24">
        <f t="shared" si="3"/>
        <v>53409</v>
      </c>
      <c r="AA25" s="24">
        <f t="shared" si="3"/>
        <v>57037.79</v>
      </c>
      <c r="AB25" s="24">
        <f t="shared" si="3"/>
        <v>111127</v>
      </c>
      <c r="AC25" s="24">
        <f t="shared" si="3"/>
        <v>6530977.8899999997</v>
      </c>
      <c r="AD25" s="24">
        <f t="shared" si="3"/>
        <v>13730332</v>
      </c>
      <c r="AE25" s="24">
        <f t="shared" si="3"/>
        <v>393346.22</v>
      </c>
      <c r="AF25" s="24">
        <f t="shared" si="3"/>
        <v>199577.44</v>
      </c>
      <c r="AG25" s="24">
        <f t="shared" si="3"/>
        <v>161331</v>
      </c>
      <c r="AH25" s="24">
        <f t="shared" si="3"/>
        <v>126761.68</v>
      </c>
      <c r="AI25" s="24">
        <f t="shared" si="3"/>
        <v>795886.64</v>
      </c>
      <c r="AJ25" s="24">
        <f t="shared" si="3"/>
        <v>342384.73</v>
      </c>
      <c r="AK25" s="24">
        <f t="shared" si="3"/>
        <v>92691.4</v>
      </c>
      <c r="AL25" s="24">
        <f t="shared" si="3"/>
        <v>119707.25</v>
      </c>
      <c r="AM25" s="24">
        <f t="shared" si="3"/>
        <v>115033.29</v>
      </c>
      <c r="AN25" s="24">
        <f t="shared" si="3"/>
        <v>161141.64000000001</v>
      </c>
      <c r="AO25" s="24">
        <f t="shared" si="3"/>
        <v>110046.27</v>
      </c>
      <c r="AP25" s="24">
        <f t="shared" si="3"/>
        <v>129498.15</v>
      </c>
      <c r="AQ25" s="24">
        <f t="shared" si="3"/>
        <v>1283036.8500000001</v>
      </c>
      <c r="AR25" s="24">
        <f t="shared" si="3"/>
        <v>20490443.129999999</v>
      </c>
      <c r="AS25" s="24">
        <f t="shared" si="3"/>
        <v>176172.68</v>
      </c>
      <c r="AT25" s="24">
        <f t="shared" si="3"/>
        <v>17313653</v>
      </c>
      <c r="AU25" s="24">
        <f t="shared" si="3"/>
        <v>1707229.47</v>
      </c>
      <c r="AV25" s="24">
        <f t="shared" si="3"/>
        <v>754884.61</v>
      </c>
      <c r="AW25" s="24">
        <f t="shared" si="3"/>
        <v>27648.04</v>
      </c>
      <c r="AX25" s="24">
        <f t="shared" si="3"/>
        <v>247309.68</v>
      </c>
      <c r="AY25" s="24">
        <f t="shared" si="3"/>
        <v>88111.96</v>
      </c>
      <c r="AZ25" s="24">
        <f t="shared" si="3"/>
        <v>27639.02</v>
      </c>
      <c r="BA25" s="24">
        <f t="shared" si="3"/>
        <v>311609.95</v>
      </c>
      <c r="BB25" s="24">
        <f t="shared" si="3"/>
        <v>2684191.87</v>
      </c>
      <c r="BC25" s="24">
        <f t="shared" si="3"/>
        <v>2909098.16</v>
      </c>
      <c r="BD25" s="24">
        <f t="shared" si="3"/>
        <v>2480964</v>
      </c>
      <c r="BE25" s="24">
        <f t="shared" si="3"/>
        <v>3876559.76</v>
      </c>
      <c r="BF25" s="24">
        <f t="shared" si="3"/>
        <v>197940.68</v>
      </c>
      <c r="BG25" s="24">
        <f t="shared" si="3"/>
        <v>491059.3</v>
      </c>
      <c r="BH25" s="24">
        <f t="shared" si="3"/>
        <v>6559370.4199999999</v>
      </c>
      <c r="BI25" s="24">
        <f t="shared" si="3"/>
        <v>665827.26</v>
      </c>
      <c r="BJ25" s="24">
        <f t="shared" si="3"/>
        <v>374208.08</v>
      </c>
      <c r="BK25" s="24">
        <f t="shared" si="3"/>
        <v>294916.15999999997</v>
      </c>
      <c r="BL25" s="24">
        <f t="shared" si="3"/>
        <v>1950942.24</v>
      </c>
      <c r="BM25" s="24">
        <f t="shared" si="3"/>
        <v>3608759.36</v>
      </c>
      <c r="BN25" s="24">
        <f t="shared" si="3"/>
        <v>108222.04</v>
      </c>
      <c r="BO25" s="24">
        <f t="shared" si="3"/>
        <v>186295.64</v>
      </c>
      <c r="BP25" s="24">
        <f t="shared" si="3"/>
        <v>479467.23</v>
      </c>
      <c r="BQ25" s="24">
        <f t="shared" ref="BQ25:EB25" si="4">+BQ8</f>
        <v>708810.14</v>
      </c>
      <c r="BR25" s="24">
        <f t="shared" si="4"/>
        <v>205036.59</v>
      </c>
      <c r="BS25" s="24">
        <f t="shared" si="4"/>
        <v>1173376</v>
      </c>
      <c r="BT25" s="24">
        <f t="shared" si="4"/>
        <v>1157800.83</v>
      </c>
      <c r="BU25" s="24">
        <f t="shared" si="4"/>
        <v>179434.87</v>
      </c>
      <c r="BV25" s="24">
        <f t="shared" si="4"/>
        <v>207721.49</v>
      </c>
      <c r="BW25" s="24">
        <f t="shared" si="4"/>
        <v>83810.95</v>
      </c>
      <c r="BX25" s="24">
        <f t="shared" si="4"/>
        <v>328816.14</v>
      </c>
      <c r="BY25" s="24">
        <f t="shared" si="4"/>
        <v>518586.87</v>
      </c>
      <c r="BZ25" s="24">
        <f t="shared" si="4"/>
        <v>3843.07</v>
      </c>
      <c r="CA25" s="24">
        <f t="shared" si="4"/>
        <v>223217</v>
      </c>
      <c r="CB25" s="24">
        <f t="shared" si="4"/>
        <v>81027.48</v>
      </c>
      <c r="CC25" s="24">
        <f t="shared" si="4"/>
        <v>90349.99</v>
      </c>
      <c r="CD25" s="24">
        <f t="shared" si="4"/>
        <v>20406080.789999999</v>
      </c>
      <c r="CE25" s="24">
        <f t="shared" si="4"/>
        <v>99450.95</v>
      </c>
      <c r="CF25" s="24">
        <f t="shared" si="4"/>
        <v>63275.26</v>
      </c>
      <c r="CG25" s="24">
        <f t="shared" si="4"/>
        <v>167678.67000000001</v>
      </c>
      <c r="CH25" s="24">
        <f t="shared" si="4"/>
        <v>73268.460000000006</v>
      </c>
      <c r="CI25" s="24">
        <f t="shared" si="4"/>
        <v>66558.649999999994</v>
      </c>
      <c r="CJ25" s="24">
        <f t="shared" si="4"/>
        <v>32690.99</v>
      </c>
      <c r="CK25" s="24">
        <f t="shared" si="4"/>
        <v>150570.10999999999</v>
      </c>
      <c r="CL25" s="24">
        <f t="shared" si="4"/>
        <v>309051.58</v>
      </c>
      <c r="CM25" s="24">
        <f t="shared" si="4"/>
        <v>1316532.1000000001</v>
      </c>
      <c r="CN25" s="24">
        <f t="shared" si="4"/>
        <v>551560.36</v>
      </c>
      <c r="CO25" s="24">
        <f t="shared" si="4"/>
        <v>389200.42</v>
      </c>
      <c r="CP25" s="24">
        <f t="shared" si="4"/>
        <v>6745191.5599999996</v>
      </c>
      <c r="CQ25" s="24">
        <f t="shared" si="4"/>
        <v>4127268</v>
      </c>
      <c r="CR25" s="24">
        <f t="shared" si="4"/>
        <v>481384.77</v>
      </c>
      <c r="CS25" s="24">
        <f t="shared" si="4"/>
        <v>232105.19</v>
      </c>
      <c r="CT25" s="24">
        <f t="shared" si="4"/>
        <v>125184.22</v>
      </c>
      <c r="CU25" s="24">
        <f t="shared" si="4"/>
        <v>167370</v>
      </c>
      <c r="CV25" s="24">
        <f t="shared" si="4"/>
        <v>67749.070000000007</v>
      </c>
      <c r="CW25" s="24">
        <f t="shared" si="4"/>
        <v>50239.93</v>
      </c>
      <c r="CX25" s="24">
        <f t="shared" si="4"/>
        <v>46147.97</v>
      </c>
      <c r="CY25" s="24">
        <f t="shared" si="4"/>
        <v>77025.17</v>
      </c>
      <c r="CZ25" s="24">
        <f t="shared" si="4"/>
        <v>155829.97</v>
      </c>
      <c r="DA25" s="24">
        <f t="shared" si="4"/>
        <v>95934.95</v>
      </c>
      <c r="DB25" s="24">
        <f t="shared" si="4"/>
        <v>614465.39</v>
      </c>
      <c r="DC25" s="24">
        <f t="shared" si="4"/>
        <v>89971.92</v>
      </c>
      <c r="DD25" s="24">
        <f t="shared" si="4"/>
        <v>116306.52</v>
      </c>
      <c r="DE25" s="24">
        <f t="shared" si="4"/>
        <v>138349.85999999999</v>
      </c>
      <c r="DF25" s="24">
        <f t="shared" si="4"/>
        <v>58965.27</v>
      </c>
      <c r="DG25" s="24">
        <f t="shared" si="4"/>
        <v>68988.11</v>
      </c>
      <c r="DH25" s="24">
        <f t="shared" si="4"/>
        <v>5627035</v>
      </c>
      <c r="DI25" s="24">
        <f t="shared" si="4"/>
        <v>33744.01</v>
      </c>
      <c r="DJ25" s="24">
        <f t="shared" si="4"/>
        <v>568740.78</v>
      </c>
      <c r="DK25" s="24">
        <f t="shared" si="4"/>
        <v>951988.68</v>
      </c>
      <c r="DL25" s="24">
        <f t="shared" si="4"/>
        <v>209272</v>
      </c>
      <c r="DM25" s="24">
        <f t="shared" si="4"/>
        <v>80742.820000000007</v>
      </c>
      <c r="DN25" s="24">
        <f t="shared" si="4"/>
        <v>1647967.89</v>
      </c>
      <c r="DO25" s="24">
        <f t="shared" si="4"/>
        <v>190780.67</v>
      </c>
      <c r="DP25" s="24">
        <f t="shared" si="4"/>
        <v>387500.62</v>
      </c>
      <c r="DQ25" s="24">
        <f t="shared" si="4"/>
        <v>426735.57</v>
      </c>
      <c r="DR25" s="24">
        <f t="shared" si="4"/>
        <v>107056.77</v>
      </c>
      <c r="DS25" s="24">
        <f t="shared" si="4"/>
        <v>179861.59</v>
      </c>
      <c r="DT25" s="24">
        <f t="shared" si="4"/>
        <v>174013.05</v>
      </c>
      <c r="DU25" s="24">
        <f t="shared" si="4"/>
        <v>137574.44</v>
      </c>
      <c r="DV25" s="39">
        <f t="shared" si="4"/>
        <v>22444.63</v>
      </c>
      <c r="DW25" s="24">
        <f t="shared" si="4"/>
        <v>109531.59</v>
      </c>
      <c r="DX25" s="24">
        <f t="shared" si="4"/>
        <v>44364.74</v>
      </c>
      <c r="DY25" s="24">
        <f t="shared" si="4"/>
        <v>48294.97</v>
      </c>
      <c r="DZ25" s="24">
        <f t="shared" si="4"/>
        <v>23742.7</v>
      </c>
      <c r="EA25" s="24">
        <f t="shared" si="4"/>
        <v>91802.38</v>
      </c>
      <c r="EB25" s="24">
        <f t="shared" si="4"/>
        <v>690841.92</v>
      </c>
      <c r="EC25" s="24">
        <f t="shared" ref="EC25:GF25" si="5">+EC8</f>
        <v>207940.07</v>
      </c>
      <c r="ED25" s="24">
        <f t="shared" si="5"/>
        <v>216405.04</v>
      </c>
      <c r="EE25" s="24">
        <f t="shared" si="5"/>
        <v>136560.29</v>
      </c>
      <c r="EF25" s="24">
        <f t="shared" si="5"/>
        <v>546929</v>
      </c>
      <c r="EG25" s="24">
        <f t="shared" si="5"/>
        <v>44543.87</v>
      </c>
      <c r="EH25" s="24">
        <f t="shared" si="5"/>
        <v>148863.14000000001</v>
      </c>
      <c r="EI25" s="24">
        <f t="shared" si="5"/>
        <v>104317.3</v>
      </c>
      <c r="EJ25" s="24">
        <f t="shared" si="5"/>
        <v>47309.87</v>
      </c>
      <c r="EK25" s="24">
        <f t="shared" si="5"/>
        <v>1936611.04</v>
      </c>
      <c r="EL25" s="24">
        <f t="shared" si="5"/>
        <v>2466213.2000000002</v>
      </c>
      <c r="EM25" s="24">
        <f t="shared" si="5"/>
        <v>172241.73</v>
      </c>
      <c r="EN25" s="24">
        <f t="shared" si="5"/>
        <v>107094</v>
      </c>
      <c r="EO25" s="24">
        <f t="shared" si="5"/>
        <v>131491.04999999999</v>
      </c>
      <c r="EP25" s="24">
        <f t="shared" si="5"/>
        <v>166430.51999999999</v>
      </c>
      <c r="EQ25" s="24">
        <f t="shared" si="5"/>
        <v>86608.3</v>
      </c>
      <c r="ER25" s="24">
        <f t="shared" si="5"/>
        <v>144001.48000000001</v>
      </c>
      <c r="ES25" s="24">
        <f t="shared" si="5"/>
        <v>570290.86</v>
      </c>
      <c r="ET25" s="24">
        <f t="shared" si="5"/>
        <v>136437.94</v>
      </c>
      <c r="EU25" s="24">
        <f t="shared" si="5"/>
        <v>102702.64</v>
      </c>
      <c r="EV25" s="24">
        <f t="shared" si="5"/>
        <v>106195</v>
      </c>
      <c r="EW25" s="24">
        <f t="shared" si="5"/>
        <v>125692.44</v>
      </c>
      <c r="EX25" s="24">
        <f t="shared" si="5"/>
        <v>0</v>
      </c>
      <c r="EY25" s="24">
        <f t="shared" si="5"/>
        <v>181783</v>
      </c>
      <c r="EZ25" s="24">
        <f t="shared" si="5"/>
        <v>76444</v>
      </c>
      <c r="FA25" s="24">
        <f t="shared" si="5"/>
        <v>29980.959999999999</v>
      </c>
      <c r="FB25" s="24">
        <f t="shared" si="5"/>
        <v>49042.239999999998</v>
      </c>
      <c r="FC25" s="24">
        <f t="shared" si="5"/>
        <v>1118791.74</v>
      </c>
      <c r="FD25" s="24">
        <f t="shared" si="5"/>
        <v>173286.69</v>
      </c>
      <c r="FE25" s="24">
        <f t="shared" si="5"/>
        <v>1096137.8700000001</v>
      </c>
      <c r="FF25" s="24">
        <f t="shared" si="5"/>
        <v>145705.82999999999</v>
      </c>
      <c r="FG25" s="24">
        <f t="shared" si="5"/>
        <v>130431.44</v>
      </c>
      <c r="FH25" s="24">
        <f t="shared" si="5"/>
        <v>92025.56</v>
      </c>
      <c r="FI25" s="24">
        <f t="shared" si="5"/>
        <v>37175.440000000002</v>
      </c>
      <c r="FJ25" s="24">
        <f t="shared" si="5"/>
        <v>76101.17</v>
      </c>
      <c r="FK25" s="24">
        <f t="shared" si="5"/>
        <v>507743.36</v>
      </c>
      <c r="FL25" s="24">
        <f t="shared" si="5"/>
        <v>294657.11</v>
      </c>
      <c r="FM25" s="24">
        <f t="shared" si="5"/>
        <v>952659</v>
      </c>
      <c r="FN25" s="24">
        <f t="shared" si="5"/>
        <v>906026.6</v>
      </c>
      <c r="FO25" s="24">
        <f t="shared" si="5"/>
        <v>791219.81</v>
      </c>
      <c r="FP25" s="24">
        <f t="shared" si="5"/>
        <v>3973515.1</v>
      </c>
      <c r="FQ25" s="24">
        <f t="shared" si="5"/>
        <v>617650.42000000004</v>
      </c>
      <c r="FR25" s="24">
        <f t="shared" si="5"/>
        <v>740169.53</v>
      </c>
      <c r="FS25" s="24">
        <f t="shared" si="5"/>
        <v>355618.78</v>
      </c>
      <c r="FT25" s="24">
        <f t="shared" si="5"/>
        <v>92754.75</v>
      </c>
      <c r="FU25" s="24">
        <f t="shared" si="5"/>
        <v>153390.04999999999</v>
      </c>
      <c r="FV25" s="24">
        <f t="shared" si="5"/>
        <v>129764.4</v>
      </c>
      <c r="FW25" s="24">
        <f t="shared" si="5"/>
        <v>286098.46999999997</v>
      </c>
      <c r="FX25" s="24">
        <f t="shared" si="5"/>
        <v>312661.09999999998</v>
      </c>
      <c r="FY25" s="24">
        <f t="shared" si="5"/>
        <v>193042.26</v>
      </c>
      <c r="FZ25" s="24">
        <f t="shared" si="5"/>
        <v>71760.19</v>
      </c>
      <c r="GA25" s="24">
        <f t="shared" si="5"/>
        <v>1132617.5900000001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221290153.70999998</v>
      </c>
      <c r="GI25" s="3"/>
      <c r="GJ25" s="34"/>
    </row>
    <row r="26" spans="1:194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427813.19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150621.53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105976.4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6793.53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944333.55</v>
      </c>
      <c r="GI26" s="34"/>
    </row>
    <row r="27" spans="1:194">
      <c r="A27" s="16">
        <v>3</v>
      </c>
      <c r="B27" s="33" t="s">
        <v>540</v>
      </c>
      <c r="C27" s="16">
        <v>3</v>
      </c>
      <c r="E27" s="24">
        <f t="shared" ref="E27:BP27" si="7">E25-E26</f>
        <v>2067256</v>
      </c>
      <c r="F27" s="24">
        <f t="shared" si="7"/>
        <v>7471126.8200000003</v>
      </c>
      <c r="G27" s="24">
        <f t="shared" si="7"/>
        <v>2032133.7</v>
      </c>
      <c r="H27" s="24">
        <f t="shared" si="7"/>
        <v>5614539.6600000001</v>
      </c>
      <c r="I27" s="24">
        <f t="shared" si="7"/>
        <v>392942.03</v>
      </c>
      <c r="J27" s="24">
        <f t="shared" si="7"/>
        <v>245736</v>
      </c>
      <c r="K27" s="24">
        <f t="shared" si="7"/>
        <v>1924953.14</v>
      </c>
      <c r="L27" s="24">
        <f t="shared" si="7"/>
        <v>410365.53</v>
      </c>
      <c r="M27" s="24">
        <f t="shared" si="7"/>
        <v>112956.52</v>
      </c>
      <c r="N27" s="24">
        <f t="shared" si="7"/>
        <v>804070</v>
      </c>
      <c r="O27" s="24">
        <f t="shared" si="7"/>
        <v>671476.13</v>
      </c>
      <c r="P27" s="24">
        <f t="shared" si="7"/>
        <v>19445703.920000002</v>
      </c>
      <c r="Q27" s="24">
        <f t="shared" si="7"/>
        <v>3965548</v>
      </c>
      <c r="R27" s="24">
        <f t="shared" si="7"/>
        <v>40538.19</v>
      </c>
      <c r="S27" s="24">
        <f t="shared" si="7"/>
        <v>6344336.9900000002</v>
      </c>
      <c r="T27" s="24">
        <f t="shared" si="7"/>
        <v>248073.91</v>
      </c>
      <c r="U27" s="24">
        <f t="shared" si="7"/>
        <v>505483.79</v>
      </c>
      <c r="V27" s="24">
        <f t="shared" si="7"/>
        <v>97260.83</v>
      </c>
      <c r="W27" s="24">
        <f t="shared" si="7"/>
        <v>39184.269999999997</v>
      </c>
      <c r="X27" s="24">
        <f t="shared" si="7"/>
        <v>70946.52</v>
      </c>
      <c r="Y27" s="24">
        <f t="shared" si="7"/>
        <v>36274.089999999997</v>
      </c>
      <c r="Z27" s="24">
        <f t="shared" si="7"/>
        <v>53409</v>
      </c>
      <c r="AA27" s="24">
        <f t="shared" si="7"/>
        <v>57037.79</v>
      </c>
      <c r="AB27" s="24">
        <f t="shared" si="7"/>
        <v>111127</v>
      </c>
      <c r="AC27" s="24">
        <f t="shared" si="7"/>
        <v>6530977.8899999997</v>
      </c>
      <c r="AD27" s="24">
        <f t="shared" si="7"/>
        <v>13730332</v>
      </c>
      <c r="AE27" s="24">
        <f t="shared" si="7"/>
        <v>393346.22</v>
      </c>
      <c r="AF27" s="24">
        <f t="shared" si="7"/>
        <v>199577.44</v>
      </c>
      <c r="AG27" s="24">
        <f t="shared" si="7"/>
        <v>161331</v>
      </c>
      <c r="AH27" s="24">
        <f t="shared" si="7"/>
        <v>126761.68</v>
      </c>
      <c r="AI27" s="24">
        <f t="shared" si="7"/>
        <v>795886.64</v>
      </c>
      <c r="AJ27" s="24">
        <f t="shared" si="7"/>
        <v>342384.73</v>
      </c>
      <c r="AK27" s="24">
        <f t="shared" si="7"/>
        <v>92691.4</v>
      </c>
      <c r="AL27" s="24">
        <f t="shared" si="7"/>
        <v>119707.25</v>
      </c>
      <c r="AM27" s="24">
        <f t="shared" si="7"/>
        <v>115033.29</v>
      </c>
      <c r="AN27" s="24">
        <f t="shared" si="7"/>
        <v>161141.64000000001</v>
      </c>
      <c r="AO27" s="24">
        <f t="shared" si="7"/>
        <v>110046.27</v>
      </c>
      <c r="AP27" s="24">
        <f t="shared" si="7"/>
        <v>129498.15</v>
      </c>
      <c r="AQ27" s="24">
        <f t="shared" si="7"/>
        <v>1283036.8500000001</v>
      </c>
      <c r="AR27" s="24">
        <f t="shared" si="7"/>
        <v>20490443.129999999</v>
      </c>
      <c r="AS27" s="24">
        <f t="shared" si="7"/>
        <v>176172.68</v>
      </c>
      <c r="AT27" s="24">
        <f t="shared" si="7"/>
        <v>17313653</v>
      </c>
      <c r="AU27" s="24">
        <f t="shared" si="7"/>
        <v>1707229.47</v>
      </c>
      <c r="AV27" s="24">
        <f t="shared" si="7"/>
        <v>754884.61</v>
      </c>
      <c r="AW27" s="24">
        <f t="shared" si="7"/>
        <v>27648.04</v>
      </c>
      <c r="AX27" s="24">
        <f t="shared" si="7"/>
        <v>247309.68</v>
      </c>
      <c r="AY27" s="24">
        <f t="shared" si="7"/>
        <v>88111.96</v>
      </c>
      <c r="AZ27" s="24">
        <f t="shared" si="7"/>
        <v>27639.02</v>
      </c>
      <c r="BA27" s="24">
        <f t="shared" si="7"/>
        <v>311609.95</v>
      </c>
      <c r="BB27" s="24">
        <f t="shared" si="7"/>
        <v>2684191.87</v>
      </c>
      <c r="BC27" s="24">
        <f t="shared" si="7"/>
        <v>2909098.16</v>
      </c>
      <c r="BD27" s="24">
        <f t="shared" si="7"/>
        <v>2480964</v>
      </c>
      <c r="BE27" s="24">
        <f t="shared" si="7"/>
        <v>3876559.76</v>
      </c>
      <c r="BF27" s="24">
        <f t="shared" si="7"/>
        <v>197940.68</v>
      </c>
      <c r="BG27" s="24">
        <f t="shared" si="7"/>
        <v>491059.3</v>
      </c>
      <c r="BH27" s="24">
        <f t="shared" si="7"/>
        <v>6559370.4199999999</v>
      </c>
      <c r="BI27" s="24">
        <f t="shared" si="7"/>
        <v>665827.26</v>
      </c>
      <c r="BJ27" s="24">
        <f t="shared" si="7"/>
        <v>374208.08</v>
      </c>
      <c r="BK27" s="24">
        <f t="shared" si="7"/>
        <v>294916.15999999997</v>
      </c>
      <c r="BL27" s="24">
        <f t="shared" si="7"/>
        <v>1950942.24</v>
      </c>
      <c r="BM27" s="24">
        <f t="shared" si="7"/>
        <v>3608759.36</v>
      </c>
      <c r="BN27" s="24">
        <f t="shared" si="7"/>
        <v>108222.04</v>
      </c>
      <c r="BO27" s="24">
        <f t="shared" si="7"/>
        <v>186295.64</v>
      </c>
      <c r="BP27" s="24">
        <f t="shared" si="7"/>
        <v>479467.23</v>
      </c>
      <c r="BQ27" s="24">
        <f t="shared" ref="BQ27:EB27" si="8">BQ25-BQ26</f>
        <v>708810.14</v>
      </c>
      <c r="BR27" s="24">
        <f t="shared" si="8"/>
        <v>205036.59</v>
      </c>
      <c r="BS27" s="24">
        <f t="shared" si="8"/>
        <v>1173376</v>
      </c>
      <c r="BT27" s="24">
        <f t="shared" si="8"/>
        <v>1157800.83</v>
      </c>
      <c r="BU27" s="24">
        <f t="shared" si="8"/>
        <v>179434.87</v>
      </c>
      <c r="BV27" s="24">
        <f t="shared" si="8"/>
        <v>207721.49</v>
      </c>
      <c r="BW27" s="24">
        <f t="shared" si="8"/>
        <v>83810.95</v>
      </c>
      <c r="BX27" s="24">
        <f t="shared" si="8"/>
        <v>328816.14</v>
      </c>
      <c r="BY27" s="24">
        <f t="shared" si="8"/>
        <v>518586.87</v>
      </c>
      <c r="BZ27" s="24">
        <f t="shared" si="8"/>
        <v>3843.07</v>
      </c>
      <c r="CA27" s="24">
        <f t="shared" si="8"/>
        <v>223217</v>
      </c>
      <c r="CB27" s="24">
        <f t="shared" si="8"/>
        <v>81027.48</v>
      </c>
      <c r="CC27" s="24">
        <f t="shared" si="8"/>
        <v>90349.99</v>
      </c>
      <c r="CD27" s="24">
        <f t="shared" si="8"/>
        <v>20406080.789999999</v>
      </c>
      <c r="CE27" s="24">
        <f t="shared" si="8"/>
        <v>99450.95</v>
      </c>
      <c r="CF27" s="24">
        <f t="shared" si="8"/>
        <v>63275.26</v>
      </c>
      <c r="CG27" s="24">
        <f t="shared" si="8"/>
        <v>167678.67000000001</v>
      </c>
      <c r="CH27" s="24">
        <f t="shared" si="8"/>
        <v>73268.460000000006</v>
      </c>
      <c r="CI27" s="24">
        <f t="shared" si="8"/>
        <v>66558.649999999994</v>
      </c>
      <c r="CJ27" s="24">
        <f t="shared" si="8"/>
        <v>32690.99</v>
      </c>
      <c r="CK27" s="24">
        <f t="shared" si="8"/>
        <v>150570.10999999999</v>
      </c>
      <c r="CL27" s="24">
        <f t="shared" si="8"/>
        <v>309051.58</v>
      </c>
      <c r="CM27" s="24">
        <f t="shared" si="8"/>
        <v>1316532.1000000001</v>
      </c>
      <c r="CN27" s="24">
        <f t="shared" si="8"/>
        <v>551560.36</v>
      </c>
      <c r="CO27" s="24">
        <f t="shared" si="8"/>
        <v>389200.42</v>
      </c>
      <c r="CP27" s="24">
        <f t="shared" si="8"/>
        <v>6745191.5599999996</v>
      </c>
      <c r="CQ27" s="24">
        <f t="shared" si="8"/>
        <v>4127268</v>
      </c>
      <c r="CR27" s="24">
        <f t="shared" si="8"/>
        <v>481384.77</v>
      </c>
      <c r="CS27" s="24">
        <f t="shared" si="8"/>
        <v>232105.19</v>
      </c>
      <c r="CT27" s="24">
        <f t="shared" si="8"/>
        <v>125184.22</v>
      </c>
      <c r="CU27" s="24">
        <f t="shared" si="8"/>
        <v>167370</v>
      </c>
      <c r="CV27" s="24">
        <f t="shared" si="8"/>
        <v>67749.070000000007</v>
      </c>
      <c r="CW27" s="24">
        <f t="shared" si="8"/>
        <v>50239.93</v>
      </c>
      <c r="CX27" s="24">
        <f t="shared" si="8"/>
        <v>46147.97</v>
      </c>
      <c r="CY27" s="24">
        <f t="shared" si="8"/>
        <v>77025.17</v>
      </c>
      <c r="CZ27" s="24">
        <f t="shared" si="8"/>
        <v>155829.97</v>
      </c>
      <c r="DA27" s="24">
        <f t="shared" si="8"/>
        <v>95934.95</v>
      </c>
      <c r="DB27" s="24">
        <f t="shared" si="8"/>
        <v>614465.39</v>
      </c>
      <c r="DC27" s="24">
        <f t="shared" si="8"/>
        <v>89971.92</v>
      </c>
      <c r="DD27" s="24">
        <f t="shared" si="8"/>
        <v>116306.52</v>
      </c>
      <c r="DE27" s="24">
        <f t="shared" si="8"/>
        <v>138349.85999999999</v>
      </c>
      <c r="DF27" s="24">
        <f t="shared" si="8"/>
        <v>58965.27</v>
      </c>
      <c r="DG27" s="24">
        <f t="shared" si="8"/>
        <v>68988.11</v>
      </c>
      <c r="DH27" s="24">
        <f t="shared" si="8"/>
        <v>5199221.8099999996</v>
      </c>
      <c r="DI27" s="24">
        <f t="shared" si="8"/>
        <v>33744.01</v>
      </c>
      <c r="DJ27" s="24">
        <f t="shared" si="8"/>
        <v>568740.78</v>
      </c>
      <c r="DK27" s="24">
        <f t="shared" si="8"/>
        <v>951988.68</v>
      </c>
      <c r="DL27" s="24">
        <f t="shared" si="8"/>
        <v>209272</v>
      </c>
      <c r="DM27" s="24">
        <f t="shared" si="8"/>
        <v>80742.820000000007</v>
      </c>
      <c r="DN27" s="24">
        <f t="shared" si="8"/>
        <v>1497346.3599999999</v>
      </c>
      <c r="DO27" s="24">
        <f t="shared" si="8"/>
        <v>190780.67</v>
      </c>
      <c r="DP27" s="24">
        <f t="shared" si="8"/>
        <v>387500.62</v>
      </c>
      <c r="DQ27" s="24">
        <f t="shared" si="8"/>
        <v>426735.57</v>
      </c>
      <c r="DR27" s="24">
        <f t="shared" si="8"/>
        <v>107056.77</v>
      </c>
      <c r="DS27" s="24">
        <f t="shared" si="8"/>
        <v>179861.59</v>
      </c>
      <c r="DT27" s="24">
        <f t="shared" si="8"/>
        <v>174013.05</v>
      </c>
      <c r="DU27" s="24">
        <f t="shared" si="8"/>
        <v>137574.44</v>
      </c>
      <c r="DV27" s="24">
        <f t="shared" si="8"/>
        <v>22444.63</v>
      </c>
      <c r="DW27" s="24">
        <f t="shared" si="8"/>
        <v>109531.59</v>
      </c>
      <c r="DX27" s="24">
        <f t="shared" si="8"/>
        <v>44364.74</v>
      </c>
      <c r="DY27" s="24">
        <f t="shared" si="8"/>
        <v>48294.97</v>
      </c>
      <c r="DZ27" s="24">
        <f t="shared" si="8"/>
        <v>23742.7</v>
      </c>
      <c r="EA27" s="24">
        <f t="shared" si="8"/>
        <v>91802.38</v>
      </c>
      <c r="EB27" s="24">
        <f t="shared" si="8"/>
        <v>690841.92</v>
      </c>
      <c r="EC27" s="24">
        <f t="shared" ref="EC27:GF27" si="9">EC25-EC26</f>
        <v>207940.07</v>
      </c>
      <c r="ED27" s="24">
        <f t="shared" si="9"/>
        <v>216405.04</v>
      </c>
      <c r="EE27" s="24">
        <f t="shared" si="9"/>
        <v>136560.29</v>
      </c>
      <c r="EF27" s="24">
        <f t="shared" si="9"/>
        <v>546929</v>
      </c>
      <c r="EG27" s="24">
        <f t="shared" si="9"/>
        <v>44543.87</v>
      </c>
      <c r="EH27" s="24">
        <f t="shared" si="9"/>
        <v>148863.14000000001</v>
      </c>
      <c r="EI27" s="24">
        <f t="shared" si="9"/>
        <v>104317.3</v>
      </c>
      <c r="EJ27" s="24">
        <f t="shared" si="9"/>
        <v>47309.87</v>
      </c>
      <c r="EK27" s="24">
        <f t="shared" si="9"/>
        <v>1896497.1400000001</v>
      </c>
      <c r="EL27" s="24">
        <f t="shared" si="9"/>
        <v>2253198.2000000002</v>
      </c>
      <c r="EM27" s="24">
        <f t="shared" si="9"/>
        <v>172241.73</v>
      </c>
      <c r="EN27" s="24">
        <f t="shared" si="9"/>
        <v>107094</v>
      </c>
      <c r="EO27" s="24">
        <f t="shared" si="9"/>
        <v>131491.04999999999</v>
      </c>
      <c r="EP27" s="24">
        <f t="shared" si="9"/>
        <v>166430.51999999999</v>
      </c>
      <c r="EQ27" s="24">
        <f t="shared" si="9"/>
        <v>86608.3</v>
      </c>
      <c r="ER27" s="24">
        <f t="shared" si="9"/>
        <v>144001.48000000001</v>
      </c>
      <c r="ES27" s="24">
        <f t="shared" si="9"/>
        <v>570290.86</v>
      </c>
      <c r="ET27" s="24">
        <f t="shared" si="9"/>
        <v>136437.94</v>
      </c>
      <c r="EU27" s="24">
        <f t="shared" si="9"/>
        <v>102702.64</v>
      </c>
      <c r="EV27" s="24">
        <f t="shared" si="9"/>
        <v>106195</v>
      </c>
      <c r="EW27" s="24">
        <f t="shared" si="9"/>
        <v>125692.44</v>
      </c>
      <c r="EX27" s="24">
        <f t="shared" si="9"/>
        <v>0</v>
      </c>
      <c r="EY27" s="24">
        <f t="shared" si="9"/>
        <v>181783</v>
      </c>
      <c r="EZ27" s="24">
        <f t="shared" si="9"/>
        <v>76444</v>
      </c>
      <c r="FA27" s="24">
        <f t="shared" si="9"/>
        <v>29980.959999999999</v>
      </c>
      <c r="FB27" s="24">
        <f t="shared" si="9"/>
        <v>49042.239999999998</v>
      </c>
      <c r="FC27" s="24">
        <f t="shared" si="9"/>
        <v>1118791.74</v>
      </c>
      <c r="FD27" s="24">
        <f t="shared" si="9"/>
        <v>173286.69</v>
      </c>
      <c r="FE27" s="24">
        <f t="shared" si="9"/>
        <v>990161.47000000009</v>
      </c>
      <c r="FF27" s="24">
        <f t="shared" si="9"/>
        <v>145705.82999999999</v>
      </c>
      <c r="FG27" s="24">
        <f t="shared" si="9"/>
        <v>130431.44</v>
      </c>
      <c r="FH27" s="24">
        <f t="shared" si="9"/>
        <v>92025.56</v>
      </c>
      <c r="FI27" s="24">
        <f t="shared" si="9"/>
        <v>37175.440000000002</v>
      </c>
      <c r="FJ27" s="24">
        <f t="shared" si="9"/>
        <v>76101.17</v>
      </c>
      <c r="FK27" s="24">
        <f t="shared" si="9"/>
        <v>507743.36</v>
      </c>
      <c r="FL27" s="24">
        <f t="shared" si="9"/>
        <v>294657.11</v>
      </c>
      <c r="FM27" s="24">
        <f t="shared" si="9"/>
        <v>952659</v>
      </c>
      <c r="FN27" s="24">
        <f t="shared" si="9"/>
        <v>906026.6</v>
      </c>
      <c r="FO27" s="24">
        <f t="shared" si="9"/>
        <v>791219.81</v>
      </c>
      <c r="FP27" s="24">
        <f t="shared" si="9"/>
        <v>3973515.1</v>
      </c>
      <c r="FQ27" s="24">
        <f t="shared" si="9"/>
        <v>617650.42000000004</v>
      </c>
      <c r="FR27" s="24">
        <f t="shared" si="9"/>
        <v>740169.53</v>
      </c>
      <c r="FS27" s="24">
        <f t="shared" si="9"/>
        <v>355618.78</v>
      </c>
      <c r="FT27" s="24">
        <f t="shared" si="9"/>
        <v>92754.75</v>
      </c>
      <c r="FU27" s="24">
        <f t="shared" si="9"/>
        <v>153390.04999999999</v>
      </c>
      <c r="FV27" s="24">
        <f t="shared" si="9"/>
        <v>129764.4</v>
      </c>
      <c r="FW27" s="24">
        <f t="shared" si="9"/>
        <v>286098.46999999997</v>
      </c>
      <c r="FX27" s="24">
        <f t="shared" si="9"/>
        <v>312661.09999999998</v>
      </c>
      <c r="FY27" s="24">
        <f t="shared" si="9"/>
        <v>193042.26</v>
      </c>
      <c r="FZ27" s="24">
        <f t="shared" si="9"/>
        <v>71760.19</v>
      </c>
      <c r="GA27" s="24">
        <f t="shared" si="9"/>
        <v>1125824.06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220345820.16</v>
      </c>
      <c r="GJ27" s="34"/>
    </row>
    <row r="28" spans="1:194" ht="26.25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4" ht="30">
      <c r="A29" s="43">
        <v>5</v>
      </c>
      <c r="B29" s="44" t="s">
        <v>542</v>
      </c>
      <c r="C29" s="16">
        <v>5</v>
      </c>
      <c r="E29" s="24">
        <f t="shared" si="10"/>
        <v>1646</v>
      </c>
      <c r="F29" s="24">
        <f t="shared" si="10"/>
        <v>6277</v>
      </c>
      <c r="G29" s="24">
        <f t="shared" si="10"/>
        <v>1345</v>
      </c>
      <c r="H29" s="24">
        <f t="shared" si="10"/>
        <v>6502</v>
      </c>
      <c r="I29" s="24">
        <f t="shared" si="10"/>
        <v>1129</v>
      </c>
      <c r="J29" s="24">
        <f t="shared" si="10"/>
        <v>522</v>
      </c>
      <c r="K29" s="24">
        <f t="shared" si="10"/>
        <v>1574</v>
      </c>
      <c r="L29" s="24">
        <f t="shared" si="10"/>
        <v>813</v>
      </c>
      <c r="M29" s="24">
        <f t="shared" si="10"/>
        <v>462</v>
      </c>
      <c r="N29" s="24">
        <f t="shared" si="10"/>
        <v>566.70000000000005</v>
      </c>
      <c r="O29" s="24">
        <f t="shared" si="10"/>
        <v>319.39999999999998</v>
      </c>
      <c r="P29" s="24">
        <f t="shared" si="10"/>
        <v>15736</v>
      </c>
      <c r="Q29" s="24">
        <f t="shared" si="10"/>
        <v>3840</v>
      </c>
      <c r="R29" s="24">
        <f t="shared" si="10"/>
        <v>318</v>
      </c>
      <c r="S29" s="24">
        <f t="shared" si="10"/>
        <v>7242</v>
      </c>
      <c r="T29" s="24">
        <f t="shared" si="10"/>
        <v>418</v>
      </c>
      <c r="U29" s="24">
        <f t="shared" si="10"/>
        <v>772</v>
      </c>
      <c r="V29" s="24">
        <f t="shared" si="10"/>
        <v>468.5</v>
      </c>
      <c r="W29" s="24">
        <f t="shared" si="10"/>
        <v>227</v>
      </c>
      <c r="X29" s="24">
        <f t="shared" si="10"/>
        <v>346.5</v>
      </c>
      <c r="Y29" s="24">
        <f t="shared" si="10"/>
        <v>106</v>
      </c>
      <c r="Z29" s="24">
        <f t="shared" si="10"/>
        <v>207</v>
      </c>
      <c r="AA29" s="24">
        <f t="shared" si="10"/>
        <v>281</v>
      </c>
      <c r="AB29" s="24">
        <f t="shared" si="10"/>
        <v>286.10000000000002</v>
      </c>
      <c r="AC29" s="24">
        <f t="shared" si="10"/>
        <v>8844.2999999999993</v>
      </c>
      <c r="AD29" s="24">
        <f t="shared" si="10"/>
        <v>12592</v>
      </c>
      <c r="AE29" s="24">
        <f t="shared" si="10"/>
        <v>531</v>
      </c>
      <c r="AF29" s="24">
        <f t="shared" si="10"/>
        <v>299</v>
      </c>
      <c r="AG29" s="24">
        <f t="shared" si="10"/>
        <v>432</v>
      </c>
      <c r="AH29" s="24">
        <f t="shared" si="10"/>
        <v>401</v>
      </c>
      <c r="AI29" s="24">
        <f t="shared" si="10"/>
        <v>1698.5</v>
      </c>
      <c r="AJ29" s="24">
        <f t="shared" si="10"/>
        <v>581</v>
      </c>
      <c r="AK29" s="24">
        <f t="shared" si="10"/>
        <v>247</v>
      </c>
      <c r="AL29" s="24">
        <f t="shared" si="10"/>
        <v>232</v>
      </c>
      <c r="AM29" s="24">
        <f t="shared" si="10"/>
        <v>507</v>
      </c>
      <c r="AN29" s="24">
        <f t="shared" si="10"/>
        <v>239</v>
      </c>
      <c r="AO29" s="24">
        <f t="shared" si="10"/>
        <v>413</v>
      </c>
      <c r="AP29" s="24">
        <f t="shared" si="10"/>
        <v>354</v>
      </c>
      <c r="AQ29" s="24">
        <f t="shared" si="10"/>
        <v>2176</v>
      </c>
      <c r="AR29" s="24">
        <f t="shared" si="10"/>
        <v>16104.7</v>
      </c>
      <c r="AS29" s="24">
        <f t="shared" si="10"/>
        <v>621.70000000000005</v>
      </c>
      <c r="AT29" s="24">
        <f t="shared" si="10"/>
        <v>17698</v>
      </c>
      <c r="AU29" s="24">
        <f t="shared" si="10"/>
        <v>2174</v>
      </c>
      <c r="AV29" s="24">
        <f t="shared" si="10"/>
        <v>1466</v>
      </c>
      <c r="AW29" s="24">
        <f t="shared" si="10"/>
        <v>1008</v>
      </c>
      <c r="AX29" s="24">
        <f t="shared" si="10"/>
        <v>895.8</v>
      </c>
      <c r="AY29" s="24">
        <f t="shared" si="10"/>
        <v>176</v>
      </c>
      <c r="AZ29" s="24">
        <f t="shared" si="10"/>
        <v>97</v>
      </c>
      <c r="BA29" s="24">
        <f t="shared" si="10"/>
        <v>863.8</v>
      </c>
      <c r="BB29" s="24">
        <f t="shared" si="10"/>
        <v>2553</v>
      </c>
      <c r="BC29" s="24">
        <f t="shared" si="10"/>
        <v>3408</v>
      </c>
      <c r="BD29" s="24">
        <f t="shared" si="10"/>
        <v>3482.7</v>
      </c>
      <c r="BE29" s="24">
        <f t="shared" si="10"/>
        <v>6405.1</v>
      </c>
      <c r="BF29" s="24">
        <f t="shared" si="10"/>
        <v>309</v>
      </c>
      <c r="BG29" s="24">
        <f t="shared" si="10"/>
        <v>653</v>
      </c>
      <c r="BH29" s="24">
        <f t="shared" si="10"/>
        <v>9941</v>
      </c>
      <c r="BI29" s="24">
        <f t="shared" si="10"/>
        <v>1361.8</v>
      </c>
      <c r="BJ29" s="24">
        <f t="shared" si="10"/>
        <v>557</v>
      </c>
      <c r="BK29" s="24">
        <f t="shared" si="10"/>
        <v>609</v>
      </c>
      <c r="BL29" s="24">
        <f t="shared" si="10"/>
        <v>2652.2</v>
      </c>
      <c r="BM29" s="24">
        <f t="shared" si="10"/>
        <v>4479</v>
      </c>
      <c r="BN29" s="24">
        <f t="shared" si="10"/>
        <v>437.7</v>
      </c>
      <c r="BO29" s="24">
        <f t="shared" si="10"/>
        <v>698.5</v>
      </c>
      <c r="BP29" s="24">
        <f t="shared" si="10"/>
        <v>667</v>
      </c>
      <c r="BQ29" s="24">
        <f t="shared" si="11"/>
        <v>1254</v>
      </c>
      <c r="BR29" s="24">
        <f t="shared" si="11"/>
        <v>435.1</v>
      </c>
      <c r="BS29" s="24">
        <f t="shared" si="11"/>
        <v>1580</v>
      </c>
      <c r="BT29" s="24">
        <f t="shared" si="11"/>
        <v>1991.2</v>
      </c>
      <c r="BU29" s="24">
        <f t="shared" si="11"/>
        <v>301</v>
      </c>
      <c r="BV29" s="24">
        <f t="shared" si="11"/>
        <v>416</v>
      </c>
      <c r="BW29" s="24">
        <f t="shared" si="11"/>
        <v>378.2</v>
      </c>
      <c r="BX29" s="24">
        <f t="shared" si="11"/>
        <v>616</v>
      </c>
      <c r="BY29" s="24">
        <f t="shared" si="11"/>
        <v>848</v>
      </c>
      <c r="BZ29" s="24">
        <f t="shared" si="11"/>
        <v>18.3</v>
      </c>
      <c r="CA29" s="24">
        <f t="shared" si="11"/>
        <v>505</v>
      </c>
      <c r="CB29" s="24">
        <f t="shared" si="11"/>
        <v>213</v>
      </c>
      <c r="CC29" s="24">
        <f t="shared" si="11"/>
        <v>625.20000000000005</v>
      </c>
      <c r="CD29" s="24">
        <f t="shared" si="11"/>
        <v>23118</v>
      </c>
      <c r="CE29" s="24">
        <f t="shared" si="11"/>
        <v>338</v>
      </c>
      <c r="CF29" s="24">
        <f t="shared" si="11"/>
        <v>203</v>
      </c>
      <c r="CG29" s="24">
        <f t="shared" si="11"/>
        <v>600</v>
      </c>
      <c r="CH29" s="24">
        <f t="shared" si="11"/>
        <v>477.3</v>
      </c>
      <c r="CI29" s="24">
        <f t="shared" si="11"/>
        <v>204</v>
      </c>
      <c r="CJ29" s="24">
        <f t="shared" si="11"/>
        <v>204</v>
      </c>
      <c r="CK29" s="24">
        <f t="shared" si="11"/>
        <v>503</v>
      </c>
      <c r="CL29" s="24">
        <f t="shared" si="11"/>
        <v>386.2</v>
      </c>
      <c r="CM29" s="24">
        <f t="shared" si="11"/>
        <v>2324</v>
      </c>
      <c r="CN29" s="24">
        <f t="shared" si="11"/>
        <v>737.2</v>
      </c>
      <c r="CO29" s="24">
        <f t="shared" si="11"/>
        <v>853.2</v>
      </c>
      <c r="CP29" s="24">
        <f t="shared" si="11"/>
        <v>9267</v>
      </c>
      <c r="CQ29" s="24">
        <f t="shared" si="11"/>
        <v>6357</v>
      </c>
      <c r="CR29" s="24">
        <f t="shared" si="11"/>
        <v>489</v>
      </c>
      <c r="CS29" s="24">
        <f t="shared" si="11"/>
        <v>402</v>
      </c>
      <c r="CT29" s="24">
        <f t="shared" si="11"/>
        <v>291</v>
      </c>
      <c r="CU29" s="24">
        <f t="shared" si="11"/>
        <v>395</v>
      </c>
      <c r="CV29" s="24">
        <f t="shared" si="11"/>
        <v>152</v>
      </c>
      <c r="CW29" s="24">
        <f t="shared" si="11"/>
        <v>514</v>
      </c>
      <c r="CX29" s="24">
        <f t="shared" si="11"/>
        <v>323.3</v>
      </c>
      <c r="CY29" s="24">
        <f t="shared" si="11"/>
        <v>520</v>
      </c>
      <c r="CZ29" s="24">
        <f t="shared" si="11"/>
        <v>520</v>
      </c>
      <c r="DA29" s="24">
        <f t="shared" si="11"/>
        <v>494</v>
      </c>
      <c r="DB29" s="24">
        <f t="shared" si="11"/>
        <v>1159</v>
      </c>
      <c r="DC29" s="24">
        <f t="shared" si="11"/>
        <v>321</v>
      </c>
      <c r="DD29" s="24">
        <f t="shared" si="11"/>
        <v>302</v>
      </c>
      <c r="DE29" s="24">
        <f t="shared" si="11"/>
        <v>398.4</v>
      </c>
      <c r="DF29" s="24">
        <f t="shared" si="11"/>
        <v>102</v>
      </c>
      <c r="DG29" s="24">
        <f t="shared" si="11"/>
        <v>176</v>
      </c>
      <c r="DH29" s="24">
        <f t="shared" si="11"/>
        <v>9406</v>
      </c>
      <c r="DI29" s="24">
        <f t="shared" si="11"/>
        <v>797</v>
      </c>
      <c r="DJ29" s="24">
        <f t="shared" si="11"/>
        <v>994</v>
      </c>
      <c r="DK29" s="24">
        <f t="shared" si="11"/>
        <v>2507</v>
      </c>
      <c r="DL29" s="24">
        <f t="shared" si="11"/>
        <v>352.3</v>
      </c>
      <c r="DM29" s="24">
        <f t="shared" si="11"/>
        <v>237</v>
      </c>
      <c r="DN29" s="24">
        <f t="shared" si="11"/>
        <v>2481</v>
      </c>
      <c r="DO29" s="24">
        <f t="shared" si="11"/>
        <v>500</v>
      </c>
      <c r="DP29" s="24">
        <f t="shared" si="11"/>
        <v>611</v>
      </c>
      <c r="DQ29" s="24">
        <f t="shared" si="11"/>
        <v>1358</v>
      </c>
      <c r="DR29" s="24">
        <f t="shared" si="11"/>
        <v>365</v>
      </c>
      <c r="DS29" s="24">
        <f t="shared" si="11"/>
        <v>594</v>
      </c>
      <c r="DT29" s="24">
        <f t="shared" si="11"/>
        <v>328</v>
      </c>
      <c r="DU29" s="24">
        <f t="shared" si="11"/>
        <v>233</v>
      </c>
      <c r="DV29" s="24">
        <f t="shared" si="11"/>
        <v>74</v>
      </c>
      <c r="DW29" s="24">
        <f t="shared" si="11"/>
        <v>437</v>
      </c>
      <c r="DX29" s="24">
        <f t="shared" si="11"/>
        <v>91</v>
      </c>
      <c r="DY29" s="24">
        <f t="shared" si="11"/>
        <v>128</v>
      </c>
      <c r="DZ29" s="24">
        <f t="shared" si="11"/>
        <v>50</v>
      </c>
      <c r="EA29" s="24">
        <f t="shared" si="11"/>
        <v>159</v>
      </c>
      <c r="EB29" s="24">
        <f t="shared" si="11"/>
        <v>1481</v>
      </c>
      <c r="EC29" s="24">
        <f t="shared" si="12"/>
        <v>593</v>
      </c>
      <c r="ED29" s="24">
        <f t="shared" si="12"/>
        <v>670</v>
      </c>
      <c r="EE29" s="24">
        <f t="shared" si="12"/>
        <v>474</v>
      </c>
      <c r="EF29" s="24">
        <f t="shared" si="12"/>
        <v>555</v>
      </c>
      <c r="EG29" s="24">
        <f t="shared" si="12"/>
        <v>168</v>
      </c>
      <c r="EH29" s="24">
        <f t="shared" si="12"/>
        <v>443.8</v>
      </c>
      <c r="EI29" s="24">
        <f t="shared" si="12"/>
        <v>335</v>
      </c>
      <c r="EJ29" s="24">
        <f t="shared" si="12"/>
        <v>109</v>
      </c>
      <c r="EK29" s="24">
        <f t="shared" si="12"/>
        <v>2657.5</v>
      </c>
      <c r="EL29" s="24">
        <f t="shared" si="12"/>
        <v>5508.1</v>
      </c>
      <c r="EM29" s="24">
        <f t="shared" si="12"/>
        <v>570</v>
      </c>
      <c r="EN29" s="24">
        <f t="shared" si="12"/>
        <v>403.8</v>
      </c>
      <c r="EO29" s="24">
        <f t="shared" si="12"/>
        <v>520</v>
      </c>
      <c r="EP29" s="24">
        <f t="shared" si="12"/>
        <v>285</v>
      </c>
      <c r="EQ29" s="24">
        <f t="shared" si="12"/>
        <v>279</v>
      </c>
      <c r="ER29" s="24">
        <f t="shared" si="12"/>
        <v>408.4</v>
      </c>
      <c r="ES29" s="24">
        <f t="shared" si="12"/>
        <v>649.5</v>
      </c>
      <c r="ET29" s="24">
        <f t="shared" si="12"/>
        <v>417</v>
      </c>
      <c r="EU29" s="24">
        <f t="shared" si="12"/>
        <v>308</v>
      </c>
      <c r="EV29" s="24">
        <f t="shared" si="12"/>
        <v>323</v>
      </c>
      <c r="EW29" s="24">
        <f t="shared" si="12"/>
        <v>349</v>
      </c>
      <c r="EX29" s="24">
        <f t="shared" si="12"/>
        <v>0</v>
      </c>
      <c r="EY29" s="24">
        <f t="shared" si="12"/>
        <v>91</v>
      </c>
      <c r="EZ29" s="24">
        <f t="shared" si="12"/>
        <v>208</v>
      </c>
      <c r="FA29" s="24">
        <f t="shared" si="12"/>
        <v>136</v>
      </c>
      <c r="FB29" s="24">
        <f t="shared" si="12"/>
        <v>174</v>
      </c>
      <c r="FC29" s="24">
        <f t="shared" si="12"/>
        <v>1560</v>
      </c>
      <c r="FD29" s="24">
        <f t="shared" si="12"/>
        <v>537</v>
      </c>
      <c r="FE29" s="24">
        <f t="shared" si="12"/>
        <v>1574</v>
      </c>
      <c r="FF29" s="24">
        <f t="shared" si="12"/>
        <v>555</v>
      </c>
      <c r="FG29" s="24">
        <f t="shared" si="12"/>
        <v>313</v>
      </c>
      <c r="FH29" s="24">
        <f t="shared" si="12"/>
        <v>254</v>
      </c>
      <c r="FI29" s="24">
        <f t="shared" si="12"/>
        <v>184</v>
      </c>
      <c r="FJ29" s="24">
        <f t="shared" si="12"/>
        <v>456</v>
      </c>
      <c r="FK29" s="24">
        <f t="shared" si="12"/>
        <v>953</v>
      </c>
      <c r="FL29" s="24">
        <f t="shared" si="12"/>
        <v>776</v>
      </c>
      <c r="FM29" s="24">
        <f t="shared" si="12"/>
        <v>3102</v>
      </c>
      <c r="FN29" s="24">
        <f t="shared" si="12"/>
        <v>1667.3</v>
      </c>
      <c r="FO29" s="24">
        <f t="shared" si="12"/>
        <v>1222</v>
      </c>
      <c r="FP29" s="24">
        <f t="shared" si="12"/>
        <v>4360.3</v>
      </c>
      <c r="FQ29" s="24">
        <f t="shared" si="12"/>
        <v>1027</v>
      </c>
      <c r="FR29" s="24">
        <f t="shared" si="12"/>
        <v>821</v>
      </c>
      <c r="FS29" s="24">
        <f t="shared" si="12"/>
        <v>1106</v>
      </c>
      <c r="FT29" s="24">
        <f t="shared" si="12"/>
        <v>306</v>
      </c>
      <c r="FU29" s="24">
        <f t="shared" si="12"/>
        <v>440</v>
      </c>
      <c r="FV29" s="24">
        <f t="shared" si="12"/>
        <v>677</v>
      </c>
      <c r="FW29" s="24">
        <f t="shared" si="12"/>
        <v>856.3</v>
      </c>
      <c r="FX29" s="24">
        <f t="shared" si="12"/>
        <v>1200</v>
      </c>
      <c r="FY29" s="24">
        <f t="shared" si="12"/>
        <v>537</v>
      </c>
      <c r="FZ29" s="24">
        <f t="shared" si="12"/>
        <v>208</v>
      </c>
      <c r="GA29" s="24">
        <f t="shared" si="12"/>
        <v>1567.6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287659.49999999994</v>
      </c>
      <c r="GI29" s="19"/>
    </row>
    <row r="30" spans="1:194" ht="26.25">
      <c r="A30" s="43">
        <v>6</v>
      </c>
      <c r="B30" s="45" t="s">
        <v>543</v>
      </c>
      <c r="C30" s="16">
        <v>6</v>
      </c>
      <c r="E30" s="24">
        <f t="shared" si="10"/>
        <v>172</v>
      </c>
      <c r="F30" s="24">
        <f t="shared" si="10"/>
        <v>176</v>
      </c>
      <c r="G30" s="24">
        <f t="shared" si="10"/>
        <v>178</v>
      </c>
      <c r="H30" s="24">
        <f t="shared" si="10"/>
        <v>175</v>
      </c>
      <c r="I30" s="24">
        <f t="shared" si="10"/>
        <v>146</v>
      </c>
      <c r="J30" s="24">
        <f t="shared" si="10"/>
        <v>164</v>
      </c>
      <c r="K30" s="24">
        <f t="shared" si="10"/>
        <v>176</v>
      </c>
      <c r="L30" s="24">
        <f t="shared" si="10"/>
        <v>168</v>
      </c>
      <c r="M30" s="24">
        <f t="shared" si="10"/>
        <v>143</v>
      </c>
      <c r="N30" s="24">
        <f t="shared" si="10"/>
        <v>176</v>
      </c>
      <c r="O30" s="24">
        <f t="shared" si="10"/>
        <v>172</v>
      </c>
      <c r="P30" s="24">
        <f t="shared" si="10"/>
        <v>178</v>
      </c>
      <c r="Q30" s="24">
        <f t="shared" si="10"/>
        <v>173</v>
      </c>
      <c r="R30" s="24">
        <f t="shared" si="10"/>
        <v>144</v>
      </c>
      <c r="S30" s="24">
        <f t="shared" si="10"/>
        <v>175</v>
      </c>
      <c r="T30" s="24">
        <f t="shared" si="10"/>
        <v>162</v>
      </c>
      <c r="U30" s="24">
        <f t="shared" si="10"/>
        <v>167</v>
      </c>
      <c r="V30" s="24">
        <f t="shared" si="10"/>
        <v>144</v>
      </c>
      <c r="W30" s="24">
        <f t="shared" si="10"/>
        <v>146</v>
      </c>
      <c r="X30" s="24">
        <f t="shared" si="10"/>
        <v>144</v>
      </c>
      <c r="Y30" s="24">
        <f t="shared" si="10"/>
        <v>143</v>
      </c>
      <c r="Z30" s="24">
        <f t="shared" si="10"/>
        <v>140</v>
      </c>
      <c r="AA30" s="24">
        <f t="shared" si="10"/>
        <v>144</v>
      </c>
      <c r="AB30" s="24">
        <f t="shared" si="10"/>
        <v>146</v>
      </c>
      <c r="AC30" s="24">
        <f t="shared" si="10"/>
        <v>175</v>
      </c>
      <c r="AD30" s="24">
        <f t="shared" si="10"/>
        <v>172</v>
      </c>
      <c r="AE30" s="24">
        <f t="shared" si="10"/>
        <v>167</v>
      </c>
      <c r="AF30" s="24">
        <f t="shared" si="10"/>
        <v>149</v>
      </c>
      <c r="AG30" s="24">
        <f t="shared" si="10"/>
        <v>165</v>
      </c>
      <c r="AH30" s="24">
        <f t="shared" si="10"/>
        <v>169</v>
      </c>
      <c r="AI30" s="24">
        <f t="shared" si="10"/>
        <v>163</v>
      </c>
      <c r="AJ30" s="24">
        <f t="shared" si="10"/>
        <v>160</v>
      </c>
      <c r="AK30" s="24">
        <f t="shared" si="10"/>
        <v>140</v>
      </c>
      <c r="AL30" s="24">
        <f t="shared" si="10"/>
        <v>145</v>
      </c>
      <c r="AM30" s="24">
        <f t="shared" si="10"/>
        <v>144</v>
      </c>
      <c r="AN30" s="24">
        <f t="shared" si="10"/>
        <v>143</v>
      </c>
      <c r="AO30" s="24">
        <f t="shared" si="10"/>
        <v>141</v>
      </c>
      <c r="AP30" s="24">
        <f t="shared" si="10"/>
        <v>143</v>
      </c>
      <c r="AQ30" s="24">
        <f t="shared" si="10"/>
        <v>167</v>
      </c>
      <c r="AR30" s="24">
        <f t="shared" si="10"/>
        <v>175</v>
      </c>
      <c r="AS30" s="24">
        <f t="shared" si="10"/>
        <v>142</v>
      </c>
      <c r="AT30" s="24">
        <f t="shared" si="10"/>
        <v>173</v>
      </c>
      <c r="AU30" s="24">
        <f t="shared" si="10"/>
        <v>171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137</v>
      </c>
      <c r="AZ30" s="24">
        <f t="shared" si="10"/>
        <v>131</v>
      </c>
      <c r="BA30" s="24">
        <f t="shared" si="10"/>
        <v>151</v>
      </c>
      <c r="BB30" s="24">
        <f t="shared" si="10"/>
        <v>180</v>
      </c>
      <c r="BC30" s="24">
        <f t="shared" si="10"/>
        <v>171</v>
      </c>
      <c r="BD30" s="24">
        <f t="shared" si="10"/>
        <v>171</v>
      </c>
      <c r="BE30" s="24">
        <f t="shared" si="10"/>
        <v>170</v>
      </c>
      <c r="BF30" s="24">
        <f t="shared" si="10"/>
        <v>170</v>
      </c>
      <c r="BG30" s="24">
        <f t="shared" si="10"/>
        <v>165</v>
      </c>
      <c r="BH30" s="24">
        <f t="shared" si="10"/>
        <v>171</v>
      </c>
      <c r="BI30" s="24">
        <f t="shared" si="10"/>
        <v>151</v>
      </c>
      <c r="BJ30" s="24">
        <f t="shared" si="10"/>
        <v>149</v>
      </c>
      <c r="BK30" s="24">
        <f t="shared" si="10"/>
        <v>145</v>
      </c>
      <c r="BL30" s="24">
        <f t="shared" si="10"/>
        <v>166</v>
      </c>
      <c r="BM30" s="24">
        <f t="shared" si="10"/>
        <v>168</v>
      </c>
      <c r="BN30" s="24">
        <f t="shared" si="10"/>
        <v>145</v>
      </c>
      <c r="BO30" s="24">
        <f t="shared" si="10"/>
        <v>147</v>
      </c>
      <c r="BP30" s="24">
        <f t="shared" si="10"/>
        <v>170</v>
      </c>
      <c r="BQ30" s="24">
        <f t="shared" si="11"/>
        <v>169</v>
      </c>
      <c r="BR30" s="24">
        <f t="shared" si="11"/>
        <v>144</v>
      </c>
      <c r="BS30" s="24">
        <f t="shared" si="11"/>
        <v>168</v>
      </c>
      <c r="BT30" s="24">
        <f t="shared" si="11"/>
        <v>149</v>
      </c>
      <c r="BU30" s="24">
        <f t="shared" si="11"/>
        <v>143</v>
      </c>
      <c r="BV30" s="24">
        <f t="shared" si="11"/>
        <v>149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145</v>
      </c>
      <c r="CB30" s="24">
        <f t="shared" si="11"/>
        <v>142</v>
      </c>
      <c r="CC30" s="24">
        <f t="shared" si="11"/>
        <v>148</v>
      </c>
      <c r="CD30" s="24">
        <f t="shared" si="11"/>
        <v>175</v>
      </c>
      <c r="CE30" s="24">
        <f t="shared" si="11"/>
        <v>144</v>
      </c>
      <c r="CF30" s="24">
        <f t="shared" si="11"/>
        <v>147</v>
      </c>
      <c r="CG30" s="24">
        <f t="shared" si="11"/>
        <v>155</v>
      </c>
      <c r="CH30" s="24">
        <f t="shared" si="11"/>
        <v>142</v>
      </c>
      <c r="CI30" s="24">
        <f t="shared" si="11"/>
        <v>169</v>
      </c>
      <c r="CJ30" s="24">
        <f t="shared" si="11"/>
        <v>160</v>
      </c>
      <c r="CK30" s="24">
        <f t="shared" si="11"/>
        <v>167</v>
      </c>
      <c r="CL30" s="24">
        <f t="shared" si="11"/>
        <v>170</v>
      </c>
      <c r="CM30" s="24">
        <f t="shared" si="11"/>
        <v>173</v>
      </c>
      <c r="CN30" s="24">
        <f t="shared" si="11"/>
        <v>167</v>
      </c>
      <c r="CO30" s="24">
        <f t="shared" si="11"/>
        <v>165</v>
      </c>
      <c r="CP30" s="24">
        <f t="shared" si="11"/>
        <v>180</v>
      </c>
      <c r="CQ30" s="24">
        <f t="shared" si="11"/>
        <v>167</v>
      </c>
      <c r="CR30" s="24">
        <f t="shared" si="11"/>
        <v>173</v>
      </c>
      <c r="CS30" s="24">
        <f t="shared" si="11"/>
        <v>149</v>
      </c>
      <c r="CT30" s="24">
        <f t="shared" si="11"/>
        <v>141</v>
      </c>
      <c r="CU30" s="24">
        <f t="shared" si="11"/>
        <v>142</v>
      </c>
      <c r="CV30" s="24">
        <f t="shared" si="11"/>
        <v>145</v>
      </c>
      <c r="CW30" s="24">
        <f t="shared" si="11"/>
        <v>148</v>
      </c>
      <c r="CX30" s="24">
        <f t="shared" si="11"/>
        <v>141</v>
      </c>
      <c r="CY30" s="24">
        <f t="shared" si="11"/>
        <v>147</v>
      </c>
      <c r="CZ30" s="24">
        <f t="shared" si="11"/>
        <v>143</v>
      </c>
      <c r="DA30" s="24">
        <f t="shared" si="11"/>
        <v>146</v>
      </c>
      <c r="DB30" s="24">
        <f t="shared" si="11"/>
        <v>166</v>
      </c>
      <c r="DC30" s="24">
        <f t="shared" si="11"/>
        <v>151</v>
      </c>
      <c r="DD30" s="24">
        <f t="shared" si="11"/>
        <v>163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144</v>
      </c>
      <c r="DJ30" s="24">
        <f t="shared" si="11"/>
        <v>171</v>
      </c>
      <c r="DK30" s="24">
        <f t="shared" si="11"/>
        <v>164</v>
      </c>
      <c r="DL30" s="24">
        <f t="shared" si="11"/>
        <v>164</v>
      </c>
      <c r="DM30" s="24">
        <f t="shared" si="11"/>
        <v>161</v>
      </c>
      <c r="DN30" s="24">
        <f t="shared" si="11"/>
        <v>171</v>
      </c>
      <c r="DO30" s="24">
        <f t="shared" si="11"/>
        <v>145</v>
      </c>
      <c r="DP30" s="24">
        <f t="shared" si="11"/>
        <v>168</v>
      </c>
      <c r="DQ30" s="24">
        <f t="shared" si="11"/>
        <v>170</v>
      </c>
      <c r="DR30" s="24">
        <f t="shared" si="11"/>
        <v>147</v>
      </c>
      <c r="DS30" s="24">
        <f t="shared" si="11"/>
        <v>166</v>
      </c>
      <c r="DT30" s="24">
        <f t="shared" si="11"/>
        <v>171</v>
      </c>
      <c r="DU30" s="24">
        <f t="shared" si="11"/>
        <v>171</v>
      </c>
      <c r="DV30" s="24">
        <f t="shared" si="11"/>
        <v>141</v>
      </c>
      <c r="DW30" s="24">
        <f t="shared" si="11"/>
        <v>159</v>
      </c>
      <c r="DX30" s="24">
        <f t="shared" si="11"/>
        <v>141</v>
      </c>
      <c r="DY30" s="24">
        <f t="shared" si="11"/>
        <v>167</v>
      </c>
      <c r="DZ30" s="24">
        <f t="shared" si="11"/>
        <v>163</v>
      </c>
      <c r="EA30" s="24">
        <f t="shared" si="11"/>
        <v>163</v>
      </c>
      <c r="EB30" s="24">
        <f t="shared" si="11"/>
        <v>170</v>
      </c>
      <c r="EC30" s="24">
        <f t="shared" si="12"/>
        <v>144</v>
      </c>
      <c r="ED30" s="24">
        <f t="shared" si="12"/>
        <v>168</v>
      </c>
      <c r="EE30" s="24">
        <f t="shared" si="12"/>
        <v>167</v>
      </c>
      <c r="EF30" s="24">
        <f t="shared" si="12"/>
        <v>177</v>
      </c>
      <c r="EG30" s="24">
        <f t="shared" si="12"/>
        <v>167</v>
      </c>
      <c r="EH30" s="24">
        <f t="shared" si="12"/>
        <v>148</v>
      </c>
      <c r="EI30" s="24">
        <f t="shared" si="12"/>
        <v>146</v>
      </c>
      <c r="EJ30" s="24">
        <f t="shared" si="12"/>
        <v>146</v>
      </c>
      <c r="EK30" s="24">
        <f t="shared" si="12"/>
        <v>172</v>
      </c>
      <c r="EL30" s="24">
        <f t="shared" si="12"/>
        <v>148</v>
      </c>
      <c r="EM30" s="24">
        <f t="shared" si="12"/>
        <v>150</v>
      </c>
      <c r="EN30" s="24">
        <f t="shared" si="12"/>
        <v>147</v>
      </c>
      <c r="EO30" s="24">
        <f t="shared" si="12"/>
        <v>143</v>
      </c>
      <c r="EP30" s="24">
        <f t="shared" si="12"/>
        <v>146</v>
      </c>
      <c r="EQ30" s="24">
        <f t="shared" si="12"/>
        <v>163</v>
      </c>
      <c r="ER30" s="24">
        <f t="shared" si="12"/>
        <v>162</v>
      </c>
      <c r="ES30" s="24">
        <f t="shared" si="12"/>
        <v>176</v>
      </c>
      <c r="ET30" s="24">
        <f t="shared" si="12"/>
        <v>162</v>
      </c>
      <c r="EU30" s="24">
        <f t="shared" si="12"/>
        <v>141</v>
      </c>
      <c r="EV30" s="24">
        <f t="shared" si="12"/>
        <v>142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161</v>
      </c>
      <c r="FA30" s="24">
        <f t="shared" si="12"/>
        <v>170</v>
      </c>
      <c r="FB30" s="24">
        <f t="shared" si="12"/>
        <v>144</v>
      </c>
      <c r="FC30" s="24">
        <f t="shared" si="12"/>
        <v>176</v>
      </c>
      <c r="FD30" s="24">
        <f t="shared" si="12"/>
        <v>142</v>
      </c>
      <c r="FE30" s="24">
        <f t="shared" si="12"/>
        <v>162</v>
      </c>
      <c r="FF30" s="24">
        <f t="shared" si="12"/>
        <v>158</v>
      </c>
      <c r="FG30" s="24">
        <f t="shared" si="12"/>
        <v>161</v>
      </c>
      <c r="FH30" s="24">
        <f t="shared" si="12"/>
        <v>143</v>
      </c>
      <c r="FI30" s="24">
        <f t="shared" si="12"/>
        <v>146</v>
      </c>
      <c r="FJ30" s="24">
        <f t="shared" si="12"/>
        <v>151</v>
      </c>
      <c r="FK30" s="24">
        <f t="shared" si="12"/>
        <v>161</v>
      </c>
      <c r="FL30" s="24">
        <f t="shared" si="12"/>
        <v>170</v>
      </c>
      <c r="FM30" s="24">
        <f t="shared" si="12"/>
        <v>173</v>
      </c>
      <c r="FN30" s="24">
        <f t="shared" si="12"/>
        <v>172</v>
      </c>
      <c r="FO30" s="24">
        <f t="shared" si="12"/>
        <v>171</v>
      </c>
      <c r="FP30" s="24">
        <f t="shared" si="12"/>
        <v>174</v>
      </c>
      <c r="FQ30" s="24">
        <f t="shared" si="12"/>
        <v>167</v>
      </c>
      <c r="FR30" s="24">
        <f t="shared" si="12"/>
        <v>167</v>
      </c>
      <c r="FS30" s="24">
        <f t="shared" si="12"/>
        <v>176</v>
      </c>
      <c r="FT30" s="24">
        <f t="shared" si="12"/>
        <v>150</v>
      </c>
      <c r="FU30" s="24">
        <f t="shared" si="12"/>
        <v>145</v>
      </c>
      <c r="FV30" s="24">
        <f t="shared" si="12"/>
        <v>144</v>
      </c>
      <c r="FW30" s="24">
        <f t="shared" si="12"/>
        <v>168</v>
      </c>
      <c r="FX30" s="24">
        <f t="shared" si="12"/>
        <v>163</v>
      </c>
      <c r="FY30" s="24">
        <f t="shared" si="12"/>
        <v>166</v>
      </c>
      <c r="FZ30" s="24">
        <f t="shared" si="12"/>
        <v>147</v>
      </c>
      <c r="GA30" s="24">
        <f t="shared" si="12"/>
        <v>173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28153</v>
      </c>
      <c r="GI30" s="23"/>
      <c r="GK30" s="4"/>
    </row>
    <row r="31" spans="1:194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283112</v>
      </c>
      <c r="F31" s="24">
        <f t="shared" si="14"/>
        <v>1104752</v>
      </c>
      <c r="G31" s="24">
        <f t="shared" si="14"/>
        <v>239410</v>
      </c>
      <c r="H31" s="24">
        <f t="shared" si="14"/>
        <v>1137850</v>
      </c>
      <c r="I31" s="24">
        <f t="shared" si="14"/>
        <v>164834</v>
      </c>
      <c r="J31" s="24">
        <f t="shared" si="14"/>
        <v>85608</v>
      </c>
      <c r="K31" s="24">
        <f t="shared" si="14"/>
        <v>277024</v>
      </c>
      <c r="L31" s="24">
        <f t="shared" si="14"/>
        <v>136584</v>
      </c>
      <c r="M31" s="24">
        <f t="shared" si="14"/>
        <v>66066</v>
      </c>
      <c r="N31" s="24">
        <f t="shared" si="14"/>
        <v>99739.199999999997</v>
      </c>
      <c r="O31" s="24">
        <f t="shared" si="14"/>
        <v>54936.800000000003</v>
      </c>
      <c r="P31" s="24">
        <f t="shared" si="14"/>
        <v>2801008</v>
      </c>
      <c r="Q31" s="24">
        <f t="shared" si="14"/>
        <v>664320</v>
      </c>
      <c r="R31" s="24">
        <f t="shared" si="14"/>
        <v>45792</v>
      </c>
      <c r="S31" s="24">
        <f t="shared" si="14"/>
        <v>1267350</v>
      </c>
      <c r="T31" s="24">
        <f t="shared" si="14"/>
        <v>67716</v>
      </c>
      <c r="U31" s="24">
        <f t="shared" si="14"/>
        <v>128924</v>
      </c>
      <c r="V31" s="24">
        <f t="shared" si="14"/>
        <v>67464</v>
      </c>
      <c r="W31" s="24">
        <f t="shared" si="14"/>
        <v>33142</v>
      </c>
      <c r="X31" s="24">
        <f t="shared" si="14"/>
        <v>49896</v>
      </c>
      <c r="Y31" s="24">
        <f t="shared" si="14"/>
        <v>15158</v>
      </c>
      <c r="Z31" s="24">
        <f t="shared" si="14"/>
        <v>28980</v>
      </c>
      <c r="AA31" s="24">
        <f t="shared" si="14"/>
        <v>40464</v>
      </c>
      <c r="AB31" s="24">
        <f t="shared" si="14"/>
        <v>41770.6</v>
      </c>
      <c r="AC31" s="24">
        <f t="shared" si="14"/>
        <v>1547752.5</v>
      </c>
      <c r="AD31" s="24">
        <f t="shared" si="14"/>
        <v>2165824</v>
      </c>
      <c r="AE31" s="24">
        <f t="shared" si="14"/>
        <v>88677</v>
      </c>
      <c r="AF31" s="24">
        <f t="shared" si="14"/>
        <v>44551</v>
      </c>
      <c r="AG31" s="24">
        <f t="shared" si="14"/>
        <v>71280</v>
      </c>
      <c r="AH31" s="24">
        <f t="shared" si="14"/>
        <v>67769</v>
      </c>
      <c r="AI31" s="24">
        <f t="shared" si="14"/>
        <v>276855.5</v>
      </c>
      <c r="AJ31" s="24">
        <f t="shared" si="14"/>
        <v>92960</v>
      </c>
      <c r="AK31" s="24">
        <f t="shared" si="14"/>
        <v>34580</v>
      </c>
      <c r="AL31" s="24">
        <f t="shared" si="14"/>
        <v>33640</v>
      </c>
      <c r="AM31" s="24">
        <f t="shared" si="14"/>
        <v>73008</v>
      </c>
      <c r="AN31" s="24">
        <f t="shared" si="14"/>
        <v>34177</v>
      </c>
      <c r="AO31" s="24">
        <f t="shared" si="14"/>
        <v>58233</v>
      </c>
      <c r="AP31" s="24">
        <f t="shared" si="14"/>
        <v>50622</v>
      </c>
      <c r="AQ31" s="24">
        <f t="shared" si="14"/>
        <v>363392</v>
      </c>
      <c r="AR31" s="24">
        <f t="shared" si="14"/>
        <v>2818322.5</v>
      </c>
      <c r="AS31" s="24">
        <f t="shared" si="14"/>
        <v>88281.4</v>
      </c>
      <c r="AT31" s="24">
        <f t="shared" si="14"/>
        <v>3061754</v>
      </c>
      <c r="AU31" s="24">
        <f t="shared" si="14"/>
        <v>371754</v>
      </c>
      <c r="AV31" s="24">
        <f t="shared" si="14"/>
        <v>249220</v>
      </c>
      <c r="AW31" s="24">
        <f t="shared" si="14"/>
        <v>139104</v>
      </c>
      <c r="AX31" s="24">
        <f t="shared" si="14"/>
        <v>127203.6</v>
      </c>
      <c r="AY31" s="24">
        <f t="shared" si="14"/>
        <v>24112</v>
      </c>
      <c r="AZ31" s="24">
        <f t="shared" si="14"/>
        <v>12707</v>
      </c>
      <c r="BA31" s="24">
        <f t="shared" si="14"/>
        <v>130433.8</v>
      </c>
      <c r="BB31" s="24">
        <f t="shared" si="14"/>
        <v>459540</v>
      </c>
      <c r="BC31" s="24">
        <f t="shared" si="14"/>
        <v>582768</v>
      </c>
      <c r="BD31" s="24">
        <f t="shared" si="14"/>
        <v>595541.69999999995</v>
      </c>
      <c r="BE31" s="24">
        <f t="shared" si="14"/>
        <v>1088867</v>
      </c>
      <c r="BF31" s="24">
        <f t="shared" si="14"/>
        <v>52530</v>
      </c>
      <c r="BG31" s="24">
        <f t="shared" si="14"/>
        <v>107745</v>
      </c>
      <c r="BH31" s="24">
        <f t="shared" si="14"/>
        <v>1699911</v>
      </c>
      <c r="BI31" s="24">
        <f t="shared" si="14"/>
        <v>205631.8</v>
      </c>
      <c r="BJ31" s="24">
        <f t="shared" si="14"/>
        <v>82993</v>
      </c>
      <c r="BK31" s="24">
        <f t="shared" si="14"/>
        <v>88305</v>
      </c>
      <c r="BL31" s="24">
        <f t="shared" si="14"/>
        <v>440265.2</v>
      </c>
      <c r="BM31" s="24">
        <f t="shared" si="14"/>
        <v>752472</v>
      </c>
      <c r="BN31" s="24">
        <f t="shared" si="14"/>
        <v>63466.5</v>
      </c>
      <c r="BO31" s="24">
        <f t="shared" si="14"/>
        <v>102679.5</v>
      </c>
      <c r="BP31" s="24">
        <f t="shared" si="14"/>
        <v>113390</v>
      </c>
      <c r="BQ31" s="24">
        <f t="shared" ref="BQ31:EB31" si="15">ROUND(BQ29*BQ30,2)</f>
        <v>211926</v>
      </c>
      <c r="BR31" s="24">
        <f t="shared" si="15"/>
        <v>62654.400000000001</v>
      </c>
      <c r="BS31" s="24">
        <f t="shared" si="15"/>
        <v>265440</v>
      </c>
      <c r="BT31" s="24">
        <f t="shared" si="15"/>
        <v>296688.8</v>
      </c>
      <c r="BU31" s="24">
        <f t="shared" si="15"/>
        <v>43043</v>
      </c>
      <c r="BV31" s="24">
        <f t="shared" si="15"/>
        <v>61984</v>
      </c>
      <c r="BW31" s="24">
        <f t="shared" si="15"/>
        <v>55973.599999999999</v>
      </c>
      <c r="BX31" s="24">
        <f t="shared" si="15"/>
        <v>89936</v>
      </c>
      <c r="BY31" s="24">
        <f t="shared" si="15"/>
        <v>145008</v>
      </c>
      <c r="BZ31" s="24">
        <f t="shared" si="15"/>
        <v>2635.2</v>
      </c>
      <c r="CA31" s="24">
        <f t="shared" si="15"/>
        <v>73225</v>
      </c>
      <c r="CB31" s="24">
        <f t="shared" si="15"/>
        <v>30246</v>
      </c>
      <c r="CC31" s="24">
        <f t="shared" si="15"/>
        <v>92529.600000000006</v>
      </c>
      <c r="CD31" s="24">
        <f t="shared" si="15"/>
        <v>4045650</v>
      </c>
      <c r="CE31" s="24">
        <f t="shared" si="15"/>
        <v>48672</v>
      </c>
      <c r="CF31" s="24">
        <f t="shared" si="15"/>
        <v>29841</v>
      </c>
      <c r="CG31" s="24">
        <f t="shared" si="15"/>
        <v>93000</v>
      </c>
      <c r="CH31" s="24">
        <f t="shared" si="15"/>
        <v>67776.600000000006</v>
      </c>
      <c r="CI31" s="24">
        <f t="shared" si="15"/>
        <v>34476</v>
      </c>
      <c r="CJ31" s="24">
        <f t="shared" si="15"/>
        <v>32640</v>
      </c>
      <c r="CK31" s="24">
        <f t="shared" si="15"/>
        <v>84001</v>
      </c>
      <c r="CL31" s="24">
        <f t="shared" si="15"/>
        <v>65654</v>
      </c>
      <c r="CM31" s="24">
        <f t="shared" si="15"/>
        <v>402052</v>
      </c>
      <c r="CN31" s="24">
        <f t="shared" si="15"/>
        <v>123112.4</v>
      </c>
      <c r="CO31" s="24">
        <f t="shared" si="15"/>
        <v>140778</v>
      </c>
      <c r="CP31" s="24">
        <f t="shared" si="15"/>
        <v>1668060</v>
      </c>
      <c r="CQ31" s="24">
        <f t="shared" si="15"/>
        <v>1061619</v>
      </c>
      <c r="CR31" s="24">
        <f t="shared" si="15"/>
        <v>84597</v>
      </c>
      <c r="CS31" s="24">
        <f t="shared" si="15"/>
        <v>59898</v>
      </c>
      <c r="CT31" s="24">
        <f t="shared" si="15"/>
        <v>41031</v>
      </c>
      <c r="CU31" s="24">
        <f t="shared" si="15"/>
        <v>56090</v>
      </c>
      <c r="CV31" s="24">
        <f t="shared" si="15"/>
        <v>22040</v>
      </c>
      <c r="CW31" s="24">
        <f t="shared" si="15"/>
        <v>76072</v>
      </c>
      <c r="CX31" s="24">
        <f t="shared" si="15"/>
        <v>45585.3</v>
      </c>
      <c r="CY31" s="24">
        <f t="shared" si="15"/>
        <v>76440</v>
      </c>
      <c r="CZ31" s="24">
        <f t="shared" si="15"/>
        <v>74360</v>
      </c>
      <c r="DA31" s="24">
        <f t="shared" si="15"/>
        <v>72124</v>
      </c>
      <c r="DB31" s="24">
        <f t="shared" si="15"/>
        <v>192394</v>
      </c>
      <c r="DC31" s="24">
        <f t="shared" si="15"/>
        <v>48471</v>
      </c>
      <c r="DD31" s="24">
        <f t="shared" si="15"/>
        <v>49226</v>
      </c>
      <c r="DE31" s="24">
        <f t="shared" si="15"/>
        <v>64939.199999999997</v>
      </c>
      <c r="DF31" s="24">
        <f t="shared" si="15"/>
        <v>14688</v>
      </c>
      <c r="DG31" s="24">
        <f t="shared" si="15"/>
        <v>25696</v>
      </c>
      <c r="DH31" s="24">
        <f t="shared" si="15"/>
        <v>1589614</v>
      </c>
      <c r="DI31" s="24">
        <f t="shared" si="15"/>
        <v>114768</v>
      </c>
      <c r="DJ31" s="24">
        <f t="shared" si="15"/>
        <v>169974</v>
      </c>
      <c r="DK31" s="24">
        <f t="shared" si="15"/>
        <v>411148</v>
      </c>
      <c r="DL31" s="24">
        <f t="shared" si="15"/>
        <v>57777.2</v>
      </c>
      <c r="DM31" s="24">
        <f t="shared" si="15"/>
        <v>38157</v>
      </c>
      <c r="DN31" s="24">
        <f t="shared" si="15"/>
        <v>424251</v>
      </c>
      <c r="DO31" s="24">
        <f t="shared" si="15"/>
        <v>72500</v>
      </c>
      <c r="DP31" s="24">
        <f t="shared" si="15"/>
        <v>102648</v>
      </c>
      <c r="DQ31" s="24">
        <f t="shared" si="15"/>
        <v>230860</v>
      </c>
      <c r="DR31" s="24">
        <f t="shared" si="15"/>
        <v>53655</v>
      </c>
      <c r="DS31" s="24">
        <f t="shared" si="15"/>
        <v>98604</v>
      </c>
      <c r="DT31" s="24">
        <f t="shared" si="15"/>
        <v>56088</v>
      </c>
      <c r="DU31" s="24">
        <f t="shared" si="15"/>
        <v>39843</v>
      </c>
      <c r="DV31" s="24">
        <f t="shared" si="15"/>
        <v>10434</v>
      </c>
      <c r="DW31" s="24">
        <f t="shared" si="15"/>
        <v>69483</v>
      </c>
      <c r="DX31" s="24">
        <f t="shared" si="15"/>
        <v>12831</v>
      </c>
      <c r="DY31" s="24">
        <f t="shared" si="15"/>
        <v>21376</v>
      </c>
      <c r="DZ31" s="24">
        <f t="shared" si="15"/>
        <v>8150</v>
      </c>
      <c r="EA31" s="24">
        <f t="shared" si="15"/>
        <v>25917</v>
      </c>
      <c r="EB31" s="24">
        <f t="shared" si="15"/>
        <v>251770</v>
      </c>
      <c r="EC31" s="24">
        <f t="shared" ref="EC31:GF31" si="16">ROUND(EC29*EC30,2)</f>
        <v>85392</v>
      </c>
      <c r="ED31" s="24">
        <f t="shared" si="16"/>
        <v>112560</v>
      </c>
      <c r="EE31" s="24">
        <f t="shared" si="16"/>
        <v>79158</v>
      </c>
      <c r="EF31" s="24">
        <f t="shared" si="16"/>
        <v>98235</v>
      </c>
      <c r="EG31" s="24">
        <f t="shared" si="16"/>
        <v>28056</v>
      </c>
      <c r="EH31" s="24">
        <f t="shared" si="16"/>
        <v>65682.399999999994</v>
      </c>
      <c r="EI31" s="24">
        <f t="shared" si="16"/>
        <v>48910</v>
      </c>
      <c r="EJ31" s="24">
        <f t="shared" si="16"/>
        <v>15914</v>
      </c>
      <c r="EK31" s="24">
        <f t="shared" si="16"/>
        <v>457090</v>
      </c>
      <c r="EL31" s="24">
        <f t="shared" si="16"/>
        <v>815198.8</v>
      </c>
      <c r="EM31" s="24">
        <f t="shared" si="16"/>
        <v>85500</v>
      </c>
      <c r="EN31" s="24">
        <f t="shared" si="16"/>
        <v>59358.6</v>
      </c>
      <c r="EO31" s="24">
        <f t="shared" si="16"/>
        <v>74360</v>
      </c>
      <c r="EP31" s="24">
        <f t="shared" si="16"/>
        <v>41610</v>
      </c>
      <c r="EQ31" s="24">
        <f t="shared" si="16"/>
        <v>45477</v>
      </c>
      <c r="ER31" s="24">
        <f t="shared" si="16"/>
        <v>66160.800000000003</v>
      </c>
      <c r="ES31" s="24">
        <f t="shared" si="16"/>
        <v>114312</v>
      </c>
      <c r="ET31" s="24">
        <f t="shared" si="16"/>
        <v>67554</v>
      </c>
      <c r="EU31" s="24">
        <f t="shared" si="16"/>
        <v>43428</v>
      </c>
      <c r="EV31" s="24">
        <f t="shared" si="16"/>
        <v>45866</v>
      </c>
      <c r="EW31" s="24">
        <f t="shared" si="16"/>
        <v>56887</v>
      </c>
      <c r="EX31" s="24">
        <f t="shared" si="16"/>
        <v>0</v>
      </c>
      <c r="EY31" s="24">
        <f t="shared" si="16"/>
        <v>15379</v>
      </c>
      <c r="EZ31" s="24">
        <f t="shared" si="16"/>
        <v>33488</v>
      </c>
      <c r="FA31" s="24">
        <f t="shared" si="16"/>
        <v>23120</v>
      </c>
      <c r="FB31" s="24">
        <f t="shared" si="16"/>
        <v>25056</v>
      </c>
      <c r="FC31" s="24">
        <f t="shared" si="16"/>
        <v>274560</v>
      </c>
      <c r="FD31" s="24">
        <f t="shared" si="16"/>
        <v>76254</v>
      </c>
      <c r="FE31" s="24">
        <f t="shared" si="16"/>
        <v>254988</v>
      </c>
      <c r="FF31" s="24">
        <f t="shared" si="16"/>
        <v>87690</v>
      </c>
      <c r="FG31" s="24">
        <f t="shared" si="16"/>
        <v>50393</v>
      </c>
      <c r="FH31" s="24">
        <f t="shared" si="16"/>
        <v>36322</v>
      </c>
      <c r="FI31" s="24">
        <f t="shared" si="16"/>
        <v>26864</v>
      </c>
      <c r="FJ31" s="24">
        <f t="shared" si="16"/>
        <v>68856</v>
      </c>
      <c r="FK31" s="24">
        <f t="shared" si="16"/>
        <v>153433</v>
      </c>
      <c r="FL31" s="24">
        <f t="shared" si="16"/>
        <v>131920</v>
      </c>
      <c r="FM31" s="24">
        <f t="shared" si="16"/>
        <v>536646</v>
      </c>
      <c r="FN31" s="24">
        <f t="shared" si="16"/>
        <v>286775.59999999998</v>
      </c>
      <c r="FO31" s="24">
        <f t="shared" si="16"/>
        <v>208962</v>
      </c>
      <c r="FP31" s="24">
        <f t="shared" si="16"/>
        <v>758692.2</v>
      </c>
      <c r="FQ31" s="24">
        <f t="shared" si="16"/>
        <v>171509</v>
      </c>
      <c r="FR31" s="24">
        <f t="shared" si="16"/>
        <v>137107</v>
      </c>
      <c r="FS31" s="24">
        <f t="shared" si="16"/>
        <v>194656</v>
      </c>
      <c r="FT31" s="24">
        <f t="shared" si="16"/>
        <v>45900</v>
      </c>
      <c r="FU31" s="24">
        <f t="shared" si="16"/>
        <v>63800</v>
      </c>
      <c r="FV31" s="24">
        <f t="shared" si="16"/>
        <v>97488</v>
      </c>
      <c r="FW31" s="24">
        <f t="shared" si="16"/>
        <v>143858.4</v>
      </c>
      <c r="FX31" s="24">
        <f t="shared" si="16"/>
        <v>195600</v>
      </c>
      <c r="FY31" s="24">
        <f t="shared" si="16"/>
        <v>89142</v>
      </c>
      <c r="FZ31" s="24">
        <f t="shared" si="16"/>
        <v>30576</v>
      </c>
      <c r="GA31" s="24">
        <f t="shared" si="16"/>
        <v>271194.8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48553280.5</v>
      </c>
      <c r="GI31" s="23"/>
      <c r="GJ31" s="46" t="s">
        <v>545</v>
      </c>
      <c r="GK31" s="3"/>
      <c r="GL31" s="38" t="s">
        <v>546</v>
      </c>
    </row>
    <row r="32" spans="1:194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283112</v>
      </c>
      <c r="F32" s="24">
        <f t="shared" si="17"/>
        <v>1104752</v>
      </c>
      <c r="G32" s="24">
        <f t="shared" si="17"/>
        <v>239410</v>
      </c>
      <c r="H32" s="24">
        <f t="shared" si="17"/>
        <v>1137850</v>
      </c>
      <c r="I32" s="24">
        <f t="shared" si="17"/>
        <v>164834</v>
      </c>
      <c r="J32" s="24">
        <f t="shared" si="17"/>
        <v>85608</v>
      </c>
      <c r="K32" s="24">
        <f t="shared" si="17"/>
        <v>277024</v>
      </c>
      <c r="L32" s="24">
        <f t="shared" si="17"/>
        <v>136584</v>
      </c>
      <c r="M32" s="24">
        <f t="shared" si="17"/>
        <v>66066</v>
      </c>
      <c r="N32" s="24">
        <f t="shared" si="17"/>
        <v>99739.199999999997</v>
      </c>
      <c r="O32" s="24">
        <f t="shared" si="17"/>
        <v>54936.800000000003</v>
      </c>
      <c r="P32" s="24">
        <f t="shared" si="17"/>
        <v>2801008</v>
      </c>
      <c r="Q32" s="24">
        <f t="shared" si="17"/>
        <v>664320</v>
      </c>
      <c r="R32" s="24">
        <f t="shared" si="17"/>
        <v>45792</v>
      </c>
      <c r="S32" s="24">
        <f t="shared" si="17"/>
        <v>1267350</v>
      </c>
      <c r="T32" s="24">
        <f t="shared" si="17"/>
        <v>67716</v>
      </c>
      <c r="U32" s="24">
        <f t="shared" si="17"/>
        <v>128924</v>
      </c>
      <c r="V32" s="24">
        <f t="shared" si="17"/>
        <v>67464</v>
      </c>
      <c r="W32" s="24">
        <f t="shared" si="17"/>
        <v>33142</v>
      </c>
      <c r="X32" s="24">
        <f t="shared" si="17"/>
        <v>49896</v>
      </c>
      <c r="Y32" s="24">
        <f t="shared" si="17"/>
        <v>15158</v>
      </c>
      <c r="Z32" s="24">
        <f t="shared" si="17"/>
        <v>28980</v>
      </c>
      <c r="AA32" s="24">
        <f t="shared" si="17"/>
        <v>40464</v>
      </c>
      <c r="AB32" s="24">
        <f t="shared" si="17"/>
        <v>41770.6</v>
      </c>
      <c r="AC32" s="24">
        <f t="shared" si="17"/>
        <v>1547752.5</v>
      </c>
      <c r="AD32" s="24">
        <f t="shared" si="17"/>
        <v>2165824</v>
      </c>
      <c r="AE32" s="24">
        <f t="shared" si="17"/>
        <v>88677</v>
      </c>
      <c r="AF32" s="24">
        <f t="shared" si="17"/>
        <v>44551</v>
      </c>
      <c r="AG32" s="24">
        <f t="shared" si="17"/>
        <v>71280</v>
      </c>
      <c r="AH32" s="24">
        <f t="shared" si="17"/>
        <v>67769</v>
      </c>
      <c r="AI32" s="24">
        <f t="shared" si="17"/>
        <v>276855.5</v>
      </c>
      <c r="AJ32" s="24">
        <f t="shared" si="17"/>
        <v>92960</v>
      </c>
      <c r="AK32" s="24">
        <f t="shared" si="17"/>
        <v>34580</v>
      </c>
      <c r="AL32" s="24">
        <f t="shared" si="17"/>
        <v>33640</v>
      </c>
      <c r="AM32" s="24">
        <f t="shared" si="17"/>
        <v>73008</v>
      </c>
      <c r="AN32" s="24">
        <f t="shared" si="17"/>
        <v>34177</v>
      </c>
      <c r="AO32" s="24">
        <f t="shared" si="17"/>
        <v>58233</v>
      </c>
      <c r="AP32" s="24">
        <f t="shared" si="17"/>
        <v>50622</v>
      </c>
      <c r="AQ32" s="24">
        <f t="shared" si="17"/>
        <v>363392</v>
      </c>
      <c r="AR32" s="24">
        <f t="shared" si="17"/>
        <v>2818322.5</v>
      </c>
      <c r="AS32" s="24">
        <f t="shared" si="17"/>
        <v>88281.4</v>
      </c>
      <c r="AT32" s="24">
        <f t="shared" si="17"/>
        <v>3061754</v>
      </c>
      <c r="AU32" s="24">
        <f t="shared" si="17"/>
        <v>371754</v>
      </c>
      <c r="AV32" s="24">
        <f t="shared" si="17"/>
        <v>249220</v>
      </c>
      <c r="AW32" s="24">
        <f t="shared" si="17"/>
        <v>139104</v>
      </c>
      <c r="AX32" s="24">
        <f t="shared" si="17"/>
        <v>127203.6</v>
      </c>
      <c r="AY32" s="24">
        <f t="shared" si="17"/>
        <v>24112</v>
      </c>
      <c r="AZ32" s="24">
        <f t="shared" si="17"/>
        <v>12707</v>
      </c>
      <c r="BA32" s="24">
        <f t="shared" si="17"/>
        <v>130433.8</v>
      </c>
      <c r="BB32" s="24">
        <f t="shared" si="17"/>
        <v>459540</v>
      </c>
      <c r="BC32" s="24">
        <f t="shared" si="17"/>
        <v>582768</v>
      </c>
      <c r="BD32" s="24">
        <f t="shared" si="17"/>
        <v>595541.69999999995</v>
      </c>
      <c r="BE32" s="24">
        <f t="shared" si="17"/>
        <v>1088867</v>
      </c>
      <c r="BF32" s="24">
        <f t="shared" si="17"/>
        <v>52530</v>
      </c>
      <c r="BG32" s="24">
        <f t="shared" si="17"/>
        <v>107745</v>
      </c>
      <c r="BH32" s="24">
        <f t="shared" si="17"/>
        <v>1699911</v>
      </c>
      <c r="BI32" s="24">
        <f t="shared" si="17"/>
        <v>205631.8</v>
      </c>
      <c r="BJ32" s="24">
        <f t="shared" si="17"/>
        <v>82993</v>
      </c>
      <c r="BK32" s="24">
        <f t="shared" si="17"/>
        <v>88305</v>
      </c>
      <c r="BL32" s="24">
        <f t="shared" si="17"/>
        <v>440265.2</v>
      </c>
      <c r="BM32" s="24">
        <f t="shared" si="17"/>
        <v>752472</v>
      </c>
      <c r="BN32" s="24">
        <f t="shared" si="17"/>
        <v>63466.5</v>
      </c>
      <c r="BO32" s="24">
        <f t="shared" si="17"/>
        <v>102679.5</v>
      </c>
      <c r="BP32" s="24">
        <f t="shared" si="17"/>
        <v>113390</v>
      </c>
      <c r="BQ32" s="24">
        <f t="shared" ref="BQ32:EB32" si="18">+BQ28+BQ31</f>
        <v>211926</v>
      </c>
      <c r="BR32" s="24">
        <f t="shared" si="18"/>
        <v>62654.400000000001</v>
      </c>
      <c r="BS32" s="24">
        <f t="shared" si="18"/>
        <v>265440</v>
      </c>
      <c r="BT32" s="24">
        <f t="shared" si="18"/>
        <v>296688.8</v>
      </c>
      <c r="BU32" s="24">
        <f t="shared" si="18"/>
        <v>43043</v>
      </c>
      <c r="BV32" s="24">
        <f t="shared" si="18"/>
        <v>61984</v>
      </c>
      <c r="BW32" s="24">
        <f t="shared" si="18"/>
        <v>55973.599999999999</v>
      </c>
      <c r="BX32" s="24">
        <f t="shared" si="18"/>
        <v>89936</v>
      </c>
      <c r="BY32" s="24">
        <f t="shared" si="18"/>
        <v>145008</v>
      </c>
      <c r="BZ32" s="24">
        <f t="shared" si="18"/>
        <v>2635.2</v>
      </c>
      <c r="CA32" s="24">
        <f t="shared" si="18"/>
        <v>73225</v>
      </c>
      <c r="CB32" s="24">
        <f t="shared" si="18"/>
        <v>30246</v>
      </c>
      <c r="CC32" s="24">
        <f t="shared" si="18"/>
        <v>92529.600000000006</v>
      </c>
      <c r="CD32" s="24">
        <f t="shared" si="18"/>
        <v>4045650</v>
      </c>
      <c r="CE32" s="24">
        <f t="shared" si="18"/>
        <v>48672</v>
      </c>
      <c r="CF32" s="24">
        <f t="shared" si="18"/>
        <v>29841</v>
      </c>
      <c r="CG32" s="24">
        <f t="shared" si="18"/>
        <v>93000</v>
      </c>
      <c r="CH32" s="24">
        <f t="shared" si="18"/>
        <v>67776.600000000006</v>
      </c>
      <c r="CI32" s="24">
        <f t="shared" si="18"/>
        <v>34476</v>
      </c>
      <c r="CJ32" s="24">
        <f t="shared" si="18"/>
        <v>32640</v>
      </c>
      <c r="CK32" s="24">
        <f t="shared" si="18"/>
        <v>84001</v>
      </c>
      <c r="CL32" s="24">
        <f t="shared" si="18"/>
        <v>65654</v>
      </c>
      <c r="CM32" s="24">
        <f t="shared" si="18"/>
        <v>402052</v>
      </c>
      <c r="CN32" s="24">
        <f t="shared" si="18"/>
        <v>123112.4</v>
      </c>
      <c r="CO32" s="24">
        <f t="shared" si="18"/>
        <v>140778</v>
      </c>
      <c r="CP32" s="24">
        <f t="shared" si="18"/>
        <v>1668060</v>
      </c>
      <c r="CQ32" s="24">
        <f t="shared" si="18"/>
        <v>1061619</v>
      </c>
      <c r="CR32" s="24">
        <f t="shared" si="18"/>
        <v>84597</v>
      </c>
      <c r="CS32" s="24">
        <f t="shared" si="18"/>
        <v>59898</v>
      </c>
      <c r="CT32" s="24">
        <f t="shared" si="18"/>
        <v>41031</v>
      </c>
      <c r="CU32" s="24">
        <f t="shared" si="18"/>
        <v>56090</v>
      </c>
      <c r="CV32" s="24">
        <f t="shared" si="18"/>
        <v>22040</v>
      </c>
      <c r="CW32" s="24">
        <f t="shared" si="18"/>
        <v>76072</v>
      </c>
      <c r="CX32" s="24">
        <f t="shared" si="18"/>
        <v>45585.3</v>
      </c>
      <c r="CY32" s="24">
        <f t="shared" si="18"/>
        <v>76440</v>
      </c>
      <c r="CZ32" s="24">
        <f t="shared" si="18"/>
        <v>74360</v>
      </c>
      <c r="DA32" s="24">
        <f t="shared" si="18"/>
        <v>72124</v>
      </c>
      <c r="DB32" s="24">
        <f t="shared" si="18"/>
        <v>192394</v>
      </c>
      <c r="DC32" s="24">
        <f t="shared" si="18"/>
        <v>48471</v>
      </c>
      <c r="DD32" s="24">
        <f t="shared" si="18"/>
        <v>49226</v>
      </c>
      <c r="DE32" s="24">
        <f t="shared" si="18"/>
        <v>64939.199999999997</v>
      </c>
      <c r="DF32" s="24">
        <f t="shared" si="18"/>
        <v>14688</v>
      </c>
      <c r="DG32" s="24">
        <f t="shared" si="18"/>
        <v>25696</v>
      </c>
      <c r="DH32" s="24">
        <f t="shared" si="18"/>
        <v>1589614</v>
      </c>
      <c r="DI32" s="24">
        <f t="shared" si="18"/>
        <v>114768</v>
      </c>
      <c r="DJ32" s="24">
        <f t="shared" si="18"/>
        <v>169974</v>
      </c>
      <c r="DK32" s="24">
        <f t="shared" si="18"/>
        <v>411148</v>
      </c>
      <c r="DL32" s="24">
        <f t="shared" si="18"/>
        <v>57777.2</v>
      </c>
      <c r="DM32" s="24">
        <f t="shared" si="18"/>
        <v>38157</v>
      </c>
      <c r="DN32" s="24">
        <f t="shared" si="18"/>
        <v>424251</v>
      </c>
      <c r="DO32" s="24">
        <f t="shared" si="18"/>
        <v>72500</v>
      </c>
      <c r="DP32" s="24">
        <f t="shared" si="18"/>
        <v>102648</v>
      </c>
      <c r="DQ32" s="24">
        <f t="shared" si="18"/>
        <v>230860</v>
      </c>
      <c r="DR32" s="24">
        <f t="shared" si="18"/>
        <v>53655</v>
      </c>
      <c r="DS32" s="24">
        <f t="shared" si="18"/>
        <v>98604</v>
      </c>
      <c r="DT32" s="24">
        <f t="shared" si="18"/>
        <v>56088</v>
      </c>
      <c r="DU32" s="24">
        <f t="shared" si="18"/>
        <v>39843</v>
      </c>
      <c r="DV32" s="24">
        <f t="shared" si="18"/>
        <v>10434</v>
      </c>
      <c r="DW32" s="24">
        <f t="shared" si="18"/>
        <v>69483</v>
      </c>
      <c r="DX32" s="24">
        <f t="shared" si="18"/>
        <v>12831</v>
      </c>
      <c r="DY32" s="24">
        <f t="shared" si="18"/>
        <v>21376</v>
      </c>
      <c r="DZ32" s="24">
        <f t="shared" si="18"/>
        <v>8150</v>
      </c>
      <c r="EA32" s="24">
        <f t="shared" si="18"/>
        <v>25917</v>
      </c>
      <c r="EB32" s="24">
        <f t="shared" si="18"/>
        <v>251770</v>
      </c>
      <c r="EC32" s="24">
        <f t="shared" ref="EC32:GF32" si="19">+EC28+EC31</f>
        <v>85392</v>
      </c>
      <c r="ED32" s="24">
        <f t="shared" si="19"/>
        <v>112560</v>
      </c>
      <c r="EE32" s="24">
        <f t="shared" si="19"/>
        <v>79158</v>
      </c>
      <c r="EF32" s="24">
        <f t="shared" si="19"/>
        <v>98235</v>
      </c>
      <c r="EG32" s="24">
        <f t="shared" si="19"/>
        <v>28056</v>
      </c>
      <c r="EH32" s="24">
        <f t="shared" si="19"/>
        <v>65682.399999999994</v>
      </c>
      <c r="EI32" s="24">
        <f t="shared" si="19"/>
        <v>48910</v>
      </c>
      <c r="EJ32" s="24">
        <f t="shared" si="19"/>
        <v>15914</v>
      </c>
      <c r="EK32" s="24">
        <f t="shared" si="19"/>
        <v>457090</v>
      </c>
      <c r="EL32" s="24">
        <f t="shared" si="19"/>
        <v>815198.8</v>
      </c>
      <c r="EM32" s="24">
        <f t="shared" si="19"/>
        <v>85500</v>
      </c>
      <c r="EN32" s="24">
        <f t="shared" si="19"/>
        <v>59358.6</v>
      </c>
      <c r="EO32" s="24">
        <f t="shared" si="19"/>
        <v>74360</v>
      </c>
      <c r="EP32" s="24">
        <f t="shared" si="19"/>
        <v>41610</v>
      </c>
      <c r="EQ32" s="24">
        <f t="shared" si="19"/>
        <v>45477</v>
      </c>
      <c r="ER32" s="24">
        <f t="shared" si="19"/>
        <v>66160.800000000003</v>
      </c>
      <c r="ES32" s="24">
        <f t="shared" si="19"/>
        <v>114312</v>
      </c>
      <c r="ET32" s="24">
        <f t="shared" si="19"/>
        <v>67554</v>
      </c>
      <c r="EU32" s="24">
        <f t="shared" si="19"/>
        <v>43428</v>
      </c>
      <c r="EV32" s="24">
        <f t="shared" si="19"/>
        <v>45866</v>
      </c>
      <c r="EW32" s="24">
        <f t="shared" si="19"/>
        <v>56887</v>
      </c>
      <c r="EX32" s="24">
        <f t="shared" si="19"/>
        <v>0</v>
      </c>
      <c r="EY32" s="24">
        <f t="shared" si="19"/>
        <v>15379</v>
      </c>
      <c r="EZ32" s="24">
        <f t="shared" si="19"/>
        <v>33488</v>
      </c>
      <c r="FA32" s="24">
        <f t="shared" si="19"/>
        <v>23120</v>
      </c>
      <c r="FB32" s="24">
        <f t="shared" si="19"/>
        <v>25056</v>
      </c>
      <c r="FC32" s="24">
        <f t="shared" si="19"/>
        <v>274560</v>
      </c>
      <c r="FD32" s="24">
        <f t="shared" si="19"/>
        <v>76254</v>
      </c>
      <c r="FE32" s="24">
        <f t="shared" si="19"/>
        <v>254988</v>
      </c>
      <c r="FF32" s="24">
        <f t="shared" si="19"/>
        <v>87690</v>
      </c>
      <c r="FG32" s="24">
        <f t="shared" si="19"/>
        <v>50393</v>
      </c>
      <c r="FH32" s="24">
        <f t="shared" si="19"/>
        <v>36322</v>
      </c>
      <c r="FI32" s="24">
        <f t="shared" si="19"/>
        <v>26864</v>
      </c>
      <c r="FJ32" s="24">
        <f t="shared" si="19"/>
        <v>68856</v>
      </c>
      <c r="FK32" s="24">
        <f t="shared" si="19"/>
        <v>153433</v>
      </c>
      <c r="FL32" s="24">
        <f t="shared" si="19"/>
        <v>131920</v>
      </c>
      <c r="FM32" s="24">
        <f t="shared" si="19"/>
        <v>536646</v>
      </c>
      <c r="FN32" s="24">
        <f t="shared" si="19"/>
        <v>286775.59999999998</v>
      </c>
      <c r="FO32" s="24">
        <f t="shared" si="19"/>
        <v>208962</v>
      </c>
      <c r="FP32" s="24">
        <f t="shared" si="19"/>
        <v>758692.2</v>
      </c>
      <c r="FQ32" s="24">
        <f t="shared" si="19"/>
        <v>171509</v>
      </c>
      <c r="FR32" s="24">
        <f t="shared" si="19"/>
        <v>137107</v>
      </c>
      <c r="FS32" s="24">
        <f t="shared" si="19"/>
        <v>194656</v>
      </c>
      <c r="FT32" s="24">
        <f t="shared" si="19"/>
        <v>45900</v>
      </c>
      <c r="FU32" s="24">
        <f t="shared" si="19"/>
        <v>63800</v>
      </c>
      <c r="FV32" s="24">
        <f t="shared" si="19"/>
        <v>97488</v>
      </c>
      <c r="FW32" s="24">
        <f t="shared" si="19"/>
        <v>143858.4</v>
      </c>
      <c r="FX32" s="24">
        <f t="shared" si="19"/>
        <v>195600</v>
      </c>
      <c r="FY32" s="24">
        <f t="shared" si="19"/>
        <v>89142</v>
      </c>
      <c r="FZ32" s="24">
        <f t="shared" si="19"/>
        <v>30576</v>
      </c>
      <c r="GA32" s="24">
        <f t="shared" si="19"/>
        <v>271194.8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48553280.5</v>
      </c>
      <c r="GI32" s="19"/>
      <c r="GJ32" s="47" t="s">
        <v>548</v>
      </c>
      <c r="GK32" s="30">
        <v>212450</v>
      </c>
      <c r="GL32" s="38" t="s">
        <v>549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107214.51</v>
      </c>
      <c r="F33" s="24">
        <f t="shared" si="20"/>
        <v>418369.58</v>
      </c>
      <c r="G33" s="24">
        <f t="shared" si="20"/>
        <v>90664.57</v>
      </c>
      <c r="H33" s="24">
        <f t="shared" si="20"/>
        <v>430903.8</v>
      </c>
      <c r="I33" s="24">
        <f t="shared" si="20"/>
        <v>62422.64</v>
      </c>
      <c r="J33" s="24">
        <f t="shared" si="20"/>
        <v>32419.75</v>
      </c>
      <c r="K33" s="24">
        <f t="shared" si="20"/>
        <v>104908.99</v>
      </c>
      <c r="L33" s="24">
        <f t="shared" si="20"/>
        <v>51724.36</v>
      </c>
      <c r="M33" s="24">
        <f t="shared" si="20"/>
        <v>25019.19</v>
      </c>
      <c r="N33" s="24">
        <f t="shared" si="20"/>
        <v>37771.24</v>
      </c>
      <c r="O33" s="24">
        <f t="shared" si="20"/>
        <v>20804.57</v>
      </c>
      <c r="P33" s="24">
        <f t="shared" si="20"/>
        <v>1060741.73</v>
      </c>
      <c r="Q33" s="24">
        <f t="shared" si="20"/>
        <v>251577.98</v>
      </c>
      <c r="R33" s="24">
        <f t="shared" si="20"/>
        <v>17341.43</v>
      </c>
      <c r="S33" s="24">
        <f t="shared" si="20"/>
        <v>479945.45</v>
      </c>
      <c r="T33" s="24">
        <f t="shared" si="20"/>
        <v>25644.05</v>
      </c>
      <c r="U33" s="24">
        <f t="shared" si="20"/>
        <v>48823.519999999997</v>
      </c>
      <c r="V33" s="24">
        <f t="shared" si="20"/>
        <v>25548.62</v>
      </c>
      <c r="W33" s="24">
        <f t="shared" si="20"/>
        <v>12550.88</v>
      </c>
      <c r="X33" s="24">
        <f t="shared" si="20"/>
        <v>18895.62</v>
      </c>
      <c r="Y33" s="24">
        <f t="shared" si="20"/>
        <v>5740.33</v>
      </c>
      <c r="Z33" s="24">
        <f t="shared" si="20"/>
        <v>10974.73</v>
      </c>
      <c r="AA33" s="24">
        <f t="shared" si="20"/>
        <v>15323.72</v>
      </c>
      <c r="AB33" s="24">
        <f t="shared" si="20"/>
        <v>15818.53</v>
      </c>
      <c r="AC33" s="24">
        <f t="shared" si="20"/>
        <v>586133.87</v>
      </c>
      <c r="AD33" s="24">
        <f t="shared" si="20"/>
        <v>820197.55</v>
      </c>
      <c r="AE33" s="24">
        <f t="shared" si="20"/>
        <v>33581.980000000003</v>
      </c>
      <c r="AF33" s="24">
        <f t="shared" si="20"/>
        <v>16871.46</v>
      </c>
      <c r="AG33" s="24">
        <f t="shared" si="20"/>
        <v>26993.74</v>
      </c>
      <c r="AH33" s="24">
        <f t="shared" si="20"/>
        <v>25664.12</v>
      </c>
      <c r="AI33" s="24">
        <f t="shared" si="20"/>
        <v>104845.18</v>
      </c>
      <c r="AJ33" s="24">
        <f t="shared" si="20"/>
        <v>35203.949999999997</v>
      </c>
      <c r="AK33" s="24">
        <f t="shared" si="20"/>
        <v>13095.45</v>
      </c>
      <c r="AL33" s="24">
        <f t="shared" si="20"/>
        <v>12739.47</v>
      </c>
      <c r="AM33" s="24">
        <f t="shared" si="20"/>
        <v>27648.13</v>
      </c>
      <c r="AN33" s="24">
        <f t="shared" si="20"/>
        <v>12942.83</v>
      </c>
      <c r="AO33" s="24">
        <f t="shared" si="20"/>
        <v>22052.84</v>
      </c>
      <c r="AP33" s="24">
        <f t="shared" si="20"/>
        <v>19170.55</v>
      </c>
      <c r="AQ33" s="24">
        <f t="shared" si="20"/>
        <v>137616.54999999999</v>
      </c>
      <c r="AR33" s="24">
        <f t="shared" si="20"/>
        <v>1067298.73</v>
      </c>
      <c r="AS33" s="24">
        <f t="shared" si="20"/>
        <v>33432.17</v>
      </c>
      <c r="AT33" s="24">
        <f t="shared" si="20"/>
        <v>1159486.24</v>
      </c>
      <c r="AU33" s="24">
        <f t="shared" si="20"/>
        <v>140783.24</v>
      </c>
      <c r="AV33" s="24">
        <f t="shared" si="20"/>
        <v>94379.61</v>
      </c>
      <c r="AW33" s="24">
        <f t="shared" si="20"/>
        <v>52678.68</v>
      </c>
      <c r="AX33" s="24">
        <f t="shared" si="20"/>
        <v>48172</v>
      </c>
      <c r="AY33" s="24">
        <f t="shared" si="20"/>
        <v>9131.2099999999991</v>
      </c>
      <c r="AZ33" s="24">
        <f t="shared" si="20"/>
        <v>4812.1400000000003</v>
      </c>
      <c r="BA33" s="24">
        <f t="shared" si="20"/>
        <v>49395.28</v>
      </c>
      <c r="BB33" s="24">
        <f t="shared" si="20"/>
        <v>174027.8</v>
      </c>
      <c r="BC33" s="24">
        <f t="shared" si="20"/>
        <v>220694.24</v>
      </c>
      <c r="BD33" s="24">
        <f t="shared" si="20"/>
        <v>225531.64</v>
      </c>
      <c r="BE33" s="24">
        <f t="shared" si="20"/>
        <v>412353.93</v>
      </c>
      <c r="BF33" s="24">
        <f t="shared" si="20"/>
        <v>19893.11</v>
      </c>
      <c r="BG33" s="24">
        <f t="shared" si="20"/>
        <v>40803.03</v>
      </c>
      <c r="BH33" s="24">
        <f t="shared" si="20"/>
        <v>643756.30000000005</v>
      </c>
      <c r="BI33" s="24">
        <f t="shared" si="20"/>
        <v>77872.759999999995</v>
      </c>
      <c r="BJ33" s="24">
        <f t="shared" si="20"/>
        <v>31429.45</v>
      </c>
      <c r="BK33" s="24">
        <f t="shared" si="20"/>
        <v>33441.1</v>
      </c>
      <c r="BL33" s="24">
        <f t="shared" si="20"/>
        <v>166728.43</v>
      </c>
      <c r="BM33" s="24">
        <f t="shared" si="20"/>
        <v>284961.15000000002</v>
      </c>
      <c r="BN33" s="24">
        <f t="shared" si="20"/>
        <v>24034.76</v>
      </c>
      <c r="BO33" s="24">
        <f t="shared" si="20"/>
        <v>38884.730000000003</v>
      </c>
      <c r="BP33" s="24">
        <f t="shared" si="20"/>
        <v>42940.79</v>
      </c>
      <c r="BQ33" s="24">
        <f t="shared" ref="BQ33:EB33" si="21">ROUND(BQ32*0.3787,2)</f>
        <v>80256.38</v>
      </c>
      <c r="BR33" s="24">
        <f t="shared" si="21"/>
        <v>23727.22</v>
      </c>
      <c r="BS33" s="24">
        <f t="shared" si="21"/>
        <v>100522.13</v>
      </c>
      <c r="BT33" s="24">
        <f t="shared" si="21"/>
        <v>112356.05</v>
      </c>
      <c r="BU33" s="24">
        <f t="shared" si="21"/>
        <v>16300.38</v>
      </c>
      <c r="BV33" s="24">
        <f t="shared" si="21"/>
        <v>23473.34</v>
      </c>
      <c r="BW33" s="24">
        <f t="shared" si="21"/>
        <v>21197.200000000001</v>
      </c>
      <c r="BX33" s="24">
        <f t="shared" si="21"/>
        <v>34058.76</v>
      </c>
      <c r="BY33" s="24">
        <f t="shared" si="21"/>
        <v>54914.53</v>
      </c>
      <c r="BZ33" s="24">
        <f t="shared" si="21"/>
        <v>997.95</v>
      </c>
      <c r="CA33" s="24">
        <f t="shared" si="21"/>
        <v>27730.31</v>
      </c>
      <c r="CB33" s="24">
        <f t="shared" si="21"/>
        <v>11454.16</v>
      </c>
      <c r="CC33" s="24">
        <f t="shared" si="21"/>
        <v>35040.959999999999</v>
      </c>
      <c r="CD33" s="24">
        <f t="shared" si="21"/>
        <v>1532087.66</v>
      </c>
      <c r="CE33" s="24">
        <f t="shared" si="21"/>
        <v>18432.09</v>
      </c>
      <c r="CF33" s="24">
        <f t="shared" si="21"/>
        <v>11300.79</v>
      </c>
      <c r="CG33" s="24">
        <f t="shared" si="21"/>
        <v>35219.1</v>
      </c>
      <c r="CH33" s="24">
        <f t="shared" si="21"/>
        <v>25667</v>
      </c>
      <c r="CI33" s="24">
        <f t="shared" si="21"/>
        <v>13056.06</v>
      </c>
      <c r="CJ33" s="24">
        <f t="shared" si="21"/>
        <v>12360.77</v>
      </c>
      <c r="CK33" s="24">
        <f t="shared" si="21"/>
        <v>31811.18</v>
      </c>
      <c r="CL33" s="24">
        <f t="shared" si="21"/>
        <v>24863.17</v>
      </c>
      <c r="CM33" s="24">
        <f t="shared" si="21"/>
        <v>152257.09</v>
      </c>
      <c r="CN33" s="24">
        <f t="shared" si="21"/>
        <v>46622.67</v>
      </c>
      <c r="CO33" s="24">
        <f t="shared" si="21"/>
        <v>53312.63</v>
      </c>
      <c r="CP33" s="24">
        <f t="shared" si="21"/>
        <v>631694.31999999995</v>
      </c>
      <c r="CQ33" s="24">
        <f t="shared" si="21"/>
        <v>402035.12</v>
      </c>
      <c r="CR33" s="24">
        <f t="shared" si="21"/>
        <v>32036.880000000001</v>
      </c>
      <c r="CS33" s="24">
        <f t="shared" si="21"/>
        <v>22683.37</v>
      </c>
      <c r="CT33" s="24">
        <f t="shared" si="21"/>
        <v>15538.44</v>
      </c>
      <c r="CU33" s="24">
        <f t="shared" si="21"/>
        <v>21241.279999999999</v>
      </c>
      <c r="CV33" s="24">
        <f t="shared" si="21"/>
        <v>8346.5499999999993</v>
      </c>
      <c r="CW33" s="24">
        <f t="shared" si="21"/>
        <v>28808.47</v>
      </c>
      <c r="CX33" s="24">
        <f t="shared" si="21"/>
        <v>17263.150000000001</v>
      </c>
      <c r="CY33" s="24">
        <f t="shared" si="21"/>
        <v>28947.83</v>
      </c>
      <c r="CZ33" s="24">
        <f t="shared" si="21"/>
        <v>28160.13</v>
      </c>
      <c r="DA33" s="24">
        <f t="shared" si="21"/>
        <v>27313.360000000001</v>
      </c>
      <c r="DB33" s="24">
        <f t="shared" si="21"/>
        <v>72859.61</v>
      </c>
      <c r="DC33" s="24">
        <f t="shared" si="21"/>
        <v>18355.97</v>
      </c>
      <c r="DD33" s="24">
        <f t="shared" si="21"/>
        <v>18641.89</v>
      </c>
      <c r="DE33" s="24">
        <f t="shared" si="21"/>
        <v>24592.48</v>
      </c>
      <c r="DF33" s="24">
        <f t="shared" si="21"/>
        <v>5562.35</v>
      </c>
      <c r="DG33" s="24">
        <f t="shared" si="21"/>
        <v>9731.08</v>
      </c>
      <c r="DH33" s="24">
        <f t="shared" si="21"/>
        <v>601986.81999999995</v>
      </c>
      <c r="DI33" s="24">
        <f t="shared" si="21"/>
        <v>43462.64</v>
      </c>
      <c r="DJ33" s="24">
        <f t="shared" si="21"/>
        <v>64369.15</v>
      </c>
      <c r="DK33" s="24">
        <f t="shared" si="21"/>
        <v>155701.75</v>
      </c>
      <c r="DL33" s="24">
        <f t="shared" si="21"/>
        <v>21880.23</v>
      </c>
      <c r="DM33" s="24">
        <f t="shared" si="21"/>
        <v>14450.06</v>
      </c>
      <c r="DN33" s="24">
        <f t="shared" si="21"/>
        <v>160663.85</v>
      </c>
      <c r="DO33" s="24">
        <f t="shared" si="21"/>
        <v>27455.75</v>
      </c>
      <c r="DP33" s="24">
        <f t="shared" si="21"/>
        <v>38872.800000000003</v>
      </c>
      <c r="DQ33" s="24">
        <f t="shared" si="21"/>
        <v>87426.68</v>
      </c>
      <c r="DR33" s="24">
        <f t="shared" si="21"/>
        <v>20319.150000000001</v>
      </c>
      <c r="DS33" s="24">
        <f t="shared" si="21"/>
        <v>37341.33</v>
      </c>
      <c r="DT33" s="24">
        <f t="shared" si="21"/>
        <v>21240.53</v>
      </c>
      <c r="DU33" s="24">
        <f t="shared" si="21"/>
        <v>15088.54</v>
      </c>
      <c r="DV33" s="24">
        <f t="shared" si="21"/>
        <v>3951.36</v>
      </c>
      <c r="DW33" s="24">
        <f t="shared" si="21"/>
        <v>26313.21</v>
      </c>
      <c r="DX33" s="24">
        <f t="shared" si="21"/>
        <v>4859.1000000000004</v>
      </c>
      <c r="DY33" s="24">
        <f t="shared" si="21"/>
        <v>8095.09</v>
      </c>
      <c r="DZ33" s="24">
        <f t="shared" si="21"/>
        <v>3086.41</v>
      </c>
      <c r="EA33" s="24">
        <f t="shared" si="21"/>
        <v>9814.77</v>
      </c>
      <c r="EB33" s="24">
        <f t="shared" si="21"/>
        <v>95345.3</v>
      </c>
      <c r="EC33" s="24">
        <f t="shared" ref="EC33:GF33" si="22">ROUND(EC32*0.3787,2)</f>
        <v>32337.95</v>
      </c>
      <c r="ED33" s="24">
        <f t="shared" si="22"/>
        <v>42626.47</v>
      </c>
      <c r="EE33" s="24">
        <f t="shared" si="22"/>
        <v>29977.13</v>
      </c>
      <c r="EF33" s="24">
        <f t="shared" si="22"/>
        <v>37201.589999999997</v>
      </c>
      <c r="EG33" s="24">
        <f t="shared" si="22"/>
        <v>10624.81</v>
      </c>
      <c r="EH33" s="24">
        <f t="shared" si="22"/>
        <v>24873.919999999998</v>
      </c>
      <c r="EI33" s="24">
        <f t="shared" si="22"/>
        <v>18522.22</v>
      </c>
      <c r="EJ33" s="24">
        <f t="shared" si="22"/>
        <v>6026.63</v>
      </c>
      <c r="EK33" s="24">
        <f t="shared" si="22"/>
        <v>173099.98</v>
      </c>
      <c r="EL33" s="24">
        <f t="shared" si="22"/>
        <v>308715.78999999998</v>
      </c>
      <c r="EM33" s="24">
        <f t="shared" si="22"/>
        <v>32378.85</v>
      </c>
      <c r="EN33" s="24">
        <f t="shared" si="22"/>
        <v>22479.1</v>
      </c>
      <c r="EO33" s="24">
        <f t="shared" si="22"/>
        <v>28160.13</v>
      </c>
      <c r="EP33" s="24">
        <f t="shared" si="22"/>
        <v>15757.71</v>
      </c>
      <c r="EQ33" s="24">
        <f t="shared" si="22"/>
        <v>17222.14</v>
      </c>
      <c r="ER33" s="24">
        <f t="shared" si="22"/>
        <v>25055.09</v>
      </c>
      <c r="ES33" s="24">
        <f t="shared" si="22"/>
        <v>43289.95</v>
      </c>
      <c r="ET33" s="24">
        <f t="shared" si="22"/>
        <v>25582.7</v>
      </c>
      <c r="EU33" s="24">
        <f t="shared" si="22"/>
        <v>16446.18</v>
      </c>
      <c r="EV33" s="24">
        <f t="shared" si="22"/>
        <v>17369.45</v>
      </c>
      <c r="EW33" s="24">
        <f t="shared" si="22"/>
        <v>21543.11</v>
      </c>
      <c r="EX33" s="24">
        <f t="shared" si="22"/>
        <v>0</v>
      </c>
      <c r="EY33" s="24">
        <f t="shared" si="22"/>
        <v>5824.03</v>
      </c>
      <c r="EZ33" s="24">
        <f t="shared" si="22"/>
        <v>12681.91</v>
      </c>
      <c r="FA33" s="24">
        <f t="shared" si="22"/>
        <v>8755.5400000000009</v>
      </c>
      <c r="FB33" s="24">
        <f t="shared" si="22"/>
        <v>9488.7099999999991</v>
      </c>
      <c r="FC33" s="24">
        <f t="shared" si="22"/>
        <v>103975.87</v>
      </c>
      <c r="FD33" s="24">
        <f t="shared" si="22"/>
        <v>28877.39</v>
      </c>
      <c r="FE33" s="24">
        <f t="shared" si="22"/>
        <v>96563.96</v>
      </c>
      <c r="FF33" s="24">
        <f t="shared" si="22"/>
        <v>33208.199999999997</v>
      </c>
      <c r="FG33" s="24">
        <f t="shared" si="22"/>
        <v>19083.830000000002</v>
      </c>
      <c r="FH33" s="24">
        <f t="shared" si="22"/>
        <v>13755.14</v>
      </c>
      <c r="FI33" s="24">
        <f t="shared" si="22"/>
        <v>10173.4</v>
      </c>
      <c r="FJ33" s="24">
        <f t="shared" si="22"/>
        <v>26075.77</v>
      </c>
      <c r="FK33" s="24">
        <f t="shared" si="22"/>
        <v>58105.08</v>
      </c>
      <c r="FL33" s="24">
        <f t="shared" si="22"/>
        <v>49958.1</v>
      </c>
      <c r="FM33" s="24">
        <f t="shared" si="22"/>
        <v>203227.84</v>
      </c>
      <c r="FN33" s="24">
        <f t="shared" si="22"/>
        <v>108601.92</v>
      </c>
      <c r="FO33" s="24">
        <f t="shared" si="22"/>
        <v>79133.91</v>
      </c>
      <c r="FP33" s="24">
        <f t="shared" si="22"/>
        <v>287316.74</v>
      </c>
      <c r="FQ33" s="24">
        <f t="shared" si="22"/>
        <v>64950.46</v>
      </c>
      <c r="FR33" s="24">
        <f t="shared" si="22"/>
        <v>51922.42</v>
      </c>
      <c r="FS33" s="24">
        <f t="shared" si="22"/>
        <v>73716.23</v>
      </c>
      <c r="FT33" s="24">
        <f t="shared" si="22"/>
        <v>17382.330000000002</v>
      </c>
      <c r="FU33" s="24">
        <f t="shared" si="22"/>
        <v>24161.06</v>
      </c>
      <c r="FV33" s="24">
        <f t="shared" si="22"/>
        <v>36918.71</v>
      </c>
      <c r="FW33" s="24">
        <f t="shared" si="22"/>
        <v>54479.18</v>
      </c>
      <c r="FX33" s="24">
        <f t="shared" si="22"/>
        <v>74073.72</v>
      </c>
      <c r="FY33" s="24">
        <f t="shared" si="22"/>
        <v>33758.080000000002</v>
      </c>
      <c r="FZ33" s="24">
        <f t="shared" si="22"/>
        <v>11579.13</v>
      </c>
      <c r="GA33" s="24">
        <f t="shared" si="22"/>
        <v>102701.47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18387127.389999993</v>
      </c>
      <c r="GI33"/>
      <c r="GK33" s="30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1960041.49</v>
      </c>
      <c r="F34" s="24">
        <f t="shared" si="23"/>
        <v>7052757.2400000002</v>
      </c>
      <c r="G34" s="24">
        <f t="shared" si="23"/>
        <v>1941469.13</v>
      </c>
      <c r="H34" s="24">
        <f t="shared" si="23"/>
        <v>5183635.8600000003</v>
      </c>
      <c r="I34" s="24">
        <f t="shared" si="23"/>
        <v>330519.39</v>
      </c>
      <c r="J34" s="24">
        <f t="shared" si="23"/>
        <v>213316.25</v>
      </c>
      <c r="K34" s="24">
        <f t="shared" si="23"/>
        <v>1820044.15</v>
      </c>
      <c r="L34" s="24">
        <f t="shared" si="23"/>
        <v>358641.17000000004</v>
      </c>
      <c r="M34" s="24">
        <f t="shared" si="23"/>
        <v>87937.33</v>
      </c>
      <c r="N34" s="24">
        <f t="shared" si="23"/>
        <v>766298.76</v>
      </c>
      <c r="O34" s="24">
        <f t="shared" si="23"/>
        <v>650671.56000000006</v>
      </c>
      <c r="P34" s="24">
        <f t="shared" si="23"/>
        <v>18384962.190000001</v>
      </c>
      <c r="Q34" s="24">
        <f t="shared" si="23"/>
        <v>3713970.02</v>
      </c>
      <c r="R34" s="24">
        <f t="shared" si="23"/>
        <v>23196.760000000002</v>
      </c>
      <c r="S34" s="24">
        <f t="shared" si="23"/>
        <v>5864391.54</v>
      </c>
      <c r="T34" s="24">
        <f t="shared" si="23"/>
        <v>222429.86000000002</v>
      </c>
      <c r="U34" s="24">
        <f t="shared" si="23"/>
        <v>456660.26999999996</v>
      </c>
      <c r="V34" s="24">
        <f t="shared" si="23"/>
        <v>71712.210000000006</v>
      </c>
      <c r="W34" s="24">
        <f t="shared" si="23"/>
        <v>26633.39</v>
      </c>
      <c r="X34" s="24">
        <f t="shared" si="23"/>
        <v>52050.900000000009</v>
      </c>
      <c r="Y34" s="24">
        <f t="shared" si="23"/>
        <v>30533.759999999995</v>
      </c>
      <c r="Z34" s="24">
        <f t="shared" si="23"/>
        <v>42434.270000000004</v>
      </c>
      <c r="AA34" s="24">
        <f t="shared" si="23"/>
        <v>41714.07</v>
      </c>
      <c r="AB34" s="24">
        <f t="shared" si="23"/>
        <v>95308.47</v>
      </c>
      <c r="AC34" s="24">
        <f t="shared" si="23"/>
        <v>5944844.0199999996</v>
      </c>
      <c r="AD34" s="24">
        <f t="shared" si="23"/>
        <v>12910134.449999999</v>
      </c>
      <c r="AE34" s="24">
        <f t="shared" si="23"/>
        <v>359764.24</v>
      </c>
      <c r="AF34" s="24">
        <f t="shared" si="23"/>
        <v>182705.98</v>
      </c>
      <c r="AG34" s="24">
        <f t="shared" si="23"/>
        <v>134337.26</v>
      </c>
      <c r="AH34" s="24">
        <f t="shared" si="23"/>
        <v>101097.56</v>
      </c>
      <c r="AI34" s="24">
        <f t="shared" si="23"/>
        <v>691041.46</v>
      </c>
      <c r="AJ34" s="24">
        <f t="shared" si="23"/>
        <v>307180.77999999997</v>
      </c>
      <c r="AK34" s="24">
        <f t="shared" si="23"/>
        <v>79595.95</v>
      </c>
      <c r="AL34" s="24">
        <f t="shared" si="23"/>
        <v>106967.78</v>
      </c>
      <c r="AM34" s="24">
        <f t="shared" si="23"/>
        <v>87385.159999999989</v>
      </c>
      <c r="AN34" s="24">
        <f t="shared" si="23"/>
        <v>148198.81000000003</v>
      </c>
      <c r="AO34" s="24">
        <f t="shared" si="23"/>
        <v>87993.430000000008</v>
      </c>
      <c r="AP34" s="24">
        <f t="shared" si="23"/>
        <v>110327.59999999999</v>
      </c>
      <c r="AQ34" s="24">
        <f t="shared" si="23"/>
        <v>1145420.3</v>
      </c>
      <c r="AR34" s="24">
        <f t="shared" si="23"/>
        <v>19423144.399999999</v>
      </c>
      <c r="AS34" s="24">
        <f t="shared" si="23"/>
        <v>142740.51</v>
      </c>
      <c r="AT34" s="24">
        <f t="shared" si="23"/>
        <v>16154166.76</v>
      </c>
      <c r="AU34" s="24">
        <f t="shared" si="23"/>
        <v>1566446.23</v>
      </c>
      <c r="AV34" s="24">
        <f t="shared" si="23"/>
        <v>660505</v>
      </c>
      <c r="AW34" s="24">
        <f t="shared" si="23"/>
        <v>-25030.639999999999</v>
      </c>
      <c r="AX34" s="24">
        <f t="shared" si="23"/>
        <v>199137.68</v>
      </c>
      <c r="AY34" s="24">
        <f t="shared" si="23"/>
        <v>78980.75</v>
      </c>
      <c r="AZ34" s="24">
        <f t="shared" si="23"/>
        <v>22826.880000000001</v>
      </c>
      <c r="BA34" s="24">
        <f t="shared" si="23"/>
        <v>262214.67000000004</v>
      </c>
      <c r="BB34" s="24">
        <f t="shared" si="23"/>
        <v>2510164.0700000003</v>
      </c>
      <c r="BC34" s="24">
        <f t="shared" si="23"/>
        <v>2688403.92</v>
      </c>
      <c r="BD34" s="24">
        <f t="shared" si="23"/>
        <v>2255432.36</v>
      </c>
      <c r="BE34" s="24">
        <f t="shared" si="23"/>
        <v>3464205.8299999996</v>
      </c>
      <c r="BF34" s="24">
        <f t="shared" si="23"/>
        <v>178047.57</v>
      </c>
      <c r="BG34" s="24">
        <f t="shared" si="23"/>
        <v>450256.27</v>
      </c>
      <c r="BH34" s="24">
        <f t="shared" si="23"/>
        <v>5915614.1200000001</v>
      </c>
      <c r="BI34" s="24">
        <f t="shared" si="23"/>
        <v>587954.5</v>
      </c>
      <c r="BJ34" s="24">
        <f t="shared" si="23"/>
        <v>342778.63</v>
      </c>
      <c r="BK34" s="24">
        <f t="shared" si="23"/>
        <v>261475.05999999997</v>
      </c>
      <c r="BL34" s="24">
        <f t="shared" si="23"/>
        <v>1784213.81</v>
      </c>
      <c r="BM34" s="24">
        <f t="shared" si="23"/>
        <v>3323798.21</v>
      </c>
      <c r="BN34" s="24">
        <f t="shared" si="23"/>
        <v>84187.28</v>
      </c>
      <c r="BO34" s="24">
        <f t="shared" si="23"/>
        <v>147410.91</v>
      </c>
      <c r="BP34" s="24">
        <f t="shared" si="23"/>
        <v>436526.44</v>
      </c>
      <c r="BQ34" s="24">
        <f t="shared" ref="BQ34:EB34" si="24">+BQ27-BQ33</f>
        <v>628553.76</v>
      </c>
      <c r="BR34" s="24">
        <f t="shared" si="24"/>
        <v>181309.37</v>
      </c>
      <c r="BS34" s="24">
        <f t="shared" si="24"/>
        <v>1072853.8700000001</v>
      </c>
      <c r="BT34" s="24">
        <f t="shared" si="24"/>
        <v>1045444.78</v>
      </c>
      <c r="BU34" s="24">
        <f t="shared" si="24"/>
        <v>163134.49</v>
      </c>
      <c r="BV34" s="24">
        <f t="shared" si="24"/>
        <v>184248.15</v>
      </c>
      <c r="BW34" s="24">
        <f t="shared" si="24"/>
        <v>62613.75</v>
      </c>
      <c r="BX34" s="24">
        <f t="shared" si="24"/>
        <v>294757.38</v>
      </c>
      <c r="BY34" s="24">
        <f t="shared" si="24"/>
        <v>463672.33999999997</v>
      </c>
      <c r="BZ34" s="24">
        <f t="shared" si="24"/>
        <v>2845.12</v>
      </c>
      <c r="CA34" s="24">
        <f t="shared" si="24"/>
        <v>195486.69</v>
      </c>
      <c r="CB34" s="24">
        <f t="shared" si="24"/>
        <v>69573.319999999992</v>
      </c>
      <c r="CC34" s="24">
        <f t="shared" si="24"/>
        <v>55309.030000000006</v>
      </c>
      <c r="CD34" s="24">
        <f t="shared" si="24"/>
        <v>18873993.129999999</v>
      </c>
      <c r="CE34" s="24">
        <f t="shared" si="24"/>
        <v>81018.86</v>
      </c>
      <c r="CF34" s="24">
        <f t="shared" si="24"/>
        <v>51974.47</v>
      </c>
      <c r="CG34" s="24">
        <f t="shared" si="24"/>
        <v>132459.57</v>
      </c>
      <c r="CH34" s="24">
        <f t="shared" si="24"/>
        <v>47601.460000000006</v>
      </c>
      <c r="CI34" s="24">
        <f t="shared" si="24"/>
        <v>53502.59</v>
      </c>
      <c r="CJ34" s="24">
        <f t="shared" si="24"/>
        <v>20330.22</v>
      </c>
      <c r="CK34" s="24">
        <f t="shared" si="24"/>
        <v>118758.93</v>
      </c>
      <c r="CL34" s="24">
        <f t="shared" si="24"/>
        <v>284188.41000000003</v>
      </c>
      <c r="CM34" s="24">
        <f t="shared" si="24"/>
        <v>1164275.01</v>
      </c>
      <c r="CN34" s="24">
        <f t="shared" si="24"/>
        <v>504937.69</v>
      </c>
      <c r="CO34" s="24">
        <f t="shared" si="24"/>
        <v>335887.79</v>
      </c>
      <c r="CP34" s="24">
        <f t="shared" si="24"/>
        <v>6113497.2399999993</v>
      </c>
      <c r="CQ34" s="24">
        <f t="shared" si="24"/>
        <v>3725232.88</v>
      </c>
      <c r="CR34" s="24">
        <f t="shared" si="24"/>
        <v>449347.89</v>
      </c>
      <c r="CS34" s="24">
        <f t="shared" si="24"/>
        <v>209421.82</v>
      </c>
      <c r="CT34" s="24">
        <f t="shared" si="24"/>
        <v>109645.78</v>
      </c>
      <c r="CU34" s="24">
        <f t="shared" si="24"/>
        <v>146128.72</v>
      </c>
      <c r="CV34" s="24">
        <f t="shared" si="24"/>
        <v>59402.520000000004</v>
      </c>
      <c r="CW34" s="24">
        <f t="shared" si="24"/>
        <v>21431.46</v>
      </c>
      <c r="CX34" s="24">
        <f t="shared" si="24"/>
        <v>28884.82</v>
      </c>
      <c r="CY34" s="24">
        <f t="shared" si="24"/>
        <v>48077.34</v>
      </c>
      <c r="CZ34" s="24">
        <f t="shared" si="24"/>
        <v>127669.84</v>
      </c>
      <c r="DA34" s="24">
        <f t="shared" si="24"/>
        <v>68621.59</v>
      </c>
      <c r="DB34" s="24">
        <f t="shared" si="24"/>
        <v>541605.78</v>
      </c>
      <c r="DC34" s="24">
        <f t="shared" si="24"/>
        <v>71615.95</v>
      </c>
      <c r="DD34" s="24">
        <f t="shared" si="24"/>
        <v>97664.63</v>
      </c>
      <c r="DE34" s="24">
        <f t="shared" si="24"/>
        <v>113757.37999999999</v>
      </c>
      <c r="DF34" s="24">
        <f t="shared" si="24"/>
        <v>53402.92</v>
      </c>
      <c r="DG34" s="24">
        <f t="shared" si="24"/>
        <v>59257.03</v>
      </c>
      <c r="DH34" s="24">
        <f t="shared" si="24"/>
        <v>4597234.9899999993</v>
      </c>
      <c r="DI34" s="24">
        <f t="shared" si="24"/>
        <v>-9718.6299999999974</v>
      </c>
      <c r="DJ34" s="24">
        <f t="shared" si="24"/>
        <v>504371.63</v>
      </c>
      <c r="DK34" s="24">
        <f t="shared" si="24"/>
        <v>796286.93</v>
      </c>
      <c r="DL34" s="24">
        <f t="shared" si="24"/>
        <v>187391.77</v>
      </c>
      <c r="DM34" s="24">
        <f t="shared" si="24"/>
        <v>66292.760000000009</v>
      </c>
      <c r="DN34" s="24">
        <f t="shared" si="24"/>
        <v>1336682.5099999998</v>
      </c>
      <c r="DO34" s="24">
        <f t="shared" si="24"/>
        <v>163324.92000000001</v>
      </c>
      <c r="DP34" s="24">
        <f t="shared" si="24"/>
        <v>348627.82</v>
      </c>
      <c r="DQ34" s="24">
        <f t="shared" si="24"/>
        <v>339308.89</v>
      </c>
      <c r="DR34" s="24">
        <f t="shared" si="24"/>
        <v>86737.62</v>
      </c>
      <c r="DS34" s="24">
        <f t="shared" si="24"/>
        <v>142520.26</v>
      </c>
      <c r="DT34" s="24">
        <f t="shared" si="24"/>
        <v>152772.51999999999</v>
      </c>
      <c r="DU34" s="24">
        <f t="shared" si="24"/>
        <v>122485.9</v>
      </c>
      <c r="DV34" s="24">
        <f t="shared" si="24"/>
        <v>18493.27</v>
      </c>
      <c r="DW34" s="24">
        <f t="shared" si="24"/>
        <v>83218.38</v>
      </c>
      <c r="DX34" s="24">
        <f t="shared" si="24"/>
        <v>39505.64</v>
      </c>
      <c r="DY34" s="24">
        <f t="shared" si="24"/>
        <v>40199.880000000005</v>
      </c>
      <c r="DZ34" s="24">
        <f t="shared" si="24"/>
        <v>20656.29</v>
      </c>
      <c r="EA34" s="24">
        <f t="shared" si="24"/>
        <v>81987.61</v>
      </c>
      <c r="EB34" s="24">
        <f t="shared" si="24"/>
        <v>595496.62</v>
      </c>
      <c r="EC34" s="24">
        <f t="shared" ref="EC34:GF34" si="25">+EC27-EC33</f>
        <v>175602.12</v>
      </c>
      <c r="ED34" s="24">
        <f t="shared" si="25"/>
        <v>173778.57</v>
      </c>
      <c r="EE34" s="24">
        <f t="shared" si="25"/>
        <v>106583.16</v>
      </c>
      <c r="EF34" s="24">
        <f t="shared" si="25"/>
        <v>509727.41000000003</v>
      </c>
      <c r="EG34" s="24">
        <f t="shared" si="25"/>
        <v>33919.060000000005</v>
      </c>
      <c r="EH34" s="24">
        <f t="shared" si="25"/>
        <v>123989.22000000002</v>
      </c>
      <c r="EI34" s="24">
        <f t="shared" si="25"/>
        <v>85795.08</v>
      </c>
      <c r="EJ34" s="24">
        <f t="shared" si="25"/>
        <v>41283.240000000005</v>
      </c>
      <c r="EK34" s="24">
        <f t="shared" si="25"/>
        <v>1723397.1600000001</v>
      </c>
      <c r="EL34" s="24">
        <f t="shared" si="25"/>
        <v>1944482.4100000001</v>
      </c>
      <c r="EM34" s="24">
        <f t="shared" si="25"/>
        <v>139862.88</v>
      </c>
      <c r="EN34" s="24">
        <f t="shared" si="25"/>
        <v>84614.9</v>
      </c>
      <c r="EO34" s="24">
        <f t="shared" si="25"/>
        <v>103330.91999999998</v>
      </c>
      <c r="EP34" s="24">
        <f t="shared" si="25"/>
        <v>150672.81</v>
      </c>
      <c r="EQ34" s="24">
        <f t="shared" si="25"/>
        <v>69386.16</v>
      </c>
      <c r="ER34" s="24">
        <f t="shared" si="25"/>
        <v>118946.39000000001</v>
      </c>
      <c r="ES34" s="24">
        <f t="shared" si="25"/>
        <v>527000.91</v>
      </c>
      <c r="ET34" s="24">
        <f t="shared" si="25"/>
        <v>110855.24</v>
      </c>
      <c r="EU34" s="24">
        <f t="shared" si="25"/>
        <v>86256.459999999992</v>
      </c>
      <c r="EV34" s="24">
        <f t="shared" si="25"/>
        <v>88825.55</v>
      </c>
      <c r="EW34" s="24">
        <f t="shared" si="25"/>
        <v>104149.33</v>
      </c>
      <c r="EX34" s="24">
        <f t="shared" si="25"/>
        <v>0</v>
      </c>
      <c r="EY34" s="24">
        <f t="shared" si="25"/>
        <v>175958.97</v>
      </c>
      <c r="EZ34" s="24">
        <f t="shared" si="25"/>
        <v>63762.09</v>
      </c>
      <c r="FA34" s="24">
        <f t="shared" si="25"/>
        <v>21225.42</v>
      </c>
      <c r="FB34" s="24">
        <f t="shared" si="25"/>
        <v>39553.53</v>
      </c>
      <c r="FC34" s="24">
        <f t="shared" si="25"/>
        <v>1014815.87</v>
      </c>
      <c r="FD34" s="24">
        <f t="shared" si="25"/>
        <v>144409.29999999999</v>
      </c>
      <c r="FE34" s="24">
        <f t="shared" si="25"/>
        <v>893597.51000000013</v>
      </c>
      <c r="FF34" s="24">
        <f t="shared" si="25"/>
        <v>112497.62999999999</v>
      </c>
      <c r="FG34" s="24">
        <f t="shared" si="25"/>
        <v>111347.61</v>
      </c>
      <c r="FH34" s="24">
        <f t="shared" si="25"/>
        <v>78270.42</v>
      </c>
      <c r="FI34" s="24">
        <f t="shared" si="25"/>
        <v>27002.04</v>
      </c>
      <c r="FJ34" s="24">
        <f t="shared" si="25"/>
        <v>50025.399999999994</v>
      </c>
      <c r="FK34" s="24">
        <f t="shared" si="25"/>
        <v>449638.27999999997</v>
      </c>
      <c r="FL34" s="24">
        <f t="shared" si="25"/>
        <v>244699.00999999998</v>
      </c>
      <c r="FM34" s="24">
        <f t="shared" si="25"/>
        <v>749431.16</v>
      </c>
      <c r="FN34" s="24">
        <f t="shared" si="25"/>
        <v>797424.67999999993</v>
      </c>
      <c r="FO34" s="24">
        <f t="shared" si="25"/>
        <v>712085.9</v>
      </c>
      <c r="FP34" s="24">
        <f t="shared" si="25"/>
        <v>3686198.3600000003</v>
      </c>
      <c r="FQ34" s="24">
        <f t="shared" si="25"/>
        <v>552699.96000000008</v>
      </c>
      <c r="FR34" s="24">
        <f t="shared" si="25"/>
        <v>688247.11</v>
      </c>
      <c r="FS34" s="24">
        <f t="shared" si="25"/>
        <v>281902.55000000005</v>
      </c>
      <c r="FT34" s="24">
        <f t="shared" si="25"/>
        <v>75372.42</v>
      </c>
      <c r="FU34" s="24">
        <f t="shared" si="25"/>
        <v>129228.98999999999</v>
      </c>
      <c r="FV34" s="24">
        <f t="shared" si="25"/>
        <v>92845.69</v>
      </c>
      <c r="FW34" s="24">
        <f t="shared" si="25"/>
        <v>231619.28999999998</v>
      </c>
      <c r="FX34" s="24">
        <f t="shared" si="25"/>
        <v>238587.37999999998</v>
      </c>
      <c r="FY34" s="24">
        <f t="shared" si="25"/>
        <v>159284.18</v>
      </c>
      <c r="FZ34" s="24">
        <f t="shared" si="25"/>
        <v>60181.060000000005</v>
      </c>
      <c r="GA34" s="24">
        <f t="shared" si="25"/>
        <v>1023122.5900000001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201958692.77000004</v>
      </c>
      <c r="GJ34" s="38" t="s">
        <v>552</v>
      </c>
      <c r="GK34" s="3">
        <v>18462584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663866.05000000005</v>
      </c>
      <c r="F35" s="24">
        <f t="shared" si="26"/>
        <v>2388768.88</v>
      </c>
      <c r="G35" s="24">
        <f t="shared" si="26"/>
        <v>657575.59</v>
      </c>
      <c r="H35" s="24">
        <f t="shared" si="26"/>
        <v>1755697.47</v>
      </c>
      <c r="I35" s="24">
        <f t="shared" si="26"/>
        <v>111946.92</v>
      </c>
      <c r="J35" s="24">
        <f t="shared" si="26"/>
        <v>72250.210000000006</v>
      </c>
      <c r="K35" s="24">
        <f t="shared" si="26"/>
        <v>616448.94999999995</v>
      </c>
      <c r="L35" s="24">
        <f t="shared" si="26"/>
        <v>121471.76</v>
      </c>
      <c r="M35" s="24">
        <f t="shared" si="26"/>
        <v>29784.37</v>
      </c>
      <c r="N35" s="24">
        <f t="shared" si="26"/>
        <v>259545.39</v>
      </c>
      <c r="O35" s="24">
        <f t="shared" si="26"/>
        <v>220382.46</v>
      </c>
      <c r="P35" s="24">
        <f t="shared" si="26"/>
        <v>6226986.6900000004</v>
      </c>
      <c r="Q35" s="24">
        <f t="shared" si="26"/>
        <v>1257921.6499999999</v>
      </c>
      <c r="R35" s="24">
        <f t="shared" si="26"/>
        <v>7856.74</v>
      </c>
      <c r="S35" s="24">
        <f t="shared" si="26"/>
        <v>1986269.41</v>
      </c>
      <c r="T35" s="24">
        <f t="shared" si="26"/>
        <v>75336.990000000005</v>
      </c>
      <c r="U35" s="24">
        <f t="shared" si="26"/>
        <v>154670.82999999999</v>
      </c>
      <c r="V35" s="24">
        <f t="shared" si="26"/>
        <v>24288.93</v>
      </c>
      <c r="W35" s="24">
        <f t="shared" si="26"/>
        <v>9020.73</v>
      </c>
      <c r="X35" s="24">
        <f t="shared" si="26"/>
        <v>17629.64</v>
      </c>
      <c r="Y35" s="24">
        <f t="shared" si="26"/>
        <v>10341.780000000001</v>
      </c>
      <c r="Z35" s="24">
        <f t="shared" si="26"/>
        <v>14372.49</v>
      </c>
      <c r="AA35" s="24">
        <f t="shared" si="26"/>
        <v>14128.56</v>
      </c>
      <c r="AB35" s="24">
        <f t="shared" si="26"/>
        <v>32280.98</v>
      </c>
      <c r="AC35" s="24">
        <f t="shared" si="26"/>
        <v>2013518.67</v>
      </c>
      <c r="AD35" s="24">
        <f t="shared" si="26"/>
        <v>4372662.54</v>
      </c>
      <c r="AE35" s="24">
        <f t="shared" si="26"/>
        <v>121852.15</v>
      </c>
      <c r="AF35" s="24">
        <f t="shared" si="26"/>
        <v>61882.52</v>
      </c>
      <c r="AG35" s="24">
        <f t="shared" si="26"/>
        <v>45500.03</v>
      </c>
      <c r="AH35" s="24">
        <f t="shared" si="26"/>
        <v>34241.74</v>
      </c>
      <c r="AI35" s="24">
        <f t="shared" si="26"/>
        <v>234055.74</v>
      </c>
      <c r="AJ35" s="24">
        <f t="shared" si="26"/>
        <v>104042.13</v>
      </c>
      <c r="AK35" s="24">
        <f t="shared" si="26"/>
        <v>26959.15</v>
      </c>
      <c r="AL35" s="24">
        <f t="shared" si="26"/>
        <v>36229.99</v>
      </c>
      <c r="AM35" s="24">
        <f t="shared" si="26"/>
        <v>29597.35</v>
      </c>
      <c r="AN35" s="24">
        <f t="shared" si="26"/>
        <v>50194.94</v>
      </c>
      <c r="AO35" s="24">
        <f t="shared" si="26"/>
        <v>29803.37</v>
      </c>
      <c r="AP35" s="24">
        <f t="shared" si="26"/>
        <v>37367.96</v>
      </c>
      <c r="AQ35" s="24">
        <f t="shared" si="26"/>
        <v>387953.86</v>
      </c>
      <c r="AR35" s="24">
        <f t="shared" si="26"/>
        <v>6578619.0099999998</v>
      </c>
      <c r="AS35" s="24">
        <f t="shared" si="26"/>
        <v>48346.21</v>
      </c>
      <c r="AT35" s="24">
        <f t="shared" si="26"/>
        <v>5471416.2800000003</v>
      </c>
      <c r="AU35" s="24">
        <f t="shared" si="26"/>
        <v>530555.34</v>
      </c>
      <c r="AV35" s="24">
        <f t="shared" si="26"/>
        <v>223713.04</v>
      </c>
      <c r="AW35" s="24">
        <f t="shared" si="26"/>
        <v>-8477.8799999999992</v>
      </c>
      <c r="AX35" s="24">
        <f t="shared" si="26"/>
        <v>67447.929999999993</v>
      </c>
      <c r="AY35" s="24">
        <f t="shared" si="26"/>
        <v>26750.78</v>
      </c>
      <c r="AZ35" s="24">
        <f t="shared" si="26"/>
        <v>7731.46</v>
      </c>
      <c r="BA35" s="24">
        <f t="shared" si="26"/>
        <v>88812.11</v>
      </c>
      <c r="BB35" s="24">
        <f t="shared" si="26"/>
        <v>850192.57</v>
      </c>
      <c r="BC35" s="24">
        <f t="shared" si="26"/>
        <v>910562.41</v>
      </c>
      <c r="BD35" s="24">
        <f t="shared" si="26"/>
        <v>763914.94</v>
      </c>
      <c r="BE35" s="24">
        <f t="shared" si="26"/>
        <v>1173326.51</v>
      </c>
      <c r="BF35" s="24">
        <f t="shared" si="26"/>
        <v>60304.71</v>
      </c>
      <c r="BG35" s="24">
        <f t="shared" si="26"/>
        <v>152501.79999999999</v>
      </c>
      <c r="BH35" s="24">
        <f t="shared" si="26"/>
        <v>2003618.5</v>
      </c>
      <c r="BI35" s="24">
        <f t="shared" si="26"/>
        <v>199140.19</v>
      </c>
      <c r="BJ35" s="24">
        <f t="shared" si="26"/>
        <v>116099.12</v>
      </c>
      <c r="BK35" s="24">
        <f t="shared" si="26"/>
        <v>88561.600000000006</v>
      </c>
      <c r="BL35" s="24">
        <f t="shared" si="26"/>
        <v>604313.22</v>
      </c>
      <c r="BM35" s="24">
        <f t="shared" si="26"/>
        <v>1125770.45</v>
      </c>
      <c r="BN35" s="24">
        <f t="shared" si="26"/>
        <v>28514.23</v>
      </c>
      <c r="BO35" s="24">
        <f t="shared" si="26"/>
        <v>49928.08</v>
      </c>
      <c r="BP35" s="24">
        <f t="shared" si="26"/>
        <v>147851.51</v>
      </c>
      <c r="BQ35" s="24">
        <f t="shared" ref="BQ35:EB35" si="27">ROUND(BQ34*0.3387,2)</f>
        <v>212891.16</v>
      </c>
      <c r="BR35" s="24">
        <f t="shared" si="27"/>
        <v>61409.48</v>
      </c>
      <c r="BS35" s="24">
        <f t="shared" si="27"/>
        <v>363375.61</v>
      </c>
      <c r="BT35" s="24">
        <f t="shared" si="27"/>
        <v>354092.15</v>
      </c>
      <c r="BU35" s="24">
        <f t="shared" si="27"/>
        <v>55253.65</v>
      </c>
      <c r="BV35" s="24">
        <f t="shared" si="27"/>
        <v>62404.85</v>
      </c>
      <c r="BW35" s="24">
        <f t="shared" si="27"/>
        <v>21207.279999999999</v>
      </c>
      <c r="BX35" s="24">
        <f t="shared" si="27"/>
        <v>99834.32</v>
      </c>
      <c r="BY35" s="24">
        <f t="shared" si="27"/>
        <v>157045.82</v>
      </c>
      <c r="BZ35" s="24">
        <f t="shared" si="27"/>
        <v>963.64</v>
      </c>
      <c r="CA35" s="24">
        <f t="shared" si="27"/>
        <v>66211.34</v>
      </c>
      <c r="CB35" s="24">
        <f t="shared" si="27"/>
        <v>23564.48</v>
      </c>
      <c r="CC35" s="24">
        <f t="shared" si="27"/>
        <v>18733.169999999998</v>
      </c>
      <c r="CD35" s="24">
        <f t="shared" si="27"/>
        <v>6392621.4699999997</v>
      </c>
      <c r="CE35" s="24">
        <f t="shared" si="27"/>
        <v>27441.09</v>
      </c>
      <c r="CF35" s="24">
        <f t="shared" si="27"/>
        <v>17603.75</v>
      </c>
      <c r="CG35" s="24">
        <f t="shared" si="27"/>
        <v>44864.06</v>
      </c>
      <c r="CH35" s="24">
        <f t="shared" si="27"/>
        <v>16122.61</v>
      </c>
      <c r="CI35" s="24">
        <f t="shared" si="27"/>
        <v>18121.330000000002</v>
      </c>
      <c r="CJ35" s="24">
        <f t="shared" si="27"/>
        <v>6885.85</v>
      </c>
      <c r="CK35" s="24">
        <f t="shared" si="27"/>
        <v>40223.65</v>
      </c>
      <c r="CL35" s="24">
        <f t="shared" si="27"/>
        <v>96254.61</v>
      </c>
      <c r="CM35" s="24">
        <f t="shared" si="27"/>
        <v>394339.95</v>
      </c>
      <c r="CN35" s="24">
        <f t="shared" si="27"/>
        <v>171022.4</v>
      </c>
      <c r="CO35" s="24">
        <f t="shared" si="27"/>
        <v>113765.19</v>
      </c>
      <c r="CP35" s="24">
        <f t="shared" si="27"/>
        <v>2070641.52</v>
      </c>
      <c r="CQ35" s="24">
        <f t="shared" si="27"/>
        <v>1261736.3799999999</v>
      </c>
      <c r="CR35" s="24">
        <f t="shared" si="27"/>
        <v>152194.13</v>
      </c>
      <c r="CS35" s="24">
        <f t="shared" si="27"/>
        <v>70931.17</v>
      </c>
      <c r="CT35" s="24">
        <f t="shared" si="27"/>
        <v>37137.03</v>
      </c>
      <c r="CU35" s="24">
        <f t="shared" si="27"/>
        <v>49493.8</v>
      </c>
      <c r="CV35" s="24">
        <f t="shared" si="27"/>
        <v>20119.63</v>
      </c>
      <c r="CW35" s="24">
        <f t="shared" si="27"/>
        <v>7258.84</v>
      </c>
      <c r="CX35" s="24">
        <f t="shared" si="27"/>
        <v>9783.2900000000009</v>
      </c>
      <c r="CY35" s="24">
        <f t="shared" si="27"/>
        <v>16283.8</v>
      </c>
      <c r="CZ35" s="24">
        <f t="shared" si="27"/>
        <v>43241.77</v>
      </c>
      <c r="DA35" s="24">
        <f t="shared" si="27"/>
        <v>23242.13</v>
      </c>
      <c r="DB35" s="24">
        <f t="shared" si="27"/>
        <v>183441.88</v>
      </c>
      <c r="DC35" s="24">
        <f t="shared" si="27"/>
        <v>24256.32</v>
      </c>
      <c r="DD35" s="24">
        <f t="shared" si="27"/>
        <v>33079.01</v>
      </c>
      <c r="DE35" s="24">
        <f t="shared" si="27"/>
        <v>38529.620000000003</v>
      </c>
      <c r="DF35" s="24">
        <f t="shared" si="27"/>
        <v>18087.57</v>
      </c>
      <c r="DG35" s="24">
        <f t="shared" si="27"/>
        <v>20070.36</v>
      </c>
      <c r="DH35" s="24">
        <f t="shared" si="27"/>
        <v>1557083.49</v>
      </c>
      <c r="DI35" s="24">
        <f t="shared" si="27"/>
        <v>-3291.7</v>
      </c>
      <c r="DJ35" s="24">
        <f t="shared" si="27"/>
        <v>170830.67</v>
      </c>
      <c r="DK35" s="24">
        <f t="shared" si="27"/>
        <v>269702.38</v>
      </c>
      <c r="DL35" s="24">
        <f t="shared" si="27"/>
        <v>63469.59</v>
      </c>
      <c r="DM35" s="24">
        <f t="shared" si="27"/>
        <v>22453.360000000001</v>
      </c>
      <c r="DN35" s="24">
        <f t="shared" si="27"/>
        <v>452734.37</v>
      </c>
      <c r="DO35" s="24">
        <f t="shared" si="27"/>
        <v>55318.15</v>
      </c>
      <c r="DP35" s="24">
        <f t="shared" si="27"/>
        <v>118080.24</v>
      </c>
      <c r="DQ35" s="24">
        <f t="shared" si="27"/>
        <v>114923.92</v>
      </c>
      <c r="DR35" s="24">
        <f t="shared" si="27"/>
        <v>29378.03</v>
      </c>
      <c r="DS35" s="24">
        <f t="shared" si="27"/>
        <v>48271.61</v>
      </c>
      <c r="DT35" s="24">
        <f t="shared" si="27"/>
        <v>51744.05</v>
      </c>
      <c r="DU35" s="24">
        <f t="shared" si="27"/>
        <v>41485.97</v>
      </c>
      <c r="DV35" s="24">
        <f t="shared" si="27"/>
        <v>6263.67</v>
      </c>
      <c r="DW35" s="24">
        <f t="shared" si="27"/>
        <v>28186.07</v>
      </c>
      <c r="DX35" s="24">
        <f t="shared" si="27"/>
        <v>13380.56</v>
      </c>
      <c r="DY35" s="24">
        <f t="shared" si="27"/>
        <v>13615.7</v>
      </c>
      <c r="DZ35" s="24">
        <f t="shared" si="27"/>
        <v>6996.29</v>
      </c>
      <c r="EA35" s="24">
        <f t="shared" si="27"/>
        <v>27769.200000000001</v>
      </c>
      <c r="EB35" s="24">
        <f t="shared" si="27"/>
        <v>201694.71</v>
      </c>
      <c r="EC35" s="24">
        <f t="shared" ref="EC35:GF35" si="28">ROUND(EC34*0.3387,2)</f>
        <v>59476.44</v>
      </c>
      <c r="ED35" s="24">
        <f t="shared" si="28"/>
        <v>58858.8</v>
      </c>
      <c r="EE35" s="24">
        <f t="shared" si="28"/>
        <v>36099.72</v>
      </c>
      <c r="EF35" s="24">
        <f t="shared" si="28"/>
        <v>172644.67</v>
      </c>
      <c r="EG35" s="24">
        <f t="shared" si="28"/>
        <v>11488.39</v>
      </c>
      <c r="EH35" s="24">
        <f t="shared" si="28"/>
        <v>41995.15</v>
      </c>
      <c r="EI35" s="24">
        <f t="shared" si="28"/>
        <v>29058.79</v>
      </c>
      <c r="EJ35" s="24">
        <f t="shared" si="28"/>
        <v>13982.63</v>
      </c>
      <c r="EK35" s="24">
        <f t="shared" si="28"/>
        <v>583714.62</v>
      </c>
      <c r="EL35" s="24">
        <f t="shared" si="28"/>
        <v>658596.18999999994</v>
      </c>
      <c r="EM35" s="24">
        <f t="shared" si="28"/>
        <v>47371.56</v>
      </c>
      <c r="EN35" s="24">
        <f t="shared" si="28"/>
        <v>28659.07</v>
      </c>
      <c r="EO35" s="24">
        <f t="shared" si="28"/>
        <v>34998.18</v>
      </c>
      <c r="EP35" s="24">
        <f t="shared" si="28"/>
        <v>51032.88</v>
      </c>
      <c r="EQ35" s="24">
        <f t="shared" si="28"/>
        <v>23501.09</v>
      </c>
      <c r="ER35" s="24">
        <f t="shared" si="28"/>
        <v>40287.14</v>
      </c>
      <c r="ES35" s="24">
        <f t="shared" si="28"/>
        <v>178495.21</v>
      </c>
      <c r="ET35" s="24">
        <f t="shared" si="28"/>
        <v>37546.67</v>
      </c>
      <c r="EU35" s="24">
        <f t="shared" si="28"/>
        <v>29215.06</v>
      </c>
      <c r="EV35" s="24">
        <f t="shared" si="28"/>
        <v>30085.21</v>
      </c>
      <c r="EW35" s="24">
        <f t="shared" si="28"/>
        <v>35275.379999999997</v>
      </c>
      <c r="EX35" s="24">
        <f t="shared" si="28"/>
        <v>0</v>
      </c>
      <c r="EY35" s="24">
        <f t="shared" si="28"/>
        <v>59597.3</v>
      </c>
      <c r="EZ35" s="24">
        <f t="shared" si="28"/>
        <v>21596.22</v>
      </c>
      <c r="FA35" s="24">
        <f t="shared" si="28"/>
        <v>7189.05</v>
      </c>
      <c r="FB35" s="24">
        <f t="shared" si="28"/>
        <v>13396.78</v>
      </c>
      <c r="FC35" s="24">
        <f t="shared" si="28"/>
        <v>343718.14</v>
      </c>
      <c r="FD35" s="24">
        <f t="shared" si="28"/>
        <v>48911.43</v>
      </c>
      <c r="FE35" s="24">
        <f t="shared" si="28"/>
        <v>302661.48</v>
      </c>
      <c r="FF35" s="24">
        <f t="shared" si="28"/>
        <v>38102.949999999997</v>
      </c>
      <c r="FG35" s="24">
        <f t="shared" si="28"/>
        <v>37713.440000000002</v>
      </c>
      <c r="FH35" s="24">
        <f t="shared" si="28"/>
        <v>26510.19</v>
      </c>
      <c r="FI35" s="24">
        <f t="shared" si="28"/>
        <v>9145.59</v>
      </c>
      <c r="FJ35" s="24">
        <f t="shared" si="28"/>
        <v>16943.599999999999</v>
      </c>
      <c r="FK35" s="24">
        <f t="shared" si="28"/>
        <v>152292.49</v>
      </c>
      <c r="FL35" s="24">
        <f t="shared" si="28"/>
        <v>82879.55</v>
      </c>
      <c r="FM35" s="24">
        <f t="shared" si="28"/>
        <v>253832.33</v>
      </c>
      <c r="FN35" s="24">
        <f t="shared" si="28"/>
        <v>270087.74</v>
      </c>
      <c r="FO35" s="24">
        <f t="shared" si="28"/>
        <v>241183.49</v>
      </c>
      <c r="FP35" s="24">
        <f t="shared" si="28"/>
        <v>1248515.3799999999</v>
      </c>
      <c r="FQ35" s="24">
        <f t="shared" si="28"/>
        <v>187199.48</v>
      </c>
      <c r="FR35" s="24">
        <f t="shared" si="28"/>
        <v>233109.3</v>
      </c>
      <c r="FS35" s="24">
        <f t="shared" si="28"/>
        <v>95480.39</v>
      </c>
      <c r="FT35" s="24">
        <f t="shared" si="28"/>
        <v>25528.639999999999</v>
      </c>
      <c r="FU35" s="24">
        <f t="shared" si="28"/>
        <v>43769.86</v>
      </c>
      <c r="FV35" s="24">
        <f t="shared" si="28"/>
        <v>31446.84</v>
      </c>
      <c r="FW35" s="24">
        <f t="shared" si="28"/>
        <v>78449.45</v>
      </c>
      <c r="FX35" s="24">
        <f t="shared" si="28"/>
        <v>80809.55</v>
      </c>
      <c r="FY35" s="24">
        <f t="shared" si="28"/>
        <v>53949.55</v>
      </c>
      <c r="FZ35" s="24">
        <f t="shared" si="28"/>
        <v>20383.330000000002</v>
      </c>
      <c r="GA35" s="24">
        <f t="shared" si="28"/>
        <v>346531.62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68403409.230000019</v>
      </c>
      <c r="GJ35" s="38" t="s">
        <v>555</v>
      </c>
      <c r="GK35" s="3">
        <v>36922227</v>
      </c>
      <c r="GL35" s="38" t="s">
        <v>553</v>
      </c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9">+E33+E35</f>
        <v>771080.56</v>
      </c>
      <c r="F36" s="24">
        <f t="shared" si="29"/>
        <v>2807138.46</v>
      </c>
      <c r="G36" s="24">
        <f t="shared" si="29"/>
        <v>748240.15999999992</v>
      </c>
      <c r="H36" s="24">
        <f t="shared" si="29"/>
        <v>2186601.27</v>
      </c>
      <c r="I36" s="24">
        <f t="shared" si="29"/>
        <v>174369.56</v>
      </c>
      <c r="J36" s="24">
        <f t="shared" si="29"/>
        <v>104669.96</v>
      </c>
      <c r="K36" s="24">
        <f t="shared" si="29"/>
        <v>721357.94</v>
      </c>
      <c r="L36" s="24">
        <f t="shared" si="29"/>
        <v>173196.12</v>
      </c>
      <c r="M36" s="24">
        <f t="shared" si="29"/>
        <v>54803.56</v>
      </c>
      <c r="N36" s="24">
        <f t="shared" si="29"/>
        <v>297316.63</v>
      </c>
      <c r="O36" s="24">
        <f t="shared" si="29"/>
        <v>241187.03</v>
      </c>
      <c r="P36" s="24">
        <f t="shared" si="29"/>
        <v>7287728.4199999999</v>
      </c>
      <c r="Q36" s="24">
        <f t="shared" si="29"/>
        <v>1509499.63</v>
      </c>
      <c r="R36" s="24">
        <f t="shared" si="29"/>
        <v>25198.17</v>
      </c>
      <c r="S36" s="24">
        <f t="shared" si="29"/>
        <v>2466214.86</v>
      </c>
      <c r="T36" s="24">
        <f t="shared" si="29"/>
        <v>100981.04000000001</v>
      </c>
      <c r="U36" s="24">
        <f t="shared" si="29"/>
        <v>203494.34999999998</v>
      </c>
      <c r="V36" s="24">
        <f t="shared" si="29"/>
        <v>49837.55</v>
      </c>
      <c r="W36" s="24">
        <f t="shared" si="29"/>
        <v>21571.61</v>
      </c>
      <c r="X36" s="24">
        <f t="shared" si="29"/>
        <v>36525.259999999995</v>
      </c>
      <c r="Y36" s="24">
        <f t="shared" si="29"/>
        <v>16082.11</v>
      </c>
      <c r="Z36" s="24">
        <f t="shared" si="29"/>
        <v>25347.22</v>
      </c>
      <c r="AA36" s="24">
        <f t="shared" si="29"/>
        <v>29452.28</v>
      </c>
      <c r="AB36" s="24">
        <f t="shared" si="29"/>
        <v>48099.51</v>
      </c>
      <c r="AC36" s="24">
        <f t="shared" si="29"/>
        <v>2599652.54</v>
      </c>
      <c r="AD36" s="24">
        <f t="shared" si="29"/>
        <v>5192860.09</v>
      </c>
      <c r="AE36" s="24">
        <f t="shared" si="29"/>
        <v>155434.13</v>
      </c>
      <c r="AF36" s="24">
        <f t="shared" si="29"/>
        <v>78753.98</v>
      </c>
      <c r="AG36" s="24">
        <f t="shared" si="29"/>
        <v>72493.77</v>
      </c>
      <c r="AH36" s="24">
        <f t="shared" si="29"/>
        <v>59905.86</v>
      </c>
      <c r="AI36" s="24">
        <f t="shared" si="29"/>
        <v>338900.92</v>
      </c>
      <c r="AJ36" s="24">
        <f t="shared" si="29"/>
        <v>139246.08000000002</v>
      </c>
      <c r="AK36" s="24">
        <f t="shared" si="29"/>
        <v>40054.600000000006</v>
      </c>
      <c r="AL36" s="24">
        <f t="shared" si="29"/>
        <v>48969.46</v>
      </c>
      <c r="AM36" s="24">
        <f t="shared" si="29"/>
        <v>57245.479999999996</v>
      </c>
      <c r="AN36" s="24">
        <f t="shared" si="29"/>
        <v>63137.770000000004</v>
      </c>
      <c r="AO36" s="24">
        <f t="shared" si="29"/>
        <v>51856.21</v>
      </c>
      <c r="AP36" s="24">
        <f t="shared" si="29"/>
        <v>56538.509999999995</v>
      </c>
      <c r="AQ36" s="24">
        <f t="shared" si="29"/>
        <v>525570.40999999992</v>
      </c>
      <c r="AR36" s="24">
        <f t="shared" si="29"/>
        <v>7645917.7400000002</v>
      </c>
      <c r="AS36" s="24">
        <f t="shared" si="29"/>
        <v>81778.38</v>
      </c>
      <c r="AT36" s="24">
        <f t="shared" si="29"/>
        <v>6630902.5200000005</v>
      </c>
      <c r="AU36" s="24">
        <f t="shared" si="29"/>
        <v>671338.58</v>
      </c>
      <c r="AV36" s="24">
        <f t="shared" si="29"/>
        <v>318092.65000000002</v>
      </c>
      <c r="AW36" s="24">
        <f t="shared" si="29"/>
        <v>44200.800000000003</v>
      </c>
      <c r="AX36" s="24">
        <f t="shared" si="29"/>
        <v>115619.93</v>
      </c>
      <c r="AY36" s="24">
        <f t="shared" si="29"/>
        <v>35881.99</v>
      </c>
      <c r="AZ36" s="24">
        <f t="shared" si="29"/>
        <v>12543.6</v>
      </c>
      <c r="BA36" s="24">
        <f t="shared" si="29"/>
        <v>138207.39000000001</v>
      </c>
      <c r="BB36" s="24">
        <f t="shared" si="29"/>
        <v>1024220.3699999999</v>
      </c>
      <c r="BC36" s="24">
        <f t="shared" si="29"/>
        <v>1131256.6499999999</v>
      </c>
      <c r="BD36" s="24">
        <f t="shared" si="29"/>
        <v>989446.58</v>
      </c>
      <c r="BE36" s="24">
        <f t="shared" si="29"/>
        <v>1585680.44</v>
      </c>
      <c r="BF36" s="24">
        <f t="shared" si="29"/>
        <v>80197.820000000007</v>
      </c>
      <c r="BG36" s="24">
        <f t="shared" si="29"/>
        <v>193304.83</v>
      </c>
      <c r="BH36" s="24">
        <f t="shared" si="29"/>
        <v>2647374.7999999998</v>
      </c>
      <c r="BI36" s="24">
        <f t="shared" si="29"/>
        <v>277012.95</v>
      </c>
      <c r="BJ36" s="24">
        <f t="shared" si="29"/>
        <v>147528.57</v>
      </c>
      <c r="BK36" s="24">
        <f t="shared" si="29"/>
        <v>122002.70000000001</v>
      </c>
      <c r="BL36" s="24">
        <f t="shared" si="29"/>
        <v>771041.64999999991</v>
      </c>
      <c r="BM36" s="24">
        <f t="shared" si="29"/>
        <v>1410731.6</v>
      </c>
      <c r="BN36" s="24">
        <f t="shared" si="29"/>
        <v>52548.99</v>
      </c>
      <c r="BO36" s="24">
        <f t="shared" si="29"/>
        <v>88812.81</v>
      </c>
      <c r="BP36" s="24">
        <f t="shared" si="29"/>
        <v>190792.30000000002</v>
      </c>
      <c r="BQ36" s="24">
        <f t="shared" ref="BQ36:EB36" si="30">+BQ33+BQ35</f>
        <v>293147.54000000004</v>
      </c>
      <c r="BR36" s="24">
        <f t="shared" si="30"/>
        <v>85136.700000000012</v>
      </c>
      <c r="BS36" s="24">
        <f t="shared" si="30"/>
        <v>463897.74</v>
      </c>
      <c r="BT36" s="24">
        <f t="shared" si="30"/>
        <v>466448.2</v>
      </c>
      <c r="BU36" s="24">
        <f t="shared" si="30"/>
        <v>71554.03</v>
      </c>
      <c r="BV36" s="24">
        <f t="shared" si="30"/>
        <v>85878.19</v>
      </c>
      <c r="BW36" s="24">
        <f t="shared" si="30"/>
        <v>42404.479999999996</v>
      </c>
      <c r="BX36" s="24">
        <f t="shared" si="30"/>
        <v>133893.08000000002</v>
      </c>
      <c r="BY36" s="24">
        <f t="shared" si="30"/>
        <v>211960.35</v>
      </c>
      <c r="BZ36" s="24">
        <f t="shared" si="30"/>
        <v>1961.5900000000001</v>
      </c>
      <c r="CA36" s="24">
        <f t="shared" si="30"/>
        <v>93941.65</v>
      </c>
      <c r="CB36" s="24">
        <f t="shared" si="30"/>
        <v>35018.639999999999</v>
      </c>
      <c r="CC36" s="24">
        <f t="shared" si="30"/>
        <v>53774.13</v>
      </c>
      <c r="CD36" s="24">
        <f t="shared" si="30"/>
        <v>7924709.1299999999</v>
      </c>
      <c r="CE36" s="24">
        <f t="shared" si="30"/>
        <v>45873.18</v>
      </c>
      <c r="CF36" s="24">
        <f t="shared" si="30"/>
        <v>28904.54</v>
      </c>
      <c r="CG36" s="24">
        <f t="shared" si="30"/>
        <v>80083.16</v>
      </c>
      <c r="CH36" s="24">
        <f t="shared" si="30"/>
        <v>41789.61</v>
      </c>
      <c r="CI36" s="24">
        <f t="shared" si="30"/>
        <v>31177.39</v>
      </c>
      <c r="CJ36" s="24">
        <f t="shared" si="30"/>
        <v>19246.620000000003</v>
      </c>
      <c r="CK36" s="24">
        <f t="shared" si="30"/>
        <v>72034.83</v>
      </c>
      <c r="CL36" s="24">
        <f t="shared" si="30"/>
        <v>121117.78</v>
      </c>
      <c r="CM36" s="24">
        <f t="shared" si="30"/>
        <v>546597.04</v>
      </c>
      <c r="CN36" s="24">
        <f t="shared" si="30"/>
        <v>217645.07</v>
      </c>
      <c r="CO36" s="24">
        <f t="shared" si="30"/>
        <v>167077.82</v>
      </c>
      <c r="CP36" s="24">
        <f t="shared" si="30"/>
        <v>2702335.84</v>
      </c>
      <c r="CQ36" s="24">
        <f t="shared" si="30"/>
        <v>1663771.5</v>
      </c>
      <c r="CR36" s="24">
        <f t="shared" si="30"/>
        <v>184231.01</v>
      </c>
      <c r="CS36" s="24">
        <f t="shared" si="30"/>
        <v>93614.54</v>
      </c>
      <c r="CT36" s="24">
        <f t="shared" si="30"/>
        <v>52675.47</v>
      </c>
      <c r="CU36" s="24">
        <f t="shared" si="30"/>
        <v>70735.08</v>
      </c>
      <c r="CV36" s="24">
        <f t="shared" si="30"/>
        <v>28466.18</v>
      </c>
      <c r="CW36" s="24">
        <f t="shared" si="30"/>
        <v>36067.31</v>
      </c>
      <c r="CX36" s="24">
        <f t="shared" si="30"/>
        <v>27046.440000000002</v>
      </c>
      <c r="CY36" s="24">
        <f t="shared" si="30"/>
        <v>45231.630000000005</v>
      </c>
      <c r="CZ36" s="24">
        <f t="shared" si="30"/>
        <v>71401.899999999994</v>
      </c>
      <c r="DA36" s="24">
        <f t="shared" si="30"/>
        <v>50555.490000000005</v>
      </c>
      <c r="DB36" s="24">
        <f t="shared" si="30"/>
        <v>256301.49</v>
      </c>
      <c r="DC36" s="24">
        <f t="shared" si="30"/>
        <v>42612.29</v>
      </c>
      <c r="DD36" s="24">
        <f t="shared" si="30"/>
        <v>51720.9</v>
      </c>
      <c r="DE36" s="24">
        <f t="shared" si="30"/>
        <v>63122.100000000006</v>
      </c>
      <c r="DF36" s="24">
        <f t="shared" si="30"/>
        <v>23649.919999999998</v>
      </c>
      <c r="DG36" s="24">
        <f t="shared" si="30"/>
        <v>29801.440000000002</v>
      </c>
      <c r="DH36" s="24">
        <f t="shared" si="30"/>
        <v>2159070.31</v>
      </c>
      <c r="DI36" s="24">
        <f t="shared" si="30"/>
        <v>40170.94</v>
      </c>
      <c r="DJ36" s="24">
        <f t="shared" si="30"/>
        <v>235199.82</v>
      </c>
      <c r="DK36" s="24">
        <f t="shared" si="30"/>
        <v>425404.13</v>
      </c>
      <c r="DL36" s="24">
        <f t="shared" si="30"/>
        <v>85349.819999999992</v>
      </c>
      <c r="DM36" s="24">
        <f t="shared" si="30"/>
        <v>36903.42</v>
      </c>
      <c r="DN36" s="24">
        <f t="shared" si="30"/>
        <v>613398.22</v>
      </c>
      <c r="DO36" s="24">
        <f t="shared" si="30"/>
        <v>82773.899999999994</v>
      </c>
      <c r="DP36" s="24">
        <f t="shared" si="30"/>
        <v>156953.04</v>
      </c>
      <c r="DQ36" s="24">
        <f t="shared" si="30"/>
        <v>202350.59999999998</v>
      </c>
      <c r="DR36" s="24">
        <f t="shared" si="30"/>
        <v>49697.18</v>
      </c>
      <c r="DS36" s="24">
        <f t="shared" si="30"/>
        <v>85612.94</v>
      </c>
      <c r="DT36" s="24">
        <f t="shared" si="30"/>
        <v>72984.58</v>
      </c>
      <c r="DU36" s="24">
        <f t="shared" si="30"/>
        <v>56574.51</v>
      </c>
      <c r="DV36" s="24">
        <f t="shared" si="30"/>
        <v>10215.030000000001</v>
      </c>
      <c r="DW36" s="24">
        <f t="shared" si="30"/>
        <v>54499.28</v>
      </c>
      <c r="DX36" s="24">
        <f t="shared" si="30"/>
        <v>18239.66</v>
      </c>
      <c r="DY36" s="24">
        <f t="shared" si="30"/>
        <v>21710.79</v>
      </c>
      <c r="DZ36" s="24">
        <f t="shared" si="30"/>
        <v>10082.700000000001</v>
      </c>
      <c r="EA36" s="24">
        <f t="shared" si="30"/>
        <v>37583.97</v>
      </c>
      <c r="EB36" s="24">
        <f t="shared" si="30"/>
        <v>297040.01</v>
      </c>
      <c r="EC36" s="24">
        <f t="shared" ref="EC36:GF36" si="31">+EC33+EC35</f>
        <v>91814.39</v>
      </c>
      <c r="ED36" s="24">
        <f t="shared" si="31"/>
        <v>101485.27</v>
      </c>
      <c r="EE36" s="24">
        <f t="shared" si="31"/>
        <v>66076.850000000006</v>
      </c>
      <c r="EF36" s="24">
        <f t="shared" si="31"/>
        <v>209846.26</v>
      </c>
      <c r="EG36" s="24">
        <f t="shared" si="31"/>
        <v>22113.199999999997</v>
      </c>
      <c r="EH36" s="24">
        <f t="shared" si="31"/>
        <v>66869.070000000007</v>
      </c>
      <c r="EI36" s="24">
        <f t="shared" si="31"/>
        <v>47581.01</v>
      </c>
      <c r="EJ36" s="24">
        <f t="shared" si="31"/>
        <v>20009.259999999998</v>
      </c>
      <c r="EK36" s="24">
        <f t="shared" si="31"/>
        <v>756814.6</v>
      </c>
      <c r="EL36" s="24">
        <f t="shared" si="31"/>
        <v>967311.98</v>
      </c>
      <c r="EM36" s="24">
        <f t="shared" si="31"/>
        <v>79750.41</v>
      </c>
      <c r="EN36" s="24">
        <f t="shared" si="31"/>
        <v>51138.17</v>
      </c>
      <c r="EO36" s="24">
        <f t="shared" si="31"/>
        <v>63158.31</v>
      </c>
      <c r="EP36" s="24">
        <f t="shared" si="31"/>
        <v>66790.59</v>
      </c>
      <c r="EQ36" s="24">
        <f t="shared" si="31"/>
        <v>40723.229999999996</v>
      </c>
      <c r="ER36" s="24">
        <f t="shared" si="31"/>
        <v>65342.229999999996</v>
      </c>
      <c r="ES36" s="24">
        <f t="shared" si="31"/>
        <v>221785.15999999997</v>
      </c>
      <c r="ET36" s="24">
        <f t="shared" si="31"/>
        <v>63129.369999999995</v>
      </c>
      <c r="EU36" s="24">
        <f t="shared" si="31"/>
        <v>45661.240000000005</v>
      </c>
      <c r="EV36" s="24">
        <f t="shared" si="31"/>
        <v>47454.66</v>
      </c>
      <c r="EW36" s="24">
        <f t="shared" si="31"/>
        <v>56818.49</v>
      </c>
      <c r="EX36" s="24">
        <f t="shared" si="31"/>
        <v>0</v>
      </c>
      <c r="EY36" s="24">
        <f t="shared" si="31"/>
        <v>65421.33</v>
      </c>
      <c r="EZ36" s="24">
        <f t="shared" si="31"/>
        <v>34278.130000000005</v>
      </c>
      <c r="FA36" s="24">
        <f t="shared" si="31"/>
        <v>15944.59</v>
      </c>
      <c r="FB36" s="24">
        <f t="shared" si="31"/>
        <v>22885.489999999998</v>
      </c>
      <c r="FC36" s="24">
        <f t="shared" si="31"/>
        <v>447694.01</v>
      </c>
      <c r="FD36" s="24">
        <f t="shared" si="31"/>
        <v>77788.820000000007</v>
      </c>
      <c r="FE36" s="24">
        <f t="shared" si="31"/>
        <v>399225.44</v>
      </c>
      <c r="FF36" s="24">
        <f t="shared" si="31"/>
        <v>71311.149999999994</v>
      </c>
      <c r="FG36" s="24">
        <f t="shared" si="31"/>
        <v>56797.270000000004</v>
      </c>
      <c r="FH36" s="24">
        <f t="shared" si="31"/>
        <v>40265.33</v>
      </c>
      <c r="FI36" s="24">
        <f t="shared" si="31"/>
        <v>19318.989999999998</v>
      </c>
      <c r="FJ36" s="24">
        <f t="shared" si="31"/>
        <v>43019.369999999995</v>
      </c>
      <c r="FK36" s="24">
        <f t="shared" si="31"/>
        <v>210397.57</v>
      </c>
      <c r="FL36" s="24">
        <f t="shared" si="31"/>
        <v>132837.65</v>
      </c>
      <c r="FM36" s="24">
        <f t="shared" si="31"/>
        <v>457060.17</v>
      </c>
      <c r="FN36" s="24">
        <f t="shared" si="31"/>
        <v>378689.66</v>
      </c>
      <c r="FO36" s="24">
        <f t="shared" si="31"/>
        <v>320317.40000000002</v>
      </c>
      <c r="FP36" s="24">
        <f t="shared" si="31"/>
        <v>1535832.1199999999</v>
      </c>
      <c r="FQ36" s="24">
        <f t="shared" si="31"/>
        <v>252149.94</v>
      </c>
      <c r="FR36" s="24">
        <f t="shared" si="31"/>
        <v>285031.71999999997</v>
      </c>
      <c r="FS36" s="24">
        <f t="shared" si="31"/>
        <v>169196.62</v>
      </c>
      <c r="FT36" s="24">
        <f t="shared" si="31"/>
        <v>42910.97</v>
      </c>
      <c r="FU36" s="24">
        <f t="shared" si="31"/>
        <v>67930.92</v>
      </c>
      <c r="FV36" s="24">
        <f t="shared" si="31"/>
        <v>68365.55</v>
      </c>
      <c r="FW36" s="24">
        <f t="shared" si="31"/>
        <v>132928.63</v>
      </c>
      <c r="FX36" s="24">
        <f t="shared" si="31"/>
        <v>154883.27000000002</v>
      </c>
      <c r="FY36" s="24">
        <f t="shared" si="31"/>
        <v>87707.63</v>
      </c>
      <c r="FZ36" s="24">
        <f t="shared" si="31"/>
        <v>31962.46</v>
      </c>
      <c r="GA36" s="24">
        <f t="shared" si="31"/>
        <v>449233.08999999997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86790536.61999999</v>
      </c>
      <c r="GJ36" s="38" t="s">
        <v>557</v>
      </c>
      <c r="GK36" s="3">
        <v>450000</v>
      </c>
      <c r="GL36" s="19" t="s">
        <v>553</v>
      </c>
      <c r="GM36" s="48">
        <f>GK36-GK38</f>
        <v>444354.34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1860530.4</v>
      </c>
      <c r="F37" s="24">
        <f t="shared" si="32"/>
        <v>6724014.1399999997</v>
      </c>
      <c r="G37" s="24">
        <f t="shared" si="32"/>
        <v>1828920.33</v>
      </c>
      <c r="H37" s="24">
        <f t="shared" si="32"/>
        <v>5053085.6900000004</v>
      </c>
      <c r="I37" s="24">
        <f t="shared" si="32"/>
        <v>353647.83</v>
      </c>
      <c r="J37" s="24">
        <f t="shared" si="32"/>
        <v>221162.4</v>
      </c>
      <c r="K37" s="24">
        <f t="shared" si="32"/>
        <v>1732457.83</v>
      </c>
      <c r="L37" s="24">
        <f t="shared" si="32"/>
        <v>369328.98</v>
      </c>
      <c r="M37" s="24">
        <f t="shared" si="32"/>
        <v>101660.87</v>
      </c>
      <c r="N37" s="24">
        <f t="shared" si="32"/>
        <v>723663</v>
      </c>
      <c r="O37" s="24">
        <f t="shared" si="32"/>
        <v>604328.52</v>
      </c>
      <c r="P37" s="24">
        <f t="shared" si="32"/>
        <v>17501133.530000001</v>
      </c>
      <c r="Q37" s="24">
        <f t="shared" si="32"/>
        <v>3568993.2</v>
      </c>
      <c r="R37" s="24">
        <f t="shared" si="32"/>
        <v>36484.370000000003</v>
      </c>
      <c r="S37" s="24">
        <f t="shared" si="32"/>
        <v>5709903.29</v>
      </c>
      <c r="T37" s="24">
        <f t="shared" si="32"/>
        <v>223266.52</v>
      </c>
      <c r="U37" s="24">
        <f t="shared" si="32"/>
        <v>454935.41</v>
      </c>
      <c r="V37" s="24">
        <f t="shared" si="32"/>
        <v>87534.75</v>
      </c>
      <c r="W37" s="24">
        <f t="shared" si="32"/>
        <v>35265.839999999997</v>
      </c>
      <c r="X37" s="24">
        <f t="shared" si="32"/>
        <v>63851.87</v>
      </c>
      <c r="Y37" s="24">
        <f t="shared" si="32"/>
        <v>32646.68</v>
      </c>
      <c r="Z37" s="24">
        <f t="shared" si="32"/>
        <v>48068.1</v>
      </c>
      <c r="AA37" s="24">
        <f t="shared" si="32"/>
        <v>51334.01</v>
      </c>
      <c r="AB37" s="24">
        <f t="shared" si="32"/>
        <v>100014.3</v>
      </c>
      <c r="AC37" s="24">
        <f t="shared" si="32"/>
        <v>5877880.0999999996</v>
      </c>
      <c r="AD37" s="24">
        <f t="shared" si="32"/>
        <v>12357298.800000001</v>
      </c>
      <c r="AE37" s="24">
        <f t="shared" si="32"/>
        <v>354011.6</v>
      </c>
      <c r="AF37" s="24">
        <f t="shared" si="32"/>
        <v>179619.7</v>
      </c>
      <c r="AG37" s="24">
        <f t="shared" si="32"/>
        <v>145197.9</v>
      </c>
      <c r="AH37" s="24">
        <f t="shared" si="32"/>
        <v>114085.51</v>
      </c>
      <c r="AI37" s="24">
        <f t="shared" si="32"/>
        <v>716297.98</v>
      </c>
      <c r="AJ37" s="24">
        <f t="shared" si="32"/>
        <v>308146.26</v>
      </c>
      <c r="AK37" s="24">
        <f t="shared" si="32"/>
        <v>83422.259999999995</v>
      </c>
      <c r="AL37" s="24">
        <f t="shared" si="32"/>
        <v>107736.53</v>
      </c>
      <c r="AM37" s="24">
        <f t="shared" si="32"/>
        <v>103529.96</v>
      </c>
      <c r="AN37" s="24">
        <f t="shared" si="32"/>
        <v>145027.48000000001</v>
      </c>
      <c r="AO37" s="24">
        <f t="shared" si="32"/>
        <v>99041.64</v>
      </c>
      <c r="AP37" s="24">
        <f t="shared" si="32"/>
        <v>116548.34</v>
      </c>
      <c r="AQ37" s="24">
        <f t="shared" si="32"/>
        <v>1154733.17</v>
      </c>
      <c r="AR37" s="24">
        <f t="shared" si="32"/>
        <v>18441398.82</v>
      </c>
      <c r="AS37" s="24">
        <f t="shared" si="32"/>
        <v>158555.41</v>
      </c>
      <c r="AT37" s="24">
        <f t="shared" si="32"/>
        <v>15582287.699999999</v>
      </c>
      <c r="AU37" s="24">
        <f t="shared" si="32"/>
        <v>1536506.52</v>
      </c>
      <c r="AV37" s="24">
        <f t="shared" si="32"/>
        <v>679396.15</v>
      </c>
      <c r="AW37" s="24">
        <f t="shared" si="32"/>
        <v>24883.24</v>
      </c>
      <c r="AX37" s="24">
        <f t="shared" si="32"/>
        <v>222578.71</v>
      </c>
      <c r="AY37" s="24">
        <f t="shared" si="32"/>
        <v>79300.759999999995</v>
      </c>
      <c r="AZ37" s="24">
        <f t="shared" si="32"/>
        <v>24875.119999999999</v>
      </c>
      <c r="BA37" s="24">
        <f t="shared" si="32"/>
        <v>280448.96000000002</v>
      </c>
      <c r="BB37" s="24">
        <f t="shared" si="32"/>
        <v>2415772.6800000002</v>
      </c>
      <c r="BC37" s="24">
        <f t="shared" si="32"/>
        <v>2618188.34</v>
      </c>
      <c r="BD37" s="24">
        <f t="shared" si="32"/>
        <v>2232867.6</v>
      </c>
      <c r="BE37" s="24">
        <f t="shared" si="32"/>
        <v>3488903.78</v>
      </c>
      <c r="BF37" s="24">
        <f t="shared" si="32"/>
        <v>178146.61</v>
      </c>
      <c r="BG37" s="24">
        <f t="shared" si="32"/>
        <v>441953.37</v>
      </c>
      <c r="BH37" s="24">
        <f t="shared" si="32"/>
        <v>5903433.3799999999</v>
      </c>
      <c r="BI37" s="24">
        <f t="shared" si="32"/>
        <v>599244.53</v>
      </c>
      <c r="BJ37" s="24">
        <f t="shared" si="32"/>
        <v>336787.27</v>
      </c>
      <c r="BK37" s="24">
        <f t="shared" si="32"/>
        <v>265424.53999999998</v>
      </c>
      <c r="BL37" s="24">
        <f t="shared" si="32"/>
        <v>1755848.02</v>
      </c>
      <c r="BM37" s="24">
        <f t="shared" si="32"/>
        <v>3247883.42</v>
      </c>
      <c r="BN37" s="24">
        <f t="shared" si="32"/>
        <v>97399.84</v>
      </c>
      <c r="BO37" s="24">
        <f t="shared" si="32"/>
        <v>167666.07999999999</v>
      </c>
      <c r="BP37" s="24">
        <f t="shared" si="32"/>
        <v>431520.51</v>
      </c>
      <c r="BQ37" s="24">
        <f t="shared" ref="BQ37:EB37" si="33">ROUND(BQ27*0.9,2)</f>
        <v>637929.13</v>
      </c>
      <c r="BR37" s="24">
        <f t="shared" si="33"/>
        <v>184532.93</v>
      </c>
      <c r="BS37" s="24">
        <f t="shared" si="33"/>
        <v>1056038.3999999999</v>
      </c>
      <c r="BT37" s="24">
        <f t="shared" si="33"/>
        <v>1042020.75</v>
      </c>
      <c r="BU37" s="24">
        <f t="shared" si="33"/>
        <v>161491.38</v>
      </c>
      <c r="BV37" s="24">
        <f t="shared" si="33"/>
        <v>186949.34</v>
      </c>
      <c r="BW37" s="24">
        <f t="shared" si="33"/>
        <v>75429.86</v>
      </c>
      <c r="BX37" s="24">
        <f t="shared" si="33"/>
        <v>295934.53000000003</v>
      </c>
      <c r="BY37" s="24">
        <f t="shared" si="33"/>
        <v>466728.18</v>
      </c>
      <c r="BZ37" s="24">
        <f t="shared" si="33"/>
        <v>3458.76</v>
      </c>
      <c r="CA37" s="24">
        <f t="shared" si="33"/>
        <v>200895.3</v>
      </c>
      <c r="CB37" s="24">
        <f t="shared" si="33"/>
        <v>72924.73</v>
      </c>
      <c r="CC37" s="24">
        <f t="shared" si="33"/>
        <v>81314.990000000005</v>
      </c>
      <c r="CD37" s="24">
        <f t="shared" si="33"/>
        <v>18365472.710000001</v>
      </c>
      <c r="CE37" s="24">
        <f t="shared" si="33"/>
        <v>89505.86</v>
      </c>
      <c r="CF37" s="24">
        <f t="shared" si="33"/>
        <v>56947.73</v>
      </c>
      <c r="CG37" s="24">
        <f t="shared" si="33"/>
        <v>150910.79999999999</v>
      </c>
      <c r="CH37" s="24">
        <f t="shared" si="33"/>
        <v>65941.61</v>
      </c>
      <c r="CI37" s="24">
        <f t="shared" si="33"/>
        <v>59902.79</v>
      </c>
      <c r="CJ37" s="24">
        <f t="shared" si="33"/>
        <v>29421.89</v>
      </c>
      <c r="CK37" s="24">
        <f t="shared" si="33"/>
        <v>135513.1</v>
      </c>
      <c r="CL37" s="24">
        <f t="shared" si="33"/>
        <v>278146.42</v>
      </c>
      <c r="CM37" s="24">
        <f t="shared" si="33"/>
        <v>1184878.8899999999</v>
      </c>
      <c r="CN37" s="24">
        <f t="shared" si="33"/>
        <v>496404.32</v>
      </c>
      <c r="CO37" s="24">
        <f t="shared" si="33"/>
        <v>350280.38</v>
      </c>
      <c r="CP37" s="24">
        <f t="shared" si="33"/>
        <v>6070672.4000000004</v>
      </c>
      <c r="CQ37" s="24">
        <f t="shared" si="33"/>
        <v>3714541.2</v>
      </c>
      <c r="CR37" s="24">
        <f t="shared" si="33"/>
        <v>433246.29</v>
      </c>
      <c r="CS37" s="24">
        <f t="shared" si="33"/>
        <v>208894.67</v>
      </c>
      <c r="CT37" s="24">
        <f t="shared" si="33"/>
        <v>112665.8</v>
      </c>
      <c r="CU37" s="24">
        <f t="shared" si="33"/>
        <v>150633</v>
      </c>
      <c r="CV37" s="24">
        <f t="shared" si="33"/>
        <v>60974.16</v>
      </c>
      <c r="CW37" s="24">
        <f t="shared" si="33"/>
        <v>45215.94</v>
      </c>
      <c r="CX37" s="24">
        <f t="shared" si="33"/>
        <v>41533.17</v>
      </c>
      <c r="CY37" s="24">
        <f t="shared" si="33"/>
        <v>69322.649999999994</v>
      </c>
      <c r="CZ37" s="24">
        <f t="shared" si="33"/>
        <v>140246.97</v>
      </c>
      <c r="DA37" s="24">
        <f t="shared" si="33"/>
        <v>86341.46</v>
      </c>
      <c r="DB37" s="24">
        <f t="shared" si="33"/>
        <v>553018.85</v>
      </c>
      <c r="DC37" s="24">
        <f t="shared" si="33"/>
        <v>80974.73</v>
      </c>
      <c r="DD37" s="24">
        <f t="shared" si="33"/>
        <v>104675.87</v>
      </c>
      <c r="DE37" s="24">
        <f t="shared" si="33"/>
        <v>124514.87</v>
      </c>
      <c r="DF37" s="24">
        <f t="shared" si="33"/>
        <v>53068.74</v>
      </c>
      <c r="DG37" s="24">
        <f t="shared" si="33"/>
        <v>62089.3</v>
      </c>
      <c r="DH37" s="24">
        <f t="shared" si="33"/>
        <v>4679299.63</v>
      </c>
      <c r="DI37" s="24">
        <f t="shared" si="33"/>
        <v>30369.61</v>
      </c>
      <c r="DJ37" s="24">
        <f t="shared" si="33"/>
        <v>511866.7</v>
      </c>
      <c r="DK37" s="24">
        <f t="shared" si="33"/>
        <v>856789.81</v>
      </c>
      <c r="DL37" s="24">
        <f t="shared" si="33"/>
        <v>188344.8</v>
      </c>
      <c r="DM37" s="24">
        <f t="shared" si="33"/>
        <v>72668.539999999994</v>
      </c>
      <c r="DN37" s="24">
        <f t="shared" si="33"/>
        <v>1347611.72</v>
      </c>
      <c r="DO37" s="24">
        <f t="shared" si="33"/>
        <v>171702.6</v>
      </c>
      <c r="DP37" s="24">
        <f t="shared" si="33"/>
        <v>348750.56</v>
      </c>
      <c r="DQ37" s="24">
        <f t="shared" si="33"/>
        <v>384062.01</v>
      </c>
      <c r="DR37" s="24">
        <f t="shared" si="33"/>
        <v>96351.09</v>
      </c>
      <c r="DS37" s="24">
        <f t="shared" si="33"/>
        <v>161875.43</v>
      </c>
      <c r="DT37" s="24">
        <f t="shared" si="33"/>
        <v>156611.75</v>
      </c>
      <c r="DU37" s="24">
        <f t="shared" si="33"/>
        <v>123817</v>
      </c>
      <c r="DV37" s="24">
        <f t="shared" si="33"/>
        <v>20200.169999999998</v>
      </c>
      <c r="DW37" s="24">
        <f t="shared" si="33"/>
        <v>98578.43</v>
      </c>
      <c r="DX37" s="24">
        <f t="shared" si="33"/>
        <v>39928.269999999997</v>
      </c>
      <c r="DY37" s="24">
        <f t="shared" si="33"/>
        <v>43465.47</v>
      </c>
      <c r="DZ37" s="24">
        <f t="shared" si="33"/>
        <v>21368.43</v>
      </c>
      <c r="EA37" s="24">
        <f t="shared" si="33"/>
        <v>82622.14</v>
      </c>
      <c r="EB37" s="24">
        <f t="shared" si="33"/>
        <v>621757.73</v>
      </c>
      <c r="EC37" s="24">
        <f t="shared" ref="EC37:GF37" si="34">ROUND(EC27*0.9,2)</f>
        <v>187146.06</v>
      </c>
      <c r="ED37" s="24">
        <f t="shared" si="34"/>
        <v>194764.54</v>
      </c>
      <c r="EE37" s="24">
        <f t="shared" si="34"/>
        <v>122904.26</v>
      </c>
      <c r="EF37" s="24">
        <f t="shared" si="34"/>
        <v>492236.1</v>
      </c>
      <c r="EG37" s="24">
        <f t="shared" si="34"/>
        <v>40089.480000000003</v>
      </c>
      <c r="EH37" s="24">
        <f t="shared" si="34"/>
        <v>133976.82999999999</v>
      </c>
      <c r="EI37" s="24">
        <f t="shared" si="34"/>
        <v>93885.57</v>
      </c>
      <c r="EJ37" s="24">
        <f t="shared" si="34"/>
        <v>42578.879999999997</v>
      </c>
      <c r="EK37" s="24">
        <f t="shared" si="34"/>
        <v>1706847.43</v>
      </c>
      <c r="EL37" s="24">
        <f t="shared" si="34"/>
        <v>2027878.38</v>
      </c>
      <c r="EM37" s="24">
        <f t="shared" si="34"/>
        <v>155017.56</v>
      </c>
      <c r="EN37" s="24">
        <f t="shared" si="34"/>
        <v>96384.6</v>
      </c>
      <c r="EO37" s="24">
        <f t="shared" si="34"/>
        <v>118341.95</v>
      </c>
      <c r="EP37" s="24">
        <f t="shared" si="34"/>
        <v>149787.47</v>
      </c>
      <c r="EQ37" s="24">
        <f t="shared" si="34"/>
        <v>77947.47</v>
      </c>
      <c r="ER37" s="24">
        <f t="shared" si="34"/>
        <v>129601.33</v>
      </c>
      <c r="ES37" s="24">
        <f t="shared" si="34"/>
        <v>513261.77</v>
      </c>
      <c r="ET37" s="24">
        <f t="shared" si="34"/>
        <v>122794.15</v>
      </c>
      <c r="EU37" s="24">
        <f t="shared" si="34"/>
        <v>92432.38</v>
      </c>
      <c r="EV37" s="24">
        <f t="shared" si="34"/>
        <v>95575.5</v>
      </c>
      <c r="EW37" s="24">
        <f t="shared" si="34"/>
        <v>113123.2</v>
      </c>
      <c r="EX37" s="24">
        <f t="shared" si="34"/>
        <v>0</v>
      </c>
      <c r="EY37" s="24">
        <f t="shared" si="34"/>
        <v>163604.70000000001</v>
      </c>
      <c r="EZ37" s="24">
        <f t="shared" si="34"/>
        <v>68799.600000000006</v>
      </c>
      <c r="FA37" s="24">
        <f t="shared" si="34"/>
        <v>26982.86</v>
      </c>
      <c r="FB37" s="24">
        <f t="shared" si="34"/>
        <v>44138.02</v>
      </c>
      <c r="FC37" s="24">
        <f t="shared" si="34"/>
        <v>1006912.57</v>
      </c>
      <c r="FD37" s="24">
        <f t="shared" si="34"/>
        <v>155958.01999999999</v>
      </c>
      <c r="FE37" s="24">
        <f t="shared" si="34"/>
        <v>891145.32</v>
      </c>
      <c r="FF37" s="24">
        <f t="shared" si="34"/>
        <v>131135.25</v>
      </c>
      <c r="FG37" s="24">
        <f t="shared" si="34"/>
        <v>117388.3</v>
      </c>
      <c r="FH37" s="24">
        <f t="shared" si="34"/>
        <v>82823</v>
      </c>
      <c r="FI37" s="24">
        <f t="shared" si="34"/>
        <v>33457.9</v>
      </c>
      <c r="FJ37" s="24">
        <f t="shared" si="34"/>
        <v>68491.05</v>
      </c>
      <c r="FK37" s="24">
        <f t="shared" si="34"/>
        <v>456969.02</v>
      </c>
      <c r="FL37" s="24">
        <f t="shared" si="34"/>
        <v>265191.40000000002</v>
      </c>
      <c r="FM37" s="24">
        <f t="shared" si="34"/>
        <v>857393.1</v>
      </c>
      <c r="FN37" s="24">
        <f t="shared" si="34"/>
        <v>815423.94</v>
      </c>
      <c r="FO37" s="24">
        <f t="shared" si="34"/>
        <v>712097.83</v>
      </c>
      <c r="FP37" s="24">
        <f t="shared" si="34"/>
        <v>3576163.59</v>
      </c>
      <c r="FQ37" s="24">
        <f t="shared" si="34"/>
        <v>555885.38</v>
      </c>
      <c r="FR37" s="24">
        <f t="shared" si="34"/>
        <v>666152.57999999996</v>
      </c>
      <c r="FS37" s="24">
        <f t="shared" si="34"/>
        <v>320056.90000000002</v>
      </c>
      <c r="FT37" s="24">
        <f t="shared" si="34"/>
        <v>83479.28</v>
      </c>
      <c r="FU37" s="24">
        <f t="shared" si="34"/>
        <v>138051.04999999999</v>
      </c>
      <c r="FV37" s="24">
        <f t="shared" si="34"/>
        <v>116787.96</v>
      </c>
      <c r="FW37" s="24">
        <f t="shared" si="34"/>
        <v>257488.62</v>
      </c>
      <c r="FX37" s="24">
        <f t="shared" si="34"/>
        <v>281394.99</v>
      </c>
      <c r="FY37" s="24">
        <f t="shared" si="34"/>
        <v>173738.03</v>
      </c>
      <c r="FZ37" s="24">
        <f t="shared" si="34"/>
        <v>64584.17</v>
      </c>
      <c r="GA37" s="24">
        <f t="shared" si="34"/>
        <v>1013241.65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198311238.18000004</v>
      </c>
      <c r="GJ37" s="38" t="s">
        <v>559</v>
      </c>
      <c r="GK37" s="3">
        <f>SUM(GK34:GK36)</f>
        <v>55834811</v>
      </c>
    </row>
    <row r="38" spans="1:256" ht="26.25">
      <c r="A38" s="43">
        <v>14</v>
      </c>
      <c r="B38" s="45" t="s">
        <v>560</v>
      </c>
      <c r="C38" s="16">
        <v>14</v>
      </c>
      <c r="E38" s="24">
        <f t="shared" ref="E38:BP38" si="35">MIN(E36,E37)</f>
        <v>771080.56</v>
      </c>
      <c r="F38" s="24">
        <f t="shared" si="35"/>
        <v>2807138.46</v>
      </c>
      <c r="G38" s="24">
        <f t="shared" si="35"/>
        <v>748240.15999999992</v>
      </c>
      <c r="H38" s="24">
        <f t="shared" si="35"/>
        <v>2186601.27</v>
      </c>
      <c r="I38" s="24">
        <f t="shared" si="35"/>
        <v>174369.56</v>
      </c>
      <c r="J38" s="24">
        <f t="shared" si="35"/>
        <v>104669.96</v>
      </c>
      <c r="K38" s="24">
        <f t="shared" si="35"/>
        <v>721357.94</v>
      </c>
      <c r="L38" s="24">
        <f t="shared" si="35"/>
        <v>173196.12</v>
      </c>
      <c r="M38" s="24">
        <f t="shared" si="35"/>
        <v>54803.56</v>
      </c>
      <c r="N38" s="24">
        <f t="shared" si="35"/>
        <v>297316.63</v>
      </c>
      <c r="O38" s="24">
        <f t="shared" si="35"/>
        <v>241187.03</v>
      </c>
      <c r="P38" s="24">
        <f t="shared" si="35"/>
        <v>7287728.4199999999</v>
      </c>
      <c r="Q38" s="24">
        <f t="shared" si="35"/>
        <v>1509499.63</v>
      </c>
      <c r="R38" s="24">
        <f t="shared" si="35"/>
        <v>25198.17</v>
      </c>
      <c r="S38" s="24">
        <f t="shared" si="35"/>
        <v>2466214.86</v>
      </c>
      <c r="T38" s="24">
        <f t="shared" si="35"/>
        <v>100981.04000000001</v>
      </c>
      <c r="U38" s="24">
        <f t="shared" si="35"/>
        <v>203494.34999999998</v>
      </c>
      <c r="V38" s="24">
        <f t="shared" si="35"/>
        <v>49837.55</v>
      </c>
      <c r="W38" s="24">
        <f t="shared" si="35"/>
        <v>21571.61</v>
      </c>
      <c r="X38" s="24">
        <f t="shared" si="35"/>
        <v>36525.259999999995</v>
      </c>
      <c r="Y38" s="24">
        <f t="shared" si="35"/>
        <v>16082.11</v>
      </c>
      <c r="Z38" s="24">
        <f t="shared" si="35"/>
        <v>25347.22</v>
      </c>
      <c r="AA38" s="24">
        <f t="shared" si="35"/>
        <v>29452.28</v>
      </c>
      <c r="AB38" s="24">
        <f t="shared" si="35"/>
        <v>48099.51</v>
      </c>
      <c r="AC38" s="24">
        <f t="shared" si="35"/>
        <v>2599652.54</v>
      </c>
      <c r="AD38" s="24">
        <f t="shared" si="35"/>
        <v>5192860.09</v>
      </c>
      <c r="AE38" s="24">
        <f t="shared" si="35"/>
        <v>155434.13</v>
      </c>
      <c r="AF38" s="24">
        <f t="shared" si="35"/>
        <v>78753.98</v>
      </c>
      <c r="AG38" s="24">
        <f t="shared" si="35"/>
        <v>72493.77</v>
      </c>
      <c r="AH38" s="24">
        <f t="shared" si="35"/>
        <v>59905.86</v>
      </c>
      <c r="AI38" s="24">
        <f t="shared" si="35"/>
        <v>338900.92</v>
      </c>
      <c r="AJ38" s="24">
        <f t="shared" si="35"/>
        <v>139246.08000000002</v>
      </c>
      <c r="AK38" s="24">
        <f t="shared" si="35"/>
        <v>40054.600000000006</v>
      </c>
      <c r="AL38" s="24">
        <f t="shared" si="35"/>
        <v>48969.46</v>
      </c>
      <c r="AM38" s="24">
        <f t="shared" si="35"/>
        <v>57245.479999999996</v>
      </c>
      <c r="AN38" s="24">
        <f t="shared" si="35"/>
        <v>63137.770000000004</v>
      </c>
      <c r="AO38" s="24">
        <f t="shared" si="35"/>
        <v>51856.21</v>
      </c>
      <c r="AP38" s="24">
        <f t="shared" si="35"/>
        <v>56538.509999999995</v>
      </c>
      <c r="AQ38" s="24">
        <f t="shared" si="35"/>
        <v>525570.40999999992</v>
      </c>
      <c r="AR38" s="24">
        <f t="shared" si="35"/>
        <v>7645917.7400000002</v>
      </c>
      <c r="AS38" s="24">
        <f t="shared" si="35"/>
        <v>81778.38</v>
      </c>
      <c r="AT38" s="24">
        <f t="shared" si="35"/>
        <v>6630902.5200000005</v>
      </c>
      <c r="AU38" s="24">
        <f t="shared" si="35"/>
        <v>671338.58</v>
      </c>
      <c r="AV38" s="24">
        <f t="shared" si="35"/>
        <v>318092.65000000002</v>
      </c>
      <c r="AW38" s="24">
        <f t="shared" si="35"/>
        <v>24883.24</v>
      </c>
      <c r="AX38" s="24">
        <f t="shared" si="35"/>
        <v>115619.93</v>
      </c>
      <c r="AY38" s="24">
        <f t="shared" si="35"/>
        <v>35881.99</v>
      </c>
      <c r="AZ38" s="24">
        <f t="shared" si="35"/>
        <v>12543.6</v>
      </c>
      <c r="BA38" s="24">
        <f t="shared" si="35"/>
        <v>138207.39000000001</v>
      </c>
      <c r="BB38" s="24">
        <f t="shared" si="35"/>
        <v>1024220.3699999999</v>
      </c>
      <c r="BC38" s="24">
        <f t="shared" si="35"/>
        <v>1131256.6499999999</v>
      </c>
      <c r="BD38" s="24">
        <f t="shared" si="35"/>
        <v>989446.58</v>
      </c>
      <c r="BE38" s="24">
        <f t="shared" si="35"/>
        <v>1585680.44</v>
      </c>
      <c r="BF38" s="24">
        <f t="shared" si="35"/>
        <v>80197.820000000007</v>
      </c>
      <c r="BG38" s="24">
        <f t="shared" si="35"/>
        <v>193304.83</v>
      </c>
      <c r="BH38" s="24">
        <f t="shared" si="35"/>
        <v>2647374.7999999998</v>
      </c>
      <c r="BI38" s="24">
        <f t="shared" si="35"/>
        <v>277012.95</v>
      </c>
      <c r="BJ38" s="24">
        <f t="shared" si="35"/>
        <v>147528.57</v>
      </c>
      <c r="BK38" s="24">
        <f t="shared" si="35"/>
        <v>122002.70000000001</v>
      </c>
      <c r="BL38" s="24">
        <f t="shared" si="35"/>
        <v>771041.64999999991</v>
      </c>
      <c r="BM38" s="24">
        <f t="shared" si="35"/>
        <v>1410731.6</v>
      </c>
      <c r="BN38" s="24">
        <f t="shared" si="35"/>
        <v>52548.99</v>
      </c>
      <c r="BO38" s="24">
        <f t="shared" si="35"/>
        <v>88812.81</v>
      </c>
      <c r="BP38" s="24">
        <f t="shared" si="35"/>
        <v>190792.30000000002</v>
      </c>
      <c r="BQ38" s="24">
        <f t="shared" ref="BQ38:EB38" si="36">MIN(BQ36,BQ37)</f>
        <v>293147.54000000004</v>
      </c>
      <c r="BR38" s="24">
        <f t="shared" si="36"/>
        <v>85136.700000000012</v>
      </c>
      <c r="BS38" s="24">
        <f t="shared" si="36"/>
        <v>463897.74</v>
      </c>
      <c r="BT38" s="24">
        <f t="shared" si="36"/>
        <v>466448.2</v>
      </c>
      <c r="BU38" s="24">
        <f t="shared" si="36"/>
        <v>71554.03</v>
      </c>
      <c r="BV38" s="24">
        <f t="shared" si="36"/>
        <v>85878.19</v>
      </c>
      <c r="BW38" s="24">
        <f t="shared" si="36"/>
        <v>42404.479999999996</v>
      </c>
      <c r="BX38" s="24">
        <f t="shared" si="36"/>
        <v>133893.08000000002</v>
      </c>
      <c r="BY38" s="24">
        <f t="shared" si="36"/>
        <v>211960.35</v>
      </c>
      <c r="BZ38" s="24">
        <f t="shared" si="36"/>
        <v>1961.5900000000001</v>
      </c>
      <c r="CA38" s="24">
        <f t="shared" si="36"/>
        <v>93941.65</v>
      </c>
      <c r="CB38" s="24">
        <f t="shared" si="36"/>
        <v>35018.639999999999</v>
      </c>
      <c r="CC38" s="24">
        <f t="shared" si="36"/>
        <v>53774.13</v>
      </c>
      <c r="CD38" s="24">
        <f t="shared" si="36"/>
        <v>7924709.1299999999</v>
      </c>
      <c r="CE38" s="24">
        <f t="shared" si="36"/>
        <v>45873.18</v>
      </c>
      <c r="CF38" s="24">
        <f t="shared" si="36"/>
        <v>28904.54</v>
      </c>
      <c r="CG38" s="24">
        <f t="shared" si="36"/>
        <v>80083.16</v>
      </c>
      <c r="CH38" s="24">
        <f t="shared" si="36"/>
        <v>41789.61</v>
      </c>
      <c r="CI38" s="24">
        <f t="shared" si="36"/>
        <v>31177.39</v>
      </c>
      <c r="CJ38" s="24">
        <f t="shared" si="36"/>
        <v>19246.620000000003</v>
      </c>
      <c r="CK38" s="24">
        <f t="shared" si="36"/>
        <v>72034.83</v>
      </c>
      <c r="CL38" s="24">
        <f t="shared" si="36"/>
        <v>121117.78</v>
      </c>
      <c r="CM38" s="24">
        <f t="shared" si="36"/>
        <v>546597.04</v>
      </c>
      <c r="CN38" s="24">
        <f t="shared" si="36"/>
        <v>217645.07</v>
      </c>
      <c r="CO38" s="24">
        <f t="shared" si="36"/>
        <v>167077.82</v>
      </c>
      <c r="CP38" s="24">
        <f t="shared" si="36"/>
        <v>2702335.84</v>
      </c>
      <c r="CQ38" s="24">
        <f t="shared" si="36"/>
        <v>1663771.5</v>
      </c>
      <c r="CR38" s="24">
        <f t="shared" si="36"/>
        <v>184231.01</v>
      </c>
      <c r="CS38" s="24">
        <f t="shared" si="36"/>
        <v>93614.54</v>
      </c>
      <c r="CT38" s="24">
        <f t="shared" si="36"/>
        <v>52675.47</v>
      </c>
      <c r="CU38" s="24">
        <f t="shared" si="36"/>
        <v>70735.08</v>
      </c>
      <c r="CV38" s="24">
        <f t="shared" si="36"/>
        <v>28466.18</v>
      </c>
      <c r="CW38" s="24">
        <f t="shared" si="36"/>
        <v>36067.31</v>
      </c>
      <c r="CX38" s="24">
        <f t="shared" si="36"/>
        <v>27046.440000000002</v>
      </c>
      <c r="CY38" s="24">
        <f t="shared" si="36"/>
        <v>45231.630000000005</v>
      </c>
      <c r="CZ38" s="24">
        <f t="shared" si="36"/>
        <v>71401.899999999994</v>
      </c>
      <c r="DA38" s="24">
        <f t="shared" si="36"/>
        <v>50555.490000000005</v>
      </c>
      <c r="DB38" s="24">
        <f t="shared" si="36"/>
        <v>256301.49</v>
      </c>
      <c r="DC38" s="24">
        <f t="shared" si="36"/>
        <v>42612.29</v>
      </c>
      <c r="DD38" s="24">
        <f t="shared" si="36"/>
        <v>51720.9</v>
      </c>
      <c r="DE38" s="24">
        <f t="shared" si="36"/>
        <v>63122.100000000006</v>
      </c>
      <c r="DF38" s="24">
        <f t="shared" si="36"/>
        <v>23649.919999999998</v>
      </c>
      <c r="DG38" s="24">
        <f t="shared" si="36"/>
        <v>29801.440000000002</v>
      </c>
      <c r="DH38" s="24">
        <f t="shared" si="36"/>
        <v>2159070.31</v>
      </c>
      <c r="DI38" s="24">
        <f t="shared" si="36"/>
        <v>30369.61</v>
      </c>
      <c r="DJ38" s="24">
        <f t="shared" si="36"/>
        <v>235199.82</v>
      </c>
      <c r="DK38" s="24">
        <f t="shared" si="36"/>
        <v>425404.13</v>
      </c>
      <c r="DL38" s="24">
        <f t="shared" si="36"/>
        <v>85349.819999999992</v>
      </c>
      <c r="DM38" s="24">
        <f t="shared" si="36"/>
        <v>36903.42</v>
      </c>
      <c r="DN38" s="24">
        <f t="shared" si="36"/>
        <v>613398.22</v>
      </c>
      <c r="DO38" s="24">
        <f t="shared" si="36"/>
        <v>82773.899999999994</v>
      </c>
      <c r="DP38" s="24">
        <f t="shared" si="36"/>
        <v>156953.04</v>
      </c>
      <c r="DQ38" s="24">
        <f t="shared" si="36"/>
        <v>202350.59999999998</v>
      </c>
      <c r="DR38" s="24">
        <f t="shared" si="36"/>
        <v>49697.18</v>
      </c>
      <c r="DS38" s="24">
        <f t="shared" si="36"/>
        <v>85612.94</v>
      </c>
      <c r="DT38" s="24">
        <f t="shared" si="36"/>
        <v>72984.58</v>
      </c>
      <c r="DU38" s="24">
        <f t="shared" si="36"/>
        <v>56574.51</v>
      </c>
      <c r="DV38" s="24">
        <f t="shared" si="36"/>
        <v>10215.030000000001</v>
      </c>
      <c r="DW38" s="24">
        <f t="shared" si="36"/>
        <v>54499.28</v>
      </c>
      <c r="DX38" s="24">
        <f t="shared" si="36"/>
        <v>18239.66</v>
      </c>
      <c r="DY38" s="24">
        <f t="shared" si="36"/>
        <v>21710.79</v>
      </c>
      <c r="DZ38" s="24">
        <f t="shared" si="36"/>
        <v>10082.700000000001</v>
      </c>
      <c r="EA38" s="24">
        <f t="shared" si="36"/>
        <v>37583.97</v>
      </c>
      <c r="EB38" s="24">
        <f t="shared" si="36"/>
        <v>297040.01</v>
      </c>
      <c r="EC38" s="24">
        <f t="shared" ref="EC38:GF38" si="37">MIN(EC36,EC37)</f>
        <v>91814.39</v>
      </c>
      <c r="ED38" s="24">
        <f t="shared" si="37"/>
        <v>101485.27</v>
      </c>
      <c r="EE38" s="24">
        <f t="shared" si="37"/>
        <v>66076.850000000006</v>
      </c>
      <c r="EF38" s="24">
        <f t="shared" si="37"/>
        <v>209846.26</v>
      </c>
      <c r="EG38" s="24">
        <f t="shared" si="37"/>
        <v>22113.199999999997</v>
      </c>
      <c r="EH38" s="24">
        <f t="shared" si="37"/>
        <v>66869.070000000007</v>
      </c>
      <c r="EI38" s="24">
        <f t="shared" si="37"/>
        <v>47581.01</v>
      </c>
      <c r="EJ38" s="24">
        <f t="shared" si="37"/>
        <v>20009.259999999998</v>
      </c>
      <c r="EK38" s="24">
        <f t="shared" si="37"/>
        <v>756814.6</v>
      </c>
      <c r="EL38" s="24">
        <f t="shared" si="37"/>
        <v>967311.98</v>
      </c>
      <c r="EM38" s="24">
        <f t="shared" si="37"/>
        <v>79750.41</v>
      </c>
      <c r="EN38" s="24">
        <f t="shared" si="37"/>
        <v>51138.17</v>
      </c>
      <c r="EO38" s="24">
        <f t="shared" si="37"/>
        <v>63158.31</v>
      </c>
      <c r="EP38" s="24">
        <f t="shared" si="37"/>
        <v>66790.59</v>
      </c>
      <c r="EQ38" s="24">
        <f t="shared" si="37"/>
        <v>40723.229999999996</v>
      </c>
      <c r="ER38" s="24">
        <f t="shared" si="37"/>
        <v>65342.229999999996</v>
      </c>
      <c r="ES38" s="24">
        <f t="shared" si="37"/>
        <v>221785.15999999997</v>
      </c>
      <c r="ET38" s="24">
        <f t="shared" si="37"/>
        <v>63129.369999999995</v>
      </c>
      <c r="EU38" s="24">
        <f t="shared" si="37"/>
        <v>45661.240000000005</v>
      </c>
      <c r="EV38" s="24">
        <f t="shared" si="37"/>
        <v>47454.66</v>
      </c>
      <c r="EW38" s="24">
        <f t="shared" si="37"/>
        <v>56818.49</v>
      </c>
      <c r="EX38" s="24">
        <f t="shared" si="37"/>
        <v>0</v>
      </c>
      <c r="EY38" s="24">
        <f t="shared" si="37"/>
        <v>65421.33</v>
      </c>
      <c r="EZ38" s="24">
        <f t="shared" si="37"/>
        <v>34278.130000000005</v>
      </c>
      <c r="FA38" s="24">
        <f t="shared" si="37"/>
        <v>15944.59</v>
      </c>
      <c r="FB38" s="24">
        <f t="shared" si="37"/>
        <v>22885.489999999998</v>
      </c>
      <c r="FC38" s="24">
        <f t="shared" si="37"/>
        <v>447694.01</v>
      </c>
      <c r="FD38" s="24">
        <f t="shared" si="37"/>
        <v>77788.820000000007</v>
      </c>
      <c r="FE38" s="24">
        <f t="shared" si="37"/>
        <v>399225.44</v>
      </c>
      <c r="FF38" s="24">
        <f t="shared" si="37"/>
        <v>71311.149999999994</v>
      </c>
      <c r="FG38" s="24">
        <f t="shared" si="37"/>
        <v>56797.270000000004</v>
      </c>
      <c r="FH38" s="24">
        <f t="shared" si="37"/>
        <v>40265.33</v>
      </c>
      <c r="FI38" s="24">
        <f t="shared" si="37"/>
        <v>19318.989999999998</v>
      </c>
      <c r="FJ38" s="24">
        <f t="shared" si="37"/>
        <v>43019.369999999995</v>
      </c>
      <c r="FK38" s="24">
        <f t="shared" si="37"/>
        <v>210397.57</v>
      </c>
      <c r="FL38" s="24">
        <f t="shared" si="37"/>
        <v>132837.65</v>
      </c>
      <c r="FM38" s="24">
        <f t="shared" si="37"/>
        <v>457060.17</v>
      </c>
      <c r="FN38" s="24">
        <f t="shared" si="37"/>
        <v>378689.66</v>
      </c>
      <c r="FO38" s="24">
        <f t="shared" si="37"/>
        <v>320317.40000000002</v>
      </c>
      <c r="FP38" s="24">
        <f t="shared" si="37"/>
        <v>1535832.1199999999</v>
      </c>
      <c r="FQ38" s="24">
        <f t="shared" si="37"/>
        <v>252149.94</v>
      </c>
      <c r="FR38" s="24">
        <f t="shared" si="37"/>
        <v>285031.71999999997</v>
      </c>
      <c r="FS38" s="24">
        <f t="shared" si="37"/>
        <v>169196.62</v>
      </c>
      <c r="FT38" s="24">
        <f t="shared" si="37"/>
        <v>42910.97</v>
      </c>
      <c r="FU38" s="24">
        <f t="shared" si="37"/>
        <v>67930.92</v>
      </c>
      <c r="FV38" s="24">
        <f t="shared" si="37"/>
        <v>68365.55</v>
      </c>
      <c r="FW38" s="24">
        <f t="shared" si="37"/>
        <v>132928.63</v>
      </c>
      <c r="FX38" s="24">
        <f t="shared" si="37"/>
        <v>154883.27000000002</v>
      </c>
      <c r="FY38" s="24">
        <f t="shared" si="37"/>
        <v>87707.63</v>
      </c>
      <c r="FZ38" s="24">
        <f t="shared" si="37"/>
        <v>31962.46</v>
      </c>
      <c r="GA38" s="24">
        <f t="shared" si="37"/>
        <v>449233.08999999997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86761417.730000004</v>
      </c>
      <c r="GI38" s="34"/>
      <c r="GJ38" s="32" t="s">
        <v>561</v>
      </c>
      <c r="GK38" s="3">
        <v>5645.66</v>
      </c>
      <c r="GL38" t="s">
        <v>562</v>
      </c>
      <c r="GM38" s="3"/>
    </row>
    <row r="39" spans="1:256" s="56" customFormat="1" ht="26.25">
      <c r="A39" s="49">
        <v>15</v>
      </c>
      <c r="B39" s="50" t="s">
        <v>563</v>
      </c>
      <c r="C39" s="49">
        <v>15</v>
      </c>
      <c r="D39" s="49"/>
      <c r="E39" s="51">
        <v>758002.41</v>
      </c>
      <c r="F39" s="51">
        <v>2879815.0100000002</v>
      </c>
      <c r="G39" s="51">
        <v>764012.7300000001</v>
      </c>
      <c r="H39" s="51">
        <v>2126701.0100000002</v>
      </c>
      <c r="I39" s="51">
        <v>174738.1</v>
      </c>
      <c r="J39" s="51">
        <v>91817.66</v>
      </c>
      <c r="K39" s="51">
        <v>804201.51</v>
      </c>
      <c r="L39" s="51">
        <v>166043.53</v>
      </c>
      <c r="M39" s="51">
        <v>62022.51</v>
      </c>
      <c r="N39" s="51">
        <v>210508.01</v>
      </c>
      <c r="O39" s="51">
        <v>195525.19</v>
      </c>
      <c r="P39" s="51">
        <v>7056722.8300000001</v>
      </c>
      <c r="Q39" s="51">
        <v>1529210.36</v>
      </c>
      <c r="R39" s="51">
        <v>29085.840000000004</v>
      </c>
      <c r="S39" s="51">
        <v>2469993.33</v>
      </c>
      <c r="T39" s="51">
        <v>104736.29000000001</v>
      </c>
      <c r="U39" s="51">
        <v>212524.54</v>
      </c>
      <c r="V39" s="51">
        <v>46784.17</v>
      </c>
      <c r="W39" s="51">
        <v>20975.75</v>
      </c>
      <c r="X39" s="51">
        <v>37538.94</v>
      </c>
      <c r="Y39" s="51">
        <v>13567.560000000001</v>
      </c>
      <c r="Z39" s="51">
        <v>9114.98</v>
      </c>
      <c r="AA39" s="51">
        <v>30609.54</v>
      </c>
      <c r="AB39" s="51">
        <v>48656.89</v>
      </c>
      <c r="AC39" s="51">
        <v>2433295.15</v>
      </c>
      <c r="AD39" s="51">
        <v>5163577.41</v>
      </c>
      <c r="AE39" s="51">
        <v>156105.29999999999</v>
      </c>
      <c r="AF39" s="51">
        <v>77072.510000000009</v>
      </c>
      <c r="AG39" s="51">
        <v>70949.11</v>
      </c>
      <c r="AH39" s="51">
        <v>56306.520000000004</v>
      </c>
      <c r="AI39" s="51">
        <v>324139.45</v>
      </c>
      <c r="AJ39" s="51">
        <v>141434.14000000001</v>
      </c>
      <c r="AK39" s="51">
        <v>41395.520000000004</v>
      </c>
      <c r="AL39" s="51">
        <v>47423.91</v>
      </c>
      <c r="AM39" s="51">
        <v>62510.869999999995</v>
      </c>
      <c r="AN39" s="51">
        <v>53369.09</v>
      </c>
      <c r="AO39" s="51">
        <v>65655.59</v>
      </c>
      <c r="AP39" s="51">
        <v>64814.54</v>
      </c>
      <c r="AQ39" s="51">
        <v>487803.18</v>
      </c>
      <c r="AR39" s="52">
        <v>8163927.54</v>
      </c>
      <c r="AS39" s="51">
        <v>77829.2</v>
      </c>
      <c r="AT39" s="51">
        <v>7267772.4100000001</v>
      </c>
      <c r="AU39" s="51">
        <v>545592.43000000005</v>
      </c>
      <c r="AV39" s="51">
        <v>343158.88</v>
      </c>
      <c r="AW39" s="51">
        <v>31866.98</v>
      </c>
      <c r="AX39" s="51">
        <v>96419</v>
      </c>
      <c r="AY39" s="51">
        <v>36999.49</v>
      </c>
      <c r="AZ39" s="51">
        <v>18936.22</v>
      </c>
      <c r="BA39" s="51">
        <v>132938.23999999999</v>
      </c>
      <c r="BB39" s="51">
        <v>930679.15</v>
      </c>
      <c r="BC39" s="51">
        <v>1071487.76</v>
      </c>
      <c r="BD39" s="51">
        <v>903922.26</v>
      </c>
      <c r="BE39" s="51">
        <v>1522001.95</v>
      </c>
      <c r="BF39" s="51">
        <v>76174.62</v>
      </c>
      <c r="BG39" s="51">
        <v>139578.41</v>
      </c>
      <c r="BH39" s="51">
        <v>2405643.29</v>
      </c>
      <c r="BI39" s="51">
        <v>256424.43</v>
      </c>
      <c r="BJ39" s="51">
        <v>145971.06</v>
      </c>
      <c r="BK39" s="51">
        <v>127502.45</v>
      </c>
      <c r="BL39" s="51">
        <v>720060.10000000009</v>
      </c>
      <c r="BM39" s="51">
        <v>1212820.3399999999</v>
      </c>
      <c r="BN39" s="51">
        <v>56699.46</v>
      </c>
      <c r="BO39" s="51">
        <v>91903.87</v>
      </c>
      <c r="BP39" s="51">
        <v>151196.93</v>
      </c>
      <c r="BQ39" s="51">
        <v>303407.35999999999</v>
      </c>
      <c r="BR39" s="51">
        <v>82490.77</v>
      </c>
      <c r="BS39" s="51">
        <v>471668.03</v>
      </c>
      <c r="BT39" s="51">
        <v>469477.33999999997</v>
      </c>
      <c r="BU39" s="51">
        <v>72725.72</v>
      </c>
      <c r="BV39" s="51">
        <v>84489.33</v>
      </c>
      <c r="BW39" s="51">
        <v>47903.61</v>
      </c>
      <c r="BX39" s="51">
        <v>149753.71000000002</v>
      </c>
      <c r="BY39" s="51">
        <v>191071.02000000002</v>
      </c>
      <c r="BZ39" s="51">
        <v>3039.84</v>
      </c>
      <c r="CA39" s="51">
        <v>89626.62</v>
      </c>
      <c r="CB39" s="51">
        <v>24057.43</v>
      </c>
      <c r="CC39" s="51">
        <v>64345.83</v>
      </c>
      <c r="CD39" s="51">
        <v>8130761.0899999999</v>
      </c>
      <c r="CE39" s="51">
        <v>41512.11</v>
      </c>
      <c r="CF39" s="51">
        <v>35496.720000000001</v>
      </c>
      <c r="CG39" s="51">
        <v>72432.850000000006</v>
      </c>
      <c r="CH39" s="51">
        <v>39021.240000000005</v>
      </c>
      <c r="CI39" s="51">
        <v>36320.03</v>
      </c>
      <c r="CJ39" s="51">
        <v>18156.009999999998</v>
      </c>
      <c r="CK39" s="51">
        <v>61310.42</v>
      </c>
      <c r="CL39" s="51">
        <v>111287.45999999999</v>
      </c>
      <c r="CM39" s="51">
        <v>492986.61</v>
      </c>
      <c r="CN39" s="51">
        <v>213188.99</v>
      </c>
      <c r="CO39" s="51">
        <v>154605.47999999998</v>
      </c>
      <c r="CP39" s="51">
        <v>2677375.5700000003</v>
      </c>
      <c r="CQ39" s="51">
        <v>1645697.8900000001</v>
      </c>
      <c r="CR39" s="51">
        <v>111999</v>
      </c>
      <c r="CS39" s="51">
        <v>108450.18</v>
      </c>
      <c r="CT39" s="51">
        <v>67073.83</v>
      </c>
      <c r="CU39" s="51">
        <v>65581.929999999993</v>
      </c>
      <c r="CV39" s="51">
        <v>28267.46</v>
      </c>
      <c r="CW39" s="51">
        <v>41256.959999999999</v>
      </c>
      <c r="CX39" s="51">
        <v>34099.57</v>
      </c>
      <c r="CY39" s="51">
        <v>54402.55</v>
      </c>
      <c r="CZ39" s="51">
        <v>44090.61</v>
      </c>
      <c r="DA39" s="51">
        <v>51736.119999999995</v>
      </c>
      <c r="DB39" s="51">
        <v>241859.05</v>
      </c>
      <c r="DC39" s="51">
        <v>41122.699999999997</v>
      </c>
      <c r="DD39" s="51">
        <v>47913.13</v>
      </c>
      <c r="DE39" s="51">
        <v>75712.289999999994</v>
      </c>
      <c r="DF39" s="51">
        <v>24563.78</v>
      </c>
      <c r="DG39" s="51">
        <v>32384.080000000002</v>
      </c>
      <c r="DH39" s="51">
        <v>2110277.3899999997</v>
      </c>
      <c r="DI39" s="51">
        <v>37691.78</v>
      </c>
      <c r="DJ39" s="51">
        <v>244774.25</v>
      </c>
      <c r="DK39" s="51">
        <v>392300.24</v>
      </c>
      <c r="DL39" s="51">
        <v>87592.51999999999</v>
      </c>
      <c r="DM39" s="51">
        <v>41683.5</v>
      </c>
      <c r="DN39" s="51">
        <v>645814.15</v>
      </c>
      <c r="DO39" s="51">
        <v>94896.71</v>
      </c>
      <c r="DP39" s="51">
        <v>166472.1</v>
      </c>
      <c r="DQ39" s="51">
        <v>213393.01</v>
      </c>
      <c r="DR39" s="51">
        <v>49920.38</v>
      </c>
      <c r="DS39" s="51">
        <v>83239.899999999994</v>
      </c>
      <c r="DT39" s="51">
        <v>78091.81</v>
      </c>
      <c r="DU39" s="51">
        <v>51885.740000000005</v>
      </c>
      <c r="DV39" s="51">
        <v>11053.01</v>
      </c>
      <c r="DW39" s="51">
        <v>53838.63</v>
      </c>
      <c r="DX39" s="51">
        <v>20030.09</v>
      </c>
      <c r="DY39" s="51">
        <v>25539.84</v>
      </c>
      <c r="DZ39" s="51">
        <v>11181.06</v>
      </c>
      <c r="EA39" s="51">
        <v>43805.67</v>
      </c>
      <c r="EB39" s="51">
        <v>293352.21000000002</v>
      </c>
      <c r="EC39" s="51">
        <v>81802.03</v>
      </c>
      <c r="ED39" s="51">
        <v>100901.72</v>
      </c>
      <c r="EE39" s="51">
        <v>59653.490000000005</v>
      </c>
      <c r="EF39" s="51">
        <v>211108.21000000002</v>
      </c>
      <c r="EG39" s="51">
        <v>24259.47</v>
      </c>
      <c r="EH39" s="51">
        <v>72827.360000000001</v>
      </c>
      <c r="EI39" s="51">
        <v>46544.93</v>
      </c>
      <c r="EJ39" s="51">
        <v>15145.759999999998</v>
      </c>
      <c r="EK39" s="51">
        <v>749918.52</v>
      </c>
      <c r="EL39" s="51">
        <v>1038363.4400000001</v>
      </c>
      <c r="EM39" s="51">
        <v>104777.41</v>
      </c>
      <c r="EN39" s="51">
        <v>51436.39</v>
      </c>
      <c r="EO39" s="51">
        <v>57601.09</v>
      </c>
      <c r="EP39" s="51">
        <v>56645.279999999999</v>
      </c>
      <c r="EQ39" s="51">
        <v>41734.89</v>
      </c>
      <c r="ER39" s="51">
        <v>62011.22</v>
      </c>
      <c r="ES39" s="51">
        <v>233050.32</v>
      </c>
      <c r="ET39" s="51">
        <v>88298.94</v>
      </c>
      <c r="EU39" s="51">
        <v>41172.94</v>
      </c>
      <c r="EV39" s="51">
        <v>41266.53</v>
      </c>
      <c r="EW39" s="51">
        <v>67356.56</v>
      </c>
      <c r="EX39" s="51">
        <v>0</v>
      </c>
      <c r="EY39" s="51">
        <v>80097.420000000013</v>
      </c>
      <c r="EZ39" s="51">
        <v>38654.870000000003</v>
      </c>
      <c r="FA39" s="51">
        <v>17304.12</v>
      </c>
      <c r="FB39" s="51">
        <v>20125.41</v>
      </c>
      <c r="FC39" s="51">
        <v>418462.01</v>
      </c>
      <c r="FD39" s="51">
        <v>88018.06</v>
      </c>
      <c r="FE39" s="51">
        <v>402089.05000000005</v>
      </c>
      <c r="FF39" s="51">
        <v>75736.23000000001</v>
      </c>
      <c r="FG39" s="51">
        <v>59386.53</v>
      </c>
      <c r="FH39" s="51">
        <v>38917.21</v>
      </c>
      <c r="FI39" s="51">
        <v>20937.09</v>
      </c>
      <c r="FJ39" s="51">
        <v>50079.4</v>
      </c>
      <c r="FK39" s="51">
        <v>188171.32</v>
      </c>
      <c r="FL39" s="51">
        <v>135178.29999999999</v>
      </c>
      <c r="FM39" s="51">
        <v>466117.6</v>
      </c>
      <c r="FN39" s="51">
        <v>370419.17</v>
      </c>
      <c r="FO39" s="51">
        <v>281727.24</v>
      </c>
      <c r="FP39" s="51">
        <v>1928290.4500000002</v>
      </c>
      <c r="FQ39" s="51">
        <v>233310.00999999998</v>
      </c>
      <c r="FR39" s="51">
        <v>282541.52</v>
      </c>
      <c r="FS39" s="51">
        <v>187493.08000000002</v>
      </c>
      <c r="FT39" s="51">
        <v>51422.520000000004</v>
      </c>
      <c r="FU39" s="51">
        <v>66131.839999999997</v>
      </c>
      <c r="FV39" s="51">
        <v>48864.89</v>
      </c>
      <c r="FW39" s="53">
        <v>126532.09</v>
      </c>
      <c r="FX39" s="51">
        <v>154246.02000000002</v>
      </c>
      <c r="FY39" s="51">
        <v>95762.73</v>
      </c>
      <c r="FZ39" s="51">
        <v>32013.33</v>
      </c>
      <c r="GA39" s="51">
        <v>482601.87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86914331.640000001</v>
      </c>
      <c r="GI39" s="34"/>
      <c r="GJ39" s="38" t="s">
        <v>564</v>
      </c>
      <c r="GK39" s="55">
        <f>GK37-GK38+2281214</f>
        <v>58110379.340000004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565</v>
      </c>
      <c r="C40" s="16">
        <v>16</v>
      </c>
      <c r="E40" s="24">
        <f>MAX(E38,E39)</f>
        <v>771080.56</v>
      </c>
      <c r="F40" s="24">
        <f t="shared" ref="F40:BQ40" si="38">MAX(F38,F39)</f>
        <v>2879815.0100000002</v>
      </c>
      <c r="G40" s="24">
        <f t="shared" si="38"/>
        <v>764012.7300000001</v>
      </c>
      <c r="H40" s="24">
        <f t="shared" si="38"/>
        <v>2186601.27</v>
      </c>
      <c r="I40" s="24">
        <f t="shared" si="38"/>
        <v>174738.1</v>
      </c>
      <c r="J40" s="24">
        <f t="shared" si="38"/>
        <v>104669.96</v>
      </c>
      <c r="K40" s="24">
        <f t="shared" si="38"/>
        <v>804201.51</v>
      </c>
      <c r="L40" s="24">
        <f t="shared" si="38"/>
        <v>173196.12</v>
      </c>
      <c r="M40" s="24">
        <f t="shared" si="38"/>
        <v>62022.51</v>
      </c>
      <c r="N40" s="24">
        <f t="shared" si="38"/>
        <v>297316.63</v>
      </c>
      <c r="O40" s="24">
        <f t="shared" si="38"/>
        <v>241187.03</v>
      </c>
      <c r="P40" s="24">
        <f t="shared" si="38"/>
        <v>7287728.4199999999</v>
      </c>
      <c r="Q40" s="24">
        <f t="shared" si="38"/>
        <v>1529210.36</v>
      </c>
      <c r="R40" s="24">
        <f t="shared" si="38"/>
        <v>29085.840000000004</v>
      </c>
      <c r="S40" s="24">
        <f t="shared" si="38"/>
        <v>2469993.33</v>
      </c>
      <c r="T40" s="24">
        <f t="shared" si="38"/>
        <v>104736.29000000001</v>
      </c>
      <c r="U40" s="24">
        <f t="shared" si="38"/>
        <v>212524.54</v>
      </c>
      <c r="V40" s="24">
        <f t="shared" si="38"/>
        <v>49837.55</v>
      </c>
      <c r="W40" s="24">
        <f t="shared" si="38"/>
        <v>21571.61</v>
      </c>
      <c r="X40" s="24">
        <f t="shared" si="38"/>
        <v>37538.94</v>
      </c>
      <c r="Y40" s="24">
        <f t="shared" si="38"/>
        <v>16082.11</v>
      </c>
      <c r="Z40" s="24">
        <f t="shared" si="38"/>
        <v>25347.22</v>
      </c>
      <c r="AA40" s="24">
        <f t="shared" si="38"/>
        <v>30609.54</v>
      </c>
      <c r="AB40" s="24">
        <f t="shared" si="38"/>
        <v>48656.89</v>
      </c>
      <c r="AC40" s="24">
        <f t="shared" si="38"/>
        <v>2599652.54</v>
      </c>
      <c r="AD40" s="24">
        <f t="shared" si="38"/>
        <v>5192860.09</v>
      </c>
      <c r="AE40" s="24">
        <f t="shared" si="38"/>
        <v>156105.29999999999</v>
      </c>
      <c r="AF40" s="24">
        <f t="shared" si="38"/>
        <v>78753.98</v>
      </c>
      <c r="AG40" s="24">
        <f t="shared" si="38"/>
        <v>72493.77</v>
      </c>
      <c r="AH40" s="24">
        <f t="shared" si="38"/>
        <v>59905.86</v>
      </c>
      <c r="AI40" s="24">
        <f t="shared" si="38"/>
        <v>338900.92</v>
      </c>
      <c r="AJ40" s="24">
        <f t="shared" si="38"/>
        <v>141434.14000000001</v>
      </c>
      <c r="AK40" s="24">
        <f t="shared" si="38"/>
        <v>41395.520000000004</v>
      </c>
      <c r="AL40" s="24">
        <f t="shared" si="38"/>
        <v>48969.46</v>
      </c>
      <c r="AM40" s="24">
        <f t="shared" si="38"/>
        <v>62510.869999999995</v>
      </c>
      <c r="AN40" s="24">
        <f t="shared" si="38"/>
        <v>63137.770000000004</v>
      </c>
      <c r="AO40" s="24">
        <f t="shared" si="38"/>
        <v>65655.59</v>
      </c>
      <c r="AP40" s="24">
        <f t="shared" si="38"/>
        <v>64814.54</v>
      </c>
      <c r="AQ40" s="24">
        <f t="shared" si="38"/>
        <v>525570.40999999992</v>
      </c>
      <c r="AR40" s="24">
        <f t="shared" si="38"/>
        <v>8163927.54</v>
      </c>
      <c r="AS40" s="24">
        <f t="shared" si="38"/>
        <v>81778.38</v>
      </c>
      <c r="AT40" s="24">
        <f t="shared" si="38"/>
        <v>7267772.4100000001</v>
      </c>
      <c r="AU40" s="24">
        <f t="shared" si="38"/>
        <v>671338.58</v>
      </c>
      <c r="AV40" s="24">
        <f t="shared" si="38"/>
        <v>343158.88</v>
      </c>
      <c r="AW40" s="24">
        <f t="shared" si="38"/>
        <v>31866.98</v>
      </c>
      <c r="AX40" s="24">
        <f t="shared" si="38"/>
        <v>115619.93</v>
      </c>
      <c r="AY40" s="24">
        <f t="shared" si="38"/>
        <v>36999.49</v>
      </c>
      <c r="AZ40" s="24">
        <f t="shared" si="38"/>
        <v>18936.22</v>
      </c>
      <c r="BA40" s="24">
        <f t="shared" si="38"/>
        <v>138207.39000000001</v>
      </c>
      <c r="BB40" s="24">
        <f t="shared" si="38"/>
        <v>1024220.3699999999</v>
      </c>
      <c r="BC40" s="24">
        <f t="shared" si="38"/>
        <v>1131256.6499999999</v>
      </c>
      <c r="BD40" s="24">
        <f t="shared" si="38"/>
        <v>989446.58</v>
      </c>
      <c r="BE40" s="24">
        <f t="shared" si="38"/>
        <v>1585680.44</v>
      </c>
      <c r="BF40" s="24">
        <f t="shared" si="38"/>
        <v>80197.820000000007</v>
      </c>
      <c r="BG40" s="24">
        <f t="shared" si="38"/>
        <v>193304.83</v>
      </c>
      <c r="BH40" s="24">
        <f t="shared" si="38"/>
        <v>2647374.7999999998</v>
      </c>
      <c r="BI40" s="24">
        <f t="shared" si="38"/>
        <v>277012.95</v>
      </c>
      <c r="BJ40" s="24">
        <f t="shared" si="38"/>
        <v>147528.57</v>
      </c>
      <c r="BK40" s="24">
        <f t="shared" si="38"/>
        <v>127502.45</v>
      </c>
      <c r="BL40" s="24">
        <f t="shared" si="38"/>
        <v>771041.64999999991</v>
      </c>
      <c r="BM40" s="24">
        <f t="shared" si="38"/>
        <v>1410731.6</v>
      </c>
      <c r="BN40" s="24">
        <f t="shared" si="38"/>
        <v>56699.46</v>
      </c>
      <c r="BO40" s="24">
        <f t="shared" si="38"/>
        <v>91903.87</v>
      </c>
      <c r="BP40" s="24">
        <f t="shared" si="38"/>
        <v>190792.30000000002</v>
      </c>
      <c r="BQ40" s="24">
        <f t="shared" si="38"/>
        <v>303407.35999999999</v>
      </c>
      <c r="BR40" s="24">
        <f t="shared" ref="BR40:EC40" si="39">MAX(BR38,BR39)</f>
        <v>85136.700000000012</v>
      </c>
      <c r="BS40" s="24">
        <f t="shared" si="39"/>
        <v>471668.03</v>
      </c>
      <c r="BT40" s="24">
        <f t="shared" si="39"/>
        <v>469477.33999999997</v>
      </c>
      <c r="BU40" s="24">
        <f t="shared" si="39"/>
        <v>72725.72</v>
      </c>
      <c r="BV40" s="24">
        <f t="shared" si="39"/>
        <v>85878.19</v>
      </c>
      <c r="BW40" s="24">
        <f t="shared" si="39"/>
        <v>47903.61</v>
      </c>
      <c r="BX40" s="24">
        <f t="shared" si="39"/>
        <v>149753.71000000002</v>
      </c>
      <c r="BY40" s="24">
        <f t="shared" si="39"/>
        <v>211960.35</v>
      </c>
      <c r="BZ40" s="24">
        <f t="shared" si="39"/>
        <v>3039.84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64345.83</v>
      </c>
      <c r="CD40" s="24">
        <f t="shared" si="39"/>
        <v>8130761.0899999999</v>
      </c>
      <c r="CE40" s="24">
        <f t="shared" si="39"/>
        <v>45873.18</v>
      </c>
      <c r="CF40" s="24">
        <f t="shared" si="39"/>
        <v>35496.720000000001</v>
      </c>
      <c r="CG40" s="24">
        <f t="shared" si="39"/>
        <v>80083.16</v>
      </c>
      <c r="CH40" s="24">
        <f t="shared" si="39"/>
        <v>41789.61</v>
      </c>
      <c r="CI40" s="24">
        <f t="shared" si="39"/>
        <v>36320.03</v>
      </c>
      <c r="CJ40" s="24">
        <f t="shared" si="39"/>
        <v>19246.620000000003</v>
      </c>
      <c r="CK40" s="24">
        <f t="shared" si="39"/>
        <v>72034.83</v>
      </c>
      <c r="CL40" s="24">
        <f t="shared" si="39"/>
        <v>121117.78</v>
      </c>
      <c r="CM40" s="24">
        <f t="shared" si="39"/>
        <v>546597.04</v>
      </c>
      <c r="CN40" s="24">
        <f t="shared" si="39"/>
        <v>217645.07</v>
      </c>
      <c r="CO40" s="24">
        <f t="shared" si="39"/>
        <v>167077.82</v>
      </c>
      <c r="CP40" s="24">
        <f t="shared" si="39"/>
        <v>2702335.84</v>
      </c>
      <c r="CQ40" s="24">
        <f t="shared" si="39"/>
        <v>1663771.5</v>
      </c>
      <c r="CR40" s="24">
        <f t="shared" si="39"/>
        <v>184231.01</v>
      </c>
      <c r="CS40" s="24">
        <f t="shared" si="39"/>
        <v>108450.18</v>
      </c>
      <c r="CT40" s="24">
        <f t="shared" si="39"/>
        <v>67073.83</v>
      </c>
      <c r="CU40" s="24">
        <f t="shared" si="39"/>
        <v>70735.08</v>
      </c>
      <c r="CV40" s="24">
        <f t="shared" si="39"/>
        <v>28466.18</v>
      </c>
      <c r="CW40" s="24">
        <f t="shared" si="39"/>
        <v>41256.959999999999</v>
      </c>
      <c r="CX40" s="24">
        <f t="shared" si="39"/>
        <v>34099.57</v>
      </c>
      <c r="CY40" s="24">
        <f t="shared" si="39"/>
        <v>54402.55</v>
      </c>
      <c r="CZ40" s="24">
        <f t="shared" si="39"/>
        <v>71401.899999999994</v>
      </c>
      <c r="DA40" s="24">
        <f t="shared" si="39"/>
        <v>51736.119999999995</v>
      </c>
      <c r="DB40" s="24">
        <f t="shared" si="39"/>
        <v>256301.49</v>
      </c>
      <c r="DC40" s="24">
        <f t="shared" si="39"/>
        <v>42612.29</v>
      </c>
      <c r="DD40" s="24">
        <f t="shared" si="39"/>
        <v>51720.9</v>
      </c>
      <c r="DE40" s="24">
        <f t="shared" si="39"/>
        <v>75712.289999999994</v>
      </c>
      <c r="DF40" s="24">
        <f t="shared" si="39"/>
        <v>24563.78</v>
      </c>
      <c r="DG40" s="24">
        <f t="shared" si="39"/>
        <v>32384.080000000002</v>
      </c>
      <c r="DH40" s="24">
        <f t="shared" si="39"/>
        <v>2159070.31</v>
      </c>
      <c r="DI40" s="24">
        <f t="shared" si="39"/>
        <v>37691.78</v>
      </c>
      <c r="DJ40" s="24">
        <f t="shared" si="39"/>
        <v>244774.25</v>
      </c>
      <c r="DK40" s="24">
        <f t="shared" si="39"/>
        <v>425404.13</v>
      </c>
      <c r="DL40" s="24">
        <f t="shared" si="39"/>
        <v>87592.51999999999</v>
      </c>
      <c r="DM40" s="24">
        <f t="shared" si="39"/>
        <v>41683.5</v>
      </c>
      <c r="DN40" s="24">
        <f t="shared" si="39"/>
        <v>645814.15</v>
      </c>
      <c r="DO40" s="24">
        <f t="shared" si="39"/>
        <v>94896.71</v>
      </c>
      <c r="DP40" s="24">
        <f t="shared" si="39"/>
        <v>166472.1</v>
      </c>
      <c r="DQ40" s="24">
        <f t="shared" si="39"/>
        <v>213393.01</v>
      </c>
      <c r="DR40" s="24">
        <f t="shared" si="39"/>
        <v>49920.38</v>
      </c>
      <c r="DS40" s="24">
        <f t="shared" si="39"/>
        <v>85612.94</v>
      </c>
      <c r="DT40" s="24">
        <f t="shared" si="39"/>
        <v>78091.81</v>
      </c>
      <c r="DU40" s="24">
        <f t="shared" si="39"/>
        <v>56574.51</v>
      </c>
      <c r="DV40" s="24">
        <f t="shared" si="39"/>
        <v>11053.01</v>
      </c>
      <c r="DW40" s="24">
        <f t="shared" si="39"/>
        <v>54499.28</v>
      </c>
      <c r="DX40" s="24">
        <f t="shared" si="39"/>
        <v>20030.09</v>
      </c>
      <c r="DY40" s="24">
        <f t="shared" si="39"/>
        <v>25539.84</v>
      </c>
      <c r="DZ40" s="24">
        <f t="shared" si="39"/>
        <v>11181.06</v>
      </c>
      <c r="EA40" s="24">
        <f t="shared" si="39"/>
        <v>43805.67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66076.850000000006</v>
      </c>
      <c r="EF40" s="24">
        <f t="shared" si="40"/>
        <v>211108.21000000002</v>
      </c>
      <c r="EG40" s="24">
        <f t="shared" si="40"/>
        <v>24259.47</v>
      </c>
      <c r="EH40" s="24">
        <f t="shared" si="40"/>
        <v>72827.360000000001</v>
      </c>
      <c r="EI40" s="24">
        <f t="shared" si="40"/>
        <v>47581.01</v>
      </c>
      <c r="EJ40" s="24">
        <f t="shared" si="40"/>
        <v>20009.259999999998</v>
      </c>
      <c r="EK40" s="24">
        <f t="shared" si="40"/>
        <v>756814.6</v>
      </c>
      <c r="EL40" s="24">
        <f t="shared" si="40"/>
        <v>1038363.4400000001</v>
      </c>
      <c r="EM40" s="24">
        <f t="shared" si="40"/>
        <v>104777.41</v>
      </c>
      <c r="EN40" s="24">
        <f t="shared" si="40"/>
        <v>51436.39</v>
      </c>
      <c r="EO40" s="24">
        <f t="shared" si="40"/>
        <v>63158.31</v>
      </c>
      <c r="EP40" s="24">
        <f t="shared" si="40"/>
        <v>66790.59</v>
      </c>
      <c r="EQ40" s="24">
        <f t="shared" si="40"/>
        <v>41734.89</v>
      </c>
      <c r="ER40" s="24">
        <f t="shared" si="40"/>
        <v>65342.229999999996</v>
      </c>
      <c r="ES40" s="24">
        <f t="shared" si="40"/>
        <v>233050.32</v>
      </c>
      <c r="ET40" s="24">
        <f t="shared" si="40"/>
        <v>88298.94</v>
      </c>
      <c r="EU40" s="24">
        <f t="shared" si="40"/>
        <v>45661.240000000005</v>
      </c>
      <c r="EV40" s="24">
        <f t="shared" si="40"/>
        <v>47454.66</v>
      </c>
      <c r="EW40" s="24">
        <f t="shared" si="40"/>
        <v>67356.56</v>
      </c>
      <c r="EX40" s="24">
        <f t="shared" si="40"/>
        <v>0</v>
      </c>
      <c r="EY40" s="24">
        <f t="shared" si="40"/>
        <v>80097.420000000013</v>
      </c>
      <c r="EZ40" s="24">
        <f t="shared" si="40"/>
        <v>38654.870000000003</v>
      </c>
      <c r="FA40" s="24">
        <f t="shared" si="40"/>
        <v>17304.12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88018.06</v>
      </c>
      <c r="FE40" s="24">
        <f t="shared" si="40"/>
        <v>402089.05000000005</v>
      </c>
      <c r="FF40" s="24">
        <f t="shared" si="40"/>
        <v>75736.23000000001</v>
      </c>
      <c r="FG40" s="24">
        <f t="shared" si="40"/>
        <v>59386.53</v>
      </c>
      <c r="FH40" s="24">
        <f t="shared" si="40"/>
        <v>40265.33</v>
      </c>
      <c r="FI40" s="24">
        <f t="shared" si="40"/>
        <v>20937.09</v>
      </c>
      <c r="FJ40" s="24">
        <f t="shared" si="40"/>
        <v>50079.4</v>
      </c>
      <c r="FK40" s="24">
        <f t="shared" si="40"/>
        <v>210397.57</v>
      </c>
      <c r="FL40" s="24">
        <f t="shared" si="40"/>
        <v>135178.29999999999</v>
      </c>
      <c r="FM40" s="24">
        <f t="shared" si="40"/>
        <v>466117.6</v>
      </c>
      <c r="FN40" s="24">
        <f t="shared" si="40"/>
        <v>378689.66</v>
      </c>
      <c r="FO40" s="24">
        <f t="shared" si="40"/>
        <v>320317.40000000002</v>
      </c>
      <c r="FP40" s="24">
        <f t="shared" si="40"/>
        <v>1928290.4500000002</v>
      </c>
      <c r="FQ40" s="24">
        <f t="shared" si="40"/>
        <v>252149.94</v>
      </c>
      <c r="FR40" s="24">
        <f t="shared" si="40"/>
        <v>285031.71999999997</v>
      </c>
      <c r="FS40" s="24">
        <f t="shared" si="40"/>
        <v>187493.08000000002</v>
      </c>
      <c r="FT40" s="24">
        <f t="shared" si="40"/>
        <v>51422.520000000004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95762.73</v>
      </c>
      <c r="FZ40" s="24">
        <f t="shared" si="40"/>
        <v>32013.33</v>
      </c>
      <c r="GA40" s="24">
        <f t="shared" si="40"/>
        <v>482601.87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89346045.040000021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ht="12.75" customHeight="1">
      <c r="A42" s="16">
        <v>18</v>
      </c>
      <c r="B42" s="32" t="s">
        <v>567</v>
      </c>
      <c r="C42" s="16">
        <v>18</v>
      </c>
      <c r="E42" s="24">
        <f t="shared" ref="E42:BP42" si="47">+E40+E41</f>
        <v>771080.56</v>
      </c>
      <c r="F42" s="24">
        <f t="shared" si="47"/>
        <v>2879815.0100000002</v>
      </c>
      <c r="G42" s="24">
        <f t="shared" si="47"/>
        <v>764012.7300000001</v>
      </c>
      <c r="H42" s="24">
        <f t="shared" si="47"/>
        <v>2186601.27</v>
      </c>
      <c r="I42" s="24">
        <f t="shared" si="47"/>
        <v>174738.1</v>
      </c>
      <c r="J42" s="24">
        <f t="shared" si="47"/>
        <v>104669.96</v>
      </c>
      <c r="K42" s="24">
        <f t="shared" si="47"/>
        <v>804201.51</v>
      </c>
      <c r="L42" s="24">
        <f t="shared" si="47"/>
        <v>173196.12</v>
      </c>
      <c r="M42" s="24">
        <f t="shared" si="47"/>
        <v>62022.51</v>
      </c>
      <c r="N42" s="24">
        <f t="shared" si="47"/>
        <v>297316.63</v>
      </c>
      <c r="O42" s="24">
        <f t="shared" si="47"/>
        <v>241187.03</v>
      </c>
      <c r="P42" s="24">
        <f t="shared" si="47"/>
        <v>7287728.4199999999</v>
      </c>
      <c r="Q42" s="24">
        <f t="shared" si="47"/>
        <v>1529210.36</v>
      </c>
      <c r="R42" s="24">
        <f t="shared" si="47"/>
        <v>29085.840000000004</v>
      </c>
      <c r="S42" s="24">
        <f t="shared" si="47"/>
        <v>2469993.33</v>
      </c>
      <c r="T42" s="24">
        <f t="shared" si="47"/>
        <v>104736.29000000001</v>
      </c>
      <c r="U42" s="24">
        <f t="shared" si="47"/>
        <v>212524.54</v>
      </c>
      <c r="V42" s="24">
        <f t="shared" si="47"/>
        <v>49837.55</v>
      </c>
      <c r="W42" s="24">
        <f t="shared" si="47"/>
        <v>21571.61</v>
      </c>
      <c r="X42" s="24">
        <f t="shared" si="47"/>
        <v>37538.94</v>
      </c>
      <c r="Y42" s="24">
        <f t="shared" si="47"/>
        <v>16082.11</v>
      </c>
      <c r="Z42" s="24">
        <f t="shared" si="47"/>
        <v>25347.22</v>
      </c>
      <c r="AA42" s="24">
        <f t="shared" si="47"/>
        <v>30609.54</v>
      </c>
      <c r="AB42" s="24">
        <f t="shared" si="47"/>
        <v>48656.89</v>
      </c>
      <c r="AC42" s="24">
        <f t="shared" si="47"/>
        <v>2599652.54</v>
      </c>
      <c r="AD42" s="24">
        <f t="shared" si="47"/>
        <v>5192860.09</v>
      </c>
      <c r="AE42" s="24">
        <f t="shared" si="47"/>
        <v>156105.29999999999</v>
      </c>
      <c r="AF42" s="24">
        <f t="shared" si="47"/>
        <v>78753.98</v>
      </c>
      <c r="AG42" s="24">
        <f t="shared" si="47"/>
        <v>72493.77</v>
      </c>
      <c r="AH42" s="24">
        <f t="shared" si="47"/>
        <v>59905.86</v>
      </c>
      <c r="AI42" s="24">
        <f t="shared" si="47"/>
        <v>338900.92</v>
      </c>
      <c r="AJ42" s="24">
        <f t="shared" si="47"/>
        <v>141434.14000000001</v>
      </c>
      <c r="AK42" s="24">
        <f t="shared" si="47"/>
        <v>41395.520000000004</v>
      </c>
      <c r="AL42" s="24">
        <f t="shared" si="47"/>
        <v>48969.46</v>
      </c>
      <c r="AM42" s="24">
        <f t="shared" si="47"/>
        <v>62510.869999999995</v>
      </c>
      <c r="AN42" s="24">
        <f t="shared" si="47"/>
        <v>63137.770000000004</v>
      </c>
      <c r="AO42" s="24">
        <f t="shared" si="47"/>
        <v>65655.59</v>
      </c>
      <c r="AP42" s="24">
        <f t="shared" si="47"/>
        <v>64814.54</v>
      </c>
      <c r="AQ42" s="24">
        <f t="shared" si="47"/>
        <v>525570.40999999992</v>
      </c>
      <c r="AR42" s="24">
        <f t="shared" si="47"/>
        <v>8163927.54</v>
      </c>
      <c r="AS42" s="24">
        <f t="shared" si="47"/>
        <v>81778.38</v>
      </c>
      <c r="AT42" s="24">
        <f t="shared" si="47"/>
        <v>7267772.4100000001</v>
      </c>
      <c r="AU42" s="24">
        <f t="shared" si="47"/>
        <v>671338.58</v>
      </c>
      <c r="AV42" s="24">
        <f t="shared" si="47"/>
        <v>343158.88</v>
      </c>
      <c r="AW42" s="24">
        <f t="shared" si="47"/>
        <v>31866.98</v>
      </c>
      <c r="AX42" s="24">
        <f t="shared" si="47"/>
        <v>115619.93</v>
      </c>
      <c r="AY42" s="24">
        <f t="shared" si="47"/>
        <v>36999.49</v>
      </c>
      <c r="AZ42" s="24">
        <f t="shared" si="47"/>
        <v>18936.22</v>
      </c>
      <c r="BA42" s="24">
        <f t="shared" si="47"/>
        <v>138207.39000000001</v>
      </c>
      <c r="BB42" s="24">
        <f t="shared" si="47"/>
        <v>1024220.3699999999</v>
      </c>
      <c r="BC42" s="24">
        <f t="shared" si="47"/>
        <v>1131256.6499999999</v>
      </c>
      <c r="BD42" s="24">
        <f t="shared" si="47"/>
        <v>989446.58</v>
      </c>
      <c r="BE42" s="24">
        <f t="shared" si="47"/>
        <v>1585680.44</v>
      </c>
      <c r="BF42" s="24">
        <f t="shared" si="47"/>
        <v>80197.820000000007</v>
      </c>
      <c r="BG42" s="24">
        <f t="shared" si="47"/>
        <v>193304.83</v>
      </c>
      <c r="BH42" s="24">
        <f t="shared" si="47"/>
        <v>2647374.7999999998</v>
      </c>
      <c r="BI42" s="24">
        <f t="shared" si="47"/>
        <v>277012.95</v>
      </c>
      <c r="BJ42" s="24">
        <f t="shared" si="47"/>
        <v>147528.57</v>
      </c>
      <c r="BK42" s="24">
        <f t="shared" si="47"/>
        <v>127502.45</v>
      </c>
      <c r="BL42" s="24">
        <f t="shared" si="47"/>
        <v>771041.64999999991</v>
      </c>
      <c r="BM42" s="24">
        <f t="shared" si="47"/>
        <v>1410731.6</v>
      </c>
      <c r="BN42" s="24">
        <f t="shared" si="47"/>
        <v>56699.46</v>
      </c>
      <c r="BO42" s="24">
        <f t="shared" si="47"/>
        <v>91903.87</v>
      </c>
      <c r="BP42" s="24">
        <f t="shared" si="47"/>
        <v>190792.30000000002</v>
      </c>
      <c r="BQ42" s="24">
        <f t="shared" ref="BQ42:EB42" si="48">+BQ40+BQ41</f>
        <v>303407.35999999999</v>
      </c>
      <c r="BR42" s="24">
        <f t="shared" si="48"/>
        <v>85136.700000000012</v>
      </c>
      <c r="BS42" s="24">
        <f t="shared" si="48"/>
        <v>471668.03</v>
      </c>
      <c r="BT42" s="24">
        <f t="shared" si="48"/>
        <v>469477.33999999997</v>
      </c>
      <c r="BU42" s="24">
        <f t="shared" si="48"/>
        <v>72725.72</v>
      </c>
      <c r="BV42" s="24">
        <f t="shared" si="48"/>
        <v>85878.19</v>
      </c>
      <c r="BW42" s="24">
        <f t="shared" si="48"/>
        <v>47903.61</v>
      </c>
      <c r="BX42" s="24">
        <f t="shared" si="48"/>
        <v>149753.71000000002</v>
      </c>
      <c r="BY42" s="24">
        <f t="shared" si="48"/>
        <v>211960.35</v>
      </c>
      <c r="BZ42" s="24">
        <f t="shared" si="48"/>
        <v>3039.84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64345.83</v>
      </c>
      <c r="CD42" s="24">
        <f t="shared" si="48"/>
        <v>8130761.0899999999</v>
      </c>
      <c r="CE42" s="24">
        <f t="shared" si="48"/>
        <v>45873.18</v>
      </c>
      <c r="CF42" s="24">
        <f t="shared" si="48"/>
        <v>35496.720000000001</v>
      </c>
      <c r="CG42" s="24">
        <f t="shared" si="48"/>
        <v>80083.16</v>
      </c>
      <c r="CH42" s="24">
        <f t="shared" si="48"/>
        <v>41789.61</v>
      </c>
      <c r="CI42" s="24">
        <f t="shared" si="48"/>
        <v>36320.03</v>
      </c>
      <c r="CJ42" s="24">
        <f t="shared" si="48"/>
        <v>19246.620000000003</v>
      </c>
      <c r="CK42" s="24">
        <f t="shared" si="48"/>
        <v>72034.83</v>
      </c>
      <c r="CL42" s="24">
        <f t="shared" si="48"/>
        <v>121117.78</v>
      </c>
      <c r="CM42" s="24">
        <f t="shared" si="48"/>
        <v>546597.04</v>
      </c>
      <c r="CN42" s="24">
        <f t="shared" si="48"/>
        <v>217645.07</v>
      </c>
      <c r="CO42" s="24">
        <f t="shared" si="48"/>
        <v>167077.82</v>
      </c>
      <c r="CP42" s="24">
        <f t="shared" si="48"/>
        <v>2702335.84</v>
      </c>
      <c r="CQ42" s="24">
        <f t="shared" si="48"/>
        <v>1663771.5</v>
      </c>
      <c r="CR42" s="24">
        <f t="shared" si="48"/>
        <v>184231.01</v>
      </c>
      <c r="CS42" s="24">
        <f t="shared" si="48"/>
        <v>108450.18</v>
      </c>
      <c r="CT42" s="24">
        <f t="shared" si="48"/>
        <v>67073.83</v>
      </c>
      <c r="CU42" s="24">
        <f t="shared" si="48"/>
        <v>70735.08</v>
      </c>
      <c r="CV42" s="24">
        <f t="shared" si="48"/>
        <v>28466.18</v>
      </c>
      <c r="CW42" s="24">
        <f t="shared" si="48"/>
        <v>41256.959999999999</v>
      </c>
      <c r="CX42" s="24">
        <f t="shared" si="48"/>
        <v>34099.57</v>
      </c>
      <c r="CY42" s="24">
        <f t="shared" si="48"/>
        <v>54402.55</v>
      </c>
      <c r="CZ42" s="24">
        <f t="shared" si="48"/>
        <v>71401.899999999994</v>
      </c>
      <c r="DA42" s="24">
        <f t="shared" si="48"/>
        <v>51736.119999999995</v>
      </c>
      <c r="DB42" s="24">
        <f t="shared" si="48"/>
        <v>256301.49</v>
      </c>
      <c r="DC42" s="24">
        <f t="shared" si="48"/>
        <v>42612.29</v>
      </c>
      <c r="DD42" s="24">
        <f t="shared" si="48"/>
        <v>51720.9</v>
      </c>
      <c r="DE42" s="24">
        <f t="shared" si="48"/>
        <v>75712.289999999994</v>
      </c>
      <c r="DF42" s="24">
        <f t="shared" si="48"/>
        <v>24563.78</v>
      </c>
      <c r="DG42" s="24">
        <f t="shared" si="48"/>
        <v>32384.080000000002</v>
      </c>
      <c r="DH42" s="24">
        <f t="shared" si="48"/>
        <v>2159070.31</v>
      </c>
      <c r="DI42" s="24">
        <f t="shared" si="48"/>
        <v>37691.78</v>
      </c>
      <c r="DJ42" s="24">
        <f t="shared" si="48"/>
        <v>244774.25</v>
      </c>
      <c r="DK42" s="24">
        <f t="shared" si="48"/>
        <v>425404.13</v>
      </c>
      <c r="DL42" s="24">
        <f t="shared" si="48"/>
        <v>87592.51999999999</v>
      </c>
      <c r="DM42" s="24">
        <f t="shared" si="48"/>
        <v>41683.5</v>
      </c>
      <c r="DN42" s="24">
        <f t="shared" si="48"/>
        <v>645814.15</v>
      </c>
      <c r="DO42" s="24">
        <f t="shared" si="48"/>
        <v>94896.71</v>
      </c>
      <c r="DP42" s="24">
        <f t="shared" si="48"/>
        <v>166472.1</v>
      </c>
      <c r="DQ42" s="24">
        <f t="shared" si="48"/>
        <v>213393.01</v>
      </c>
      <c r="DR42" s="24">
        <f t="shared" si="48"/>
        <v>49920.38</v>
      </c>
      <c r="DS42" s="24">
        <f t="shared" si="48"/>
        <v>85612.94</v>
      </c>
      <c r="DT42" s="24">
        <f t="shared" si="48"/>
        <v>78091.81</v>
      </c>
      <c r="DU42" s="24">
        <f t="shared" si="48"/>
        <v>56574.51</v>
      </c>
      <c r="DV42" s="24">
        <f t="shared" si="48"/>
        <v>11053.01</v>
      </c>
      <c r="DW42" s="24">
        <f t="shared" si="48"/>
        <v>54499.28</v>
      </c>
      <c r="DX42" s="24">
        <f t="shared" si="48"/>
        <v>20030.09</v>
      </c>
      <c r="DY42" s="24">
        <f t="shared" si="48"/>
        <v>25539.84</v>
      </c>
      <c r="DZ42" s="24">
        <f t="shared" si="48"/>
        <v>11181.06</v>
      </c>
      <c r="EA42" s="24">
        <f t="shared" si="48"/>
        <v>43805.67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66076.850000000006</v>
      </c>
      <c r="EF42" s="24">
        <f t="shared" si="49"/>
        <v>211108.21000000002</v>
      </c>
      <c r="EG42" s="24">
        <f t="shared" si="49"/>
        <v>24259.47</v>
      </c>
      <c r="EH42" s="24">
        <f t="shared" si="49"/>
        <v>72827.360000000001</v>
      </c>
      <c r="EI42" s="24">
        <f t="shared" si="49"/>
        <v>47581.01</v>
      </c>
      <c r="EJ42" s="24">
        <f t="shared" si="49"/>
        <v>20009.259999999998</v>
      </c>
      <c r="EK42" s="24">
        <f t="shared" si="49"/>
        <v>756814.6</v>
      </c>
      <c r="EL42" s="24">
        <f t="shared" si="49"/>
        <v>1038363.4400000001</v>
      </c>
      <c r="EM42" s="24">
        <f t="shared" si="49"/>
        <v>104777.41</v>
      </c>
      <c r="EN42" s="24">
        <f t="shared" si="49"/>
        <v>51436.39</v>
      </c>
      <c r="EO42" s="24">
        <f t="shared" si="49"/>
        <v>63158.31</v>
      </c>
      <c r="EP42" s="24">
        <f t="shared" si="49"/>
        <v>66790.59</v>
      </c>
      <c r="EQ42" s="24">
        <f t="shared" si="49"/>
        <v>41734.89</v>
      </c>
      <c r="ER42" s="24">
        <f t="shared" si="49"/>
        <v>65342.229999999996</v>
      </c>
      <c r="ES42" s="24">
        <f t="shared" si="49"/>
        <v>233050.32</v>
      </c>
      <c r="ET42" s="24">
        <f t="shared" si="49"/>
        <v>88298.94</v>
      </c>
      <c r="EU42" s="24">
        <f t="shared" si="49"/>
        <v>45661.240000000005</v>
      </c>
      <c r="EV42" s="24">
        <f t="shared" si="49"/>
        <v>47454.66</v>
      </c>
      <c r="EW42" s="24">
        <f t="shared" si="49"/>
        <v>67356.56</v>
      </c>
      <c r="EX42" s="24">
        <f t="shared" si="49"/>
        <v>0</v>
      </c>
      <c r="EY42" s="24">
        <f t="shared" si="49"/>
        <v>80097.420000000013</v>
      </c>
      <c r="EZ42" s="24">
        <f t="shared" si="49"/>
        <v>38654.870000000003</v>
      </c>
      <c r="FA42" s="24">
        <f t="shared" si="49"/>
        <v>17304.12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88018.06</v>
      </c>
      <c r="FE42" s="24">
        <f t="shared" si="49"/>
        <v>402089.05000000005</v>
      </c>
      <c r="FF42" s="24">
        <f t="shared" si="49"/>
        <v>75736.23000000001</v>
      </c>
      <c r="FG42" s="24">
        <f t="shared" si="49"/>
        <v>59386.53</v>
      </c>
      <c r="FH42" s="24">
        <f t="shared" si="49"/>
        <v>40265.33</v>
      </c>
      <c r="FI42" s="24">
        <f t="shared" si="49"/>
        <v>20937.09</v>
      </c>
      <c r="FJ42" s="24">
        <f t="shared" si="49"/>
        <v>50079.4</v>
      </c>
      <c r="FK42" s="24">
        <f t="shared" si="49"/>
        <v>210397.57</v>
      </c>
      <c r="FL42" s="24">
        <f t="shared" si="49"/>
        <v>135178.29999999999</v>
      </c>
      <c r="FM42" s="24">
        <f t="shared" si="49"/>
        <v>466117.6</v>
      </c>
      <c r="FN42" s="24">
        <f t="shared" si="49"/>
        <v>378689.66</v>
      </c>
      <c r="FO42" s="24">
        <f t="shared" si="49"/>
        <v>320317.40000000002</v>
      </c>
      <c r="FP42" s="24">
        <f t="shared" si="49"/>
        <v>1928290.4500000002</v>
      </c>
      <c r="FQ42" s="24">
        <f t="shared" si="49"/>
        <v>252149.94</v>
      </c>
      <c r="FR42" s="24">
        <f t="shared" si="49"/>
        <v>285031.71999999997</v>
      </c>
      <c r="FS42" s="24">
        <f t="shared" si="49"/>
        <v>187493.08000000002</v>
      </c>
      <c r="FT42" s="24">
        <f t="shared" si="49"/>
        <v>51422.520000000004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95762.73</v>
      </c>
      <c r="FZ42" s="24">
        <f t="shared" si="49"/>
        <v>32013.33</v>
      </c>
      <c r="GA42" s="24">
        <f t="shared" si="49"/>
        <v>482601.87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89346045.040000021</v>
      </c>
      <c r="GI42" s="34"/>
      <c r="GJ42" s="34"/>
      <c r="GK42" s="19"/>
      <c r="GL42" s="19"/>
      <c r="GM42" s="19"/>
    </row>
    <row r="43" spans="1:256" s="66" customFormat="1" ht="26.25">
      <c r="A43" s="59">
        <v>19</v>
      </c>
      <c r="B43" s="60" t="s">
        <v>568</v>
      </c>
      <c r="C43" s="61">
        <v>19</v>
      </c>
      <c r="D43" s="61"/>
      <c r="E43" s="62">
        <v>151600.48000000001</v>
      </c>
      <c r="F43" s="62">
        <v>575963</v>
      </c>
      <c r="G43" s="62">
        <v>152802.54999999999</v>
      </c>
      <c r="H43" s="62">
        <v>425340.2</v>
      </c>
      <c r="I43" s="63">
        <v>40526.32</v>
      </c>
      <c r="J43" s="62">
        <v>21100.85</v>
      </c>
      <c r="K43" s="62">
        <v>165642.51999999999</v>
      </c>
      <c r="L43" s="62">
        <v>33208.71</v>
      </c>
      <c r="M43" s="62">
        <v>12491.21</v>
      </c>
      <c r="N43" s="62">
        <v>42101.599999999999</v>
      </c>
      <c r="O43" s="62">
        <v>43321.61</v>
      </c>
      <c r="P43" s="62">
        <v>1411344.57</v>
      </c>
      <c r="Q43" s="62">
        <v>305842.07</v>
      </c>
      <c r="R43" s="62">
        <v>8359.08</v>
      </c>
      <c r="S43" s="62">
        <v>493998.67</v>
      </c>
      <c r="T43" s="62">
        <v>22586.46</v>
      </c>
      <c r="U43" s="62">
        <v>45138.48</v>
      </c>
      <c r="V43" s="62">
        <v>9755.2099999999991</v>
      </c>
      <c r="W43" s="62">
        <v>4706.43</v>
      </c>
      <c r="X43" s="62">
        <v>7507.79</v>
      </c>
      <c r="Y43" s="62">
        <v>7259.43</v>
      </c>
      <c r="Z43" s="62">
        <v>4005.31</v>
      </c>
      <c r="AA43" s="62">
        <v>7731.98</v>
      </c>
      <c r="AB43" s="62">
        <v>9777.69</v>
      </c>
      <c r="AC43" s="62">
        <v>507162.95</v>
      </c>
      <c r="AD43" s="62">
        <v>1032715.48</v>
      </c>
      <c r="AE43" s="62">
        <v>31221.06</v>
      </c>
      <c r="AF43" s="62">
        <v>15414.5</v>
      </c>
      <c r="AG43" s="62">
        <v>15324.04</v>
      </c>
      <c r="AH43" s="62">
        <v>12788.54</v>
      </c>
      <c r="AI43" s="62">
        <v>64827.89</v>
      </c>
      <c r="AJ43" s="62">
        <v>33209.370000000003</v>
      </c>
      <c r="AK43" s="62">
        <v>12218.29</v>
      </c>
      <c r="AL43" s="62">
        <v>9484.7800000000007</v>
      </c>
      <c r="AM43" s="62">
        <v>12502.17</v>
      </c>
      <c r="AN43" s="62">
        <v>10673.82</v>
      </c>
      <c r="AO43" s="62">
        <v>13131.12</v>
      </c>
      <c r="AP43" s="62">
        <v>15571.43</v>
      </c>
      <c r="AQ43" s="62">
        <v>97560.639999999999</v>
      </c>
      <c r="AR43" s="62">
        <v>1632785.51</v>
      </c>
      <c r="AS43" s="62">
        <v>15565.84</v>
      </c>
      <c r="AT43" s="62">
        <v>1457958.27</v>
      </c>
      <c r="AU43" s="62">
        <v>139063.98000000001</v>
      </c>
      <c r="AV43" s="62">
        <v>74830.59</v>
      </c>
      <c r="AW43" s="62">
        <v>9798.9699999999993</v>
      </c>
      <c r="AX43" s="62">
        <v>19283.8</v>
      </c>
      <c r="AY43" s="62">
        <v>8212.61</v>
      </c>
      <c r="AZ43" s="62">
        <v>3787.24</v>
      </c>
      <c r="BA43" s="62">
        <v>26587.65</v>
      </c>
      <c r="BB43" s="62">
        <v>188839.74</v>
      </c>
      <c r="BC43" s="62">
        <v>214297.55</v>
      </c>
      <c r="BD43" s="62">
        <v>180784.45</v>
      </c>
      <c r="BE43" s="62">
        <v>306989.26</v>
      </c>
      <c r="BF43" s="62">
        <v>15234.92</v>
      </c>
      <c r="BG43" s="62">
        <v>32767.52</v>
      </c>
      <c r="BH43" s="62">
        <v>500804.01</v>
      </c>
      <c r="BI43" s="62">
        <v>51284.89</v>
      </c>
      <c r="BJ43" s="62">
        <v>30026.71</v>
      </c>
      <c r="BK43" s="62">
        <v>25500.49</v>
      </c>
      <c r="BL43" s="62">
        <v>147984.12</v>
      </c>
      <c r="BM43" s="62">
        <v>256380.88</v>
      </c>
      <c r="BN43" s="62">
        <v>11495.87</v>
      </c>
      <c r="BO43" s="62">
        <v>19532.63</v>
      </c>
      <c r="BP43" s="62">
        <v>30239.39</v>
      </c>
      <c r="BQ43" s="62">
        <v>60681.47</v>
      </c>
      <c r="BR43" s="62">
        <v>16498.150000000001</v>
      </c>
      <c r="BS43" s="62">
        <v>94333.61</v>
      </c>
      <c r="BT43" s="62">
        <v>93895.47</v>
      </c>
      <c r="BU43" s="62">
        <v>16985.48</v>
      </c>
      <c r="BV43" s="62">
        <v>16897.87</v>
      </c>
      <c r="BW43" s="62">
        <v>12112.04</v>
      </c>
      <c r="BX43" s="62">
        <v>29950.74</v>
      </c>
      <c r="BY43" s="62">
        <v>38214.199999999997</v>
      </c>
      <c r="BZ43" s="62">
        <v>3222.78</v>
      </c>
      <c r="CA43" s="62">
        <v>17925.32</v>
      </c>
      <c r="CB43" s="62">
        <v>7780.65</v>
      </c>
      <c r="CC43" s="62">
        <v>12869.17</v>
      </c>
      <c r="CD43" s="62">
        <v>1626152.22</v>
      </c>
      <c r="CE43" s="62">
        <v>8892.77</v>
      </c>
      <c r="CF43" s="62">
        <v>7099.34</v>
      </c>
      <c r="CG43" s="62">
        <v>16294.59</v>
      </c>
      <c r="CH43" s="62">
        <v>7804.25</v>
      </c>
      <c r="CI43" s="62">
        <v>7264.01</v>
      </c>
      <c r="CJ43" s="62">
        <v>4728.3900000000003</v>
      </c>
      <c r="CK43" s="62">
        <v>14409.24</v>
      </c>
      <c r="CL43" s="62">
        <v>22257.49</v>
      </c>
      <c r="CM43" s="62">
        <v>98597.32</v>
      </c>
      <c r="CN43" s="62">
        <v>42637.8</v>
      </c>
      <c r="CO43" s="62">
        <v>34242.300000000003</v>
      </c>
      <c r="CP43" s="62">
        <v>547266.55000000005</v>
      </c>
      <c r="CQ43" s="62">
        <v>329139.58</v>
      </c>
      <c r="CR43" s="62">
        <v>24456.41</v>
      </c>
      <c r="CS43" s="62">
        <v>21690.04</v>
      </c>
      <c r="CT43" s="64">
        <v>17905.77</v>
      </c>
      <c r="CU43" s="62">
        <v>15241.62</v>
      </c>
      <c r="CV43" s="62">
        <v>5653.49</v>
      </c>
      <c r="CW43" s="62">
        <v>8251.39</v>
      </c>
      <c r="CX43" s="62">
        <v>6819.91</v>
      </c>
      <c r="CY43" s="62">
        <v>13749.62</v>
      </c>
      <c r="CZ43" s="62">
        <v>8818.1200000000008</v>
      </c>
      <c r="DA43" s="62">
        <v>11022.66</v>
      </c>
      <c r="DB43" s="62">
        <v>48371.81</v>
      </c>
      <c r="DC43" s="62">
        <v>8224.5400000000009</v>
      </c>
      <c r="DD43" s="62">
        <v>9646.0499999999993</v>
      </c>
      <c r="DE43" s="62">
        <v>15142.46</v>
      </c>
      <c r="DF43" s="62">
        <v>4912.76</v>
      </c>
      <c r="DG43" s="62">
        <v>6476.82</v>
      </c>
      <c r="DH43" s="62">
        <v>422055.48</v>
      </c>
      <c r="DI43" s="62">
        <v>7825.27</v>
      </c>
      <c r="DJ43" s="62">
        <v>48954.85</v>
      </c>
      <c r="DK43" s="62">
        <v>82729.58</v>
      </c>
      <c r="DL43" s="62">
        <v>17755.78</v>
      </c>
      <c r="DM43" s="62">
        <v>8809.18</v>
      </c>
      <c r="DN43" s="62">
        <v>129162.83</v>
      </c>
      <c r="DO43" s="62">
        <v>18979.34</v>
      </c>
      <c r="DP43" s="62">
        <v>34299.19</v>
      </c>
      <c r="DQ43" s="62">
        <v>46290.09</v>
      </c>
      <c r="DR43" s="62">
        <v>11434.84</v>
      </c>
      <c r="DS43" s="62">
        <v>16647.98</v>
      </c>
      <c r="DT43" s="62">
        <v>15618.36</v>
      </c>
      <c r="DU43" s="62">
        <v>10377.15</v>
      </c>
      <c r="DV43" s="62">
        <v>2210.6</v>
      </c>
      <c r="DW43" s="62">
        <v>11253.73</v>
      </c>
      <c r="DX43" s="62">
        <v>7036.37</v>
      </c>
      <c r="DY43" s="62">
        <v>5107.97</v>
      </c>
      <c r="DZ43" s="62">
        <v>2838.9</v>
      </c>
      <c r="EA43" s="62">
        <v>8761.1299999999992</v>
      </c>
      <c r="EB43" s="62">
        <v>58670.44</v>
      </c>
      <c r="EC43" s="62">
        <v>16360.41</v>
      </c>
      <c r="ED43" s="62">
        <v>21135.360000000001</v>
      </c>
      <c r="EE43" s="62">
        <v>11930.7</v>
      </c>
      <c r="EF43" s="62">
        <v>42221.64</v>
      </c>
      <c r="EG43" s="62">
        <v>4851.8900000000003</v>
      </c>
      <c r="EH43" s="62">
        <v>14808.66</v>
      </c>
      <c r="EI43" s="62">
        <v>10146.33</v>
      </c>
      <c r="EJ43" s="62">
        <v>3029.15</v>
      </c>
      <c r="EK43" s="62">
        <v>149983.70000000001</v>
      </c>
      <c r="EL43" s="62">
        <v>216382.99</v>
      </c>
      <c r="EM43" s="62">
        <v>21313.98</v>
      </c>
      <c r="EN43" s="62">
        <v>14902.7</v>
      </c>
      <c r="EO43" s="62">
        <v>11520.22</v>
      </c>
      <c r="EP43" s="62">
        <v>13393.35</v>
      </c>
      <c r="EQ43" s="62">
        <v>10032.549999999999</v>
      </c>
      <c r="ER43" s="62">
        <v>12402.24</v>
      </c>
      <c r="ES43" s="62">
        <v>46610.06</v>
      </c>
      <c r="ET43" s="62">
        <v>17659.79</v>
      </c>
      <c r="EU43" s="62">
        <v>8282.77</v>
      </c>
      <c r="EV43" s="62">
        <v>8253.31</v>
      </c>
      <c r="EW43" s="62">
        <v>13471.31</v>
      </c>
      <c r="EX43" s="62">
        <v>0</v>
      </c>
      <c r="EY43" s="62">
        <v>16019.48</v>
      </c>
      <c r="EZ43" s="62">
        <v>7730.97</v>
      </c>
      <c r="FA43" s="62">
        <v>3460.82</v>
      </c>
      <c r="FB43" s="62">
        <v>4486.45</v>
      </c>
      <c r="FC43" s="62">
        <v>83692.399999999994</v>
      </c>
      <c r="FD43" s="62">
        <v>17603.61</v>
      </c>
      <c r="FE43" s="62">
        <v>81487.48</v>
      </c>
      <c r="FF43" s="62">
        <v>19288.939999999999</v>
      </c>
      <c r="FG43" s="62">
        <v>17621.64</v>
      </c>
      <c r="FH43" s="62">
        <v>7783.44</v>
      </c>
      <c r="FI43" s="62">
        <v>4187.42</v>
      </c>
      <c r="FJ43" s="62">
        <v>10086.219999999999</v>
      </c>
      <c r="FK43" s="62">
        <v>37937.269999999997</v>
      </c>
      <c r="FL43" s="62">
        <v>27636.81</v>
      </c>
      <c r="FM43" s="62">
        <v>93357.24</v>
      </c>
      <c r="FN43" s="62">
        <v>74083.83</v>
      </c>
      <c r="FO43" s="62">
        <v>57197.760000000002</v>
      </c>
      <c r="FP43" s="62">
        <v>385658.09</v>
      </c>
      <c r="FQ43" s="62">
        <v>46662</v>
      </c>
      <c r="FR43" s="62">
        <v>57640.87</v>
      </c>
      <c r="FS43" s="62">
        <v>37937.660000000003</v>
      </c>
      <c r="FT43" s="62">
        <v>10284.5</v>
      </c>
      <c r="FU43" s="62">
        <v>13417.56</v>
      </c>
      <c r="FV43" s="62">
        <v>9772.98</v>
      </c>
      <c r="FW43" s="62">
        <v>27412.98</v>
      </c>
      <c r="FX43" s="62">
        <v>30849.200000000001</v>
      </c>
      <c r="FY43" s="62">
        <v>19152.55</v>
      </c>
      <c r="FZ43" s="62">
        <v>7576.73</v>
      </c>
      <c r="GA43" s="62">
        <v>96520.37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17642550.90000001</v>
      </c>
      <c r="GI43" s="34">
        <f>GH49/GH8</f>
        <v>0.26259812466013949</v>
      </c>
      <c r="GJ43" s="34">
        <f>GH40/GH8</f>
        <v>0.40375065741554739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569</v>
      </c>
      <c r="C44" s="16">
        <v>20</v>
      </c>
      <c r="E44" s="24">
        <f t="shared" ref="E44:BP44" si="50">+E42-E43</f>
        <v>619480.08000000007</v>
      </c>
      <c r="F44" s="24">
        <f t="shared" si="50"/>
        <v>2303852.0100000002</v>
      </c>
      <c r="G44" s="24">
        <f t="shared" si="50"/>
        <v>611210.18000000017</v>
      </c>
      <c r="H44" s="24">
        <f t="shared" si="50"/>
        <v>1761261.07</v>
      </c>
      <c r="I44" s="24">
        <f t="shared" si="50"/>
        <v>134211.78</v>
      </c>
      <c r="J44" s="24">
        <f t="shared" si="50"/>
        <v>83569.110000000015</v>
      </c>
      <c r="K44" s="24">
        <f t="shared" si="50"/>
        <v>638558.99</v>
      </c>
      <c r="L44" s="24">
        <f t="shared" si="50"/>
        <v>139987.41</v>
      </c>
      <c r="M44" s="24">
        <f t="shared" si="50"/>
        <v>49531.3</v>
      </c>
      <c r="N44" s="24">
        <f t="shared" si="50"/>
        <v>255215.03</v>
      </c>
      <c r="O44" s="24">
        <f t="shared" si="50"/>
        <v>197865.41999999998</v>
      </c>
      <c r="P44" s="24">
        <f t="shared" si="50"/>
        <v>5876383.8499999996</v>
      </c>
      <c r="Q44" s="24">
        <f t="shared" si="50"/>
        <v>1223368.29</v>
      </c>
      <c r="R44" s="24">
        <f t="shared" si="50"/>
        <v>20726.760000000002</v>
      </c>
      <c r="S44" s="24">
        <f t="shared" si="50"/>
        <v>1975994.6600000001</v>
      </c>
      <c r="T44" s="24">
        <f t="shared" si="50"/>
        <v>82149.830000000016</v>
      </c>
      <c r="U44" s="24">
        <f t="shared" si="50"/>
        <v>167386.06</v>
      </c>
      <c r="V44" s="24">
        <f t="shared" si="50"/>
        <v>40082.340000000004</v>
      </c>
      <c r="W44" s="24">
        <f t="shared" si="50"/>
        <v>16865.18</v>
      </c>
      <c r="X44" s="24">
        <f t="shared" si="50"/>
        <v>30031.15</v>
      </c>
      <c r="Y44" s="24">
        <f t="shared" si="50"/>
        <v>8822.68</v>
      </c>
      <c r="Z44" s="24">
        <f t="shared" si="50"/>
        <v>21341.91</v>
      </c>
      <c r="AA44" s="24">
        <f t="shared" si="50"/>
        <v>22877.56</v>
      </c>
      <c r="AB44" s="24">
        <f t="shared" si="50"/>
        <v>38879.199999999997</v>
      </c>
      <c r="AC44" s="24">
        <f t="shared" si="50"/>
        <v>2092489.59</v>
      </c>
      <c r="AD44" s="24">
        <f t="shared" si="50"/>
        <v>4160144.61</v>
      </c>
      <c r="AE44" s="24">
        <f t="shared" si="50"/>
        <v>124884.23999999999</v>
      </c>
      <c r="AF44" s="24">
        <f t="shared" si="50"/>
        <v>63339.479999999996</v>
      </c>
      <c r="AG44" s="24">
        <f t="shared" si="50"/>
        <v>57169.73</v>
      </c>
      <c r="AH44" s="24">
        <f t="shared" si="50"/>
        <v>47117.32</v>
      </c>
      <c r="AI44" s="24">
        <f t="shared" si="50"/>
        <v>274073.02999999997</v>
      </c>
      <c r="AJ44" s="24">
        <f t="shared" si="50"/>
        <v>108224.77000000002</v>
      </c>
      <c r="AK44" s="24">
        <f t="shared" si="50"/>
        <v>29177.230000000003</v>
      </c>
      <c r="AL44" s="24">
        <f t="shared" si="50"/>
        <v>39484.68</v>
      </c>
      <c r="AM44" s="24">
        <f t="shared" si="50"/>
        <v>50008.7</v>
      </c>
      <c r="AN44" s="24">
        <f t="shared" si="50"/>
        <v>52463.950000000004</v>
      </c>
      <c r="AO44" s="24">
        <f t="shared" si="50"/>
        <v>52524.469999999994</v>
      </c>
      <c r="AP44" s="24">
        <f t="shared" si="50"/>
        <v>49243.11</v>
      </c>
      <c r="AQ44" s="24">
        <f t="shared" si="50"/>
        <v>428009.7699999999</v>
      </c>
      <c r="AR44" s="24">
        <f t="shared" si="50"/>
        <v>6531142.0300000003</v>
      </c>
      <c r="AS44" s="24">
        <f t="shared" si="50"/>
        <v>66212.540000000008</v>
      </c>
      <c r="AT44" s="24">
        <f t="shared" si="50"/>
        <v>5809814.1400000006</v>
      </c>
      <c r="AU44" s="24">
        <f t="shared" si="50"/>
        <v>532274.6</v>
      </c>
      <c r="AV44" s="24">
        <f t="shared" si="50"/>
        <v>268328.29000000004</v>
      </c>
      <c r="AW44" s="24">
        <f t="shared" si="50"/>
        <v>22068.010000000002</v>
      </c>
      <c r="AX44" s="24">
        <f t="shared" si="50"/>
        <v>96336.12999999999</v>
      </c>
      <c r="AY44" s="24">
        <f t="shared" si="50"/>
        <v>28786.879999999997</v>
      </c>
      <c r="AZ44" s="24">
        <f t="shared" si="50"/>
        <v>15148.980000000001</v>
      </c>
      <c r="BA44" s="24">
        <f t="shared" si="50"/>
        <v>111619.74000000002</v>
      </c>
      <c r="BB44" s="24">
        <f t="shared" si="50"/>
        <v>835380.62999999989</v>
      </c>
      <c r="BC44" s="24">
        <f t="shared" si="50"/>
        <v>916959.09999999986</v>
      </c>
      <c r="BD44" s="24">
        <f t="shared" si="50"/>
        <v>808662.12999999989</v>
      </c>
      <c r="BE44" s="24">
        <f t="shared" si="50"/>
        <v>1278691.18</v>
      </c>
      <c r="BF44" s="24">
        <f t="shared" si="50"/>
        <v>64962.900000000009</v>
      </c>
      <c r="BG44" s="24">
        <f t="shared" si="50"/>
        <v>160537.31</v>
      </c>
      <c r="BH44" s="24">
        <f t="shared" si="50"/>
        <v>2146570.79</v>
      </c>
      <c r="BI44" s="24">
        <f t="shared" si="50"/>
        <v>225728.06</v>
      </c>
      <c r="BJ44" s="24">
        <f t="shared" si="50"/>
        <v>117501.86000000002</v>
      </c>
      <c r="BK44" s="24">
        <f t="shared" si="50"/>
        <v>102001.95999999999</v>
      </c>
      <c r="BL44" s="24">
        <f t="shared" si="50"/>
        <v>623057.52999999991</v>
      </c>
      <c r="BM44" s="24">
        <f t="shared" si="50"/>
        <v>1154350.7200000002</v>
      </c>
      <c r="BN44" s="24">
        <f t="shared" si="50"/>
        <v>45203.59</v>
      </c>
      <c r="BO44" s="24">
        <f t="shared" si="50"/>
        <v>72371.239999999991</v>
      </c>
      <c r="BP44" s="24">
        <f t="shared" si="50"/>
        <v>160552.91000000003</v>
      </c>
      <c r="BQ44" s="24">
        <f t="shared" ref="BQ44:EB44" si="51">+BQ42-BQ43</f>
        <v>242725.88999999998</v>
      </c>
      <c r="BR44" s="24">
        <f t="shared" si="51"/>
        <v>68638.550000000017</v>
      </c>
      <c r="BS44" s="24">
        <f t="shared" si="51"/>
        <v>377334.42000000004</v>
      </c>
      <c r="BT44" s="24">
        <f t="shared" si="51"/>
        <v>375581.87</v>
      </c>
      <c r="BU44" s="24">
        <f t="shared" si="51"/>
        <v>55740.240000000005</v>
      </c>
      <c r="BV44" s="24">
        <f t="shared" si="51"/>
        <v>68980.320000000007</v>
      </c>
      <c r="BW44" s="24">
        <f t="shared" si="51"/>
        <v>35791.57</v>
      </c>
      <c r="BX44" s="24">
        <f t="shared" si="51"/>
        <v>119802.97000000002</v>
      </c>
      <c r="BY44" s="24">
        <f t="shared" si="51"/>
        <v>173746.15000000002</v>
      </c>
      <c r="BZ44" s="67">
        <f>+BZ42-BZ43</f>
        <v>-182.94000000000005</v>
      </c>
      <c r="CA44" s="24">
        <f t="shared" si="51"/>
        <v>76016.329999999987</v>
      </c>
      <c r="CB44" s="24">
        <f t="shared" si="51"/>
        <v>27237.989999999998</v>
      </c>
      <c r="CC44" s="24">
        <f t="shared" si="51"/>
        <v>51476.66</v>
      </c>
      <c r="CD44" s="24">
        <f t="shared" si="51"/>
        <v>6504608.8700000001</v>
      </c>
      <c r="CE44" s="24">
        <f t="shared" si="51"/>
        <v>36980.410000000003</v>
      </c>
      <c r="CF44" s="24">
        <f t="shared" si="51"/>
        <v>28397.38</v>
      </c>
      <c r="CG44" s="24">
        <f t="shared" si="51"/>
        <v>63788.570000000007</v>
      </c>
      <c r="CH44" s="24">
        <f t="shared" si="51"/>
        <v>33985.360000000001</v>
      </c>
      <c r="CI44" s="24">
        <f t="shared" si="51"/>
        <v>29056.019999999997</v>
      </c>
      <c r="CJ44" s="24">
        <f t="shared" si="51"/>
        <v>14518.230000000003</v>
      </c>
      <c r="CK44" s="24">
        <f t="shared" si="51"/>
        <v>57625.590000000004</v>
      </c>
      <c r="CL44" s="24">
        <f t="shared" si="51"/>
        <v>98860.29</v>
      </c>
      <c r="CM44" s="24">
        <f t="shared" si="51"/>
        <v>447999.72000000003</v>
      </c>
      <c r="CN44" s="24">
        <f t="shared" si="51"/>
        <v>175007.27000000002</v>
      </c>
      <c r="CO44" s="24">
        <f t="shared" si="51"/>
        <v>132835.52000000002</v>
      </c>
      <c r="CP44" s="24">
        <f t="shared" si="51"/>
        <v>2155069.29</v>
      </c>
      <c r="CQ44" s="24">
        <f t="shared" si="51"/>
        <v>1334631.92</v>
      </c>
      <c r="CR44" s="24">
        <f t="shared" si="51"/>
        <v>159774.6</v>
      </c>
      <c r="CS44" s="24">
        <f t="shared" si="51"/>
        <v>86760.139999999985</v>
      </c>
      <c r="CT44" s="24">
        <f t="shared" si="51"/>
        <v>49168.06</v>
      </c>
      <c r="CU44" s="24">
        <f t="shared" si="51"/>
        <v>55493.46</v>
      </c>
      <c r="CV44" s="24">
        <f t="shared" si="51"/>
        <v>22812.690000000002</v>
      </c>
      <c r="CW44" s="24">
        <f t="shared" si="51"/>
        <v>33005.57</v>
      </c>
      <c r="CX44" s="24">
        <f t="shared" si="51"/>
        <v>27279.66</v>
      </c>
      <c r="CY44" s="24">
        <f t="shared" si="51"/>
        <v>40652.93</v>
      </c>
      <c r="CZ44" s="24">
        <f t="shared" si="51"/>
        <v>62583.779999999992</v>
      </c>
      <c r="DA44" s="24">
        <f t="shared" si="51"/>
        <v>40713.459999999992</v>
      </c>
      <c r="DB44" s="24">
        <f t="shared" si="51"/>
        <v>207929.68</v>
      </c>
      <c r="DC44" s="24">
        <f t="shared" si="51"/>
        <v>34387.75</v>
      </c>
      <c r="DD44" s="24">
        <f t="shared" si="51"/>
        <v>42074.850000000006</v>
      </c>
      <c r="DE44" s="24">
        <f t="shared" si="51"/>
        <v>60569.829999999994</v>
      </c>
      <c r="DF44" s="24">
        <f t="shared" si="51"/>
        <v>19651.019999999997</v>
      </c>
      <c r="DG44" s="24">
        <f t="shared" si="51"/>
        <v>25907.260000000002</v>
      </c>
      <c r="DH44" s="24">
        <f t="shared" si="51"/>
        <v>1737014.83</v>
      </c>
      <c r="DI44" s="24">
        <f t="shared" si="51"/>
        <v>29866.51</v>
      </c>
      <c r="DJ44" s="24">
        <f t="shared" si="51"/>
        <v>195819.4</v>
      </c>
      <c r="DK44" s="24">
        <f t="shared" si="51"/>
        <v>342674.55</v>
      </c>
      <c r="DL44" s="24">
        <f t="shared" si="51"/>
        <v>69836.739999999991</v>
      </c>
      <c r="DM44" s="24">
        <f t="shared" si="51"/>
        <v>32874.32</v>
      </c>
      <c r="DN44" s="24">
        <f t="shared" si="51"/>
        <v>516651.32</v>
      </c>
      <c r="DO44" s="24">
        <f t="shared" si="51"/>
        <v>75917.37000000001</v>
      </c>
      <c r="DP44" s="24">
        <f t="shared" si="51"/>
        <v>132172.91</v>
      </c>
      <c r="DQ44" s="24">
        <f t="shared" si="51"/>
        <v>167102.92000000001</v>
      </c>
      <c r="DR44" s="24">
        <f t="shared" si="51"/>
        <v>38485.539999999994</v>
      </c>
      <c r="DS44" s="24">
        <f t="shared" si="51"/>
        <v>68964.960000000006</v>
      </c>
      <c r="DT44" s="24">
        <f t="shared" si="51"/>
        <v>62473.45</v>
      </c>
      <c r="DU44" s="24">
        <f t="shared" si="51"/>
        <v>46197.36</v>
      </c>
      <c r="DV44" s="24">
        <f t="shared" si="51"/>
        <v>8842.41</v>
      </c>
      <c r="DW44" s="24">
        <f t="shared" si="51"/>
        <v>43245.55</v>
      </c>
      <c r="DX44" s="24">
        <f t="shared" si="51"/>
        <v>12993.720000000001</v>
      </c>
      <c r="DY44" s="24">
        <f t="shared" si="51"/>
        <v>20431.87</v>
      </c>
      <c r="DZ44" s="24">
        <f t="shared" si="51"/>
        <v>8342.16</v>
      </c>
      <c r="EA44" s="24">
        <f t="shared" si="51"/>
        <v>35044.54</v>
      </c>
      <c r="EB44" s="24">
        <f t="shared" si="51"/>
        <v>238369.57</v>
      </c>
      <c r="EC44" s="24">
        <f t="shared" ref="EC44:GF44" si="52">+EC42-EC43</f>
        <v>75453.98</v>
      </c>
      <c r="ED44" s="24">
        <f t="shared" si="52"/>
        <v>80349.91</v>
      </c>
      <c r="EE44" s="24">
        <f t="shared" si="52"/>
        <v>54146.150000000009</v>
      </c>
      <c r="EF44" s="24">
        <f t="shared" si="52"/>
        <v>168886.57</v>
      </c>
      <c r="EG44" s="24">
        <f t="shared" si="52"/>
        <v>19407.580000000002</v>
      </c>
      <c r="EH44" s="24">
        <f t="shared" si="52"/>
        <v>58018.7</v>
      </c>
      <c r="EI44" s="24">
        <f t="shared" si="52"/>
        <v>37434.68</v>
      </c>
      <c r="EJ44" s="24">
        <f t="shared" si="52"/>
        <v>16980.109999999997</v>
      </c>
      <c r="EK44" s="24">
        <f t="shared" si="52"/>
        <v>606830.89999999991</v>
      </c>
      <c r="EL44" s="24">
        <f t="shared" si="52"/>
        <v>821980.45000000007</v>
      </c>
      <c r="EM44" s="24">
        <f t="shared" si="52"/>
        <v>83463.430000000008</v>
      </c>
      <c r="EN44" s="24">
        <f t="shared" si="52"/>
        <v>36533.69</v>
      </c>
      <c r="EO44" s="24">
        <f t="shared" si="52"/>
        <v>51638.09</v>
      </c>
      <c r="EP44" s="24">
        <f t="shared" si="52"/>
        <v>53397.24</v>
      </c>
      <c r="EQ44" s="24">
        <f t="shared" si="52"/>
        <v>31702.34</v>
      </c>
      <c r="ER44" s="24">
        <f t="shared" si="52"/>
        <v>52939.99</v>
      </c>
      <c r="ES44" s="24">
        <f t="shared" si="52"/>
        <v>186440.26</v>
      </c>
      <c r="ET44" s="24">
        <f t="shared" si="52"/>
        <v>70639.149999999994</v>
      </c>
      <c r="EU44" s="24">
        <f t="shared" si="52"/>
        <v>37378.47</v>
      </c>
      <c r="EV44" s="24">
        <f t="shared" si="52"/>
        <v>39201.350000000006</v>
      </c>
      <c r="EW44" s="24">
        <f t="shared" si="52"/>
        <v>53885.25</v>
      </c>
      <c r="EX44" s="24">
        <f t="shared" si="52"/>
        <v>0</v>
      </c>
      <c r="EY44" s="24">
        <f t="shared" si="52"/>
        <v>64077.940000000017</v>
      </c>
      <c r="EZ44" s="24">
        <f t="shared" si="52"/>
        <v>30923.9</v>
      </c>
      <c r="FA44" s="24">
        <f t="shared" si="52"/>
        <v>13843.3</v>
      </c>
      <c r="FB44" s="24">
        <f t="shared" si="52"/>
        <v>18399.039999999997</v>
      </c>
      <c r="FC44" s="24">
        <f t="shared" si="52"/>
        <v>364001.61</v>
      </c>
      <c r="FD44" s="24">
        <f t="shared" si="52"/>
        <v>70414.45</v>
      </c>
      <c r="FE44" s="24">
        <f t="shared" si="52"/>
        <v>320601.57000000007</v>
      </c>
      <c r="FF44" s="24">
        <f t="shared" si="52"/>
        <v>56447.290000000008</v>
      </c>
      <c r="FG44" s="24">
        <f t="shared" si="52"/>
        <v>41764.89</v>
      </c>
      <c r="FH44" s="24">
        <f t="shared" si="52"/>
        <v>32481.890000000003</v>
      </c>
      <c r="FI44" s="24">
        <f t="shared" si="52"/>
        <v>16749.669999999998</v>
      </c>
      <c r="FJ44" s="24">
        <f t="shared" si="52"/>
        <v>39993.18</v>
      </c>
      <c r="FK44" s="24">
        <f t="shared" si="52"/>
        <v>172460.30000000002</v>
      </c>
      <c r="FL44" s="24">
        <f t="shared" si="52"/>
        <v>107541.48999999999</v>
      </c>
      <c r="FM44" s="24">
        <f t="shared" si="52"/>
        <v>372760.36</v>
      </c>
      <c r="FN44" s="24">
        <f t="shared" si="52"/>
        <v>304605.82999999996</v>
      </c>
      <c r="FO44" s="24">
        <f t="shared" si="52"/>
        <v>263119.64</v>
      </c>
      <c r="FP44" s="24">
        <f t="shared" si="52"/>
        <v>1542632.36</v>
      </c>
      <c r="FQ44" s="24">
        <f t="shared" si="52"/>
        <v>205487.94</v>
      </c>
      <c r="FR44" s="24">
        <f t="shared" si="52"/>
        <v>227390.84999999998</v>
      </c>
      <c r="FS44" s="24">
        <f t="shared" si="52"/>
        <v>149555.42000000001</v>
      </c>
      <c r="FT44" s="24">
        <f t="shared" si="52"/>
        <v>41138.020000000004</v>
      </c>
      <c r="FU44" s="24">
        <f t="shared" si="52"/>
        <v>54513.36</v>
      </c>
      <c r="FV44" s="24">
        <f t="shared" si="52"/>
        <v>58592.570000000007</v>
      </c>
      <c r="FW44" s="24">
        <f t="shared" si="52"/>
        <v>105515.65000000001</v>
      </c>
      <c r="FX44" s="24">
        <f t="shared" si="52"/>
        <v>124034.07000000002</v>
      </c>
      <c r="FY44" s="24">
        <f t="shared" si="52"/>
        <v>76610.179999999993</v>
      </c>
      <c r="FZ44" s="24">
        <f t="shared" si="52"/>
        <v>24436.600000000002</v>
      </c>
      <c r="GA44" s="24">
        <f t="shared" si="52"/>
        <v>386081.5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71703494.139999971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0.56121631000000005</v>
      </c>
      <c r="F45" s="69">
        <f t="shared" si="53"/>
        <v>0.56121631000000005</v>
      </c>
      <c r="G45" s="69">
        <f t="shared" si="53"/>
        <v>0.56121631000000005</v>
      </c>
      <c r="H45" s="69">
        <f t="shared" si="53"/>
        <v>0.56121631000000005</v>
      </c>
      <c r="I45" s="69">
        <f t="shared" si="53"/>
        <v>0.56121631000000005</v>
      </c>
      <c r="J45" s="69">
        <f t="shared" si="53"/>
        <v>0.56121631000000005</v>
      </c>
      <c r="K45" s="69">
        <f t="shared" si="53"/>
        <v>0.56121631000000005</v>
      </c>
      <c r="L45" s="69">
        <f t="shared" si="53"/>
        <v>0.56121631000000005</v>
      </c>
      <c r="M45" s="69">
        <f t="shared" si="53"/>
        <v>0.56121631000000005</v>
      </c>
      <c r="N45" s="69">
        <f t="shared" si="53"/>
        <v>0.56121631000000005</v>
      </c>
      <c r="O45" s="69">
        <f t="shared" si="53"/>
        <v>0.56121631000000005</v>
      </c>
      <c r="P45" s="69">
        <f t="shared" si="53"/>
        <v>0.56121631000000005</v>
      </c>
      <c r="Q45" s="69">
        <f t="shared" si="53"/>
        <v>0.56121631000000005</v>
      </c>
      <c r="R45" s="69">
        <f t="shared" si="53"/>
        <v>0.56121631000000005</v>
      </c>
      <c r="S45" s="69">
        <f t="shared" si="53"/>
        <v>0.56121631000000005</v>
      </c>
      <c r="T45" s="69">
        <f t="shared" si="53"/>
        <v>0.56121631000000005</v>
      </c>
      <c r="U45" s="69">
        <f t="shared" si="53"/>
        <v>0.56121631000000005</v>
      </c>
      <c r="V45" s="69">
        <f t="shared" si="53"/>
        <v>0.56121631000000005</v>
      </c>
      <c r="W45" s="69">
        <f t="shared" si="53"/>
        <v>0.56121631000000005</v>
      </c>
      <c r="X45" s="69">
        <f t="shared" si="53"/>
        <v>0.56121631000000005</v>
      </c>
      <c r="Y45" s="69">
        <f t="shared" si="53"/>
        <v>0.56121631000000005</v>
      </c>
      <c r="Z45" s="69">
        <f t="shared" si="53"/>
        <v>0.56121631000000005</v>
      </c>
      <c r="AA45" s="69">
        <f t="shared" si="53"/>
        <v>0.56121631000000005</v>
      </c>
      <c r="AB45" s="69">
        <f t="shared" si="53"/>
        <v>0.56121631000000005</v>
      </c>
      <c r="AC45" s="69">
        <f t="shared" si="53"/>
        <v>0.56121631000000005</v>
      </c>
      <c r="AD45" s="69">
        <f t="shared" si="53"/>
        <v>0.56121631000000005</v>
      </c>
      <c r="AE45" s="69">
        <f t="shared" si="53"/>
        <v>0.56121631000000005</v>
      </c>
      <c r="AF45" s="69">
        <f t="shared" si="53"/>
        <v>0.56121631000000005</v>
      </c>
      <c r="AG45" s="69">
        <f t="shared" si="53"/>
        <v>0.56121631000000005</v>
      </c>
      <c r="AH45" s="69">
        <f t="shared" si="53"/>
        <v>0.56121631000000005</v>
      </c>
      <c r="AI45" s="69">
        <f t="shared" si="53"/>
        <v>0.56121631000000005</v>
      </c>
      <c r="AJ45" s="69">
        <f t="shared" si="53"/>
        <v>0.56121631000000005</v>
      </c>
      <c r="AK45" s="69">
        <f t="shared" si="53"/>
        <v>0.56121631000000005</v>
      </c>
      <c r="AL45" s="69">
        <f t="shared" si="53"/>
        <v>0.56121631000000005</v>
      </c>
      <c r="AM45" s="69">
        <f t="shared" si="53"/>
        <v>0.56121631000000005</v>
      </c>
      <c r="AN45" s="69">
        <f t="shared" si="53"/>
        <v>0.56121631000000005</v>
      </c>
      <c r="AO45" s="69">
        <f t="shared" si="53"/>
        <v>0.56121631000000005</v>
      </c>
      <c r="AP45" s="69">
        <f t="shared" si="53"/>
        <v>0.56121631000000005</v>
      </c>
      <c r="AQ45" s="69">
        <f t="shared" si="53"/>
        <v>0.56121631000000005</v>
      </c>
      <c r="AR45" s="69">
        <f t="shared" si="53"/>
        <v>0.56121631000000005</v>
      </c>
      <c r="AS45" s="69">
        <f t="shared" si="53"/>
        <v>0.56121631000000005</v>
      </c>
      <c r="AT45" s="69">
        <f t="shared" si="53"/>
        <v>0.56121631000000005</v>
      </c>
      <c r="AU45" s="69">
        <f t="shared" si="53"/>
        <v>0.56121631000000005</v>
      </c>
      <c r="AV45" s="69">
        <f t="shared" si="53"/>
        <v>0.56121631000000005</v>
      </c>
      <c r="AW45" s="69">
        <f t="shared" si="53"/>
        <v>0.56121631000000005</v>
      </c>
      <c r="AX45" s="69">
        <f t="shared" si="53"/>
        <v>0.56121631000000005</v>
      </c>
      <c r="AY45" s="69">
        <f t="shared" si="53"/>
        <v>0.56121631000000005</v>
      </c>
      <c r="AZ45" s="69">
        <f t="shared" si="53"/>
        <v>0.56121631000000005</v>
      </c>
      <c r="BA45" s="69">
        <f t="shared" si="53"/>
        <v>0.56121631000000005</v>
      </c>
      <c r="BB45" s="69">
        <f t="shared" si="53"/>
        <v>0.56121631000000005</v>
      </c>
      <c r="BC45" s="69">
        <f t="shared" si="53"/>
        <v>0.56121631000000005</v>
      </c>
      <c r="BD45" s="69">
        <f t="shared" si="53"/>
        <v>0.56121631000000005</v>
      </c>
      <c r="BE45" s="69">
        <f t="shared" si="53"/>
        <v>0.56121631000000005</v>
      </c>
      <c r="BF45" s="69">
        <f t="shared" si="53"/>
        <v>0.56121631000000005</v>
      </c>
      <c r="BG45" s="69">
        <f t="shared" si="53"/>
        <v>0.56121631000000005</v>
      </c>
      <c r="BH45" s="69">
        <f t="shared" si="53"/>
        <v>0.56121631000000005</v>
      </c>
      <c r="BI45" s="69">
        <f t="shared" si="53"/>
        <v>0.56121631000000005</v>
      </c>
      <c r="BJ45" s="69">
        <f t="shared" si="53"/>
        <v>0.56121631000000005</v>
      </c>
      <c r="BK45" s="69">
        <f t="shared" si="53"/>
        <v>0.56121631000000005</v>
      </c>
      <c r="BL45" s="69">
        <f t="shared" si="53"/>
        <v>0.56121631000000005</v>
      </c>
      <c r="BM45" s="69">
        <f t="shared" si="53"/>
        <v>0.56121631000000005</v>
      </c>
      <c r="BN45" s="69">
        <f t="shared" si="53"/>
        <v>0.56121631000000005</v>
      </c>
      <c r="BO45" s="69">
        <f t="shared" si="53"/>
        <v>0.56121631000000005</v>
      </c>
      <c r="BP45" s="69">
        <f t="shared" si="53"/>
        <v>0.56121631000000005</v>
      </c>
      <c r="BQ45" s="69">
        <f t="shared" ref="BQ45:EB45" si="54">+$GI$47</f>
        <v>0.56121631000000005</v>
      </c>
      <c r="BR45" s="69">
        <f t="shared" si="54"/>
        <v>0.56121631000000005</v>
      </c>
      <c r="BS45" s="69">
        <f t="shared" si="54"/>
        <v>0.56121631000000005</v>
      </c>
      <c r="BT45" s="69">
        <f t="shared" si="54"/>
        <v>0.56121631000000005</v>
      </c>
      <c r="BU45" s="69">
        <f t="shared" si="54"/>
        <v>0.56121631000000005</v>
      </c>
      <c r="BV45" s="69">
        <f t="shared" si="54"/>
        <v>0.56121631000000005</v>
      </c>
      <c r="BW45" s="69">
        <f t="shared" si="54"/>
        <v>0.56121631000000005</v>
      </c>
      <c r="BX45" s="69">
        <f t="shared" si="54"/>
        <v>0.56121631000000005</v>
      </c>
      <c r="BY45" s="69">
        <f t="shared" si="54"/>
        <v>0.56121631000000005</v>
      </c>
      <c r="BZ45" s="69">
        <f t="shared" si="54"/>
        <v>0.56121631000000005</v>
      </c>
      <c r="CA45" s="69">
        <f t="shared" si="54"/>
        <v>0.56121631000000005</v>
      </c>
      <c r="CB45" s="69">
        <f t="shared" si="54"/>
        <v>0.56121631000000005</v>
      </c>
      <c r="CC45" s="69">
        <f t="shared" si="54"/>
        <v>0.56121631000000005</v>
      </c>
      <c r="CD45" s="69">
        <f t="shared" si="54"/>
        <v>0.56121631000000005</v>
      </c>
      <c r="CE45" s="69">
        <f t="shared" si="54"/>
        <v>0.56121631000000005</v>
      </c>
      <c r="CF45" s="69">
        <f t="shared" si="54"/>
        <v>0.56121631000000005</v>
      </c>
      <c r="CG45" s="69">
        <f t="shared" si="54"/>
        <v>0.56121631000000005</v>
      </c>
      <c r="CH45" s="69">
        <f t="shared" si="54"/>
        <v>0.56121631000000005</v>
      </c>
      <c r="CI45" s="69">
        <f t="shared" si="54"/>
        <v>0.56121631000000005</v>
      </c>
      <c r="CJ45" s="69">
        <f t="shared" si="54"/>
        <v>0.56121631000000005</v>
      </c>
      <c r="CK45" s="69">
        <f t="shared" si="54"/>
        <v>0.56121631000000005</v>
      </c>
      <c r="CL45" s="69">
        <f t="shared" si="54"/>
        <v>0.56121631000000005</v>
      </c>
      <c r="CM45" s="69">
        <f t="shared" si="54"/>
        <v>0.56121631000000005</v>
      </c>
      <c r="CN45" s="69">
        <f t="shared" si="54"/>
        <v>0.56121631000000005</v>
      </c>
      <c r="CO45" s="69">
        <f t="shared" si="54"/>
        <v>0.56121631000000005</v>
      </c>
      <c r="CP45" s="69">
        <f t="shared" si="54"/>
        <v>0.56121631000000005</v>
      </c>
      <c r="CQ45" s="69">
        <f t="shared" si="54"/>
        <v>0.56121631000000005</v>
      </c>
      <c r="CR45" s="69">
        <f t="shared" si="54"/>
        <v>0.56121631000000005</v>
      </c>
      <c r="CS45" s="69">
        <f t="shared" si="54"/>
        <v>0.56121631000000005</v>
      </c>
      <c r="CT45" s="69">
        <f t="shared" si="54"/>
        <v>0.56121631000000005</v>
      </c>
      <c r="CU45" s="69">
        <f t="shared" si="54"/>
        <v>0.56121631000000005</v>
      </c>
      <c r="CV45" s="69">
        <f t="shared" si="54"/>
        <v>0.56121631000000005</v>
      </c>
      <c r="CW45" s="69">
        <f t="shared" si="54"/>
        <v>0.56121631000000005</v>
      </c>
      <c r="CX45" s="69">
        <f t="shared" si="54"/>
        <v>0.56121631000000005</v>
      </c>
      <c r="CY45" s="69">
        <f t="shared" si="54"/>
        <v>0.56121631000000005</v>
      </c>
      <c r="CZ45" s="69">
        <f t="shared" si="54"/>
        <v>0.56121631000000005</v>
      </c>
      <c r="DA45" s="69">
        <f t="shared" si="54"/>
        <v>0.56121631000000005</v>
      </c>
      <c r="DB45" s="69">
        <f t="shared" si="54"/>
        <v>0.56121631000000005</v>
      </c>
      <c r="DC45" s="69">
        <f t="shared" si="54"/>
        <v>0.56121631000000005</v>
      </c>
      <c r="DD45" s="69">
        <f t="shared" si="54"/>
        <v>0.56121631000000005</v>
      </c>
      <c r="DE45" s="69">
        <f t="shared" si="54"/>
        <v>0.56121631000000005</v>
      </c>
      <c r="DF45" s="69">
        <f t="shared" si="54"/>
        <v>0.56121631000000005</v>
      </c>
      <c r="DG45" s="69">
        <f t="shared" si="54"/>
        <v>0.56121631000000005</v>
      </c>
      <c r="DH45" s="69">
        <f t="shared" si="54"/>
        <v>0.56121631000000005</v>
      </c>
      <c r="DI45" s="69">
        <f t="shared" si="54"/>
        <v>0.56121631000000005</v>
      </c>
      <c r="DJ45" s="69">
        <f t="shared" si="54"/>
        <v>0.56121631000000005</v>
      </c>
      <c r="DK45" s="69">
        <f t="shared" si="54"/>
        <v>0.56121631000000005</v>
      </c>
      <c r="DL45" s="69">
        <f t="shared" si="54"/>
        <v>0.56121631000000005</v>
      </c>
      <c r="DM45" s="69">
        <f t="shared" si="54"/>
        <v>0.56121631000000005</v>
      </c>
      <c r="DN45" s="69">
        <f t="shared" si="54"/>
        <v>0.56121631000000005</v>
      </c>
      <c r="DO45" s="69">
        <f t="shared" si="54"/>
        <v>0.56121631000000005</v>
      </c>
      <c r="DP45" s="69">
        <f t="shared" si="54"/>
        <v>0.56121631000000005</v>
      </c>
      <c r="DQ45" s="69">
        <f t="shared" si="54"/>
        <v>0.56121631000000005</v>
      </c>
      <c r="DR45" s="69">
        <f t="shared" si="54"/>
        <v>0.56121631000000005</v>
      </c>
      <c r="DS45" s="69">
        <f t="shared" si="54"/>
        <v>0.56121631000000005</v>
      </c>
      <c r="DT45" s="69">
        <f t="shared" si="54"/>
        <v>0.56121631000000005</v>
      </c>
      <c r="DU45" s="69">
        <f t="shared" si="54"/>
        <v>0.56121631000000005</v>
      </c>
      <c r="DV45" s="69">
        <f t="shared" si="54"/>
        <v>0.56121631000000005</v>
      </c>
      <c r="DW45" s="69">
        <f t="shared" si="54"/>
        <v>0.56121631000000005</v>
      </c>
      <c r="DX45" s="69">
        <f t="shared" si="54"/>
        <v>0.56121631000000005</v>
      </c>
      <c r="DY45" s="69">
        <f t="shared" si="54"/>
        <v>0.56121631000000005</v>
      </c>
      <c r="DZ45" s="69">
        <f t="shared" si="54"/>
        <v>0.56121631000000005</v>
      </c>
      <c r="EA45" s="69">
        <f t="shared" si="54"/>
        <v>0.56121631000000005</v>
      </c>
      <c r="EB45" s="69">
        <f t="shared" si="54"/>
        <v>0.56121631000000005</v>
      </c>
      <c r="EC45" s="69">
        <f t="shared" ref="EC45:GG45" si="55">+$GI$47</f>
        <v>0.56121631000000005</v>
      </c>
      <c r="ED45" s="69">
        <f t="shared" si="55"/>
        <v>0.56121631000000005</v>
      </c>
      <c r="EE45" s="69">
        <f t="shared" si="55"/>
        <v>0.56121631000000005</v>
      </c>
      <c r="EF45" s="69">
        <f t="shared" si="55"/>
        <v>0.56121631000000005</v>
      </c>
      <c r="EG45" s="69">
        <f t="shared" si="55"/>
        <v>0.56121631000000005</v>
      </c>
      <c r="EH45" s="69">
        <f t="shared" si="55"/>
        <v>0.56121631000000005</v>
      </c>
      <c r="EI45" s="69">
        <f t="shared" si="55"/>
        <v>0.56121631000000005</v>
      </c>
      <c r="EJ45" s="69">
        <f t="shared" si="55"/>
        <v>0.56121631000000005</v>
      </c>
      <c r="EK45" s="69">
        <f t="shared" si="55"/>
        <v>0.56121631000000005</v>
      </c>
      <c r="EL45" s="69">
        <f t="shared" si="55"/>
        <v>0.56121631000000005</v>
      </c>
      <c r="EM45" s="69">
        <f t="shared" si="55"/>
        <v>0.56121631000000005</v>
      </c>
      <c r="EN45" s="69">
        <f t="shared" si="55"/>
        <v>0.56121631000000005</v>
      </c>
      <c r="EO45" s="69">
        <f t="shared" si="55"/>
        <v>0.56121631000000005</v>
      </c>
      <c r="EP45" s="69">
        <f t="shared" si="55"/>
        <v>0.56121631000000005</v>
      </c>
      <c r="EQ45" s="69">
        <f t="shared" si="55"/>
        <v>0.56121631000000005</v>
      </c>
      <c r="ER45" s="69">
        <f t="shared" si="55"/>
        <v>0.56121631000000005</v>
      </c>
      <c r="ES45" s="69">
        <f t="shared" si="55"/>
        <v>0.56121631000000005</v>
      </c>
      <c r="ET45" s="69">
        <f t="shared" si="55"/>
        <v>0.56121631000000005</v>
      </c>
      <c r="EU45" s="69">
        <f t="shared" si="55"/>
        <v>0.56121631000000005</v>
      </c>
      <c r="EV45" s="69">
        <f t="shared" si="55"/>
        <v>0.56121631000000005</v>
      </c>
      <c r="EW45" s="69">
        <f t="shared" si="55"/>
        <v>0.56121631000000005</v>
      </c>
      <c r="EX45" s="69">
        <f t="shared" si="55"/>
        <v>0.56121631000000005</v>
      </c>
      <c r="EY45" s="69">
        <f t="shared" si="55"/>
        <v>0.56121631000000005</v>
      </c>
      <c r="EZ45" s="69">
        <f t="shared" si="55"/>
        <v>0.56121631000000005</v>
      </c>
      <c r="FA45" s="69">
        <f t="shared" si="55"/>
        <v>0.56121631000000005</v>
      </c>
      <c r="FB45" s="69">
        <f t="shared" si="55"/>
        <v>0.56121631000000005</v>
      </c>
      <c r="FC45" s="69">
        <f t="shared" si="55"/>
        <v>0.56121631000000005</v>
      </c>
      <c r="FD45" s="69">
        <f t="shared" si="55"/>
        <v>0.56121631000000005</v>
      </c>
      <c r="FE45" s="69">
        <f t="shared" si="55"/>
        <v>0.56121631000000005</v>
      </c>
      <c r="FF45" s="69">
        <f t="shared" si="55"/>
        <v>0.56121631000000005</v>
      </c>
      <c r="FG45" s="69">
        <f t="shared" si="55"/>
        <v>0.56121631000000005</v>
      </c>
      <c r="FH45" s="69">
        <f t="shared" si="55"/>
        <v>0.56121631000000005</v>
      </c>
      <c r="FI45" s="69">
        <f t="shared" si="55"/>
        <v>0.56121631000000005</v>
      </c>
      <c r="FJ45" s="69">
        <f t="shared" si="55"/>
        <v>0.56121631000000005</v>
      </c>
      <c r="FK45" s="69">
        <f t="shared" si="55"/>
        <v>0.56121631000000005</v>
      </c>
      <c r="FL45" s="69">
        <f t="shared" si="55"/>
        <v>0.56121631000000005</v>
      </c>
      <c r="FM45" s="69">
        <f t="shared" si="55"/>
        <v>0.56121631000000005</v>
      </c>
      <c r="FN45" s="69">
        <f t="shared" si="55"/>
        <v>0.56121631000000005</v>
      </c>
      <c r="FO45" s="69">
        <f t="shared" si="55"/>
        <v>0.56121631000000005</v>
      </c>
      <c r="FP45" s="69">
        <f t="shared" si="55"/>
        <v>0.56121631000000005</v>
      </c>
      <c r="FQ45" s="69">
        <f t="shared" si="55"/>
        <v>0.56121631000000005</v>
      </c>
      <c r="FR45" s="69">
        <f t="shared" si="55"/>
        <v>0.56121631000000005</v>
      </c>
      <c r="FS45" s="69">
        <f t="shared" si="55"/>
        <v>0.56121631000000005</v>
      </c>
      <c r="FT45" s="69">
        <f t="shared" si="55"/>
        <v>0.56121631000000005</v>
      </c>
      <c r="FU45" s="69">
        <f t="shared" si="55"/>
        <v>0.56121631000000005</v>
      </c>
      <c r="FV45" s="69">
        <f t="shared" si="55"/>
        <v>0.56121631000000005</v>
      </c>
      <c r="FW45" s="69">
        <f t="shared" si="55"/>
        <v>0.56121631000000005</v>
      </c>
      <c r="FX45" s="69">
        <f t="shared" si="55"/>
        <v>0.56121631000000005</v>
      </c>
      <c r="FY45" s="69">
        <f t="shared" si="55"/>
        <v>0.56121631000000005</v>
      </c>
      <c r="FZ45" s="69">
        <f t="shared" si="55"/>
        <v>0.56121631000000005</v>
      </c>
      <c r="GA45" s="69">
        <f t="shared" si="55"/>
        <v>0.56121631000000005</v>
      </c>
      <c r="GB45" s="69">
        <f t="shared" si="55"/>
        <v>0.56121631000000005</v>
      </c>
      <c r="GC45" s="69">
        <f t="shared" si="55"/>
        <v>0.56121631000000005</v>
      </c>
      <c r="GD45" s="69">
        <f t="shared" si="55"/>
        <v>0.56121631000000005</v>
      </c>
      <c r="GE45" s="69">
        <f t="shared" si="55"/>
        <v>0.56121631000000005</v>
      </c>
      <c r="GF45" s="69">
        <f t="shared" si="55"/>
        <v>0.56121631000000005</v>
      </c>
      <c r="GG45" s="69">
        <f t="shared" si="55"/>
        <v>0.56121631000000005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347662.32</v>
      </c>
      <c r="F46" s="24">
        <f t="shared" si="56"/>
        <v>1292959.32</v>
      </c>
      <c r="G46" s="24">
        <f t="shared" si="56"/>
        <v>343021.12</v>
      </c>
      <c r="H46" s="24">
        <f t="shared" si="56"/>
        <v>988448.44</v>
      </c>
      <c r="I46" s="24">
        <f t="shared" si="56"/>
        <v>75321.84</v>
      </c>
      <c r="J46" s="24">
        <f t="shared" si="56"/>
        <v>46900.35</v>
      </c>
      <c r="K46" s="24">
        <f t="shared" si="56"/>
        <v>358369.72</v>
      </c>
      <c r="L46" s="24">
        <f t="shared" si="56"/>
        <v>78563.22</v>
      </c>
      <c r="M46" s="24">
        <f t="shared" si="56"/>
        <v>27797.77</v>
      </c>
      <c r="N46" s="24">
        <f t="shared" si="56"/>
        <v>143230.84</v>
      </c>
      <c r="O46" s="24">
        <f t="shared" si="56"/>
        <v>111045.3</v>
      </c>
      <c r="P46" s="24">
        <f t="shared" si="56"/>
        <v>3297922.46</v>
      </c>
      <c r="Q46" s="24">
        <f t="shared" si="56"/>
        <v>686574.24</v>
      </c>
      <c r="R46" s="24">
        <f t="shared" si="56"/>
        <v>11632.2</v>
      </c>
      <c r="S46" s="24">
        <f t="shared" si="56"/>
        <v>1108960.43</v>
      </c>
      <c r="T46" s="24">
        <f t="shared" si="56"/>
        <v>46103.82</v>
      </c>
      <c r="U46" s="24">
        <f t="shared" si="56"/>
        <v>93939.79</v>
      </c>
      <c r="V46" s="24">
        <f t="shared" si="56"/>
        <v>22494.86</v>
      </c>
      <c r="W46" s="24">
        <f t="shared" si="56"/>
        <v>9465.01</v>
      </c>
      <c r="X46" s="24">
        <f t="shared" si="56"/>
        <v>16853.97</v>
      </c>
      <c r="Y46" s="24">
        <f t="shared" si="56"/>
        <v>4951.43</v>
      </c>
      <c r="Z46" s="24">
        <f t="shared" si="56"/>
        <v>11977.43</v>
      </c>
      <c r="AA46" s="24">
        <f t="shared" si="56"/>
        <v>12839.26</v>
      </c>
      <c r="AB46" s="24">
        <f t="shared" si="56"/>
        <v>21819.64</v>
      </c>
      <c r="AC46" s="24">
        <f t="shared" si="56"/>
        <v>1174339.29</v>
      </c>
      <c r="AD46" s="24">
        <f t="shared" si="56"/>
        <v>2334741.0099999998</v>
      </c>
      <c r="AE46" s="24">
        <f t="shared" si="56"/>
        <v>70087.070000000007</v>
      </c>
      <c r="AF46" s="24">
        <f t="shared" si="56"/>
        <v>35547.15</v>
      </c>
      <c r="AG46" s="24">
        <f t="shared" si="56"/>
        <v>32084.58</v>
      </c>
      <c r="AH46" s="24">
        <f t="shared" si="56"/>
        <v>26443.01</v>
      </c>
      <c r="AI46" s="24">
        <f t="shared" si="56"/>
        <v>153814.25</v>
      </c>
      <c r="AJ46" s="24">
        <f t="shared" si="56"/>
        <v>60737.51</v>
      </c>
      <c r="AK46" s="24">
        <f t="shared" si="56"/>
        <v>16374.74</v>
      </c>
      <c r="AL46" s="24">
        <f t="shared" si="56"/>
        <v>22159.45</v>
      </c>
      <c r="AM46" s="24">
        <f t="shared" si="56"/>
        <v>28065.7</v>
      </c>
      <c r="AN46" s="24">
        <f t="shared" si="56"/>
        <v>29443.62</v>
      </c>
      <c r="AO46" s="24">
        <f t="shared" si="56"/>
        <v>29477.59</v>
      </c>
      <c r="AP46" s="24">
        <f t="shared" si="56"/>
        <v>27636.04</v>
      </c>
      <c r="AQ46" s="24">
        <f t="shared" si="56"/>
        <v>240206.06</v>
      </c>
      <c r="AR46" s="24">
        <f t="shared" si="56"/>
        <v>3665383.43</v>
      </c>
      <c r="AS46" s="24">
        <f t="shared" si="56"/>
        <v>37159.56</v>
      </c>
      <c r="AT46" s="24">
        <f t="shared" si="56"/>
        <v>3260562.45</v>
      </c>
      <c r="AU46" s="24">
        <f t="shared" si="56"/>
        <v>298721.19</v>
      </c>
      <c r="AV46" s="24">
        <f t="shared" si="56"/>
        <v>150590.21</v>
      </c>
      <c r="AW46" s="24">
        <f t="shared" si="56"/>
        <v>12384.93</v>
      </c>
      <c r="AX46" s="24">
        <f t="shared" si="56"/>
        <v>54065.41</v>
      </c>
      <c r="AY46" s="24">
        <f t="shared" si="56"/>
        <v>16155.67</v>
      </c>
      <c r="AZ46" s="24">
        <f t="shared" si="56"/>
        <v>8501.85</v>
      </c>
      <c r="BA46" s="24">
        <f t="shared" si="56"/>
        <v>62642.82</v>
      </c>
      <c r="BB46" s="24">
        <f t="shared" si="56"/>
        <v>468829.23</v>
      </c>
      <c r="BC46" s="24">
        <f t="shared" si="56"/>
        <v>514612.4</v>
      </c>
      <c r="BD46" s="24">
        <f t="shared" si="56"/>
        <v>453834.38</v>
      </c>
      <c r="BE46" s="24">
        <f t="shared" si="56"/>
        <v>717622.35</v>
      </c>
      <c r="BF46" s="24">
        <f t="shared" si="56"/>
        <v>36458.239999999998</v>
      </c>
      <c r="BG46" s="24">
        <f t="shared" si="56"/>
        <v>90096.16</v>
      </c>
      <c r="BH46" s="24">
        <f t="shared" si="56"/>
        <v>1204690.54</v>
      </c>
      <c r="BI46" s="24">
        <f t="shared" si="56"/>
        <v>126682.27</v>
      </c>
      <c r="BJ46" s="24">
        <f t="shared" si="56"/>
        <v>65943.960000000006</v>
      </c>
      <c r="BK46" s="24">
        <f t="shared" si="56"/>
        <v>57245.16</v>
      </c>
      <c r="BL46" s="24">
        <f t="shared" si="56"/>
        <v>349670.05</v>
      </c>
      <c r="BM46" s="24">
        <f t="shared" si="56"/>
        <v>647840.44999999995</v>
      </c>
      <c r="BN46" s="24">
        <f t="shared" si="56"/>
        <v>25368.99</v>
      </c>
      <c r="BO46" s="24">
        <f t="shared" si="56"/>
        <v>40615.919999999998</v>
      </c>
      <c r="BP46" s="24">
        <f t="shared" si="56"/>
        <v>90104.91</v>
      </c>
      <c r="BQ46" s="24">
        <f t="shared" ref="BQ46:EB46" si="57">ROUND(BQ44*$GI$47,2)</f>
        <v>136221.73000000001</v>
      </c>
      <c r="BR46" s="24">
        <f t="shared" si="57"/>
        <v>38521.07</v>
      </c>
      <c r="BS46" s="24">
        <f t="shared" si="57"/>
        <v>211766.23</v>
      </c>
      <c r="BT46" s="24">
        <f t="shared" si="57"/>
        <v>210782.67</v>
      </c>
      <c r="BU46" s="24">
        <f t="shared" si="57"/>
        <v>31282.33</v>
      </c>
      <c r="BV46" s="24">
        <f t="shared" si="57"/>
        <v>38712.879999999997</v>
      </c>
      <c r="BW46" s="24">
        <f t="shared" si="57"/>
        <v>20086.810000000001</v>
      </c>
      <c r="BX46" s="24">
        <f t="shared" si="57"/>
        <v>67235.38</v>
      </c>
      <c r="BY46" s="24">
        <f t="shared" si="57"/>
        <v>97509.17</v>
      </c>
      <c r="BZ46" s="24">
        <f t="shared" si="57"/>
        <v>-102.67</v>
      </c>
      <c r="CA46" s="24">
        <f t="shared" si="57"/>
        <v>42661.599999999999</v>
      </c>
      <c r="CB46" s="24">
        <f t="shared" si="57"/>
        <v>15286.4</v>
      </c>
      <c r="CC46" s="24">
        <f t="shared" si="57"/>
        <v>28889.54</v>
      </c>
      <c r="CD46" s="24">
        <f t="shared" si="57"/>
        <v>3650492.59</v>
      </c>
      <c r="CE46" s="24">
        <f t="shared" si="57"/>
        <v>20754.009999999998</v>
      </c>
      <c r="CF46" s="24">
        <f t="shared" si="57"/>
        <v>15937.07</v>
      </c>
      <c r="CG46" s="24">
        <f t="shared" si="57"/>
        <v>35799.19</v>
      </c>
      <c r="CH46" s="24">
        <f t="shared" si="57"/>
        <v>19073.14</v>
      </c>
      <c r="CI46" s="24">
        <f t="shared" si="57"/>
        <v>16306.71</v>
      </c>
      <c r="CJ46" s="24">
        <f t="shared" si="57"/>
        <v>8147.87</v>
      </c>
      <c r="CK46" s="24">
        <f t="shared" si="57"/>
        <v>32340.42</v>
      </c>
      <c r="CL46" s="24">
        <f t="shared" si="57"/>
        <v>55482.01</v>
      </c>
      <c r="CM46" s="24">
        <f t="shared" si="57"/>
        <v>251424.75</v>
      </c>
      <c r="CN46" s="24">
        <f t="shared" si="57"/>
        <v>98216.93</v>
      </c>
      <c r="CO46" s="24">
        <f t="shared" si="57"/>
        <v>74549.460000000006</v>
      </c>
      <c r="CP46" s="24">
        <f t="shared" si="57"/>
        <v>1209460.03</v>
      </c>
      <c r="CQ46" s="24">
        <f t="shared" si="57"/>
        <v>749017.2</v>
      </c>
      <c r="CR46" s="24">
        <f t="shared" si="57"/>
        <v>89668.11</v>
      </c>
      <c r="CS46" s="24">
        <f t="shared" si="57"/>
        <v>48691.21</v>
      </c>
      <c r="CT46" s="24">
        <f t="shared" si="57"/>
        <v>27593.919999999998</v>
      </c>
      <c r="CU46" s="24">
        <f t="shared" si="57"/>
        <v>31143.83</v>
      </c>
      <c r="CV46" s="24">
        <f t="shared" si="57"/>
        <v>12802.85</v>
      </c>
      <c r="CW46" s="24">
        <f t="shared" si="57"/>
        <v>18523.259999999998</v>
      </c>
      <c r="CX46" s="24">
        <f t="shared" si="57"/>
        <v>15309.79</v>
      </c>
      <c r="CY46" s="24">
        <f t="shared" si="57"/>
        <v>22815.09</v>
      </c>
      <c r="CZ46" s="24">
        <f t="shared" si="57"/>
        <v>35123.040000000001</v>
      </c>
      <c r="DA46" s="24">
        <f t="shared" si="57"/>
        <v>22849.06</v>
      </c>
      <c r="DB46" s="24">
        <f t="shared" si="57"/>
        <v>116693.53</v>
      </c>
      <c r="DC46" s="24">
        <f t="shared" si="57"/>
        <v>19298.97</v>
      </c>
      <c r="DD46" s="24">
        <f t="shared" si="57"/>
        <v>23613.09</v>
      </c>
      <c r="DE46" s="24">
        <f t="shared" si="57"/>
        <v>33992.78</v>
      </c>
      <c r="DF46" s="24">
        <f t="shared" si="57"/>
        <v>11028.47</v>
      </c>
      <c r="DG46" s="24">
        <f t="shared" si="57"/>
        <v>14539.58</v>
      </c>
      <c r="DH46" s="24">
        <f t="shared" si="57"/>
        <v>974841.05</v>
      </c>
      <c r="DI46" s="24">
        <f t="shared" si="57"/>
        <v>16761.57</v>
      </c>
      <c r="DJ46" s="24">
        <f t="shared" si="57"/>
        <v>109897.04</v>
      </c>
      <c r="DK46" s="24">
        <f t="shared" si="57"/>
        <v>192314.55</v>
      </c>
      <c r="DL46" s="24">
        <f t="shared" si="57"/>
        <v>39193.519999999997</v>
      </c>
      <c r="DM46" s="24">
        <f t="shared" si="57"/>
        <v>18449.599999999999</v>
      </c>
      <c r="DN46" s="24">
        <f t="shared" si="57"/>
        <v>289953.15000000002</v>
      </c>
      <c r="DO46" s="24">
        <f t="shared" si="57"/>
        <v>42606.07</v>
      </c>
      <c r="DP46" s="24">
        <f t="shared" si="57"/>
        <v>74177.59</v>
      </c>
      <c r="DQ46" s="24">
        <f t="shared" si="57"/>
        <v>93780.88</v>
      </c>
      <c r="DR46" s="24">
        <f t="shared" si="57"/>
        <v>21598.71</v>
      </c>
      <c r="DS46" s="24">
        <f t="shared" si="57"/>
        <v>38704.26</v>
      </c>
      <c r="DT46" s="24">
        <f t="shared" si="57"/>
        <v>35061.120000000003</v>
      </c>
      <c r="DU46" s="24">
        <f t="shared" si="57"/>
        <v>25926.71</v>
      </c>
      <c r="DV46" s="24">
        <f t="shared" si="57"/>
        <v>4962.5</v>
      </c>
      <c r="DW46" s="24">
        <f t="shared" si="57"/>
        <v>24270.11</v>
      </c>
      <c r="DX46" s="24">
        <f t="shared" si="57"/>
        <v>7292.29</v>
      </c>
      <c r="DY46" s="24">
        <f t="shared" si="57"/>
        <v>11466.7</v>
      </c>
      <c r="DZ46" s="24">
        <f t="shared" si="57"/>
        <v>4681.76</v>
      </c>
      <c r="EA46" s="24">
        <f t="shared" si="57"/>
        <v>19667.57</v>
      </c>
      <c r="EB46" s="24">
        <f t="shared" si="57"/>
        <v>133776.89000000001</v>
      </c>
      <c r="EC46" s="24">
        <f t="shared" ref="EC46:GF46" si="58">ROUND(EC44*$GI$47,2)</f>
        <v>42346</v>
      </c>
      <c r="ED46" s="24">
        <f t="shared" si="58"/>
        <v>45093.68</v>
      </c>
      <c r="EE46" s="24">
        <f t="shared" si="58"/>
        <v>30387.7</v>
      </c>
      <c r="EF46" s="24">
        <f t="shared" si="58"/>
        <v>94781.9</v>
      </c>
      <c r="EG46" s="24">
        <f t="shared" si="58"/>
        <v>10891.85</v>
      </c>
      <c r="EH46" s="24">
        <f t="shared" si="58"/>
        <v>32561.040000000001</v>
      </c>
      <c r="EI46" s="24">
        <f t="shared" si="58"/>
        <v>21008.95</v>
      </c>
      <c r="EJ46" s="24">
        <f t="shared" si="58"/>
        <v>9529.51</v>
      </c>
      <c r="EK46" s="24">
        <f t="shared" si="58"/>
        <v>340563.4</v>
      </c>
      <c r="EL46" s="24">
        <f t="shared" si="58"/>
        <v>461308.84</v>
      </c>
      <c r="EM46" s="24">
        <f t="shared" si="58"/>
        <v>46841.04</v>
      </c>
      <c r="EN46" s="24">
        <f t="shared" si="58"/>
        <v>20503.3</v>
      </c>
      <c r="EO46" s="24">
        <f t="shared" si="58"/>
        <v>28980.14</v>
      </c>
      <c r="EP46" s="24">
        <f t="shared" si="58"/>
        <v>29967.4</v>
      </c>
      <c r="EQ46" s="24">
        <f t="shared" si="58"/>
        <v>17791.87</v>
      </c>
      <c r="ER46" s="24">
        <f t="shared" si="58"/>
        <v>29710.79</v>
      </c>
      <c r="ES46" s="24">
        <f t="shared" si="58"/>
        <v>104633.31</v>
      </c>
      <c r="ET46" s="24">
        <f t="shared" si="58"/>
        <v>39643.839999999997</v>
      </c>
      <c r="EU46" s="24">
        <f t="shared" si="58"/>
        <v>20977.41</v>
      </c>
      <c r="EV46" s="24">
        <f t="shared" si="58"/>
        <v>22000.44</v>
      </c>
      <c r="EW46" s="24">
        <f t="shared" si="58"/>
        <v>30241.279999999999</v>
      </c>
      <c r="EX46" s="24">
        <f t="shared" si="58"/>
        <v>0</v>
      </c>
      <c r="EY46" s="24">
        <f t="shared" si="58"/>
        <v>35961.589999999997</v>
      </c>
      <c r="EZ46" s="24">
        <f t="shared" si="58"/>
        <v>17355</v>
      </c>
      <c r="FA46" s="24">
        <f t="shared" si="58"/>
        <v>7769.09</v>
      </c>
      <c r="FB46" s="24">
        <f t="shared" si="58"/>
        <v>10325.84</v>
      </c>
      <c r="FC46" s="24">
        <f t="shared" si="58"/>
        <v>204283.64</v>
      </c>
      <c r="FD46" s="24">
        <f t="shared" si="58"/>
        <v>39517.74</v>
      </c>
      <c r="FE46" s="24">
        <f t="shared" si="58"/>
        <v>179926.83</v>
      </c>
      <c r="FF46" s="24">
        <f t="shared" si="58"/>
        <v>31679.14</v>
      </c>
      <c r="FG46" s="24">
        <f t="shared" si="58"/>
        <v>23439.14</v>
      </c>
      <c r="FH46" s="24">
        <f t="shared" si="58"/>
        <v>18229.37</v>
      </c>
      <c r="FI46" s="24">
        <f t="shared" si="58"/>
        <v>9400.19</v>
      </c>
      <c r="FJ46" s="24">
        <f t="shared" si="58"/>
        <v>22444.82</v>
      </c>
      <c r="FK46" s="24">
        <f t="shared" si="58"/>
        <v>96787.53</v>
      </c>
      <c r="FL46" s="24">
        <f t="shared" si="58"/>
        <v>60354.04</v>
      </c>
      <c r="FM46" s="24">
        <f t="shared" si="58"/>
        <v>209199.19</v>
      </c>
      <c r="FN46" s="24">
        <f t="shared" si="58"/>
        <v>170949.76000000001</v>
      </c>
      <c r="FO46" s="24">
        <f t="shared" si="58"/>
        <v>147667.03</v>
      </c>
      <c r="FP46" s="24">
        <f t="shared" si="58"/>
        <v>865750.44</v>
      </c>
      <c r="FQ46" s="24">
        <f t="shared" si="58"/>
        <v>115323.18</v>
      </c>
      <c r="FR46" s="24">
        <f t="shared" si="58"/>
        <v>127615.45</v>
      </c>
      <c r="FS46" s="24">
        <f t="shared" si="58"/>
        <v>83932.94</v>
      </c>
      <c r="FT46" s="24">
        <f t="shared" si="58"/>
        <v>23087.33</v>
      </c>
      <c r="FU46" s="24">
        <f t="shared" si="58"/>
        <v>30593.79</v>
      </c>
      <c r="FV46" s="24">
        <f t="shared" si="58"/>
        <v>32883.11</v>
      </c>
      <c r="FW46" s="24">
        <f t="shared" si="58"/>
        <v>59217.1</v>
      </c>
      <c r="FX46" s="24">
        <f t="shared" si="58"/>
        <v>69609.94</v>
      </c>
      <c r="FY46" s="24">
        <f t="shared" si="58"/>
        <v>42994.879999999997</v>
      </c>
      <c r="FZ46" s="24">
        <f t="shared" si="58"/>
        <v>13714.22</v>
      </c>
      <c r="GA46" s="24">
        <f t="shared" si="58"/>
        <v>216675.23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40241170.359999999</v>
      </c>
      <c r="GI46" s="71">
        <f>55829165.34-GH47+2281214</f>
        <v>40241170.329999983</v>
      </c>
      <c r="GJ46" t="s">
        <v>572</v>
      </c>
    </row>
    <row r="47" spans="1:256" ht="26.25">
      <c r="A47" s="16">
        <v>22</v>
      </c>
      <c r="B47" s="32" t="s">
        <v>573</v>
      </c>
      <c r="C47" s="16">
        <v>22</v>
      </c>
      <c r="E47" s="24">
        <f t="shared" ref="E47:BP47" si="59">ROUND(E42*0.2,2)</f>
        <v>154216.10999999999</v>
      </c>
      <c r="F47" s="24">
        <f t="shared" si="59"/>
        <v>575963</v>
      </c>
      <c r="G47" s="24">
        <f t="shared" si="59"/>
        <v>152802.54999999999</v>
      </c>
      <c r="H47" s="24">
        <f t="shared" si="59"/>
        <v>437320.25</v>
      </c>
      <c r="I47" s="24">
        <f t="shared" si="59"/>
        <v>34947.620000000003</v>
      </c>
      <c r="J47" s="24">
        <f t="shared" si="59"/>
        <v>20933.990000000002</v>
      </c>
      <c r="K47" s="24">
        <f t="shared" si="59"/>
        <v>160840.29999999999</v>
      </c>
      <c r="L47" s="24">
        <f t="shared" si="59"/>
        <v>34639.22</v>
      </c>
      <c r="M47" s="24">
        <f t="shared" si="59"/>
        <v>12404.5</v>
      </c>
      <c r="N47" s="24">
        <f t="shared" si="59"/>
        <v>59463.33</v>
      </c>
      <c r="O47" s="24">
        <f t="shared" si="59"/>
        <v>48237.41</v>
      </c>
      <c r="P47" s="24">
        <f t="shared" si="59"/>
        <v>1457545.68</v>
      </c>
      <c r="Q47" s="24">
        <f t="shared" si="59"/>
        <v>305842.07</v>
      </c>
      <c r="R47" s="24">
        <f t="shared" si="59"/>
        <v>5817.17</v>
      </c>
      <c r="S47" s="24">
        <f t="shared" si="59"/>
        <v>493998.67</v>
      </c>
      <c r="T47" s="24">
        <f t="shared" si="59"/>
        <v>20947.259999999998</v>
      </c>
      <c r="U47" s="24">
        <f t="shared" si="59"/>
        <v>42504.91</v>
      </c>
      <c r="V47" s="24">
        <f t="shared" si="59"/>
        <v>9967.51</v>
      </c>
      <c r="W47" s="24">
        <f t="shared" si="59"/>
        <v>4314.32</v>
      </c>
      <c r="X47" s="24">
        <f t="shared" si="59"/>
        <v>7507.79</v>
      </c>
      <c r="Y47" s="24">
        <f t="shared" si="59"/>
        <v>3216.42</v>
      </c>
      <c r="Z47" s="24">
        <f t="shared" si="59"/>
        <v>5069.4399999999996</v>
      </c>
      <c r="AA47" s="24">
        <f t="shared" si="59"/>
        <v>6121.91</v>
      </c>
      <c r="AB47" s="24">
        <f t="shared" si="59"/>
        <v>9731.3799999999992</v>
      </c>
      <c r="AC47" s="24">
        <f t="shared" si="59"/>
        <v>519930.51</v>
      </c>
      <c r="AD47" s="24">
        <f t="shared" si="59"/>
        <v>1038572.02</v>
      </c>
      <c r="AE47" s="24">
        <f t="shared" si="59"/>
        <v>31221.06</v>
      </c>
      <c r="AF47" s="24">
        <f t="shared" si="59"/>
        <v>15750.8</v>
      </c>
      <c r="AG47" s="24">
        <f t="shared" si="59"/>
        <v>14498.75</v>
      </c>
      <c r="AH47" s="24">
        <f t="shared" si="59"/>
        <v>11981.17</v>
      </c>
      <c r="AI47" s="24">
        <f t="shared" si="59"/>
        <v>67780.179999999993</v>
      </c>
      <c r="AJ47" s="24">
        <f t="shared" si="59"/>
        <v>28286.83</v>
      </c>
      <c r="AK47" s="24">
        <f t="shared" si="59"/>
        <v>8279.1</v>
      </c>
      <c r="AL47" s="24">
        <f t="shared" si="59"/>
        <v>9793.89</v>
      </c>
      <c r="AM47" s="24">
        <f t="shared" si="59"/>
        <v>12502.17</v>
      </c>
      <c r="AN47" s="24">
        <f t="shared" si="59"/>
        <v>12627.55</v>
      </c>
      <c r="AO47" s="24">
        <f t="shared" si="59"/>
        <v>13131.12</v>
      </c>
      <c r="AP47" s="24">
        <f t="shared" si="59"/>
        <v>12962.91</v>
      </c>
      <c r="AQ47" s="24">
        <f t="shared" si="59"/>
        <v>105114.08</v>
      </c>
      <c r="AR47" s="24">
        <f t="shared" si="59"/>
        <v>1632785.51</v>
      </c>
      <c r="AS47" s="24">
        <f t="shared" si="59"/>
        <v>16355.68</v>
      </c>
      <c r="AT47" s="24">
        <f t="shared" si="59"/>
        <v>1453554.48</v>
      </c>
      <c r="AU47" s="24">
        <f t="shared" si="59"/>
        <v>134267.72</v>
      </c>
      <c r="AV47" s="24">
        <f t="shared" si="59"/>
        <v>68631.78</v>
      </c>
      <c r="AW47" s="24">
        <f t="shared" si="59"/>
        <v>6373.4</v>
      </c>
      <c r="AX47" s="24">
        <f t="shared" si="59"/>
        <v>23123.99</v>
      </c>
      <c r="AY47" s="24">
        <f t="shared" si="59"/>
        <v>7399.9</v>
      </c>
      <c r="AZ47" s="24">
        <f t="shared" si="59"/>
        <v>3787.24</v>
      </c>
      <c r="BA47" s="24">
        <f t="shared" si="59"/>
        <v>27641.48</v>
      </c>
      <c r="BB47" s="24">
        <f t="shared" si="59"/>
        <v>204844.07</v>
      </c>
      <c r="BC47" s="24">
        <f t="shared" si="59"/>
        <v>226251.33</v>
      </c>
      <c r="BD47" s="24">
        <f t="shared" si="59"/>
        <v>197889.32</v>
      </c>
      <c r="BE47" s="24">
        <f t="shared" si="59"/>
        <v>317136.09000000003</v>
      </c>
      <c r="BF47" s="24">
        <f t="shared" si="59"/>
        <v>16039.56</v>
      </c>
      <c r="BG47" s="24">
        <f t="shared" si="59"/>
        <v>38660.97</v>
      </c>
      <c r="BH47" s="24">
        <f t="shared" si="59"/>
        <v>529474.96</v>
      </c>
      <c r="BI47" s="24">
        <f t="shared" si="59"/>
        <v>55402.59</v>
      </c>
      <c r="BJ47" s="24">
        <f t="shared" si="59"/>
        <v>29505.71</v>
      </c>
      <c r="BK47" s="24">
        <f t="shared" si="59"/>
        <v>25500.49</v>
      </c>
      <c r="BL47" s="24">
        <f t="shared" si="59"/>
        <v>154208.32999999999</v>
      </c>
      <c r="BM47" s="24">
        <f t="shared" si="59"/>
        <v>282146.32</v>
      </c>
      <c r="BN47" s="24">
        <f t="shared" si="59"/>
        <v>11339.89</v>
      </c>
      <c r="BO47" s="24">
        <f t="shared" si="59"/>
        <v>18380.77</v>
      </c>
      <c r="BP47" s="24">
        <f t="shared" si="59"/>
        <v>38158.46</v>
      </c>
      <c r="BQ47" s="24">
        <f t="shared" ref="BQ47:EB47" si="60">ROUND(BQ42*0.2,2)</f>
        <v>60681.47</v>
      </c>
      <c r="BR47" s="24">
        <f t="shared" si="60"/>
        <v>17027.34</v>
      </c>
      <c r="BS47" s="24">
        <f t="shared" si="60"/>
        <v>94333.61</v>
      </c>
      <c r="BT47" s="24">
        <f t="shared" si="60"/>
        <v>93895.47</v>
      </c>
      <c r="BU47" s="24">
        <f t="shared" si="60"/>
        <v>14545.14</v>
      </c>
      <c r="BV47" s="24">
        <f t="shared" si="60"/>
        <v>17175.64</v>
      </c>
      <c r="BW47" s="24">
        <f t="shared" si="60"/>
        <v>9580.7199999999993</v>
      </c>
      <c r="BX47" s="24">
        <f t="shared" si="60"/>
        <v>29950.74</v>
      </c>
      <c r="BY47" s="24">
        <f t="shared" si="60"/>
        <v>42392.07</v>
      </c>
      <c r="BZ47" s="24">
        <f t="shared" si="60"/>
        <v>607.97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12869.17</v>
      </c>
      <c r="CD47" s="24">
        <f t="shared" si="60"/>
        <v>1626152.22</v>
      </c>
      <c r="CE47" s="24">
        <f t="shared" si="60"/>
        <v>9174.64</v>
      </c>
      <c r="CF47" s="24">
        <f t="shared" si="60"/>
        <v>7099.34</v>
      </c>
      <c r="CG47" s="24">
        <f t="shared" si="60"/>
        <v>16016.63</v>
      </c>
      <c r="CH47" s="24">
        <f t="shared" si="60"/>
        <v>8357.92</v>
      </c>
      <c r="CI47" s="24">
        <f t="shared" si="60"/>
        <v>7264.01</v>
      </c>
      <c r="CJ47" s="24">
        <f t="shared" si="60"/>
        <v>3849.32</v>
      </c>
      <c r="CK47" s="24">
        <f t="shared" si="60"/>
        <v>14406.97</v>
      </c>
      <c r="CL47" s="24">
        <f t="shared" si="60"/>
        <v>24223.56</v>
      </c>
      <c r="CM47" s="24">
        <f t="shared" si="60"/>
        <v>109319.41</v>
      </c>
      <c r="CN47" s="24">
        <f t="shared" si="60"/>
        <v>43529.01</v>
      </c>
      <c r="CO47" s="24">
        <f t="shared" si="60"/>
        <v>33415.56</v>
      </c>
      <c r="CP47" s="24">
        <f t="shared" si="60"/>
        <v>540467.17000000004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21690.04</v>
      </c>
      <c r="CT47" s="24">
        <f t="shared" si="60"/>
        <v>13414.77</v>
      </c>
      <c r="CU47" s="24">
        <f t="shared" si="60"/>
        <v>14147.02</v>
      </c>
      <c r="CV47" s="24">
        <f t="shared" si="60"/>
        <v>5693.24</v>
      </c>
      <c r="CW47" s="24">
        <f t="shared" si="60"/>
        <v>8251.39</v>
      </c>
      <c r="CX47" s="24">
        <f t="shared" si="60"/>
        <v>6819.91</v>
      </c>
      <c r="CY47" s="24">
        <f t="shared" si="60"/>
        <v>10880.51</v>
      </c>
      <c r="CZ47" s="24">
        <f t="shared" si="60"/>
        <v>14280.38</v>
      </c>
      <c r="DA47" s="24">
        <f t="shared" si="60"/>
        <v>10347.219999999999</v>
      </c>
      <c r="DB47" s="24">
        <f t="shared" si="60"/>
        <v>51260.3</v>
      </c>
      <c r="DC47" s="24">
        <f t="shared" si="60"/>
        <v>8522.4599999999991</v>
      </c>
      <c r="DD47" s="24">
        <f t="shared" si="60"/>
        <v>10344.18</v>
      </c>
      <c r="DE47" s="24">
        <f t="shared" si="60"/>
        <v>15142.46</v>
      </c>
      <c r="DF47" s="24">
        <f t="shared" si="60"/>
        <v>4912.76</v>
      </c>
      <c r="DG47" s="24">
        <f t="shared" si="60"/>
        <v>6476.82</v>
      </c>
      <c r="DH47" s="24">
        <f t="shared" si="60"/>
        <v>431814.06</v>
      </c>
      <c r="DI47" s="24">
        <f t="shared" si="60"/>
        <v>7538.36</v>
      </c>
      <c r="DJ47" s="24">
        <f t="shared" si="60"/>
        <v>48954.85</v>
      </c>
      <c r="DK47" s="24">
        <f t="shared" si="60"/>
        <v>85080.83</v>
      </c>
      <c r="DL47" s="24">
        <f t="shared" si="60"/>
        <v>17518.5</v>
      </c>
      <c r="DM47" s="24">
        <f t="shared" si="60"/>
        <v>8336.7000000000007</v>
      </c>
      <c r="DN47" s="24">
        <f t="shared" si="60"/>
        <v>129162.83</v>
      </c>
      <c r="DO47" s="24">
        <f t="shared" si="60"/>
        <v>18979.34</v>
      </c>
      <c r="DP47" s="24">
        <f t="shared" si="60"/>
        <v>33294.42</v>
      </c>
      <c r="DQ47" s="24">
        <f t="shared" si="60"/>
        <v>42678.6</v>
      </c>
      <c r="DR47" s="24">
        <f t="shared" si="60"/>
        <v>9984.08</v>
      </c>
      <c r="DS47" s="24">
        <f t="shared" si="60"/>
        <v>17122.59</v>
      </c>
      <c r="DT47" s="24">
        <f t="shared" si="60"/>
        <v>15618.36</v>
      </c>
      <c r="DU47" s="24">
        <f t="shared" si="60"/>
        <v>11314.9</v>
      </c>
      <c r="DV47" s="24">
        <f t="shared" si="60"/>
        <v>2210.6</v>
      </c>
      <c r="DW47" s="24">
        <f t="shared" si="60"/>
        <v>10899.86</v>
      </c>
      <c r="DX47" s="24">
        <f t="shared" si="60"/>
        <v>4006.02</v>
      </c>
      <c r="DY47" s="24">
        <f t="shared" si="60"/>
        <v>5107.97</v>
      </c>
      <c r="DZ47" s="24">
        <f t="shared" si="60"/>
        <v>2236.21</v>
      </c>
      <c r="EA47" s="24">
        <f t="shared" si="60"/>
        <v>8761.1299999999992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13215.37</v>
      </c>
      <c r="EF47" s="24">
        <f t="shared" si="61"/>
        <v>42221.64</v>
      </c>
      <c r="EG47" s="24">
        <f t="shared" si="61"/>
        <v>4851.8900000000003</v>
      </c>
      <c r="EH47" s="24">
        <f t="shared" si="61"/>
        <v>14565.47</v>
      </c>
      <c r="EI47" s="24">
        <f t="shared" si="61"/>
        <v>9516.2000000000007</v>
      </c>
      <c r="EJ47" s="24">
        <f t="shared" si="61"/>
        <v>4001.85</v>
      </c>
      <c r="EK47" s="24">
        <f t="shared" si="61"/>
        <v>151362.92000000001</v>
      </c>
      <c r="EL47" s="24">
        <f t="shared" si="61"/>
        <v>207672.69</v>
      </c>
      <c r="EM47" s="24">
        <f t="shared" si="61"/>
        <v>20955.48</v>
      </c>
      <c r="EN47" s="24">
        <f t="shared" si="61"/>
        <v>10287.280000000001</v>
      </c>
      <c r="EO47" s="24">
        <f t="shared" si="61"/>
        <v>12631.66</v>
      </c>
      <c r="EP47" s="24">
        <f t="shared" si="61"/>
        <v>13358.12</v>
      </c>
      <c r="EQ47" s="24">
        <f t="shared" si="61"/>
        <v>8346.98</v>
      </c>
      <c r="ER47" s="24">
        <f t="shared" si="61"/>
        <v>13068.45</v>
      </c>
      <c r="ES47" s="24">
        <f t="shared" si="61"/>
        <v>46610.06</v>
      </c>
      <c r="ET47" s="24">
        <f t="shared" si="61"/>
        <v>17659.79</v>
      </c>
      <c r="EU47" s="24">
        <f t="shared" si="61"/>
        <v>9132.25</v>
      </c>
      <c r="EV47" s="24">
        <f t="shared" si="61"/>
        <v>9490.93</v>
      </c>
      <c r="EW47" s="24">
        <f t="shared" si="61"/>
        <v>13471.31</v>
      </c>
      <c r="EX47" s="24">
        <f t="shared" si="61"/>
        <v>0</v>
      </c>
      <c r="EY47" s="24">
        <f t="shared" si="61"/>
        <v>16019.48</v>
      </c>
      <c r="EZ47" s="24">
        <f t="shared" si="61"/>
        <v>7730.97</v>
      </c>
      <c r="FA47" s="24">
        <f t="shared" si="61"/>
        <v>3460.82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17603.61</v>
      </c>
      <c r="FE47" s="24">
        <f t="shared" si="61"/>
        <v>80417.81</v>
      </c>
      <c r="FF47" s="24">
        <f t="shared" si="61"/>
        <v>15147.25</v>
      </c>
      <c r="FG47" s="24">
        <f t="shared" si="61"/>
        <v>11877.31</v>
      </c>
      <c r="FH47" s="24">
        <f t="shared" si="61"/>
        <v>8053.07</v>
      </c>
      <c r="FI47" s="24">
        <f t="shared" si="61"/>
        <v>4187.42</v>
      </c>
      <c r="FJ47" s="24">
        <f t="shared" si="61"/>
        <v>10015.879999999999</v>
      </c>
      <c r="FK47" s="24">
        <f t="shared" si="61"/>
        <v>42079.51</v>
      </c>
      <c r="FL47" s="24">
        <f t="shared" si="61"/>
        <v>27035.66</v>
      </c>
      <c r="FM47" s="24">
        <f t="shared" si="61"/>
        <v>93223.52</v>
      </c>
      <c r="FN47" s="24">
        <f t="shared" si="61"/>
        <v>75737.929999999993</v>
      </c>
      <c r="FO47" s="24">
        <f t="shared" si="61"/>
        <v>64063.48</v>
      </c>
      <c r="FP47" s="24">
        <f t="shared" si="61"/>
        <v>385658.09</v>
      </c>
      <c r="FQ47" s="24">
        <f t="shared" si="61"/>
        <v>50429.99</v>
      </c>
      <c r="FR47" s="24">
        <f t="shared" si="61"/>
        <v>57006.34</v>
      </c>
      <c r="FS47" s="24">
        <f t="shared" si="61"/>
        <v>37498.620000000003</v>
      </c>
      <c r="FT47" s="24">
        <f t="shared" si="61"/>
        <v>10284.5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19152.55</v>
      </c>
      <c r="FZ47" s="24">
        <f t="shared" si="61"/>
        <v>6402.67</v>
      </c>
      <c r="GA47" s="24">
        <f t="shared" si="61"/>
        <v>96520.37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8">
        <f>SUM(E47:GG47)</f>
        <v>17869209.010000017</v>
      </c>
      <c r="GI47" s="72">
        <f>ROUND(+GI46/GH44,8)</f>
        <v>0.56121631000000005</v>
      </c>
      <c r="GJ47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55829165.34-SUM(E49:GG49)+2281214</f>
        <v>-3.0000001192092896E-2</v>
      </c>
      <c r="GJ48" t="s">
        <v>575</v>
      </c>
    </row>
    <row r="49" spans="1:256" s="80" customFormat="1" ht="26.25">
      <c r="A49" s="74">
        <v>24</v>
      </c>
      <c r="B49" s="75" t="s">
        <v>576</v>
      </c>
      <c r="C49" s="74">
        <v>24</v>
      </c>
      <c r="D49" s="74"/>
      <c r="E49" s="76">
        <f t="shared" ref="E49:BP49" si="66">+E46+E47+E48</f>
        <v>501878.43</v>
      </c>
      <c r="F49" s="76">
        <f t="shared" si="66"/>
        <v>1868922.32</v>
      </c>
      <c r="G49" s="76">
        <f t="shared" si="66"/>
        <v>495823.67</v>
      </c>
      <c r="H49" s="76">
        <f t="shared" si="66"/>
        <v>1425768.69</v>
      </c>
      <c r="I49" s="76">
        <f t="shared" si="66"/>
        <v>110269.45999999999</v>
      </c>
      <c r="J49" s="76">
        <f t="shared" si="66"/>
        <v>67834.34</v>
      </c>
      <c r="K49" s="76">
        <f t="shared" si="66"/>
        <v>519210.01999999996</v>
      </c>
      <c r="L49" s="76">
        <f t="shared" si="66"/>
        <v>113202.44</v>
      </c>
      <c r="M49" s="76">
        <f t="shared" si="66"/>
        <v>40202.270000000004</v>
      </c>
      <c r="N49" s="76">
        <f t="shared" si="66"/>
        <v>202694.16999999998</v>
      </c>
      <c r="O49" s="76">
        <f t="shared" si="66"/>
        <v>159282.71000000002</v>
      </c>
      <c r="P49" s="76">
        <f t="shared" si="66"/>
        <v>4755468.1399999997</v>
      </c>
      <c r="Q49" s="76">
        <f t="shared" si="66"/>
        <v>992416.31</v>
      </c>
      <c r="R49" s="76">
        <f t="shared" si="66"/>
        <v>17449.370000000003</v>
      </c>
      <c r="S49" s="76">
        <f t="shared" si="66"/>
        <v>1602959.0999999999</v>
      </c>
      <c r="T49" s="76">
        <f t="shared" si="66"/>
        <v>67051.08</v>
      </c>
      <c r="U49" s="76">
        <f t="shared" si="66"/>
        <v>136444.70000000001</v>
      </c>
      <c r="V49" s="76">
        <f t="shared" si="66"/>
        <v>32462.370000000003</v>
      </c>
      <c r="W49" s="76">
        <f t="shared" si="66"/>
        <v>13779.33</v>
      </c>
      <c r="X49" s="76">
        <f t="shared" si="66"/>
        <v>24361.760000000002</v>
      </c>
      <c r="Y49" s="76">
        <f t="shared" si="66"/>
        <v>8167.85</v>
      </c>
      <c r="Z49" s="76">
        <f t="shared" si="66"/>
        <v>17046.87</v>
      </c>
      <c r="AA49" s="76">
        <f t="shared" si="66"/>
        <v>18961.169999999998</v>
      </c>
      <c r="AB49" s="76">
        <f t="shared" si="66"/>
        <v>31551.019999999997</v>
      </c>
      <c r="AC49" s="76">
        <f t="shared" si="66"/>
        <v>1694269.8</v>
      </c>
      <c r="AD49" s="76">
        <f t="shared" si="66"/>
        <v>3373313.03</v>
      </c>
      <c r="AE49" s="76">
        <f t="shared" si="66"/>
        <v>101308.13</v>
      </c>
      <c r="AF49" s="76">
        <f t="shared" si="66"/>
        <v>51297.95</v>
      </c>
      <c r="AG49" s="76">
        <f t="shared" si="66"/>
        <v>46583.33</v>
      </c>
      <c r="AH49" s="76">
        <f t="shared" si="66"/>
        <v>38424.18</v>
      </c>
      <c r="AI49" s="76">
        <f t="shared" si="66"/>
        <v>221594.43</v>
      </c>
      <c r="AJ49" s="76">
        <f t="shared" si="66"/>
        <v>89024.34</v>
      </c>
      <c r="AK49" s="76">
        <f t="shared" si="66"/>
        <v>24653.84</v>
      </c>
      <c r="AL49" s="76">
        <f t="shared" si="66"/>
        <v>31953.34</v>
      </c>
      <c r="AM49" s="76">
        <f t="shared" si="66"/>
        <v>40567.870000000003</v>
      </c>
      <c r="AN49" s="76">
        <f t="shared" si="66"/>
        <v>42071.17</v>
      </c>
      <c r="AO49" s="76">
        <f t="shared" si="66"/>
        <v>42608.71</v>
      </c>
      <c r="AP49" s="76">
        <f t="shared" si="66"/>
        <v>40598.949999999997</v>
      </c>
      <c r="AQ49" s="76">
        <f t="shared" si="66"/>
        <v>345320.14</v>
      </c>
      <c r="AR49" s="76">
        <f t="shared" si="66"/>
        <v>5298168.9400000004</v>
      </c>
      <c r="AS49" s="76">
        <f t="shared" si="66"/>
        <v>53515.24</v>
      </c>
      <c r="AT49" s="76">
        <f t="shared" si="66"/>
        <v>4714116.93</v>
      </c>
      <c r="AU49" s="76">
        <f t="shared" si="66"/>
        <v>432988.91000000003</v>
      </c>
      <c r="AV49" s="76">
        <f t="shared" si="66"/>
        <v>219221.99</v>
      </c>
      <c r="AW49" s="76">
        <f t="shared" si="66"/>
        <v>18758.330000000002</v>
      </c>
      <c r="AX49" s="76">
        <f t="shared" si="66"/>
        <v>77189.400000000009</v>
      </c>
      <c r="AY49" s="76">
        <f t="shared" si="66"/>
        <v>23555.57</v>
      </c>
      <c r="AZ49" s="76">
        <f t="shared" si="66"/>
        <v>12289.09</v>
      </c>
      <c r="BA49" s="76">
        <f t="shared" si="66"/>
        <v>90284.3</v>
      </c>
      <c r="BB49" s="76">
        <f t="shared" si="66"/>
        <v>673673.3</v>
      </c>
      <c r="BC49" s="76">
        <f t="shared" si="66"/>
        <v>740863.73</v>
      </c>
      <c r="BD49" s="76">
        <f t="shared" si="66"/>
        <v>651723.69999999995</v>
      </c>
      <c r="BE49" s="76">
        <f t="shared" si="66"/>
        <v>1034758.44</v>
      </c>
      <c r="BF49" s="76">
        <f t="shared" si="66"/>
        <v>52497.799999999996</v>
      </c>
      <c r="BG49" s="76">
        <f t="shared" si="66"/>
        <v>128757.13</v>
      </c>
      <c r="BH49" s="76">
        <f t="shared" si="66"/>
        <v>1734165.5</v>
      </c>
      <c r="BI49" s="76">
        <f t="shared" si="66"/>
        <v>182084.86</v>
      </c>
      <c r="BJ49" s="76">
        <f t="shared" si="66"/>
        <v>95449.670000000013</v>
      </c>
      <c r="BK49" s="76">
        <f t="shared" si="66"/>
        <v>82745.650000000009</v>
      </c>
      <c r="BL49" s="76">
        <f t="shared" si="66"/>
        <v>503878.38</v>
      </c>
      <c r="BM49" s="76">
        <f t="shared" si="66"/>
        <v>929986.77</v>
      </c>
      <c r="BN49" s="76">
        <f t="shared" si="66"/>
        <v>36708.880000000005</v>
      </c>
      <c r="BO49" s="76">
        <f t="shared" si="66"/>
        <v>58996.69</v>
      </c>
      <c r="BP49" s="76">
        <f t="shared" si="66"/>
        <v>128263.37</v>
      </c>
      <c r="BQ49" s="76">
        <f t="shared" ref="BQ49:EB49" si="67">+BQ46+BQ47+BQ48</f>
        <v>196903.2</v>
      </c>
      <c r="BR49" s="76">
        <f t="shared" si="67"/>
        <v>55548.41</v>
      </c>
      <c r="BS49" s="76">
        <f t="shared" si="67"/>
        <v>306099.84000000003</v>
      </c>
      <c r="BT49" s="76">
        <f t="shared" si="67"/>
        <v>304678.14</v>
      </c>
      <c r="BU49" s="76">
        <f t="shared" si="67"/>
        <v>45827.47</v>
      </c>
      <c r="BV49" s="76">
        <f t="shared" si="67"/>
        <v>55888.52</v>
      </c>
      <c r="BW49" s="76">
        <f t="shared" si="67"/>
        <v>29667.53</v>
      </c>
      <c r="BX49" s="76">
        <f t="shared" si="67"/>
        <v>97186.12000000001</v>
      </c>
      <c r="BY49" s="76">
        <f t="shared" si="67"/>
        <v>139901.24</v>
      </c>
      <c r="BZ49" s="76">
        <f t="shared" si="67"/>
        <v>505.3</v>
      </c>
      <c r="CA49" s="76">
        <f t="shared" si="67"/>
        <v>61449.93</v>
      </c>
      <c r="CB49" s="76">
        <f t="shared" si="67"/>
        <v>22290.129999999997</v>
      </c>
      <c r="CC49" s="76">
        <f t="shared" si="67"/>
        <v>41758.71</v>
      </c>
      <c r="CD49" s="76">
        <f t="shared" si="67"/>
        <v>5276644.8099999996</v>
      </c>
      <c r="CE49" s="76">
        <f t="shared" si="67"/>
        <v>29928.649999999998</v>
      </c>
      <c r="CF49" s="76">
        <f t="shared" si="67"/>
        <v>23036.41</v>
      </c>
      <c r="CG49" s="76">
        <f t="shared" si="67"/>
        <v>51815.82</v>
      </c>
      <c r="CH49" s="76">
        <f t="shared" si="67"/>
        <v>27431.059999999998</v>
      </c>
      <c r="CI49" s="76">
        <f t="shared" si="67"/>
        <v>23570.720000000001</v>
      </c>
      <c r="CJ49" s="76">
        <f t="shared" si="67"/>
        <v>11997.19</v>
      </c>
      <c r="CK49" s="76">
        <f t="shared" si="67"/>
        <v>46747.39</v>
      </c>
      <c r="CL49" s="76">
        <f t="shared" si="67"/>
        <v>79705.570000000007</v>
      </c>
      <c r="CM49" s="76">
        <f t="shared" si="67"/>
        <v>360744.16000000003</v>
      </c>
      <c r="CN49" s="76">
        <f t="shared" si="67"/>
        <v>141745.94</v>
      </c>
      <c r="CO49" s="76">
        <f t="shared" si="67"/>
        <v>107965.02</v>
      </c>
      <c r="CP49" s="76">
        <f t="shared" si="67"/>
        <v>1749927.2000000002</v>
      </c>
      <c r="CQ49" s="76">
        <f t="shared" si="67"/>
        <v>1081771.5</v>
      </c>
      <c r="CR49" s="76">
        <f t="shared" si="67"/>
        <v>126514.31</v>
      </c>
      <c r="CS49" s="76">
        <f t="shared" si="67"/>
        <v>70381.25</v>
      </c>
      <c r="CT49" s="76">
        <f t="shared" si="67"/>
        <v>41008.69</v>
      </c>
      <c r="CU49" s="76">
        <f t="shared" si="67"/>
        <v>45290.850000000006</v>
      </c>
      <c r="CV49" s="76">
        <f t="shared" si="67"/>
        <v>18496.09</v>
      </c>
      <c r="CW49" s="76">
        <f t="shared" si="67"/>
        <v>26774.649999999998</v>
      </c>
      <c r="CX49" s="76">
        <f t="shared" si="67"/>
        <v>22129.7</v>
      </c>
      <c r="CY49" s="76">
        <f t="shared" si="67"/>
        <v>33695.599999999999</v>
      </c>
      <c r="CZ49" s="76">
        <f t="shared" si="67"/>
        <v>49403.42</v>
      </c>
      <c r="DA49" s="76">
        <f t="shared" si="67"/>
        <v>33196.28</v>
      </c>
      <c r="DB49" s="76">
        <f t="shared" si="67"/>
        <v>167953.83000000002</v>
      </c>
      <c r="DC49" s="76">
        <f t="shared" si="67"/>
        <v>27821.43</v>
      </c>
      <c r="DD49" s="76">
        <f t="shared" si="67"/>
        <v>33957.270000000004</v>
      </c>
      <c r="DE49" s="76">
        <f t="shared" si="67"/>
        <v>49135.24</v>
      </c>
      <c r="DF49" s="76">
        <f t="shared" si="67"/>
        <v>15941.23</v>
      </c>
      <c r="DG49" s="76">
        <f t="shared" si="67"/>
        <v>21016.400000000001</v>
      </c>
      <c r="DH49" s="76">
        <f t="shared" si="67"/>
        <v>1406655.11</v>
      </c>
      <c r="DI49" s="76">
        <f t="shared" si="67"/>
        <v>24299.93</v>
      </c>
      <c r="DJ49" s="76">
        <f t="shared" si="67"/>
        <v>158851.88999999998</v>
      </c>
      <c r="DK49" s="76">
        <f t="shared" si="67"/>
        <v>277395.38</v>
      </c>
      <c r="DL49" s="76">
        <f t="shared" si="67"/>
        <v>56712.02</v>
      </c>
      <c r="DM49" s="76">
        <f t="shared" si="67"/>
        <v>26786.3</v>
      </c>
      <c r="DN49" s="76">
        <f t="shared" si="67"/>
        <v>419115.98000000004</v>
      </c>
      <c r="DO49" s="76">
        <f t="shared" si="67"/>
        <v>61585.41</v>
      </c>
      <c r="DP49" s="76">
        <f t="shared" si="67"/>
        <v>107472.01</v>
      </c>
      <c r="DQ49" s="76">
        <f t="shared" si="67"/>
        <v>136459.48000000001</v>
      </c>
      <c r="DR49" s="76">
        <f t="shared" si="67"/>
        <v>31582.79</v>
      </c>
      <c r="DS49" s="76">
        <f t="shared" si="67"/>
        <v>55826.850000000006</v>
      </c>
      <c r="DT49" s="76">
        <f t="shared" si="67"/>
        <v>50679.48</v>
      </c>
      <c r="DU49" s="76">
        <f t="shared" si="67"/>
        <v>37241.61</v>
      </c>
      <c r="DV49" s="76">
        <f t="shared" si="67"/>
        <v>7173.1</v>
      </c>
      <c r="DW49" s="76">
        <f t="shared" si="67"/>
        <v>35169.97</v>
      </c>
      <c r="DX49" s="76">
        <f t="shared" si="67"/>
        <v>11298.31</v>
      </c>
      <c r="DY49" s="76">
        <f t="shared" si="67"/>
        <v>16574.670000000002</v>
      </c>
      <c r="DZ49" s="76">
        <f t="shared" si="67"/>
        <v>6917.97</v>
      </c>
      <c r="EA49" s="76">
        <f t="shared" si="67"/>
        <v>28428.699999999997</v>
      </c>
      <c r="EB49" s="76">
        <f t="shared" si="67"/>
        <v>193184.89</v>
      </c>
      <c r="EC49" s="76">
        <f t="shared" ref="EC49:GF49" si="68">+EC46+EC47+EC48</f>
        <v>60708.880000000005</v>
      </c>
      <c r="ED49" s="76">
        <f t="shared" si="68"/>
        <v>65390.729999999996</v>
      </c>
      <c r="EE49" s="76">
        <f t="shared" si="68"/>
        <v>43603.07</v>
      </c>
      <c r="EF49" s="76">
        <f t="shared" si="68"/>
        <v>137003.53999999998</v>
      </c>
      <c r="EG49" s="76">
        <f t="shared" si="68"/>
        <v>15743.740000000002</v>
      </c>
      <c r="EH49" s="76">
        <f t="shared" si="68"/>
        <v>47126.51</v>
      </c>
      <c r="EI49" s="76">
        <f t="shared" si="68"/>
        <v>30525.15</v>
      </c>
      <c r="EJ49" s="76">
        <f t="shared" si="68"/>
        <v>13531.36</v>
      </c>
      <c r="EK49" s="76">
        <f t="shared" si="68"/>
        <v>491926.32000000007</v>
      </c>
      <c r="EL49" s="76">
        <f t="shared" si="68"/>
        <v>668981.53</v>
      </c>
      <c r="EM49" s="76">
        <f t="shared" si="68"/>
        <v>67796.52</v>
      </c>
      <c r="EN49" s="76">
        <f t="shared" si="68"/>
        <v>30790.58</v>
      </c>
      <c r="EO49" s="76">
        <f t="shared" si="68"/>
        <v>41611.800000000003</v>
      </c>
      <c r="EP49" s="76">
        <f t="shared" si="68"/>
        <v>43325.520000000004</v>
      </c>
      <c r="EQ49" s="76">
        <f t="shared" si="68"/>
        <v>26138.85</v>
      </c>
      <c r="ER49" s="76">
        <f t="shared" si="68"/>
        <v>42779.240000000005</v>
      </c>
      <c r="ES49" s="76">
        <f t="shared" si="68"/>
        <v>151243.37</v>
      </c>
      <c r="ET49" s="76">
        <f t="shared" si="68"/>
        <v>57303.63</v>
      </c>
      <c r="EU49" s="76">
        <f t="shared" si="68"/>
        <v>30109.66</v>
      </c>
      <c r="EV49" s="76">
        <f t="shared" si="68"/>
        <v>31491.37</v>
      </c>
      <c r="EW49" s="76">
        <f t="shared" si="68"/>
        <v>43712.59</v>
      </c>
      <c r="EX49" s="76">
        <f t="shared" si="68"/>
        <v>0</v>
      </c>
      <c r="EY49" s="76">
        <f t="shared" si="68"/>
        <v>51981.069999999992</v>
      </c>
      <c r="EZ49" s="76">
        <f t="shared" si="68"/>
        <v>25085.97</v>
      </c>
      <c r="FA49" s="76">
        <f t="shared" si="68"/>
        <v>11229.91</v>
      </c>
      <c r="FB49" s="76">
        <f t="shared" si="68"/>
        <v>14902.94</v>
      </c>
      <c r="FC49" s="76">
        <f t="shared" si="68"/>
        <v>293822.44</v>
      </c>
      <c r="FD49" s="76">
        <f t="shared" si="68"/>
        <v>57121.35</v>
      </c>
      <c r="FE49" s="76">
        <f t="shared" si="68"/>
        <v>260344.63999999998</v>
      </c>
      <c r="FF49" s="76">
        <f t="shared" si="68"/>
        <v>46826.39</v>
      </c>
      <c r="FG49" s="76">
        <f t="shared" si="68"/>
        <v>35316.449999999997</v>
      </c>
      <c r="FH49" s="76">
        <f t="shared" si="68"/>
        <v>26282.44</v>
      </c>
      <c r="FI49" s="76">
        <f t="shared" si="68"/>
        <v>13587.61</v>
      </c>
      <c r="FJ49" s="76">
        <f t="shared" si="68"/>
        <v>32460.699999999997</v>
      </c>
      <c r="FK49" s="76">
        <f t="shared" si="68"/>
        <v>138867.04</v>
      </c>
      <c r="FL49" s="76">
        <f t="shared" si="68"/>
        <v>87389.7</v>
      </c>
      <c r="FM49" s="76">
        <f t="shared" si="68"/>
        <v>302422.71000000002</v>
      </c>
      <c r="FN49" s="76">
        <f t="shared" si="68"/>
        <v>246687.69</v>
      </c>
      <c r="FO49" s="76">
        <f t="shared" si="68"/>
        <v>211730.51</v>
      </c>
      <c r="FP49" s="76">
        <f t="shared" si="68"/>
        <v>1251408.53</v>
      </c>
      <c r="FQ49" s="76">
        <f t="shared" si="68"/>
        <v>165753.16999999998</v>
      </c>
      <c r="FR49" s="76">
        <f t="shared" si="68"/>
        <v>184621.78999999998</v>
      </c>
      <c r="FS49" s="76">
        <f t="shared" si="68"/>
        <v>121431.56</v>
      </c>
      <c r="FT49" s="76">
        <f t="shared" si="68"/>
        <v>33371.83</v>
      </c>
      <c r="FU49" s="76">
        <f t="shared" si="68"/>
        <v>44179.97</v>
      </c>
      <c r="FV49" s="76">
        <f t="shared" si="68"/>
        <v>46556.22</v>
      </c>
      <c r="FW49" s="76">
        <f t="shared" si="68"/>
        <v>85802.83</v>
      </c>
      <c r="FX49" s="76">
        <f t="shared" si="68"/>
        <v>100586.59</v>
      </c>
      <c r="FY49" s="76">
        <f t="shared" si="68"/>
        <v>62147.429999999993</v>
      </c>
      <c r="FZ49" s="76">
        <f t="shared" si="68"/>
        <v>20116.89</v>
      </c>
      <c r="GA49" s="76">
        <f t="shared" si="68"/>
        <v>313195.59999999998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58110379.370000005</v>
      </c>
      <c r="GI49" s="78">
        <f>(GI47*0.8)+(0.2*1)</f>
        <v>0.648973048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58110379.370000005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501878.43</v>
      </c>
      <c r="F51" s="24">
        <f t="shared" si="72"/>
        <v>1868922.32</v>
      </c>
      <c r="G51" s="24">
        <f t="shared" si="72"/>
        <v>495823.67</v>
      </c>
      <c r="H51" s="24">
        <f t="shared" si="72"/>
        <v>1425768.69</v>
      </c>
      <c r="I51" s="24">
        <f t="shared" si="72"/>
        <v>110269.45999999999</v>
      </c>
      <c r="J51" s="24">
        <f t="shared" si="72"/>
        <v>67834.34</v>
      </c>
      <c r="K51" s="24">
        <f t="shared" si="72"/>
        <v>519210.01999999996</v>
      </c>
      <c r="L51" s="24">
        <f t="shared" si="72"/>
        <v>113202.44</v>
      </c>
      <c r="M51" s="24">
        <f t="shared" si="72"/>
        <v>40202.270000000004</v>
      </c>
      <c r="N51" s="24">
        <f t="shared" si="72"/>
        <v>202694.16999999998</v>
      </c>
      <c r="O51" s="24">
        <f t="shared" si="72"/>
        <v>159282.71000000002</v>
      </c>
      <c r="P51" s="24">
        <f t="shared" si="72"/>
        <v>4755468.1399999997</v>
      </c>
      <c r="Q51" s="24">
        <f t="shared" si="72"/>
        <v>992416.31</v>
      </c>
      <c r="R51" s="24">
        <f t="shared" si="72"/>
        <v>17449.370000000003</v>
      </c>
      <c r="S51" s="24">
        <f t="shared" si="72"/>
        <v>1602959.0999999999</v>
      </c>
      <c r="T51" s="24">
        <f t="shared" si="72"/>
        <v>67051.08</v>
      </c>
      <c r="U51" s="24">
        <f t="shared" si="72"/>
        <v>136444.70000000001</v>
      </c>
      <c r="V51" s="24">
        <f t="shared" si="72"/>
        <v>32462.370000000003</v>
      </c>
      <c r="W51" s="24">
        <f t="shared" si="72"/>
        <v>13779.33</v>
      </c>
      <c r="X51" s="24">
        <f t="shared" si="72"/>
        <v>24361.760000000002</v>
      </c>
      <c r="Y51" s="24">
        <f t="shared" si="72"/>
        <v>8167.85</v>
      </c>
      <c r="Z51" s="24">
        <f t="shared" si="72"/>
        <v>17046.87</v>
      </c>
      <c r="AA51" s="24">
        <f t="shared" si="72"/>
        <v>18961.169999999998</v>
      </c>
      <c r="AB51" s="24">
        <f t="shared" si="72"/>
        <v>31551.019999999997</v>
      </c>
      <c r="AC51" s="24">
        <f t="shared" si="72"/>
        <v>1694269.8</v>
      </c>
      <c r="AD51" s="24">
        <f t="shared" si="72"/>
        <v>3373313.03</v>
      </c>
      <c r="AE51" s="24">
        <f t="shared" si="72"/>
        <v>101308.13</v>
      </c>
      <c r="AF51" s="24">
        <f t="shared" si="72"/>
        <v>51297.95</v>
      </c>
      <c r="AG51" s="24">
        <f t="shared" si="72"/>
        <v>46583.33</v>
      </c>
      <c r="AH51" s="24">
        <f t="shared" si="72"/>
        <v>38424.18</v>
      </c>
      <c r="AI51" s="24">
        <f t="shared" si="72"/>
        <v>221594.43</v>
      </c>
      <c r="AJ51" s="24">
        <f t="shared" si="72"/>
        <v>89024.34</v>
      </c>
      <c r="AK51" s="24">
        <f t="shared" si="72"/>
        <v>24653.84</v>
      </c>
      <c r="AL51" s="24">
        <f t="shared" si="72"/>
        <v>31953.34</v>
      </c>
      <c r="AM51" s="24">
        <f t="shared" si="72"/>
        <v>40567.870000000003</v>
      </c>
      <c r="AN51" s="24">
        <f t="shared" si="72"/>
        <v>42071.17</v>
      </c>
      <c r="AO51" s="24">
        <f t="shared" si="72"/>
        <v>42608.71</v>
      </c>
      <c r="AP51" s="24">
        <f t="shared" si="72"/>
        <v>40598.949999999997</v>
      </c>
      <c r="AQ51" s="24">
        <f t="shared" si="72"/>
        <v>345320.14</v>
      </c>
      <c r="AR51" s="24">
        <f t="shared" si="72"/>
        <v>5298168.9400000004</v>
      </c>
      <c r="AS51" s="24">
        <f t="shared" si="72"/>
        <v>53515.24</v>
      </c>
      <c r="AT51" s="24">
        <f t="shared" si="72"/>
        <v>4714116.93</v>
      </c>
      <c r="AU51" s="24">
        <f t="shared" si="72"/>
        <v>432988.91000000003</v>
      </c>
      <c r="AV51" s="24">
        <f t="shared" si="72"/>
        <v>219221.99</v>
      </c>
      <c r="AW51" s="24">
        <f t="shared" si="72"/>
        <v>18758.330000000002</v>
      </c>
      <c r="AX51" s="24">
        <f t="shared" si="72"/>
        <v>77189.400000000009</v>
      </c>
      <c r="AY51" s="24">
        <f t="shared" si="72"/>
        <v>23555.57</v>
      </c>
      <c r="AZ51" s="24">
        <f t="shared" si="72"/>
        <v>12289.09</v>
      </c>
      <c r="BA51" s="24">
        <f t="shared" si="72"/>
        <v>90284.3</v>
      </c>
      <c r="BB51" s="24">
        <f t="shared" si="72"/>
        <v>673673.3</v>
      </c>
      <c r="BC51" s="24">
        <f t="shared" si="72"/>
        <v>740863.73</v>
      </c>
      <c r="BD51" s="24">
        <f t="shared" si="72"/>
        <v>651723.69999999995</v>
      </c>
      <c r="BE51" s="24">
        <f t="shared" si="72"/>
        <v>1034758.44</v>
      </c>
      <c r="BF51" s="24">
        <f t="shared" si="72"/>
        <v>52497.799999999996</v>
      </c>
      <c r="BG51" s="24">
        <f t="shared" si="72"/>
        <v>128757.13</v>
      </c>
      <c r="BH51" s="24">
        <f t="shared" si="72"/>
        <v>1734165.5</v>
      </c>
      <c r="BI51" s="24">
        <f t="shared" si="72"/>
        <v>182084.86</v>
      </c>
      <c r="BJ51" s="24">
        <f t="shared" si="72"/>
        <v>95449.670000000013</v>
      </c>
      <c r="BK51" s="24">
        <f t="shared" si="72"/>
        <v>82745.650000000009</v>
      </c>
      <c r="BL51" s="24">
        <f t="shared" si="72"/>
        <v>503878.38</v>
      </c>
      <c r="BM51" s="24">
        <f t="shared" si="72"/>
        <v>929986.77</v>
      </c>
      <c r="BN51" s="24">
        <f t="shared" si="72"/>
        <v>36708.880000000005</v>
      </c>
      <c r="BO51" s="24">
        <f t="shared" si="72"/>
        <v>58996.69</v>
      </c>
      <c r="BP51" s="24">
        <f t="shared" si="72"/>
        <v>128263.37</v>
      </c>
      <c r="BQ51" s="24">
        <f t="shared" ref="BQ51:EB51" si="73">+BQ49-BQ50</f>
        <v>196903.2</v>
      </c>
      <c r="BR51" s="24">
        <f t="shared" si="73"/>
        <v>55548.41</v>
      </c>
      <c r="BS51" s="24">
        <f t="shared" si="73"/>
        <v>306099.84000000003</v>
      </c>
      <c r="BT51" s="24">
        <f t="shared" si="73"/>
        <v>304678.14</v>
      </c>
      <c r="BU51" s="24">
        <f t="shared" si="73"/>
        <v>45827.47</v>
      </c>
      <c r="BV51" s="24">
        <f t="shared" si="73"/>
        <v>55888.52</v>
      </c>
      <c r="BW51" s="24">
        <f t="shared" si="73"/>
        <v>29667.53</v>
      </c>
      <c r="BX51" s="24">
        <f t="shared" si="73"/>
        <v>97186.12000000001</v>
      </c>
      <c r="BY51" s="24">
        <f t="shared" si="73"/>
        <v>139901.24</v>
      </c>
      <c r="BZ51" s="24">
        <f t="shared" si="73"/>
        <v>505.3</v>
      </c>
      <c r="CA51" s="24">
        <f t="shared" si="73"/>
        <v>61449.93</v>
      </c>
      <c r="CB51" s="24">
        <f t="shared" si="73"/>
        <v>22290.129999999997</v>
      </c>
      <c r="CC51" s="24">
        <f t="shared" si="73"/>
        <v>41758.71</v>
      </c>
      <c r="CD51" s="24">
        <f t="shared" si="73"/>
        <v>5276644.8099999996</v>
      </c>
      <c r="CE51" s="24">
        <f t="shared" si="73"/>
        <v>29928.649999999998</v>
      </c>
      <c r="CF51" s="24">
        <f t="shared" si="73"/>
        <v>23036.41</v>
      </c>
      <c r="CG51" s="24">
        <f t="shared" si="73"/>
        <v>51815.82</v>
      </c>
      <c r="CH51" s="24">
        <f t="shared" si="73"/>
        <v>27431.059999999998</v>
      </c>
      <c r="CI51" s="24">
        <f t="shared" si="73"/>
        <v>23570.720000000001</v>
      </c>
      <c r="CJ51" s="24">
        <f t="shared" si="73"/>
        <v>11997.19</v>
      </c>
      <c r="CK51" s="24">
        <f t="shared" si="73"/>
        <v>46747.39</v>
      </c>
      <c r="CL51" s="24">
        <f t="shared" si="73"/>
        <v>79705.570000000007</v>
      </c>
      <c r="CM51" s="24">
        <f t="shared" si="73"/>
        <v>360744.16000000003</v>
      </c>
      <c r="CN51" s="24">
        <f t="shared" si="73"/>
        <v>141745.94</v>
      </c>
      <c r="CO51" s="24">
        <f t="shared" si="73"/>
        <v>107965.02</v>
      </c>
      <c r="CP51" s="24">
        <f t="shared" si="73"/>
        <v>1749927.2000000002</v>
      </c>
      <c r="CQ51" s="24">
        <f t="shared" si="73"/>
        <v>1081771.5</v>
      </c>
      <c r="CR51" s="24">
        <f t="shared" si="73"/>
        <v>126514.31</v>
      </c>
      <c r="CS51" s="24">
        <f t="shared" si="73"/>
        <v>70381.25</v>
      </c>
      <c r="CT51" s="24">
        <f t="shared" si="73"/>
        <v>41008.69</v>
      </c>
      <c r="CU51" s="24">
        <f t="shared" si="73"/>
        <v>45290.850000000006</v>
      </c>
      <c r="CV51" s="24">
        <f t="shared" si="73"/>
        <v>18496.09</v>
      </c>
      <c r="CW51" s="24">
        <f t="shared" si="73"/>
        <v>26774.649999999998</v>
      </c>
      <c r="CX51" s="24">
        <f t="shared" si="73"/>
        <v>22129.7</v>
      </c>
      <c r="CY51" s="24">
        <f t="shared" si="73"/>
        <v>33695.599999999999</v>
      </c>
      <c r="CZ51" s="24">
        <f t="shared" si="73"/>
        <v>49403.42</v>
      </c>
      <c r="DA51" s="24">
        <f t="shared" si="73"/>
        <v>33196.28</v>
      </c>
      <c r="DB51" s="24">
        <f t="shared" si="73"/>
        <v>167953.83000000002</v>
      </c>
      <c r="DC51" s="24">
        <f t="shared" si="73"/>
        <v>27821.43</v>
      </c>
      <c r="DD51" s="24">
        <f t="shared" si="73"/>
        <v>33957.270000000004</v>
      </c>
      <c r="DE51" s="24">
        <f t="shared" si="73"/>
        <v>49135.24</v>
      </c>
      <c r="DF51" s="24">
        <f t="shared" si="73"/>
        <v>15941.23</v>
      </c>
      <c r="DG51" s="24">
        <f t="shared" si="73"/>
        <v>21016.400000000001</v>
      </c>
      <c r="DH51" s="24">
        <f t="shared" si="73"/>
        <v>1406655.11</v>
      </c>
      <c r="DI51" s="24">
        <f t="shared" si="73"/>
        <v>24299.93</v>
      </c>
      <c r="DJ51" s="24">
        <f t="shared" si="73"/>
        <v>158851.88999999998</v>
      </c>
      <c r="DK51" s="24">
        <f t="shared" si="73"/>
        <v>277395.38</v>
      </c>
      <c r="DL51" s="24">
        <f t="shared" si="73"/>
        <v>56712.02</v>
      </c>
      <c r="DM51" s="24">
        <f t="shared" si="73"/>
        <v>26786.3</v>
      </c>
      <c r="DN51" s="24">
        <f t="shared" si="73"/>
        <v>419115.98000000004</v>
      </c>
      <c r="DO51" s="24">
        <f t="shared" si="73"/>
        <v>61585.41</v>
      </c>
      <c r="DP51" s="24">
        <f t="shared" si="73"/>
        <v>107472.01</v>
      </c>
      <c r="DQ51" s="24">
        <f t="shared" si="73"/>
        <v>136459.48000000001</v>
      </c>
      <c r="DR51" s="24">
        <f t="shared" si="73"/>
        <v>31582.79</v>
      </c>
      <c r="DS51" s="24">
        <f t="shared" si="73"/>
        <v>55826.850000000006</v>
      </c>
      <c r="DT51" s="24">
        <f t="shared" si="73"/>
        <v>50679.48</v>
      </c>
      <c r="DU51" s="24">
        <f t="shared" si="73"/>
        <v>37241.61</v>
      </c>
      <c r="DV51" s="24">
        <f t="shared" si="73"/>
        <v>7173.1</v>
      </c>
      <c r="DW51" s="24">
        <f t="shared" si="73"/>
        <v>35169.97</v>
      </c>
      <c r="DX51" s="24">
        <f t="shared" si="73"/>
        <v>11298.31</v>
      </c>
      <c r="DY51" s="24">
        <f t="shared" si="73"/>
        <v>16574.670000000002</v>
      </c>
      <c r="DZ51" s="24">
        <f t="shared" si="73"/>
        <v>6917.97</v>
      </c>
      <c r="EA51" s="24">
        <f t="shared" si="73"/>
        <v>28428.699999999997</v>
      </c>
      <c r="EB51" s="24">
        <f t="shared" si="73"/>
        <v>193184.89</v>
      </c>
      <c r="EC51" s="24">
        <f t="shared" ref="EC51:GA51" si="74">+EC49-EC50</f>
        <v>60708.880000000005</v>
      </c>
      <c r="ED51" s="24">
        <f t="shared" si="74"/>
        <v>65390.729999999996</v>
      </c>
      <c r="EE51" s="24">
        <f t="shared" si="74"/>
        <v>43603.07</v>
      </c>
      <c r="EF51" s="24">
        <f t="shared" si="74"/>
        <v>137003.53999999998</v>
      </c>
      <c r="EG51" s="24">
        <f t="shared" si="74"/>
        <v>15743.740000000002</v>
      </c>
      <c r="EH51" s="24">
        <f t="shared" si="74"/>
        <v>47126.51</v>
      </c>
      <c r="EI51" s="24">
        <f t="shared" si="74"/>
        <v>30525.15</v>
      </c>
      <c r="EJ51" s="24">
        <f t="shared" si="74"/>
        <v>13531.36</v>
      </c>
      <c r="EK51" s="24">
        <f t="shared" si="74"/>
        <v>491926.32000000007</v>
      </c>
      <c r="EL51" s="24">
        <f t="shared" si="74"/>
        <v>668981.53</v>
      </c>
      <c r="EM51" s="24">
        <f t="shared" si="74"/>
        <v>67796.52</v>
      </c>
      <c r="EN51" s="24">
        <f t="shared" si="74"/>
        <v>30790.58</v>
      </c>
      <c r="EO51" s="24">
        <f t="shared" si="74"/>
        <v>41611.800000000003</v>
      </c>
      <c r="EP51" s="24">
        <f t="shared" si="74"/>
        <v>43325.520000000004</v>
      </c>
      <c r="EQ51" s="24">
        <f t="shared" si="74"/>
        <v>26138.85</v>
      </c>
      <c r="ER51" s="24">
        <f t="shared" si="74"/>
        <v>42779.240000000005</v>
      </c>
      <c r="ES51" s="24">
        <f t="shared" si="74"/>
        <v>151243.37</v>
      </c>
      <c r="ET51" s="24">
        <f t="shared" si="74"/>
        <v>57303.63</v>
      </c>
      <c r="EU51" s="24">
        <f t="shared" si="74"/>
        <v>30109.66</v>
      </c>
      <c r="EV51" s="24">
        <f t="shared" si="74"/>
        <v>31491.37</v>
      </c>
      <c r="EW51" s="24">
        <f t="shared" si="74"/>
        <v>43712.59</v>
      </c>
      <c r="EX51" s="24">
        <f t="shared" si="74"/>
        <v>0</v>
      </c>
      <c r="EY51" s="24">
        <f t="shared" si="74"/>
        <v>51981.069999999992</v>
      </c>
      <c r="EZ51" s="24">
        <f t="shared" si="74"/>
        <v>25085.97</v>
      </c>
      <c r="FA51" s="24">
        <f t="shared" si="74"/>
        <v>11229.91</v>
      </c>
      <c r="FB51" s="24">
        <f t="shared" si="74"/>
        <v>14902.94</v>
      </c>
      <c r="FC51" s="24">
        <f t="shared" si="74"/>
        <v>293822.44</v>
      </c>
      <c r="FD51" s="24">
        <f t="shared" si="74"/>
        <v>57121.35</v>
      </c>
      <c r="FE51" s="24">
        <f t="shared" si="74"/>
        <v>260344.63999999998</v>
      </c>
      <c r="FF51" s="24">
        <f t="shared" si="74"/>
        <v>46826.39</v>
      </c>
      <c r="FG51" s="24">
        <f t="shared" si="74"/>
        <v>35316.449999999997</v>
      </c>
      <c r="FH51" s="24">
        <f t="shared" si="74"/>
        <v>26282.44</v>
      </c>
      <c r="FI51" s="24">
        <f t="shared" si="74"/>
        <v>13587.61</v>
      </c>
      <c r="FJ51" s="24">
        <f t="shared" si="74"/>
        <v>32460.699999999997</v>
      </c>
      <c r="FK51" s="24">
        <f t="shared" si="74"/>
        <v>138867.04</v>
      </c>
      <c r="FL51" s="24">
        <f t="shared" si="74"/>
        <v>87389.7</v>
      </c>
      <c r="FM51" s="24">
        <f t="shared" si="74"/>
        <v>302422.71000000002</v>
      </c>
      <c r="FN51" s="24">
        <f t="shared" si="74"/>
        <v>246687.69</v>
      </c>
      <c r="FO51" s="24">
        <f t="shared" si="74"/>
        <v>211730.51</v>
      </c>
      <c r="FP51" s="24">
        <f t="shared" si="74"/>
        <v>1251408.53</v>
      </c>
      <c r="FQ51" s="24">
        <f t="shared" si="74"/>
        <v>165753.16999999998</v>
      </c>
      <c r="FR51" s="24">
        <f t="shared" si="74"/>
        <v>184621.78999999998</v>
      </c>
      <c r="FS51" s="24">
        <f t="shared" si="74"/>
        <v>121431.56</v>
      </c>
      <c r="FT51" s="24">
        <f t="shared" si="74"/>
        <v>33371.83</v>
      </c>
      <c r="FU51" s="24">
        <f t="shared" si="74"/>
        <v>44179.97</v>
      </c>
      <c r="FV51" s="24">
        <f t="shared" si="74"/>
        <v>46556.22</v>
      </c>
      <c r="FW51" s="24">
        <f t="shared" si="74"/>
        <v>85802.83</v>
      </c>
      <c r="FX51" s="24">
        <f t="shared" si="74"/>
        <v>100586.59</v>
      </c>
      <c r="FY51" s="24">
        <f t="shared" si="74"/>
        <v>62147.429999999993</v>
      </c>
      <c r="FZ51" s="24">
        <f t="shared" si="74"/>
        <v>20116.89</v>
      </c>
      <c r="GA51" s="24">
        <f t="shared" si="74"/>
        <v>313195.59999999998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58110379.370000005</v>
      </c>
      <c r="GI51" s="4">
        <f>GH51+GH50</f>
        <v>58110379.370000005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58110379.370000005</v>
      </c>
      <c r="GI52" s="3"/>
    </row>
    <row r="53" spans="1:256" ht="21" customHeight="1">
      <c r="B53" t="s">
        <v>584</v>
      </c>
      <c r="E53" s="24">
        <f t="shared" ref="E53:BP53" si="76">+E27/E32</f>
        <v>7.301901720873718</v>
      </c>
      <c r="F53" s="24">
        <f t="shared" si="76"/>
        <v>6.7627185286833607</v>
      </c>
      <c r="G53" s="24">
        <f t="shared" si="76"/>
        <v>8.4880903053339463</v>
      </c>
      <c r="H53" s="24">
        <f t="shared" si="76"/>
        <v>4.9343407830557631</v>
      </c>
      <c r="I53" s="24">
        <f t="shared" si="76"/>
        <v>2.3838651613138069</v>
      </c>
      <c r="J53" s="24">
        <f t="shared" si="76"/>
        <v>2.8704793944491169</v>
      </c>
      <c r="K53" s="24">
        <f t="shared" si="76"/>
        <v>6.948687261753494</v>
      </c>
      <c r="L53" s="24">
        <f t="shared" si="76"/>
        <v>3.0044919609910385</v>
      </c>
      <c r="M53" s="24">
        <f t="shared" si="76"/>
        <v>1.7097526715708535</v>
      </c>
      <c r="N53" s="24">
        <f t="shared" si="76"/>
        <v>8.0617249787445662</v>
      </c>
      <c r="O53" s="24">
        <f t="shared" si="76"/>
        <v>12.222701904734167</v>
      </c>
      <c r="P53" s="24">
        <f t="shared" si="76"/>
        <v>6.9423949949446779</v>
      </c>
      <c r="Q53" s="24">
        <f t="shared" si="76"/>
        <v>5.9693340558766863</v>
      </c>
      <c r="R53" s="24">
        <f t="shared" si="76"/>
        <v>0.88526795073375264</v>
      </c>
      <c r="S53" s="24">
        <f t="shared" si="76"/>
        <v>5.0059864993884879</v>
      </c>
      <c r="T53" s="24">
        <f t="shared" si="76"/>
        <v>3.6634460098056589</v>
      </c>
      <c r="U53" s="24">
        <f t="shared" si="76"/>
        <v>3.9207889143991808</v>
      </c>
      <c r="V53" s="24">
        <f t="shared" si="76"/>
        <v>1.4416700758923278</v>
      </c>
      <c r="W53" s="24">
        <f t="shared" si="76"/>
        <v>1.1823145857220445</v>
      </c>
      <c r="X53" s="24">
        <f t="shared" si="76"/>
        <v>1.421887926887927</v>
      </c>
      <c r="Y53" s="24">
        <f t="shared" si="76"/>
        <v>2.3930657078770285</v>
      </c>
      <c r="Z53" s="24">
        <f t="shared" si="76"/>
        <v>1.8429606625258799</v>
      </c>
      <c r="AA53" s="24">
        <f t="shared" si="76"/>
        <v>1.4095934657967577</v>
      </c>
      <c r="AB53" s="24">
        <f t="shared" si="76"/>
        <v>2.6604118686348772</v>
      </c>
      <c r="AC53" s="24">
        <f t="shared" si="76"/>
        <v>4.2196526188780181</v>
      </c>
      <c r="AD53" s="24">
        <f t="shared" si="76"/>
        <v>6.3395419018350525</v>
      </c>
      <c r="AE53" s="24">
        <f t="shared" si="76"/>
        <v>4.4357186192586573</v>
      </c>
      <c r="AF53" s="24">
        <f t="shared" si="76"/>
        <v>4.4797521941146101</v>
      </c>
      <c r="AG53" s="24">
        <f t="shared" si="76"/>
        <v>2.263341750841751</v>
      </c>
      <c r="AH53" s="24">
        <f t="shared" si="76"/>
        <v>1.8704965397157991</v>
      </c>
      <c r="AI53" s="24">
        <f t="shared" si="76"/>
        <v>2.8747366044741751</v>
      </c>
      <c r="AJ53" s="24">
        <f t="shared" si="76"/>
        <v>3.683140382960413</v>
      </c>
      <c r="AK53" s="24">
        <f t="shared" si="76"/>
        <v>2.6804916136495081</v>
      </c>
      <c r="AL53" s="24">
        <f t="shared" si="76"/>
        <v>3.5584794887039237</v>
      </c>
      <c r="AM53" s="24">
        <f t="shared" si="76"/>
        <v>1.5756258218277448</v>
      </c>
      <c r="AN53" s="24">
        <f t="shared" si="76"/>
        <v>4.7149147087222403</v>
      </c>
      <c r="AO53" s="24">
        <f t="shared" si="76"/>
        <v>1.8897578692493948</v>
      </c>
      <c r="AP53" s="24">
        <f t="shared" si="76"/>
        <v>2.5581397416143177</v>
      </c>
      <c r="AQ53" s="24">
        <f t="shared" si="76"/>
        <v>3.5307239840172597</v>
      </c>
      <c r="AR53" s="24">
        <f t="shared" si="76"/>
        <v>7.2704394653202389</v>
      </c>
      <c r="AS53" s="24">
        <f t="shared" si="76"/>
        <v>1.9955809491013963</v>
      </c>
      <c r="AT53" s="24">
        <f t="shared" si="76"/>
        <v>5.6548151811020739</v>
      </c>
      <c r="AU53" s="24">
        <f t="shared" si="76"/>
        <v>4.592363417743992</v>
      </c>
      <c r="AV53" s="24">
        <f t="shared" si="76"/>
        <v>3.0289888853222053</v>
      </c>
      <c r="AW53" s="24">
        <f t="shared" si="76"/>
        <v>0.19875805152979067</v>
      </c>
      <c r="AX53" s="24">
        <f t="shared" si="76"/>
        <v>1.944203465939643</v>
      </c>
      <c r="AY53" s="24">
        <f t="shared" si="76"/>
        <v>3.6542783676177839</v>
      </c>
      <c r="AZ53" s="24">
        <f t="shared" si="76"/>
        <v>2.1751019123317858</v>
      </c>
      <c r="BA53" s="24">
        <f t="shared" si="76"/>
        <v>2.3890276140080258</v>
      </c>
      <c r="BB53" s="24">
        <f t="shared" si="76"/>
        <v>5.8410407581494539</v>
      </c>
      <c r="BC53" s="24">
        <f t="shared" si="76"/>
        <v>4.9918632457513112</v>
      </c>
      <c r="BD53" s="24">
        <f t="shared" si="76"/>
        <v>4.1658946804228822</v>
      </c>
      <c r="BE53" s="24">
        <f t="shared" si="76"/>
        <v>3.5601774688736088</v>
      </c>
      <c r="BF53" s="24">
        <f t="shared" si="76"/>
        <v>3.7681454407005521</v>
      </c>
      <c r="BG53" s="24">
        <f t="shared" si="76"/>
        <v>4.5576063854471203</v>
      </c>
      <c r="BH53" s="24">
        <f t="shared" si="76"/>
        <v>3.8586552001840095</v>
      </c>
      <c r="BI53" s="24">
        <f t="shared" si="76"/>
        <v>3.2379586231312474</v>
      </c>
      <c r="BJ53" s="24">
        <f t="shared" si="76"/>
        <v>4.5089113539696122</v>
      </c>
      <c r="BK53" s="24">
        <f t="shared" si="76"/>
        <v>3.3397447483154972</v>
      </c>
      <c r="BL53" s="24">
        <f t="shared" si="76"/>
        <v>4.4312887777639478</v>
      </c>
      <c r="BM53" s="24">
        <f t="shared" si="76"/>
        <v>4.7958719527105327</v>
      </c>
      <c r="BN53" s="24">
        <f t="shared" si="76"/>
        <v>1.7051836795789903</v>
      </c>
      <c r="BO53" s="24">
        <f t="shared" si="76"/>
        <v>1.8143411294367426</v>
      </c>
      <c r="BP53" s="24">
        <f t="shared" si="76"/>
        <v>4.2284789663991535</v>
      </c>
      <c r="BQ53" s="24">
        <f t="shared" ref="BQ53:EB53" si="77">+BQ27/BQ32</f>
        <v>3.3446115153402602</v>
      </c>
      <c r="BR53" s="24">
        <f t="shared" si="77"/>
        <v>3.2725010533976864</v>
      </c>
      <c r="BS53" s="24">
        <f t="shared" si="77"/>
        <v>4.4204942736588304</v>
      </c>
      <c r="BT53" s="24">
        <f t="shared" si="77"/>
        <v>3.9024082810001595</v>
      </c>
      <c r="BU53" s="24">
        <f t="shared" si="77"/>
        <v>4.1687352182701023</v>
      </c>
      <c r="BV53" s="24">
        <f t="shared" si="77"/>
        <v>3.3512114416623642</v>
      </c>
      <c r="BW53" s="24">
        <f t="shared" si="77"/>
        <v>1.4973299912816043</v>
      </c>
      <c r="BX53" s="24">
        <f t="shared" si="77"/>
        <v>3.6561125689379117</v>
      </c>
      <c r="BY53" s="24">
        <f t="shared" si="77"/>
        <v>3.5762638613042039</v>
      </c>
      <c r="BZ53" s="24">
        <f t="shared" si="77"/>
        <v>1.4583598967820282</v>
      </c>
      <c r="CA53" s="24">
        <f t="shared" si="77"/>
        <v>3.0483714578354388</v>
      </c>
      <c r="CB53" s="24">
        <f t="shared" si="77"/>
        <v>2.6789486213052967</v>
      </c>
      <c r="CC53" s="24">
        <f t="shared" si="77"/>
        <v>0.97644418650896581</v>
      </c>
      <c r="CD53" s="24">
        <f t="shared" si="77"/>
        <v>5.043956049089763</v>
      </c>
      <c r="CE53" s="24">
        <f t="shared" si="77"/>
        <v>2.0432887491781724</v>
      </c>
      <c r="CF53" s="24">
        <f t="shared" si="77"/>
        <v>2.120413525015918</v>
      </c>
      <c r="CG53" s="24">
        <f t="shared" si="77"/>
        <v>1.8029964516129033</v>
      </c>
      <c r="CH53" s="24">
        <f t="shared" si="77"/>
        <v>1.0810288506652739</v>
      </c>
      <c r="CI53" s="24">
        <f t="shared" si="77"/>
        <v>1.9305792435317322</v>
      </c>
      <c r="CJ53" s="24">
        <f t="shared" si="77"/>
        <v>1.001562193627451</v>
      </c>
      <c r="CK53" s="24">
        <f t="shared" si="77"/>
        <v>1.7924799704765417</v>
      </c>
      <c r="CL53" s="24">
        <f t="shared" si="77"/>
        <v>4.7072772412952757</v>
      </c>
      <c r="CM53" s="24">
        <f t="shared" si="77"/>
        <v>3.2745319013460947</v>
      </c>
      <c r="CN53" s="24">
        <f t="shared" si="77"/>
        <v>4.4801365256464827</v>
      </c>
      <c r="CO53" s="24">
        <f t="shared" si="77"/>
        <v>2.7646395033314866</v>
      </c>
      <c r="CP53" s="24">
        <f t="shared" si="77"/>
        <v>4.0437343740632832</v>
      </c>
      <c r="CQ53" s="24">
        <f t="shared" si="77"/>
        <v>3.8877111280035495</v>
      </c>
      <c r="CR53" s="24">
        <f t="shared" si="77"/>
        <v>5.6903290896840319</v>
      </c>
      <c r="CS53" s="24">
        <f t="shared" si="77"/>
        <v>3.8750073458212295</v>
      </c>
      <c r="CT53" s="24">
        <f t="shared" si="77"/>
        <v>3.050966829957837</v>
      </c>
      <c r="CU53" s="24">
        <f t="shared" si="77"/>
        <v>2.9839543590657871</v>
      </c>
      <c r="CV53" s="24">
        <f t="shared" si="77"/>
        <v>3.0739142468239566</v>
      </c>
      <c r="CW53" s="24">
        <f t="shared" si="77"/>
        <v>0.66042604374802816</v>
      </c>
      <c r="CX53" s="24">
        <f t="shared" si="77"/>
        <v>1.0123432334546443</v>
      </c>
      <c r="CY53" s="24">
        <f t="shared" si="77"/>
        <v>1.0076552851909995</v>
      </c>
      <c r="CZ53" s="24">
        <f t="shared" si="77"/>
        <v>2.0956155190962882</v>
      </c>
      <c r="DA53" s="24">
        <f t="shared" si="77"/>
        <v>1.3301390660529089</v>
      </c>
      <c r="DB53" s="24">
        <f t="shared" si="77"/>
        <v>3.1937866565485411</v>
      </c>
      <c r="DC53" s="24">
        <f t="shared" si="77"/>
        <v>1.8562010274184564</v>
      </c>
      <c r="DD53" s="24">
        <f t="shared" si="77"/>
        <v>2.3627050745540976</v>
      </c>
      <c r="DE53" s="24">
        <f t="shared" si="77"/>
        <v>2.130452176805381</v>
      </c>
      <c r="DF53" s="24">
        <f t="shared" si="77"/>
        <v>4.0145200163398691</v>
      </c>
      <c r="DG53" s="24">
        <f t="shared" si="77"/>
        <v>2.684780121419676</v>
      </c>
      <c r="DH53" s="24">
        <f t="shared" si="77"/>
        <v>3.2707448537821131</v>
      </c>
      <c r="DI53" s="24">
        <f t="shared" si="77"/>
        <v>0.29401932594451419</v>
      </c>
      <c r="DJ53" s="24">
        <f t="shared" si="77"/>
        <v>3.3460457481732502</v>
      </c>
      <c r="DK53" s="24">
        <f t="shared" si="77"/>
        <v>2.3154403767013338</v>
      </c>
      <c r="DL53" s="24">
        <f t="shared" si="77"/>
        <v>3.622051605131436</v>
      </c>
      <c r="DM53" s="24">
        <f t="shared" si="77"/>
        <v>2.1160683491888777</v>
      </c>
      <c r="DN53" s="24">
        <f t="shared" si="77"/>
        <v>3.529387933086781</v>
      </c>
      <c r="DO53" s="24">
        <f t="shared" si="77"/>
        <v>2.6314575172413797</v>
      </c>
      <c r="DP53" s="24">
        <f t="shared" si="77"/>
        <v>3.7750430597771021</v>
      </c>
      <c r="DQ53" s="24">
        <f t="shared" si="77"/>
        <v>1.8484604089058303</v>
      </c>
      <c r="DR53" s="24">
        <f t="shared" si="77"/>
        <v>1.9952804025719877</v>
      </c>
      <c r="DS53" s="24">
        <f t="shared" si="77"/>
        <v>1.824080057604154</v>
      </c>
      <c r="DT53" s="24">
        <f t="shared" si="77"/>
        <v>3.1025005348737698</v>
      </c>
      <c r="DU53" s="24">
        <f t="shared" si="77"/>
        <v>3.4529136862184071</v>
      </c>
      <c r="DV53" s="24">
        <f t="shared" si="77"/>
        <v>2.1511050412114243</v>
      </c>
      <c r="DW53" s="24">
        <f t="shared" si="77"/>
        <v>1.576379689996114</v>
      </c>
      <c r="DX53" s="24">
        <f t="shared" si="77"/>
        <v>3.4576213857064921</v>
      </c>
      <c r="DY53" s="24">
        <f t="shared" si="77"/>
        <v>2.2593081025449102</v>
      </c>
      <c r="DZ53" s="24">
        <f t="shared" si="77"/>
        <v>2.9132147239263806</v>
      </c>
      <c r="EA53" s="24">
        <f t="shared" si="77"/>
        <v>3.5421684608558093</v>
      </c>
      <c r="EB53" s="24">
        <f t="shared" si="77"/>
        <v>2.743940580688724</v>
      </c>
      <c r="EC53" s="24">
        <f t="shared" ref="EC53:EW53" si="78">+EC27/EC32</f>
        <v>2.4351235478733373</v>
      </c>
      <c r="ED53" s="24">
        <f t="shared" si="78"/>
        <v>1.9225749822316986</v>
      </c>
      <c r="EE53" s="24">
        <f t="shared" si="78"/>
        <v>1.7251609439349151</v>
      </c>
      <c r="EF53" s="24">
        <f t="shared" si="78"/>
        <v>5.5675573878963709</v>
      </c>
      <c r="EG53" s="24">
        <f t="shared" si="78"/>
        <v>1.587677145708583</v>
      </c>
      <c r="EH53" s="24">
        <f t="shared" si="78"/>
        <v>2.2664083529225487</v>
      </c>
      <c r="EI53" s="24">
        <f t="shared" si="78"/>
        <v>2.1328419546105093</v>
      </c>
      <c r="EJ53" s="24">
        <f t="shared" si="78"/>
        <v>2.9728459218298355</v>
      </c>
      <c r="EK53" s="24">
        <f t="shared" si="78"/>
        <v>4.1490672296484288</v>
      </c>
      <c r="EL53" s="24">
        <f t="shared" si="78"/>
        <v>2.7639861589590171</v>
      </c>
      <c r="EM53" s="24">
        <f t="shared" si="78"/>
        <v>2.0145231578947369</v>
      </c>
      <c r="EN53" s="24">
        <f t="shared" si="78"/>
        <v>1.804186756426196</v>
      </c>
      <c r="EO53" s="24">
        <f t="shared" si="78"/>
        <v>1.7683035233996771</v>
      </c>
      <c r="EP53" s="24">
        <f t="shared" si="78"/>
        <v>3.9997721701514055</v>
      </c>
      <c r="EQ53" s="24">
        <f t="shared" si="78"/>
        <v>1.9044418057479606</v>
      </c>
      <c r="ER53" s="24">
        <f t="shared" si="78"/>
        <v>2.1765377685880463</v>
      </c>
      <c r="ES53" s="24">
        <f t="shared" si="78"/>
        <v>4.9888975785569318</v>
      </c>
      <c r="ET53" s="24">
        <f t="shared" si="78"/>
        <v>2.0196870651626848</v>
      </c>
      <c r="EU53" s="24">
        <f t="shared" si="78"/>
        <v>2.3648945380860273</v>
      </c>
      <c r="EV53" s="24">
        <f t="shared" si="78"/>
        <v>2.3153316181921251</v>
      </c>
      <c r="EW53" s="24">
        <f t="shared" si="78"/>
        <v>2.2095107845377679</v>
      </c>
      <c r="EX53" s="24">
        <v>0</v>
      </c>
      <c r="EY53" s="24">
        <f t="shared" ref="EY53:FZ53" si="79">+EY27/EY32</f>
        <v>11.820209376422394</v>
      </c>
      <c r="EZ53" s="24">
        <f t="shared" si="79"/>
        <v>2.2827281414237937</v>
      </c>
      <c r="FA53" s="24">
        <f t="shared" si="79"/>
        <v>1.2967543252595155</v>
      </c>
      <c r="FB53" s="24">
        <f t="shared" si="79"/>
        <v>1.9573052362707535</v>
      </c>
      <c r="FC53" s="24">
        <f t="shared" si="79"/>
        <v>4.0748533653846151</v>
      </c>
      <c r="FD53" s="24">
        <f t="shared" si="79"/>
        <v>2.2724931151152727</v>
      </c>
      <c r="FE53" s="24">
        <f t="shared" si="79"/>
        <v>3.8831688942224734</v>
      </c>
      <c r="FF53" s="24">
        <f t="shared" si="79"/>
        <v>1.6616014368799177</v>
      </c>
      <c r="FG53" s="24">
        <f t="shared" si="79"/>
        <v>2.5882848808366243</v>
      </c>
      <c r="FH53" s="24">
        <f t="shared" si="79"/>
        <v>2.533603876438522</v>
      </c>
      <c r="FI53" s="24">
        <f t="shared" si="79"/>
        <v>1.3838385944014295</v>
      </c>
      <c r="FJ53" s="24">
        <f t="shared" si="79"/>
        <v>1.1052220576275125</v>
      </c>
      <c r="FK53" s="24">
        <f t="shared" si="79"/>
        <v>3.3092187469449206</v>
      </c>
      <c r="FL53" s="24">
        <f t="shared" si="79"/>
        <v>2.2336045330503334</v>
      </c>
      <c r="FM53" s="24">
        <f t="shared" si="79"/>
        <v>1.7752093558882391</v>
      </c>
      <c r="FN53" s="24">
        <f t="shared" si="79"/>
        <v>3.1593573511832949</v>
      </c>
      <c r="FO53" s="24">
        <f t="shared" si="79"/>
        <v>3.7864291593686894</v>
      </c>
      <c r="FP53" s="24">
        <f t="shared" si="79"/>
        <v>5.2373216701054792</v>
      </c>
      <c r="FQ53" s="24">
        <f t="shared" si="79"/>
        <v>3.6012711869347966</v>
      </c>
      <c r="FR53" s="24">
        <f t="shared" si="79"/>
        <v>5.3984809674196068</v>
      </c>
      <c r="FS53" s="24">
        <f t="shared" si="79"/>
        <v>1.8269089059674504</v>
      </c>
      <c r="FT53" s="24">
        <f t="shared" si="79"/>
        <v>2.0208006535947711</v>
      </c>
      <c r="FU53" s="24">
        <f t="shared" si="79"/>
        <v>2.4042327586206893</v>
      </c>
      <c r="FV53" s="24">
        <f t="shared" si="79"/>
        <v>1.3310807483998031</v>
      </c>
      <c r="FW53" s="24">
        <f t="shared" si="79"/>
        <v>1.9887505352485499</v>
      </c>
      <c r="FX53" s="24">
        <f t="shared" si="79"/>
        <v>1.5984718813905929</v>
      </c>
      <c r="FY53" s="24">
        <f t="shared" si="79"/>
        <v>2.1655589957595747</v>
      </c>
      <c r="FZ53" s="24">
        <f t="shared" si="79"/>
        <v>2.3469449895342751</v>
      </c>
      <c r="GA53" s="24">
        <f>+GA27/GA32</f>
        <v>4.151348255940011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4.5382272400728922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3.1351702420957177</v>
      </c>
      <c r="F54" s="4">
        <f t="shared" si="80"/>
        <v>3.1351702420957177</v>
      </c>
      <c r="G54" s="4">
        <f t="shared" si="80"/>
        <v>3.1351702420957177</v>
      </c>
      <c r="H54" s="4">
        <f t="shared" si="80"/>
        <v>3.1351702420957177</v>
      </c>
      <c r="I54" s="4">
        <f t="shared" si="80"/>
        <v>3.1351702420957177</v>
      </c>
      <c r="J54" s="4">
        <f t="shared" si="80"/>
        <v>3.1351702420957177</v>
      </c>
      <c r="K54" s="4">
        <f t="shared" si="80"/>
        <v>3.1351702420957177</v>
      </c>
      <c r="L54" s="4">
        <f t="shared" si="80"/>
        <v>3.1351702420957177</v>
      </c>
      <c r="M54" s="4">
        <f t="shared" si="80"/>
        <v>3.1351702420957177</v>
      </c>
      <c r="N54" s="4">
        <f t="shared" si="80"/>
        <v>3.1351702420957177</v>
      </c>
      <c r="O54" s="4">
        <f t="shared" si="80"/>
        <v>3.1351702420957177</v>
      </c>
      <c r="P54" s="4">
        <f t="shared" si="80"/>
        <v>3.1351702420957177</v>
      </c>
      <c r="Q54" s="4">
        <f t="shared" si="80"/>
        <v>3.1351702420957177</v>
      </c>
      <c r="R54" s="4">
        <f t="shared" si="80"/>
        <v>3.1351702420957177</v>
      </c>
      <c r="S54" s="4">
        <f t="shared" si="80"/>
        <v>3.1351702420957177</v>
      </c>
      <c r="T54" s="4">
        <f t="shared" si="80"/>
        <v>3.1351702420957177</v>
      </c>
      <c r="U54" s="4">
        <f t="shared" si="80"/>
        <v>3.1351702420957177</v>
      </c>
      <c r="V54" s="4">
        <f t="shared" si="80"/>
        <v>3.1351702420957177</v>
      </c>
      <c r="W54" s="4">
        <f t="shared" si="80"/>
        <v>3.1351702420957177</v>
      </c>
      <c r="X54" s="4">
        <f t="shared" si="80"/>
        <v>3.1351702420957177</v>
      </c>
      <c r="Y54" s="4">
        <f t="shared" si="80"/>
        <v>3.1351702420957177</v>
      </c>
      <c r="Z54" s="4">
        <f t="shared" si="80"/>
        <v>3.1351702420957177</v>
      </c>
      <c r="AA54" s="4">
        <f t="shared" si="80"/>
        <v>3.1351702420957177</v>
      </c>
      <c r="AB54" s="4">
        <f t="shared" si="80"/>
        <v>3.1351702420957177</v>
      </c>
      <c r="AC54" s="4">
        <f t="shared" si="80"/>
        <v>3.1351702420957177</v>
      </c>
      <c r="AD54" s="4">
        <f t="shared" si="80"/>
        <v>3.1351702420957177</v>
      </c>
      <c r="AE54" s="4">
        <f t="shared" si="80"/>
        <v>3.1351702420957177</v>
      </c>
      <c r="AF54" s="4">
        <f t="shared" si="80"/>
        <v>3.1351702420957177</v>
      </c>
      <c r="AG54" s="4">
        <f t="shared" si="80"/>
        <v>3.1351702420957177</v>
      </c>
      <c r="AH54" s="4">
        <f t="shared" si="80"/>
        <v>3.1351702420957177</v>
      </c>
      <c r="AI54" s="4">
        <f t="shared" si="80"/>
        <v>3.1351702420957177</v>
      </c>
      <c r="AJ54" s="4">
        <f t="shared" si="80"/>
        <v>3.1351702420957177</v>
      </c>
      <c r="AK54" s="4">
        <f t="shared" si="80"/>
        <v>3.1351702420957177</v>
      </c>
      <c r="AL54" s="4">
        <f t="shared" si="80"/>
        <v>3.1351702420957177</v>
      </c>
      <c r="AM54" s="4">
        <f t="shared" si="80"/>
        <v>3.1351702420957177</v>
      </c>
      <c r="AN54" s="4">
        <f t="shared" si="80"/>
        <v>3.1351702420957177</v>
      </c>
      <c r="AO54" s="4">
        <f t="shared" si="80"/>
        <v>3.1351702420957177</v>
      </c>
      <c r="AP54" s="4">
        <f t="shared" si="80"/>
        <v>3.1351702420957177</v>
      </c>
      <c r="AQ54" s="4">
        <f t="shared" si="80"/>
        <v>3.1351702420957177</v>
      </c>
      <c r="AR54" s="4">
        <f t="shared" si="80"/>
        <v>3.1351702420957177</v>
      </c>
      <c r="AS54" s="4">
        <f t="shared" si="80"/>
        <v>3.1351702420957177</v>
      </c>
      <c r="AT54" s="4">
        <f t="shared" si="80"/>
        <v>3.1351702420957177</v>
      </c>
      <c r="AU54" s="4">
        <f t="shared" si="80"/>
        <v>3.1351702420957177</v>
      </c>
      <c r="AV54" s="4">
        <f t="shared" si="80"/>
        <v>3.1351702420957177</v>
      </c>
      <c r="AW54" s="4">
        <f t="shared" si="80"/>
        <v>3.1351702420957177</v>
      </c>
      <c r="AX54" s="4">
        <f t="shared" si="80"/>
        <v>3.1351702420957177</v>
      </c>
      <c r="AY54" s="4">
        <f t="shared" si="80"/>
        <v>3.1351702420957177</v>
      </c>
      <c r="AZ54" s="4">
        <f t="shared" si="80"/>
        <v>3.1351702420957177</v>
      </c>
      <c r="BA54" s="4">
        <f t="shared" si="80"/>
        <v>3.1351702420957177</v>
      </c>
      <c r="BB54" s="4">
        <f t="shared" si="80"/>
        <v>3.1351702420957177</v>
      </c>
      <c r="BC54" s="4">
        <f t="shared" si="80"/>
        <v>3.1351702420957177</v>
      </c>
      <c r="BD54" s="4">
        <f t="shared" si="80"/>
        <v>3.1351702420957177</v>
      </c>
      <c r="BE54" s="4">
        <f t="shared" si="80"/>
        <v>3.1351702420957177</v>
      </c>
      <c r="BF54" s="4">
        <f t="shared" si="80"/>
        <v>3.1351702420957177</v>
      </c>
      <c r="BG54" s="4">
        <f t="shared" si="80"/>
        <v>3.1351702420957177</v>
      </c>
      <c r="BH54" s="4">
        <f t="shared" si="80"/>
        <v>3.1351702420957177</v>
      </c>
      <c r="BI54" s="4">
        <f t="shared" si="80"/>
        <v>3.1351702420957177</v>
      </c>
      <c r="BJ54" s="4">
        <f t="shared" si="80"/>
        <v>3.1351702420957177</v>
      </c>
      <c r="BK54" s="4">
        <f t="shared" si="80"/>
        <v>3.1351702420957177</v>
      </c>
      <c r="BL54" s="4">
        <f t="shared" si="80"/>
        <v>3.1351702420957177</v>
      </c>
      <c r="BM54" s="4">
        <f t="shared" si="80"/>
        <v>3.1351702420957177</v>
      </c>
      <c r="BN54" s="4">
        <f t="shared" si="80"/>
        <v>3.1351702420957177</v>
      </c>
      <c r="BO54" s="4">
        <f t="shared" si="80"/>
        <v>3.1351702420957177</v>
      </c>
      <c r="BP54" s="4">
        <f t="shared" si="80"/>
        <v>3.1351702420957177</v>
      </c>
      <c r="BQ54" s="4">
        <f t="shared" ref="BQ54:EB54" si="81">SUM($E$53:$FZ$53)/178</f>
        <v>3.1351702420957177</v>
      </c>
      <c r="BR54" s="4">
        <f t="shared" si="81"/>
        <v>3.1351702420957177</v>
      </c>
      <c r="BS54" s="4">
        <f t="shared" si="81"/>
        <v>3.1351702420957177</v>
      </c>
      <c r="BT54" s="4">
        <f t="shared" si="81"/>
        <v>3.1351702420957177</v>
      </c>
      <c r="BU54" s="4">
        <f t="shared" si="81"/>
        <v>3.1351702420957177</v>
      </c>
      <c r="BV54" s="4">
        <f t="shared" si="81"/>
        <v>3.1351702420957177</v>
      </c>
      <c r="BW54" s="4">
        <f t="shared" si="81"/>
        <v>3.1351702420957177</v>
      </c>
      <c r="BX54" s="4">
        <f t="shared" si="81"/>
        <v>3.1351702420957177</v>
      </c>
      <c r="BY54" s="4">
        <f t="shared" si="81"/>
        <v>3.1351702420957177</v>
      </c>
      <c r="BZ54" s="4">
        <f t="shared" si="81"/>
        <v>3.1351702420957177</v>
      </c>
      <c r="CA54" s="4">
        <f t="shared" si="81"/>
        <v>3.1351702420957177</v>
      </c>
      <c r="CB54" s="4">
        <f t="shared" si="81"/>
        <v>3.1351702420957177</v>
      </c>
      <c r="CC54" s="4">
        <f t="shared" si="81"/>
        <v>3.1351702420957177</v>
      </c>
      <c r="CD54" s="4">
        <f t="shared" si="81"/>
        <v>3.1351702420957177</v>
      </c>
      <c r="CE54" s="4">
        <f t="shared" si="81"/>
        <v>3.1351702420957177</v>
      </c>
      <c r="CF54" s="4">
        <f t="shared" si="81"/>
        <v>3.1351702420957177</v>
      </c>
      <c r="CG54" s="4">
        <f t="shared" si="81"/>
        <v>3.1351702420957177</v>
      </c>
      <c r="CH54" s="4">
        <f t="shared" si="81"/>
        <v>3.1351702420957177</v>
      </c>
      <c r="CI54" s="4">
        <f t="shared" si="81"/>
        <v>3.1351702420957177</v>
      </c>
      <c r="CJ54" s="4">
        <f t="shared" si="81"/>
        <v>3.1351702420957177</v>
      </c>
      <c r="CK54" s="4">
        <f t="shared" si="81"/>
        <v>3.1351702420957177</v>
      </c>
      <c r="CL54" s="4">
        <f t="shared" si="81"/>
        <v>3.1351702420957177</v>
      </c>
      <c r="CM54" s="4">
        <f t="shared" si="81"/>
        <v>3.1351702420957177</v>
      </c>
      <c r="CN54" s="4">
        <f t="shared" si="81"/>
        <v>3.1351702420957177</v>
      </c>
      <c r="CO54" s="4">
        <f t="shared" si="81"/>
        <v>3.1351702420957177</v>
      </c>
      <c r="CP54" s="4">
        <f t="shared" si="81"/>
        <v>3.1351702420957177</v>
      </c>
      <c r="CQ54" s="4">
        <f t="shared" si="81"/>
        <v>3.1351702420957177</v>
      </c>
      <c r="CR54" s="4">
        <f t="shared" si="81"/>
        <v>3.1351702420957177</v>
      </c>
      <c r="CS54" s="4">
        <f t="shared" si="81"/>
        <v>3.1351702420957177</v>
      </c>
      <c r="CT54" s="4">
        <f t="shared" si="81"/>
        <v>3.1351702420957177</v>
      </c>
      <c r="CU54" s="4">
        <f t="shared" si="81"/>
        <v>3.1351702420957177</v>
      </c>
      <c r="CV54" s="4">
        <f t="shared" si="81"/>
        <v>3.1351702420957177</v>
      </c>
      <c r="CW54" s="4">
        <f t="shared" si="81"/>
        <v>3.1351702420957177</v>
      </c>
      <c r="CX54" s="4">
        <f t="shared" si="81"/>
        <v>3.1351702420957177</v>
      </c>
      <c r="CY54" s="4">
        <f t="shared" si="81"/>
        <v>3.1351702420957177</v>
      </c>
      <c r="CZ54" s="4">
        <f t="shared" si="81"/>
        <v>3.1351702420957177</v>
      </c>
      <c r="DA54" s="4">
        <f t="shared" si="81"/>
        <v>3.1351702420957177</v>
      </c>
      <c r="DB54" s="4">
        <f t="shared" si="81"/>
        <v>3.1351702420957177</v>
      </c>
      <c r="DC54" s="4">
        <f t="shared" si="81"/>
        <v>3.1351702420957177</v>
      </c>
      <c r="DD54" s="4">
        <f t="shared" si="81"/>
        <v>3.1351702420957177</v>
      </c>
      <c r="DE54" s="4">
        <f t="shared" si="81"/>
        <v>3.1351702420957177</v>
      </c>
      <c r="DF54" s="4">
        <f t="shared" si="81"/>
        <v>3.1351702420957177</v>
      </c>
      <c r="DG54" s="4">
        <f t="shared" si="81"/>
        <v>3.1351702420957177</v>
      </c>
      <c r="DH54" s="4">
        <f t="shared" si="81"/>
        <v>3.1351702420957177</v>
      </c>
      <c r="DI54" s="4">
        <f t="shared" si="81"/>
        <v>3.1351702420957177</v>
      </c>
      <c r="DJ54" s="4">
        <f t="shared" si="81"/>
        <v>3.1351702420957177</v>
      </c>
      <c r="DK54" s="4">
        <f t="shared" si="81"/>
        <v>3.1351702420957177</v>
      </c>
      <c r="DL54" s="4">
        <f t="shared" si="81"/>
        <v>3.1351702420957177</v>
      </c>
      <c r="DM54" s="4">
        <f t="shared" si="81"/>
        <v>3.1351702420957177</v>
      </c>
      <c r="DN54" s="4">
        <f t="shared" si="81"/>
        <v>3.1351702420957177</v>
      </c>
      <c r="DO54" s="4">
        <f t="shared" si="81"/>
        <v>3.1351702420957177</v>
      </c>
      <c r="DP54" s="4">
        <f t="shared" si="81"/>
        <v>3.1351702420957177</v>
      </c>
      <c r="DQ54" s="4">
        <f t="shared" si="81"/>
        <v>3.1351702420957177</v>
      </c>
      <c r="DR54" s="4">
        <f t="shared" si="81"/>
        <v>3.1351702420957177</v>
      </c>
      <c r="DS54" s="4">
        <f t="shared" si="81"/>
        <v>3.1351702420957177</v>
      </c>
      <c r="DT54" s="4">
        <f t="shared" si="81"/>
        <v>3.1351702420957177</v>
      </c>
      <c r="DU54" s="4">
        <f t="shared" si="81"/>
        <v>3.1351702420957177</v>
      </c>
      <c r="DV54" s="4">
        <f t="shared" si="81"/>
        <v>3.1351702420957177</v>
      </c>
      <c r="DW54" s="4">
        <f t="shared" si="81"/>
        <v>3.1351702420957177</v>
      </c>
      <c r="DX54" s="4">
        <f t="shared" si="81"/>
        <v>3.1351702420957177</v>
      </c>
      <c r="DY54" s="4">
        <f t="shared" si="81"/>
        <v>3.1351702420957177</v>
      </c>
      <c r="DZ54" s="4">
        <f t="shared" si="81"/>
        <v>3.1351702420957177</v>
      </c>
      <c r="EA54" s="4">
        <f t="shared" si="81"/>
        <v>3.1351702420957177</v>
      </c>
      <c r="EB54" s="4">
        <f t="shared" si="81"/>
        <v>3.1351702420957177</v>
      </c>
      <c r="EC54" s="4">
        <f t="shared" ref="EC54:GB54" si="82">SUM($E$53:$FZ$53)/178</f>
        <v>3.1351702420957177</v>
      </c>
      <c r="ED54" s="4">
        <f t="shared" si="82"/>
        <v>3.1351702420957177</v>
      </c>
      <c r="EE54" s="4">
        <f t="shared" si="82"/>
        <v>3.1351702420957177</v>
      </c>
      <c r="EF54" s="4">
        <f t="shared" si="82"/>
        <v>3.1351702420957177</v>
      </c>
      <c r="EG54" s="4">
        <f t="shared" si="82"/>
        <v>3.1351702420957177</v>
      </c>
      <c r="EH54" s="4">
        <f t="shared" si="82"/>
        <v>3.1351702420957177</v>
      </c>
      <c r="EI54" s="4">
        <f t="shared" si="82"/>
        <v>3.1351702420957177</v>
      </c>
      <c r="EJ54" s="4">
        <f t="shared" si="82"/>
        <v>3.1351702420957177</v>
      </c>
      <c r="EK54" s="4">
        <f t="shared" si="82"/>
        <v>3.1351702420957177</v>
      </c>
      <c r="EL54" s="4">
        <f t="shared" si="82"/>
        <v>3.1351702420957177</v>
      </c>
      <c r="EM54" s="4">
        <f t="shared" si="82"/>
        <v>3.1351702420957177</v>
      </c>
      <c r="EN54" s="4">
        <f t="shared" si="82"/>
        <v>3.1351702420957177</v>
      </c>
      <c r="EO54" s="4">
        <f t="shared" si="82"/>
        <v>3.1351702420957177</v>
      </c>
      <c r="EP54" s="4">
        <f t="shared" si="82"/>
        <v>3.1351702420957177</v>
      </c>
      <c r="EQ54" s="4">
        <f t="shared" si="82"/>
        <v>3.1351702420957177</v>
      </c>
      <c r="ER54" s="4">
        <f t="shared" si="82"/>
        <v>3.1351702420957177</v>
      </c>
      <c r="ES54" s="4">
        <f t="shared" si="82"/>
        <v>3.1351702420957177</v>
      </c>
      <c r="ET54" s="4">
        <f t="shared" si="82"/>
        <v>3.1351702420957177</v>
      </c>
      <c r="EU54" s="4">
        <f t="shared" si="82"/>
        <v>3.1351702420957177</v>
      </c>
      <c r="EV54" s="4">
        <f t="shared" si="82"/>
        <v>3.1351702420957177</v>
      </c>
      <c r="EW54" s="4">
        <f t="shared" si="82"/>
        <v>3.1351702420957177</v>
      </c>
      <c r="EX54" s="4">
        <f t="shared" si="82"/>
        <v>3.1351702420957177</v>
      </c>
      <c r="EY54" s="4">
        <f t="shared" si="82"/>
        <v>3.1351702420957177</v>
      </c>
      <c r="EZ54" s="4">
        <f t="shared" si="82"/>
        <v>3.1351702420957177</v>
      </c>
      <c r="FA54" s="4">
        <f t="shared" si="82"/>
        <v>3.1351702420957177</v>
      </c>
      <c r="FB54" s="4">
        <f t="shared" si="82"/>
        <v>3.1351702420957177</v>
      </c>
      <c r="FC54" s="4">
        <f t="shared" si="82"/>
        <v>3.1351702420957177</v>
      </c>
      <c r="FD54" s="4">
        <f t="shared" si="82"/>
        <v>3.1351702420957177</v>
      </c>
      <c r="FE54" s="4">
        <f t="shared" si="82"/>
        <v>3.1351702420957177</v>
      </c>
      <c r="FF54" s="4">
        <f t="shared" si="82"/>
        <v>3.1351702420957177</v>
      </c>
      <c r="FG54" s="4">
        <f t="shared" si="82"/>
        <v>3.1351702420957177</v>
      </c>
      <c r="FH54" s="4">
        <f t="shared" si="82"/>
        <v>3.1351702420957177</v>
      </c>
      <c r="FI54" s="4">
        <f t="shared" si="82"/>
        <v>3.1351702420957177</v>
      </c>
      <c r="FJ54" s="4">
        <f t="shared" si="82"/>
        <v>3.1351702420957177</v>
      </c>
      <c r="FK54" s="4">
        <f t="shared" si="82"/>
        <v>3.1351702420957177</v>
      </c>
      <c r="FL54" s="4">
        <f t="shared" si="82"/>
        <v>3.1351702420957177</v>
      </c>
      <c r="FM54" s="4">
        <f t="shared" si="82"/>
        <v>3.1351702420957177</v>
      </c>
      <c r="FN54" s="4">
        <f t="shared" si="82"/>
        <v>3.1351702420957177</v>
      </c>
      <c r="FO54" s="4">
        <f t="shared" si="82"/>
        <v>3.1351702420957177</v>
      </c>
      <c r="FP54" s="4">
        <f t="shared" si="82"/>
        <v>3.1351702420957177</v>
      </c>
      <c r="FQ54" s="4">
        <f t="shared" si="82"/>
        <v>3.1351702420957177</v>
      </c>
      <c r="FR54" s="4">
        <f t="shared" si="82"/>
        <v>3.1351702420957177</v>
      </c>
      <c r="FS54" s="4">
        <f t="shared" si="82"/>
        <v>3.1351702420957177</v>
      </c>
      <c r="FT54" s="4">
        <f t="shared" si="82"/>
        <v>3.1351702420957177</v>
      </c>
      <c r="FU54" s="4">
        <f t="shared" si="82"/>
        <v>3.1351702420957177</v>
      </c>
      <c r="FV54" s="4">
        <f t="shared" si="82"/>
        <v>3.1351702420957177</v>
      </c>
      <c r="FW54" s="4">
        <f t="shared" si="82"/>
        <v>3.1351702420957177</v>
      </c>
      <c r="FX54" s="4">
        <f t="shared" si="82"/>
        <v>3.1351702420957177</v>
      </c>
      <c r="FY54" s="4">
        <f t="shared" si="82"/>
        <v>3.1351702420957177</v>
      </c>
      <c r="FZ54" s="4">
        <f t="shared" si="82"/>
        <v>3.1351702420957177</v>
      </c>
      <c r="GA54" s="4">
        <f t="shared" si="82"/>
        <v>3.1351702420957177</v>
      </c>
      <c r="GB54" s="4">
        <f t="shared" si="82"/>
        <v>3.1351702420957177</v>
      </c>
      <c r="GC54" s="4"/>
      <c r="GD54" s="4"/>
      <c r="GE54" s="4"/>
      <c r="GF54" s="4"/>
      <c r="GG54" s="4"/>
      <c r="GH54" s="4">
        <f>SUM($E$53:$FZ$53)/177</f>
        <v>3.1528830683222471</v>
      </c>
      <c r="GI54" s="84"/>
    </row>
    <row r="55" spans="1:256" ht="27" customHeight="1">
      <c r="B55" s="33" t="s">
        <v>586</v>
      </c>
      <c r="E55" s="24">
        <f t="shared" ref="E55:BP55" si="83">+E27/(E18-E17)</f>
        <v>6.6297303537983936</v>
      </c>
      <c r="F55" s="24">
        <f t="shared" si="83"/>
        <v>6.6218717660093063</v>
      </c>
      <c r="G55" s="24">
        <f t="shared" si="83"/>
        <v>8.4701883159105691</v>
      </c>
      <c r="H55" s="24">
        <f t="shared" si="83"/>
        <v>4.9944755237290401</v>
      </c>
      <c r="I55" s="24">
        <f t="shared" si="83"/>
        <v>2.3022283350617241</v>
      </c>
      <c r="J55" s="24">
        <f t="shared" si="83"/>
        <v>2.0356876584323276</v>
      </c>
      <c r="K55" s="24">
        <f t="shared" si="83"/>
        <v>7.0552970627258667</v>
      </c>
      <c r="L55" s="24">
        <f t="shared" si="83"/>
        <v>3.1774580523271574</v>
      </c>
      <c r="M55" s="24">
        <f t="shared" si="83"/>
        <v>2.8666257232768246</v>
      </c>
      <c r="N55" s="24">
        <f t="shared" si="83"/>
        <v>8.2215746421267895</v>
      </c>
      <c r="O55" s="24">
        <f t="shared" si="83"/>
        <v>10.856736589877249</v>
      </c>
      <c r="P55" s="24">
        <f t="shared" si="83"/>
        <v>7.4350811941122563</v>
      </c>
      <c r="Q55" s="24">
        <f t="shared" si="83"/>
        <v>5.8030654682638865</v>
      </c>
      <c r="R55" s="24">
        <f t="shared" si="83"/>
        <v>1.3967608448471902</v>
      </c>
      <c r="S55" s="24">
        <f t="shared" si="83"/>
        <v>5.3241857340549359</v>
      </c>
      <c r="T55" s="24">
        <f t="shared" si="83"/>
        <v>1.8731465527005293</v>
      </c>
      <c r="U55" s="24">
        <f t="shared" si="83"/>
        <v>3.9207889143991808</v>
      </c>
      <c r="V55" s="24">
        <f t="shared" si="83"/>
        <v>1.9290894125114046</v>
      </c>
      <c r="W55" s="24">
        <f t="shared" si="83"/>
        <v>1.3659719026702921</v>
      </c>
      <c r="X55" s="24">
        <f t="shared" si="83"/>
        <v>2.2645638226563247</v>
      </c>
      <c r="Y55" s="24">
        <f t="shared" si="83"/>
        <v>3.2608854728514918</v>
      </c>
      <c r="Z55" s="24">
        <f t="shared" si="83"/>
        <v>3.5049875311720697</v>
      </c>
      <c r="AA55" s="24">
        <f t="shared" si="83"/>
        <v>1.5544597062109939</v>
      </c>
      <c r="AB55" s="24">
        <f>+AB27/(AB18-AB17)</f>
        <v>2.3818372770919067</v>
      </c>
      <c r="AC55" s="24">
        <f t="shared" si="83"/>
        <v>3.6933862036204466</v>
      </c>
      <c r="AD55" s="24">
        <f t="shared" si="83"/>
        <v>6.3038115788990403</v>
      </c>
      <c r="AE55" s="24">
        <f t="shared" si="83"/>
        <v>4.4010273451485853</v>
      </c>
      <c r="AF55" s="24">
        <f t="shared" si="83"/>
        <v>4.7049067634786299</v>
      </c>
      <c r="AG55" s="24">
        <f t="shared" si="83"/>
        <v>3.6784012403383568</v>
      </c>
      <c r="AH55" s="24">
        <f t="shared" si="83"/>
        <v>1.9679518109698351</v>
      </c>
      <c r="AI55" s="24">
        <f t="shared" si="83"/>
        <v>2.7961854036601519</v>
      </c>
      <c r="AJ55" s="24">
        <f t="shared" si="83"/>
        <v>3.7355408265689096</v>
      </c>
      <c r="AK55" s="24">
        <f t="shared" si="83"/>
        <v>2.6605643101122305</v>
      </c>
      <c r="AL55" s="24">
        <f t="shared" si="83"/>
        <v>2.2428428231502822</v>
      </c>
      <c r="AM55" s="24">
        <f t="shared" si="83"/>
        <v>1.613777531494627</v>
      </c>
      <c r="AN55" s="24">
        <f t="shared" si="83"/>
        <v>3.6588174923936245</v>
      </c>
      <c r="AO55" s="24">
        <f t="shared" si="83"/>
        <v>2.2032608565078986</v>
      </c>
      <c r="AP55" s="24">
        <f t="shared" si="83"/>
        <v>2.7109244489103812</v>
      </c>
      <c r="AQ55" s="24">
        <f t="shared" si="83"/>
        <v>3.4604936523477012</v>
      </c>
      <c r="AR55" s="24">
        <f t="shared" si="83"/>
        <v>7.2237602952222471</v>
      </c>
      <c r="AS55" s="24">
        <f t="shared" si="83"/>
        <v>2.1698467692967105</v>
      </c>
      <c r="AT55" s="24">
        <f t="shared" si="83"/>
        <v>5.4035139461454174</v>
      </c>
      <c r="AU55" s="24">
        <f t="shared" si="83"/>
        <v>5.5060373470078856</v>
      </c>
      <c r="AV55" s="24">
        <f t="shared" si="83"/>
        <v>2.9882100458790046</v>
      </c>
      <c r="AW55" s="24">
        <f t="shared" si="83"/>
        <v>20.540891530460623</v>
      </c>
      <c r="AX55" s="24">
        <f t="shared" si="83"/>
        <v>2.376241208347746</v>
      </c>
      <c r="AY55" s="24">
        <f t="shared" si="83"/>
        <v>2.7252245453420763</v>
      </c>
      <c r="AZ55" s="24">
        <f t="shared" si="83"/>
        <v>2.0837620627261764</v>
      </c>
      <c r="BA55" s="24">
        <f t="shared" si="83"/>
        <v>2.2734299534530811</v>
      </c>
      <c r="BB55" s="24">
        <f t="shared" si="83"/>
        <v>6.1311055301633859</v>
      </c>
      <c r="BC55" s="24">
        <f t="shared" si="83"/>
        <v>5.325570406278433</v>
      </c>
      <c r="BD55" s="24">
        <f t="shared" si="83"/>
        <v>3.9817168975860593</v>
      </c>
      <c r="BE55" s="24">
        <f t="shared" si="83"/>
        <v>3.6608133840258219</v>
      </c>
      <c r="BF55" s="24">
        <f t="shared" si="83"/>
        <v>3.1390754396815579</v>
      </c>
      <c r="BG55" s="24">
        <f t="shared" si="83"/>
        <v>4.4326632485421822</v>
      </c>
      <c r="BH55" s="24">
        <f t="shared" si="83"/>
        <v>4.2088066310466496</v>
      </c>
      <c r="BI55" s="24">
        <f t="shared" si="83"/>
        <v>3.6025909673788949</v>
      </c>
      <c r="BJ55" s="24">
        <f t="shared" si="83"/>
        <v>4.4085681298744142</v>
      </c>
      <c r="BK55" s="24">
        <f t="shared" si="83"/>
        <v>4.5723435658914724</v>
      </c>
      <c r="BL55" s="24">
        <f t="shared" si="83"/>
        <v>4.4313511819179165</v>
      </c>
      <c r="BM55" s="24">
        <f t="shared" si="83"/>
        <v>4.9594850257267247</v>
      </c>
      <c r="BN55" s="24">
        <f t="shared" si="83"/>
        <v>1.9518457598384011</v>
      </c>
      <c r="BO55" s="24">
        <f t="shared" si="83"/>
        <v>1.4785954998214217</v>
      </c>
      <c r="BP55" s="24">
        <f t="shared" si="83"/>
        <v>3.9052831218336128</v>
      </c>
      <c r="BQ55" s="24">
        <f t="shared" ref="BQ55:EB55" si="84">+BQ27/(BQ18-BQ17)</f>
        <v>3.5495880573694967</v>
      </c>
      <c r="BR55" s="24">
        <f t="shared" si="84"/>
        <v>4.8571906758581482</v>
      </c>
      <c r="BS55" s="24">
        <f t="shared" si="84"/>
        <v>3.1535075224544862</v>
      </c>
      <c r="BT55" s="24">
        <f t="shared" si="84"/>
        <v>3.831519270099081</v>
      </c>
      <c r="BU55" s="24">
        <f t="shared" si="84"/>
        <v>4.2312559247294077</v>
      </c>
      <c r="BV55" s="24">
        <f t="shared" si="84"/>
        <v>3.3998083406985495</v>
      </c>
      <c r="BW55" s="24">
        <f t="shared" si="84"/>
        <v>6.204495821025902</v>
      </c>
      <c r="BX55" s="24">
        <f t="shared" si="84"/>
        <v>3.2627446194147591</v>
      </c>
      <c r="BY55" s="24">
        <f t="shared" si="84"/>
        <v>4.3200812222490645</v>
      </c>
      <c r="BZ55" s="24">
        <f t="shared" si="84"/>
        <v>0.82275101691286667</v>
      </c>
      <c r="CA55" s="24">
        <f t="shared" si="84"/>
        <v>2.2420574734579497</v>
      </c>
      <c r="CB55" s="24">
        <f t="shared" si="84"/>
        <v>2.5970346153846151</v>
      </c>
      <c r="CC55" s="24">
        <f t="shared" si="84"/>
        <v>15.103642594450017</v>
      </c>
      <c r="CD55" s="24">
        <f t="shared" si="84"/>
        <v>5.1727646855135783</v>
      </c>
      <c r="CE55" s="24">
        <f t="shared" si="84"/>
        <v>2.0528206663088797</v>
      </c>
      <c r="CF55" s="24">
        <f t="shared" si="84"/>
        <v>1.6113695630029541</v>
      </c>
      <c r="CG55" s="24">
        <f t="shared" si="84"/>
        <v>2.0666371277854467</v>
      </c>
      <c r="CH55" s="24">
        <f t="shared" si="84"/>
        <v>1.2763650616681765</v>
      </c>
      <c r="CI55" s="24">
        <f t="shared" si="84"/>
        <v>1.9574346381201657</v>
      </c>
      <c r="CJ55" s="24">
        <f t="shared" si="84"/>
        <v>1.3282541036892574</v>
      </c>
      <c r="CK55" s="24">
        <f t="shared" si="84"/>
        <v>2.5997118339721674</v>
      </c>
      <c r="CL55" s="24">
        <f t="shared" si="84"/>
        <v>4.1894562613784396</v>
      </c>
      <c r="CM55" s="24">
        <f t="shared" si="84"/>
        <v>2.8229590064455814</v>
      </c>
      <c r="CN55" s="24">
        <f t="shared" si="84"/>
        <v>4.4411192167093416</v>
      </c>
      <c r="CO55" s="24">
        <f t="shared" si="84"/>
        <v>3.0140808225055258</v>
      </c>
      <c r="CP55" s="24">
        <f t="shared" si="84"/>
        <v>4.1219321260193773</v>
      </c>
      <c r="CQ55" s="24">
        <f t="shared" si="84"/>
        <v>3.860478080792586</v>
      </c>
      <c r="CR55" s="24">
        <f t="shared" si="84"/>
        <v>5.8135448770590799</v>
      </c>
      <c r="CS55" s="24">
        <f t="shared" si="84"/>
        <v>4.1337368430426187</v>
      </c>
      <c r="CT55" s="24">
        <f t="shared" si="84"/>
        <v>6.0763139501019321</v>
      </c>
      <c r="CU55" s="24">
        <f t="shared" si="84"/>
        <v>3.765693200737974</v>
      </c>
      <c r="CV55" s="24">
        <f t="shared" si="84"/>
        <v>8.5261855021394428</v>
      </c>
      <c r="CW55" s="24">
        <f t="shared" si="84"/>
        <v>0.80268301645630291</v>
      </c>
      <c r="CX55" s="24">
        <f t="shared" si="84"/>
        <v>0.85456829902873066</v>
      </c>
      <c r="CY55" s="24">
        <f t="shared" si="84"/>
        <v>1.2188491178099532</v>
      </c>
      <c r="CZ55" s="24">
        <f t="shared" si="84"/>
        <v>1.9978201282051282</v>
      </c>
      <c r="DA55" s="24">
        <f t="shared" si="84"/>
        <v>1.8759278451310128</v>
      </c>
      <c r="DB55" s="24">
        <f t="shared" si="84"/>
        <v>4.6169509876849331</v>
      </c>
      <c r="DC55" s="24">
        <f t="shared" si="84"/>
        <v>2.2120797580704643</v>
      </c>
      <c r="DD55" s="24">
        <f t="shared" si="84"/>
        <v>2.6249553128103278</v>
      </c>
      <c r="DE55" s="24">
        <f t="shared" si="84"/>
        <v>1.6887586055368389</v>
      </c>
      <c r="DF55" s="24">
        <f t="shared" si="84"/>
        <v>4.2211518362087475</v>
      </c>
      <c r="DG55" s="24">
        <f t="shared" si="84"/>
        <v>2.1450192774081214</v>
      </c>
      <c r="DH55" s="24">
        <f t="shared" si="84"/>
        <v>2.7367249290318911</v>
      </c>
      <c r="DI55" s="24">
        <f t="shared" si="84"/>
        <v>3.7352235997343373</v>
      </c>
      <c r="DJ55" s="24">
        <f t="shared" si="84"/>
        <v>3.4434911966288055</v>
      </c>
      <c r="DK55" s="24">
        <f t="shared" si="84"/>
        <v>2.4670652717561725</v>
      </c>
      <c r="DL55" s="24">
        <f t="shared" si="84"/>
        <v>3.0795220436753192</v>
      </c>
      <c r="DM55" s="24">
        <f t="shared" si="84"/>
        <v>1.7965605322297133</v>
      </c>
      <c r="DN55" s="24">
        <f t="shared" si="84"/>
        <v>3.3507501303514</v>
      </c>
      <c r="DO55" s="24">
        <f t="shared" si="84"/>
        <v>2.7738618453575272</v>
      </c>
      <c r="DP55" s="24">
        <f t="shared" si="84"/>
        <v>3.7255734489621291</v>
      </c>
      <c r="DQ55" s="24">
        <f t="shared" si="84"/>
        <v>2.0049688731858355</v>
      </c>
      <c r="DR55" s="24">
        <f t="shared" si="84"/>
        <v>1.4847755294509244</v>
      </c>
      <c r="DS55" s="24">
        <f t="shared" si="84"/>
        <v>2.1728449931744325</v>
      </c>
      <c r="DT55" s="24">
        <f t="shared" si="84"/>
        <v>3.1710806378132115</v>
      </c>
      <c r="DU55" s="24">
        <f t="shared" si="84"/>
        <v>3.0431436913820562</v>
      </c>
      <c r="DV55" s="24">
        <f t="shared" si="84"/>
        <v>2.7573255528255531</v>
      </c>
      <c r="DW55" s="24">
        <f t="shared" si="84"/>
        <v>2.4392933656993963</v>
      </c>
      <c r="DX55" s="24">
        <f t="shared" si="84"/>
        <v>3.1052523272905437</v>
      </c>
      <c r="DY55" s="24">
        <f t="shared" si="84"/>
        <v>2.2837740577859744</v>
      </c>
      <c r="DZ55" s="24">
        <f t="shared" si="84"/>
        <v>2.8051394139886581</v>
      </c>
      <c r="EA55" s="24">
        <f t="shared" si="84"/>
        <v>3.5421684608558093</v>
      </c>
      <c r="EB55" s="24">
        <f t="shared" si="84"/>
        <v>2.7250856764176845</v>
      </c>
      <c r="EC55" s="24">
        <f t="shared" ref="EC55:ES55" si="85">+EC27/(EC18-EC17)</f>
        <v>2.1529453118528949</v>
      </c>
      <c r="ED55" s="24">
        <f t="shared" si="85"/>
        <v>2.7261222947267645</v>
      </c>
      <c r="EE55" s="24">
        <f t="shared" si="85"/>
        <v>1.8203912446512125</v>
      </c>
      <c r="EF55" s="24">
        <f t="shared" si="85"/>
        <v>5.4471744716451207</v>
      </c>
      <c r="EG55" s="24">
        <f t="shared" si="85"/>
        <v>1.6796331070889896</v>
      </c>
      <c r="EH55" s="24">
        <f t="shared" si="85"/>
        <v>3.1525442609063958</v>
      </c>
      <c r="EI55" s="24">
        <f t="shared" si="85"/>
        <v>2.5559195374136325</v>
      </c>
      <c r="EJ55" s="24">
        <f t="shared" si="85"/>
        <v>2.9719121804133426</v>
      </c>
      <c r="EK55" s="24">
        <f t="shared" si="85"/>
        <v>5.055896573235299</v>
      </c>
      <c r="EL55" s="24">
        <f t="shared" si="85"/>
        <v>2.7639861589590171</v>
      </c>
      <c r="EM55" s="24">
        <f t="shared" si="85"/>
        <v>2.5684719654041159</v>
      </c>
      <c r="EN55" s="24">
        <f t="shared" si="85"/>
        <v>2.7605103750483311</v>
      </c>
      <c r="EO55" s="24">
        <f t="shared" si="85"/>
        <v>2.2029360518688534</v>
      </c>
      <c r="EP55" s="24">
        <f t="shared" si="85"/>
        <v>4.5459157083936521</v>
      </c>
      <c r="EQ55" s="24">
        <f t="shared" si="85"/>
        <v>2.6906179129516294</v>
      </c>
      <c r="ER55" s="24">
        <f t="shared" si="85"/>
        <v>2.9965348759780257</v>
      </c>
      <c r="ES55" s="24">
        <f t="shared" si="85"/>
        <v>4.759205701457911</v>
      </c>
      <c r="ET55" s="24">
        <f>+ET27/(ET18-ET17)</f>
        <v>2.0584152799360318</v>
      </c>
      <c r="EU55" s="24">
        <f>+EU27/(EU18-EU17)</f>
        <v>3.9639754525454474</v>
      </c>
      <c r="EV55" s="24">
        <f>+EV27/(EV18-EV17)</f>
        <v>1.8082516005993734</v>
      </c>
      <c r="EW55" s="24">
        <f>+EW27/(EW18-EW17)</f>
        <v>3.0444324952768493</v>
      </c>
      <c r="EX55" s="24">
        <v>0</v>
      </c>
      <c r="EY55" s="24">
        <f t="shared" ref="EY55:FZ55" si="86">+EY27/(EY18-EY17)</f>
        <v>12.124524778229841</v>
      </c>
      <c r="EZ55" s="24">
        <f t="shared" si="86"/>
        <v>3.0002747360571451</v>
      </c>
      <c r="FA55" s="24">
        <f t="shared" si="86"/>
        <v>2.3717237560319595</v>
      </c>
      <c r="FB55" s="24">
        <f t="shared" si="86"/>
        <v>2.2094084786232373</v>
      </c>
      <c r="FC55" s="24">
        <f t="shared" si="86"/>
        <v>4.120612940175536</v>
      </c>
      <c r="FD55" s="24">
        <f t="shared" si="86"/>
        <v>2.1377319549475087</v>
      </c>
      <c r="FE55" s="24">
        <f t="shared" si="86"/>
        <v>12.676305958684544</v>
      </c>
      <c r="FF55" s="24">
        <f t="shared" si="86"/>
        <v>1.8044959502637901</v>
      </c>
      <c r="FG55" s="24">
        <f t="shared" si="86"/>
        <v>1.977192578219743</v>
      </c>
      <c r="FH55" s="24">
        <f t="shared" si="86"/>
        <v>4.1302257528836224</v>
      </c>
      <c r="FI55" s="24">
        <f t="shared" si="86"/>
        <v>1.3533105205678924</v>
      </c>
      <c r="FJ55" s="24">
        <f t="shared" si="86"/>
        <v>1.4069620440385291</v>
      </c>
      <c r="FK55" s="24">
        <f t="shared" si="86"/>
        <v>4.4466730306082232</v>
      </c>
      <c r="FL55" s="24">
        <f t="shared" si="86"/>
        <v>2.6258498048371859</v>
      </c>
      <c r="FM55" s="24">
        <f t="shared" si="86"/>
        <v>2.1226331855350815</v>
      </c>
      <c r="FN55" s="24">
        <f t="shared" si="86"/>
        <v>3.4022574404359562</v>
      </c>
      <c r="FO55" s="24">
        <f t="shared" si="86"/>
        <v>3.4931825045032321</v>
      </c>
      <c r="FP55" s="24">
        <f t="shared" si="86"/>
        <v>5.0854288650584305</v>
      </c>
      <c r="FQ55" s="24">
        <f t="shared" si="86"/>
        <v>3.8842518268831676</v>
      </c>
      <c r="FR55" s="24">
        <f t="shared" si="86"/>
        <v>4.5479206016626836</v>
      </c>
      <c r="FS55" s="24">
        <f t="shared" si="86"/>
        <v>1.8983648020327875</v>
      </c>
      <c r="FT55" s="24">
        <f t="shared" si="86"/>
        <v>5.1640870751329233</v>
      </c>
      <c r="FU55" s="24">
        <f t="shared" si="86"/>
        <v>2.5934137557907548</v>
      </c>
      <c r="FV55" s="24">
        <f t="shared" si="86"/>
        <v>1.7147591674925668</v>
      </c>
      <c r="FW55" s="24">
        <f t="shared" si="86"/>
        <v>2.4775299561039263</v>
      </c>
      <c r="FX55" s="24">
        <f t="shared" si="86"/>
        <v>2.2908260308900674</v>
      </c>
      <c r="FY55" s="24">
        <f t="shared" si="86"/>
        <v>2.783152780380906</v>
      </c>
      <c r="FZ55" s="24">
        <f t="shared" si="86"/>
        <v>3.2809157827359181</v>
      </c>
      <c r="GA55" s="24">
        <f>+GA27/(GA18-GA17)</f>
        <v>4.7225253099379394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4.6475431251091655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7">SUM($E$55:$FZ$55)/177</f>
        <v>3.6311754561588221</v>
      </c>
      <c r="F56" s="4">
        <f t="shared" si="87"/>
        <v>3.6311754561588221</v>
      </c>
      <c r="G56" s="4">
        <f t="shared" si="87"/>
        <v>3.6311754561588221</v>
      </c>
      <c r="H56" s="4">
        <f t="shared" si="87"/>
        <v>3.6311754561588221</v>
      </c>
      <c r="I56" s="4">
        <f t="shared" si="87"/>
        <v>3.6311754561588221</v>
      </c>
      <c r="J56" s="4">
        <f t="shared" si="87"/>
        <v>3.6311754561588221</v>
      </c>
      <c r="K56" s="4">
        <f t="shared" si="87"/>
        <v>3.6311754561588221</v>
      </c>
      <c r="L56" s="4">
        <f t="shared" si="87"/>
        <v>3.6311754561588221</v>
      </c>
      <c r="M56" s="4">
        <f t="shared" si="87"/>
        <v>3.6311754561588221</v>
      </c>
      <c r="N56" s="4">
        <f t="shared" si="87"/>
        <v>3.6311754561588221</v>
      </c>
      <c r="O56" s="4">
        <f t="shared" si="87"/>
        <v>3.6311754561588221</v>
      </c>
      <c r="P56" s="4">
        <f t="shared" si="87"/>
        <v>3.6311754561588221</v>
      </c>
      <c r="Q56" s="4">
        <f t="shared" si="87"/>
        <v>3.6311754561588221</v>
      </c>
      <c r="R56" s="4">
        <f t="shared" si="87"/>
        <v>3.6311754561588221</v>
      </c>
      <c r="S56" s="4">
        <f t="shared" si="87"/>
        <v>3.6311754561588221</v>
      </c>
      <c r="T56" s="4">
        <f t="shared" si="87"/>
        <v>3.6311754561588221</v>
      </c>
      <c r="U56" s="4">
        <f t="shared" si="87"/>
        <v>3.6311754561588221</v>
      </c>
      <c r="V56" s="4">
        <f t="shared" si="87"/>
        <v>3.6311754561588221</v>
      </c>
      <c r="W56" s="4">
        <f t="shared" si="87"/>
        <v>3.6311754561588221</v>
      </c>
      <c r="X56" s="4">
        <f t="shared" si="87"/>
        <v>3.6311754561588221</v>
      </c>
      <c r="Y56" s="4">
        <f t="shared" si="87"/>
        <v>3.6311754561588221</v>
      </c>
      <c r="Z56" s="4">
        <f t="shared" si="87"/>
        <v>3.6311754561588221</v>
      </c>
      <c r="AA56" s="4">
        <f t="shared" si="87"/>
        <v>3.6311754561588221</v>
      </c>
      <c r="AB56" s="4">
        <f t="shared" si="87"/>
        <v>3.6311754561588221</v>
      </c>
      <c r="AC56" s="4">
        <f t="shared" si="87"/>
        <v>3.6311754561588221</v>
      </c>
      <c r="AD56" s="4">
        <f t="shared" si="87"/>
        <v>3.6311754561588221</v>
      </c>
      <c r="AE56" s="4">
        <f t="shared" si="87"/>
        <v>3.6311754561588221</v>
      </c>
      <c r="AF56" s="4">
        <f t="shared" si="87"/>
        <v>3.6311754561588221</v>
      </c>
      <c r="AG56" s="4">
        <f t="shared" si="87"/>
        <v>3.6311754561588221</v>
      </c>
      <c r="AH56" s="4">
        <f t="shared" si="87"/>
        <v>3.6311754561588221</v>
      </c>
      <c r="AI56" s="4">
        <f t="shared" si="87"/>
        <v>3.6311754561588221</v>
      </c>
      <c r="AJ56" s="4">
        <f t="shared" si="87"/>
        <v>3.6311754561588221</v>
      </c>
      <c r="AK56" s="4">
        <f t="shared" si="87"/>
        <v>3.6311754561588221</v>
      </c>
      <c r="AL56" s="4">
        <f t="shared" si="87"/>
        <v>3.6311754561588221</v>
      </c>
      <c r="AM56" s="4">
        <f t="shared" si="87"/>
        <v>3.6311754561588221</v>
      </c>
      <c r="AN56" s="4">
        <f t="shared" si="87"/>
        <v>3.6311754561588221</v>
      </c>
      <c r="AO56" s="4">
        <f t="shared" si="87"/>
        <v>3.6311754561588221</v>
      </c>
      <c r="AP56" s="4">
        <f t="shared" si="87"/>
        <v>3.6311754561588221</v>
      </c>
      <c r="AQ56" s="4">
        <f t="shared" si="87"/>
        <v>3.6311754561588221</v>
      </c>
      <c r="AR56" s="4">
        <f t="shared" si="87"/>
        <v>3.6311754561588221</v>
      </c>
      <c r="AS56" s="4">
        <f t="shared" si="87"/>
        <v>3.6311754561588221</v>
      </c>
      <c r="AT56" s="4">
        <f t="shared" si="87"/>
        <v>3.6311754561588221</v>
      </c>
      <c r="AU56" s="4">
        <f t="shared" si="87"/>
        <v>3.6311754561588221</v>
      </c>
      <c r="AV56" s="4">
        <f t="shared" si="87"/>
        <v>3.6311754561588221</v>
      </c>
      <c r="AW56" s="4">
        <f t="shared" si="87"/>
        <v>3.6311754561588221</v>
      </c>
      <c r="AX56" s="4">
        <f t="shared" si="87"/>
        <v>3.6311754561588221</v>
      </c>
      <c r="AY56" s="4">
        <f t="shared" si="87"/>
        <v>3.6311754561588221</v>
      </c>
      <c r="AZ56" s="4">
        <f t="shared" si="87"/>
        <v>3.6311754561588221</v>
      </c>
      <c r="BA56" s="4">
        <f t="shared" si="87"/>
        <v>3.6311754561588221</v>
      </c>
      <c r="BB56" s="4">
        <f t="shared" si="87"/>
        <v>3.6311754561588221</v>
      </c>
      <c r="BC56" s="4">
        <f t="shared" si="87"/>
        <v>3.6311754561588221</v>
      </c>
      <c r="BD56" s="4">
        <f t="shared" si="87"/>
        <v>3.6311754561588221</v>
      </c>
      <c r="BE56" s="4">
        <f t="shared" si="87"/>
        <v>3.6311754561588221</v>
      </c>
      <c r="BF56" s="4">
        <f t="shared" si="87"/>
        <v>3.6311754561588221</v>
      </c>
      <c r="BG56" s="4">
        <f t="shared" si="87"/>
        <v>3.6311754561588221</v>
      </c>
      <c r="BH56" s="4">
        <f t="shared" si="87"/>
        <v>3.6311754561588221</v>
      </c>
      <c r="BI56" s="4">
        <f t="shared" si="87"/>
        <v>3.6311754561588221</v>
      </c>
      <c r="BJ56" s="4">
        <f t="shared" si="87"/>
        <v>3.6311754561588221</v>
      </c>
      <c r="BK56" s="4">
        <f t="shared" si="87"/>
        <v>3.6311754561588221</v>
      </c>
      <c r="BL56" s="4">
        <f t="shared" si="87"/>
        <v>3.6311754561588221</v>
      </c>
      <c r="BM56" s="4">
        <f t="shared" si="87"/>
        <v>3.6311754561588221</v>
      </c>
      <c r="BN56" s="4">
        <f t="shared" si="87"/>
        <v>3.6311754561588221</v>
      </c>
      <c r="BO56" s="4">
        <f t="shared" si="87"/>
        <v>3.6311754561588221</v>
      </c>
      <c r="BP56" s="4">
        <f t="shared" si="87"/>
        <v>3.6311754561588221</v>
      </c>
      <c r="BQ56" s="4">
        <f t="shared" ref="BQ56:EB56" si="88">SUM($E$55:$FZ$55)/177</f>
        <v>3.6311754561588221</v>
      </c>
      <c r="BR56" s="4">
        <f t="shared" si="88"/>
        <v>3.6311754561588221</v>
      </c>
      <c r="BS56" s="4">
        <f t="shared" si="88"/>
        <v>3.6311754561588221</v>
      </c>
      <c r="BT56" s="4">
        <f t="shared" si="88"/>
        <v>3.6311754561588221</v>
      </c>
      <c r="BU56" s="4">
        <f t="shared" si="88"/>
        <v>3.6311754561588221</v>
      </c>
      <c r="BV56" s="4">
        <f t="shared" si="88"/>
        <v>3.6311754561588221</v>
      </c>
      <c r="BW56" s="4">
        <f t="shared" si="88"/>
        <v>3.6311754561588221</v>
      </c>
      <c r="BX56" s="4">
        <f t="shared" si="88"/>
        <v>3.6311754561588221</v>
      </c>
      <c r="BY56" s="4">
        <f t="shared" si="88"/>
        <v>3.6311754561588221</v>
      </c>
      <c r="BZ56" s="4">
        <f t="shared" si="88"/>
        <v>3.6311754561588221</v>
      </c>
      <c r="CA56" s="4">
        <f t="shared" si="88"/>
        <v>3.6311754561588221</v>
      </c>
      <c r="CB56" s="4">
        <f t="shared" si="88"/>
        <v>3.6311754561588221</v>
      </c>
      <c r="CC56" s="4">
        <f t="shared" si="88"/>
        <v>3.6311754561588221</v>
      </c>
      <c r="CD56" s="4">
        <f t="shared" si="88"/>
        <v>3.6311754561588221</v>
      </c>
      <c r="CE56" s="4">
        <f t="shared" si="88"/>
        <v>3.6311754561588221</v>
      </c>
      <c r="CF56" s="4">
        <f t="shared" si="88"/>
        <v>3.6311754561588221</v>
      </c>
      <c r="CG56" s="4">
        <f t="shared" si="88"/>
        <v>3.6311754561588221</v>
      </c>
      <c r="CH56" s="4">
        <f t="shared" si="88"/>
        <v>3.6311754561588221</v>
      </c>
      <c r="CI56" s="4">
        <f t="shared" si="88"/>
        <v>3.6311754561588221</v>
      </c>
      <c r="CJ56" s="4">
        <f t="shared" si="88"/>
        <v>3.6311754561588221</v>
      </c>
      <c r="CK56" s="4">
        <f t="shared" si="88"/>
        <v>3.6311754561588221</v>
      </c>
      <c r="CL56" s="4">
        <f t="shared" si="88"/>
        <v>3.6311754561588221</v>
      </c>
      <c r="CM56" s="4">
        <f t="shared" si="88"/>
        <v>3.6311754561588221</v>
      </c>
      <c r="CN56" s="4">
        <f t="shared" si="88"/>
        <v>3.6311754561588221</v>
      </c>
      <c r="CO56" s="4">
        <f t="shared" si="88"/>
        <v>3.6311754561588221</v>
      </c>
      <c r="CP56" s="4">
        <f t="shared" si="88"/>
        <v>3.6311754561588221</v>
      </c>
      <c r="CQ56" s="4">
        <f t="shared" si="88"/>
        <v>3.6311754561588221</v>
      </c>
      <c r="CR56" s="4">
        <f t="shared" si="88"/>
        <v>3.6311754561588221</v>
      </c>
      <c r="CS56" s="4">
        <f t="shared" si="88"/>
        <v>3.6311754561588221</v>
      </c>
      <c r="CT56" s="4">
        <f t="shared" si="88"/>
        <v>3.6311754561588221</v>
      </c>
      <c r="CU56" s="4">
        <f t="shared" si="88"/>
        <v>3.6311754561588221</v>
      </c>
      <c r="CV56" s="4">
        <f t="shared" si="88"/>
        <v>3.6311754561588221</v>
      </c>
      <c r="CW56" s="4">
        <f t="shared" si="88"/>
        <v>3.6311754561588221</v>
      </c>
      <c r="CX56" s="4">
        <f t="shared" si="88"/>
        <v>3.6311754561588221</v>
      </c>
      <c r="CY56" s="4">
        <f t="shared" si="88"/>
        <v>3.6311754561588221</v>
      </c>
      <c r="CZ56" s="4">
        <f t="shared" si="88"/>
        <v>3.6311754561588221</v>
      </c>
      <c r="DA56" s="4">
        <f t="shared" si="88"/>
        <v>3.6311754561588221</v>
      </c>
      <c r="DB56" s="4">
        <f t="shared" si="88"/>
        <v>3.6311754561588221</v>
      </c>
      <c r="DC56" s="4">
        <f t="shared" si="88"/>
        <v>3.6311754561588221</v>
      </c>
      <c r="DD56" s="4">
        <f t="shared" si="88"/>
        <v>3.6311754561588221</v>
      </c>
      <c r="DE56" s="4">
        <f t="shared" si="88"/>
        <v>3.6311754561588221</v>
      </c>
      <c r="DF56" s="4">
        <f t="shared" si="88"/>
        <v>3.6311754561588221</v>
      </c>
      <c r="DG56" s="4">
        <f t="shared" si="88"/>
        <v>3.6311754561588221</v>
      </c>
      <c r="DH56" s="4">
        <f t="shared" si="88"/>
        <v>3.6311754561588221</v>
      </c>
      <c r="DI56" s="4">
        <f t="shared" si="88"/>
        <v>3.6311754561588221</v>
      </c>
      <c r="DJ56" s="4">
        <f t="shared" si="88"/>
        <v>3.6311754561588221</v>
      </c>
      <c r="DK56" s="4">
        <f t="shared" si="88"/>
        <v>3.6311754561588221</v>
      </c>
      <c r="DL56" s="4">
        <f t="shared" si="88"/>
        <v>3.6311754561588221</v>
      </c>
      <c r="DM56" s="4">
        <f t="shared" si="88"/>
        <v>3.6311754561588221</v>
      </c>
      <c r="DN56" s="4">
        <f t="shared" si="88"/>
        <v>3.6311754561588221</v>
      </c>
      <c r="DO56" s="4">
        <f t="shared" si="88"/>
        <v>3.6311754561588221</v>
      </c>
      <c r="DP56" s="4">
        <f t="shared" si="88"/>
        <v>3.6311754561588221</v>
      </c>
      <c r="DQ56" s="4">
        <f t="shared" si="88"/>
        <v>3.6311754561588221</v>
      </c>
      <c r="DR56" s="4">
        <f t="shared" si="88"/>
        <v>3.6311754561588221</v>
      </c>
      <c r="DS56" s="4">
        <f t="shared" si="88"/>
        <v>3.6311754561588221</v>
      </c>
      <c r="DT56" s="4">
        <f t="shared" si="88"/>
        <v>3.6311754561588221</v>
      </c>
      <c r="DU56" s="4">
        <f t="shared" si="88"/>
        <v>3.6311754561588221</v>
      </c>
      <c r="DV56" s="4">
        <f t="shared" si="88"/>
        <v>3.6311754561588221</v>
      </c>
      <c r="DW56" s="4">
        <f t="shared" si="88"/>
        <v>3.6311754561588221</v>
      </c>
      <c r="DX56" s="4">
        <f t="shared" si="88"/>
        <v>3.6311754561588221</v>
      </c>
      <c r="DY56" s="4">
        <f t="shared" si="88"/>
        <v>3.6311754561588221</v>
      </c>
      <c r="DZ56" s="4">
        <f t="shared" si="88"/>
        <v>3.6311754561588221</v>
      </c>
      <c r="EA56" s="4">
        <f t="shared" si="88"/>
        <v>3.6311754561588221</v>
      </c>
      <c r="EB56" s="4">
        <f t="shared" si="88"/>
        <v>3.6311754561588221</v>
      </c>
      <c r="EC56" s="4">
        <f t="shared" ref="EC56:GB56" si="89">SUM($E$55:$FZ$55)/177</f>
        <v>3.6311754561588221</v>
      </c>
      <c r="ED56" s="4">
        <f t="shared" si="89"/>
        <v>3.6311754561588221</v>
      </c>
      <c r="EE56" s="4">
        <f t="shared" si="89"/>
        <v>3.6311754561588221</v>
      </c>
      <c r="EF56" s="4">
        <f t="shared" si="89"/>
        <v>3.6311754561588221</v>
      </c>
      <c r="EG56" s="4">
        <f t="shared" si="89"/>
        <v>3.6311754561588221</v>
      </c>
      <c r="EH56" s="4">
        <f t="shared" si="89"/>
        <v>3.6311754561588221</v>
      </c>
      <c r="EI56" s="4">
        <f t="shared" si="89"/>
        <v>3.6311754561588221</v>
      </c>
      <c r="EJ56" s="4">
        <f t="shared" si="89"/>
        <v>3.6311754561588221</v>
      </c>
      <c r="EK56" s="4">
        <f t="shared" si="89"/>
        <v>3.6311754561588221</v>
      </c>
      <c r="EL56" s="4">
        <f t="shared" si="89"/>
        <v>3.6311754561588221</v>
      </c>
      <c r="EM56" s="4">
        <f t="shared" si="89"/>
        <v>3.6311754561588221</v>
      </c>
      <c r="EN56" s="4">
        <f t="shared" si="89"/>
        <v>3.6311754561588221</v>
      </c>
      <c r="EO56" s="4">
        <f t="shared" si="89"/>
        <v>3.6311754561588221</v>
      </c>
      <c r="EP56" s="4">
        <f t="shared" si="89"/>
        <v>3.6311754561588221</v>
      </c>
      <c r="EQ56" s="4">
        <f t="shared" si="89"/>
        <v>3.6311754561588221</v>
      </c>
      <c r="ER56" s="4">
        <f t="shared" si="89"/>
        <v>3.6311754561588221</v>
      </c>
      <c r="ES56" s="4">
        <f t="shared" si="89"/>
        <v>3.6311754561588221</v>
      </c>
      <c r="ET56" s="4">
        <f t="shared" si="89"/>
        <v>3.6311754561588221</v>
      </c>
      <c r="EU56" s="4">
        <f t="shared" si="89"/>
        <v>3.6311754561588221</v>
      </c>
      <c r="EV56" s="4">
        <f t="shared" si="89"/>
        <v>3.6311754561588221</v>
      </c>
      <c r="EW56" s="4">
        <f t="shared" si="89"/>
        <v>3.6311754561588221</v>
      </c>
      <c r="EX56" s="4">
        <f t="shared" si="89"/>
        <v>3.6311754561588221</v>
      </c>
      <c r="EY56" s="4">
        <f t="shared" si="89"/>
        <v>3.6311754561588221</v>
      </c>
      <c r="EZ56" s="4">
        <f t="shared" si="89"/>
        <v>3.6311754561588221</v>
      </c>
      <c r="FA56" s="4">
        <f t="shared" si="89"/>
        <v>3.6311754561588221</v>
      </c>
      <c r="FB56" s="4">
        <f t="shared" si="89"/>
        <v>3.6311754561588221</v>
      </c>
      <c r="FC56" s="4">
        <f t="shared" si="89"/>
        <v>3.6311754561588221</v>
      </c>
      <c r="FD56" s="4">
        <f t="shared" si="89"/>
        <v>3.6311754561588221</v>
      </c>
      <c r="FE56" s="4">
        <f t="shared" si="89"/>
        <v>3.6311754561588221</v>
      </c>
      <c r="FF56" s="4">
        <f t="shared" si="89"/>
        <v>3.6311754561588221</v>
      </c>
      <c r="FG56" s="4">
        <f t="shared" si="89"/>
        <v>3.6311754561588221</v>
      </c>
      <c r="FH56" s="4">
        <f t="shared" si="89"/>
        <v>3.6311754561588221</v>
      </c>
      <c r="FI56" s="4">
        <f t="shared" si="89"/>
        <v>3.6311754561588221</v>
      </c>
      <c r="FJ56" s="4">
        <f t="shared" si="89"/>
        <v>3.6311754561588221</v>
      </c>
      <c r="FK56" s="4">
        <f t="shared" si="89"/>
        <v>3.6311754561588221</v>
      </c>
      <c r="FL56" s="4">
        <f t="shared" si="89"/>
        <v>3.6311754561588221</v>
      </c>
      <c r="FM56" s="4">
        <f t="shared" si="89"/>
        <v>3.6311754561588221</v>
      </c>
      <c r="FN56" s="4">
        <f t="shared" si="89"/>
        <v>3.6311754561588221</v>
      </c>
      <c r="FO56" s="4">
        <f t="shared" si="89"/>
        <v>3.6311754561588221</v>
      </c>
      <c r="FP56" s="4">
        <f t="shared" si="89"/>
        <v>3.6311754561588221</v>
      </c>
      <c r="FQ56" s="4">
        <f t="shared" si="89"/>
        <v>3.6311754561588221</v>
      </c>
      <c r="FR56" s="4">
        <f t="shared" si="89"/>
        <v>3.6311754561588221</v>
      </c>
      <c r="FS56" s="4">
        <f t="shared" si="89"/>
        <v>3.6311754561588221</v>
      </c>
      <c r="FT56" s="4">
        <f t="shared" si="89"/>
        <v>3.6311754561588221</v>
      </c>
      <c r="FU56" s="4">
        <f t="shared" si="89"/>
        <v>3.6311754561588221</v>
      </c>
      <c r="FV56" s="4">
        <f t="shared" si="89"/>
        <v>3.6311754561588221</v>
      </c>
      <c r="FW56" s="4">
        <f t="shared" si="89"/>
        <v>3.6311754561588221</v>
      </c>
      <c r="FX56" s="4">
        <f t="shared" si="89"/>
        <v>3.6311754561588221</v>
      </c>
      <c r="FY56" s="4">
        <f t="shared" si="89"/>
        <v>3.6311754561588221</v>
      </c>
      <c r="FZ56" s="4">
        <f t="shared" si="89"/>
        <v>3.6311754561588221</v>
      </c>
      <c r="GA56" s="4">
        <f t="shared" si="89"/>
        <v>3.6311754561588221</v>
      </c>
      <c r="GB56" s="4">
        <f t="shared" si="89"/>
        <v>3.6311754561588221</v>
      </c>
      <c r="GC56" s="4"/>
      <c r="GD56" s="4"/>
      <c r="GE56" s="4"/>
      <c r="GF56" s="4"/>
      <c r="GG56" s="4"/>
      <c r="GH56" s="4">
        <f>SUM($E$55:$FZ$55)/177</f>
        <v>3.6311754561588221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0.24279999999999999</v>
      </c>
      <c r="F57" s="6">
        <f t="shared" si="90"/>
        <v>0.25019999999999998</v>
      </c>
      <c r="G57" s="6">
        <f t="shared" si="90"/>
        <v>0.24399999999999999</v>
      </c>
      <c r="H57" s="6">
        <f t="shared" si="90"/>
        <v>0.25390000000000001</v>
      </c>
      <c r="I57" s="6">
        <f t="shared" si="90"/>
        <v>0.28060000000000002</v>
      </c>
      <c r="J57" s="6">
        <f t="shared" si="90"/>
        <v>0.27600000000000002</v>
      </c>
      <c r="K57" s="6">
        <f t="shared" si="90"/>
        <v>0.2697</v>
      </c>
      <c r="L57" s="6">
        <f t="shared" si="90"/>
        <v>0.27589999999999998</v>
      </c>
      <c r="M57" s="6">
        <f t="shared" si="90"/>
        <v>0.35589999999999999</v>
      </c>
      <c r="N57" s="6">
        <f t="shared" si="90"/>
        <v>0.25209999999999999</v>
      </c>
      <c r="O57" s="6">
        <f t="shared" si="90"/>
        <v>0.23719999999999999</v>
      </c>
      <c r="P57" s="6">
        <f t="shared" si="90"/>
        <v>0.24460000000000001</v>
      </c>
      <c r="Q57" s="6">
        <f t="shared" si="90"/>
        <v>0.25030000000000002</v>
      </c>
      <c r="R57" s="6">
        <f t="shared" si="90"/>
        <v>0.4304</v>
      </c>
      <c r="S57" s="6">
        <f t="shared" si="90"/>
        <v>0.25269999999999998</v>
      </c>
      <c r="T57" s="6">
        <f t="shared" si="90"/>
        <v>0.27029999999999998</v>
      </c>
      <c r="U57" s="6">
        <f t="shared" si="90"/>
        <v>0.26989999999999997</v>
      </c>
      <c r="V57" s="6">
        <f t="shared" si="90"/>
        <v>0.33379999999999999</v>
      </c>
      <c r="W57" s="6">
        <f t="shared" si="90"/>
        <v>0.35170000000000001</v>
      </c>
      <c r="X57" s="6">
        <f t="shared" si="90"/>
        <v>0.34339999999999998</v>
      </c>
      <c r="Y57" s="6">
        <f t="shared" si="90"/>
        <v>0.22520000000000001</v>
      </c>
      <c r="Z57" s="6">
        <f t="shared" si="90"/>
        <v>0.31919999999999998</v>
      </c>
      <c r="AA57" s="6">
        <f t="shared" si="90"/>
        <v>0.33239999999999997</v>
      </c>
      <c r="AB57" s="6">
        <f t="shared" si="90"/>
        <v>0.28389999999999999</v>
      </c>
      <c r="AC57" s="6">
        <f t="shared" si="90"/>
        <v>0.25940000000000002</v>
      </c>
      <c r="AD57" s="6">
        <f t="shared" si="90"/>
        <v>0.2457</v>
      </c>
      <c r="AE57" s="6">
        <f t="shared" si="90"/>
        <v>0.2576</v>
      </c>
      <c r="AF57" s="6">
        <f t="shared" si="90"/>
        <v>0.25700000000000001</v>
      </c>
      <c r="AG57" s="6">
        <f t="shared" si="90"/>
        <v>0.28870000000000001</v>
      </c>
      <c r="AH57" s="6">
        <f t="shared" si="90"/>
        <v>0.30309999999999998</v>
      </c>
      <c r="AI57" s="6">
        <f t="shared" si="90"/>
        <v>0.27839999999999998</v>
      </c>
      <c r="AJ57" s="6">
        <f t="shared" si="90"/>
        <v>0.26</v>
      </c>
      <c r="AK57" s="6">
        <f t="shared" si="90"/>
        <v>0.26600000000000001</v>
      </c>
      <c r="AL57" s="6">
        <f t="shared" si="90"/>
        <v>0.26690000000000003</v>
      </c>
      <c r="AM57" s="6">
        <f t="shared" si="90"/>
        <v>0.35270000000000001</v>
      </c>
      <c r="AN57" s="6">
        <f t="shared" si="90"/>
        <v>0.2611</v>
      </c>
      <c r="AO57" s="6">
        <f t="shared" si="90"/>
        <v>0.38719999999999999</v>
      </c>
      <c r="AP57" s="6">
        <f t="shared" si="90"/>
        <v>0.3135</v>
      </c>
      <c r="AQ57" s="6">
        <f t="shared" si="90"/>
        <v>0.26910000000000001</v>
      </c>
      <c r="AR57" s="6">
        <f t="shared" si="90"/>
        <v>0.2586</v>
      </c>
      <c r="AS57" s="6">
        <f t="shared" si="90"/>
        <v>0.30380000000000001</v>
      </c>
      <c r="AT57" s="6">
        <f t="shared" si="90"/>
        <v>0.27229999999999999</v>
      </c>
      <c r="AU57" s="6">
        <f t="shared" si="90"/>
        <v>0.25359999999999999</v>
      </c>
      <c r="AV57" s="6">
        <f t="shared" si="90"/>
        <v>0.29039999999999999</v>
      </c>
      <c r="AW57" s="6">
        <f t="shared" si="90"/>
        <v>0.67849999999999999</v>
      </c>
      <c r="AX57" s="6">
        <f t="shared" si="90"/>
        <v>0.31209999999999999</v>
      </c>
      <c r="AY57" s="6">
        <f t="shared" si="90"/>
        <v>0.26729999999999998</v>
      </c>
      <c r="AZ57" s="6">
        <f t="shared" si="90"/>
        <v>0.4446</v>
      </c>
      <c r="BA57" s="6">
        <f t="shared" si="90"/>
        <v>0.28970000000000001</v>
      </c>
      <c r="BB57" s="6">
        <f t="shared" si="90"/>
        <v>0.251</v>
      </c>
      <c r="BC57" s="6">
        <f t="shared" si="90"/>
        <v>0.25469999999999998</v>
      </c>
      <c r="BD57" s="6">
        <f t="shared" si="90"/>
        <v>0.26269999999999999</v>
      </c>
      <c r="BE57" s="6">
        <f t="shared" si="90"/>
        <v>0.26690000000000003</v>
      </c>
      <c r="BF57" s="6">
        <f t="shared" si="90"/>
        <v>0.26519999999999999</v>
      </c>
      <c r="BG57" s="6">
        <f t="shared" si="90"/>
        <v>0.26219999999999999</v>
      </c>
      <c r="BH57" s="6">
        <f t="shared" si="90"/>
        <v>0.26440000000000002</v>
      </c>
      <c r="BI57" s="6">
        <f t="shared" si="90"/>
        <v>0.27350000000000002</v>
      </c>
      <c r="BJ57" s="6">
        <f t="shared" si="90"/>
        <v>0.25509999999999999</v>
      </c>
      <c r="BK57" s="6">
        <f t="shared" si="90"/>
        <v>0.28060000000000002</v>
      </c>
      <c r="BL57" s="6">
        <f t="shared" si="90"/>
        <v>0.25829999999999997</v>
      </c>
      <c r="BM57" s="6">
        <f t="shared" si="90"/>
        <v>0.25769999999999998</v>
      </c>
      <c r="BN57" s="6">
        <f t="shared" si="90"/>
        <v>0.3392</v>
      </c>
      <c r="BO57" s="6">
        <f t="shared" si="90"/>
        <v>0.31669999999999998</v>
      </c>
      <c r="BP57" s="6">
        <f t="shared" si="90"/>
        <v>0.26750000000000002</v>
      </c>
      <c r="BQ57" s="6">
        <f t="shared" ref="BQ57:EB57" si="91">ROUND(BQ51/BQ25,4)</f>
        <v>0.27779999999999999</v>
      </c>
      <c r="BR57" s="6">
        <f t="shared" si="91"/>
        <v>0.27089999999999997</v>
      </c>
      <c r="BS57" s="6">
        <f t="shared" si="91"/>
        <v>0.26090000000000002</v>
      </c>
      <c r="BT57" s="6">
        <f t="shared" si="91"/>
        <v>0.26319999999999999</v>
      </c>
      <c r="BU57" s="6">
        <f t="shared" si="91"/>
        <v>0.25540000000000002</v>
      </c>
      <c r="BV57" s="6">
        <f t="shared" si="91"/>
        <v>0.26910000000000001</v>
      </c>
      <c r="BW57" s="6">
        <f t="shared" si="91"/>
        <v>0.35399999999999998</v>
      </c>
      <c r="BX57" s="6">
        <f t="shared" si="91"/>
        <v>0.29559999999999997</v>
      </c>
      <c r="BY57" s="6">
        <f t="shared" si="91"/>
        <v>0.26979999999999998</v>
      </c>
      <c r="BZ57" s="6">
        <f t="shared" si="91"/>
        <v>0.13150000000000001</v>
      </c>
      <c r="CA57" s="6">
        <f t="shared" si="91"/>
        <v>0.27529999999999999</v>
      </c>
      <c r="CB57" s="6">
        <f t="shared" si="91"/>
        <v>0.27510000000000001</v>
      </c>
      <c r="CC57" s="6">
        <f t="shared" si="91"/>
        <v>0.4622</v>
      </c>
      <c r="CD57" s="6">
        <f t="shared" si="91"/>
        <v>0.2586</v>
      </c>
      <c r="CE57" s="6">
        <f t="shared" si="91"/>
        <v>0.3009</v>
      </c>
      <c r="CF57" s="6">
        <f t="shared" si="91"/>
        <v>0.36409999999999998</v>
      </c>
      <c r="CG57" s="6">
        <f t="shared" si="91"/>
        <v>0.309</v>
      </c>
      <c r="CH57" s="6">
        <f t="shared" si="91"/>
        <v>0.37440000000000001</v>
      </c>
      <c r="CI57" s="6">
        <f t="shared" si="91"/>
        <v>0.35410000000000003</v>
      </c>
      <c r="CJ57" s="6">
        <f t="shared" si="91"/>
        <v>0.36699999999999999</v>
      </c>
      <c r="CK57" s="6">
        <f t="shared" si="91"/>
        <v>0.3105</v>
      </c>
      <c r="CL57" s="6">
        <f t="shared" si="91"/>
        <v>0.25790000000000002</v>
      </c>
      <c r="CM57" s="6">
        <f t="shared" si="91"/>
        <v>0.27400000000000002</v>
      </c>
      <c r="CN57" s="6">
        <f t="shared" si="91"/>
        <v>0.25700000000000001</v>
      </c>
      <c r="CO57" s="6">
        <f t="shared" si="91"/>
        <v>0.27739999999999998</v>
      </c>
      <c r="CP57" s="6">
        <f t="shared" si="91"/>
        <v>0.25940000000000002</v>
      </c>
      <c r="CQ57" s="6">
        <f t="shared" si="91"/>
        <v>0.2621</v>
      </c>
      <c r="CR57" s="6">
        <f t="shared" si="91"/>
        <v>0.26279999999999998</v>
      </c>
      <c r="CS57" s="6">
        <f t="shared" si="91"/>
        <v>0.30320000000000003</v>
      </c>
      <c r="CT57" s="6">
        <f t="shared" si="91"/>
        <v>0.3276</v>
      </c>
      <c r="CU57" s="6">
        <f t="shared" si="91"/>
        <v>0.27060000000000001</v>
      </c>
      <c r="CV57" s="6">
        <f t="shared" si="91"/>
        <v>0.27300000000000002</v>
      </c>
      <c r="CW57" s="6">
        <f t="shared" si="91"/>
        <v>0.53290000000000004</v>
      </c>
      <c r="CX57" s="6">
        <f t="shared" si="91"/>
        <v>0.47949999999999998</v>
      </c>
      <c r="CY57" s="6">
        <f t="shared" si="91"/>
        <v>0.4375</v>
      </c>
      <c r="CZ57" s="6">
        <f t="shared" si="91"/>
        <v>0.317</v>
      </c>
      <c r="DA57" s="6">
        <f t="shared" si="91"/>
        <v>0.34599999999999997</v>
      </c>
      <c r="DB57" s="6">
        <f t="shared" si="91"/>
        <v>0.27329999999999999</v>
      </c>
      <c r="DC57" s="6">
        <f t="shared" si="91"/>
        <v>0.30919999999999997</v>
      </c>
      <c r="DD57" s="6">
        <f t="shared" si="91"/>
        <v>0.29199999999999998</v>
      </c>
      <c r="DE57" s="6">
        <f t="shared" si="91"/>
        <v>0.35520000000000002</v>
      </c>
      <c r="DF57" s="6">
        <f t="shared" si="91"/>
        <v>0.27029999999999998</v>
      </c>
      <c r="DG57" s="6">
        <f t="shared" si="91"/>
        <v>0.30459999999999998</v>
      </c>
      <c r="DH57" s="6">
        <f t="shared" si="91"/>
        <v>0.25</v>
      </c>
      <c r="DI57" s="6">
        <f t="shared" si="91"/>
        <v>0.72009999999999996</v>
      </c>
      <c r="DJ57" s="6">
        <f t="shared" si="91"/>
        <v>0.27929999999999999</v>
      </c>
      <c r="DK57" s="6">
        <f t="shared" si="91"/>
        <v>0.29139999999999999</v>
      </c>
      <c r="DL57" s="6">
        <f t="shared" si="91"/>
        <v>0.27100000000000002</v>
      </c>
      <c r="DM57" s="6">
        <f t="shared" si="91"/>
        <v>0.33169999999999999</v>
      </c>
      <c r="DN57" s="6">
        <f t="shared" si="91"/>
        <v>0.25430000000000003</v>
      </c>
      <c r="DO57" s="6">
        <f t="shared" si="91"/>
        <v>0.32279999999999998</v>
      </c>
      <c r="DP57" s="6">
        <f t="shared" si="91"/>
        <v>0.27729999999999999</v>
      </c>
      <c r="DQ57" s="6">
        <f t="shared" si="91"/>
        <v>0.31979999999999997</v>
      </c>
      <c r="DR57" s="6">
        <f t="shared" si="91"/>
        <v>0.29499999999999998</v>
      </c>
      <c r="DS57" s="6">
        <f t="shared" si="91"/>
        <v>0.31040000000000001</v>
      </c>
      <c r="DT57" s="6">
        <f t="shared" si="91"/>
        <v>0.29120000000000001</v>
      </c>
      <c r="DU57" s="6">
        <f t="shared" si="91"/>
        <v>0.2707</v>
      </c>
      <c r="DV57" s="6">
        <f t="shared" si="91"/>
        <v>0.3196</v>
      </c>
      <c r="DW57" s="6">
        <f t="shared" si="91"/>
        <v>0.3211</v>
      </c>
      <c r="DX57" s="6">
        <f t="shared" si="91"/>
        <v>0.25469999999999998</v>
      </c>
      <c r="DY57" s="6">
        <f t="shared" si="91"/>
        <v>0.34320000000000001</v>
      </c>
      <c r="DZ57" s="6">
        <f t="shared" si="91"/>
        <v>0.29139999999999999</v>
      </c>
      <c r="EA57" s="6">
        <f t="shared" si="91"/>
        <v>0.30969999999999998</v>
      </c>
      <c r="EB57" s="6">
        <f t="shared" si="91"/>
        <v>0.27960000000000002</v>
      </c>
      <c r="EC57" s="6">
        <f t="shared" ref="EC57:EW57" si="92">ROUND(EC51/EC25,4)</f>
        <v>0.29199999999999998</v>
      </c>
      <c r="ED57" s="6">
        <f t="shared" si="92"/>
        <v>0.30220000000000002</v>
      </c>
      <c r="EE57" s="6">
        <f t="shared" si="92"/>
        <v>0.31929999999999997</v>
      </c>
      <c r="EF57" s="6">
        <f t="shared" si="92"/>
        <v>0.2505</v>
      </c>
      <c r="EG57" s="6">
        <f t="shared" si="92"/>
        <v>0.35339999999999999</v>
      </c>
      <c r="EH57" s="6">
        <f t="shared" si="92"/>
        <v>0.31659999999999999</v>
      </c>
      <c r="EI57" s="6">
        <f t="shared" si="92"/>
        <v>0.29260000000000003</v>
      </c>
      <c r="EJ57" s="6">
        <f t="shared" si="92"/>
        <v>0.28599999999999998</v>
      </c>
      <c r="EK57" s="6">
        <f t="shared" si="92"/>
        <v>0.254</v>
      </c>
      <c r="EL57" s="6">
        <f t="shared" si="92"/>
        <v>0.27129999999999999</v>
      </c>
      <c r="EM57" s="6">
        <f t="shared" si="92"/>
        <v>0.39360000000000001</v>
      </c>
      <c r="EN57" s="6">
        <f t="shared" si="92"/>
        <v>0.28749999999999998</v>
      </c>
      <c r="EO57" s="6">
        <f t="shared" si="92"/>
        <v>0.3165</v>
      </c>
      <c r="EP57" s="6">
        <f t="shared" si="92"/>
        <v>0.26029999999999998</v>
      </c>
      <c r="EQ57" s="6">
        <f t="shared" si="92"/>
        <v>0.30180000000000001</v>
      </c>
      <c r="ER57" s="6">
        <f t="shared" si="92"/>
        <v>0.29709999999999998</v>
      </c>
      <c r="ES57" s="6">
        <f t="shared" si="92"/>
        <v>0.26519999999999999</v>
      </c>
      <c r="ET57" s="6">
        <f t="shared" si="92"/>
        <v>0.42</v>
      </c>
      <c r="EU57" s="6">
        <f t="shared" si="92"/>
        <v>0.29320000000000002</v>
      </c>
      <c r="EV57" s="6">
        <f t="shared" si="92"/>
        <v>0.29649999999999999</v>
      </c>
      <c r="EW57" s="6">
        <f t="shared" si="92"/>
        <v>0.3478</v>
      </c>
      <c r="EX57" s="6">
        <v>0</v>
      </c>
      <c r="EY57" s="6">
        <f t="shared" ref="EY57:FZ57" si="93">ROUND(EY51/EY25,4)</f>
        <v>0.28599999999999998</v>
      </c>
      <c r="EZ57" s="6">
        <f t="shared" si="93"/>
        <v>0.32819999999999999</v>
      </c>
      <c r="FA57" s="6">
        <f t="shared" si="93"/>
        <v>0.37459999999999999</v>
      </c>
      <c r="FB57" s="6">
        <f t="shared" si="93"/>
        <v>0.3039</v>
      </c>
      <c r="FC57" s="6">
        <f t="shared" si="93"/>
        <v>0.2626</v>
      </c>
      <c r="FD57" s="6">
        <f t="shared" si="93"/>
        <v>0.3296</v>
      </c>
      <c r="FE57" s="6">
        <f t="shared" si="93"/>
        <v>0.23749999999999999</v>
      </c>
      <c r="FF57" s="6">
        <f t="shared" si="93"/>
        <v>0.32140000000000002</v>
      </c>
      <c r="FG57" s="6">
        <f t="shared" si="93"/>
        <v>0.27079999999999999</v>
      </c>
      <c r="FH57" s="6">
        <f t="shared" si="93"/>
        <v>0.28560000000000002</v>
      </c>
      <c r="FI57" s="6">
        <f t="shared" si="93"/>
        <v>0.36549999999999999</v>
      </c>
      <c r="FJ57" s="6">
        <f t="shared" si="93"/>
        <v>0.42649999999999999</v>
      </c>
      <c r="FK57" s="6">
        <f t="shared" si="93"/>
        <v>0.27350000000000002</v>
      </c>
      <c r="FL57" s="6">
        <f t="shared" si="93"/>
        <v>0.29659999999999997</v>
      </c>
      <c r="FM57" s="6">
        <f t="shared" si="93"/>
        <v>0.3175</v>
      </c>
      <c r="FN57" s="6">
        <f t="shared" si="93"/>
        <v>0.27229999999999999</v>
      </c>
      <c r="FO57" s="6">
        <f t="shared" si="93"/>
        <v>0.2676</v>
      </c>
      <c r="FP57" s="6">
        <f t="shared" si="93"/>
        <v>0.31490000000000001</v>
      </c>
      <c r="FQ57" s="6">
        <f t="shared" si="93"/>
        <v>0.26840000000000003</v>
      </c>
      <c r="FR57" s="6">
        <f t="shared" si="93"/>
        <v>0.24940000000000001</v>
      </c>
      <c r="FS57" s="6">
        <f t="shared" si="93"/>
        <v>0.34150000000000003</v>
      </c>
      <c r="FT57" s="6">
        <f t="shared" si="93"/>
        <v>0.35980000000000001</v>
      </c>
      <c r="FU57" s="6">
        <f t="shared" si="93"/>
        <v>0.28799999999999998</v>
      </c>
      <c r="FV57" s="6">
        <f t="shared" si="93"/>
        <v>0.35880000000000001</v>
      </c>
      <c r="FW57" s="6">
        <f t="shared" si="93"/>
        <v>0.2999</v>
      </c>
      <c r="FX57" s="6">
        <f t="shared" si="93"/>
        <v>0.32169999999999999</v>
      </c>
      <c r="FY57" s="6">
        <f t="shared" si="93"/>
        <v>0.32190000000000002</v>
      </c>
      <c r="FZ57" s="6">
        <f t="shared" si="93"/>
        <v>0.28029999999999999</v>
      </c>
      <c r="GA57" s="6">
        <f>ROUND(GA51/GA25,4)</f>
        <v>0.27650000000000002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0.2626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0.30196045197740123</v>
      </c>
      <c r="F58" s="6">
        <f t="shared" si="94"/>
        <v>0.30196045197740123</v>
      </c>
      <c r="G58" s="6">
        <f t="shared" si="94"/>
        <v>0.30196045197740123</v>
      </c>
      <c r="H58" s="6">
        <f t="shared" si="94"/>
        <v>0.30196045197740123</v>
      </c>
      <c r="I58" s="6">
        <f t="shared" si="94"/>
        <v>0.30196045197740123</v>
      </c>
      <c r="J58" s="6">
        <f t="shared" si="94"/>
        <v>0.30196045197740123</v>
      </c>
      <c r="K58" s="6">
        <f t="shared" si="94"/>
        <v>0.30196045197740123</v>
      </c>
      <c r="L58" s="6">
        <f t="shared" si="94"/>
        <v>0.30196045197740123</v>
      </c>
      <c r="M58" s="6">
        <f t="shared" si="94"/>
        <v>0.30196045197740123</v>
      </c>
      <c r="N58" s="6">
        <f t="shared" si="94"/>
        <v>0.30196045197740123</v>
      </c>
      <c r="O58" s="6">
        <f t="shared" si="94"/>
        <v>0.30196045197740123</v>
      </c>
      <c r="P58" s="6">
        <f t="shared" si="94"/>
        <v>0.30196045197740123</v>
      </c>
      <c r="Q58" s="6">
        <f t="shared" si="94"/>
        <v>0.30196045197740123</v>
      </c>
      <c r="R58" s="6">
        <f t="shared" si="94"/>
        <v>0.30196045197740123</v>
      </c>
      <c r="S58" s="6">
        <f t="shared" si="94"/>
        <v>0.30196045197740123</v>
      </c>
      <c r="T58" s="6">
        <f t="shared" si="94"/>
        <v>0.30196045197740123</v>
      </c>
      <c r="U58" s="6">
        <f t="shared" si="94"/>
        <v>0.30196045197740123</v>
      </c>
      <c r="V58" s="6">
        <f t="shared" si="94"/>
        <v>0.30196045197740123</v>
      </c>
      <c r="W58" s="6">
        <f t="shared" si="94"/>
        <v>0.30196045197740123</v>
      </c>
      <c r="X58" s="6">
        <f t="shared" si="94"/>
        <v>0.30196045197740123</v>
      </c>
      <c r="Y58" s="6">
        <f t="shared" si="94"/>
        <v>0.30196045197740123</v>
      </c>
      <c r="Z58" s="6">
        <f t="shared" si="94"/>
        <v>0.30196045197740123</v>
      </c>
      <c r="AA58" s="6">
        <f t="shared" si="94"/>
        <v>0.30196045197740123</v>
      </c>
      <c r="AB58" s="6">
        <f t="shared" si="94"/>
        <v>0.30196045197740123</v>
      </c>
      <c r="AC58" s="6">
        <f t="shared" si="94"/>
        <v>0.30196045197740123</v>
      </c>
      <c r="AD58" s="6">
        <f t="shared" si="94"/>
        <v>0.30196045197740123</v>
      </c>
      <c r="AE58" s="6">
        <f t="shared" si="94"/>
        <v>0.30196045197740123</v>
      </c>
      <c r="AF58" s="6">
        <f t="shared" si="94"/>
        <v>0.30196045197740123</v>
      </c>
      <c r="AG58" s="6">
        <f t="shared" si="94"/>
        <v>0.30196045197740123</v>
      </c>
      <c r="AH58" s="6">
        <f t="shared" si="94"/>
        <v>0.30196045197740123</v>
      </c>
      <c r="AI58" s="6">
        <f t="shared" si="94"/>
        <v>0.30196045197740123</v>
      </c>
      <c r="AJ58" s="6">
        <f t="shared" si="94"/>
        <v>0.30196045197740123</v>
      </c>
      <c r="AK58" s="6">
        <f t="shared" si="94"/>
        <v>0.30196045197740123</v>
      </c>
      <c r="AL58" s="6">
        <f t="shared" si="94"/>
        <v>0.30196045197740123</v>
      </c>
      <c r="AM58" s="6">
        <f t="shared" si="94"/>
        <v>0.30196045197740123</v>
      </c>
      <c r="AN58" s="6">
        <f t="shared" si="94"/>
        <v>0.30196045197740123</v>
      </c>
      <c r="AO58" s="6">
        <f t="shared" si="94"/>
        <v>0.30196045197740123</v>
      </c>
      <c r="AP58" s="6">
        <f t="shared" si="94"/>
        <v>0.30196045197740123</v>
      </c>
      <c r="AQ58" s="6">
        <f t="shared" si="94"/>
        <v>0.30196045197740123</v>
      </c>
      <c r="AR58" s="6">
        <f t="shared" si="94"/>
        <v>0.30196045197740123</v>
      </c>
      <c r="AS58" s="6">
        <f t="shared" si="94"/>
        <v>0.30196045197740123</v>
      </c>
      <c r="AT58" s="6">
        <f t="shared" si="94"/>
        <v>0.30196045197740123</v>
      </c>
      <c r="AU58" s="6">
        <f t="shared" si="94"/>
        <v>0.30196045197740123</v>
      </c>
      <c r="AV58" s="6">
        <f t="shared" si="94"/>
        <v>0.30196045197740123</v>
      </c>
      <c r="AW58" s="6">
        <f t="shared" si="94"/>
        <v>0.30196045197740123</v>
      </c>
      <c r="AX58" s="6">
        <f t="shared" si="94"/>
        <v>0.30196045197740123</v>
      </c>
      <c r="AY58" s="6">
        <f t="shared" si="94"/>
        <v>0.30196045197740123</v>
      </c>
      <c r="AZ58" s="6">
        <f t="shared" si="94"/>
        <v>0.30196045197740123</v>
      </c>
      <c r="BA58" s="6">
        <f t="shared" si="94"/>
        <v>0.30196045197740123</v>
      </c>
      <c r="BB58" s="6">
        <f t="shared" si="94"/>
        <v>0.30196045197740123</v>
      </c>
      <c r="BC58" s="6">
        <f t="shared" si="94"/>
        <v>0.30196045197740123</v>
      </c>
      <c r="BD58" s="6">
        <f t="shared" si="94"/>
        <v>0.30196045197740123</v>
      </c>
      <c r="BE58" s="6">
        <f t="shared" si="94"/>
        <v>0.30196045197740123</v>
      </c>
      <c r="BF58" s="6">
        <f t="shared" si="94"/>
        <v>0.30196045197740123</v>
      </c>
      <c r="BG58" s="6">
        <f t="shared" si="94"/>
        <v>0.30196045197740123</v>
      </c>
      <c r="BH58" s="6">
        <f t="shared" si="94"/>
        <v>0.30196045197740123</v>
      </c>
      <c r="BI58" s="6">
        <f t="shared" si="94"/>
        <v>0.30196045197740123</v>
      </c>
      <c r="BJ58" s="6">
        <f t="shared" si="94"/>
        <v>0.30196045197740123</v>
      </c>
      <c r="BK58" s="6">
        <f t="shared" si="94"/>
        <v>0.30196045197740123</v>
      </c>
      <c r="BL58" s="6">
        <f t="shared" si="94"/>
        <v>0.30196045197740123</v>
      </c>
      <c r="BM58" s="6">
        <f t="shared" si="94"/>
        <v>0.30196045197740123</v>
      </c>
      <c r="BN58" s="6">
        <f t="shared" si="94"/>
        <v>0.30196045197740123</v>
      </c>
      <c r="BO58" s="6">
        <f t="shared" si="94"/>
        <v>0.30196045197740123</v>
      </c>
      <c r="BP58" s="6">
        <f t="shared" si="94"/>
        <v>0.30196045197740123</v>
      </c>
      <c r="BQ58" s="6">
        <f t="shared" ref="BQ58:EB58" si="95">SUM($E$57:$FZ$57)/177</f>
        <v>0.30196045197740123</v>
      </c>
      <c r="BR58" s="6">
        <f t="shared" si="95"/>
        <v>0.30196045197740123</v>
      </c>
      <c r="BS58" s="6">
        <f t="shared" si="95"/>
        <v>0.30196045197740123</v>
      </c>
      <c r="BT58" s="6">
        <f t="shared" si="95"/>
        <v>0.30196045197740123</v>
      </c>
      <c r="BU58" s="6">
        <f t="shared" si="95"/>
        <v>0.30196045197740123</v>
      </c>
      <c r="BV58" s="6">
        <f t="shared" si="95"/>
        <v>0.30196045197740123</v>
      </c>
      <c r="BW58" s="6">
        <f t="shared" si="95"/>
        <v>0.30196045197740123</v>
      </c>
      <c r="BX58" s="6">
        <f t="shared" si="95"/>
        <v>0.30196045197740123</v>
      </c>
      <c r="BY58" s="6">
        <f t="shared" si="95"/>
        <v>0.30196045197740123</v>
      </c>
      <c r="BZ58" s="6">
        <f t="shared" si="95"/>
        <v>0.30196045197740123</v>
      </c>
      <c r="CA58" s="6">
        <f t="shared" si="95"/>
        <v>0.30196045197740123</v>
      </c>
      <c r="CB58" s="6">
        <f t="shared" si="95"/>
        <v>0.30196045197740123</v>
      </c>
      <c r="CC58" s="6">
        <f t="shared" si="95"/>
        <v>0.30196045197740123</v>
      </c>
      <c r="CD58" s="6">
        <f t="shared" si="95"/>
        <v>0.30196045197740123</v>
      </c>
      <c r="CE58" s="6">
        <f t="shared" si="95"/>
        <v>0.30196045197740123</v>
      </c>
      <c r="CF58" s="6">
        <f t="shared" si="95"/>
        <v>0.30196045197740123</v>
      </c>
      <c r="CG58" s="6">
        <f t="shared" si="95"/>
        <v>0.30196045197740123</v>
      </c>
      <c r="CH58" s="6">
        <f t="shared" si="95"/>
        <v>0.30196045197740123</v>
      </c>
      <c r="CI58" s="6">
        <f t="shared" si="95"/>
        <v>0.30196045197740123</v>
      </c>
      <c r="CJ58" s="6">
        <f t="shared" si="95"/>
        <v>0.30196045197740123</v>
      </c>
      <c r="CK58" s="6">
        <f t="shared" si="95"/>
        <v>0.30196045197740123</v>
      </c>
      <c r="CL58" s="6">
        <f t="shared" si="95"/>
        <v>0.30196045197740123</v>
      </c>
      <c r="CM58" s="6">
        <f t="shared" si="95"/>
        <v>0.30196045197740123</v>
      </c>
      <c r="CN58" s="6">
        <f t="shared" si="95"/>
        <v>0.30196045197740123</v>
      </c>
      <c r="CO58" s="6">
        <f t="shared" si="95"/>
        <v>0.30196045197740123</v>
      </c>
      <c r="CP58" s="6">
        <f t="shared" si="95"/>
        <v>0.30196045197740123</v>
      </c>
      <c r="CQ58" s="6">
        <f t="shared" si="95"/>
        <v>0.30196045197740123</v>
      </c>
      <c r="CR58" s="6">
        <f t="shared" si="95"/>
        <v>0.30196045197740123</v>
      </c>
      <c r="CS58" s="6">
        <f t="shared" si="95"/>
        <v>0.30196045197740123</v>
      </c>
      <c r="CT58" s="6">
        <f t="shared" si="95"/>
        <v>0.30196045197740123</v>
      </c>
      <c r="CU58" s="6">
        <f t="shared" si="95"/>
        <v>0.30196045197740123</v>
      </c>
      <c r="CV58" s="6">
        <f t="shared" si="95"/>
        <v>0.30196045197740123</v>
      </c>
      <c r="CW58" s="6">
        <f t="shared" si="95"/>
        <v>0.30196045197740123</v>
      </c>
      <c r="CX58" s="6">
        <f t="shared" si="95"/>
        <v>0.30196045197740123</v>
      </c>
      <c r="CY58" s="6">
        <f t="shared" si="95"/>
        <v>0.30196045197740123</v>
      </c>
      <c r="CZ58" s="6">
        <f t="shared" si="95"/>
        <v>0.30196045197740123</v>
      </c>
      <c r="DA58" s="6">
        <f t="shared" si="95"/>
        <v>0.30196045197740123</v>
      </c>
      <c r="DB58" s="6">
        <f t="shared" si="95"/>
        <v>0.30196045197740123</v>
      </c>
      <c r="DC58" s="6">
        <f t="shared" si="95"/>
        <v>0.30196045197740123</v>
      </c>
      <c r="DD58" s="6">
        <f t="shared" si="95"/>
        <v>0.30196045197740123</v>
      </c>
      <c r="DE58" s="6">
        <f t="shared" si="95"/>
        <v>0.30196045197740123</v>
      </c>
      <c r="DF58" s="6">
        <f t="shared" si="95"/>
        <v>0.30196045197740123</v>
      </c>
      <c r="DG58" s="6">
        <f t="shared" si="95"/>
        <v>0.30196045197740123</v>
      </c>
      <c r="DH58" s="6">
        <f t="shared" si="95"/>
        <v>0.30196045197740123</v>
      </c>
      <c r="DI58" s="6">
        <f t="shared" si="95"/>
        <v>0.30196045197740123</v>
      </c>
      <c r="DJ58" s="6">
        <f t="shared" si="95"/>
        <v>0.30196045197740123</v>
      </c>
      <c r="DK58" s="6">
        <f t="shared" si="95"/>
        <v>0.30196045197740123</v>
      </c>
      <c r="DL58" s="6">
        <f t="shared" si="95"/>
        <v>0.30196045197740123</v>
      </c>
      <c r="DM58" s="6">
        <f t="shared" si="95"/>
        <v>0.30196045197740123</v>
      </c>
      <c r="DN58" s="6">
        <f t="shared" si="95"/>
        <v>0.30196045197740123</v>
      </c>
      <c r="DO58" s="6">
        <f t="shared" si="95"/>
        <v>0.30196045197740123</v>
      </c>
      <c r="DP58" s="6">
        <f t="shared" si="95"/>
        <v>0.30196045197740123</v>
      </c>
      <c r="DQ58" s="6">
        <f t="shared" si="95"/>
        <v>0.30196045197740123</v>
      </c>
      <c r="DR58" s="6">
        <f t="shared" si="95"/>
        <v>0.30196045197740123</v>
      </c>
      <c r="DS58" s="6">
        <f t="shared" si="95"/>
        <v>0.30196045197740123</v>
      </c>
      <c r="DT58" s="6">
        <f t="shared" si="95"/>
        <v>0.30196045197740123</v>
      </c>
      <c r="DU58" s="6">
        <f t="shared" si="95"/>
        <v>0.30196045197740123</v>
      </c>
      <c r="DV58" s="6">
        <f t="shared" si="95"/>
        <v>0.30196045197740123</v>
      </c>
      <c r="DW58" s="6">
        <f t="shared" si="95"/>
        <v>0.30196045197740123</v>
      </c>
      <c r="DX58" s="6">
        <f t="shared" si="95"/>
        <v>0.30196045197740123</v>
      </c>
      <c r="DY58" s="6">
        <f t="shared" si="95"/>
        <v>0.30196045197740123</v>
      </c>
      <c r="DZ58" s="6">
        <f t="shared" si="95"/>
        <v>0.30196045197740123</v>
      </c>
      <c r="EA58" s="6">
        <f t="shared" si="95"/>
        <v>0.30196045197740123</v>
      </c>
      <c r="EB58" s="6">
        <f t="shared" si="95"/>
        <v>0.30196045197740123</v>
      </c>
      <c r="EC58" s="6">
        <f t="shared" ref="EC58:GB58" si="96">SUM($E$57:$FZ$57)/177</f>
        <v>0.30196045197740123</v>
      </c>
      <c r="ED58" s="6">
        <f t="shared" si="96"/>
        <v>0.30196045197740123</v>
      </c>
      <c r="EE58" s="6">
        <f t="shared" si="96"/>
        <v>0.30196045197740123</v>
      </c>
      <c r="EF58" s="6">
        <f t="shared" si="96"/>
        <v>0.30196045197740123</v>
      </c>
      <c r="EG58" s="6">
        <f t="shared" si="96"/>
        <v>0.30196045197740123</v>
      </c>
      <c r="EH58" s="6">
        <f t="shared" si="96"/>
        <v>0.30196045197740123</v>
      </c>
      <c r="EI58" s="6">
        <f t="shared" si="96"/>
        <v>0.30196045197740123</v>
      </c>
      <c r="EJ58" s="6">
        <f t="shared" si="96"/>
        <v>0.30196045197740123</v>
      </c>
      <c r="EK58" s="6">
        <f t="shared" si="96"/>
        <v>0.30196045197740123</v>
      </c>
      <c r="EL58" s="6">
        <f t="shared" si="96"/>
        <v>0.30196045197740123</v>
      </c>
      <c r="EM58" s="6">
        <f t="shared" si="96"/>
        <v>0.30196045197740123</v>
      </c>
      <c r="EN58" s="6">
        <f t="shared" si="96"/>
        <v>0.30196045197740123</v>
      </c>
      <c r="EO58" s="6">
        <f t="shared" si="96"/>
        <v>0.30196045197740123</v>
      </c>
      <c r="EP58" s="6">
        <f t="shared" si="96"/>
        <v>0.30196045197740123</v>
      </c>
      <c r="EQ58" s="6">
        <f t="shared" si="96"/>
        <v>0.30196045197740123</v>
      </c>
      <c r="ER58" s="6">
        <f t="shared" si="96"/>
        <v>0.30196045197740123</v>
      </c>
      <c r="ES58" s="6">
        <f t="shared" si="96"/>
        <v>0.30196045197740123</v>
      </c>
      <c r="ET58" s="6">
        <f t="shared" si="96"/>
        <v>0.30196045197740123</v>
      </c>
      <c r="EU58" s="6">
        <f t="shared" si="96"/>
        <v>0.30196045197740123</v>
      </c>
      <c r="EV58" s="6">
        <f t="shared" si="96"/>
        <v>0.30196045197740123</v>
      </c>
      <c r="EW58" s="6">
        <f t="shared" si="96"/>
        <v>0.30196045197740123</v>
      </c>
      <c r="EX58" s="6">
        <f t="shared" si="96"/>
        <v>0.30196045197740123</v>
      </c>
      <c r="EY58" s="6">
        <f t="shared" si="96"/>
        <v>0.30196045197740123</v>
      </c>
      <c r="EZ58" s="6">
        <f t="shared" si="96"/>
        <v>0.30196045197740123</v>
      </c>
      <c r="FA58" s="6">
        <f t="shared" si="96"/>
        <v>0.30196045197740123</v>
      </c>
      <c r="FB58" s="6">
        <f t="shared" si="96"/>
        <v>0.30196045197740123</v>
      </c>
      <c r="FC58" s="6">
        <f t="shared" si="96"/>
        <v>0.30196045197740123</v>
      </c>
      <c r="FD58" s="6">
        <f t="shared" si="96"/>
        <v>0.30196045197740123</v>
      </c>
      <c r="FE58" s="6">
        <f t="shared" si="96"/>
        <v>0.30196045197740123</v>
      </c>
      <c r="FF58" s="6">
        <f t="shared" si="96"/>
        <v>0.30196045197740123</v>
      </c>
      <c r="FG58" s="6">
        <f t="shared" si="96"/>
        <v>0.30196045197740123</v>
      </c>
      <c r="FH58" s="6">
        <f t="shared" si="96"/>
        <v>0.30196045197740123</v>
      </c>
      <c r="FI58" s="6">
        <f t="shared" si="96"/>
        <v>0.30196045197740123</v>
      </c>
      <c r="FJ58" s="6">
        <f t="shared" si="96"/>
        <v>0.30196045197740123</v>
      </c>
      <c r="FK58" s="6">
        <f t="shared" si="96"/>
        <v>0.30196045197740123</v>
      </c>
      <c r="FL58" s="6">
        <f t="shared" si="96"/>
        <v>0.30196045197740123</v>
      </c>
      <c r="FM58" s="6">
        <f t="shared" si="96"/>
        <v>0.30196045197740123</v>
      </c>
      <c r="FN58" s="6">
        <f t="shared" si="96"/>
        <v>0.30196045197740123</v>
      </c>
      <c r="FO58" s="6">
        <f t="shared" si="96"/>
        <v>0.30196045197740123</v>
      </c>
      <c r="FP58" s="6">
        <f t="shared" si="96"/>
        <v>0.30196045197740123</v>
      </c>
      <c r="FQ58" s="6">
        <f t="shared" si="96"/>
        <v>0.30196045197740123</v>
      </c>
      <c r="FR58" s="6">
        <f t="shared" si="96"/>
        <v>0.30196045197740123</v>
      </c>
      <c r="FS58" s="6">
        <f t="shared" si="96"/>
        <v>0.30196045197740123</v>
      </c>
      <c r="FT58" s="6">
        <f t="shared" si="96"/>
        <v>0.30196045197740123</v>
      </c>
      <c r="FU58" s="6">
        <f t="shared" si="96"/>
        <v>0.30196045197740123</v>
      </c>
      <c r="FV58" s="6">
        <f t="shared" si="96"/>
        <v>0.30196045197740123</v>
      </c>
      <c r="FW58" s="6">
        <f t="shared" si="96"/>
        <v>0.30196045197740123</v>
      </c>
      <c r="FX58" s="6">
        <f t="shared" si="96"/>
        <v>0.30196045197740123</v>
      </c>
      <c r="FY58" s="6">
        <f t="shared" si="96"/>
        <v>0.30196045197740123</v>
      </c>
      <c r="FZ58" s="6">
        <f t="shared" si="96"/>
        <v>0.30196045197740123</v>
      </c>
      <c r="GA58" s="6">
        <f t="shared" si="96"/>
        <v>0.30196045197740123</v>
      </c>
      <c r="GB58" s="6">
        <f t="shared" si="96"/>
        <v>0.30196045197740123</v>
      </c>
      <c r="GC58" s="6"/>
      <c r="GD58" s="6"/>
      <c r="GE58" s="6"/>
      <c r="GF58" s="6"/>
      <c r="GG58" s="6"/>
      <c r="GH58" s="6">
        <f>SUM($E$57:$FZ$57)/177</f>
        <v>0.30196045197740123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405.19</v>
      </c>
      <c r="F59" s="3">
        <f t="shared" si="97"/>
        <v>668.68</v>
      </c>
      <c r="G59" s="3">
        <f t="shared" si="97"/>
        <v>295.27999999999997</v>
      </c>
      <c r="H59" s="3">
        <f t="shared" si="97"/>
        <v>732.78</v>
      </c>
      <c r="I59" s="3">
        <f t="shared" si="97"/>
        <v>452.18</v>
      </c>
      <c r="J59" s="3">
        <f t="shared" si="97"/>
        <v>370.64</v>
      </c>
      <c r="K59" s="3">
        <f t="shared" si="97"/>
        <v>363.13</v>
      </c>
      <c r="L59" s="3">
        <f t="shared" si="97"/>
        <v>238.72</v>
      </c>
      <c r="M59" s="3">
        <f t="shared" si="97"/>
        <v>540.46</v>
      </c>
      <c r="N59" s="3">
        <f t="shared" si="97"/>
        <v>1010.14</v>
      </c>
      <c r="O59" s="3">
        <f t="shared" si="97"/>
        <v>555.4</v>
      </c>
      <c r="P59" s="3">
        <f t="shared" si="97"/>
        <v>863.18</v>
      </c>
      <c r="Q59" s="3">
        <f t="shared" si="97"/>
        <v>606.07000000000005</v>
      </c>
      <c r="R59" s="3">
        <f t="shared" si="97"/>
        <v>614.22</v>
      </c>
      <c r="S59" s="3">
        <f t="shared" si="97"/>
        <v>480.16</v>
      </c>
      <c r="T59" s="3">
        <f t="shared" si="97"/>
        <v>861.37</v>
      </c>
      <c r="U59" s="3">
        <f t="shared" si="97"/>
        <v>596.09</v>
      </c>
      <c r="V59" s="3">
        <f t="shared" si="97"/>
        <v>725.83</v>
      </c>
      <c r="W59" s="3">
        <f t="shared" si="97"/>
        <v>2176.9</v>
      </c>
      <c r="X59" s="3">
        <f t="shared" si="97"/>
        <v>1058.9000000000001</v>
      </c>
      <c r="Y59" s="3">
        <f t="shared" si="97"/>
        <v>1813.7</v>
      </c>
      <c r="Z59" s="3">
        <f t="shared" si="97"/>
        <v>3560.6</v>
      </c>
      <c r="AA59" s="3">
        <f t="shared" si="97"/>
        <v>401.67</v>
      </c>
      <c r="AB59" s="3">
        <f>ROUND(AB27/AB16,2)</f>
        <v>690.23</v>
      </c>
      <c r="AC59" s="3">
        <f t="shared" si="97"/>
        <v>417.42</v>
      </c>
      <c r="AD59" s="3">
        <f t="shared" si="97"/>
        <v>1301.21</v>
      </c>
      <c r="AE59" s="3">
        <f t="shared" si="97"/>
        <v>881.94</v>
      </c>
      <c r="AF59" s="3">
        <f t="shared" si="97"/>
        <v>552.85</v>
      </c>
      <c r="AG59" s="3">
        <f t="shared" si="97"/>
        <v>2602.11</v>
      </c>
      <c r="AH59" s="3">
        <f t="shared" si="97"/>
        <v>1121.78</v>
      </c>
      <c r="AI59" s="3">
        <f t="shared" si="97"/>
        <v>1302.5999999999999</v>
      </c>
      <c r="AJ59" s="3">
        <f t="shared" si="97"/>
        <v>355.17</v>
      </c>
      <c r="AK59" s="3">
        <f t="shared" si="97"/>
        <v>282.60000000000002</v>
      </c>
      <c r="AL59" s="3">
        <f t="shared" si="97"/>
        <v>950.06</v>
      </c>
      <c r="AM59" s="3">
        <f t="shared" si="97"/>
        <v>804.43</v>
      </c>
      <c r="AN59" s="3">
        <f t="shared" si="97"/>
        <v>634.41999999999996</v>
      </c>
      <c r="AO59" s="3">
        <f t="shared" si="97"/>
        <v>521.54999999999995</v>
      </c>
      <c r="AP59" s="3">
        <f t="shared" si="97"/>
        <v>513.88</v>
      </c>
      <c r="AQ59" s="3">
        <f t="shared" si="97"/>
        <v>506.13</v>
      </c>
      <c r="AR59" s="3">
        <f t="shared" si="97"/>
        <v>521.89</v>
      </c>
      <c r="AS59" s="3">
        <f t="shared" si="97"/>
        <v>1108</v>
      </c>
      <c r="AT59" s="3">
        <f t="shared" si="97"/>
        <v>458.71</v>
      </c>
      <c r="AU59" s="3">
        <f t="shared" si="97"/>
        <v>476.61</v>
      </c>
      <c r="AV59" s="3">
        <f t="shared" si="97"/>
        <v>335.36</v>
      </c>
      <c r="AW59" s="3">
        <f t="shared" si="97"/>
        <v>217.7</v>
      </c>
      <c r="AX59" s="3">
        <f t="shared" si="97"/>
        <v>1741.62</v>
      </c>
      <c r="AY59" s="3">
        <f t="shared" si="97"/>
        <v>400.51</v>
      </c>
      <c r="AZ59" s="3">
        <f t="shared" si="97"/>
        <v>3454.88</v>
      </c>
      <c r="BA59" s="3">
        <f t="shared" si="97"/>
        <v>916.5</v>
      </c>
      <c r="BB59" s="3">
        <f t="shared" si="97"/>
        <v>1043.6199999999999</v>
      </c>
      <c r="BC59" s="3">
        <f t="shared" si="97"/>
        <v>352.28</v>
      </c>
      <c r="BD59" s="3">
        <f t="shared" si="97"/>
        <v>811.3</v>
      </c>
      <c r="BE59" s="3">
        <f t="shared" si="97"/>
        <v>515.5</v>
      </c>
      <c r="BF59" s="3">
        <f t="shared" si="97"/>
        <v>4712.87</v>
      </c>
      <c r="BG59" s="3">
        <f t="shared" si="97"/>
        <v>664.49</v>
      </c>
      <c r="BH59" s="3">
        <f t="shared" si="97"/>
        <v>596.20000000000005</v>
      </c>
      <c r="BI59" s="3">
        <f t="shared" si="97"/>
        <v>662.51</v>
      </c>
      <c r="BJ59" s="3">
        <f t="shared" si="97"/>
        <v>326.52999999999997</v>
      </c>
      <c r="BK59" s="3">
        <f t="shared" si="97"/>
        <v>1134.29</v>
      </c>
      <c r="BL59" s="3">
        <f t="shared" si="97"/>
        <v>667.67</v>
      </c>
      <c r="BM59" s="3">
        <f t="shared" si="97"/>
        <v>575.55999999999995</v>
      </c>
      <c r="BN59" s="3">
        <f t="shared" si="97"/>
        <v>909.43</v>
      </c>
      <c r="BO59" s="3">
        <f t="shared" si="97"/>
        <v>670.13</v>
      </c>
      <c r="BP59" s="3">
        <f t="shared" si="97"/>
        <v>769.61</v>
      </c>
      <c r="BQ59" s="3">
        <f t="shared" ref="BQ59:EB59" si="98">ROUND(BQ27/BQ16,2)</f>
        <v>627.82000000000005</v>
      </c>
      <c r="BR59" s="3">
        <f t="shared" si="98"/>
        <v>967.15</v>
      </c>
      <c r="BS59" s="3">
        <f t="shared" si="98"/>
        <v>653.33000000000004</v>
      </c>
      <c r="BT59" s="3">
        <f t="shared" si="98"/>
        <v>424.73</v>
      </c>
      <c r="BU59" s="3">
        <f t="shared" si="98"/>
        <v>234.86</v>
      </c>
      <c r="BV59" s="3">
        <f t="shared" si="98"/>
        <v>533.99</v>
      </c>
      <c r="BW59" s="3">
        <f t="shared" si="98"/>
        <v>262.73</v>
      </c>
      <c r="BX59" s="3">
        <f t="shared" si="98"/>
        <v>369.04</v>
      </c>
      <c r="BY59" s="3">
        <f t="shared" si="98"/>
        <v>370.42</v>
      </c>
      <c r="BZ59" s="3">
        <f t="shared" si="98"/>
        <v>549.01</v>
      </c>
      <c r="CA59" s="3">
        <f t="shared" si="98"/>
        <v>2105.8200000000002</v>
      </c>
      <c r="CB59" s="3">
        <f t="shared" si="98"/>
        <v>2532.11</v>
      </c>
      <c r="CC59" s="3">
        <f t="shared" si="98"/>
        <v>1557.76</v>
      </c>
      <c r="CD59" s="3">
        <f t="shared" si="98"/>
        <v>711.43</v>
      </c>
      <c r="CE59" s="3">
        <f t="shared" si="98"/>
        <v>1400.72</v>
      </c>
      <c r="CF59" s="3">
        <f t="shared" si="98"/>
        <v>1090.95</v>
      </c>
      <c r="CG59" s="3">
        <f t="shared" si="98"/>
        <v>980.58</v>
      </c>
      <c r="CH59" s="3">
        <f t="shared" si="98"/>
        <v>814.09</v>
      </c>
      <c r="CI59" s="3">
        <f t="shared" si="98"/>
        <v>731.41</v>
      </c>
      <c r="CJ59" s="3">
        <f t="shared" si="98"/>
        <v>1167.54</v>
      </c>
      <c r="CK59" s="3">
        <f t="shared" si="98"/>
        <v>1052.94</v>
      </c>
      <c r="CL59" s="3">
        <f t="shared" si="98"/>
        <v>620.59</v>
      </c>
      <c r="CM59" s="3">
        <f t="shared" si="98"/>
        <v>883.58</v>
      </c>
      <c r="CN59" s="3">
        <f t="shared" si="98"/>
        <v>546.1</v>
      </c>
      <c r="CO59" s="3">
        <f t="shared" si="98"/>
        <v>695</v>
      </c>
      <c r="CP59" s="3">
        <f t="shared" si="98"/>
        <v>529.62</v>
      </c>
      <c r="CQ59" s="3">
        <f t="shared" si="98"/>
        <v>1001.52</v>
      </c>
      <c r="CR59" s="3">
        <f t="shared" si="98"/>
        <v>920.43</v>
      </c>
      <c r="CS59" s="3">
        <f t="shared" si="98"/>
        <v>335.9</v>
      </c>
      <c r="CT59" s="3">
        <f t="shared" si="98"/>
        <v>669.43</v>
      </c>
      <c r="CU59" s="3">
        <f t="shared" si="98"/>
        <v>504.13</v>
      </c>
      <c r="CV59" s="3">
        <f t="shared" si="98"/>
        <v>2185.4499999999998</v>
      </c>
      <c r="CW59" s="3">
        <f t="shared" si="98"/>
        <v>1435.43</v>
      </c>
      <c r="CX59" s="3">
        <f t="shared" si="98"/>
        <v>1709.18</v>
      </c>
      <c r="CY59" s="3">
        <f t="shared" si="98"/>
        <v>828.23</v>
      </c>
      <c r="CZ59" s="3">
        <f t="shared" si="98"/>
        <v>980.06</v>
      </c>
      <c r="DA59" s="3">
        <f t="shared" si="98"/>
        <v>2131.89</v>
      </c>
      <c r="DB59" s="3">
        <f t="shared" si="98"/>
        <v>781.76</v>
      </c>
      <c r="DC59" s="3">
        <f t="shared" si="98"/>
        <v>1084</v>
      </c>
      <c r="DD59" s="3">
        <f t="shared" si="98"/>
        <v>478.63</v>
      </c>
      <c r="DE59" s="3">
        <f t="shared" si="98"/>
        <v>1235.27</v>
      </c>
      <c r="DF59" s="3">
        <f t="shared" si="98"/>
        <v>1228.44</v>
      </c>
      <c r="DG59" s="3">
        <f t="shared" si="98"/>
        <v>212.93</v>
      </c>
      <c r="DH59" s="3">
        <f t="shared" si="98"/>
        <v>806.21</v>
      </c>
      <c r="DI59" s="3">
        <f t="shared" si="98"/>
        <v>592</v>
      </c>
      <c r="DJ59" s="3">
        <f t="shared" si="98"/>
        <v>564.79</v>
      </c>
      <c r="DK59" s="3">
        <f t="shared" si="98"/>
        <v>347.44</v>
      </c>
      <c r="DL59" s="3">
        <f t="shared" si="98"/>
        <v>581.30999999999995</v>
      </c>
      <c r="DM59" s="3">
        <f t="shared" si="98"/>
        <v>324.27</v>
      </c>
      <c r="DN59" s="3">
        <f t="shared" si="98"/>
        <v>698.06</v>
      </c>
      <c r="DO59" s="3">
        <f t="shared" si="98"/>
        <v>808.39</v>
      </c>
      <c r="DP59" s="3">
        <f t="shared" si="98"/>
        <v>1050.1400000000001</v>
      </c>
      <c r="DQ59" s="3">
        <f t="shared" si="98"/>
        <v>360.72</v>
      </c>
      <c r="DR59" s="3">
        <f t="shared" si="98"/>
        <v>1151.1500000000001</v>
      </c>
      <c r="DS59" s="3">
        <f t="shared" si="98"/>
        <v>668.63</v>
      </c>
      <c r="DT59" s="3">
        <f t="shared" si="98"/>
        <v>287.14999999999998</v>
      </c>
      <c r="DU59" s="3">
        <f t="shared" si="98"/>
        <v>334.73</v>
      </c>
      <c r="DV59" s="3">
        <f t="shared" si="98"/>
        <v>284.11</v>
      </c>
      <c r="DW59" s="3">
        <f t="shared" si="98"/>
        <v>640.54</v>
      </c>
      <c r="DX59" s="3">
        <f t="shared" si="98"/>
        <v>331.08</v>
      </c>
      <c r="DY59" s="3">
        <f t="shared" si="98"/>
        <v>386.36</v>
      </c>
      <c r="DZ59" s="3">
        <f t="shared" si="98"/>
        <v>334.4</v>
      </c>
      <c r="EA59" s="3">
        <f t="shared" si="98"/>
        <v>536.86</v>
      </c>
      <c r="EB59" s="3">
        <f t="shared" si="98"/>
        <v>679.29</v>
      </c>
      <c r="EC59" s="3">
        <f t="shared" ref="EC59:ES59" si="99">ROUND(EC27/EC16,2)</f>
        <v>892.45</v>
      </c>
      <c r="ED59" s="3">
        <f t="shared" si="99"/>
        <v>1202.25</v>
      </c>
      <c r="EE59" s="3">
        <f t="shared" si="99"/>
        <v>1034.55</v>
      </c>
      <c r="EF59" s="3">
        <f t="shared" si="99"/>
        <v>624.35</v>
      </c>
      <c r="EG59" s="3">
        <f t="shared" si="99"/>
        <v>601.94000000000005</v>
      </c>
      <c r="EH59" s="3">
        <f t="shared" si="99"/>
        <v>363.97</v>
      </c>
      <c r="EI59" s="3">
        <f t="shared" si="99"/>
        <v>1012.79</v>
      </c>
      <c r="EJ59" s="3">
        <f t="shared" si="99"/>
        <v>390.99</v>
      </c>
      <c r="EK59" s="3">
        <f t="shared" si="99"/>
        <v>678.77</v>
      </c>
      <c r="EL59" s="3">
        <f t="shared" si="99"/>
        <v>263.89999999999998</v>
      </c>
      <c r="EM59" s="3">
        <f t="shared" si="99"/>
        <v>280.52</v>
      </c>
      <c r="EN59" s="3">
        <f t="shared" si="99"/>
        <v>266.39999999999998</v>
      </c>
      <c r="EO59" s="3">
        <f t="shared" si="99"/>
        <v>664.1</v>
      </c>
      <c r="EP59" s="3">
        <f t="shared" si="99"/>
        <v>350.38</v>
      </c>
      <c r="EQ59" s="3">
        <f t="shared" si="99"/>
        <v>205.72</v>
      </c>
      <c r="ER59" s="3">
        <f t="shared" si="99"/>
        <v>347.83</v>
      </c>
      <c r="ES59" s="3">
        <f t="shared" si="99"/>
        <v>393.3</v>
      </c>
      <c r="ET59" s="3">
        <f>ROUND(ET27/ET16,2)</f>
        <v>371.77</v>
      </c>
      <c r="EU59" s="3">
        <f>ROUND(EU27/EU16,2)</f>
        <v>834.98</v>
      </c>
      <c r="EV59" s="3">
        <f>ROUND(EV27/EV16,2)</f>
        <v>1193.2</v>
      </c>
      <c r="EW59" s="3">
        <f>ROUND(EW27/EW16,2)</f>
        <v>275.64</v>
      </c>
      <c r="EX59" s="3">
        <v>0</v>
      </c>
      <c r="EY59" s="3">
        <f t="shared" ref="EY59:FZ59" si="100">ROUND(EY27/EY16,2)</f>
        <v>498.04</v>
      </c>
      <c r="EZ59" s="3">
        <f t="shared" si="100"/>
        <v>538.34</v>
      </c>
      <c r="FA59" s="3">
        <f t="shared" si="100"/>
        <v>1033.83</v>
      </c>
      <c r="FB59" s="3">
        <f t="shared" si="100"/>
        <v>1325.47</v>
      </c>
      <c r="FC59" s="3">
        <f t="shared" si="100"/>
        <v>426.21</v>
      </c>
      <c r="FD59" s="3">
        <f t="shared" si="100"/>
        <v>746.93</v>
      </c>
      <c r="FE59" s="3">
        <f t="shared" si="100"/>
        <v>1085.7</v>
      </c>
      <c r="FF59" s="3">
        <f t="shared" si="100"/>
        <v>958.59</v>
      </c>
      <c r="FG59" s="3">
        <f t="shared" si="100"/>
        <v>1218.99</v>
      </c>
      <c r="FH59" s="3">
        <f t="shared" si="100"/>
        <v>407.19</v>
      </c>
      <c r="FI59" s="3">
        <f t="shared" si="100"/>
        <v>640.96</v>
      </c>
      <c r="FJ59" s="3">
        <f t="shared" si="100"/>
        <v>1409.28</v>
      </c>
      <c r="FK59" s="3">
        <f t="shared" si="100"/>
        <v>429.56</v>
      </c>
      <c r="FL59" s="3">
        <f t="shared" si="100"/>
        <v>255.11</v>
      </c>
      <c r="FM59" s="3">
        <f t="shared" si="100"/>
        <v>670.89</v>
      </c>
      <c r="FN59" s="3">
        <f t="shared" si="100"/>
        <v>550.11</v>
      </c>
      <c r="FO59" s="3">
        <f t="shared" si="100"/>
        <v>242.04</v>
      </c>
      <c r="FP59" s="3">
        <f t="shared" si="100"/>
        <v>644.21</v>
      </c>
      <c r="FQ59" s="3">
        <f t="shared" si="100"/>
        <v>938.68</v>
      </c>
      <c r="FR59" s="3">
        <f t="shared" si="100"/>
        <v>956.29</v>
      </c>
      <c r="FS59" s="3">
        <f t="shared" si="100"/>
        <v>661</v>
      </c>
      <c r="FT59" s="3">
        <f t="shared" si="100"/>
        <v>719.03</v>
      </c>
      <c r="FU59" s="3">
        <f t="shared" si="100"/>
        <v>2018.29</v>
      </c>
      <c r="FV59" s="3">
        <f t="shared" si="100"/>
        <v>2199.4</v>
      </c>
      <c r="FW59" s="3">
        <f t="shared" si="100"/>
        <v>552.30999999999995</v>
      </c>
      <c r="FX59" s="3">
        <f t="shared" si="100"/>
        <v>564.37</v>
      </c>
      <c r="FY59" s="3">
        <f t="shared" si="100"/>
        <v>1331.33</v>
      </c>
      <c r="FZ59" s="3">
        <f t="shared" si="100"/>
        <v>897</v>
      </c>
      <c r="GA59" s="3">
        <f>ROUND(GA27/GA16,2)</f>
        <v>537.13</v>
      </c>
      <c r="GB59" s="3" t="e">
        <f>ROUND(GB27/GB16,2)</f>
        <v>#DIV/0!</v>
      </c>
      <c r="GH59">
        <f>ROUND(GH27/GH16,2)</f>
        <v>590.74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818.9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283112</v>
      </c>
      <c r="F62" s="4">
        <f t="shared" si="104"/>
        <v>1104752</v>
      </c>
      <c r="G62" s="4">
        <f t="shared" si="104"/>
        <v>239410</v>
      </c>
      <c r="H62" s="4">
        <f t="shared" si="104"/>
        <v>1137850</v>
      </c>
      <c r="I62" s="4">
        <f t="shared" si="104"/>
        <v>164834</v>
      </c>
      <c r="J62" s="4">
        <f t="shared" si="104"/>
        <v>85608</v>
      </c>
      <c r="K62" s="4">
        <f t="shared" si="104"/>
        <v>277024</v>
      </c>
      <c r="L62" s="4">
        <f t="shared" si="104"/>
        <v>136584</v>
      </c>
      <c r="M62" s="4">
        <f t="shared" si="104"/>
        <v>66066</v>
      </c>
      <c r="N62" s="4">
        <f t="shared" si="104"/>
        <v>99739.199999999997</v>
      </c>
      <c r="O62" s="4">
        <f t="shared" si="104"/>
        <v>54936.800000000003</v>
      </c>
      <c r="P62" s="4">
        <f t="shared" si="104"/>
        <v>2801008</v>
      </c>
      <c r="Q62" s="4">
        <f t="shared" si="104"/>
        <v>664320</v>
      </c>
      <c r="R62" s="4">
        <f t="shared" si="104"/>
        <v>45792</v>
      </c>
      <c r="S62" s="4">
        <f t="shared" si="104"/>
        <v>1267350</v>
      </c>
      <c r="T62" s="4">
        <f t="shared" si="104"/>
        <v>67716</v>
      </c>
      <c r="U62" s="4">
        <f t="shared" si="104"/>
        <v>128924</v>
      </c>
      <c r="V62" s="4">
        <f t="shared" si="104"/>
        <v>67464</v>
      </c>
      <c r="W62" s="4">
        <f t="shared" si="104"/>
        <v>33142</v>
      </c>
      <c r="X62" s="4">
        <f t="shared" si="104"/>
        <v>49896</v>
      </c>
      <c r="Y62" s="4">
        <f t="shared" si="104"/>
        <v>15158</v>
      </c>
      <c r="Z62" s="4">
        <f t="shared" si="104"/>
        <v>28980</v>
      </c>
      <c r="AA62" s="4">
        <f t="shared" si="104"/>
        <v>40464</v>
      </c>
      <c r="AB62" s="4">
        <f t="shared" si="104"/>
        <v>41770.6</v>
      </c>
      <c r="AC62" s="4">
        <f t="shared" si="104"/>
        <v>1547752.5</v>
      </c>
      <c r="AD62" s="4">
        <f t="shared" si="104"/>
        <v>2165824</v>
      </c>
      <c r="AE62" s="4">
        <f t="shared" si="104"/>
        <v>88677</v>
      </c>
      <c r="AF62" s="4">
        <f t="shared" si="104"/>
        <v>44551</v>
      </c>
      <c r="AG62" s="4">
        <f t="shared" si="104"/>
        <v>71280</v>
      </c>
      <c r="AH62" s="4">
        <f t="shared" si="104"/>
        <v>67769</v>
      </c>
      <c r="AI62" s="4">
        <f t="shared" si="104"/>
        <v>276855.5</v>
      </c>
      <c r="AJ62" s="4">
        <f t="shared" si="104"/>
        <v>92960</v>
      </c>
      <c r="AK62" s="4">
        <f t="shared" si="104"/>
        <v>34580</v>
      </c>
      <c r="AL62" s="4">
        <f t="shared" si="104"/>
        <v>33640</v>
      </c>
      <c r="AM62" s="4">
        <f t="shared" si="104"/>
        <v>73008</v>
      </c>
      <c r="AN62" s="4">
        <f t="shared" si="104"/>
        <v>34177</v>
      </c>
      <c r="AO62" s="4">
        <f t="shared" si="104"/>
        <v>58233</v>
      </c>
      <c r="AP62" s="4">
        <f t="shared" si="104"/>
        <v>50622</v>
      </c>
      <c r="AQ62" s="4">
        <f t="shared" si="104"/>
        <v>363392</v>
      </c>
      <c r="AR62" s="4">
        <f t="shared" si="104"/>
        <v>2818322.5</v>
      </c>
      <c r="AS62" s="4">
        <f t="shared" si="104"/>
        <v>88281.4</v>
      </c>
      <c r="AT62" s="4">
        <f t="shared" si="104"/>
        <v>3061754</v>
      </c>
      <c r="AU62" s="4">
        <f t="shared" si="104"/>
        <v>371754</v>
      </c>
      <c r="AV62" s="4">
        <f t="shared" si="104"/>
        <v>249220</v>
      </c>
      <c r="AW62" s="4">
        <f t="shared" si="104"/>
        <v>139104</v>
      </c>
      <c r="AX62" s="4">
        <f t="shared" si="104"/>
        <v>127203.6</v>
      </c>
      <c r="AY62" s="4">
        <f t="shared" si="104"/>
        <v>24112</v>
      </c>
      <c r="AZ62" s="4">
        <f t="shared" si="104"/>
        <v>12707</v>
      </c>
      <c r="BA62" s="4">
        <f t="shared" si="104"/>
        <v>130433.8</v>
      </c>
      <c r="BB62" s="4">
        <f t="shared" si="104"/>
        <v>459540</v>
      </c>
      <c r="BC62" s="4">
        <f t="shared" si="104"/>
        <v>582768</v>
      </c>
      <c r="BD62" s="4">
        <f t="shared" si="104"/>
        <v>595541.69999999995</v>
      </c>
      <c r="BE62" s="4">
        <f t="shared" si="104"/>
        <v>1088867</v>
      </c>
      <c r="BF62" s="4">
        <f t="shared" si="104"/>
        <v>52530</v>
      </c>
      <c r="BG62" s="4">
        <f t="shared" si="104"/>
        <v>107745</v>
      </c>
      <c r="BH62" s="4">
        <f t="shared" si="104"/>
        <v>1699911</v>
      </c>
      <c r="BI62" s="4">
        <f t="shared" si="104"/>
        <v>205631.8</v>
      </c>
      <c r="BJ62" s="4">
        <f t="shared" si="104"/>
        <v>82993</v>
      </c>
      <c r="BK62" s="4">
        <f t="shared" si="104"/>
        <v>88305</v>
      </c>
      <c r="BL62" s="4">
        <f t="shared" si="104"/>
        <v>440265.2</v>
      </c>
      <c r="BM62" s="4">
        <f t="shared" si="104"/>
        <v>752472</v>
      </c>
      <c r="BN62" s="4">
        <f t="shared" si="104"/>
        <v>63466.5</v>
      </c>
      <c r="BO62" s="4">
        <f t="shared" si="104"/>
        <v>102679.5</v>
      </c>
      <c r="BP62" s="4">
        <f t="shared" si="104"/>
        <v>113390</v>
      </c>
      <c r="BQ62" s="4">
        <f t="shared" ref="BQ62:EB62" si="105">+BQ32</f>
        <v>211926</v>
      </c>
      <c r="BR62" s="4">
        <f t="shared" si="105"/>
        <v>62654.400000000001</v>
      </c>
      <c r="BS62" s="4">
        <f t="shared" si="105"/>
        <v>265440</v>
      </c>
      <c r="BT62" s="4">
        <f t="shared" si="105"/>
        <v>296688.8</v>
      </c>
      <c r="BU62" s="4">
        <f t="shared" si="105"/>
        <v>43043</v>
      </c>
      <c r="BV62" s="4">
        <f t="shared" si="105"/>
        <v>61984</v>
      </c>
      <c r="BW62" s="4">
        <f t="shared" si="105"/>
        <v>55973.599999999999</v>
      </c>
      <c r="BX62" s="4">
        <f t="shared" si="105"/>
        <v>89936</v>
      </c>
      <c r="BY62" s="4">
        <f t="shared" si="105"/>
        <v>145008</v>
      </c>
      <c r="BZ62" s="4">
        <f t="shared" si="105"/>
        <v>2635.2</v>
      </c>
      <c r="CA62" s="4">
        <f t="shared" si="105"/>
        <v>73225</v>
      </c>
      <c r="CB62" s="4">
        <f t="shared" si="105"/>
        <v>30246</v>
      </c>
      <c r="CC62" s="4">
        <f t="shared" si="105"/>
        <v>92529.600000000006</v>
      </c>
      <c r="CD62" s="4">
        <f t="shared" si="105"/>
        <v>4045650</v>
      </c>
      <c r="CE62" s="4">
        <f t="shared" si="105"/>
        <v>48672</v>
      </c>
      <c r="CF62" s="4">
        <f t="shared" si="105"/>
        <v>29841</v>
      </c>
      <c r="CG62" s="4">
        <f t="shared" si="105"/>
        <v>93000</v>
      </c>
      <c r="CH62" s="4">
        <f t="shared" si="105"/>
        <v>67776.600000000006</v>
      </c>
      <c r="CI62" s="4">
        <f t="shared" si="105"/>
        <v>34476</v>
      </c>
      <c r="CJ62" s="4">
        <f t="shared" si="105"/>
        <v>32640</v>
      </c>
      <c r="CK62" s="4">
        <f t="shared" si="105"/>
        <v>84001</v>
      </c>
      <c r="CL62" s="4">
        <f t="shared" si="105"/>
        <v>65654</v>
      </c>
      <c r="CM62" s="4">
        <f t="shared" si="105"/>
        <v>402052</v>
      </c>
      <c r="CN62" s="4">
        <f t="shared" si="105"/>
        <v>123112.4</v>
      </c>
      <c r="CO62" s="4">
        <f t="shared" si="105"/>
        <v>140778</v>
      </c>
      <c r="CP62" s="4">
        <f t="shared" si="105"/>
        <v>1668060</v>
      </c>
      <c r="CQ62" s="4">
        <f t="shared" si="105"/>
        <v>1061619</v>
      </c>
      <c r="CR62" s="4">
        <f t="shared" si="105"/>
        <v>84597</v>
      </c>
      <c r="CS62" s="4">
        <f t="shared" si="105"/>
        <v>59898</v>
      </c>
      <c r="CT62" s="4">
        <f t="shared" si="105"/>
        <v>41031</v>
      </c>
      <c r="CU62" s="4">
        <f t="shared" si="105"/>
        <v>56090</v>
      </c>
      <c r="CV62" s="4">
        <f t="shared" si="105"/>
        <v>22040</v>
      </c>
      <c r="CW62" s="4">
        <f t="shared" si="105"/>
        <v>76072</v>
      </c>
      <c r="CX62" s="4">
        <f t="shared" si="105"/>
        <v>45585.3</v>
      </c>
      <c r="CY62" s="4">
        <f t="shared" si="105"/>
        <v>76440</v>
      </c>
      <c r="CZ62" s="4">
        <f t="shared" si="105"/>
        <v>74360</v>
      </c>
      <c r="DA62" s="4">
        <f t="shared" si="105"/>
        <v>72124</v>
      </c>
      <c r="DB62" s="4">
        <f t="shared" si="105"/>
        <v>192394</v>
      </c>
      <c r="DC62" s="4">
        <f t="shared" si="105"/>
        <v>48471</v>
      </c>
      <c r="DD62" s="4">
        <f t="shared" si="105"/>
        <v>49226</v>
      </c>
      <c r="DE62" s="4">
        <f t="shared" si="105"/>
        <v>64939.199999999997</v>
      </c>
      <c r="DF62" s="4">
        <f t="shared" si="105"/>
        <v>14688</v>
      </c>
      <c r="DG62" s="4">
        <f t="shared" si="105"/>
        <v>25696</v>
      </c>
      <c r="DH62" s="4">
        <f t="shared" si="105"/>
        <v>1589614</v>
      </c>
      <c r="DI62" s="4">
        <f t="shared" si="105"/>
        <v>114768</v>
      </c>
      <c r="DJ62" s="4">
        <f t="shared" si="105"/>
        <v>169974</v>
      </c>
      <c r="DK62" s="4">
        <f t="shared" si="105"/>
        <v>411148</v>
      </c>
      <c r="DL62" s="4">
        <f t="shared" si="105"/>
        <v>57777.2</v>
      </c>
      <c r="DM62" s="4">
        <f t="shared" si="105"/>
        <v>38157</v>
      </c>
      <c r="DN62" s="4">
        <f t="shared" si="105"/>
        <v>424251</v>
      </c>
      <c r="DO62" s="4">
        <f t="shared" si="105"/>
        <v>72500</v>
      </c>
      <c r="DP62" s="4">
        <f t="shared" si="105"/>
        <v>102648</v>
      </c>
      <c r="DQ62" s="4">
        <f t="shared" si="105"/>
        <v>230860</v>
      </c>
      <c r="DR62" s="4">
        <f t="shared" si="105"/>
        <v>53655</v>
      </c>
      <c r="DS62" s="4">
        <f t="shared" si="105"/>
        <v>98604</v>
      </c>
      <c r="DT62" s="4">
        <f t="shared" si="105"/>
        <v>56088</v>
      </c>
      <c r="DU62" s="4">
        <f t="shared" si="105"/>
        <v>39843</v>
      </c>
      <c r="DV62" s="4">
        <f t="shared" si="105"/>
        <v>10434</v>
      </c>
      <c r="DW62" s="4">
        <f t="shared" si="105"/>
        <v>69483</v>
      </c>
      <c r="DX62" s="4">
        <f t="shared" si="105"/>
        <v>12831</v>
      </c>
      <c r="DY62" s="4">
        <f t="shared" si="105"/>
        <v>21376</v>
      </c>
      <c r="DZ62" s="4">
        <f t="shared" si="105"/>
        <v>8150</v>
      </c>
      <c r="EA62" s="4">
        <f t="shared" si="105"/>
        <v>25917</v>
      </c>
      <c r="EB62" s="4">
        <f t="shared" si="105"/>
        <v>251770</v>
      </c>
      <c r="EC62" s="4">
        <f t="shared" ref="EC62:FZ62" si="106">+EC32</f>
        <v>85392</v>
      </c>
      <c r="ED62" s="4">
        <f t="shared" si="106"/>
        <v>112560</v>
      </c>
      <c r="EE62" s="4">
        <f t="shared" si="106"/>
        <v>79158</v>
      </c>
      <c r="EF62" s="4">
        <f t="shared" si="106"/>
        <v>98235</v>
      </c>
      <c r="EG62" s="4">
        <f t="shared" si="106"/>
        <v>28056</v>
      </c>
      <c r="EH62" s="4">
        <f t="shared" si="106"/>
        <v>65682.399999999994</v>
      </c>
      <c r="EI62" s="4">
        <f t="shared" si="106"/>
        <v>48910</v>
      </c>
      <c r="EJ62" s="4">
        <f t="shared" si="106"/>
        <v>15914</v>
      </c>
      <c r="EK62" s="4">
        <f t="shared" si="106"/>
        <v>457090</v>
      </c>
      <c r="EL62" s="4">
        <f t="shared" si="106"/>
        <v>815198.8</v>
      </c>
      <c r="EM62" s="4">
        <f t="shared" si="106"/>
        <v>85500</v>
      </c>
      <c r="EN62" s="4">
        <f t="shared" si="106"/>
        <v>59358.6</v>
      </c>
      <c r="EO62" s="4">
        <f t="shared" si="106"/>
        <v>74360</v>
      </c>
      <c r="EP62" s="4">
        <f t="shared" si="106"/>
        <v>41610</v>
      </c>
      <c r="EQ62" s="4">
        <f t="shared" si="106"/>
        <v>45477</v>
      </c>
      <c r="ER62" s="4">
        <f t="shared" si="106"/>
        <v>66160.800000000003</v>
      </c>
      <c r="ES62" s="4">
        <f t="shared" si="106"/>
        <v>114312</v>
      </c>
      <c r="ET62" s="4">
        <f t="shared" si="106"/>
        <v>67554</v>
      </c>
      <c r="EU62" s="4">
        <f t="shared" si="106"/>
        <v>43428</v>
      </c>
      <c r="EV62" s="4">
        <f t="shared" si="106"/>
        <v>45866</v>
      </c>
      <c r="EW62" s="4">
        <f t="shared" si="106"/>
        <v>56887</v>
      </c>
      <c r="EX62" s="4">
        <f t="shared" si="106"/>
        <v>0</v>
      </c>
      <c r="EY62" s="4">
        <f t="shared" si="106"/>
        <v>15379</v>
      </c>
      <c r="EZ62" s="4">
        <f t="shared" si="106"/>
        <v>33488</v>
      </c>
      <c r="FA62" s="4">
        <f t="shared" si="106"/>
        <v>23120</v>
      </c>
      <c r="FB62" s="4">
        <f t="shared" si="106"/>
        <v>25056</v>
      </c>
      <c r="FC62" s="4">
        <f t="shared" si="106"/>
        <v>274560</v>
      </c>
      <c r="FD62" s="4">
        <f t="shared" si="106"/>
        <v>76254</v>
      </c>
      <c r="FE62" s="4">
        <f t="shared" si="106"/>
        <v>254988</v>
      </c>
      <c r="FF62" s="4">
        <f t="shared" si="106"/>
        <v>87690</v>
      </c>
      <c r="FG62" s="4">
        <f t="shared" si="106"/>
        <v>50393</v>
      </c>
      <c r="FH62" s="4">
        <f t="shared" si="106"/>
        <v>36322</v>
      </c>
      <c r="FI62" s="4">
        <f t="shared" si="106"/>
        <v>26864</v>
      </c>
      <c r="FJ62" s="4">
        <f t="shared" si="106"/>
        <v>68856</v>
      </c>
      <c r="FK62" s="4">
        <f t="shared" si="106"/>
        <v>153433</v>
      </c>
      <c r="FL62" s="4">
        <f t="shared" si="106"/>
        <v>131920</v>
      </c>
      <c r="FM62" s="4">
        <f t="shared" si="106"/>
        <v>536646</v>
      </c>
      <c r="FN62" s="4">
        <f t="shared" si="106"/>
        <v>286775.59999999998</v>
      </c>
      <c r="FO62" s="4">
        <f t="shared" si="106"/>
        <v>208962</v>
      </c>
      <c r="FP62" s="4">
        <f t="shared" si="106"/>
        <v>758692.2</v>
      </c>
      <c r="FQ62" s="4">
        <f t="shared" si="106"/>
        <v>171509</v>
      </c>
      <c r="FR62" s="4">
        <f t="shared" si="106"/>
        <v>137107</v>
      </c>
      <c r="FS62" s="4">
        <f t="shared" si="106"/>
        <v>194656</v>
      </c>
      <c r="FT62" s="4">
        <f t="shared" si="106"/>
        <v>45900</v>
      </c>
      <c r="FU62" s="4">
        <f t="shared" si="106"/>
        <v>63800</v>
      </c>
      <c r="FV62" s="4">
        <f t="shared" si="106"/>
        <v>97488</v>
      </c>
      <c r="FW62" s="4">
        <f t="shared" si="106"/>
        <v>143858.4</v>
      </c>
      <c r="FX62" s="4">
        <f t="shared" si="106"/>
        <v>195600</v>
      </c>
      <c r="FY62" s="4">
        <f t="shared" si="106"/>
        <v>89142</v>
      </c>
      <c r="FZ62" s="4">
        <f t="shared" si="106"/>
        <v>30576</v>
      </c>
      <c r="GA62" s="4">
        <f>+GA32</f>
        <v>271194.8</v>
      </c>
      <c r="GB62" s="4">
        <f>+GB32</f>
        <v>0</v>
      </c>
      <c r="GH62" s="34">
        <f>GH32</f>
        <v>48553280.5</v>
      </c>
    </row>
    <row r="63" spans="1:256" ht="12.75" customHeight="1">
      <c r="B63" s="33" t="s">
        <v>590</v>
      </c>
      <c r="E63" s="24">
        <f t="shared" ref="E63:BP63" si="107">+E18-E17</f>
        <v>311816</v>
      </c>
      <c r="F63" s="24">
        <f t="shared" si="107"/>
        <v>1128250</v>
      </c>
      <c r="G63" s="24">
        <f t="shared" si="107"/>
        <v>239916</v>
      </c>
      <c r="H63" s="24">
        <f t="shared" si="107"/>
        <v>1124150</v>
      </c>
      <c r="I63" s="24">
        <f t="shared" si="107"/>
        <v>170679</v>
      </c>
      <c r="J63" s="24">
        <f t="shared" si="107"/>
        <v>120714</v>
      </c>
      <c r="K63" s="24">
        <f t="shared" si="107"/>
        <v>272838</v>
      </c>
      <c r="L63" s="24">
        <f t="shared" si="107"/>
        <v>129149</v>
      </c>
      <c r="M63" s="24">
        <f t="shared" si="107"/>
        <v>39404</v>
      </c>
      <c r="N63" s="24">
        <f t="shared" si="107"/>
        <v>97800</v>
      </c>
      <c r="O63" s="24">
        <f t="shared" si="107"/>
        <v>61848.800000000003</v>
      </c>
      <c r="P63" s="24">
        <f t="shared" si="107"/>
        <v>2615399</v>
      </c>
      <c r="Q63" s="24">
        <f t="shared" si="107"/>
        <v>683354</v>
      </c>
      <c r="R63" s="24">
        <f t="shared" si="107"/>
        <v>29023</v>
      </c>
      <c r="S63" s="24">
        <f t="shared" si="107"/>
        <v>1191607</v>
      </c>
      <c r="T63" s="24">
        <f t="shared" si="107"/>
        <v>132437</v>
      </c>
      <c r="U63" s="24">
        <f t="shared" si="107"/>
        <v>128924</v>
      </c>
      <c r="V63" s="24">
        <f t="shared" si="107"/>
        <v>50418</v>
      </c>
      <c r="W63" s="24">
        <f t="shared" si="107"/>
        <v>28686</v>
      </c>
      <c r="X63" s="24">
        <f t="shared" si="107"/>
        <v>31329</v>
      </c>
      <c r="Y63" s="24">
        <f t="shared" si="107"/>
        <v>11124</v>
      </c>
      <c r="Z63" s="24">
        <f t="shared" si="107"/>
        <v>15238</v>
      </c>
      <c r="AA63" s="24">
        <f t="shared" si="107"/>
        <v>36693</v>
      </c>
      <c r="AB63" s="24">
        <f>+AB18-AB17</f>
        <v>46656</v>
      </c>
      <c r="AC63" s="24">
        <f t="shared" si="107"/>
        <v>1768290</v>
      </c>
      <c r="AD63" s="24">
        <f t="shared" si="107"/>
        <v>2178100</v>
      </c>
      <c r="AE63" s="24">
        <f t="shared" si="107"/>
        <v>89376</v>
      </c>
      <c r="AF63" s="24">
        <f t="shared" si="107"/>
        <v>42419</v>
      </c>
      <c r="AG63" s="24">
        <f t="shared" si="107"/>
        <v>43859</v>
      </c>
      <c r="AH63" s="24">
        <f t="shared" si="107"/>
        <v>64413</v>
      </c>
      <c r="AI63" s="24">
        <f t="shared" si="107"/>
        <v>284633</v>
      </c>
      <c r="AJ63" s="24">
        <f t="shared" si="107"/>
        <v>91656</v>
      </c>
      <c r="AK63" s="24">
        <f t="shared" si="107"/>
        <v>34839</v>
      </c>
      <c r="AL63" s="24">
        <f t="shared" si="107"/>
        <v>53373</v>
      </c>
      <c r="AM63" s="24">
        <f t="shared" si="107"/>
        <v>71282</v>
      </c>
      <c r="AN63" s="24">
        <f t="shared" si="107"/>
        <v>44042</v>
      </c>
      <c r="AO63" s="24">
        <f t="shared" si="107"/>
        <v>49947</v>
      </c>
      <c r="AP63" s="24">
        <f t="shared" si="107"/>
        <v>47769</v>
      </c>
      <c r="AQ63" s="24">
        <f t="shared" si="107"/>
        <v>370767</v>
      </c>
      <c r="AR63" s="24">
        <f t="shared" si="107"/>
        <v>2836534.1999999997</v>
      </c>
      <c r="AS63" s="24">
        <f t="shared" si="107"/>
        <v>81191.299999999988</v>
      </c>
      <c r="AT63" s="24">
        <f t="shared" si="107"/>
        <v>3204147</v>
      </c>
      <c r="AU63" s="24">
        <f t="shared" si="107"/>
        <v>310065</v>
      </c>
      <c r="AV63" s="24">
        <f t="shared" si="107"/>
        <v>252621</v>
      </c>
      <c r="AW63" s="24">
        <f t="shared" si="107"/>
        <v>1346</v>
      </c>
      <c r="AX63" s="24">
        <f t="shared" si="107"/>
        <v>104076</v>
      </c>
      <c r="AY63" s="24">
        <f t="shared" si="107"/>
        <v>32332</v>
      </c>
      <c r="AZ63" s="24">
        <f t="shared" si="107"/>
        <v>13264</v>
      </c>
      <c r="BA63" s="24">
        <f t="shared" si="107"/>
        <v>137066</v>
      </c>
      <c r="BB63" s="24">
        <f t="shared" si="107"/>
        <v>437799</v>
      </c>
      <c r="BC63" s="24">
        <f t="shared" si="107"/>
        <v>546251</v>
      </c>
      <c r="BD63" s="24">
        <f t="shared" si="107"/>
        <v>623089</v>
      </c>
      <c r="BE63" s="24">
        <f t="shared" si="107"/>
        <v>1058934</v>
      </c>
      <c r="BF63" s="24">
        <f t="shared" si="107"/>
        <v>63057</v>
      </c>
      <c r="BG63" s="24">
        <f t="shared" si="107"/>
        <v>110782</v>
      </c>
      <c r="BH63" s="24">
        <f t="shared" si="107"/>
        <v>1558487</v>
      </c>
      <c r="BI63" s="24">
        <f t="shared" si="107"/>
        <v>184819</v>
      </c>
      <c r="BJ63" s="24">
        <f t="shared" si="107"/>
        <v>84882</v>
      </c>
      <c r="BK63" s="24">
        <f t="shared" si="107"/>
        <v>64500</v>
      </c>
      <c r="BL63" s="24">
        <f t="shared" si="107"/>
        <v>440259</v>
      </c>
      <c r="BM63" s="24">
        <f t="shared" si="107"/>
        <v>727648</v>
      </c>
      <c r="BN63" s="24">
        <f t="shared" si="107"/>
        <v>55446</v>
      </c>
      <c r="BO63" s="24">
        <f t="shared" si="107"/>
        <v>125995</v>
      </c>
      <c r="BP63" s="24">
        <f t="shared" si="107"/>
        <v>122774</v>
      </c>
      <c r="BQ63" s="24">
        <f t="shared" ref="BQ63:EB63" si="108">+BQ18-BQ17</f>
        <v>199688</v>
      </c>
      <c r="BR63" s="24">
        <f t="shared" si="108"/>
        <v>42213</v>
      </c>
      <c r="BS63" s="24">
        <f t="shared" si="108"/>
        <v>372086</v>
      </c>
      <c r="BT63" s="24">
        <f t="shared" si="108"/>
        <v>302178</v>
      </c>
      <c r="BU63" s="24">
        <f t="shared" si="108"/>
        <v>42407</v>
      </c>
      <c r="BV63" s="24">
        <f t="shared" si="108"/>
        <v>61098</v>
      </c>
      <c r="BW63" s="24">
        <f t="shared" si="108"/>
        <v>13508.100000000002</v>
      </c>
      <c r="BX63" s="24">
        <f t="shared" si="108"/>
        <v>100779</v>
      </c>
      <c r="BY63" s="24">
        <f t="shared" si="108"/>
        <v>120041</v>
      </c>
      <c r="BZ63" s="24">
        <f t="shared" si="108"/>
        <v>4671</v>
      </c>
      <c r="CA63" s="24">
        <f t="shared" si="108"/>
        <v>99559</v>
      </c>
      <c r="CB63" s="24">
        <f t="shared" si="108"/>
        <v>31200</v>
      </c>
      <c r="CC63" s="24">
        <f t="shared" si="108"/>
        <v>5982</v>
      </c>
      <c r="CD63" s="24">
        <f t="shared" si="108"/>
        <v>3944908</v>
      </c>
      <c r="CE63" s="24">
        <f t="shared" si="108"/>
        <v>48446</v>
      </c>
      <c r="CF63" s="24">
        <f t="shared" si="108"/>
        <v>39268</v>
      </c>
      <c r="CG63" s="24">
        <f t="shared" si="108"/>
        <v>81136</v>
      </c>
      <c r="CH63" s="24">
        <f t="shared" si="108"/>
        <v>57404</v>
      </c>
      <c r="CI63" s="24">
        <f t="shared" si="108"/>
        <v>34003</v>
      </c>
      <c r="CJ63" s="24">
        <f t="shared" si="108"/>
        <v>24612</v>
      </c>
      <c r="CK63" s="24">
        <f t="shared" si="108"/>
        <v>57918</v>
      </c>
      <c r="CL63" s="24">
        <f t="shared" si="108"/>
        <v>73768.900000000009</v>
      </c>
      <c r="CM63" s="24">
        <f t="shared" si="108"/>
        <v>466366</v>
      </c>
      <c r="CN63" s="24">
        <f t="shared" si="108"/>
        <v>124194</v>
      </c>
      <c r="CO63" s="24">
        <f t="shared" si="108"/>
        <v>129127.4</v>
      </c>
      <c r="CP63" s="24">
        <f t="shared" si="108"/>
        <v>1636415</v>
      </c>
      <c r="CQ63" s="24">
        <f t="shared" si="108"/>
        <v>1069108</v>
      </c>
      <c r="CR63" s="24">
        <f t="shared" si="108"/>
        <v>82804</v>
      </c>
      <c r="CS63" s="24">
        <f t="shared" si="108"/>
        <v>56149</v>
      </c>
      <c r="CT63" s="24">
        <f t="shared" si="108"/>
        <v>20602</v>
      </c>
      <c r="CU63" s="24">
        <f t="shared" si="108"/>
        <v>44446</v>
      </c>
      <c r="CV63" s="24">
        <f t="shared" si="108"/>
        <v>7946</v>
      </c>
      <c r="CW63" s="24">
        <f t="shared" si="108"/>
        <v>62590</v>
      </c>
      <c r="CX63" s="24">
        <f t="shared" si="108"/>
        <v>54001.5</v>
      </c>
      <c r="CY63" s="24">
        <f t="shared" si="108"/>
        <v>63195</v>
      </c>
      <c r="CZ63" s="24">
        <f t="shared" si="108"/>
        <v>78000</v>
      </c>
      <c r="DA63" s="24">
        <f t="shared" si="108"/>
        <v>51140</v>
      </c>
      <c r="DB63" s="24">
        <f t="shared" si="108"/>
        <v>133089</v>
      </c>
      <c r="DC63" s="24">
        <f t="shared" si="108"/>
        <v>40673</v>
      </c>
      <c r="DD63" s="24">
        <f t="shared" si="108"/>
        <v>44308</v>
      </c>
      <c r="DE63" s="24">
        <f t="shared" si="108"/>
        <v>81924</v>
      </c>
      <c r="DF63" s="24">
        <f t="shared" si="108"/>
        <v>13969</v>
      </c>
      <c r="DG63" s="24">
        <f t="shared" si="108"/>
        <v>32162</v>
      </c>
      <c r="DH63" s="24">
        <f t="shared" si="108"/>
        <v>1899797</v>
      </c>
      <c r="DI63" s="24">
        <f t="shared" si="108"/>
        <v>9034</v>
      </c>
      <c r="DJ63" s="24">
        <f t="shared" si="108"/>
        <v>165164</v>
      </c>
      <c r="DK63" s="24">
        <f t="shared" si="108"/>
        <v>385879</v>
      </c>
      <c r="DL63" s="24">
        <f t="shared" si="108"/>
        <v>67956</v>
      </c>
      <c r="DM63" s="24">
        <f t="shared" si="108"/>
        <v>44943</v>
      </c>
      <c r="DN63" s="24">
        <f t="shared" si="108"/>
        <v>446869</v>
      </c>
      <c r="DO63" s="24">
        <f t="shared" si="108"/>
        <v>68778</v>
      </c>
      <c r="DP63" s="24">
        <f t="shared" si="108"/>
        <v>104011</v>
      </c>
      <c r="DQ63" s="24">
        <f t="shared" si="108"/>
        <v>212839</v>
      </c>
      <c r="DR63" s="24">
        <f t="shared" si="108"/>
        <v>72103</v>
      </c>
      <c r="DS63" s="24">
        <f t="shared" si="108"/>
        <v>82777</v>
      </c>
      <c r="DT63" s="24">
        <f t="shared" si="108"/>
        <v>54875</v>
      </c>
      <c r="DU63" s="24">
        <f t="shared" si="108"/>
        <v>45208</v>
      </c>
      <c r="DV63" s="24">
        <f t="shared" si="108"/>
        <v>8140</v>
      </c>
      <c r="DW63" s="24">
        <f t="shared" si="108"/>
        <v>44903</v>
      </c>
      <c r="DX63" s="24">
        <f>+DX18-DX17</f>
        <v>14287</v>
      </c>
      <c r="DY63" s="24">
        <f t="shared" si="108"/>
        <v>21147</v>
      </c>
      <c r="DZ63" s="24">
        <f t="shared" si="108"/>
        <v>8464</v>
      </c>
      <c r="EA63" s="24">
        <f t="shared" si="108"/>
        <v>25917</v>
      </c>
      <c r="EB63" s="24">
        <f t="shared" si="108"/>
        <v>253512</v>
      </c>
      <c r="EC63" s="24">
        <f t="shared" ref="EC63:ER63" si="109">+EC18-EC17</f>
        <v>96584</v>
      </c>
      <c r="ED63" s="24">
        <f t="shared" si="109"/>
        <v>79382</v>
      </c>
      <c r="EE63" s="24">
        <f t="shared" si="109"/>
        <v>75017</v>
      </c>
      <c r="EF63" s="24">
        <f t="shared" si="109"/>
        <v>100406</v>
      </c>
      <c r="EG63" s="24">
        <f t="shared" si="109"/>
        <v>26520</v>
      </c>
      <c r="EH63" s="24">
        <f t="shared" si="109"/>
        <v>47220</v>
      </c>
      <c r="EI63" s="24">
        <f t="shared" si="109"/>
        <v>40814</v>
      </c>
      <c r="EJ63" s="24">
        <f t="shared" si="109"/>
        <v>15919</v>
      </c>
      <c r="EK63" s="24">
        <f t="shared" si="109"/>
        <v>375106</v>
      </c>
      <c r="EL63" s="24">
        <f t="shared" si="109"/>
        <v>815198.8</v>
      </c>
      <c r="EM63" s="24">
        <f t="shared" si="109"/>
        <v>67060</v>
      </c>
      <c r="EN63" s="24">
        <f t="shared" si="109"/>
        <v>38795</v>
      </c>
      <c r="EO63" s="24">
        <f t="shared" si="109"/>
        <v>59689</v>
      </c>
      <c r="EP63" s="24">
        <f t="shared" si="109"/>
        <v>36611</v>
      </c>
      <c r="EQ63" s="24">
        <f t="shared" si="109"/>
        <v>32189</v>
      </c>
      <c r="ER63" s="24">
        <f t="shared" si="109"/>
        <v>48056</v>
      </c>
      <c r="ES63" s="24">
        <f>+GD18-GD17</f>
        <v>0</v>
      </c>
      <c r="ET63" s="24">
        <f t="shared" ref="ET63:FZ63" si="110">+ET18-ET17</f>
        <v>66283</v>
      </c>
      <c r="EU63" s="24">
        <f t="shared" si="110"/>
        <v>25909</v>
      </c>
      <c r="EV63" s="24">
        <f t="shared" si="110"/>
        <v>58728</v>
      </c>
      <c r="EW63" s="24">
        <f t="shared" si="110"/>
        <v>41286</v>
      </c>
      <c r="EX63" s="24">
        <f t="shared" si="110"/>
        <v>0</v>
      </c>
      <c r="EY63" s="24">
        <f t="shared" si="110"/>
        <v>14993</v>
      </c>
      <c r="EZ63" s="24">
        <f t="shared" si="110"/>
        <v>25479</v>
      </c>
      <c r="FA63" s="24">
        <f t="shared" si="110"/>
        <v>12641</v>
      </c>
      <c r="FB63" s="24">
        <f t="shared" si="110"/>
        <v>22197</v>
      </c>
      <c r="FC63" s="24">
        <f t="shared" si="110"/>
        <v>271511</v>
      </c>
      <c r="FD63" s="24">
        <f t="shared" si="110"/>
        <v>81061</v>
      </c>
      <c r="FE63" s="24">
        <f t="shared" si="110"/>
        <v>78111.199999999997</v>
      </c>
      <c r="FF63" s="24">
        <f t="shared" si="110"/>
        <v>80746</v>
      </c>
      <c r="FG63" s="24">
        <f t="shared" si="110"/>
        <v>65968</v>
      </c>
      <c r="FH63" s="24">
        <f t="shared" si="110"/>
        <v>22281</v>
      </c>
      <c r="FI63" s="24">
        <f t="shared" si="110"/>
        <v>27470</v>
      </c>
      <c r="FJ63" s="24">
        <f t="shared" si="110"/>
        <v>54089</v>
      </c>
      <c r="FK63" s="24">
        <f t="shared" si="110"/>
        <v>114185</v>
      </c>
      <c r="FL63" s="24">
        <f t="shared" si="110"/>
        <v>112214</v>
      </c>
      <c r="FM63" s="24">
        <f t="shared" si="110"/>
        <v>448810</v>
      </c>
      <c r="FN63" s="24">
        <f t="shared" si="110"/>
        <v>266301.60000000003</v>
      </c>
      <c r="FO63" s="24">
        <f t="shared" si="110"/>
        <v>226504</v>
      </c>
      <c r="FP63" s="24">
        <f t="shared" si="110"/>
        <v>781353</v>
      </c>
      <c r="FQ63" s="24">
        <f t="shared" si="110"/>
        <v>159014</v>
      </c>
      <c r="FR63" s="24">
        <f t="shared" si="110"/>
        <v>162749</v>
      </c>
      <c r="FS63" s="24">
        <f t="shared" si="110"/>
        <v>187329</v>
      </c>
      <c r="FT63" s="24">
        <f t="shared" si="110"/>
        <v>17961.5</v>
      </c>
      <c r="FU63" s="24">
        <f t="shared" si="110"/>
        <v>59146</v>
      </c>
      <c r="FV63" s="24">
        <f t="shared" si="110"/>
        <v>75675</v>
      </c>
      <c r="FW63" s="24">
        <f t="shared" si="110"/>
        <v>115477.30000000002</v>
      </c>
      <c r="FX63" s="24">
        <f t="shared" si="110"/>
        <v>136484</v>
      </c>
      <c r="FY63" s="24">
        <f t="shared" si="110"/>
        <v>69361</v>
      </c>
      <c r="FZ63" s="24">
        <f t="shared" si="110"/>
        <v>21872</v>
      </c>
      <c r="GA63" s="24">
        <f>+GA18-GA17</f>
        <v>238394.5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47411248.100000001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V66"/>
  <sheetViews>
    <sheetView workbookViewId="0">
      <selection activeCell="H17" sqref="H17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0.85546875" bestFit="1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0.85546875" bestFit="1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0.85546875" bestFit="1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0.85546875" bestFit="1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0.85546875" bestFit="1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0.85546875" bestFit="1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0.85546875" bestFit="1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0.85546875" bestFit="1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0.85546875" bestFit="1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0.85546875" bestFit="1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0.85546875" bestFit="1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0.85546875" bestFit="1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0.85546875" bestFit="1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0.85546875" bestFit="1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0.85546875" bestFit="1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0.85546875" bestFit="1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0.85546875" bestFit="1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0.85546875" bestFit="1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0.85546875" bestFit="1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0.85546875" bestFit="1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0.85546875" bestFit="1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0.85546875" bestFit="1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0.85546875" bestFit="1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0.85546875" bestFit="1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0.85546875" bestFit="1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0.85546875" bestFit="1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0.85546875" bestFit="1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0.85546875" bestFit="1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0.85546875" bestFit="1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0.85546875" bestFit="1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0.85546875" bestFit="1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0.85546875" bestFit="1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0.85546875" bestFit="1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0.85546875" bestFit="1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0.85546875" bestFit="1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0.85546875" bestFit="1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0.85546875" bestFit="1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0.85546875" bestFit="1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0.85546875" bestFit="1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0.85546875" bestFit="1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0.85546875" bestFit="1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0.85546875" bestFit="1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0.85546875" bestFit="1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0.85546875" bestFit="1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0.85546875" bestFit="1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0.85546875" bestFit="1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0.85546875" bestFit="1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0.85546875" bestFit="1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0.85546875" bestFit="1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0.85546875" bestFit="1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0.85546875" bestFit="1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0.85546875" bestFit="1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0.85546875" bestFit="1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0.85546875" bestFit="1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0.85546875" bestFit="1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0.85546875" bestFit="1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0.85546875" bestFit="1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0.85546875" bestFit="1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0.85546875" bestFit="1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0.85546875" bestFit="1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0.85546875" bestFit="1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0.85546875" bestFit="1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0.85546875" bestFit="1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0.85546875" bestFit="1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596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2196113.19</v>
      </c>
      <c r="F8" s="29">
        <v>8406917.2599999998</v>
      </c>
      <c r="G8" s="29">
        <v>1952562.8</v>
      </c>
      <c r="H8" s="29">
        <v>5924400</v>
      </c>
      <c r="I8" s="29">
        <v>368400</v>
      </c>
      <c r="J8" s="29">
        <v>288548.8</v>
      </c>
      <c r="K8" s="29">
        <v>2069331.21</v>
      </c>
      <c r="L8" s="29">
        <v>427318.23</v>
      </c>
      <c r="M8" s="29">
        <v>174845.5</v>
      </c>
      <c r="N8" s="29">
        <v>714910</v>
      </c>
      <c r="O8" s="29">
        <v>680994.53</v>
      </c>
      <c r="P8" s="29">
        <v>19633159.109999999</v>
      </c>
      <c r="Q8" s="29">
        <v>4256420</v>
      </c>
      <c r="R8" s="29">
        <v>48226.71</v>
      </c>
      <c r="S8" s="29">
        <v>6314304.2699999996</v>
      </c>
      <c r="T8" s="29">
        <v>237325.6</v>
      </c>
      <c r="U8" s="29">
        <v>513520.66</v>
      </c>
      <c r="V8" s="29">
        <v>87776.48</v>
      </c>
      <c r="W8" s="29">
        <v>44561.74</v>
      </c>
      <c r="X8" s="29">
        <v>76751.179999999993</v>
      </c>
      <c r="Y8" s="29">
        <v>35990.07</v>
      </c>
      <c r="Z8" s="29">
        <v>36994.959999999999</v>
      </c>
      <c r="AA8" s="29">
        <v>80355.7</v>
      </c>
      <c r="AB8" s="29">
        <v>119337</v>
      </c>
      <c r="AC8" s="29">
        <v>7412046.3600000003</v>
      </c>
      <c r="AD8" s="29">
        <v>14628997</v>
      </c>
      <c r="AE8" s="29">
        <v>350199.64</v>
      </c>
      <c r="AF8" s="29">
        <v>219043.92</v>
      </c>
      <c r="AG8" s="29">
        <v>145423.47</v>
      </c>
      <c r="AH8" s="29">
        <v>116821.14</v>
      </c>
      <c r="AI8" s="29">
        <v>807851.02</v>
      </c>
      <c r="AJ8" s="29">
        <v>327571.65999999997</v>
      </c>
      <c r="AK8" s="29">
        <v>89957.9</v>
      </c>
      <c r="AL8" s="29">
        <v>128226.38</v>
      </c>
      <c r="AM8" s="29">
        <v>105746.47</v>
      </c>
      <c r="AN8" s="29">
        <v>104987.8</v>
      </c>
      <c r="AO8" s="29">
        <v>125773.42</v>
      </c>
      <c r="AP8" s="29">
        <v>136707.07999999999</v>
      </c>
      <c r="AQ8" s="29">
        <v>1285567</v>
      </c>
      <c r="AR8" s="29">
        <v>25714176.359999999</v>
      </c>
      <c r="AS8" s="29">
        <v>176172.68</v>
      </c>
      <c r="AT8" s="29">
        <v>18992600</v>
      </c>
      <c r="AU8" s="29">
        <v>1795358.15</v>
      </c>
      <c r="AV8" s="29">
        <v>799999.88</v>
      </c>
      <c r="AW8" s="29">
        <v>54076.11</v>
      </c>
      <c r="AX8" s="29">
        <v>232535.28</v>
      </c>
      <c r="AY8" s="29">
        <v>103150</v>
      </c>
      <c r="AZ8" s="29">
        <v>31585.87</v>
      </c>
      <c r="BA8" s="29">
        <v>299425.69</v>
      </c>
      <c r="BB8" s="29">
        <v>2711120.31</v>
      </c>
      <c r="BC8" s="29">
        <v>2677155.08</v>
      </c>
      <c r="BD8" s="29">
        <v>2902275</v>
      </c>
      <c r="BE8" s="29">
        <v>4071704.09</v>
      </c>
      <c r="BF8" s="29">
        <v>227900.99</v>
      </c>
      <c r="BG8" s="29">
        <v>542998.06999999995</v>
      </c>
      <c r="BH8" s="29">
        <v>6822415.54</v>
      </c>
      <c r="BI8" s="29">
        <v>569201.01</v>
      </c>
      <c r="BJ8" s="29">
        <v>365806.46</v>
      </c>
      <c r="BK8" s="29">
        <v>264092.06</v>
      </c>
      <c r="BL8" s="29">
        <v>1960542.38</v>
      </c>
      <c r="BM8" s="29">
        <v>3562029.18</v>
      </c>
      <c r="BN8" s="29">
        <v>106581.22</v>
      </c>
      <c r="BO8" s="29">
        <v>180249.14</v>
      </c>
      <c r="BP8" s="29">
        <v>509825.26</v>
      </c>
      <c r="BQ8" s="29">
        <v>727381.7</v>
      </c>
      <c r="BR8" s="29">
        <v>183303.28</v>
      </c>
      <c r="BS8" s="29">
        <v>1343946</v>
      </c>
      <c r="BT8" s="29">
        <v>1318333.3799999999</v>
      </c>
      <c r="BU8" s="29">
        <v>231518</v>
      </c>
      <c r="BV8" s="29">
        <v>141925.76999999999</v>
      </c>
      <c r="BW8" s="29">
        <v>80028.47</v>
      </c>
      <c r="BX8" s="29">
        <v>363739.93</v>
      </c>
      <c r="BY8" s="29">
        <v>519860.64</v>
      </c>
      <c r="BZ8" s="29">
        <v>1809.5</v>
      </c>
      <c r="CA8" s="29">
        <v>190965.25</v>
      </c>
      <c r="CB8" s="29">
        <v>45488.639999999999</v>
      </c>
      <c r="CC8" s="29">
        <v>46884.05</v>
      </c>
      <c r="CD8" s="29">
        <v>20621336.440000001</v>
      </c>
      <c r="CE8" s="29">
        <v>99819.14</v>
      </c>
      <c r="CF8" s="29">
        <v>55729.65</v>
      </c>
      <c r="CG8" s="29">
        <v>154858.18</v>
      </c>
      <c r="CH8" s="29">
        <v>80921.48</v>
      </c>
      <c r="CI8" s="29">
        <v>82714.13</v>
      </c>
      <c r="CJ8" s="29">
        <v>36189.519999999997</v>
      </c>
      <c r="CK8" s="29">
        <v>129178.49</v>
      </c>
      <c r="CL8" s="29">
        <v>343220.66</v>
      </c>
      <c r="CM8" s="29">
        <v>1316532.1000000001</v>
      </c>
      <c r="CN8" s="29">
        <v>580903.23</v>
      </c>
      <c r="CO8" s="29">
        <v>339489.5</v>
      </c>
      <c r="CP8" s="29">
        <v>6765764.2000000002</v>
      </c>
      <c r="CQ8" s="29">
        <v>4068978</v>
      </c>
      <c r="CR8" s="29">
        <v>329776.23</v>
      </c>
      <c r="CS8" s="29">
        <v>278522</v>
      </c>
      <c r="CT8" s="29">
        <v>136387.04999999999</v>
      </c>
      <c r="CU8" s="29">
        <v>163527</v>
      </c>
      <c r="CV8" s="29">
        <v>57080.46</v>
      </c>
      <c r="CW8" s="29">
        <v>41986.5</v>
      </c>
      <c r="CX8" s="29">
        <v>46221.86</v>
      </c>
      <c r="CY8" s="29">
        <v>91848.82</v>
      </c>
      <c r="CZ8" s="29">
        <v>107923.44</v>
      </c>
      <c r="DA8" s="29">
        <v>87937</v>
      </c>
      <c r="DB8" s="29">
        <v>581997.25</v>
      </c>
      <c r="DC8" s="29">
        <v>105597.75</v>
      </c>
      <c r="DD8" s="29">
        <v>124273.45</v>
      </c>
      <c r="DE8" s="29">
        <v>125300.4</v>
      </c>
      <c r="DF8" s="29">
        <v>39866.559999999998</v>
      </c>
      <c r="DG8" s="29">
        <v>69215.69</v>
      </c>
      <c r="DH8" s="29">
        <v>6078381</v>
      </c>
      <c r="DI8" s="29">
        <v>31420.16</v>
      </c>
      <c r="DJ8" s="29">
        <v>584991.54</v>
      </c>
      <c r="DK8" s="29">
        <v>1013844.33</v>
      </c>
      <c r="DL8" s="29">
        <v>174737</v>
      </c>
      <c r="DM8" s="29">
        <v>111078.48</v>
      </c>
      <c r="DN8" s="29">
        <v>1603163.35</v>
      </c>
      <c r="DO8" s="29">
        <v>177161.72</v>
      </c>
      <c r="DP8" s="29">
        <v>382346.15</v>
      </c>
      <c r="DQ8" s="29">
        <v>517580.18</v>
      </c>
      <c r="DR8" s="29">
        <v>112465</v>
      </c>
      <c r="DS8" s="29">
        <v>174483.20000000001</v>
      </c>
      <c r="DT8" s="29">
        <v>169367.24</v>
      </c>
      <c r="DU8" s="29">
        <v>149723.76999999999</v>
      </c>
      <c r="DV8" s="29">
        <v>15503.22</v>
      </c>
      <c r="DW8" s="29">
        <v>95506.46</v>
      </c>
      <c r="DX8" s="29">
        <v>57914.33</v>
      </c>
      <c r="DY8" s="29">
        <v>55740.37</v>
      </c>
      <c r="DZ8" s="29">
        <v>18733.14</v>
      </c>
      <c r="EA8" s="29">
        <v>113858.34</v>
      </c>
      <c r="EB8" s="29">
        <v>675635.87</v>
      </c>
      <c r="EC8" s="29">
        <v>145462.64000000001</v>
      </c>
      <c r="ED8" s="29">
        <v>177605.73</v>
      </c>
      <c r="EE8" s="29">
        <v>135064.10999999999</v>
      </c>
      <c r="EF8" s="29">
        <v>676317</v>
      </c>
      <c r="EG8" s="29">
        <v>46211</v>
      </c>
      <c r="EH8" s="29">
        <v>150543.29</v>
      </c>
      <c r="EI8" s="29">
        <v>147313.25</v>
      </c>
      <c r="EJ8" s="29">
        <v>44507.49</v>
      </c>
      <c r="EK8" s="29">
        <v>2076980.08</v>
      </c>
      <c r="EL8" s="29">
        <v>2377727.66</v>
      </c>
      <c r="EM8" s="29">
        <v>122996.63</v>
      </c>
      <c r="EN8" s="29">
        <v>131267</v>
      </c>
      <c r="EO8" s="29">
        <v>131315.92000000001</v>
      </c>
      <c r="EP8" s="29">
        <v>163065.09</v>
      </c>
      <c r="EQ8" s="29">
        <v>92182.55</v>
      </c>
      <c r="ER8" s="29">
        <v>129329.47</v>
      </c>
      <c r="ES8" s="29">
        <v>583678.74</v>
      </c>
      <c r="ET8" s="29">
        <v>155337.16</v>
      </c>
      <c r="EU8" s="29">
        <v>109598.18</v>
      </c>
      <c r="EV8" s="29">
        <v>102199.1</v>
      </c>
      <c r="EW8" s="29">
        <v>153905.72</v>
      </c>
      <c r="EX8" s="29">
        <v>0</v>
      </c>
      <c r="EY8" s="29">
        <v>172150</v>
      </c>
      <c r="EZ8" s="29">
        <v>73190</v>
      </c>
      <c r="FA8" s="29">
        <v>34692.050000000003</v>
      </c>
      <c r="FB8" s="29">
        <v>40829.81</v>
      </c>
      <c r="FC8" s="29">
        <v>1109894.45</v>
      </c>
      <c r="FD8" s="29">
        <v>232523.1</v>
      </c>
      <c r="FE8" s="29">
        <v>1055631.26</v>
      </c>
      <c r="FF8" s="29">
        <v>130942.91</v>
      </c>
      <c r="FG8" s="29">
        <v>101206.7</v>
      </c>
      <c r="FH8" s="29">
        <v>94457.11</v>
      </c>
      <c r="FI8" s="29">
        <v>46616.83</v>
      </c>
      <c r="FJ8" s="29">
        <v>94484.49</v>
      </c>
      <c r="FK8" s="29">
        <v>493060.22</v>
      </c>
      <c r="FL8" s="29">
        <v>321206.26</v>
      </c>
      <c r="FM8" s="29">
        <v>824979</v>
      </c>
      <c r="FN8" s="29">
        <v>969708.01</v>
      </c>
      <c r="FO8" s="29">
        <v>787937.27</v>
      </c>
      <c r="FP8" s="29">
        <v>4392610.51</v>
      </c>
      <c r="FQ8" s="29">
        <v>671046.72</v>
      </c>
      <c r="FR8" s="29">
        <v>783681.18</v>
      </c>
      <c r="FS8" s="29">
        <v>367051.24</v>
      </c>
      <c r="FT8" s="29">
        <v>108418.47</v>
      </c>
      <c r="FU8" s="29">
        <v>132205.56</v>
      </c>
      <c r="FV8" s="29">
        <v>121635.47</v>
      </c>
      <c r="FW8" s="29">
        <v>258344.87</v>
      </c>
      <c r="FX8" s="29">
        <v>310594.69</v>
      </c>
      <c r="FY8" s="29">
        <v>165433.03</v>
      </c>
      <c r="FZ8" s="29">
        <v>54361.77</v>
      </c>
      <c r="GA8" s="29">
        <v>1301624.01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234022001.50999999</v>
      </c>
      <c r="GI8" s="3"/>
      <c r="GJ8" s="31"/>
    </row>
    <row r="9" spans="1:193" ht="26.25">
      <c r="B9" s="42" t="s">
        <v>598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1480</v>
      </c>
      <c r="F10" s="2">
        <v>6740.3</v>
      </c>
      <c r="G10" s="2">
        <v>1347</v>
      </c>
      <c r="H10" s="2">
        <v>7738</v>
      </c>
      <c r="I10" s="2">
        <v>1109</v>
      </c>
      <c r="J10" s="2">
        <v>671</v>
      </c>
      <c r="K10" s="2">
        <v>1607</v>
      </c>
      <c r="L10" s="2">
        <v>833</v>
      </c>
      <c r="M10" s="2">
        <v>251</v>
      </c>
      <c r="N10" s="2">
        <v>754</v>
      </c>
      <c r="O10" s="2">
        <v>264.7</v>
      </c>
      <c r="P10" s="2">
        <v>13690</v>
      </c>
      <c r="Q10" s="2">
        <v>3911</v>
      </c>
      <c r="R10" s="2">
        <v>149</v>
      </c>
      <c r="S10" s="2">
        <v>6666.7</v>
      </c>
      <c r="T10" s="2">
        <v>624</v>
      </c>
      <c r="U10" s="2">
        <v>825.3</v>
      </c>
      <c r="V10" s="2">
        <v>479</v>
      </c>
      <c r="W10" s="2">
        <v>286</v>
      </c>
      <c r="X10" s="2">
        <v>405</v>
      </c>
      <c r="Y10" s="2">
        <v>132</v>
      </c>
      <c r="Z10" s="2">
        <v>154</v>
      </c>
      <c r="AA10" s="2">
        <v>389.5</v>
      </c>
      <c r="AB10" s="2">
        <v>285</v>
      </c>
      <c r="AC10" s="2">
        <v>10132</v>
      </c>
      <c r="AD10" s="2">
        <v>13092</v>
      </c>
      <c r="AE10" s="2">
        <v>501</v>
      </c>
      <c r="AF10" s="2">
        <v>284</v>
      </c>
      <c r="AG10" s="2">
        <v>477</v>
      </c>
      <c r="AH10" s="2">
        <v>382</v>
      </c>
      <c r="AI10" s="2">
        <v>1849.2</v>
      </c>
      <c r="AJ10" s="2">
        <v>625</v>
      </c>
      <c r="AK10" s="2">
        <v>262</v>
      </c>
      <c r="AL10" s="2">
        <v>324</v>
      </c>
      <c r="AM10" s="2">
        <v>481</v>
      </c>
      <c r="AN10" s="2">
        <v>215</v>
      </c>
      <c r="AO10" s="2">
        <v>428</v>
      </c>
      <c r="AP10" s="2">
        <v>357</v>
      </c>
      <c r="AQ10" s="2">
        <v>2315</v>
      </c>
      <c r="AR10" s="2">
        <v>16518.2</v>
      </c>
      <c r="AS10" s="2">
        <v>604.29999999999995</v>
      </c>
      <c r="AT10" s="2">
        <v>20306</v>
      </c>
      <c r="AU10" s="2">
        <v>2211</v>
      </c>
      <c r="AV10" s="2">
        <v>1550</v>
      </c>
      <c r="AW10" s="2">
        <v>961.6</v>
      </c>
      <c r="AX10" s="2">
        <v>830.3</v>
      </c>
      <c r="AY10" s="2">
        <v>176</v>
      </c>
      <c r="AZ10" s="2">
        <v>91</v>
      </c>
      <c r="BA10" s="2">
        <v>837.9</v>
      </c>
      <c r="BB10" s="2">
        <v>2652</v>
      </c>
      <c r="BC10" s="2">
        <v>3327</v>
      </c>
      <c r="BD10" s="2">
        <v>3244.2</v>
      </c>
      <c r="BE10" s="2">
        <v>6750</v>
      </c>
      <c r="BF10" s="2">
        <v>477.9</v>
      </c>
      <c r="BG10" s="2">
        <v>601</v>
      </c>
      <c r="BH10" s="2">
        <v>9901.9</v>
      </c>
      <c r="BI10" s="2">
        <v>1209</v>
      </c>
      <c r="BJ10" s="2">
        <v>613</v>
      </c>
      <c r="BK10" s="2">
        <v>630</v>
      </c>
      <c r="BL10" s="2">
        <v>2712.1</v>
      </c>
      <c r="BM10" s="2">
        <v>4922</v>
      </c>
      <c r="BN10" s="2">
        <v>385.4</v>
      </c>
      <c r="BO10" s="2">
        <v>705</v>
      </c>
      <c r="BP10" s="2">
        <v>866</v>
      </c>
      <c r="BQ10" s="2">
        <v>1296</v>
      </c>
      <c r="BR10" s="2">
        <v>388.1</v>
      </c>
      <c r="BS10" s="2">
        <v>1456</v>
      </c>
      <c r="BT10" s="2">
        <v>2325.1999999999998</v>
      </c>
      <c r="BU10" s="2">
        <v>486</v>
      </c>
      <c r="BV10" s="2">
        <v>225</v>
      </c>
      <c r="BW10" s="2">
        <v>383.6</v>
      </c>
      <c r="BX10" s="2">
        <v>731</v>
      </c>
      <c r="BY10" s="2">
        <v>665</v>
      </c>
      <c r="BZ10" s="2">
        <v>38.6</v>
      </c>
      <c r="CA10" s="2">
        <v>435</v>
      </c>
      <c r="CB10" s="2">
        <v>172</v>
      </c>
      <c r="CC10" s="2">
        <v>607</v>
      </c>
      <c r="CD10" s="2">
        <v>23506</v>
      </c>
      <c r="CE10" s="2">
        <v>397</v>
      </c>
      <c r="CF10" s="2">
        <v>218</v>
      </c>
      <c r="CG10" s="2">
        <v>558.9</v>
      </c>
      <c r="CH10" s="2">
        <v>428</v>
      </c>
      <c r="CI10" s="2">
        <v>207</v>
      </c>
      <c r="CJ10" s="2">
        <v>248</v>
      </c>
      <c r="CK10" s="2">
        <v>506</v>
      </c>
      <c r="CL10" s="2">
        <v>402.2</v>
      </c>
      <c r="CM10" s="2">
        <v>2053</v>
      </c>
      <c r="CN10" s="2">
        <v>759.3</v>
      </c>
      <c r="CO10" s="2">
        <v>619.5</v>
      </c>
      <c r="CP10" s="2">
        <v>9778</v>
      </c>
      <c r="CQ10" s="2">
        <v>6145</v>
      </c>
      <c r="CR10" s="2">
        <v>483</v>
      </c>
      <c r="CS10" s="2">
        <v>380</v>
      </c>
      <c r="CT10" s="2">
        <v>291</v>
      </c>
      <c r="CU10" s="2">
        <v>318</v>
      </c>
      <c r="CV10" s="2">
        <v>176</v>
      </c>
      <c r="CW10" s="2">
        <v>600.1</v>
      </c>
      <c r="CX10" s="2">
        <v>358.2</v>
      </c>
      <c r="CY10" s="2">
        <v>366.8</v>
      </c>
      <c r="CZ10" s="2">
        <v>423</v>
      </c>
      <c r="DA10" s="2">
        <v>412</v>
      </c>
      <c r="DB10" s="2">
        <v>1051</v>
      </c>
      <c r="DC10" s="2">
        <v>367.5</v>
      </c>
      <c r="DD10" s="2">
        <v>281</v>
      </c>
      <c r="DE10" s="2">
        <v>366</v>
      </c>
      <c r="DF10" s="2">
        <v>104</v>
      </c>
      <c r="DG10" s="2">
        <v>187</v>
      </c>
      <c r="DH10" s="2">
        <v>9074</v>
      </c>
      <c r="DI10" s="2">
        <v>717</v>
      </c>
      <c r="DJ10" s="2">
        <v>1108</v>
      </c>
      <c r="DK10" s="2">
        <v>2449</v>
      </c>
      <c r="DL10" s="2">
        <v>225.9</v>
      </c>
      <c r="DM10" s="2">
        <v>257</v>
      </c>
      <c r="DN10" s="2">
        <v>2539</v>
      </c>
      <c r="DO10" s="2">
        <v>480</v>
      </c>
      <c r="DP10" s="2">
        <v>620</v>
      </c>
      <c r="DQ10" s="2">
        <v>1207</v>
      </c>
      <c r="DR10" s="2">
        <v>198</v>
      </c>
      <c r="DS10" s="2">
        <v>449</v>
      </c>
      <c r="DT10" s="2">
        <v>350</v>
      </c>
      <c r="DU10" s="2">
        <v>248</v>
      </c>
      <c r="DV10" s="2">
        <v>47</v>
      </c>
      <c r="DW10" s="2">
        <v>409</v>
      </c>
      <c r="DX10" s="2">
        <v>96</v>
      </c>
      <c r="DY10" s="2">
        <v>138</v>
      </c>
      <c r="DZ10" s="2">
        <v>46</v>
      </c>
      <c r="EA10" s="2">
        <v>175</v>
      </c>
      <c r="EB10" s="2">
        <v>1343</v>
      </c>
      <c r="EC10" s="2">
        <v>565</v>
      </c>
      <c r="ED10" s="2">
        <v>646</v>
      </c>
      <c r="EE10" s="2">
        <v>496</v>
      </c>
      <c r="EF10" s="2">
        <v>486</v>
      </c>
      <c r="EG10" s="2">
        <v>170</v>
      </c>
      <c r="EH10" s="2">
        <v>415</v>
      </c>
      <c r="EI10" s="2">
        <v>437</v>
      </c>
      <c r="EJ10" s="2">
        <v>124.9</v>
      </c>
      <c r="EK10" s="2">
        <v>2415</v>
      </c>
      <c r="EL10" s="2">
        <v>4964.1000000000004</v>
      </c>
      <c r="EM10" s="2">
        <v>553</v>
      </c>
      <c r="EN10" s="2">
        <v>482.5</v>
      </c>
      <c r="EO10" s="2">
        <v>520</v>
      </c>
      <c r="EP10" s="2">
        <v>250</v>
      </c>
      <c r="EQ10" s="2">
        <v>256.2</v>
      </c>
      <c r="ER10" s="2">
        <v>396.5</v>
      </c>
      <c r="ES10" s="2">
        <v>667.7</v>
      </c>
      <c r="ET10" s="2">
        <v>365</v>
      </c>
      <c r="EU10" s="2">
        <v>258</v>
      </c>
      <c r="EV10" s="2">
        <v>350</v>
      </c>
      <c r="EW10" s="2">
        <v>369.5</v>
      </c>
      <c r="EX10" s="2">
        <v>0</v>
      </c>
      <c r="EY10" s="2">
        <v>83.9</v>
      </c>
      <c r="EZ10" s="2">
        <v>176</v>
      </c>
      <c r="FA10" s="2">
        <v>71</v>
      </c>
      <c r="FB10" s="2">
        <v>149</v>
      </c>
      <c r="FC10" s="2">
        <v>1564</v>
      </c>
      <c r="FD10" s="2">
        <v>592</v>
      </c>
      <c r="FE10" s="2">
        <v>2089.8000000000002</v>
      </c>
      <c r="FF10" s="2">
        <v>627.6</v>
      </c>
      <c r="FG10" s="2">
        <v>381</v>
      </c>
      <c r="FH10" s="2">
        <v>307</v>
      </c>
      <c r="FI10" s="2">
        <v>184</v>
      </c>
      <c r="FJ10" s="2">
        <v>419</v>
      </c>
      <c r="FK10" s="2">
        <v>969</v>
      </c>
      <c r="FL10" s="2">
        <v>615</v>
      </c>
      <c r="FM10" s="2">
        <v>2552</v>
      </c>
      <c r="FN10" s="2">
        <v>1671.7</v>
      </c>
      <c r="FO10" s="2">
        <v>1485</v>
      </c>
      <c r="FP10" s="2">
        <v>4532.7</v>
      </c>
      <c r="FQ10" s="2">
        <v>980</v>
      </c>
      <c r="FR10" s="2">
        <v>826</v>
      </c>
      <c r="FS10" s="2">
        <v>1015</v>
      </c>
      <c r="FT10" s="2">
        <v>329</v>
      </c>
      <c r="FU10" s="2">
        <v>458</v>
      </c>
      <c r="FV10" s="2">
        <v>640</v>
      </c>
      <c r="FW10" s="2">
        <v>880.9</v>
      </c>
      <c r="FX10" s="2">
        <v>1105</v>
      </c>
      <c r="FY10" s="2">
        <v>534</v>
      </c>
      <c r="FZ10" s="2">
        <v>203</v>
      </c>
      <c r="GA10" s="2">
        <v>1842.9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291444.3000000001</v>
      </c>
      <c r="GI10" s="34"/>
    </row>
    <row r="11" spans="1:193" ht="26.25">
      <c r="B11" s="32" t="s">
        <v>599</v>
      </c>
      <c r="C11" s="16">
        <v>4</v>
      </c>
      <c r="E11" s="1">
        <v>170</v>
      </c>
      <c r="F11" s="1">
        <v>172</v>
      </c>
      <c r="G11" s="1">
        <v>167</v>
      </c>
      <c r="H11" s="1">
        <v>175</v>
      </c>
      <c r="I11" s="1">
        <v>144</v>
      </c>
      <c r="J11" s="1">
        <v>164</v>
      </c>
      <c r="K11" s="1">
        <v>172</v>
      </c>
      <c r="L11" s="1">
        <v>169</v>
      </c>
      <c r="M11" s="1">
        <v>143</v>
      </c>
      <c r="N11" s="1">
        <v>172</v>
      </c>
      <c r="O11" s="1">
        <v>169</v>
      </c>
      <c r="P11" s="1">
        <v>173</v>
      </c>
      <c r="Q11" s="1">
        <v>171</v>
      </c>
      <c r="R11" s="1">
        <v>142</v>
      </c>
      <c r="S11" s="1">
        <v>171</v>
      </c>
      <c r="T11" s="1">
        <v>161</v>
      </c>
      <c r="U11" s="1">
        <v>166</v>
      </c>
      <c r="V11" s="1">
        <v>143</v>
      </c>
      <c r="W11" s="1">
        <v>143</v>
      </c>
      <c r="X11" s="1">
        <v>143</v>
      </c>
      <c r="Y11" s="1">
        <v>146</v>
      </c>
      <c r="Z11" s="1">
        <v>140</v>
      </c>
      <c r="AA11" s="1">
        <v>143</v>
      </c>
      <c r="AB11" s="1">
        <v>145</v>
      </c>
      <c r="AC11" s="1">
        <v>171</v>
      </c>
      <c r="AD11" s="1">
        <v>170</v>
      </c>
      <c r="AE11" s="1">
        <v>168</v>
      </c>
      <c r="AF11" s="1">
        <v>150</v>
      </c>
      <c r="AG11" s="1">
        <v>166</v>
      </c>
      <c r="AH11" s="1">
        <v>148</v>
      </c>
      <c r="AI11" s="1">
        <v>164</v>
      </c>
      <c r="AJ11" s="1">
        <v>165</v>
      </c>
      <c r="AK11" s="1">
        <v>143</v>
      </c>
      <c r="AL11" s="1">
        <v>152</v>
      </c>
      <c r="AM11" s="1">
        <v>143</v>
      </c>
      <c r="AN11" s="1">
        <v>142</v>
      </c>
      <c r="AO11" s="1">
        <v>142</v>
      </c>
      <c r="AP11" s="1">
        <v>141</v>
      </c>
      <c r="AQ11" s="1">
        <v>168</v>
      </c>
      <c r="AR11" s="1">
        <v>170</v>
      </c>
      <c r="AS11" s="1">
        <v>141</v>
      </c>
      <c r="AT11" s="1">
        <v>170</v>
      </c>
      <c r="AU11" s="1">
        <v>171</v>
      </c>
      <c r="AV11" s="1">
        <v>167</v>
      </c>
      <c r="AW11" s="1">
        <v>136</v>
      </c>
      <c r="AX11" s="1">
        <v>141</v>
      </c>
      <c r="AY11" s="1">
        <v>136</v>
      </c>
      <c r="AZ11" s="1">
        <v>133</v>
      </c>
      <c r="BA11" s="1">
        <v>150</v>
      </c>
      <c r="BB11" s="1">
        <v>173</v>
      </c>
      <c r="BC11" s="1">
        <v>165</v>
      </c>
      <c r="BD11" s="1">
        <v>169</v>
      </c>
      <c r="BE11" s="1">
        <v>168</v>
      </c>
      <c r="BF11" s="1">
        <v>167</v>
      </c>
      <c r="BG11" s="1">
        <v>165</v>
      </c>
      <c r="BH11" s="1">
        <v>171</v>
      </c>
      <c r="BI11" s="1">
        <v>149</v>
      </c>
      <c r="BJ11" s="1">
        <v>142</v>
      </c>
      <c r="BK11" s="1">
        <v>146</v>
      </c>
      <c r="BL11" s="1">
        <v>163</v>
      </c>
      <c r="BM11" s="1">
        <v>166</v>
      </c>
      <c r="BN11" s="1">
        <v>149</v>
      </c>
      <c r="BO11" s="1">
        <v>144</v>
      </c>
      <c r="BP11" s="1">
        <v>171</v>
      </c>
      <c r="BQ11" s="1">
        <v>169</v>
      </c>
      <c r="BR11" s="1">
        <v>143</v>
      </c>
      <c r="BS11" s="1">
        <v>169</v>
      </c>
      <c r="BT11" s="1">
        <v>147</v>
      </c>
      <c r="BU11" s="1">
        <v>142</v>
      </c>
      <c r="BV11" s="1">
        <v>147</v>
      </c>
      <c r="BW11" s="1">
        <v>148</v>
      </c>
      <c r="BX11" s="1">
        <v>146</v>
      </c>
      <c r="BY11" s="1">
        <v>171</v>
      </c>
      <c r="BZ11" s="1">
        <v>144</v>
      </c>
      <c r="CA11" s="1">
        <v>146</v>
      </c>
      <c r="CB11" s="1">
        <v>143</v>
      </c>
      <c r="CC11" s="1">
        <v>148</v>
      </c>
      <c r="CD11" s="1">
        <v>176</v>
      </c>
      <c r="CE11" s="1">
        <v>148</v>
      </c>
      <c r="CF11" s="1">
        <v>146</v>
      </c>
      <c r="CG11" s="1">
        <v>154</v>
      </c>
      <c r="CH11" s="1">
        <v>142</v>
      </c>
      <c r="CI11" s="1">
        <v>166</v>
      </c>
      <c r="CJ11" s="1">
        <v>161</v>
      </c>
      <c r="CK11" s="1">
        <v>166</v>
      </c>
      <c r="CL11" s="1">
        <v>170</v>
      </c>
      <c r="CM11" s="1">
        <v>172</v>
      </c>
      <c r="CN11" s="1">
        <v>167</v>
      </c>
      <c r="CO11" s="1">
        <v>168</v>
      </c>
      <c r="CP11" s="1">
        <v>176</v>
      </c>
      <c r="CQ11" s="1">
        <v>164</v>
      </c>
      <c r="CR11" s="1">
        <v>169</v>
      </c>
      <c r="CS11" s="1">
        <v>152</v>
      </c>
      <c r="CT11" s="1">
        <v>143</v>
      </c>
      <c r="CU11" s="1">
        <v>142</v>
      </c>
      <c r="CV11" s="1">
        <v>145</v>
      </c>
      <c r="CW11" s="1">
        <v>149</v>
      </c>
      <c r="CX11" s="1">
        <v>141</v>
      </c>
      <c r="CY11" s="1">
        <v>147</v>
      </c>
      <c r="CZ11" s="1">
        <v>142</v>
      </c>
      <c r="DA11" s="1">
        <v>144</v>
      </c>
      <c r="DB11" s="1">
        <v>163</v>
      </c>
      <c r="DC11" s="1">
        <v>147</v>
      </c>
      <c r="DD11" s="1">
        <v>160</v>
      </c>
      <c r="DE11" s="1">
        <v>160</v>
      </c>
      <c r="DF11" s="1">
        <v>143</v>
      </c>
      <c r="DG11" s="1">
        <v>146</v>
      </c>
      <c r="DH11" s="1">
        <v>168</v>
      </c>
      <c r="DI11" s="1">
        <v>143</v>
      </c>
      <c r="DJ11" s="1">
        <v>171</v>
      </c>
      <c r="DK11" s="1">
        <v>164</v>
      </c>
      <c r="DL11" s="1">
        <v>163</v>
      </c>
      <c r="DM11" s="1">
        <v>160</v>
      </c>
      <c r="DN11" s="1">
        <v>168</v>
      </c>
      <c r="DO11" s="1">
        <v>160</v>
      </c>
      <c r="DP11" s="1">
        <v>165</v>
      </c>
      <c r="DQ11" s="1">
        <v>171</v>
      </c>
      <c r="DR11" s="1">
        <v>146</v>
      </c>
      <c r="DS11" s="1">
        <v>164</v>
      </c>
      <c r="DT11" s="1">
        <v>168</v>
      </c>
      <c r="DU11" s="1">
        <v>170</v>
      </c>
      <c r="DV11" s="1">
        <v>141</v>
      </c>
      <c r="DW11" s="1">
        <v>165</v>
      </c>
      <c r="DX11" s="1">
        <v>140</v>
      </c>
      <c r="DY11" s="1">
        <v>167</v>
      </c>
      <c r="DZ11" s="1">
        <v>157</v>
      </c>
      <c r="EA11" s="1">
        <v>163</v>
      </c>
      <c r="EB11" s="1">
        <v>170</v>
      </c>
      <c r="EC11" s="1">
        <v>143</v>
      </c>
      <c r="ED11" s="1">
        <v>168</v>
      </c>
      <c r="EE11" s="1">
        <v>165</v>
      </c>
      <c r="EF11" s="1">
        <v>172</v>
      </c>
      <c r="EG11" s="1">
        <v>167</v>
      </c>
      <c r="EH11" s="1">
        <v>148</v>
      </c>
      <c r="EI11" s="1">
        <v>143</v>
      </c>
      <c r="EJ11" s="1">
        <v>143</v>
      </c>
      <c r="EK11" s="1">
        <v>171</v>
      </c>
      <c r="EL11" s="1">
        <v>149</v>
      </c>
      <c r="EM11" s="1">
        <v>150</v>
      </c>
      <c r="EN11" s="1">
        <v>149</v>
      </c>
      <c r="EO11" s="1">
        <v>144</v>
      </c>
      <c r="EP11" s="1">
        <v>146</v>
      </c>
      <c r="EQ11" s="1">
        <v>166</v>
      </c>
      <c r="ER11" s="1">
        <v>162</v>
      </c>
      <c r="ES11" s="1">
        <v>172</v>
      </c>
      <c r="ET11" s="1">
        <v>166</v>
      </c>
      <c r="EU11" s="1">
        <v>142</v>
      </c>
      <c r="EV11" s="1">
        <v>144</v>
      </c>
      <c r="EW11" s="1">
        <v>163</v>
      </c>
      <c r="EX11" s="1">
        <v>0</v>
      </c>
      <c r="EY11" s="1">
        <v>169</v>
      </c>
      <c r="EZ11" s="1">
        <v>166</v>
      </c>
      <c r="FA11" s="1">
        <v>176</v>
      </c>
      <c r="FB11" s="1">
        <v>151</v>
      </c>
      <c r="FC11" s="1">
        <v>176</v>
      </c>
      <c r="FD11" s="1">
        <v>142</v>
      </c>
      <c r="FE11" s="1">
        <v>161</v>
      </c>
      <c r="FF11" s="1">
        <v>155</v>
      </c>
      <c r="FG11" s="1">
        <v>156</v>
      </c>
      <c r="FH11" s="1">
        <v>143</v>
      </c>
      <c r="FI11" s="1">
        <v>141</v>
      </c>
      <c r="FJ11" s="1">
        <v>148</v>
      </c>
      <c r="FK11" s="1">
        <v>157</v>
      </c>
      <c r="FL11" s="1">
        <v>168</v>
      </c>
      <c r="FM11" s="1">
        <v>170</v>
      </c>
      <c r="FN11" s="1">
        <v>173</v>
      </c>
      <c r="FO11" s="1">
        <v>169</v>
      </c>
      <c r="FP11" s="1">
        <v>171</v>
      </c>
      <c r="FQ11" s="1">
        <v>164</v>
      </c>
      <c r="FR11" s="1">
        <v>167</v>
      </c>
      <c r="FS11" s="1">
        <v>173</v>
      </c>
      <c r="FT11" s="1">
        <v>150</v>
      </c>
      <c r="FU11" s="1">
        <v>144</v>
      </c>
      <c r="FV11" s="1">
        <v>142</v>
      </c>
      <c r="FW11" s="1">
        <v>162</v>
      </c>
      <c r="FX11" s="1">
        <v>161</v>
      </c>
      <c r="FY11" s="1">
        <v>162</v>
      </c>
      <c r="FZ11" s="1">
        <v>144</v>
      </c>
      <c r="GA11" s="1">
        <v>172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27982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4814</v>
      </c>
      <c r="F16" s="1">
        <v>12046</v>
      </c>
      <c r="G16" s="1">
        <v>6868</v>
      </c>
      <c r="H16" s="1">
        <v>7737</v>
      </c>
      <c r="I16" s="1">
        <v>854</v>
      </c>
      <c r="J16" s="1">
        <v>663</v>
      </c>
      <c r="K16" s="1">
        <v>4862</v>
      </c>
      <c r="L16" s="1">
        <v>1810</v>
      </c>
      <c r="M16" s="1">
        <v>154</v>
      </c>
      <c r="N16" s="1">
        <v>740</v>
      </c>
      <c r="O16" s="1">
        <v>1510</v>
      </c>
      <c r="P16" s="1">
        <v>24411</v>
      </c>
      <c r="Q16" s="1">
        <v>6576</v>
      </c>
      <c r="R16" s="1">
        <v>45</v>
      </c>
      <c r="S16" s="1">
        <v>12324</v>
      </c>
      <c r="T16" s="1">
        <v>289</v>
      </c>
      <c r="U16" s="1">
        <v>892</v>
      </c>
      <c r="V16" s="1">
        <v>141</v>
      </c>
      <c r="W16" s="1">
        <v>21</v>
      </c>
      <c r="X16" s="1">
        <v>82</v>
      </c>
      <c r="Y16" s="1">
        <v>14</v>
      </c>
      <c r="Z16" s="1">
        <v>12</v>
      </c>
      <c r="AA16" s="1">
        <v>180</v>
      </c>
      <c r="AB16" s="1">
        <v>132</v>
      </c>
      <c r="AC16" s="1">
        <v>15785</v>
      </c>
      <c r="AD16" s="1">
        <v>10543</v>
      </c>
      <c r="AE16" s="1">
        <v>451</v>
      </c>
      <c r="AF16" s="1">
        <v>317</v>
      </c>
      <c r="AG16" s="1">
        <v>74</v>
      </c>
      <c r="AH16" s="1">
        <v>97</v>
      </c>
      <c r="AI16" s="1">
        <v>579</v>
      </c>
      <c r="AJ16" s="1">
        <v>977</v>
      </c>
      <c r="AK16" s="1">
        <v>274</v>
      </c>
      <c r="AL16" s="1">
        <v>142</v>
      </c>
      <c r="AM16" s="1">
        <v>143</v>
      </c>
      <c r="AN16" s="1">
        <v>290</v>
      </c>
      <c r="AO16" s="1">
        <v>187</v>
      </c>
      <c r="AP16" s="1">
        <v>208</v>
      </c>
      <c r="AQ16" s="1">
        <v>2704</v>
      </c>
      <c r="AR16" s="1">
        <v>38387</v>
      </c>
      <c r="AS16" s="1">
        <v>148</v>
      </c>
      <c r="AT16" s="1">
        <v>38696</v>
      </c>
      <c r="AU16" s="1">
        <v>3634</v>
      </c>
      <c r="AV16" s="1">
        <v>1867</v>
      </c>
      <c r="AW16" s="1">
        <v>90</v>
      </c>
      <c r="AX16" s="1">
        <v>160</v>
      </c>
      <c r="AY16" s="1">
        <v>212</v>
      </c>
      <c r="AZ16" s="1">
        <v>1</v>
      </c>
      <c r="BA16" s="1">
        <v>321</v>
      </c>
      <c r="BB16" s="1">
        <v>2763</v>
      </c>
      <c r="BC16" s="1">
        <v>7225</v>
      </c>
      <c r="BD16" s="1">
        <v>3351</v>
      </c>
      <c r="BE16" s="1">
        <v>9322</v>
      </c>
      <c r="BF16" s="1">
        <v>52</v>
      </c>
      <c r="BG16" s="1">
        <v>741</v>
      </c>
      <c r="BH16" s="1">
        <v>11268</v>
      </c>
      <c r="BI16" s="1">
        <v>1050</v>
      </c>
      <c r="BJ16" s="1">
        <v>1146</v>
      </c>
      <c r="BK16" s="1">
        <v>233</v>
      </c>
      <c r="BL16" s="1">
        <v>3103</v>
      </c>
      <c r="BM16" s="1">
        <v>5053</v>
      </c>
      <c r="BN16" s="1">
        <v>139</v>
      </c>
      <c r="BO16" s="1">
        <v>291</v>
      </c>
      <c r="BP16" s="1">
        <v>662</v>
      </c>
      <c r="BQ16" s="1">
        <v>1319</v>
      </c>
      <c r="BR16" s="1">
        <v>203</v>
      </c>
      <c r="BS16" s="1">
        <v>1760</v>
      </c>
      <c r="BT16" s="1">
        <v>2477</v>
      </c>
      <c r="BU16" s="1">
        <v>803</v>
      </c>
      <c r="BV16" s="1">
        <v>321</v>
      </c>
      <c r="BW16" s="1">
        <v>332</v>
      </c>
      <c r="BX16" s="1">
        <v>901</v>
      </c>
      <c r="BY16" s="1">
        <v>1124</v>
      </c>
      <c r="BZ16" s="1">
        <v>2</v>
      </c>
      <c r="CA16" s="1">
        <v>125</v>
      </c>
      <c r="CB16" s="1">
        <v>41</v>
      </c>
      <c r="CC16" s="1">
        <v>71</v>
      </c>
      <c r="CD16" s="1">
        <v>28953</v>
      </c>
      <c r="CE16" s="1">
        <v>66</v>
      </c>
      <c r="CF16" s="1">
        <v>61</v>
      </c>
      <c r="CG16" s="1">
        <v>163</v>
      </c>
      <c r="CH16" s="1">
        <v>83</v>
      </c>
      <c r="CI16" s="1">
        <v>75</v>
      </c>
      <c r="CJ16" s="1">
        <v>32</v>
      </c>
      <c r="CK16" s="1">
        <v>140</v>
      </c>
      <c r="CL16" s="1">
        <v>512</v>
      </c>
      <c r="CM16" s="1">
        <v>1388</v>
      </c>
      <c r="CN16" s="1">
        <v>1038</v>
      </c>
      <c r="CO16" s="1">
        <v>568</v>
      </c>
      <c r="CP16" s="1">
        <v>11539</v>
      </c>
      <c r="CQ16" s="1">
        <v>4027</v>
      </c>
      <c r="CR16" s="1">
        <v>483</v>
      </c>
      <c r="CS16" s="1">
        <v>670</v>
      </c>
      <c r="CT16" s="1">
        <v>200</v>
      </c>
      <c r="CU16" s="1">
        <v>347</v>
      </c>
      <c r="CV16" s="1">
        <v>108</v>
      </c>
      <c r="CW16" s="1">
        <v>42</v>
      </c>
      <c r="CX16" s="1">
        <v>30</v>
      </c>
      <c r="CY16" s="1">
        <v>64</v>
      </c>
      <c r="CZ16" s="1">
        <v>167</v>
      </c>
      <c r="DA16" s="1">
        <v>37</v>
      </c>
      <c r="DB16" s="1">
        <v>864</v>
      </c>
      <c r="DC16" s="1">
        <v>88</v>
      </c>
      <c r="DD16" s="1">
        <v>251</v>
      </c>
      <c r="DE16" s="1">
        <v>112</v>
      </c>
      <c r="DF16" s="1">
        <v>82</v>
      </c>
      <c r="DG16" s="1">
        <v>334</v>
      </c>
      <c r="DH16" s="1">
        <v>10997</v>
      </c>
      <c r="DI16" s="1">
        <v>70</v>
      </c>
      <c r="DJ16" s="1">
        <v>1106</v>
      </c>
      <c r="DK16" s="1">
        <v>2607</v>
      </c>
      <c r="DL16" s="1">
        <v>402</v>
      </c>
      <c r="DM16" s="1">
        <v>280</v>
      </c>
      <c r="DN16" s="1">
        <v>2218</v>
      </c>
      <c r="DO16" s="1">
        <v>366</v>
      </c>
      <c r="DP16" s="1">
        <v>414</v>
      </c>
      <c r="DQ16" s="1">
        <v>1067</v>
      </c>
      <c r="DR16" s="1">
        <v>81</v>
      </c>
      <c r="DS16" s="1">
        <v>274</v>
      </c>
      <c r="DT16" s="1">
        <v>653</v>
      </c>
      <c r="DU16" s="1">
        <v>343</v>
      </c>
      <c r="DV16" s="1">
        <v>56</v>
      </c>
      <c r="DW16" s="1">
        <v>146</v>
      </c>
      <c r="DX16" s="1">
        <v>140</v>
      </c>
      <c r="DY16" s="1">
        <v>124</v>
      </c>
      <c r="DZ16" s="1">
        <v>65</v>
      </c>
      <c r="EA16" s="1">
        <v>181</v>
      </c>
      <c r="EB16" s="1">
        <v>1055</v>
      </c>
      <c r="EC16" s="1">
        <v>147</v>
      </c>
      <c r="ED16" s="1">
        <v>176</v>
      </c>
      <c r="EE16" s="1">
        <v>127</v>
      </c>
      <c r="EF16" s="1">
        <v>707</v>
      </c>
      <c r="EG16" s="1">
        <v>65</v>
      </c>
      <c r="EH16" s="1">
        <v>410</v>
      </c>
      <c r="EI16" s="1">
        <v>101</v>
      </c>
      <c r="EJ16" s="1">
        <v>149</v>
      </c>
      <c r="EK16" s="1">
        <v>2933</v>
      </c>
      <c r="EL16" s="1">
        <v>4384</v>
      </c>
      <c r="EM16" s="1">
        <v>577</v>
      </c>
      <c r="EN16" s="1">
        <v>443</v>
      </c>
      <c r="EO16" s="1">
        <v>184</v>
      </c>
      <c r="EP16" s="1">
        <v>510</v>
      </c>
      <c r="EQ16" s="1">
        <v>405</v>
      </c>
      <c r="ER16" s="1">
        <v>403</v>
      </c>
      <c r="ES16" s="1">
        <v>1224</v>
      </c>
      <c r="ET16" s="1">
        <v>305</v>
      </c>
      <c r="EU16" s="1">
        <v>95</v>
      </c>
      <c r="EV16" s="1">
        <v>128</v>
      </c>
      <c r="EW16" s="1">
        <v>508</v>
      </c>
      <c r="EX16" s="1">
        <v>0</v>
      </c>
      <c r="EY16" s="1">
        <v>540</v>
      </c>
      <c r="EZ16" s="1">
        <v>124</v>
      </c>
      <c r="FA16" s="1">
        <v>31</v>
      </c>
      <c r="FB16" s="1">
        <v>39</v>
      </c>
      <c r="FC16" s="1">
        <v>3089</v>
      </c>
      <c r="FD16" s="1">
        <v>260</v>
      </c>
      <c r="FE16" s="1">
        <v>753</v>
      </c>
      <c r="FF16" s="1">
        <v>141</v>
      </c>
      <c r="FG16" s="1">
        <v>103</v>
      </c>
      <c r="FH16" s="1">
        <v>232</v>
      </c>
      <c r="FI16" s="1">
        <v>75</v>
      </c>
      <c r="FJ16" s="1">
        <v>59</v>
      </c>
      <c r="FK16" s="1">
        <v>1008</v>
      </c>
      <c r="FL16" s="1">
        <v>1188</v>
      </c>
      <c r="FM16" s="1">
        <v>1446</v>
      </c>
      <c r="FN16" s="1">
        <v>1505</v>
      </c>
      <c r="FO16" s="1">
        <v>3059</v>
      </c>
      <c r="FP16" s="1">
        <v>7601</v>
      </c>
      <c r="FQ16" s="1">
        <v>664</v>
      </c>
      <c r="FR16" s="1">
        <v>726</v>
      </c>
      <c r="FS16" s="1">
        <v>590</v>
      </c>
      <c r="FT16" s="1">
        <v>129</v>
      </c>
      <c r="FU16" s="1">
        <v>97</v>
      </c>
      <c r="FV16" s="1">
        <v>55</v>
      </c>
      <c r="FW16" s="1">
        <v>534</v>
      </c>
      <c r="FX16" s="1">
        <v>550</v>
      </c>
      <c r="FY16" s="1">
        <v>155</v>
      </c>
      <c r="FZ16" s="1">
        <v>77</v>
      </c>
      <c r="GA16" s="1">
        <v>2873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376195</v>
      </c>
      <c r="GJ16" s="2"/>
    </row>
    <row r="17" spans="1:195" ht="26.25">
      <c r="B17" s="32" t="s">
        <v>600</v>
      </c>
      <c r="C17" s="16">
        <v>7</v>
      </c>
      <c r="E17" s="2">
        <v>49781</v>
      </c>
      <c r="F17" s="2">
        <v>246976</v>
      </c>
      <c r="G17" s="2">
        <v>33232</v>
      </c>
      <c r="H17" s="2">
        <v>93069</v>
      </c>
      <c r="I17" s="2">
        <v>22931</v>
      </c>
      <c r="J17" s="2">
        <v>31958</v>
      </c>
      <c r="K17" s="2">
        <v>55217</v>
      </c>
      <c r="L17" s="2">
        <v>83344</v>
      </c>
      <c r="M17" s="2">
        <v>38614</v>
      </c>
      <c r="N17" s="2">
        <v>31885</v>
      </c>
      <c r="O17" s="2">
        <v>15733.8</v>
      </c>
      <c r="P17" s="2">
        <v>147707</v>
      </c>
      <c r="Q17" s="2">
        <v>69821</v>
      </c>
      <c r="R17" s="2">
        <v>13757</v>
      </c>
      <c r="S17" s="2">
        <v>166240</v>
      </c>
      <c r="T17" s="2">
        <v>32032</v>
      </c>
      <c r="U17" s="2">
        <v>71131</v>
      </c>
      <c r="V17" s="2">
        <v>28094</v>
      </c>
      <c r="W17" s="2">
        <v>19303</v>
      </c>
      <c r="X17" s="2">
        <v>42373</v>
      </c>
      <c r="Y17" s="2">
        <v>28669</v>
      </c>
      <c r="Z17" s="2">
        <v>23711</v>
      </c>
      <c r="AA17" s="2">
        <v>33790</v>
      </c>
      <c r="AB17" s="2">
        <v>51661</v>
      </c>
      <c r="AC17" s="2">
        <v>205369</v>
      </c>
      <c r="AD17" s="2">
        <v>221988</v>
      </c>
      <c r="AE17" s="2">
        <v>32657</v>
      </c>
      <c r="AF17" s="2">
        <v>67804</v>
      </c>
      <c r="AG17" s="2">
        <v>39973</v>
      </c>
      <c r="AH17" s="2">
        <v>32514</v>
      </c>
      <c r="AI17" s="2">
        <v>22751</v>
      </c>
      <c r="AJ17" s="2">
        <v>33072</v>
      </c>
      <c r="AK17" s="2">
        <v>38902</v>
      </c>
      <c r="AL17" s="2">
        <v>13692</v>
      </c>
      <c r="AM17" s="2">
        <v>9873</v>
      </c>
      <c r="AN17" s="2">
        <v>29153</v>
      </c>
      <c r="AO17" s="2">
        <v>32556</v>
      </c>
      <c r="AP17" s="2">
        <v>37036</v>
      </c>
      <c r="AQ17" s="2">
        <v>107242</v>
      </c>
      <c r="AR17" s="2">
        <v>311510.09999999998</v>
      </c>
      <c r="AS17" s="2">
        <v>43286.6</v>
      </c>
      <c r="AT17" s="2">
        <v>346186</v>
      </c>
      <c r="AU17" s="2">
        <v>157230</v>
      </c>
      <c r="AV17" s="2">
        <v>91282</v>
      </c>
      <c r="AW17" s="2">
        <v>21154</v>
      </c>
      <c r="AX17" s="2">
        <v>22859</v>
      </c>
      <c r="AY17" s="2">
        <v>12742</v>
      </c>
      <c r="AZ17" s="2">
        <v>575</v>
      </c>
      <c r="BA17" s="2">
        <v>19476</v>
      </c>
      <c r="BB17" s="2">
        <v>69442</v>
      </c>
      <c r="BC17" s="2">
        <v>80781</v>
      </c>
      <c r="BD17" s="2">
        <v>105388</v>
      </c>
      <c r="BE17" s="2">
        <v>146180</v>
      </c>
      <c r="BF17" s="2">
        <v>60887</v>
      </c>
      <c r="BG17" s="2">
        <v>40493</v>
      </c>
      <c r="BH17" s="2">
        <v>138824</v>
      </c>
      <c r="BI17" s="2">
        <v>31392</v>
      </c>
      <c r="BJ17" s="2">
        <v>20094</v>
      </c>
      <c r="BK17" s="2">
        <v>15040</v>
      </c>
      <c r="BL17" s="2">
        <v>80220</v>
      </c>
      <c r="BM17" s="2">
        <v>111487</v>
      </c>
      <c r="BN17" s="2">
        <v>20013</v>
      </c>
      <c r="BO17" s="2">
        <v>27050</v>
      </c>
      <c r="BP17" s="2">
        <v>66506</v>
      </c>
      <c r="BQ17" s="2">
        <v>49247</v>
      </c>
      <c r="BR17" s="2">
        <v>10692</v>
      </c>
      <c r="BS17" s="2">
        <v>136071</v>
      </c>
      <c r="BT17" s="2">
        <v>156677</v>
      </c>
      <c r="BU17" s="2">
        <v>58023</v>
      </c>
      <c r="BV17" s="2">
        <v>29198</v>
      </c>
      <c r="BW17" s="2">
        <v>25285.4</v>
      </c>
      <c r="BX17" s="2">
        <v>54622</v>
      </c>
      <c r="BY17" s="2">
        <v>110729</v>
      </c>
      <c r="BZ17" s="2">
        <v>55819</v>
      </c>
      <c r="CA17" s="2">
        <v>40436</v>
      </c>
      <c r="CB17" s="2">
        <v>32432</v>
      </c>
      <c r="CC17" s="2">
        <v>53521</v>
      </c>
      <c r="CD17" s="2">
        <v>375299</v>
      </c>
      <c r="CE17" s="2">
        <v>30600</v>
      </c>
      <c r="CF17" s="2">
        <v>10430</v>
      </c>
      <c r="CG17" s="2">
        <v>17065</v>
      </c>
      <c r="CH17" s="2">
        <v>13788</v>
      </c>
      <c r="CI17" s="2">
        <v>44529</v>
      </c>
      <c r="CJ17" s="2">
        <v>14987</v>
      </c>
      <c r="CK17" s="2">
        <v>55621</v>
      </c>
      <c r="CL17" s="2">
        <v>45539.3</v>
      </c>
      <c r="CM17" s="2">
        <v>118197</v>
      </c>
      <c r="CN17" s="2">
        <v>92376</v>
      </c>
      <c r="CO17" s="2">
        <v>31035.8</v>
      </c>
      <c r="CP17" s="2">
        <v>247756</v>
      </c>
      <c r="CQ17" s="2">
        <v>134949</v>
      </c>
      <c r="CR17" s="2">
        <v>42205</v>
      </c>
      <c r="CS17" s="2">
        <v>39783</v>
      </c>
      <c r="CT17" s="2">
        <v>38605</v>
      </c>
      <c r="CU17" s="2">
        <v>20439</v>
      </c>
      <c r="CV17" s="2">
        <v>12093</v>
      </c>
      <c r="CW17" s="2">
        <v>39395</v>
      </c>
      <c r="CX17" s="2">
        <v>31732</v>
      </c>
      <c r="CY17" s="2">
        <v>20579</v>
      </c>
      <c r="CZ17" s="2">
        <v>51227</v>
      </c>
      <c r="DA17" s="2">
        <v>14542</v>
      </c>
      <c r="DB17" s="2">
        <v>38922.199999999997</v>
      </c>
      <c r="DC17" s="2">
        <v>36372</v>
      </c>
      <c r="DD17" s="2">
        <v>31541</v>
      </c>
      <c r="DE17" s="2">
        <v>19100</v>
      </c>
      <c r="DF17" s="2">
        <v>21165</v>
      </c>
      <c r="DG17" s="2">
        <v>30473</v>
      </c>
      <c r="DH17" s="2">
        <v>67830</v>
      </c>
      <c r="DI17" s="2">
        <v>15402</v>
      </c>
      <c r="DJ17" s="2">
        <v>15349</v>
      </c>
      <c r="DK17" s="2">
        <v>109559</v>
      </c>
      <c r="DL17" s="2">
        <v>57817.7</v>
      </c>
      <c r="DM17" s="2">
        <v>33288</v>
      </c>
      <c r="DN17" s="2">
        <v>216106</v>
      </c>
      <c r="DO17" s="2">
        <v>32829</v>
      </c>
      <c r="DP17" s="2">
        <v>70868</v>
      </c>
      <c r="DQ17" s="2">
        <v>102894</v>
      </c>
      <c r="DR17" s="2">
        <v>9527</v>
      </c>
      <c r="DS17" s="2">
        <v>35898</v>
      </c>
      <c r="DT17" s="2">
        <v>69623</v>
      </c>
      <c r="DU17" s="2">
        <v>66972</v>
      </c>
      <c r="DV17" s="2">
        <v>28978</v>
      </c>
      <c r="DW17" s="2">
        <v>48824</v>
      </c>
      <c r="DX17" s="2">
        <v>13061</v>
      </c>
      <c r="DY17" s="2">
        <v>29907</v>
      </c>
      <c r="DZ17" s="2">
        <v>43140</v>
      </c>
      <c r="EA17" s="2">
        <v>32504</v>
      </c>
      <c r="EB17" s="2">
        <v>21853</v>
      </c>
      <c r="EC17" s="2">
        <v>23593</v>
      </c>
      <c r="ED17" s="2">
        <v>51831</v>
      </c>
      <c r="EE17" s="2">
        <v>27691</v>
      </c>
      <c r="EF17" s="2">
        <v>66824</v>
      </c>
      <c r="EG17" s="2">
        <v>14518</v>
      </c>
      <c r="EH17" s="2">
        <v>83026</v>
      </c>
      <c r="EI17" s="2">
        <v>68625</v>
      </c>
      <c r="EJ17" s="2">
        <v>33272</v>
      </c>
      <c r="EK17" s="2">
        <v>103605</v>
      </c>
      <c r="EL17" s="2">
        <v>122181.8</v>
      </c>
      <c r="EM17" s="2">
        <v>41136</v>
      </c>
      <c r="EN17" s="2">
        <v>57680</v>
      </c>
      <c r="EO17" s="2">
        <v>38842</v>
      </c>
      <c r="EP17" s="2">
        <v>54201</v>
      </c>
      <c r="EQ17" s="2">
        <v>41210</v>
      </c>
      <c r="ER17" s="2">
        <v>59690</v>
      </c>
      <c r="ES17" s="2">
        <v>92655</v>
      </c>
      <c r="ET17" s="2">
        <v>42361</v>
      </c>
      <c r="EU17" s="2">
        <v>40185</v>
      </c>
      <c r="EV17" s="2">
        <v>41512</v>
      </c>
      <c r="EW17" s="2">
        <v>40397</v>
      </c>
      <c r="EX17" s="2">
        <v>0</v>
      </c>
      <c r="EY17" s="2">
        <v>59738</v>
      </c>
      <c r="EZ17" s="2">
        <v>31119</v>
      </c>
      <c r="FA17" s="2">
        <v>26131</v>
      </c>
      <c r="FB17" s="2">
        <v>42910</v>
      </c>
      <c r="FC17" s="2">
        <v>73692</v>
      </c>
      <c r="FD17" s="2">
        <v>19059</v>
      </c>
      <c r="FE17" s="2">
        <v>28910</v>
      </c>
      <c r="FF17" s="2">
        <v>31576</v>
      </c>
      <c r="FG17" s="2">
        <v>17775</v>
      </c>
      <c r="FH17" s="2">
        <v>31461</v>
      </c>
      <c r="FI17" s="2">
        <v>12102</v>
      </c>
      <c r="FJ17" s="2">
        <v>26909</v>
      </c>
      <c r="FK17" s="2">
        <v>55109</v>
      </c>
      <c r="FL17" s="2">
        <v>51651</v>
      </c>
      <c r="FM17" s="2">
        <v>31846</v>
      </c>
      <c r="FN17" s="2">
        <v>56366.6</v>
      </c>
      <c r="FO17" s="2">
        <v>75376</v>
      </c>
      <c r="FP17" s="2">
        <v>124581</v>
      </c>
      <c r="FQ17" s="2">
        <v>40901</v>
      </c>
      <c r="FR17" s="2">
        <v>25391</v>
      </c>
      <c r="FS17" s="2">
        <v>38014</v>
      </c>
      <c r="FT17" s="2">
        <v>20176</v>
      </c>
      <c r="FU17" s="2">
        <v>14578</v>
      </c>
      <c r="FV17" s="2">
        <v>17045</v>
      </c>
      <c r="FW17" s="2">
        <v>41659.1</v>
      </c>
      <c r="FX17" s="2">
        <v>39283</v>
      </c>
      <c r="FY17" s="2">
        <v>25712</v>
      </c>
      <c r="FZ17" s="2">
        <v>23875</v>
      </c>
      <c r="GA17" s="2">
        <v>54008.5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10333026.9</v>
      </c>
      <c r="GI17" s="34"/>
    </row>
    <row r="18" spans="1:195" ht="39">
      <c r="B18" s="32" t="s">
        <v>601</v>
      </c>
      <c r="C18" s="16">
        <v>8</v>
      </c>
      <c r="E18" s="2">
        <v>348952</v>
      </c>
      <c r="F18" s="2">
        <v>1430262</v>
      </c>
      <c r="G18" s="2">
        <v>261337</v>
      </c>
      <c r="H18" s="2">
        <v>1368865</v>
      </c>
      <c r="I18" s="2">
        <v>179808</v>
      </c>
      <c r="J18" s="2">
        <v>143031</v>
      </c>
      <c r="K18" s="2">
        <v>310463</v>
      </c>
      <c r="L18" s="2">
        <v>207572</v>
      </c>
      <c r="M18" s="2">
        <v>37659</v>
      </c>
      <c r="N18" s="2">
        <v>114583</v>
      </c>
      <c r="O18" s="2">
        <v>61038.2</v>
      </c>
      <c r="P18" s="2">
        <v>2547293</v>
      </c>
      <c r="Q18" s="2">
        <v>761555</v>
      </c>
      <c r="R18" s="2">
        <v>34159</v>
      </c>
      <c r="S18" s="2">
        <v>1291544</v>
      </c>
      <c r="T18" s="2">
        <v>149292</v>
      </c>
      <c r="U18" s="2">
        <v>224763.2</v>
      </c>
      <c r="V18" s="2">
        <v>77697</v>
      </c>
      <c r="W18" s="2">
        <v>46170</v>
      </c>
      <c r="X18" s="2">
        <v>79094</v>
      </c>
      <c r="Y18" s="2">
        <v>44508</v>
      </c>
      <c r="Z18" s="2">
        <v>38550</v>
      </c>
      <c r="AA18" s="2">
        <v>83392</v>
      </c>
      <c r="AB18" s="2">
        <v>99819</v>
      </c>
      <c r="AC18" s="2">
        <v>1947776</v>
      </c>
      <c r="AD18" s="2">
        <v>2440720</v>
      </c>
      <c r="AE18" s="2">
        <v>116825</v>
      </c>
      <c r="AF18" s="2">
        <v>110718</v>
      </c>
      <c r="AG18" s="2">
        <v>87266</v>
      </c>
      <c r="AH18" s="2">
        <v>116957</v>
      </c>
      <c r="AI18" s="2">
        <v>326591</v>
      </c>
      <c r="AJ18" s="2">
        <v>124529</v>
      </c>
      <c r="AK18" s="2">
        <v>75628</v>
      </c>
      <c r="AL18" s="2">
        <v>74001</v>
      </c>
      <c r="AM18" s="2">
        <v>81788</v>
      </c>
      <c r="AN18" s="2">
        <v>62587</v>
      </c>
      <c r="AO18" s="2">
        <v>77253</v>
      </c>
      <c r="AP18" s="2">
        <v>85733</v>
      </c>
      <c r="AQ18" s="2">
        <v>486701</v>
      </c>
      <c r="AR18" s="2">
        <v>3215754</v>
      </c>
      <c r="AS18" s="2">
        <v>105149.3</v>
      </c>
      <c r="AT18" s="2">
        <v>3987258</v>
      </c>
      <c r="AU18" s="2">
        <v>514910</v>
      </c>
      <c r="AV18" s="2">
        <v>342371</v>
      </c>
      <c r="AW18" s="2">
        <v>32347</v>
      </c>
      <c r="AX18" s="2">
        <v>116464</v>
      </c>
      <c r="AY18" s="2">
        <v>49626</v>
      </c>
      <c r="AZ18" s="2">
        <v>12019</v>
      </c>
      <c r="BA18" s="2">
        <v>135858</v>
      </c>
      <c r="BB18" s="2">
        <v>519286</v>
      </c>
      <c r="BC18" s="2">
        <v>645359</v>
      </c>
      <c r="BD18" s="2">
        <v>700011</v>
      </c>
      <c r="BE18" s="2">
        <v>1292487</v>
      </c>
      <c r="BF18" s="2">
        <v>127958.8</v>
      </c>
      <c r="BG18" s="2">
        <v>152387</v>
      </c>
      <c r="BH18" s="2">
        <v>1724985</v>
      </c>
      <c r="BI18" s="2">
        <v>204963</v>
      </c>
      <c r="BJ18" s="2">
        <v>109607</v>
      </c>
      <c r="BK18" s="2">
        <v>107448</v>
      </c>
      <c r="BL18" s="2">
        <v>522284</v>
      </c>
      <c r="BM18" s="2">
        <v>874948</v>
      </c>
      <c r="BN18" s="2">
        <v>72550</v>
      </c>
      <c r="BO18" s="2">
        <v>147148</v>
      </c>
      <c r="BP18" s="2">
        <v>225374</v>
      </c>
      <c r="BQ18" s="2">
        <v>259875</v>
      </c>
      <c r="BR18" s="2">
        <v>49672</v>
      </c>
      <c r="BS18" s="2">
        <v>531198</v>
      </c>
      <c r="BT18" s="2">
        <v>499371</v>
      </c>
      <c r="BU18" s="2">
        <v>100430</v>
      </c>
      <c r="BV18" s="2">
        <v>59244</v>
      </c>
      <c r="BW18" s="2">
        <v>37470</v>
      </c>
      <c r="BX18" s="2">
        <v>160730</v>
      </c>
      <c r="BY18" s="2">
        <v>227642</v>
      </c>
      <c r="BZ18" s="2">
        <v>67378</v>
      </c>
      <c r="CA18" s="2">
        <v>63510</v>
      </c>
      <c r="CB18" s="2">
        <v>52274</v>
      </c>
      <c r="CC18" s="2">
        <v>40365</v>
      </c>
      <c r="CD18" s="2">
        <v>4460566</v>
      </c>
      <c r="CE18" s="2">
        <v>76385</v>
      </c>
      <c r="CF18" s="2">
        <v>38445</v>
      </c>
      <c r="CG18" s="2">
        <v>97026</v>
      </c>
      <c r="CH18" s="2">
        <v>74079</v>
      </c>
      <c r="CI18" s="2">
        <v>78917</v>
      </c>
      <c r="CJ18" s="2">
        <v>40552</v>
      </c>
      <c r="CK18" s="2">
        <v>114399</v>
      </c>
      <c r="CL18" s="2">
        <v>117743.2</v>
      </c>
      <c r="CM18" s="2">
        <v>579796</v>
      </c>
      <c r="CN18" s="2">
        <v>205801</v>
      </c>
      <c r="CO18" s="2">
        <v>145667.9</v>
      </c>
      <c r="CP18" s="2">
        <v>1970826</v>
      </c>
      <c r="CQ18" s="2">
        <v>1154384</v>
      </c>
      <c r="CR18" s="2">
        <v>121009</v>
      </c>
      <c r="CS18" s="2">
        <v>99202</v>
      </c>
      <c r="CT18" s="2">
        <v>81072</v>
      </c>
      <c r="CU18" s="2">
        <v>73093</v>
      </c>
      <c r="CV18" s="2">
        <v>30176</v>
      </c>
      <c r="CW18" s="2">
        <v>36860</v>
      </c>
      <c r="CX18" s="2">
        <v>76264</v>
      </c>
      <c r="CY18" s="2">
        <v>74850</v>
      </c>
      <c r="CZ18" s="2">
        <v>123036</v>
      </c>
      <c r="DA18" s="2">
        <v>95050</v>
      </c>
      <c r="DB18" s="2">
        <v>179092.2</v>
      </c>
      <c r="DC18" s="2">
        <v>80078</v>
      </c>
      <c r="DD18" s="2">
        <v>73071</v>
      </c>
      <c r="DE18" s="2">
        <v>73041</v>
      </c>
      <c r="DF18" s="2">
        <v>34662</v>
      </c>
      <c r="DG18" s="2">
        <v>59082</v>
      </c>
      <c r="DH18" s="2">
        <v>2554880</v>
      </c>
      <c r="DI18" s="2">
        <v>15402</v>
      </c>
      <c r="DJ18" s="2">
        <v>178995</v>
      </c>
      <c r="DK18" s="2">
        <v>490924</v>
      </c>
      <c r="DL18" s="2">
        <v>123622.6</v>
      </c>
      <c r="DM18" s="2">
        <v>83560</v>
      </c>
      <c r="DN18" s="2">
        <v>651076</v>
      </c>
      <c r="DO18" s="2">
        <v>93689</v>
      </c>
      <c r="DP18" s="2">
        <v>180478</v>
      </c>
      <c r="DQ18" s="2">
        <v>287915</v>
      </c>
      <c r="DR18" s="2">
        <v>51472</v>
      </c>
      <c r="DS18" s="2">
        <v>113974</v>
      </c>
      <c r="DT18" s="2">
        <v>129102</v>
      </c>
      <c r="DU18" s="2">
        <v>106730</v>
      </c>
      <c r="DV18" s="2">
        <v>35000</v>
      </c>
      <c r="DW18" s="2">
        <v>86960</v>
      </c>
      <c r="DX18" s="2">
        <v>25083</v>
      </c>
      <c r="DY18" s="2">
        <v>52121</v>
      </c>
      <c r="DZ18" s="2">
        <v>50072</v>
      </c>
      <c r="EA18" s="2">
        <v>65971</v>
      </c>
      <c r="EB18" s="2">
        <v>269911</v>
      </c>
      <c r="EC18" s="2">
        <v>104779</v>
      </c>
      <c r="ED18" s="2">
        <v>128786</v>
      </c>
      <c r="EE18" s="2">
        <v>96945</v>
      </c>
      <c r="EF18" s="2">
        <v>165472</v>
      </c>
      <c r="EG18" s="2">
        <v>35084</v>
      </c>
      <c r="EH18" s="2">
        <v>134677</v>
      </c>
      <c r="EI18" s="2">
        <v>88441</v>
      </c>
      <c r="EJ18" s="2">
        <v>51157</v>
      </c>
      <c r="EK18" s="2">
        <v>521404</v>
      </c>
      <c r="EL18" s="2">
        <v>1480662.5</v>
      </c>
      <c r="EM18" s="2">
        <v>107827</v>
      </c>
      <c r="EN18" s="2">
        <v>102330</v>
      </c>
      <c r="EO18" s="2">
        <v>103063</v>
      </c>
      <c r="EP18" s="2">
        <v>92577</v>
      </c>
      <c r="EQ18" s="2">
        <v>73253</v>
      </c>
      <c r="ER18" s="2">
        <v>104413</v>
      </c>
      <c r="ES18" s="2">
        <v>203277</v>
      </c>
      <c r="ET18" s="2">
        <v>116416</v>
      </c>
      <c r="EU18" s="2">
        <v>41828</v>
      </c>
      <c r="EV18" s="2">
        <v>71081</v>
      </c>
      <c r="EW18" s="2">
        <v>93377</v>
      </c>
      <c r="EX18" s="2">
        <v>0</v>
      </c>
      <c r="EY18" s="2">
        <v>76350</v>
      </c>
      <c r="EZ18" s="2">
        <v>55608</v>
      </c>
      <c r="FA18" s="2">
        <v>50134</v>
      </c>
      <c r="FB18" s="2">
        <v>64396</v>
      </c>
      <c r="FC18" s="2">
        <v>340444</v>
      </c>
      <c r="FD18" s="2">
        <v>111467</v>
      </c>
      <c r="FE18" s="2">
        <v>116365</v>
      </c>
      <c r="FF18" s="2">
        <v>108341</v>
      </c>
      <c r="FG18" s="2">
        <v>56541</v>
      </c>
      <c r="FH18" s="2">
        <v>89903</v>
      </c>
      <c r="FI18" s="2">
        <v>46912</v>
      </c>
      <c r="FJ18" s="2">
        <v>73839</v>
      </c>
      <c r="FK18" s="2">
        <v>213777</v>
      </c>
      <c r="FL18" s="2">
        <v>161698</v>
      </c>
      <c r="FM18" s="2">
        <v>431829</v>
      </c>
      <c r="FN18" s="2">
        <v>337283.1</v>
      </c>
      <c r="FO18" s="2">
        <v>335600</v>
      </c>
      <c r="FP18" s="2">
        <v>891333</v>
      </c>
      <c r="FQ18" s="2">
        <v>200728</v>
      </c>
      <c r="FR18" s="2">
        <v>152049</v>
      </c>
      <c r="FS18" s="2">
        <v>242056</v>
      </c>
      <c r="FT18" s="2">
        <v>33358</v>
      </c>
      <c r="FU18" s="2">
        <v>79935</v>
      </c>
      <c r="FV18" s="2">
        <v>87015</v>
      </c>
      <c r="FW18" s="2">
        <v>147127.4</v>
      </c>
      <c r="FX18" s="2">
        <v>175911</v>
      </c>
      <c r="FY18" s="2">
        <v>98303</v>
      </c>
      <c r="FZ18" s="2">
        <v>46179</v>
      </c>
      <c r="GA18" s="2">
        <v>317945.5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59414629.900000006</v>
      </c>
      <c r="GI18" s="2"/>
    </row>
    <row r="19" spans="1:195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5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5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5" ht="15.75" customHeight="1">
      <c r="A22" s="25" t="s">
        <v>602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0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6</v>
      </c>
      <c r="GI22" s="87" t="s">
        <v>603</v>
      </c>
    </row>
    <row r="23" spans="1:195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5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5" ht="30">
      <c r="A25" s="16">
        <v>1</v>
      </c>
      <c r="B25" s="33" t="s">
        <v>538</v>
      </c>
      <c r="C25" s="16">
        <v>1</v>
      </c>
      <c r="E25" s="24">
        <f t="shared" ref="E25:BP25" si="3">+E8</f>
        <v>2196113.19</v>
      </c>
      <c r="F25" s="24">
        <f t="shared" si="3"/>
        <v>8406917.2599999998</v>
      </c>
      <c r="G25" s="24">
        <f t="shared" si="3"/>
        <v>1952562.8</v>
      </c>
      <c r="H25" s="24">
        <f t="shared" si="3"/>
        <v>5924400</v>
      </c>
      <c r="I25" s="24">
        <f t="shared" si="3"/>
        <v>368400</v>
      </c>
      <c r="J25" s="24">
        <f t="shared" si="3"/>
        <v>288548.8</v>
      </c>
      <c r="K25" s="24">
        <f t="shared" si="3"/>
        <v>2069331.21</v>
      </c>
      <c r="L25" s="24">
        <f t="shared" si="3"/>
        <v>427318.23</v>
      </c>
      <c r="M25" s="24">
        <f t="shared" si="3"/>
        <v>174845.5</v>
      </c>
      <c r="N25" s="24">
        <f t="shared" si="3"/>
        <v>714910</v>
      </c>
      <c r="O25" s="24">
        <f t="shared" si="3"/>
        <v>680994.53</v>
      </c>
      <c r="P25" s="24">
        <f t="shared" si="3"/>
        <v>19633159.109999999</v>
      </c>
      <c r="Q25" s="24">
        <f t="shared" si="3"/>
        <v>4256420</v>
      </c>
      <c r="R25" s="24">
        <f t="shared" si="3"/>
        <v>48226.71</v>
      </c>
      <c r="S25" s="24">
        <f t="shared" si="3"/>
        <v>6314304.2699999996</v>
      </c>
      <c r="T25" s="24">
        <f t="shared" si="3"/>
        <v>237325.6</v>
      </c>
      <c r="U25" s="24">
        <f t="shared" si="3"/>
        <v>513520.66</v>
      </c>
      <c r="V25" s="24">
        <f t="shared" si="3"/>
        <v>87776.48</v>
      </c>
      <c r="W25" s="24">
        <f t="shared" si="3"/>
        <v>44561.74</v>
      </c>
      <c r="X25" s="24">
        <f t="shared" si="3"/>
        <v>76751.179999999993</v>
      </c>
      <c r="Y25" s="24">
        <f t="shared" si="3"/>
        <v>35990.07</v>
      </c>
      <c r="Z25" s="24">
        <f t="shared" si="3"/>
        <v>36994.959999999999</v>
      </c>
      <c r="AA25" s="24">
        <f t="shared" si="3"/>
        <v>80355.7</v>
      </c>
      <c r="AB25" s="24">
        <f t="shared" si="3"/>
        <v>119337</v>
      </c>
      <c r="AC25" s="24">
        <f t="shared" si="3"/>
        <v>7412046.3600000003</v>
      </c>
      <c r="AD25" s="24">
        <f t="shared" si="3"/>
        <v>14628997</v>
      </c>
      <c r="AE25" s="24">
        <f t="shared" si="3"/>
        <v>350199.64</v>
      </c>
      <c r="AF25" s="24">
        <f t="shared" si="3"/>
        <v>219043.92</v>
      </c>
      <c r="AG25" s="24">
        <f t="shared" si="3"/>
        <v>145423.47</v>
      </c>
      <c r="AH25" s="24">
        <f t="shared" si="3"/>
        <v>116821.14</v>
      </c>
      <c r="AI25" s="24">
        <f t="shared" si="3"/>
        <v>807851.02</v>
      </c>
      <c r="AJ25" s="24">
        <f t="shared" si="3"/>
        <v>327571.65999999997</v>
      </c>
      <c r="AK25" s="24">
        <f t="shared" si="3"/>
        <v>89957.9</v>
      </c>
      <c r="AL25" s="24">
        <f t="shared" si="3"/>
        <v>128226.38</v>
      </c>
      <c r="AM25" s="24">
        <f t="shared" si="3"/>
        <v>105746.47</v>
      </c>
      <c r="AN25" s="24">
        <f t="shared" si="3"/>
        <v>104987.8</v>
      </c>
      <c r="AO25" s="24">
        <f t="shared" si="3"/>
        <v>125773.42</v>
      </c>
      <c r="AP25" s="24">
        <f t="shared" si="3"/>
        <v>136707.07999999999</v>
      </c>
      <c r="AQ25" s="24">
        <f t="shared" si="3"/>
        <v>1285567</v>
      </c>
      <c r="AR25" s="24">
        <f t="shared" si="3"/>
        <v>25714176.359999999</v>
      </c>
      <c r="AS25" s="24">
        <f t="shared" si="3"/>
        <v>176172.68</v>
      </c>
      <c r="AT25" s="24">
        <f t="shared" si="3"/>
        <v>18992600</v>
      </c>
      <c r="AU25" s="24">
        <f t="shared" si="3"/>
        <v>1795358.15</v>
      </c>
      <c r="AV25" s="24">
        <f t="shared" si="3"/>
        <v>799999.88</v>
      </c>
      <c r="AW25" s="24">
        <f t="shared" si="3"/>
        <v>54076.11</v>
      </c>
      <c r="AX25" s="24">
        <f t="shared" si="3"/>
        <v>232535.28</v>
      </c>
      <c r="AY25" s="24">
        <f t="shared" si="3"/>
        <v>103150</v>
      </c>
      <c r="AZ25" s="24">
        <f t="shared" si="3"/>
        <v>31585.87</v>
      </c>
      <c r="BA25" s="24">
        <f t="shared" si="3"/>
        <v>299425.69</v>
      </c>
      <c r="BB25" s="24">
        <f t="shared" si="3"/>
        <v>2711120.31</v>
      </c>
      <c r="BC25" s="24">
        <f t="shared" si="3"/>
        <v>2677155.08</v>
      </c>
      <c r="BD25" s="24">
        <f t="shared" si="3"/>
        <v>2902275</v>
      </c>
      <c r="BE25" s="24">
        <f t="shared" si="3"/>
        <v>4071704.09</v>
      </c>
      <c r="BF25" s="24">
        <f t="shared" si="3"/>
        <v>227900.99</v>
      </c>
      <c r="BG25" s="24">
        <f t="shared" si="3"/>
        <v>542998.06999999995</v>
      </c>
      <c r="BH25" s="24">
        <f t="shared" si="3"/>
        <v>6822415.54</v>
      </c>
      <c r="BI25" s="24">
        <f t="shared" si="3"/>
        <v>569201.01</v>
      </c>
      <c r="BJ25" s="24">
        <f t="shared" si="3"/>
        <v>365806.46</v>
      </c>
      <c r="BK25" s="24">
        <f t="shared" si="3"/>
        <v>264092.06</v>
      </c>
      <c r="BL25" s="24">
        <f t="shared" si="3"/>
        <v>1960542.38</v>
      </c>
      <c r="BM25" s="24">
        <f t="shared" si="3"/>
        <v>3562029.18</v>
      </c>
      <c r="BN25" s="24">
        <f t="shared" si="3"/>
        <v>106581.22</v>
      </c>
      <c r="BO25" s="24">
        <f t="shared" si="3"/>
        <v>180249.14</v>
      </c>
      <c r="BP25" s="24">
        <f t="shared" si="3"/>
        <v>509825.26</v>
      </c>
      <c r="BQ25" s="24">
        <f t="shared" ref="BQ25:EB25" si="4">+BQ8</f>
        <v>727381.7</v>
      </c>
      <c r="BR25" s="24">
        <f t="shared" si="4"/>
        <v>183303.28</v>
      </c>
      <c r="BS25" s="24">
        <f t="shared" si="4"/>
        <v>1343946</v>
      </c>
      <c r="BT25" s="24">
        <f t="shared" si="4"/>
        <v>1318333.3799999999</v>
      </c>
      <c r="BU25" s="24">
        <f t="shared" si="4"/>
        <v>231518</v>
      </c>
      <c r="BV25" s="24">
        <f t="shared" si="4"/>
        <v>141925.76999999999</v>
      </c>
      <c r="BW25" s="24">
        <f t="shared" si="4"/>
        <v>80028.47</v>
      </c>
      <c r="BX25" s="24">
        <f t="shared" si="4"/>
        <v>363739.93</v>
      </c>
      <c r="BY25" s="24">
        <f t="shared" si="4"/>
        <v>519860.64</v>
      </c>
      <c r="BZ25" s="24">
        <f t="shared" si="4"/>
        <v>1809.5</v>
      </c>
      <c r="CA25" s="24">
        <f t="shared" si="4"/>
        <v>190965.25</v>
      </c>
      <c r="CB25" s="24">
        <f t="shared" si="4"/>
        <v>45488.639999999999</v>
      </c>
      <c r="CC25" s="24">
        <f t="shared" si="4"/>
        <v>46884.05</v>
      </c>
      <c r="CD25" s="24">
        <f t="shared" si="4"/>
        <v>20621336.440000001</v>
      </c>
      <c r="CE25" s="24">
        <f t="shared" si="4"/>
        <v>99819.14</v>
      </c>
      <c r="CF25" s="24">
        <f t="shared" si="4"/>
        <v>55729.65</v>
      </c>
      <c r="CG25" s="24">
        <f t="shared" si="4"/>
        <v>154858.18</v>
      </c>
      <c r="CH25" s="24">
        <f t="shared" si="4"/>
        <v>80921.48</v>
      </c>
      <c r="CI25" s="24">
        <f t="shared" si="4"/>
        <v>82714.13</v>
      </c>
      <c r="CJ25" s="24">
        <f t="shared" si="4"/>
        <v>36189.519999999997</v>
      </c>
      <c r="CK25" s="24">
        <f t="shared" si="4"/>
        <v>129178.49</v>
      </c>
      <c r="CL25" s="24">
        <f t="shared" si="4"/>
        <v>343220.66</v>
      </c>
      <c r="CM25" s="24">
        <f t="shared" si="4"/>
        <v>1316532.1000000001</v>
      </c>
      <c r="CN25" s="24">
        <f t="shared" si="4"/>
        <v>580903.23</v>
      </c>
      <c r="CO25" s="24">
        <f t="shared" si="4"/>
        <v>339489.5</v>
      </c>
      <c r="CP25" s="24">
        <f t="shared" si="4"/>
        <v>6765764.2000000002</v>
      </c>
      <c r="CQ25" s="24">
        <f t="shared" si="4"/>
        <v>4068978</v>
      </c>
      <c r="CR25" s="24">
        <f t="shared" si="4"/>
        <v>329776.23</v>
      </c>
      <c r="CS25" s="24">
        <f t="shared" si="4"/>
        <v>278522</v>
      </c>
      <c r="CT25" s="24">
        <f t="shared" si="4"/>
        <v>136387.04999999999</v>
      </c>
      <c r="CU25" s="24">
        <f t="shared" si="4"/>
        <v>163527</v>
      </c>
      <c r="CV25" s="24">
        <f t="shared" si="4"/>
        <v>57080.46</v>
      </c>
      <c r="CW25" s="24">
        <f t="shared" si="4"/>
        <v>41986.5</v>
      </c>
      <c r="CX25" s="24">
        <f t="shared" si="4"/>
        <v>46221.86</v>
      </c>
      <c r="CY25" s="24">
        <f t="shared" si="4"/>
        <v>91848.82</v>
      </c>
      <c r="CZ25" s="24">
        <f t="shared" si="4"/>
        <v>107923.44</v>
      </c>
      <c r="DA25" s="24">
        <f t="shared" si="4"/>
        <v>87937</v>
      </c>
      <c r="DB25" s="24">
        <f t="shared" si="4"/>
        <v>581997.25</v>
      </c>
      <c r="DC25" s="24">
        <f t="shared" si="4"/>
        <v>105597.75</v>
      </c>
      <c r="DD25" s="24">
        <f t="shared" si="4"/>
        <v>124273.45</v>
      </c>
      <c r="DE25" s="24">
        <f t="shared" si="4"/>
        <v>125300.4</v>
      </c>
      <c r="DF25" s="24">
        <f t="shared" si="4"/>
        <v>39866.559999999998</v>
      </c>
      <c r="DG25" s="24">
        <f t="shared" si="4"/>
        <v>69215.69</v>
      </c>
      <c r="DH25" s="24">
        <f t="shared" si="4"/>
        <v>6078381</v>
      </c>
      <c r="DI25" s="24">
        <f t="shared" si="4"/>
        <v>31420.16</v>
      </c>
      <c r="DJ25" s="24">
        <f t="shared" si="4"/>
        <v>584991.54</v>
      </c>
      <c r="DK25" s="24">
        <f t="shared" si="4"/>
        <v>1013844.33</v>
      </c>
      <c r="DL25" s="24">
        <f t="shared" si="4"/>
        <v>174737</v>
      </c>
      <c r="DM25" s="24">
        <f t="shared" si="4"/>
        <v>111078.48</v>
      </c>
      <c r="DN25" s="24">
        <f t="shared" si="4"/>
        <v>1603163.35</v>
      </c>
      <c r="DO25" s="24">
        <f t="shared" si="4"/>
        <v>177161.72</v>
      </c>
      <c r="DP25" s="24">
        <f t="shared" si="4"/>
        <v>382346.15</v>
      </c>
      <c r="DQ25" s="24">
        <f t="shared" si="4"/>
        <v>517580.18</v>
      </c>
      <c r="DR25" s="24">
        <f t="shared" si="4"/>
        <v>112465</v>
      </c>
      <c r="DS25" s="24">
        <f t="shared" si="4"/>
        <v>174483.20000000001</v>
      </c>
      <c r="DT25" s="24">
        <f t="shared" si="4"/>
        <v>169367.24</v>
      </c>
      <c r="DU25" s="24">
        <f t="shared" si="4"/>
        <v>149723.76999999999</v>
      </c>
      <c r="DV25" s="39">
        <f t="shared" si="4"/>
        <v>15503.22</v>
      </c>
      <c r="DW25" s="24">
        <f t="shared" si="4"/>
        <v>95506.46</v>
      </c>
      <c r="DX25" s="24">
        <f t="shared" si="4"/>
        <v>57914.33</v>
      </c>
      <c r="DY25" s="24">
        <f t="shared" si="4"/>
        <v>55740.37</v>
      </c>
      <c r="DZ25" s="24">
        <f t="shared" si="4"/>
        <v>18733.14</v>
      </c>
      <c r="EA25" s="24">
        <f t="shared" si="4"/>
        <v>113858.34</v>
      </c>
      <c r="EB25" s="24">
        <f t="shared" si="4"/>
        <v>675635.87</v>
      </c>
      <c r="EC25" s="24">
        <f t="shared" ref="EC25:GF25" si="5">+EC8</f>
        <v>145462.64000000001</v>
      </c>
      <c r="ED25" s="24">
        <f t="shared" si="5"/>
        <v>177605.73</v>
      </c>
      <c r="EE25" s="24">
        <f t="shared" si="5"/>
        <v>135064.10999999999</v>
      </c>
      <c r="EF25" s="24">
        <f t="shared" si="5"/>
        <v>676317</v>
      </c>
      <c r="EG25" s="24">
        <f t="shared" si="5"/>
        <v>46211</v>
      </c>
      <c r="EH25" s="24">
        <f t="shared" si="5"/>
        <v>150543.29</v>
      </c>
      <c r="EI25" s="24">
        <f t="shared" si="5"/>
        <v>147313.25</v>
      </c>
      <c r="EJ25" s="24">
        <f t="shared" si="5"/>
        <v>44507.49</v>
      </c>
      <c r="EK25" s="24">
        <f t="shared" si="5"/>
        <v>2076980.08</v>
      </c>
      <c r="EL25" s="24">
        <f t="shared" si="5"/>
        <v>2377727.66</v>
      </c>
      <c r="EM25" s="24">
        <f t="shared" si="5"/>
        <v>122996.63</v>
      </c>
      <c r="EN25" s="24">
        <f t="shared" si="5"/>
        <v>131267</v>
      </c>
      <c r="EO25" s="24">
        <f t="shared" si="5"/>
        <v>131315.92000000001</v>
      </c>
      <c r="EP25" s="24">
        <f t="shared" si="5"/>
        <v>163065.09</v>
      </c>
      <c r="EQ25" s="24">
        <f t="shared" si="5"/>
        <v>92182.55</v>
      </c>
      <c r="ER25" s="24">
        <f t="shared" si="5"/>
        <v>129329.47</v>
      </c>
      <c r="ES25" s="24">
        <f t="shared" si="5"/>
        <v>583678.74</v>
      </c>
      <c r="ET25" s="24">
        <f t="shared" si="5"/>
        <v>155337.16</v>
      </c>
      <c r="EU25" s="24">
        <f t="shared" si="5"/>
        <v>109598.18</v>
      </c>
      <c r="EV25" s="24">
        <f t="shared" si="5"/>
        <v>102199.1</v>
      </c>
      <c r="EW25" s="24">
        <f t="shared" si="5"/>
        <v>153905.72</v>
      </c>
      <c r="EX25" s="24">
        <f t="shared" si="5"/>
        <v>0</v>
      </c>
      <c r="EY25" s="24">
        <f t="shared" si="5"/>
        <v>172150</v>
      </c>
      <c r="EZ25" s="24">
        <f t="shared" si="5"/>
        <v>73190</v>
      </c>
      <c r="FA25" s="24">
        <f t="shared" si="5"/>
        <v>34692.050000000003</v>
      </c>
      <c r="FB25" s="24">
        <f t="shared" si="5"/>
        <v>40829.81</v>
      </c>
      <c r="FC25" s="24">
        <f t="shared" si="5"/>
        <v>1109894.45</v>
      </c>
      <c r="FD25" s="24">
        <f t="shared" si="5"/>
        <v>232523.1</v>
      </c>
      <c r="FE25" s="24">
        <f t="shared" si="5"/>
        <v>1055631.26</v>
      </c>
      <c r="FF25" s="24">
        <f t="shared" si="5"/>
        <v>130942.91</v>
      </c>
      <c r="FG25" s="24">
        <f t="shared" si="5"/>
        <v>101206.7</v>
      </c>
      <c r="FH25" s="24">
        <f t="shared" si="5"/>
        <v>94457.11</v>
      </c>
      <c r="FI25" s="24">
        <f t="shared" si="5"/>
        <v>46616.83</v>
      </c>
      <c r="FJ25" s="24">
        <f t="shared" si="5"/>
        <v>94484.49</v>
      </c>
      <c r="FK25" s="24">
        <f t="shared" si="5"/>
        <v>493060.22</v>
      </c>
      <c r="FL25" s="24">
        <f t="shared" si="5"/>
        <v>321206.26</v>
      </c>
      <c r="FM25" s="24">
        <f t="shared" si="5"/>
        <v>824979</v>
      </c>
      <c r="FN25" s="24">
        <f t="shared" si="5"/>
        <v>969708.01</v>
      </c>
      <c r="FO25" s="24">
        <f t="shared" si="5"/>
        <v>787937.27</v>
      </c>
      <c r="FP25" s="24">
        <f t="shared" si="5"/>
        <v>4392610.51</v>
      </c>
      <c r="FQ25" s="24">
        <f t="shared" si="5"/>
        <v>671046.72</v>
      </c>
      <c r="FR25" s="24">
        <f t="shared" si="5"/>
        <v>783681.18</v>
      </c>
      <c r="FS25" s="24">
        <f t="shared" si="5"/>
        <v>367051.24</v>
      </c>
      <c r="FT25" s="24">
        <f t="shared" si="5"/>
        <v>108418.47</v>
      </c>
      <c r="FU25" s="24">
        <f t="shared" si="5"/>
        <v>132205.56</v>
      </c>
      <c r="FV25" s="24">
        <f t="shared" si="5"/>
        <v>121635.47</v>
      </c>
      <c r="FW25" s="24">
        <f t="shared" si="5"/>
        <v>258344.87</v>
      </c>
      <c r="FX25" s="24">
        <f t="shared" si="5"/>
        <v>310594.69</v>
      </c>
      <c r="FY25" s="24">
        <f t="shared" si="5"/>
        <v>165433.03</v>
      </c>
      <c r="FZ25" s="24">
        <f t="shared" si="5"/>
        <v>54361.77</v>
      </c>
      <c r="GA25" s="24">
        <f t="shared" si="5"/>
        <v>1301624.01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234022001.50999999</v>
      </c>
      <c r="GI25" s="3"/>
      <c r="GJ25" s="34"/>
    </row>
    <row r="26" spans="1:195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1175073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248994.8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40113.9</v>
      </c>
      <c r="EL26" s="40">
        <v>213015.07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105976.39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12764.19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1795937.3499999999</v>
      </c>
      <c r="GI26" s="34"/>
    </row>
    <row r="27" spans="1:195">
      <c r="A27" s="16">
        <v>3</v>
      </c>
      <c r="B27" s="33" t="s">
        <v>540</v>
      </c>
      <c r="C27" s="16">
        <v>3</v>
      </c>
      <c r="E27" s="24">
        <f t="shared" ref="E27:BP27" si="7">E25-E26</f>
        <v>2196113.19</v>
      </c>
      <c r="F27" s="24">
        <f t="shared" si="7"/>
        <v>8406917.2599999998</v>
      </c>
      <c r="G27" s="24">
        <f t="shared" si="7"/>
        <v>1952562.8</v>
      </c>
      <c r="H27" s="24">
        <f t="shared" si="7"/>
        <v>5924400</v>
      </c>
      <c r="I27" s="24">
        <f t="shared" si="7"/>
        <v>368400</v>
      </c>
      <c r="J27" s="24">
        <f t="shared" si="7"/>
        <v>288548.8</v>
      </c>
      <c r="K27" s="24">
        <f t="shared" si="7"/>
        <v>2069331.21</v>
      </c>
      <c r="L27" s="24">
        <f t="shared" si="7"/>
        <v>427318.23</v>
      </c>
      <c r="M27" s="24">
        <f t="shared" si="7"/>
        <v>174845.5</v>
      </c>
      <c r="N27" s="24">
        <f t="shared" si="7"/>
        <v>714910</v>
      </c>
      <c r="O27" s="24">
        <f t="shared" si="7"/>
        <v>680994.53</v>
      </c>
      <c r="P27" s="24">
        <f t="shared" si="7"/>
        <v>19633159.109999999</v>
      </c>
      <c r="Q27" s="24">
        <f t="shared" si="7"/>
        <v>4256420</v>
      </c>
      <c r="R27" s="24">
        <f t="shared" si="7"/>
        <v>48226.71</v>
      </c>
      <c r="S27" s="24">
        <f t="shared" si="7"/>
        <v>6314304.2699999996</v>
      </c>
      <c r="T27" s="24">
        <f t="shared" si="7"/>
        <v>237325.6</v>
      </c>
      <c r="U27" s="24">
        <f t="shared" si="7"/>
        <v>513520.66</v>
      </c>
      <c r="V27" s="24">
        <f t="shared" si="7"/>
        <v>87776.48</v>
      </c>
      <c r="W27" s="24">
        <f t="shared" si="7"/>
        <v>44561.74</v>
      </c>
      <c r="X27" s="24">
        <f t="shared" si="7"/>
        <v>76751.179999999993</v>
      </c>
      <c r="Y27" s="24">
        <f t="shared" si="7"/>
        <v>35990.07</v>
      </c>
      <c r="Z27" s="24">
        <f t="shared" si="7"/>
        <v>36994.959999999999</v>
      </c>
      <c r="AA27" s="24">
        <f t="shared" si="7"/>
        <v>80355.7</v>
      </c>
      <c r="AB27" s="24">
        <f t="shared" si="7"/>
        <v>119337</v>
      </c>
      <c r="AC27" s="24">
        <f t="shared" si="7"/>
        <v>7412046.3600000003</v>
      </c>
      <c r="AD27" s="24">
        <f t="shared" si="7"/>
        <v>14628997</v>
      </c>
      <c r="AE27" s="24">
        <f t="shared" si="7"/>
        <v>350199.64</v>
      </c>
      <c r="AF27" s="24">
        <f t="shared" si="7"/>
        <v>219043.92</v>
      </c>
      <c r="AG27" s="24">
        <f t="shared" si="7"/>
        <v>145423.47</v>
      </c>
      <c r="AH27" s="24">
        <f t="shared" si="7"/>
        <v>116821.14</v>
      </c>
      <c r="AI27" s="24">
        <f t="shared" si="7"/>
        <v>807851.02</v>
      </c>
      <c r="AJ27" s="24">
        <f t="shared" si="7"/>
        <v>327571.65999999997</v>
      </c>
      <c r="AK27" s="24">
        <f t="shared" si="7"/>
        <v>89957.9</v>
      </c>
      <c r="AL27" s="24">
        <f t="shared" si="7"/>
        <v>128226.38</v>
      </c>
      <c r="AM27" s="24">
        <f t="shared" si="7"/>
        <v>105746.47</v>
      </c>
      <c r="AN27" s="24">
        <f t="shared" si="7"/>
        <v>104987.8</v>
      </c>
      <c r="AO27" s="24">
        <f t="shared" si="7"/>
        <v>125773.42</v>
      </c>
      <c r="AP27" s="24">
        <f t="shared" si="7"/>
        <v>136707.07999999999</v>
      </c>
      <c r="AQ27" s="24">
        <f t="shared" si="7"/>
        <v>1285567</v>
      </c>
      <c r="AR27" s="24">
        <f t="shared" si="7"/>
        <v>25714176.359999999</v>
      </c>
      <c r="AS27" s="24">
        <f t="shared" si="7"/>
        <v>176172.68</v>
      </c>
      <c r="AT27" s="24">
        <f t="shared" si="7"/>
        <v>18992600</v>
      </c>
      <c r="AU27" s="24">
        <f t="shared" si="7"/>
        <v>1795358.15</v>
      </c>
      <c r="AV27" s="24">
        <f t="shared" si="7"/>
        <v>799999.88</v>
      </c>
      <c r="AW27" s="24">
        <f t="shared" si="7"/>
        <v>54076.11</v>
      </c>
      <c r="AX27" s="24">
        <f t="shared" si="7"/>
        <v>232535.28</v>
      </c>
      <c r="AY27" s="24">
        <f t="shared" si="7"/>
        <v>103150</v>
      </c>
      <c r="AZ27" s="24">
        <f t="shared" si="7"/>
        <v>31585.87</v>
      </c>
      <c r="BA27" s="24">
        <f t="shared" si="7"/>
        <v>299425.69</v>
      </c>
      <c r="BB27" s="24">
        <f t="shared" si="7"/>
        <v>2711120.31</v>
      </c>
      <c r="BC27" s="24">
        <f t="shared" si="7"/>
        <v>2677155.08</v>
      </c>
      <c r="BD27" s="24">
        <f t="shared" si="7"/>
        <v>2902275</v>
      </c>
      <c r="BE27" s="24">
        <f t="shared" si="7"/>
        <v>4071704.09</v>
      </c>
      <c r="BF27" s="24">
        <f t="shared" si="7"/>
        <v>227900.99</v>
      </c>
      <c r="BG27" s="24">
        <f t="shared" si="7"/>
        <v>542998.06999999995</v>
      </c>
      <c r="BH27" s="24">
        <f t="shared" si="7"/>
        <v>6822415.54</v>
      </c>
      <c r="BI27" s="24">
        <f t="shared" si="7"/>
        <v>569201.01</v>
      </c>
      <c r="BJ27" s="24">
        <f t="shared" si="7"/>
        <v>365806.46</v>
      </c>
      <c r="BK27" s="24">
        <f t="shared" si="7"/>
        <v>264092.06</v>
      </c>
      <c r="BL27" s="24">
        <f t="shared" si="7"/>
        <v>1960542.38</v>
      </c>
      <c r="BM27" s="24">
        <f t="shared" si="7"/>
        <v>3562029.18</v>
      </c>
      <c r="BN27" s="24">
        <f t="shared" si="7"/>
        <v>106581.22</v>
      </c>
      <c r="BO27" s="24">
        <f t="shared" si="7"/>
        <v>180249.14</v>
      </c>
      <c r="BP27" s="24">
        <f t="shared" si="7"/>
        <v>509825.26</v>
      </c>
      <c r="BQ27" s="24">
        <f t="shared" ref="BQ27:EB27" si="8">BQ25-BQ26</f>
        <v>727381.7</v>
      </c>
      <c r="BR27" s="24">
        <f t="shared" si="8"/>
        <v>183303.28</v>
      </c>
      <c r="BS27" s="24">
        <f t="shared" si="8"/>
        <v>1343946</v>
      </c>
      <c r="BT27" s="24">
        <f t="shared" si="8"/>
        <v>1318333.3799999999</v>
      </c>
      <c r="BU27" s="24">
        <f t="shared" si="8"/>
        <v>231518</v>
      </c>
      <c r="BV27" s="24">
        <f t="shared" si="8"/>
        <v>141925.76999999999</v>
      </c>
      <c r="BW27" s="24">
        <f t="shared" si="8"/>
        <v>80028.47</v>
      </c>
      <c r="BX27" s="24">
        <f t="shared" si="8"/>
        <v>363739.93</v>
      </c>
      <c r="BY27" s="24">
        <f t="shared" si="8"/>
        <v>519860.64</v>
      </c>
      <c r="BZ27" s="24">
        <f t="shared" si="8"/>
        <v>1809.5</v>
      </c>
      <c r="CA27" s="24">
        <f t="shared" si="8"/>
        <v>190965.25</v>
      </c>
      <c r="CB27" s="24">
        <f t="shared" si="8"/>
        <v>45488.639999999999</v>
      </c>
      <c r="CC27" s="24">
        <f t="shared" si="8"/>
        <v>46884.05</v>
      </c>
      <c r="CD27" s="24">
        <f t="shared" si="8"/>
        <v>20621336.440000001</v>
      </c>
      <c r="CE27" s="24">
        <f t="shared" si="8"/>
        <v>99819.14</v>
      </c>
      <c r="CF27" s="24">
        <f t="shared" si="8"/>
        <v>55729.65</v>
      </c>
      <c r="CG27" s="24">
        <f t="shared" si="8"/>
        <v>154858.18</v>
      </c>
      <c r="CH27" s="24">
        <f t="shared" si="8"/>
        <v>80921.48</v>
      </c>
      <c r="CI27" s="24">
        <f t="shared" si="8"/>
        <v>82714.13</v>
      </c>
      <c r="CJ27" s="24">
        <f t="shared" si="8"/>
        <v>36189.519999999997</v>
      </c>
      <c r="CK27" s="24">
        <f t="shared" si="8"/>
        <v>129178.49</v>
      </c>
      <c r="CL27" s="24">
        <f t="shared" si="8"/>
        <v>343220.66</v>
      </c>
      <c r="CM27" s="24">
        <f t="shared" si="8"/>
        <v>1316532.1000000001</v>
      </c>
      <c r="CN27" s="24">
        <f t="shared" si="8"/>
        <v>580903.23</v>
      </c>
      <c r="CO27" s="24">
        <f t="shared" si="8"/>
        <v>339489.5</v>
      </c>
      <c r="CP27" s="24">
        <f t="shared" si="8"/>
        <v>6765764.2000000002</v>
      </c>
      <c r="CQ27" s="24">
        <f t="shared" si="8"/>
        <v>4068978</v>
      </c>
      <c r="CR27" s="24">
        <f t="shared" si="8"/>
        <v>329776.23</v>
      </c>
      <c r="CS27" s="24">
        <f t="shared" si="8"/>
        <v>278522</v>
      </c>
      <c r="CT27" s="24">
        <f t="shared" si="8"/>
        <v>136387.04999999999</v>
      </c>
      <c r="CU27" s="24">
        <f t="shared" si="8"/>
        <v>163527</v>
      </c>
      <c r="CV27" s="24">
        <f t="shared" si="8"/>
        <v>57080.46</v>
      </c>
      <c r="CW27" s="24">
        <f t="shared" si="8"/>
        <v>41986.5</v>
      </c>
      <c r="CX27" s="24">
        <f t="shared" si="8"/>
        <v>46221.86</v>
      </c>
      <c r="CY27" s="24">
        <f t="shared" si="8"/>
        <v>91848.82</v>
      </c>
      <c r="CZ27" s="24">
        <f t="shared" si="8"/>
        <v>107923.44</v>
      </c>
      <c r="DA27" s="24">
        <f t="shared" si="8"/>
        <v>87937</v>
      </c>
      <c r="DB27" s="24">
        <f t="shared" si="8"/>
        <v>581997.25</v>
      </c>
      <c r="DC27" s="24">
        <f t="shared" si="8"/>
        <v>105597.75</v>
      </c>
      <c r="DD27" s="24">
        <f t="shared" si="8"/>
        <v>124273.45</v>
      </c>
      <c r="DE27" s="24">
        <f t="shared" si="8"/>
        <v>125300.4</v>
      </c>
      <c r="DF27" s="24">
        <f t="shared" si="8"/>
        <v>39866.559999999998</v>
      </c>
      <c r="DG27" s="24">
        <f t="shared" si="8"/>
        <v>69215.69</v>
      </c>
      <c r="DH27" s="24">
        <f t="shared" si="8"/>
        <v>4903308</v>
      </c>
      <c r="DI27" s="24">
        <f t="shared" si="8"/>
        <v>31420.16</v>
      </c>
      <c r="DJ27" s="24">
        <f t="shared" si="8"/>
        <v>584991.54</v>
      </c>
      <c r="DK27" s="24">
        <f t="shared" si="8"/>
        <v>1013844.33</v>
      </c>
      <c r="DL27" s="24">
        <f t="shared" si="8"/>
        <v>174737</v>
      </c>
      <c r="DM27" s="24">
        <f t="shared" si="8"/>
        <v>111078.48</v>
      </c>
      <c r="DN27" s="24">
        <f t="shared" si="8"/>
        <v>1354168.55</v>
      </c>
      <c r="DO27" s="24">
        <f t="shared" si="8"/>
        <v>177161.72</v>
      </c>
      <c r="DP27" s="24">
        <f t="shared" si="8"/>
        <v>382346.15</v>
      </c>
      <c r="DQ27" s="24">
        <f t="shared" si="8"/>
        <v>517580.18</v>
      </c>
      <c r="DR27" s="24">
        <f t="shared" si="8"/>
        <v>112465</v>
      </c>
      <c r="DS27" s="24">
        <f t="shared" si="8"/>
        <v>174483.20000000001</v>
      </c>
      <c r="DT27" s="24">
        <f t="shared" si="8"/>
        <v>169367.24</v>
      </c>
      <c r="DU27" s="24">
        <f t="shared" si="8"/>
        <v>149723.76999999999</v>
      </c>
      <c r="DV27" s="24">
        <f t="shared" si="8"/>
        <v>15503.22</v>
      </c>
      <c r="DW27" s="24">
        <f t="shared" si="8"/>
        <v>95506.46</v>
      </c>
      <c r="DX27" s="24">
        <f t="shared" si="8"/>
        <v>57914.33</v>
      </c>
      <c r="DY27" s="24">
        <f t="shared" si="8"/>
        <v>55740.37</v>
      </c>
      <c r="DZ27" s="24">
        <f t="shared" si="8"/>
        <v>18733.14</v>
      </c>
      <c r="EA27" s="24">
        <f t="shared" si="8"/>
        <v>113858.34</v>
      </c>
      <c r="EB27" s="24">
        <f t="shared" si="8"/>
        <v>675635.87</v>
      </c>
      <c r="EC27" s="24">
        <f t="shared" ref="EC27:GF27" si="9">EC25-EC26</f>
        <v>145462.64000000001</v>
      </c>
      <c r="ED27" s="24">
        <f t="shared" si="9"/>
        <v>177605.73</v>
      </c>
      <c r="EE27" s="24">
        <f t="shared" si="9"/>
        <v>135064.10999999999</v>
      </c>
      <c r="EF27" s="24">
        <f t="shared" si="9"/>
        <v>676317</v>
      </c>
      <c r="EG27" s="24">
        <f t="shared" si="9"/>
        <v>46211</v>
      </c>
      <c r="EH27" s="24">
        <f t="shared" si="9"/>
        <v>150543.29</v>
      </c>
      <c r="EI27" s="24">
        <f t="shared" si="9"/>
        <v>147313.25</v>
      </c>
      <c r="EJ27" s="24">
        <f t="shared" si="9"/>
        <v>44507.49</v>
      </c>
      <c r="EK27" s="24">
        <f t="shared" si="9"/>
        <v>2036866.1800000002</v>
      </c>
      <c r="EL27" s="24">
        <f t="shared" si="9"/>
        <v>2164712.5900000003</v>
      </c>
      <c r="EM27" s="24">
        <f t="shared" si="9"/>
        <v>122996.63</v>
      </c>
      <c r="EN27" s="24">
        <f t="shared" si="9"/>
        <v>131267</v>
      </c>
      <c r="EO27" s="24">
        <f t="shared" si="9"/>
        <v>131315.92000000001</v>
      </c>
      <c r="EP27" s="24">
        <f t="shared" si="9"/>
        <v>163065.09</v>
      </c>
      <c r="EQ27" s="24">
        <f t="shared" si="9"/>
        <v>92182.55</v>
      </c>
      <c r="ER27" s="24">
        <f t="shared" si="9"/>
        <v>129329.47</v>
      </c>
      <c r="ES27" s="24">
        <f t="shared" si="9"/>
        <v>583678.74</v>
      </c>
      <c r="ET27" s="24">
        <f t="shared" si="9"/>
        <v>155337.16</v>
      </c>
      <c r="EU27" s="24">
        <f t="shared" si="9"/>
        <v>109598.18</v>
      </c>
      <c r="EV27" s="24">
        <f t="shared" si="9"/>
        <v>102199.1</v>
      </c>
      <c r="EW27" s="24">
        <f t="shared" si="9"/>
        <v>153905.72</v>
      </c>
      <c r="EX27" s="24">
        <f t="shared" si="9"/>
        <v>0</v>
      </c>
      <c r="EY27" s="24">
        <f t="shared" si="9"/>
        <v>172150</v>
      </c>
      <c r="EZ27" s="24">
        <f t="shared" si="9"/>
        <v>73190</v>
      </c>
      <c r="FA27" s="24">
        <f t="shared" si="9"/>
        <v>34692.050000000003</v>
      </c>
      <c r="FB27" s="24">
        <f t="shared" si="9"/>
        <v>40829.81</v>
      </c>
      <c r="FC27" s="24">
        <f t="shared" si="9"/>
        <v>1109894.45</v>
      </c>
      <c r="FD27" s="24">
        <f t="shared" si="9"/>
        <v>232523.1</v>
      </c>
      <c r="FE27" s="24">
        <f t="shared" si="9"/>
        <v>949654.87</v>
      </c>
      <c r="FF27" s="24">
        <f t="shared" si="9"/>
        <v>130942.91</v>
      </c>
      <c r="FG27" s="24">
        <f t="shared" si="9"/>
        <v>101206.7</v>
      </c>
      <c r="FH27" s="24">
        <f t="shared" si="9"/>
        <v>94457.11</v>
      </c>
      <c r="FI27" s="24">
        <f t="shared" si="9"/>
        <v>46616.83</v>
      </c>
      <c r="FJ27" s="24">
        <f t="shared" si="9"/>
        <v>94484.49</v>
      </c>
      <c r="FK27" s="24">
        <f t="shared" si="9"/>
        <v>493060.22</v>
      </c>
      <c r="FL27" s="24">
        <f t="shared" si="9"/>
        <v>321206.26</v>
      </c>
      <c r="FM27" s="24">
        <f t="shared" si="9"/>
        <v>824979</v>
      </c>
      <c r="FN27" s="24">
        <f t="shared" si="9"/>
        <v>969708.01</v>
      </c>
      <c r="FO27" s="24">
        <f t="shared" si="9"/>
        <v>787937.27</v>
      </c>
      <c r="FP27" s="24">
        <f t="shared" si="9"/>
        <v>4392610.51</v>
      </c>
      <c r="FQ27" s="24">
        <f t="shared" si="9"/>
        <v>671046.72</v>
      </c>
      <c r="FR27" s="24">
        <f t="shared" si="9"/>
        <v>783681.18</v>
      </c>
      <c r="FS27" s="24">
        <f t="shared" si="9"/>
        <v>367051.24</v>
      </c>
      <c r="FT27" s="24">
        <f t="shared" si="9"/>
        <v>108418.47</v>
      </c>
      <c r="FU27" s="24">
        <f t="shared" si="9"/>
        <v>132205.56</v>
      </c>
      <c r="FV27" s="24">
        <f t="shared" si="9"/>
        <v>121635.47</v>
      </c>
      <c r="FW27" s="24">
        <f t="shared" si="9"/>
        <v>258344.87</v>
      </c>
      <c r="FX27" s="24">
        <f t="shared" si="9"/>
        <v>310594.69</v>
      </c>
      <c r="FY27" s="24">
        <f t="shared" si="9"/>
        <v>165433.03</v>
      </c>
      <c r="FZ27" s="24">
        <f t="shared" si="9"/>
        <v>54361.77</v>
      </c>
      <c r="GA27" s="24">
        <f t="shared" si="9"/>
        <v>1288859.82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232226064.16000003</v>
      </c>
      <c r="GJ27" s="34"/>
    </row>
    <row r="28" spans="1:195" ht="26.25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5" ht="30">
      <c r="A29" s="43">
        <v>5</v>
      </c>
      <c r="B29" s="44" t="s">
        <v>542</v>
      </c>
      <c r="C29" s="16">
        <v>5</v>
      </c>
      <c r="E29" s="24">
        <f t="shared" si="10"/>
        <v>1480</v>
      </c>
      <c r="F29" s="24">
        <f t="shared" si="10"/>
        <v>6740.3</v>
      </c>
      <c r="G29" s="24">
        <f t="shared" si="10"/>
        <v>1347</v>
      </c>
      <c r="H29" s="24">
        <f t="shared" si="10"/>
        <v>7738</v>
      </c>
      <c r="I29" s="24">
        <f t="shared" si="10"/>
        <v>1109</v>
      </c>
      <c r="J29" s="24">
        <f t="shared" si="10"/>
        <v>671</v>
      </c>
      <c r="K29" s="24">
        <f t="shared" si="10"/>
        <v>1607</v>
      </c>
      <c r="L29" s="24">
        <f t="shared" si="10"/>
        <v>833</v>
      </c>
      <c r="M29" s="24">
        <f t="shared" si="10"/>
        <v>251</v>
      </c>
      <c r="N29" s="24">
        <f t="shared" si="10"/>
        <v>754</v>
      </c>
      <c r="O29" s="24">
        <f t="shared" si="10"/>
        <v>264.7</v>
      </c>
      <c r="P29" s="24">
        <f t="shared" si="10"/>
        <v>13690</v>
      </c>
      <c r="Q29" s="24">
        <f t="shared" si="10"/>
        <v>3911</v>
      </c>
      <c r="R29" s="24">
        <f t="shared" si="10"/>
        <v>149</v>
      </c>
      <c r="S29" s="24">
        <f t="shared" si="10"/>
        <v>6666.7</v>
      </c>
      <c r="T29" s="24">
        <f t="shared" si="10"/>
        <v>624</v>
      </c>
      <c r="U29" s="24">
        <f t="shared" si="10"/>
        <v>825.3</v>
      </c>
      <c r="V29" s="24">
        <f t="shared" si="10"/>
        <v>479</v>
      </c>
      <c r="W29" s="24">
        <f t="shared" si="10"/>
        <v>286</v>
      </c>
      <c r="X29" s="24">
        <f t="shared" si="10"/>
        <v>405</v>
      </c>
      <c r="Y29" s="24">
        <f t="shared" si="10"/>
        <v>132</v>
      </c>
      <c r="Z29" s="24">
        <f t="shared" si="10"/>
        <v>154</v>
      </c>
      <c r="AA29" s="24">
        <f t="shared" si="10"/>
        <v>389.5</v>
      </c>
      <c r="AB29" s="24">
        <f t="shared" si="10"/>
        <v>285</v>
      </c>
      <c r="AC29" s="24">
        <f t="shared" si="10"/>
        <v>10132</v>
      </c>
      <c r="AD29" s="24">
        <f t="shared" si="10"/>
        <v>13092</v>
      </c>
      <c r="AE29" s="24">
        <f t="shared" si="10"/>
        <v>501</v>
      </c>
      <c r="AF29" s="24">
        <f t="shared" si="10"/>
        <v>284</v>
      </c>
      <c r="AG29" s="24">
        <f t="shared" si="10"/>
        <v>477</v>
      </c>
      <c r="AH29" s="24">
        <f t="shared" si="10"/>
        <v>382</v>
      </c>
      <c r="AI29" s="24">
        <f t="shared" si="10"/>
        <v>1849.2</v>
      </c>
      <c r="AJ29" s="24">
        <f t="shared" si="10"/>
        <v>625</v>
      </c>
      <c r="AK29" s="24">
        <f t="shared" si="10"/>
        <v>262</v>
      </c>
      <c r="AL29" s="24">
        <f t="shared" si="10"/>
        <v>324</v>
      </c>
      <c r="AM29" s="24">
        <f t="shared" si="10"/>
        <v>481</v>
      </c>
      <c r="AN29" s="24">
        <f t="shared" si="10"/>
        <v>215</v>
      </c>
      <c r="AO29" s="24">
        <f t="shared" si="10"/>
        <v>428</v>
      </c>
      <c r="AP29" s="24">
        <f t="shared" si="10"/>
        <v>357</v>
      </c>
      <c r="AQ29" s="24">
        <f t="shared" si="10"/>
        <v>2315</v>
      </c>
      <c r="AR29" s="24">
        <f t="shared" si="10"/>
        <v>16518.2</v>
      </c>
      <c r="AS29" s="24">
        <f t="shared" si="10"/>
        <v>604.29999999999995</v>
      </c>
      <c r="AT29" s="24">
        <f t="shared" si="10"/>
        <v>20306</v>
      </c>
      <c r="AU29" s="24">
        <f t="shared" si="10"/>
        <v>2211</v>
      </c>
      <c r="AV29" s="24">
        <f t="shared" si="10"/>
        <v>1550</v>
      </c>
      <c r="AW29" s="24">
        <f t="shared" si="10"/>
        <v>961.6</v>
      </c>
      <c r="AX29" s="24">
        <f t="shared" si="10"/>
        <v>830.3</v>
      </c>
      <c r="AY29" s="24">
        <f t="shared" si="10"/>
        <v>176</v>
      </c>
      <c r="AZ29" s="24">
        <f t="shared" si="10"/>
        <v>91</v>
      </c>
      <c r="BA29" s="24">
        <f t="shared" si="10"/>
        <v>837.9</v>
      </c>
      <c r="BB29" s="24">
        <f t="shared" si="10"/>
        <v>2652</v>
      </c>
      <c r="BC29" s="24">
        <f t="shared" si="10"/>
        <v>3327</v>
      </c>
      <c r="BD29" s="24">
        <f t="shared" si="10"/>
        <v>3244.2</v>
      </c>
      <c r="BE29" s="24">
        <f t="shared" si="10"/>
        <v>6750</v>
      </c>
      <c r="BF29" s="24">
        <f t="shared" si="10"/>
        <v>477.9</v>
      </c>
      <c r="BG29" s="24">
        <f t="shared" si="10"/>
        <v>601</v>
      </c>
      <c r="BH29" s="24">
        <f t="shared" si="10"/>
        <v>9901.9</v>
      </c>
      <c r="BI29" s="24">
        <f t="shared" si="10"/>
        <v>1209</v>
      </c>
      <c r="BJ29" s="24">
        <f t="shared" si="10"/>
        <v>613</v>
      </c>
      <c r="BK29" s="24">
        <f t="shared" si="10"/>
        <v>630</v>
      </c>
      <c r="BL29" s="24">
        <f t="shared" si="10"/>
        <v>2712.1</v>
      </c>
      <c r="BM29" s="24">
        <f t="shared" si="10"/>
        <v>4922</v>
      </c>
      <c r="BN29" s="24">
        <f t="shared" si="10"/>
        <v>385.4</v>
      </c>
      <c r="BO29" s="24">
        <f t="shared" si="10"/>
        <v>705</v>
      </c>
      <c r="BP29" s="24">
        <f t="shared" si="10"/>
        <v>866</v>
      </c>
      <c r="BQ29" s="24">
        <f t="shared" si="11"/>
        <v>1296</v>
      </c>
      <c r="BR29" s="24">
        <f t="shared" si="11"/>
        <v>388.1</v>
      </c>
      <c r="BS29" s="24">
        <f t="shared" si="11"/>
        <v>1456</v>
      </c>
      <c r="BT29" s="24">
        <f t="shared" si="11"/>
        <v>2325.1999999999998</v>
      </c>
      <c r="BU29" s="24">
        <f t="shared" si="11"/>
        <v>486</v>
      </c>
      <c r="BV29" s="24">
        <f t="shared" si="11"/>
        <v>225</v>
      </c>
      <c r="BW29" s="24">
        <f t="shared" si="11"/>
        <v>383.6</v>
      </c>
      <c r="BX29" s="24">
        <f t="shared" si="11"/>
        <v>731</v>
      </c>
      <c r="BY29" s="24">
        <f t="shared" si="11"/>
        <v>665</v>
      </c>
      <c r="BZ29" s="24">
        <f t="shared" si="11"/>
        <v>38.6</v>
      </c>
      <c r="CA29" s="24">
        <f t="shared" si="11"/>
        <v>435</v>
      </c>
      <c r="CB29" s="24">
        <f t="shared" si="11"/>
        <v>172</v>
      </c>
      <c r="CC29" s="24">
        <f t="shared" si="11"/>
        <v>607</v>
      </c>
      <c r="CD29" s="24">
        <f t="shared" si="11"/>
        <v>23506</v>
      </c>
      <c r="CE29" s="24">
        <f t="shared" si="11"/>
        <v>397</v>
      </c>
      <c r="CF29" s="24">
        <f t="shared" si="11"/>
        <v>218</v>
      </c>
      <c r="CG29" s="24">
        <f t="shared" si="11"/>
        <v>558.9</v>
      </c>
      <c r="CH29" s="24">
        <f t="shared" si="11"/>
        <v>428</v>
      </c>
      <c r="CI29" s="24">
        <f t="shared" si="11"/>
        <v>207</v>
      </c>
      <c r="CJ29" s="24">
        <f t="shared" si="11"/>
        <v>248</v>
      </c>
      <c r="CK29" s="24">
        <f t="shared" si="11"/>
        <v>506</v>
      </c>
      <c r="CL29" s="24">
        <f t="shared" si="11"/>
        <v>402.2</v>
      </c>
      <c r="CM29" s="24">
        <f t="shared" si="11"/>
        <v>2053</v>
      </c>
      <c r="CN29" s="24">
        <f t="shared" si="11"/>
        <v>759.3</v>
      </c>
      <c r="CO29" s="24">
        <f t="shared" si="11"/>
        <v>619.5</v>
      </c>
      <c r="CP29" s="24">
        <f t="shared" si="11"/>
        <v>9778</v>
      </c>
      <c r="CQ29" s="24">
        <f t="shared" si="11"/>
        <v>6145</v>
      </c>
      <c r="CR29" s="24">
        <f t="shared" si="11"/>
        <v>483</v>
      </c>
      <c r="CS29" s="24">
        <f t="shared" si="11"/>
        <v>380</v>
      </c>
      <c r="CT29" s="24">
        <f t="shared" si="11"/>
        <v>291</v>
      </c>
      <c r="CU29" s="24">
        <f t="shared" si="11"/>
        <v>318</v>
      </c>
      <c r="CV29" s="24">
        <f t="shared" si="11"/>
        <v>176</v>
      </c>
      <c r="CW29" s="24">
        <f t="shared" si="11"/>
        <v>600.1</v>
      </c>
      <c r="CX29" s="24">
        <f t="shared" si="11"/>
        <v>358.2</v>
      </c>
      <c r="CY29" s="24">
        <f t="shared" si="11"/>
        <v>366.8</v>
      </c>
      <c r="CZ29" s="24">
        <f t="shared" si="11"/>
        <v>423</v>
      </c>
      <c r="DA29" s="24">
        <f t="shared" si="11"/>
        <v>412</v>
      </c>
      <c r="DB29" s="24">
        <f t="shared" si="11"/>
        <v>1051</v>
      </c>
      <c r="DC29" s="24">
        <f t="shared" si="11"/>
        <v>367.5</v>
      </c>
      <c r="DD29" s="24">
        <f t="shared" si="11"/>
        <v>281</v>
      </c>
      <c r="DE29" s="24">
        <f t="shared" si="11"/>
        <v>366</v>
      </c>
      <c r="DF29" s="24">
        <f t="shared" si="11"/>
        <v>104</v>
      </c>
      <c r="DG29" s="24">
        <f t="shared" si="11"/>
        <v>187</v>
      </c>
      <c r="DH29" s="24">
        <f t="shared" si="11"/>
        <v>9074</v>
      </c>
      <c r="DI29" s="24">
        <f t="shared" si="11"/>
        <v>717</v>
      </c>
      <c r="DJ29" s="24">
        <f t="shared" si="11"/>
        <v>1108</v>
      </c>
      <c r="DK29" s="24">
        <f t="shared" si="11"/>
        <v>2449</v>
      </c>
      <c r="DL29" s="24">
        <f t="shared" si="11"/>
        <v>225.9</v>
      </c>
      <c r="DM29" s="24">
        <f t="shared" si="11"/>
        <v>257</v>
      </c>
      <c r="DN29" s="24">
        <f t="shared" si="11"/>
        <v>2539</v>
      </c>
      <c r="DO29" s="24">
        <f t="shared" si="11"/>
        <v>480</v>
      </c>
      <c r="DP29" s="24">
        <f t="shared" si="11"/>
        <v>620</v>
      </c>
      <c r="DQ29" s="24">
        <f t="shared" si="11"/>
        <v>1207</v>
      </c>
      <c r="DR29" s="24">
        <f t="shared" si="11"/>
        <v>198</v>
      </c>
      <c r="DS29" s="24">
        <f t="shared" si="11"/>
        <v>449</v>
      </c>
      <c r="DT29" s="24">
        <f t="shared" si="11"/>
        <v>350</v>
      </c>
      <c r="DU29" s="24">
        <f t="shared" si="11"/>
        <v>248</v>
      </c>
      <c r="DV29" s="24">
        <f t="shared" si="11"/>
        <v>47</v>
      </c>
      <c r="DW29" s="24">
        <f t="shared" si="11"/>
        <v>409</v>
      </c>
      <c r="DX29" s="24">
        <f t="shared" si="11"/>
        <v>96</v>
      </c>
      <c r="DY29" s="24">
        <f t="shared" si="11"/>
        <v>138</v>
      </c>
      <c r="DZ29" s="24">
        <f t="shared" si="11"/>
        <v>46</v>
      </c>
      <c r="EA29" s="24">
        <f t="shared" si="11"/>
        <v>175</v>
      </c>
      <c r="EB29" s="24">
        <f t="shared" si="11"/>
        <v>1343</v>
      </c>
      <c r="EC29" s="24">
        <f t="shared" si="12"/>
        <v>565</v>
      </c>
      <c r="ED29" s="24">
        <f t="shared" si="12"/>
        <v>646</v>
      </c>
      <c r="EE29" s="24">
        <f t="shared" si="12"/>
        <v>496</v>
      </c>
      <c r="EF29" s="24">
        <f t="shared" si="12"/>
        <v>486</v>
      </c>
      <c r="EG29" s="24">
        <f t="shared" si="12"/>
        <v>170</v>
      </c>
      <c r="EH29" s="24">
        <f t="shared" si="12"/>
        <v>415</v>
      </c>
      <c r="EI29" s="24">
        <f t="shared" si="12"/>
        <v>437</v>
      </c>
      <c r="EJ29" s="24">
        <f t="shared" si="12"/>
        <v>124.9</v>
      </c>
      <c r="EK29" s="24">
        <f t="shared" si="12"/>
        <v>2415</v>
      </c>
      <c r="EL29" s="24">
        <f t="shared" si="12"/>
        <v>4964.1000000000004</v>
      </c>
      <c r="EM29" s="24">
        <f t="shared" si="12"/>
        <v>553</v>
      </c>
      <c r="EN29" s="24">
        <f t="shared" si="12"/>
        <v>482.5</v>
      </c>
      <c r="EO29" s="24">
        <f t="shared" si="12"/>
        <v>520</v>
      </c>
      <c r="EP29" s="24">
        <f t="shared" si="12"/>
        <v>250</v>
      </c>
      <c r="EQ29" s="24">
        <f t="shared" si="12"/>
        <v>256.2</v>
      </c>
      <c r="ER29" s="24">
        <f t="shared" si="12"/>
        <v>396.5</v>
      </c>
      <c r="ES29" s="24">
        <f t="shared" si="12"/>
        <v>667.7</v>
      </c>
      <c r="ET29" s="24">
        <f t="shared" si="12"/>
        <v>365</v>
      </c>
      <c r="EU29" s="24">
        <f t="shared" si="12"/>
        <v>258</v>
      </c>
      <c r="EV29" s="24">
        <f t="shared" si="12"/>
        <v>350</v>
      </c>
      <c r="EW29" s="24">
        <f t="shared" si="12"/>
        <v>369.5</v>
      </c>
      <c r="EX29" s="24">
        <f t="shared" si="12"/>
        <v>0</v>
      </c>
      <c r="EY29" s="24">
        <f t="shared" si="12"/>
        <v>83.9</v>
      </c>
      <c r="EZ29" s="24">
        <f t="shared" si="12"/>
        <v>176</v>
      </c>
      <c r="FA29" s="24">
        <f t="shared" si="12"/>
        <v>71</v>
      </c>
      <c r="FB29" s="24">
        <f t="shared" si="12"/>
        <v>149</v>
      </c>
      <c r="FC29" s="24">
        <f t="shared" si="12"/>
        <v>1564</v>
      </c>
      <c r="FD29" s="24">
        <f t="shared" si="12"/>
        <v>592</v>
      </c>
      <c r="FE29" s="24">
        <f t="shared" si="12"/>
        <v>2089.8000000000002</v>
      </c>
      <c r="FF29" s="24">
        <f t="shared" si="12"/>
        <v>627.6</v>
      </c>
      <c r="FG29" s="24">
        <f t="shared" si="12"/>
        <v>381</v>
      </c>
      <c r="FH29" s="24">
        <f t="shared" si="12"/>
        <v>307</v>
      </c>
      <c r="FI29" s="24">
        <f t="shared" si="12"/>
        <v>184</v>
      </c>
      <c r="FJ29" s="24">
        <f t="shared" si="12"/>
        <v>419</v>
      </c>
      <c r="FK29" s="24">
        <f t="shared" si="12"/>
        <v>969</v>
      </c>
      <c r="FL29" s="24">
        <f t="shared" si="12"/>
        <v>615</v>
      </c>
      <c r="FM29" s="24">
        <f t="shared" si="12"/>
        <v>2552</v>
      </c>
      <c r="FN29" s="24">
        <f t="shared" si="12"/>
        <v>1671.7</v>
      </c>
      <c r="FO29" s="24">
        <f t="shared" si="12"/>
        <v>1485</v>
      </c>
      <c r="FP29" s="24">
        <f t="shared" si="12"/>
        <v>4532.7</v>
      </c>
      <c r="FQ29" s="24">
        <f t="shared" si="12"/>
        <v>980</v>
      </c>
      <c r="FR29" s="24">
        <f t="shared" si="12"/>
        <v>826</v>
      </c>
      <c r="FS29" s="24">
        <f t="shared" si="12"/>
        <v>1015</v>
      </c>
      <c r="FT29" s="24">
        <f t="shared" si="12"/>
        <v>329</v>
      </c>
      <c r="FU29" s="24">
        <f t="shared" si="12"/>
        <v>458</v>
      </c>
      <c r="FV29" s="24">
        <f t="shared" si="12"/>
        <v>640</v>
      </c>
      <c r="FW29" s="24">
        <f t="shared" si="12"/>
        <v>880.9</v>
      </c>
      <c r="FX29" s="24">
        <f t="shared" si="12"/>
        <v>1105</v>
      </c>
      <c r="FY29" s="24">
        <f t="shared" si="12"/>
        <v>534</v>
      </c>
      <c r="FZ29" s="24">
        <f t="shared" si="12"/>
        <v>203</v>
      </c>
      <c r="GA29" s="24">
        <f t="shared" si="12"/>
        <v>1842.9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291444.3000000001</v>
      </c>
      <c r="GI29" s="19"/>
    </row>
    <row r="30" spans="1:195" ht="26.25">
      <c r="A30" s="43">
        <v>6</v>
      </c>
      <c r="B30" s="45" t="s">
        <v>604</v>
      </c>
      <c r="C30" s="16">
        <v>6</v>
      </c>
      <c r="E30" s="24">
        <f t="shared" si="10"/>
        <v>170</v>
      </c>
      <c r="F30" s="24">
        <f t="shared" si="10"/>
        <v>172</v>
      </c>
      <c r="G30" s="24">
        <f t="shared" si="10"/>
        <v>167</v>
      </c>
      <c r="H30" s="24">
        <f t="shared" si="10"/>
        <v>175</v>
      </c>
      <c r="I30" s="24">
        <f t="shared" si="10"/>
        <v>144</v>
      </c>
      <c r="J30" s="24">
        <f t="shared" si="10"/>
        <v>164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172</v>
      </c>
      <c r="O30" s="24">
        <f t="shared" si="10"/>
        <v>169</v>
      </c>
      <c r="P30" s="24">
        <f t="shared" si="10"/>
        <v>173</v>
      </c>
      <c r="Q30" s="24">
        <f t="shared" si="10"/>
        <v>171</v>
      </c>
      <c r="R30" s="24">
        <f t="shared" si="10"/>
        <v>142</v>
      </c>
      <c r="S30" s="24">
        <f t="shared" si="10"/>
        <v>171</v>
      </c>
      <c r="T30" s="24">
        <f t="shared" si="10"/>
        <v>161</v>
      </c>
      <c r="U30" s="24">
        <f t="shared" si="10"/>
        <v>166</v>
      </c>
      <c r="V30" s="24">
        <f t="shared" si="10"/>
        <v>143</v>
      </c>
      <c r="W30" s="24">
        <f t="shared" si="10"/>
        <v>143</v>
      </c>
      <c r="X30" s="24">
        <f t="shared" si="10"/>
        <v>143</v>
      </c>
      <c r="Y30" s="24">
        <f t="shared" si="10"/>
        <v>146</v>
      </c>
      <c r="Z30" s="24">
        <f t="shared" si="10"/>
        <v>140</v>
      </c>
      <c r="AA30" s="24">
        <f t="shared" si="10"/>
        <v>143</v>
      </c>
      <c r="AB30" s="24">
        <f t="shared" si="10"/>
        <v>145</v>
      </c>
      <c r="AC30" s="24">
        <f t="shared" si="10"/>
        <v>171</v>
      </c>
      <c r="AD30" s="24">
        <f t="shared" si="10"/>
        <v>170</v>
      </c>
      <c r="AE30" s="24">
        <f t="shared" si="10"/>
        <v>168</v>
      </c>
      <c r="AF30" s="24">
        <f t="shared" si="10"/>
        <v>150</v>
      </c>
      <c r="AG30" s="24">
        <f t="shared" si="10"/>
        <v>166</v>
      </c>
      <c r="AH30" s="24">
        <f t="shared" si="10"/>
        <v>148</v>
      </c>
      <c r="AI30" s="24">
        <f t="shared" si="10"/>
        <v>164</v>
      </c>
      <c r="AJ30" s="24">
        <f t="shared" si="10"/>
        <v>165</v>
      </c>
      <c r="AK30" s="24">
        <f t="shared" si="10"/>
        <v>143</v>
      </c>
      <c r="AL30" s="24">
        <f t="shared" si="10"/>
        <v>152</v>
      </c>
      <c r="AM30" s="24">
        <f t="shared" si="10"/>
        <v>143</v>
      </c>
      <c r="AN30" s="24">
        <f t="shared" si="10"/>
        <v>142</v>
      </c>
      <c r="AO30" s="24">
        <f t="shared" si="10"/>
        <v>142</v>
      </c>
      <c r="AP30" s="24">
        <f t="shared" si="10"/>
        <v>141</v>
      </c>
      <c r="AQ30" s="24">
        <f t="shared" si="10"/>
        <v>168</v>
      </c>
      <c r="AR30" s="24">
        <f t="shared" si="10"/>
        <v>170</v>
      </c>
      <c r="AS30" s="24">
        <f t="shared" si="10"/>
        <v>141</v>
      </c>
      <c r="AT30" s="24">
        <f t="shared" si="10"/>
        <v>170</v>
      </c>
      <c r="AU30" s="24">
        <f t="shared" si="10"/>
        <v>171</v>
      </c>
      <c r="AV30" s="24">
        <f t="shared" si="10"/>
        <v>167</v>
      </c>
      <c r="AW30" s="24">
        <f t="shared" si="10"/>
        <v>136</v>
      </c>
      <c r="AX30" s="24">
        <f t="shared" si="10"/>
        <v>141</v>
      </c>
      <c r="AY30" s="24">
        <f t="shared" si="10"/>
        <v>136</v>
      </c>
      <c r="AZ30" s="24">
        <f t="shared" si="10"/>
        <v>133</v>
      </c>
      <c r="BA30" s="24">
        <f t="shared" si="10"/>
        <v>150</v>
      </c>
      <c r="BB30" s="24">
        <f t="shared" si="10"/>
        <v>173</v>
      </c>
      <c r="BC30" s="24">
        <f t="shared" si="10"/>
        <v>165</v>
      </c>
      <c r="BD30" s="24">
        <f t="shared" si="10"/>
        <v>169</v>
      </c>
      <c r="BE30" s="24">
        <f t="shared" si="10"/>
        <v>168</v>
      </c>
      <c r="BF30" s="24">
        <f t="shared" si="10"/>
        <v>167</v>
      </c>
      <c r="BG30" s="24">
        <f t="shared" si="10"/>
        <v>165</v>
      </c>
      <c r="BH30" s="24">
        <f t="shared" si="10"/>
        <v>171</v>
      </c>
      <c r="BI30" s="24">
        <f t="shared" si="10"/>
        <v>149</v>
      </c>
      <c r="BJ30" s="24">
        <f t="shared" si="10"/>
        <v>142</v>
      </c>
      <c r="BK30" s="24">
        <f t="shared" si="10"/>
        <v>146</v>
      </c>
      <c r="BL30" s="24">
        <f t="shared" si="10"/>
        <v>163</v>
      </c>
      <c r="BM30" s="24">
        <f t="shared" si="10"/>
        <v>166</v>
      </c>
      <c r="BN30" s="24">
        <f t="shared" si="10"/>
        <v>149</v>
      </c>
      <c r="BO30" s="24">
        <f t="shared" si="10"/>
        <v>144</v>
      </c>
      <c r="BP30" s="24">
        <f t="shared" si="10"/>
        <v>171</v>
      </c>
      <c r="BQ30" s="24">
        <f t="shared" si="11"/>
        <v>169</v>
      </c>
      <c r="BR30" s="24">
        <f t="shared" si="11"/>
        <v>143</v>
      </c>
      <c r="BS30" s="24">
        <f t="shared" si="11"/>
        <v>169</v>
      </c>
      <c r="BT30" s="24">
        <f t="shared" si="11"/>
        <v>147</v>
      </c>
      <c r="BU30" s="24">
        <f t="shared" si="11"/>
        <v>142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171</v>
      </c>
      <c r="BZ30" s="24">
        <f t="shared" si="11"/>
        <v>144</v>
      </c>
      <c r="CA30" s="24">
        <f t="shared" si="11"/>
        <v>146</v>
      </c>
      <c r="CB30" s="24">
        <f t="shared" si="11"/>
        <v>143</v>
      </c>
      <c r="CC30" s="24">
        <f t="shared" si="11"/>
        <v>148</v>
      </c>
      <c r="CD30" s="24">
        <f t="shared" si="11"/>
        <v>176</v>
      </c>
      <c r="CE30" s="24">
        <f t="shared" si="11"/>
        <v>148</v>
      </c>
      <c r="CF30" s="24">
        <f t="shared" si="11"/>
        <v>146</v>
      </c>
      <c r="CG30" s="24">
        <f t="shared" si="11"/>
        <v>154</v>
      </c>
      <c r="CH30" s="24">
        <f t="shared" si="11"/>
        <v>142</v>
      </c>
      <c r="CI30" s="24">
        <f t="shared" si="11"/>
        <v>166</v>
      </c>
      <c r="CJ30" s="24">
        <f t="shared" si="11"/>
        <v>161</v>
      </c>
      <c r="CK30" s="24">
        <f t="shared" si="11"/>
        <v>166</v>
      </c>
      <c r="CL30" s="24">
        <f t="shared" si="11"/>
        <v>170</v>
      </c>
      <c r="CM30" s="24">
        <f t="shared" si="11"/>
        <v>172</v>
      </c>
      <c r="CN30" s="24">
        <f t="shared" si="11"/>
        <v>167</v>
      </c>
      <c r="CO30" s="24">
        <f t="shared" si="11"/>
        <v>168</v>
      </c>
      <c r="CP30" s="24">
        <f t="shared" si="11"/>
        <v>176</v>
      </c>
      <c r="CQ30" s="24">
        <f t="shared" si="11"/>
        <v>164</v>
      </c>
      <c r="CR30" s="24">
        <f t="shared" si="11"/>
        <v>169</v>
      </c>
      <c r="CS30" s="24">
        <f t="shared" si="11"/>
        <v>152</v>
      </c>
      <c r="CT30" s="24">
        <f t="shared" si="11"/>
        <v>143</v>
      </c>
      <c r="CU30" s="24">
        <f t="shared" si="11"/>
        <v>142</v>
      </c>
      <c r="CV30" s="24">
        <f t="shared" si="11"/>
        <v>145</v>
      </c>
      <c r="CW30" s="24">
        <f t="shared" si="11"/>
        <v>149</v>
      </c>
      <c r="CX30" s="24">
        <f t="shared" si="11"/>
        <v>141</v>
      </c>
      <c r="CY30" s="24">
        <f t="shared" si="11"/>
        <v>147</v>
      </c>
      <c r="CZ30" s="24">
        <f t="shared" si="11"/>
        <v>142</v>
      </c>
      <c r="DA30" s="24">
        <f t="shared" si="11"/>
        <v>144</v>
      </c>
      <c r="DB30" s="24">
        <f t="shared" si="11"/>
        <v>163</v>
      </c>
      <c r="DC30" s="24">
        <f t="shared" si="11"/>
        <v>147</v>
      </c>
      <c r="DD30" s="24">
        <f t="shared" si="11"/>
        <v>160</v>
      </c>
      <c r="DE30" s="24">
        <f t="shared" si="11"/>
        <v>160</v>
      </c>
      <c r="DF30" s="24">
        <f t="shared" si="11"/>
        <v>143</v>
      </c>
      <c r="DG30" s="24">
        <f t="shared" si="11"/>
        <v>146</v>
      </c>
      <c r="DH30" s="24">
        <f t="shared" si="11"/>
        <v>168</v>
      </c>
      <c r="DI30" s="24">
        <f t="shared" si="11"/>
        <v>143</v>
      </c>
      <c r="DJ30" s="24">
        <f t="shared" si="11"/>
        <v>171</v>
      </c>
      <c r="DK30" s="24">
        <f t="shared" si="11"/>
        <v>164</v>
      </c>
      <c r="DL30" s="24">
        <f t="shared" si="11"/>
        <v>163</v>
      </c>
      <c r="DM30" s="24">
        <f t="shared" si="11"/>
        <v>160</v>
      </c>
      <c r="DN30" s="24">
        <f t="shared" si="11"/>
        <v>168</v>
      </c>
      <c r="DO30" s="24">
        <f t="shared" si="11"/>
        <v>160</v>
      </c>
      <c r="DP30" s="24">
        <f t="shared" si="11"/>
        <v>165</v>
      </c>
      <c r="DQ30" s="24">
        <f t="shared" si="11"/>
        <v>171</v>
      </c>
      <c r="DR30" s="24">
        <f t="shared" si="11"/>
        <v>146</v>
      </c>
      <c r="DS30" s="24">
        <f t="shared" si="11"/>
        <v>164</v>
      </c>
      <c r="DT30" s="24">
        <f t="shared" si="11"/>
        <v>168</v>
      </c>
      <c r="DU30" s="24">
        <f t="shared" si="11"/>
        <v>170</v>
      </c>
      <c r="DV30" s="24">
        <f t="shared" si="11"/>
        <v>141</v>
      </c>
      <c r="DW30" s="24">
        <f t="shared" si="11"/>
        <v>165</v>
      </c>
      <c r="DX30" s="24">
        <f t="shared" si="11"/>
        <v>140</v>
      </c>
      <c r="DY30" s="24">
        <f t="shared" si="11"/>
        <v>167</v>
      </c>
      <c r="DZ30" s="24">
        <f t="shared" si="11"/>
        <v>157</v>
      </c>
      <c r="EA30" s="24">
        <f t="shared" si="11"/>
        <v>163</v>
      </c>
      <c r="EB30" s="24">
        <f t="shared" si="11"/>
        <v>170</v>
      </c>
      <c r="EC30" s="24">
        <f t="shared" si="12"/>
        <v>143</v>
      </c>
      <c r="ED30" s="24">
        <f t="shared" si="12"/>
        <v>168</v>
      </c>
      <c r="EE30" s="24">
        <f t="shared" si="12"/>
        <v>165</v>
      </c>
      <c r="EF30" s="24">
        <f t="shared" si="12"/>
        <v>172</v>
      </c>
      <c r="EG30" s="24">
        <f t="shared" si="12"/>
        <v>167</v>
      </c>
      <c r="EH30" s="24">
        <f t="shared" si="12"/>
        <v>148</v>
      </c>
      <c r="EI30" s="24">
        <f t="shared" si="12"/>
        <v>143</v>
      </c>
      <c r="EJ30" s="24">
        <f t="shared" si="12"/>
        <v>143</v>
      </c>
      <c r="EK30" s="24">
        <f t="shared" si="12"/>
        <v>171</v>
      </c>
      <c r="EL30" s="24">
        <f t="shared" si="12"/>
        <v>149</v>
      </c>
      <c r="EM30" s="24">
        <f t="shared" si="12"/>
        <v>150</v>
      </c>
      <c r="EN30" s="24">
        <f t="shared" si="12"/>
        <v>149</v>
      </c>
      <c r="EO30" s="24">
        <f t="shared" si="12"/>
        <v>144</v>
      </c>
      <c r="EP30" s="24">
        <f t="shared" si="12"/>
        <v>146</v>
      </c>
      <c r="EQ30" s="24">
        <f t="shared" si="12"/>
        <v>166</v>
      </c>
      <c r="ER30" s="24">
        <f t="shared" si="12"/>
        <v>162</v>
      </c>
      <c r="ES30" s="24">
        <f t="shared" si="12"/>
        <v>172</v>
      </c>
      <c r="ET30" s="24">
        <f t="shared" si="12"/>
        <v>166</v>
      </c>
      <c r="EU30" s="24">
        <f t="shared" si="12"/>
        <v>142</v>
      </c>
      <c r="EV30" s="24">
        <f t="shared" si="12"/>
        <v>144</v>
      </c>
      <c r="EW30" s="24">
        <f t="shared" si="12"/>
        <v>163</v>
      </c>
      <c r="EX30" s="24">
        <f t="shared" si="12"/>
        <v>0</v>
      </c>
      <c r="EY30" s="24">
        <f t="shared" si="12"/>
        <v>169</v>
      </c>
      <c r="EZ30" s="24">
        <f t="shared" si="12"/>
        <v>166</v>
      </c>
      <c r="FA30" s="24">
        <f t="shared" si="12"/>
        <v>176</v>
      </c>
      <c r="FB30" s="24">
        <f t="shared" si="12"/>
        <v>151</v>
      </c>
      <c r="FC30" s="24">
        <f t="shared" si="12"/>
        <v>176</v>
      </c>
      <c r="FD30" s="24">
        <f t="shared" si="12"/>
        <v>142</v>
      </c>
      <c r="FE30" s="24">
        <f t="shared" si="12"/>
        <v>161</v>
      </c>
      <c r="FF30" s="24">
        <f t="shared" si="12"/>
        <v>155</v>
      </c>
      <c r="FG30" s="24">
        <f t="shared" si="12"/>
        <v>156</v>
      </c>
      <c r="FH30" s="24">
        <f t="shared" si="12"/>
        <v>143</v>
      </c>
      <c r="FI30" s="24">
        <f t="shared" si="12"/>
        <v>141</v>
      </c>
      <c r="FJ30" s="24">
        <f t="shared" si="12"/>
        <v>148</v>
      </c>
      <c r="FK30" s="24">
        <f t="shared" si="12"/>
        <v>157</v>
      </c>
      <c r="FL30" s="24">
        <f t="shared" si="12"/>
        <v>168</v>
      </c>
      <c r="FM30" s="24">
        <f t="shared" si="12"/>
        <v>170</v>
      </c>
      <c r="FN30" s="24">
        <f t="shared" si="12"/>
        <v>173</v>
      </c>
      <c r="FO30" s="24">
        <f t="shared" si="12"/>
        <v>169</v>
      </c>
      <c r="FP30" s="24">
        <f t="shared" si="12"/>
        <v>171</v>
      </c>
      <c r="FQ30" s="24">
        <f t="shared" si="12"/>
        <v>164</v>
      </c>
      <c r="FR30" s="24">
        <f t="shared" si="12"/>
        <v>167</v>
      </c>
      <c r="FS30" s="24">
        <f t="shared" si="12"/>
        <v>173</v>
      </c>
      <c r="FT30" s="24">
        <f t="shared" si="12"/>
        <v>150</v>
      </c>
      <c r="FU30" s="24">
        <f t="shared" si="12"/>
        <v>144</v>
      </c>
      <c r="FV30" s="24">
        <f t="shared" si="12"/>
        <v>142</v>
      </c>
      <c r="FW30" s="24">
        <f t="shared" si="12"/>
        <v>162</v>
      </c>
      <c r="FX30" s="24">
        <f t="shared" si="12"/>
        <v>161</v>
      </c>
      <c r="FY30" s="24">
        <f t="shared" si="12"/>
        <v>162</v>
      </c>
      <c r="FZ30" s="24">
        <f t="shared" si="12"/>
        <v>144</v>
      </c>
      <c r="GA30" s="24">
        <f t="shared" si="12"/>
        <v>172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27982</v>
      </c>
      <c r="GI30" s="23"/>
      <c r="GJ30" s="46" t="s">
        <v>545</v>
      </c>
      <c r="GK30" s="3"/>
      <c r="GL30" s="38" t="s">
        <v>605</v>
      </c>
    </row>
    <row r="31" spans="1:195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251600</v>
      </c>
      <c r="F31" s="24">
        <f t="shared" si="14"/>
        <v>1159331.6000000001</v>
      </c>
      <c r="G31" s="24">
        <f t="shared" si="14"/>
        <v>224949</v>
      </c>
      <c r="H31" s="24">
        <f t="shared" si="14"/>
        <v>1354150</v>
      </c>
      <c r="I31" s="24">
        <f t="shared" si="14"/>
        <v>159696</v>
      </c>
      <c r="J31" s="24">
        <f t="shared" si="14"/>
        <v>110044</v>
      </c>
      <c r="K31" s="24">
        <f t="shared" si="14"/>
        <v>276404</v>
      </c>
      <c r="L31" s="24">
        <f t="shared" si="14"/>
        <v>140777</v>
      </c>
      <c r="M31" s="24">
        <f t="shared" si="14"/>
        <v>35893</v>
      </c>
      <c r="N31" s="24">
        <f t="shared" si="14"/>
        <v>129688</v>
      </c>
      <c r="O31" s="24">
        <f t="shared" si="14"/>
        <v>44734.3</v>
      </c>
      <c r="P31" s="24">
        <f t="shared" si="14"/>
        <v>2368370</v>
      </c>
      <c r="Q31" s="24">
        <f t="shared" si="14"/>
        <v>668781</v>
      </c>
      <c r="R31" s="24">
        <f t="shared" si="14"/>
        <v>21158</v>
      </c>
      <c r="S31" s="24">
        <f t="shared" si="14"/>
        <v>1140005.7</v>
      </c>
      <c r="T31" s="24">
        <f t="shared" si="14"/>
        <v>100464</v>
      </c>
      <c r="U31" s="24">
        <f t="shared" si="14"/>
        <v>136999.79999999999</v>
      </c>
      <c r="V31" s="24">
        <f t="shared" si="14"/>
        <v>68497</v>
      </c>
      <c r="W31" s="24">
        <f t="shared" si="14"/>
        <v>40898</v>
      </c>
      <c r="X31" s="24">
        <f t="shared" si="14"/>
        <v>57915</v>
      </c>
      <c r="Y31" s="24">
        <f t="shared" si="14"/>
        <v>19272</v>
      </c>
      <c r="Z31" s="24">
        <f t="shared" si="14"/>
        <v>21560</v>
      </c>
      <c r="AA31" s="24">
        <f t="shared" si="14"/>
        <v>55698.5</v>
      </c>
      <c r="AB31" s="24">
        <f t="shared" si="14"/>
        <v>41325</v>
      </c>
      <c r="AC31" s="24">
        <f t="shared" si="14"/>
        <v>1732572</v>
      </c>
      <c r="AD31" s="24">
        <f t="shared" si="14"/>
        <v>2225640</v>
      </c>
      <c r="AE31" s="24">
        <f t="shared" si="14"/>
        <v>84168</v>
      </c>
      <c r="AF31" s="24">
        <f t="shared" si="14"/>
        <v>42600</v>
      </c>
      <c r="AG31" s="24">
        <f t="shared" si="14"/>
        <v>79182</v>
      </c>
      <c r="AH31" s="24">
        <f t="shared" si="14"/>
        <v>56536</v>
      </c>
      <c r="AI31" s="24">
        <f t="shared" si="14"/>
        <v>303268.8</v>
      </c>
      <c r="AJ31" s="24">
        <f t="shared" si="14"/>
        <v>103125</v>
      </c>
      <c r="AK31" s="24">
        <f t="shared" si="14"/>
        <v>37466</v>
      </c>
      <c r="AL31" s="24">
        <f t="shared" si="14"/>
        <v>49248</v>
      </c>
      <c r="AM31" s="24">
        <f t="shared" si="14"/>
        <v>68783</v>
      </c>
      <c r="AN31" s="24">
        <f t="shared" si="14"/>
        <v>30530</v>
      </c>
      <c r="AO31" s="24">
        <f t="shared" si="14"/>
        <v>60776</v>
      </c>
      <c r="AP31" s="24">
        <f t="shared" si="14"/>
        <v>50337</v>
      </c>
      <c r="AQ31" s="24">
        <f t="shared" si="14"/>
        <v>388920</v>
      </c>
      <c r="AR31" s="24">
        <f t="shared" si="14"/>
        <v>2808094</v>
      </c>
      <c r="AS31" s="24">
        <f t="shared" si="14"/>
        <v>85206.3</v>
      </c>
      <c r="AT31" s="24">
        <f t="shared" si="14"/>
        <v>3452020</v>
      </c>
      <c r="AU31" s="24">
        <f t="shared" si="14"/>
        <v>378081</v>
      </c>
      <c r="AV31" s="24">
        <f t="shared" si="14"/>
        <v>258850</v>
      </c>
      <c r="AW31" s="24">
        <f t="shared" si="14"/>
        <v>130777.60000000001</v>
      </c>
      <c r="AX31" s="24">
        <f t="shared" si="14"/>
        <v>117072.3</v>
      </c>
      <c r="AY31" s="24">
        <f t="shared" si="14"/>
        <v>23936</v>
      </c>
      <c r="AZ31" s="24">
        <f t="shared" si="14"/>
        <v>12103</v>
      </c>
      <c r="BA31" s="24">
        <f t="shared" si="14"/>
        <v>125685</v>
      </c>
      <c r="BB31" s="24">
        <f t="shared" si="14"/>
        <v>458796</v>
      </c>
      <c r="BC31" s="24">
        <f t="shared" si="14"/>
        <v>548955</v>
      </c>
      <c r="BD31" s="24">
        <f t="shared" si="14"/>
        <v>548269.80000000005</v>
      </c>
      <c r="BE31" s="24">
        <f t="shared" si="14"/>
        <v>1134000</v>
      </c>
      <c r="BF31" s="24">
        <f t="shared" si="14"/>
        <v>79809.3</v>
      </c>
      <c r="BG31" s="24">
        <f t="shared" si="14"/>
        <v>99165</v>
      </c>
      <c r="BH31" s="24">
        <f t="shared" si="14"/>
        <v>1693224.9</v>
      </c>
      <c r="BI31" s="24">
        <f t="shared" si="14"/>
        <v>180141</v>
      </c>
      <c r="BJ31" s="24">
        <f t="shared" si="14"/>
        <v>87046</v>
      </c>
      <c r="BK31" s="24">
        <f t="shared" si="14"/>
        <v>91980</v>
      </c>
      <c r="BL31" s="24">
        <f t="shared" si="14"/>
        <v>442072.3</v>
      </c>
      <c r="BM31" s="24">
        <f t="shared" si="14"/>
        <v>817052</v>
      </c>
      <c r="BN31" s="24">
        <f t="shared" si="14"/>
        <v>57424.6</v>
      </c>
      <c r="BO31" s="24">
        <f t="shared" si="14"/>
        <v>101520</v>
      </c>
      <c r="BP31" s="24">
        <f t="shared" si="14"/>
        <v>148086</v>
      </c>
      <c r="BQ31" s="24">
        <f t="shared" ref="BQ31:EB31" si="15">ROUND(BQ29*BQ30,2)</f>
        <v>219024</v>
      </c>
      <c r="BR31" s="24">
        <f t="shared" si="15"/>
        <v>55498.3</v>
      </c>
      <c r="BS31" s="24">
        <f t="shared" si="15"/>
        <v>246064</v>
      </c>
      <c r="BT31" s="24">
        <f t="shared" si="15"/>
        <v>341804.4</v>
      </c>
      <c r="BU31" s="24">
        <f t="shared" si="15"/>
        <v>69012</v>
      </c>
      <c r="BV31" s="24">
        <f t="shared" si="15"/>
        <v>33075</v>
      </c>
      <c r="BW31" s="24">
        <f t="shared" si="15"/>
        <v>56772.800000000003</v>
      </c>
      <c r="BX31" s="24">
        <f t="shared" si="15"/>
        <v>106726</v>
      </c>
      <c r="BY31" s="24">
        <f t="shared" si="15"/>
        <v>113715</v>
      </c>
      <c r="BZ31" s="24">
        <f t="shared" si="15"/>
        <v>5558.4</v>
      </c>
      <c r="CA31" s="24">
        <f t="shared" si="15"/>
        <v>63510</v>
      </c>
      <c r="CB31" s="24">
        <f t="shared" si="15"/>
        <v>24596</v>
      </c>
      <c r="CC31" s="24">
        <f t="shared" si="15"/>
        <v>89836</v>
      </c>
      <c r="CD31" s="24">
        <f t="shared" si="15"/>
        <v>4137056</v>
      </c>
      <c r="CE31" s="24">
        <f t="shared" si="15"/>
        <v>58756</v>
      </c>
      <c r="CF31" s="24">
        <f t="shared" si="15"/>
        <v>31828</v>
      </c>
      <c r="CG31" s="24">
        <f t="shared" si="15"/>
        <v>86070.6</v>
      </c>
      <c r="CH31" s="24">
        <f t="shared" si="15"/>
        <v>60776</v>
      </c>
      <c r="CI31" s="24">
        <f t="shared" si="15"/>
        <v>34362</v>
      </c>
      <c r="CJ31" s="24">
        <f t="shared" si="15"/>
        <v>39928</v>
      </c>
      <c r="CK31" s="24">
        <f t="shared" si="15"/>
        <v>83996</v>
      </c>
      <c r="CL31" s="24">
        <f t="shared" si="15"/>
        <v>68374</v>
      </c>
      <c r="CM31" s="24">
        <f t="shared" si="15"/>
        <v>353116</v>
      </c>
      <c r="CN31" s="24">
        <f t="shared" si="15"/>
        <v>126803.1</v>
      </c>
      <c r="CO31" s="24">
        <f t="shared" si="15"/>
        <v>104076</v>
      </c>
      <c r="CP31" s="24">
        <f t="shared" si="15"/>
        <v>1720928</v>
      </c>
      <c r="CQ31" s="24">
        <f t="shared" si="15"/>
        <v>1007780</v>
      </c>
      <c r="CR31" s="24">
        <f t="shared" si="15"/>
        <v>81627</v>
      </c>
      <c r="CS31" s="24">
        <f t="shared" si="15"/>
        <v>57760</v>
      </c>
      <c r="CT31" s="24">
        <f t="shared" si="15"/>
        <v>41613</v>
      </c>
      <c r="CU31" s="24">
        <f t="shared" si="15"/>
        <v>45156</v>
      </c>
      <c r="CV31" s="24">
        <f t="shared" si="15"/>
        <v>25520</v>
      </c>
      <c r="CW31" s="24">
        <f t="shared" si="15"/>
        <v>89414.9</v>
      </c>
      <c r="CX31" s="24">
        <f t="shared" si="15"/>
        <v>50506.2</v>
      </c>
      <c r="CY31" s="24">
        <f t="shared" si="15"/>
        <v>53919.6</v>
      </c>
      <c r="CZ31" s="24">
        <f t="shared" si="15"/>
        <v>60066</v>
      </c>
      <c r="DA31" s="24">
        <f t="shared" si="15"/>
        <v>59328</v>
      </c>
      <c r="DB31" s="24">
        <f t="shared" si="15"/>
        <v>171313</v>
      </c>
      <c r="DC31" s="24">
        <f t="shared" si="15"/>
        <v>54022.5</v>
      </c>
      <c r="DD31" s="24">
        <f t="shared" si="15"/>
        <v>44960</v>
      </c>
      <c r="DE31" s="24">
        <f t="shared" si="15"/>
        <v>58560</v>
      </c>
      <c r="DF31" s="24">
        <f t="shared" si="15"/>
        <v>14872</v>
      </c>
      <c r="DG31" s="24">
        <f t="shared" si="15"/>
        <v>27302</v>
      </c>
      <c r="DH31" s="24">
        <f t="shared" si="15"/>
        <v>1524432</v>
      </c>
      <c r="DI31" s="24">
        <f t="shared" si="15"/>
        <v>102531</v>
      </c>
      <c r="DJ31" s="24">
        <f t="shared" si="15"/>
        <v>189468</v>
      </c>
      <c r="DK31" s="24">
        <f t="shared" si="15"/>
        <v>401636</v>
      </c>
      <c r="DL31" s="24">
        <f t="shared" si="15"/>
        <v>36821.699999999997</v>
      </c>
      <c r="DM31" s="24">
        <f t="shared" si="15"/>
        <v>41120</v>
      </c>
      <c r="DN31" s="24">
        <f t="shared" si="15"/>
        <v>426552</v>
      </c>
      <c r="DO31" s="24">
        <f t="shared" si="15"/>
        <v>76800</v>
      </c>
      <c r="DP31" s="24">
        <f t="shared" si="15"/>
        <v>102300</v>
      </c>
      <c r="DQ31" s="24">
        <f t="shared" si="15"/>
        <v>206397</v>
      </c>
      <c r="DR31" s="24">
        <f t="shared" si="15"/>
        <v>28908</v>
      </c>
      <c r="DS31" s="24">
        <f t="shared" si="15"/>
        <v>73636</v>
      </c>
      <c r="DT31" s="24">
        <f t="shared" si="15"/>
        <v>58800</v>
      </c>
      <c r="DU31" s="24">
        <f t="shared" si="15"/>
        <v>42160</v>
      </c>
      <c r="DV31" s="24">
        <f t="shared" si="15"/>
        <v>6627</v>
      </c>
      <c r="DW31" s="24">
        <f t="shared" si="15"/>
        <v>67485</v>
      </c>
      <c r="DX31" s="24">
        <f t="shared" si="15"/>
        <v>13440</v>
      </c>
      <c r="DY31" s="24">
        <f t="shared" si="15"/>
        <v>23046</v>
      </c>
      <c r="DZ31" s="24">
        <f t="shared" si="15"/>
        <v>7222</v>
      </c>
      <c r="EA31" s="24">
        <f t="shared" si="15"/>
        <v>28525</v>
      </c>
      <c r="EB31" s="24">
        <f t="shared" si="15"/>
        <v>228310</v>
      </c>
      <c r="EC31" s="24">
        <f t="shared" ref="EC31:GF31" si="16">ROUND(EC29*EC30,2)</f>
        <v>80795</v>
      </c>
      <c r="ED31" s="24">
        <f t="shared" si="16"/>
        <v>108528</v>
      </c>
      <c r="EE31" s="24">
        <f t="shared" si="16"/>
        <v>81840</v>
      </c>
      <c r="EF31" s="24">
        <f t="shared" si="16"/>
        <v>83592</v>
      </c>
      <c r="EG31" s="24">
        <f t="shared" si="16"/>
        <v>28390</v>
      </c>
      <c r="EH31" s="24">
        <f t="shared" si="16"/>
        <v>61420</v>
      </c>
      <c r="EI31" s="24">
        <f t="shared" si="16"/>
        <v>62491</v>
      </c>
      <c r="EJ31" s="24">
        <f t="shared" si="16"/>
        <v>17860.7</v>
      </c>
      <c r="EK31" s="24">
        <f t="shared" si="16"/>
        <v>412965</v>
      </c>
      <c r="EL31" s="24">
        <f t="shared" si="16"/>
        <v>739650.9</v>
      </c>
      <c r="EM31" s="24">
        <f t="shared" si="16"/>
        <v>82950</v>
      </c>
      <c r="EN31" s="24">
        <f t="shared" si="16"/>
        <v>71892.5</v>
      </c>
      <c r="EO31" s="24">
        <f t="shared" si="16"/>
        <v>74880</v>
      </c>
      <c r="EP31" s="24">
        <f t="shared" si="16"/>
        <v>36500</v>
      </c>
      <c r="EQ31" s="24">
        <f t="shared" si="16"/>
        <v>42529.2</v>
      </c>
      <c r="ER31" s="24">
        <f t="shared" si="16"/>
        <v>64233</v>
      </c>
      <c r="ES31" s="24">
        <f t="shared" si="16"/>
        <v>114844.4</v>
      </c>
      <c r="ET31" s="24">
        <f t="shared" si="16"/>
        <v>60590</v>
      </c>
      <c r="EU31" s="24">
        <f t="shared" si="16"/>
        <v>36636</v>
      </c>
      <c r="EV31" s="24">
        <f t="shared" si="16"/>
        <v>50400</v>
      </c>
      <c r="EW31" s="24">
        <f t="shared" si="16"/>
        <v>60228.5</v>
      </c>
      <c r="EX31" s="24">
        <f t="shared" si="16"/>
        <v>0</v>
      </c>
      <c r="EY31" s="24">
        <f t="shared" si="16"/>
        <v>14179.1</v>
      </c>
      <c r="EZ31" s="24">
        <f t="shared" si="16"/>
        <v>29216</v>
      </c>
      <c r="FA31" s="24">
        <f t="shared" si="16"/>
        <v>12496</v>
      </c>
      <c r="FB31" s="24">
        <f t="shared" si="16"/>
        <v>22499</v>
      </c>
      <c r="FC31" s="24">
        <f t="shared" si="16"/>
        <v>275264</v>
      </c>
      <c r="FD31" s="24">
        <f t="shared" si="16"/>
        <v>84064</v>
      </c>
      <c r="FE31" s="24">
        <f t="shared" si="16"/>
        <v>336457.8</v>
      </c>
      <c r="FF31" s="24">
        <f t="shared" si="16"/>
        <v>97278</v>
      </c>
      <c r="FG31" s="24">
        <f t="shared" si="16"/>
        <v>59436</v>
      </c>
      <c r="FH31" s="24">
        <f t="shared" si="16"/>
        <v>43901</v>
      </c>
      <c r="FI31" s="24">
        <f t="shared" si="16"/>
        <v>25944</v>
      </c>
      <c r="FJ31" s="24">
        <f t="shared" si="16"/>
        <v>62012</v>
      </c>
      <c r="FK31" s="24">
        <f t="shared" si="16"/>
        <v>152133</v>
      </c>
      <c r="FL31" s="24">
        <f t="shared" si="16"/>
        <v>103320</v>
      </c>
      <c r="FM31" s="24">
        <f t="shared" si="16"/>
        <v>433840</v>
      </c>
      <c r="FN31" s="24">
        <f t="shared" si="16"/>
        <v>289204.09999999998</v>
      </c>
      <c r="FO31" s="24">
        <f t="shared" si="16"/>
        <v>250965</v>
      </c>
      <c r="FP31" s="24">
        <f t="shared" si="16"/>
        <v>775091.7</v>
      </c>
      <c r="FQ31" s="24">
        <f t="shared" si="16"/>
        <v>160720</v>
      </c>
      <c r="FR31" s="24">
        <f t="shared" si="16"/>
        <v>137942</v>
      </c>
      <c r="FS31" s="24">
        <f t="shared" si="16"/>
        <v>175595</v>
      </c>
      <c r="FT31" s="24">
        <f t="shared" si="16"/>
        <v>49350</v>
      </c>
      <c r="FU31" s="24">
        <f t="shared" si="16"/>
        <v>65952</v>
      </c>
      <c r="FV31" s="24">
        <f t="shared" si="16"/>
        <v>90880</v>
      </c>
      <c r="FW31" s="24">
        <f t="shared" si="16"/>
        <v>142705.79999999999</v>
      </c>
      <c r="FX31" s="24">
        <f t="shared" si="16"/>
        <v>177905</v>
      </c>
      <c r="FY31" s="24">
        <f t="shared" si="16"/>
        <v>86508</v>
      </c>
      <c r="FZ31" s="24">
        <f t="shared" si="16"/>
        <v>29232</v>
      </c>
      <c r="GA31" s="24">
        <f t="shared" si="16"/>
        <v>316978.8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48656213.800000012</v>
      </c>
      <c r="GI31" s="23"/>
      <c r="GJ31" s="47" t="s">
        <v>548</v>
      </c>
      <c r="GK31" s="30">
        <v>219330</v>
      </c>
      <c r="GL31" s="38" t="s">
        <v>549</v>
      </c>
    </row>
    <row r="32" spans="1:195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251600</v>
      </c>
      <c r="F32" s="24">
        <f t="shared" si="17"/>
        <v>1159331.6000000001</v>
      </c>
      <c r="G32" s="24">
        <f t="shared" si="17"/>
        <v>224949</v>
      </c>
      <c r="H32" s="24">
        <f t="shared" si="17"/>
        <v>1354150</v>
      </c>
      <c r="I32" s="24">
        <f t="shared" si="17"/>
        <v>159696</v>
      </c>
      <c r="J32" s="24">
        <f t="shared" si="17"/>
        <v>110044</v>
      </c>
      <c r="K32" s="24">
        <f t="shared" si="17"/>
        <v>276404</v>
      </c>
      <c r="L32" s="24">
        <f t="shared" si="17"/>
        <v>140777</v>
      </c>
      <c r="M32" s="24">
        <f t="shared" si="17"/>
        <v>35893</v>
      </c>
      <c r="N32" s="24">
        <f t="shared" si="17"/>
        <v>129688</v>
      </c>
      <c r="O32" s="24">
        <f t="shared" si="17"/>
        <v>44734.3</v>
      </c>
      <c r="P32" s="24">
        <f t="shared" si="17"/>
        <v>2368370</v>
      </c>
      <c r="Q32" s="24">
        <f t="shared" si="17"/>
        <v>668781</v>
      </c>
      <c r="R32" s="24">
        <f t="shared" si="17"/>
        <v>21158</v>
      </c>
      <c r="S32" s="24">
        <f t="shared" si="17"/>
        <v>1140005.7</v>
      </c>
      <c r="T32" s="24">
        <f t="shared" si="17"/>
        <v>100464</v>
      </c>
      <c r="U32" s="24">
        <f t="shared" si="17"/>
        <v>136999.79999999999</v>
      </c>
      <c r="V32" s="24">
        <f t="shared" si="17"/>
        <v>68497</v>
      </c>
      <c r="W32" s="24">
        <f t="shared" si="17"/>
        <v>40898</v>
      </c>
      <c r="X32" s="24">
        <f t="shared" si="17"/>
        <v>57915</v>
      </c>
      <c r="Y32" s="24">
        <f t="shared" si="17"/>
        <v>19272</v>
      </c>
      <c r="Z32" s="24">
        <f t="shared" si="17"/>
        <v>21560</v>
      </c>
      <c r="AA32" s="24">
        <f t="shared" si="17"/>
        <v>55698.5</v>
      </c>
      <c r="AB32" s="24">
        <f t="shared" si="17"/>
        <v>41325</v>
      </c>
      <c r="AC32" s="24">
        <f t="shared" si="17"/>
        <v>1732572</v>
      </c>
      <c r="AD32" s="24">
        <f t="shared" si="17"/>
        <v>2225640</v>
      </c>
      <c r="AE32" s="24">
        <f t="shared" si="17"/>
        <v>84168</v>
      </c>
      <c r="AF32" s="24">
        <f t="shared" si="17"/>
        <v>42600</v>
      </c>
      <c r="AG32" s="24">
        <f t="shared" si="17"/>
        <v>79182</v>
      </c>
      <c r="AH32" s="24">
        <f t="shared" si="17"/>
        <v>56536</v>
      </c>
      <c r="AI32" s="24">
        <f t="shared" si="17"/>
        <v>303268.8</v>
      </c>
      <c r="AJ32" s="24">
        <f t="shared" si="17"/>
        <v>103125</v>
      </c>
      <c r="AK32" s="24">
        <f t="shared" si="17"/>
        <v>37466</v>
      </c>
      <c r="AL32" s="24">
        <f t="shared" si="17"/>
        <v>49248</v>
      </c>
      <c r="AM32" s="24">
        <f t="shared" si="17"/>
        <v>68783</v>
      </c>
      <c r="AN32" s="24">
        <f t="shared" si="17"/>
        <v>30530</v>
      </c>
      <c r="AO32" s="24">
        <f t="shared" si="17"/>
        <v>60776</v>
      </c>
      <c r="AP32" s="24">
        <f t="shared" si="17"/>
        <v>50337</v>
      </c>
      <c r="AQ32" s="24">
        <f t="shared" si="17"/>
        <v>388920</v>
      </c>
      <c r="AR32" s="24">
        <f t="shared" si="17"/>
        <v>2808094</v>
      </c>
      <c r="AS32" s="24">
        <f t="shared" si="17"/>
        <v>85206.3</v>
      </c>
      <c r="AT32" s="24">
        <f t="shared" si="17"/>
        <v>3452020</v>
      </c>
      <c r="AU32" s="24">
        <f t="shared" si="17"/>
        <v>378081</v>
      </c>
      <c r="AV32" s="24">
        <f t="shared" si="17"/>
        <v>258850</v>
      </c>
      <c r="AW32" s="24">
        <f t="shared" si="17"/>
        <v>130777.60000000001</v>
      </c>
      <c r="AX32" s="24">
        <f t="shared" si="17"/>
        <v>117072.3</v>
      </c>
      <c r="AY32" s="24">
        <f t="shared" si="17"/>
        <v>23936</v>
      </c>
      <c r="AZ32" s="24">
        <f t="shared" si="17"/>
        <v>12103</v>
      </c>
      <c r="BA32" s="24">
        <f t="shared" si="17"/>
        <v>125685</v>
      </c>
      <c r="BB32" s="24">
        <f t="shared" si="17"/>
        <v>458796</v>
      </c>
      <c r="BC32" s="24">
        <f t="shared" si="17"/>
        <v>548955</v>
      </c>
      <c r="BD32" s="24">
        <f t="shared" si="17"/>
        <v>548269.80000000005</v>
      </c>
      <c r="BE32" s="24">
        <f t="shared" si="17"/>
        <v>1134000</v>
      </c>
      <c r="BF32" s="24">
        <f t="shared" si="17"/>
        <v>79809.3</v>
      </c>
      <c r="BG32" s="24">
        <f t="shared" si="17"/>
        <v>99165</v>
      </c>
      <c r="BH32" s="24">
        <f t="shared" si="17"/>
        <v>1693224.9</v>
      </c>
      <c r="BI32" s="24">
        <f t="shared" si="17"/>
        <v>180141</v>
      </c>
      <c r="BJ32" s="24">
        <f t="shared" si="17"/>
        <v>87046</v>
      </c>
      <c r="BK32" s="24">
        <f t="shared" si="17"/>
        <v>91980</v>
      </c>
      <c r="BL32" s="24">
        <f t="shared" si="17"/>
        <v>442072.3</v>
      </c>
      <c r="BM32" s="24">
        <f t="shared" si="17"/>
        <v>817052</v>
      </c>
      <c r="BN32" s="24">
        <f t="shared" si="17"/>
        <v>57424.6</v>
      </c>
      <c r="BO32" s="24">
        <f t="shared" si="17"/>
        <v>101520</v>
      </c>
      <c r="BP32" s="24">
        <f t="shared" si="17"/>
        <v>148086</v>
      </c>
      <c r="BQ32" s="24">
        <f t="shared" ref="BQ32:EB32" si="18">+BQ28+BQ31</f>
        <v>219024</v>
      </c>
      <c r="BR32" s="24">
        <f t="shared" si="18"/>
        <v>55498.3</v>
      </c>
      <c r="BS32" s="24">
        <f t="shared" si="18"/>
        <v>246064</v>
      </c>
      <c r="BT32" s="24">
        <f t="shared" si="18"/>
        <v>341804.4</v>
      </c>
      <c r="BU32" s="24">
        <f t="shared" si="18"/>
        <v>69012</v>
      </c>
      <c r="BV32" s="24">
        <f t="shared" si="18"/>
        <v>33075</v>
      </c>
      <c r="BW32" s="24">
        <f t="shared" si="18"/>
        <v>56772.800000000003</v>
      </c>
      <c r="BX32" s="24">
        <f t="shared" si="18"/>
        <v>106726</v>
      </c>
      <c r="BY32" s="24">
        <f t="shared" si="18"/>
        <v>113715</v>
      </c>
      <c r="BZ32" s="24">
        <f t="shared" si="18"/>
        <v>5558.4</v>
      </c>
      <c r="CA32" s="24">
        <f t="shared" si="18"/>
        <v>63510</v>
      </c>
      <c r="CB32" s="24">
        <f t="shared" si="18"/>
        <v>24596</v>
      </c>
      <c r="CC32" s="24">
        <f t="shared" si="18"/>
        <v>89836</v>
      </c>
      <c r="CD32" s="24">
        <f t="shared" si="18"/>
        <v>4137056</v>
      </c>
      <c r="CE32" s="24">
        <f t="shared" si="18"/>
        <v>58756</v>
      </c>
      <c r="CF32" s="24">
        <f t="shared" si="18"/>
        <v>31828</v>
      </c>
      <c r="CG32" s="24">
        <f t="shared" si="18"/>
        <v>86070.6</v>
      </c>
      <c r="CH32" s="24">
        <f t="shared" si="18"/>
        <v>60776</v>
      </c>
      <c r="CI32" s="24">
        <f t="shared" si="18"/>
        <v>34362</v>
      </c>
      <c r="CJ32" s="24">
        <f t="shared" si="18"/>
        <v>39928</v>
      </c>
      <c r="CK32" s="24">
        <f t="shared" si="18"/>
        <v>83996</v>
      </c>
      <c r="CL32" s="24">
        <f t="shared" si="18"/>
        <v>68374</v>
      </c>
      <c r="CM32" s="24">
        <f t="shared" si="18"/>
        <v>353116</v>
      </c>
      <c r="CN32" s="24">
        <f t="shared" si="18"/>
        <v>126803.1</v>
      </c>
      <c r="CO32" s="24">
        <f t="shared" si="18"/>
        <v>104076</v>
      </c>
      <c r="CP32" s="24">
        <f t="shared" si="18"/>
        <v>1720928</v>
      </c>
      <c r="CQ32" s="24">
        <f t="shared" si="18"/>
        <v>1007780</v>
      </c>
      <c r="CR32" s="24">
        <f t="shared" si="18"/>
        <v>81627</v>
      </c>
      <c r="CS32" s="24">
        <f t="shared" si="18"/>
        <v>57760</v>
      </c>
      <c r="CT32" s="24">
        <f t="shared" si="18"/>
        <v>41613</v>
      </c>
      <c r="CU32" s="24">
        <f t="shared" si="18"/>
        <v>45156</v>
      </c>
      <c r="CV32" s="24">
        <f t="shared" si="18"/>
        <v>25520</v>
      </c>
      <c r="CW32" s="24">
        <f t="shared" si="18"/>
        <v>89414.9</v>
      </c>
      <c r="CX32" s="24">
        <f t="shared" si="18"/>
        <v>50506.2</v>
      </c>
      <c r="CY32" s="24">
        <f t="shared" si="18"/>
        <v>53919.6</v>
      </c>
      <c r="CZ32" s="24">
        <f t="shared" si="18"/>
        <v>60066</v>
      </c>
      <c r="DA32" s="24">
        <f t="shared" si="18"/>
        <v>59328</v>
      </c>
      <c r="DB32" s="24">
        <f t="shared" si="18"/>
        <v>171313</v>
      </c>
      <c r="DC32" s="24">
        <f t="shared" si="18"/>
        <v>54022.5</v>
      </c>
      <c r="DD32" s="24">
        <f t="shared" si="18"/>
        <v>44960</v>
      </c>
      <c r="DE32" s="24">
        <f t="shared" si="18"/>
        <v>58560</v>
      </c>
      <c r="DF32" s="24">
        <f t="shared" si="18"/>
        <v>14872</v>
      </c>
      <c r="DG32" s="24">
        <f t="shared" si="18"/>
        <v>27302</v>
      </c>
      <c r="DH32" s="24">
        <f t="shared" si="18"/>
        <v>1524432</v>
      </c>
      <c r="DI32" s="24">
        <f t="shared" si="18"/>
        <v>102531</v>
      </c>
      <c r="DJ32" s="24">
        <f t="shared" si="18"/>
        <v>189468</v>
      </c>
      <c r="DK32" s="24">
        <f t="shared" si="18"/>
        <v>401636</v>
      </c>
      <c r="DL32" s="24">
        <f t="shared" si="18"/>
        <v>36821.699999999997</v>
      </c>
      <c r="DM32" s="24">
        <f t="shared" si="18"/>
        <v>41120</v>
      </c>
      <c r="DN32" s="24">
        <f t="shared" si="18"/>
        <v>426552</v>
      </c>
      <c r="DO32" s="24">
        <f t="shared" si="18"/>
        <v>76800</v>
      </c>
      <c r="DP32" s="24">
        <f t="shared" si="18"/>
        <v>102300</v>
      </c>
      <c r="DQ32" s="24">
        <f t="shared" si="18"/>
        <v>206397</v>
      </c>
      <c r="DR32" s="24">
        <f t="shared" si="18"/>
        <v>28908</v>
      </c>
      <c r="DS32" s="24">
        <f t="shared" si="18"/>
        <v>73636</v>
      </c>
      <c r="DT32" s="24">
        <f t="shared" si="18"/>
        <v>58800</v>
      </c>
      <c r="DU32" s="24">
        <f t="shared" si="18"/>
        <v>42160</v>
      </c>
      <c r="DV32" s="24">
        <f t="shared" si="18"/>
        <v>6627</v>
      </c>
      <c r="DW32" s="24">
        <f t="shared" si="18"/>
        <v>67485</v>
      </c>
      <c r="DX32" s="24">
        <f t="shared" si="18"/>
        <v>13440</v>
      </c>
      <c r="DY32" s="24">
        <f t="shared" si="18"/>
        <v>23046</v>
      </c>
      <c r="DZ32" s="24">
        <f t="shared" si="18"/>
        <v>7222</v>
      </c>
      <c r="EA32" s="24">
        <f t="shared" si="18"/>
        <v>28525</v>
      </c>
      <c r="EB32" s="24">
        <f t="shared" si="18"/>
        <v>228310</v>
      </c>
      <c r="EC32" s="24">
        <f t="shared" ref="EC32:GF32" si="19">+EC28+EC31</f>
        <v>80795</v>
      </c>
      <c r="ED32" s="24">
        <f t="shared" si="19"/>
        <v>108528</v>
      </c>
      <c r="EE32" s="24">
        <f t="shared" si="19"/>
        <v>81840</v>
      </c>
      <c r="EF32" s="24">
        <f t="shared" si="19"/>
        <v>83592</v>
      </c>
      <c r="EG32" s="24">
        <f t="shared" si="19"/>
        <v>28390</v>
      </c>
      <c r="EH32" s="24">
        <f t="shared" si="19"/>
        <v>61420</v>
      </c>
      <c r="EI32" s="24">
        <f t="shared" si="19"/>
        <v>62491</v>
      </c>
      <c r="EJ32" s="24">
        <f t="shared" si="19"/>
        <v>17860.7</v>
      </c>
      <c r="EK32" s="24">
        <f t="shared" si="19"/>
        <v>412965</v>
      </c>
      <c r="EL32" s="24">
        <f t="shared" si="19"/>
        <v>739650.9</v>
      </c>
      <c r="EM32" s="24">
        <f t="shared" si="19"/>
        <v>82950</v>
      </c>
      <c r="EN32" s="24">
        <f t="shared" si="19"/>
        <v>71892.5</v>
      </c>
      <c r="EO32" s="24">
        <f t="shared" si="19"/>
        <v>74880</v>
      </c>
      <c r="EP32" s="24">
        <f t="shared" si="19"/>
        <v>36500</v>
      </c>
      <c r="EQ32" s="24">
        <f t="shared" si="19"/>
        <v>42529.2</v>
      </c>
      <c r="ER32" s="24">
        <f t="shared" si="19"/>
        <v>64233</v>
      </c>
      <c r="ES32" s="24">
        <f t="shared" si="19"/>
        <v>114844.4</v>
      </c>
      <c r="ET32" s="24">
        <f t="shared" si="19"/>
        <v>60590</v>
      </c>
      <c r="EU32" s="24">
        <f t="shared" si="19"/>
        <v>36636</v>
      </c>
      <c r="EV32" s="24">
        <f t="shared" si="19"/>
        <v>50400</v>
      </c>
      <c r="EW32" s="24">
        <f t="shared" si="19"/>
        <v>60228.5</v>
      </c>
      <c r="EX32" s="24">
        <f t="shared" si="19"/>
        <v>0</v>
      </c>
      <c r="EY32" s="24">
        <f t="shared" si="19"/>
        <v>14179.1</v>
      </c>
      <c r="EZ32" s="24">
        <f t="shared" si="19"/>
        <v>29216</v>
      </c>
      <c r="FA32" s="24">
        <f t="shared" si="19"/>
        <v>12496</v>
      </c>
      <c r="FB32" s="24">
        <f t="shared" si="19"/>
        <v>22499</v>
      </c>
      <c r="FC32" s="24">
        <f t="shared" si="19"/>
        <v>275264</v>
      </c>
      <c r="FD32" s="24">
        <f t="shared" si="19"/>
        <v>84064</v>
      </c>
      <c r="FE32" s="24">
        <f t="shared" si="19"/>
        <v>336457.8</v>
      </c>
      <c r="FF32" s="24">
        <f t="shared" si="19"/>
        <v>97278</v>
      </c>
      <c r="FG32" s="24">
        <f t="shared" si="19"/>
        <v>59436</v>
      </c>
      <c r="FH32" s="24">
        <f t="shared" si="19"/>
        <v>43901</v>
      </c>
      <c r="FI32" s="24">
        <f t="shared" si="19"/>
        <v>25944</v>
      </c>
      <c r="FJ32" s="24">
        <f t="shared" si="19"/>
        <v>62012</v>
      </c>
      <c r="FK32" s="24">
        <f t="shared" si="19"/>
        <v>152133</v>
      </c>
      <c r="FL32" s="24">
        <f t="shared" si="19"/>
        <v>103320</v>
      </c>
      <c r="FM32" s="24">
        <f t="shared" si="19"/>
        <v>433840</v>
      </c>
      <c r="FN32" s="24">
        <f t="shared" si="19"/>
        <v>289204.09999999998</v>
      </c>
      <c r="FO32" s="24">
        <f t="shared" si="19"/>
        <v>250965</v>
      </c>
      <c r="FP32" s="24">
        <f t="shared" si="19"/>
        <v>775091.7</v>
      </c>
      <c r="FQ32" s="24">
        <f t="shared" si="19"/>
        <v>160720</v>
      </c>
      <c r="FR32" s="24">
        <f t="shared" si="19"/>
        <v>137942</v>
      </c>
      <c r="FS32" s="24">
        <f t="shared" si="19"/>
        <v>175595</v>
      </c>
      <c r="FT32" s="24">
        <f t="shared" si="19"/>
        <v>49350</v>
      </c>
      <c r="FU32" s="24">
        <f t="shared" si="19"/>
        <v>65952</v>
      </c>
      <c r="FV32" s="24">
        <f t="shared" si="19"/>
        <v>90880</v>
      </c>
      <c r="FW32" s="24">
        <f t="shared" si="19"/>
        <v>142705.79999999999</v>
      </c>
      <c r="FX32" s="24">
        <f t="shared" si="19"/>
        <v>177905</v>
      </c>
      <c r="FY32" s="24">
        <f t="shared" si="19"/>
        <v>86508</v>
      </c>
      <c r="FZ32" s="24">
        <f t="shared" si="19"/>
        <v>29232</v>
      </c>
      <c r="GA32" s="24">
        <f t="shared" si="19"/>
        <v>316978.8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48656213.800000012</v>
      </c>
      <c r="GI32" s="19"/>
      <c r="GJ32" s="19"/>
      <c r="GK32" s="30"/>
      <c r="GL32" s="19"/>
      <c r="GM32" s="19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95280.92</v>
      </c>
      <c r="F33" s="24">
        <f t="shared" si="20"/>
        <v>439038.88</v>
      </c>
      <c r="G33" s="24">
        <f t="shared" si="20"/>
        <v>85188.19</v>
      </c>
      <c r="H33" s="24">
        <f t="shared" si="20"/>
        <v>512816.61</v>
      </c>
      <c r="I33" s="24">
        <f t="shared" si="20"/>
        <v>60476.88</v>
      </c>
      <c r="J33" s="24">
        <f t="shared" si="20"/>
        <v>41673.660000000003</v>
      </c>
      <c r="K33" s="24">
        <f t="shared" si="20"/>
        <v>104674.19</v>
      </c>
      <c r="L33" s="24">
        <f t="shared" si="20"/>
        <v>53312.25</v>
      </c>
      <c r="M33" s="24">
        <f t="shared" si="20"/>
        <v>13592.68</v>
      </c>
      <c r="N33" s="24">
        <f t="shared" si="20"/>
        <v>49112.85</v>
      </c>
      <c r="O33" s="24">
        <f t="shared" si="20"/>
        <v>16940.88</v>
      </c>
      <c r="P33" s="24">
        <f t="shared" si="20"/>
        <v>896901.72</v>
      </c>
      <c r="Q33" s="24">
        <f t="shared" si="20"/>
        <v>253267.36</v>
      </c>
      <c r="R33" s="24">
        <f t="shared" si="20"/>
        <v>8012.53</v>
      </c>
      <c r="S33" s="24">
        <f t="shared" si="20"/>
        <v>431720.16</v>
      </c>
      <c r="T33" s="24">
        <f t="shared" si="20"/>
        <v>38045.72</v>
      </c>
      <c r="U33" s="24">
        <f t="shared" si="20"/>
        <v>51881.82</v>
      </c>
      <c r="V33" s="24">
        <f t="shared" si="20"/>
        <v>25939.81</v>
      </c>
      <c r="W33" s="24">
        <f t="shared" si="20"/>
        <v>15488.07</v>
      </c>
      <c r="X33" s="24">
        <f t="shared" si="20"/>
        <v>21932.41</v>
      </c>
      <c r="Y33" s="24">
        <f t="shared" si="20"/>
        <v>7298.31</v>
      </c>
      <c r="Z33" s="24">
        <f t="shared" si="20"/>
        <v>8164.77</v>
      </c>
      <c r="AA33" s="24">
        <f t="shared" si="20"/>
        <v>21093.02</v>
      </c>
      <c r="AB33" s="24">
        <f t="shared" si="20"/>
        <v>15649.78</v>
      </c>
      <c r="AC33" s="24">
        <f t="shared" si="20"/>
        <v>656125.02</v>
      </c>
      <c r="AD33" s="24">
        <f t="shared" si="20"/>
        <v>842849.87</v>
      </c>
      <c r="AE33" s="24">
        <f t="shared" si="20"/>
        <v>31874.42</v>
      </c>
      <c r="AF33" s="24">
        <f t="shared" si="20"/>
        <v>16132.62</v>
      </c>
      <c r="AG33" s="24">
        <f t="shared" si="20"/>
        <v>29986.22</v>
      </c>
      <c r="AH33" s="24">
        <f t="shared" si="20"/>
        <v>21410.18</v>
      </c>
      <c r="AI33" s="24">
        <f t="shared" si="20"/>
        <v>114847.89</v>
      </c>
      <c r="AJ33" s="24">
        <f t="shared" si="20"/>
        <v>39053.440000000002</v>
      </c>
      <c r="AK33" s="24">
        <f t="shared" si="20"/>
        <v>14188.37</v>
      </c>
      <c r="AL33" s="24">
        <f t="shared" si="20"/>
        <v>18650.22</v>
      </c>
      <c r="AM33" s="24">
        <f t="shared" si="20"/>
        <v>26048.12</v>
      </c>
      <c r="AN33" s="24">
        <f t="shared" si="20"/>
        <v>11561.71</v>
      </c>
      <c r="AO33" s="24">
        <f t="shared" si="20"/>
        <v>23015.87</v>
      </c>
      <c r="AP33" s="24">
        <f t="shared" si="20"/>
        <v>19062.62</v>
      </c>
      <c r="AQ33" s="24">
        <f t="shared" si="20"/>
        <v>147284</v>
      </c>
      <c r="AR33" s="24">
        <f t="shared" si="20"/>
        <v>1063425.2</v>
      </c>
      <c r="AS33" s="24">
        <f t="shared" si="20"/>
        <v>32267.63</v>
      </c>
      <c r="AT33" s="24">
        <f t="shared" si="20"/>
        <v>1307279.97</v>
      </c>
      <c r="AU33" s="24">
        <f t="shared" si="20"/>
        <v>143179.26999999999</v>
      </c>
      <c r="AV33" s="24">
        <f t="shared" si="20"/>
        <v>98026.5</v>
      </c>
      <c r="AW33" s="24">
        <f t="shared" si="20"/>
        <v>49525.48</v>
      </c>
      <c r="AX33" s="24">
        <f t="shared" si="20"/>
        <v>44335.28</v>
      </c>
      <c r="AY33" s="24">
        <f t="shared" si="20"/>
        <v>9064.56</v>
      </c>
      <c r="AZ33" s="24">
        <f t="shared" si="20"/>
        <v>4583.41</v>
      </c>
      <c r="BA33" s="24">
        <f t="shared" si="20"/>
        <v>47596.91</v>
      </c>
      <c r="BB33" s="24">
        <f t="shared" si="20"/>
        <v>173746.05</v>
      </c>
      <c r="BC33" s="24">
        <f t="shared" si="20"/>
        <v>207889.26</v>
      </c>
      <c r="BD33" s="24">
        <f t="shared" si="20"/>
        <v>207629.77</v>
      </c>
      <c r="BE33" s="24">
        <f t="shared" si="20"/>
        <v>429445.8</v>
      </c>
      <c r="BF33" s="24">
        <f t="shared" si="20"/>
        <v>30223.78</v>
      </c>
      <c r="BG33" s="24">
        <f t="shared" si="20"/>
        <v>37553.79</v>
      </c>
      <c r="BH33" s="24">
        <f t="shared" si="20"/>
        <v>641224.27</v>
      </c>
      <c r="BI33" s="24">
        <f t="shared" si="20"/>
        <v>68219.399999999994</v>
      </c>
      <c r="BJ33" s="24">
        <f t="shared" si="20"/>
        <v>32964.32</v>
      </c>
      <c r="BK33" s="24">
        <f t="shared" si="20"/>
        <v>34832.83</v>
      </c>
      <c r="BL33" s="24">
        <f t="shared" si="20"/>
        <v>167412.78</v>
      </c>
      <c r="BM33" s="24">
        <f t="shared" si="20"/>
        <v>309417.59000000003</v>
      </c>
      <c r="BN33" s="24">
        <f t="shared" si="20"/>
        <v>21746.7</v>
      </c>
      <c r="BO33" s="24">
        <f t="shared" si="20"/>
        <v>38445.620000000003</v>
      </c>
      <c r="BP33" s="24">
        <f t="shared" si="20"/>
        <v>56080.17</v>
      </c>
      <c r="BQ33" s="24">
        <f t="shared" ref="BQ33:EB33" si="21">ROUND(BQ32*0.3787,2)</f>
        <v>82944.39</v>
      </c>
      <c r="BR33" s="24">
        <f t="shared" si="21"/>
        <v>21017.21</v>
      </c>
      <c r="BS33" s="24">
        <f t="shared" si="21"/>
        <v>93184.44</v>
      </c>
      <c r="BT33" s="24">
        <f t="shared" si="21"/>
        <v>129441.33</v>
      </c>
      <c r="BU33" s="24">
        <f t="shared" si="21"/>
        <v>26134.84</v>
      </c>
      <c r="BV33" s="24">
        <f t="shared" si="21"/>
        <v>12525.5</v>
      </c>
      <c r="BW33" s="24">
        <f t="shared" si="21"/>
        <v>21499.86</v>
      </c>
      <c r="BX33" s="24">
        <f t="shared" si="21"/>
        <v>40417.14</v>
      </c>
      <c r="BY33" s="24">
        <f t="shared" si="21"/>
        <v>43063.87</v>
      </c>
      <c r="BZ33" s="24">
        <f t="shared" si="21"/>
        <v>2104.9699999999998</v>
      </c>
      <c r="CA33" s="24">
        <f t="shared" si="21"/>
        <v>24051.24</v>
      </c>
      <c r="CB33" s="24">
        <f t="shared" si="21"/>
        <v>9314.51</v>
      </c>
      <c r="CC33" s="24">
        <f t="shared" si="21"/>
        <v>34020.89</v>
      </c>
      <c r="CD33" s="24">
        <f t="shared" si="21"/>
        <v>1566703.11</v>
      </c>
      <c r="CE33" s="24">
        <f t="shared" si="21"/>
        <v>22250.9</v>
      </c>
      <c r="CF33" s="24">
        <f t="shared" si="21"/>
        <v>12053.26</v>
      </c>
      <c r="CG33" s="24">
        <f t="shared" si="21"/>
        <v>32594.94</v>
      </c>
      <c r="CH33" s="24">
        <f t="shared" si="21"/>
        <v>23015.87</v>
      </c>
      <c r="CI33" s="24">
        <f t="shared" si="21"/>
        <v>13012.89</v>
      </c>
      <c r="CJ33" s="24">
        <f t="shared" si="21"/>
        <v>15120.73</v>
      </c>
      <c r="CK33" s="24">
        <f t="shared" si="21"/>
        <v>31809.29</v>
      </c>
      <c r="CL33" s="24">
        <f t="shared" si="21"/>
        <v>25893.23</v>
      </c>
      <c r="CM33" s="24">
        <f t="shared" si="21"/>
        <v>133725.03</v>
      </c>
      <c r="CN33" s="24">
        <f t="shared" si="21"/>
        <v>48020.33</v>
      </c>
      <c r="CO33" s="24">
        <f t="shared" si="21"/>
        <v>39413.58</v>
      </c>
      <c r="CP33" s="24">
        <f t="shared" si="21"/>
        <v>651715.43000000005</v>
      </c>
      <c r="CQ33" s="24">
        <f t="shared" si="21"/>
        <v>381646.29</v>
      </c>
      <c r="CR33" s="24">
        <f t="shared" si="21"/>
        <v>30912.14</v>
      </c>
      <c r="CS33" s="24">
        <f t="shared" si="21"/>
        <v>21873.71</v>
      </c>
      <c r="CT33" s="24">
        <f t="shared" si="21"/>
        <v>15758.84</v>
      </c>
      <c r="CU33" s="24">
        <f t="shared" si="21"/>
        <v>17100.580000000002</v>
      </c>
      <c r="CV33" s="24">
        <f t="shared" si="21"/>
        <v>9664.42</v>
      </c>
      <c r="CW33" s="24">
        <f t="shared" si="21"/>
        <v>33861.42</v>
      </c>
      <c r="CX33" s="24">
        <f t="shared" si="21"/>
        <v>19126.7</v>
      </c>
      <c r="CY33" s="24">
        <f t="shared" si="21"/>
        <v>20419.349999999999</v>
      </c>
      <c r="CZ33" s="24">
        <f t="shared" si="21"/>
        <v>22746.99</v>
      </c>
      <c r="DA33" s="24">
        <f t="shared" si="21"/>
        <v>22467.51</v>
      </c>
      <c r="DB33" s="24">
        <f t="shared" si="21"/>
        <v>64876.23</v>
      </c>
      <c r="DC33" s="24">
        <f t="shared" si="21"/>
        <v>20458.32</v>
      </c>
      <c r="DD33" s="24">
        <f t="shared" si="21"/>
        <v>17026.349999999999</v>
      </c>
      <c r="DE33" s="24">
        <f t="shared" si="21"/>
        <v>22176.67</v>
      </c>
      <c r="DF33" s="24">
        <f t="shared" si="21"/>
        <v>5632.03</v>
      </c>
      <c r="DG33" s="24">
        <f t="shared" si="21"/>
        <v>10339.27</v>
      </c>
      <c r="DH33" s="24">
        <f t="shared" si="21"/>
        <v>577302.4</v>
      </c>
      <c r="DI33" s="24">
        <f t="shared" si="21"/>
        <v>38828.49</v>
      </c>
      <c r="DJ33" s="24">
        <f t="shared" si="21"/>
        <v>71751.53</v>
      </c>
      <c r="DK33" s="24">
        <f t="shared" si="21"/>
        <v>152099.54999999999</v>
      </c>
      <c r="DL33" s="24">
        <f t="shared" si="21"/>
        <v>13944.38</v>
      </c>
      <c r="DM33" s="24">
        <f t="shared" si="21"/>
        <v>15572.14</v>
      </c>
      <c r="DN33" s="24">
        <f t="shared" si="21"/>
        <v>161535.24</v>
      </c>
      <c r="DO33" s="24">
        <f t="shared" si="21"/>
        <v>29084.16</v>
      </c>
      <c r="DP33" s="24">
        <f t="shared" si="21"/>
        <v>38741.01</v>
      </c>
      <c r="DQ33" s="24">
        <f t="shared" si="21"/>
        <v>78162.539999999994</v>
      </c>
      <c r="DR33" s="24">
        <f t="shared" si="21"/>
        <v>10947.46</v>
      </c>
      <c r="DS33" s="24">
        <f t="shared" si="21"/>
        <v>27885.95</v>
      </c>
      <c r="DT33" s="24">
        <f t="shared" si="21"/>
        <v>22267.56</v>
      </c>
      <c r="DU33" s="24">
        <f t="shared" si="21"/>
        <v>15965.99</v>
      </c>
      <c r="DV33" s="24">
        <f t="shared" si="21"/>
        <v>2509.64</v>
      </c>
      <c r="DW33" s="24">
        <f t="shared" si="21"/>
        <v>25556.57</v>
      </c>
      <c r="DX33" s="24">
        <f t="shared" si="21"/>
        <v>5089.7299999999996</v>
      </c>
      <c r="DY33" s="24">
        <f t="shared" si="21"/>
        <v>8727.52</v>
      </c>
      <c r="DZ33" s="24">
        <f t="shared" si="21"/>
        <v>2734.97</v>
      </c>
      <c r="EA33" s="24">
        <f t="shared" si="21"/>
        <v>10802.42</v>
      </c>
      <c r="EB33" s="24">
        <f t="shared" si="21"/>
        <v>86461</v>
      </c>
      <c r="EC33" s="24">
        <f t="shared" ref="EC33:GF33" si="22">ROUND(EC32*0.3787,2)</f>
        <v>30597.07</v>
      </c>
      <c r="ED33" s="24">
        <f t="shared" si="22"/>
        <v>41099.550000000003</v>
      </c>
      <c r="EE33" s="24">
        <f t="shared" si="22"/>
        <v>30992.81</v>
      </c>
      <c r="EF33" s="24">
        <f t="shared" si="22"/>
        <v>31656.29</v>
      </c>
      <c r="EG33" s="24">
        <f t="shared" si="22"/>
        <v>10751.29</v>
      </c>
      <c r="EH33" s="24">
        <f t="shared" si="22"/>
        <v>23259.75</v>
      </c>
      <c r="EI33" s="24">
        <f t="shared" si="22"/>
        <v>23665.34</v>
      </c>
      <c r="EJ33" s="24">
        <f t="shared" si="22"/>
        <v>6763.85</v>
      </c>
      <c r="EK33" s="24">
        <f t="shared" si="22"/>
        <v>156389.85</v>
      </c>
      <c r="EL33" s="24">
        <f t="shared" si="22"/>
        <v>280105.8</v>
      </c>
      <c r="EM33" s="24">
        <f t="shared" si="22"/>
        <v>31413.17</v>
      </c>
      <c r="EN33" s="24">
        <f t="shared" si="22"/>
        <v>27225.69</v>
      </c>
      <c r="EO33" s="24">
        <f t="shared" si="22"/>
        <v>28357.06</v>
      </c>
      <c r="EP33" s="24">
        <f t="shared" si="22"/>
        <v>13822.55</v>
      </c>
      <c r="EQ33" s="24">
        <f t="shared" si="22"/>
        <v>16105.81</v>
      </c>
      <c r="ER33" s="24">
        <f t="shared" si="22"/>
        <v>24325.040000000001</v>
      </c>
      <c r="ES33" s="24">
        <f t="shared" si="22"/>
        <v>43491.57</v>
      </c>
      <c r="ET33" s="24">
        <f t="shared" si="22"/>
        <v>22945.43</v>
      </c>
      <c r="EU33" s="24">
        <f t="shared" si="22"/>
        <v>13874.05</v>
      </c>
      <c r="EV33" s="24">
        <f t="shared" si="22"/>
        <v>19086.48</v>
      </c>
      <c r="EW33" s="24">
        <f t="shared" si="22"/>
        <v>22808.53</v>
      </c>
      <c r="EX33" s="24">
        <f t="shared" si="22"/>
        <v>0</v>
      </c>
      <c r="EY33" s="24">
        <f t="shared" si="22"/>
        <v>5369.63</v>
      </c>
      <c r="EZ33" s="24">
        <f t="shared" si="22"/>
        <v>11064.1</v>
      </c>
      <c r="FA33" s="24">
        <f t="shared" si="22"/>
        <v>4732.24</v>
      </c>
      <c r="FB33" s="24">
        <f t="shared" si="22"/>
        <v>8520.3700000000008</v>
      </c>
      <c r="FC33" s="24">
        <f t="shared" si="22"/>
        <v>104242.48</v>
      </c>
      <c r="FD33" s="24">
        <f t="shared" si="22"/>
        <v>31835.040000000001</v>
      </c>
      <c r="FE33" s="24">
        <f t="shared" si="22"/>
        <v>127416.57</v>
      </c>
      <c r="FF33" s="24">
        <f t="shared" si="22"/>
        <v>36839.18</v>
      </c>
      <c r="FG33" s="24">
        <f t="shared" si="22"/>
        <v>22508.41</v>
      </c>
      <c r="FH33" s="24">
        <f t="shared" si="22"/>
        <v>16625.310000000001</v>
      </c>
      <c r="FI33" s="24">
        <f t="shared" si="22"/>
        <v>9824.99</v>
      </c>
      <c r="FJ33" s="24">
        <f t="shared" si="22"/>
        <v>23483.94</v>
      </c>
      <c r="FK33" s="24">
        <f t="shared" si="22"/>
        <v>57612.77</v>
      </c>
      <c r="FL33" s="24">
        <f t="shared" si="22"/>
        <v>39127.279999999999</v>
      </c>
      <c r="FM33" s="24">
        <f t="shared" si="22"/>
        <v>164295.21</v>
      </c>
      <c r="FN33" s="24">
        <f t="shared" si="22"/>
        <v>109521.59</v>
      </c>
      <c r="FO33" s="24">
        <f t="shared" si="22"/>
        <v>95040.45</v>
      </c>
      <c r="FP33" s="24">
        <f t="shared" si="22"/>
        <v>293527.23</v>
      </c>
      <c r="FQ33" s="24">
        <f t="shared" si="22"/>
        <v>60864.66</v>
      </c>
      <c r="FR33" s="24">
        <f t="shared" si="22"/>
        <v>52238.64</v>
      </c>
      <c r="FS33" s="24">
        <f t="shared" si="22"/>
        <v>66497.83</v>
      </c>
      <c r="FT33" s="24">
        <f t="shared" si="22"/>
        <v>18688.849999999999</v>
      </c>
      <c r="FU33" s="24">
        <f t="shared" si="22"/>
        <v>24976.02</v>
      </c>
      <c r="FV33" s="24">
        <f t="shared" si="22"/>
        <v>34416.26</v>
      </c>
      <c r="FW33" s="24">
        <f t="shared" si="22"/>
        <v>54042.69</v>
      </c>
      <c r="FX33" s="24">
        <f t="shared" si="22"/>
        <v>67372.62</v>
      </c>
      <c r="FY33" s="24">
        <f t="shared" si="22"/>
        <v>32760.58</v>
      </c>
      <c r="FZ33" s="24">
        <f t="shared" si="22"/>
        <v>11070.16</v>
      </c>
      <c r="GA33" s="24">
        <f t="shared" si="22"/>
        <v>120039.87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18426108.18</v>
      </c>
      <c r="GI33"/>
      <c r="GJ33" s="38" t="s">
        <v>552</v>
      </c>
      <c r="GK33" s="3">
        <v>19066346</v>
      </c>
      <c r="GL33" s="38" t="s">
        <v>553</v>
      </c>
      <c r="GM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2100832.27</v>
      </c>
      <c r="F34" s="24">
        <f t="shared" si="23"/>
        <v>7967878.3799999999</v>
      </c>
      <c r="G34" s="24">
        <f t="shared" si="23"/>
        <v>1867374.61</v>
      </c>
      <c r="H34" s="24">
        <f t="shared" si="23"/>
        <v>5411583.3899999997</v>
      </c>
      <c r="I34" s="24">
        <f t="shared" si="23"/>
        <v>307923.12</v>
      </c>
      <c r="J34" s="24">
        <f t="shared" si="23"/>
        <v>246875.13999999998</v>
      </c>
      <c r="K34" s="24">
        <f t="shared" si="23"/>
        <v>1964657.02</v>
      </c>
      <c r="L34" s="24">
        <f t="shared" si="23"/>
        <v>374005.98</v>
      </c>
      <c r="M34" s="24">
        <f t="shared" si="23"/>
        <v>161252.82</v>
      </c>
      <c r="N34" s="24">
        <f t="shared" si="23"/>
        <v>665797.15</v>
      </c>
      <c r="O34" s="24">
        <f t="shared" si="23"/>
        <v>664053.65</v>
      </c>
      <c r="P34" s="24">
        <f t="shared" si="23"/>
        <v>18736257.390000001</v>
      </c>
      <c r="Q34" s="24">
        <f t="shared" si="23"/>
        <v>4003152.64</v>
      </c>
      <c r="R34" s="24">
        <f t="shared" si="23"/>
        <v>40214.18</v>
      </c>
      <c r="S34" s="24">
        <f t="shared" si="23"/>
        <v>5882584.1099999994</v>
      </c>
      <c r="T34" s="24">
        <f t="shared" si="23"/>
        <v>199279.88</v>
      </c>
      <c r="U34" s="24">
        <f t="shared" si="23"/>
        <v>461638.83999999997</v>
      </c>
      <c r="V34" s="24">
        <f t="shared" si="23"/>
        <v>61836.67</v>
      </c>
      <c r="W34" s="24">
        <f t="shared" si="23"/>
        <v>29073.67</v>
      </c>
      <c r="X34" s="24">
        <f t="shared" si="23"/>
        <v>54818.76999999999</v>
      </c>
      <c r="Y34" s="24">
        <f t="shared" si="23"/>
        <v>28691.759999999998</v>
      </c>
      <c r="Z34" s="24">
        <f t="shared" si="23"/>
        <v>28830.19</v>
      </c>
      <c r="AA34" s="24">
        <f t="shared" si="23"/>
        <v>59262.679999999993</v>
      </c>
      <c r="AB34" s="24">
        <f t="shared" si="23"/>
        <v>103687.22</v>
      </c>
      <c r="AC34" s="24">
        <f t="shared" si="23"/>
        <v>6755921.3399999999</v>
      </c>
      <c r="AD34" s="24">
        <f t="shared" si="23"/>
        <v>13786147.130000001</v>
      </c>
      <c r="AE34" s="24">
        <f t="shared" si="23"/>
        <v>318325.22000000003</v>
      </c>
      <c r="AF34" s="24">
        <f t="shared" si="23"/>
        <v>202911.30000000002</v>
      </c>
      <c r="AG34" s="24">
        <f t="shared" si="23"/>
        <v>115437.25</v>
      </c>
      <c r="AH34" s="24">
        <f t="shared" si="23"/>
        <v>95410.959999999992</v>
      </c>
      <c r="AI34" s="24">
        <f t="shared" si="23"/>
        <v>693003.13</v>
      </c>
      <c r="AJ34" s="24">
        <f t="shared" si="23"/>
        <v>288518.21999999997</v>
      </c>
      <c r="AK34" s="24">
        <f t="shared" si="23"/>
        <v>75769.53</v>
      </c>
      <c r="AL34" s="24">
        <f t="shared" si="23"/>
        <v>109576.16</v>
      </c>
      <c r="AM34" s="24">
        <f t="shared" si="23"/>
        <v>79698.350000000006</v>
      </c>
      <c r="AN34" s="24">
        <f t="shared" si="23"/>
        <v>93426.09</v>
      </c>
      <c r="AO34" s="24">
        <f t="shared" si="23"/>
        <v>102757.55</v>
      </c>
      <c r="AP34" s="24">
        <f t="shared" si="23"/>
        <v>117644.45999999999</v>
      </c>
      <c r="AQ34" s="24">
        <f t="shared" si="23"/>
        <v>1138283</v>
      </c>
      <c r="AR34" s="24">
        <f t="shared" si="23"/>
        <v>24650751.16</v>
      </c>
      <c r="AS34" s="24">
        <f t="shared" si="23"/>
        <v>143905.04999999999</v>
      </c>
      <c r="AT34" s="24">
        <f t="shared" si="23"/>
        <v>17685320.030000001</v>
      </c>
      <c r="AU34" s="24">
        <f t="shared" si="23"/>
        <v>1652178.88</v>
      </c>
      <c r="AV34" s="24">
        <f t="shared" si="23"/>
        <v>701973.38</v>
      </c>
      <c r="AW34" s="24">
        <f t="shared" si="23"/>
        <v>4550.6299999999974</v>
      </c>
      <c r="AX34" s="24">
        <f t="shared" si="23"/>
        <v>188200</v>
      </c>
      <c r="AY34" s="24">
        <f t="shared" si="23"/>
        <v>94085.440000000002</v>
      </c>
      <c r="AZ34" s="24">
        <f t="shared" si="23"/>
        <v>27002.46</v>
      </c>
      <c r="BA34" s="24">
        <f t="shared" si="23"/>
        <v>251828.78</v>
      </c>
      <c r="BB34" s="24">
        <f t="shared" si="23"/>
        <v>2537374.2600000002</v>
      </c>
      <c r="BC34" s="24">
        <f t="shared" si="23"/>
        <v>2469265.8200000003</v>
      </c>
      <c r="BD34" s="24">
        <f t="shared" si="23"/>
        <v>2694645.23</v>
      </c>
      <c r="BE34" s="24">
        <f t="shared" si="23"/>
        <v>3642258.29</v>
      </c>
      <c r="BF34" s="24">
        <f t="shared" si="23"/>
        <v>197677.21</v>
      </c>
      <c r="BG34" s="24">
        <f t="shared" si="23"/>
        <v>505444.27999999997</v>
      </c>
      <c r="BH34" s="24">
        <f t="shared" si="23"/>
        <v>6181191.2699999996</v>
      </c>
      <c r="BI34" s="24">
        <f t="shared" si="23"/>
        <v>500981.61</v>
      </c>
      <c r="BJ34" s="24">
        <f t="shared" si="23"/>
        <v>332842.14</v>
      </c>
      <c r="BK34" s="24">
        <f t="shared" si="23"/>
        <v>229259.22999999998</v>
      </c>
      <c r="BL34" s="24">
        <f t="shared" si="23"/>
        <v>1793129.5999999999</v>
      </c>
      <c r="BM34" s="24">
        <f t="shared" si="23"/>
        <v>3252611.5900000003</v>
      </c>
      <c r="BN34" s="24">
        <f t="shared" si="23"/>
        <v>84834.52</v>
      </c>
      <c r="BO34" s="24">
        <f t="shared" si="23"/>
        <v>141803.52000000002</v>
      </c>
      <c r="BP34" s="24">
        <f t="shared" si="23"/>
        <v>453745.09</v>
      </c>
      <c r="BQ34" s="24">
        <f t="shared" ref="BQ34:EB34" si="24">+BQ27-BQ33</f>
        <v>644437.30999999994</v>
      </c>
      <c r="BR34" s="24">
        <f t="shared" si="24"/>
        <v>162286.07</v>
      </c>
      <c r="BS34" s="24">
        <f t="shared" si="24"/>
        <v>1250761.56</v>
      </c>
      <c r="BT34" s="24">
        <f t="shared" si="24"/>
        <v>1188892.0499999998</v>
      </c>
      <c r="BU34" s="24">
        <f t="shared" si="24"/>
        <v>205383.16</v>
      </c>
      <c r="BV34" s="24">
        <f t="shared" si="24"/>
        <v>129400.26999999999</v>
      </c>
      <c r="BW34" s="24">
        <f t="shared" si="24"/>
        <v>58528.61</v>
      </c>
      <c r="BX34" s="24">
        <f t="shared" si="24"/>
        <v>323322.78999999998</v>
      </c>
      <c r="BY34" s="24">
        <f t="shared" si="24"/>
        <v>476796.77</v>
      </c>
      <c r="BZ34" s="24">
        <f t="shared" si="24"/>
        <v>-295.4699999999998</v>
      </c>
      <c r="CA34" s="24">
        <f t="shared" si="24"/>
        <v>166914.01</v>
      </c>
      <c r="CB34" s="24">
        <f t="shared" si="24"/>
        <v>36174.129999999997</v>
      </c>
      <c r="CC34" s="24">
        <f t="shared" si="24"/>
        <v>12863.160000000003</v>
      </c>
      <c r="CD34" s="24">
        <f t="shared" si="24"/>
        <v>19054633.330000002</v>
      </c>
      <c r="CE34" s="24">
        <f t="shared" si="24"/>
        <v>77568.239999999991</v>
      </c>
      <c r="CF34" s="24">
        <f t="shared" si="24"/>
        <v>43676.39</v>
      </c>
      <c r="CG34" s="24">
        <f t="shared" si="24"/>
        <v>122263.23999999999</v>
      </c>
      <c r="CH34" s="24">
        <f t="shared" si="24"/>
        <v>57905.61</v>
      </c>
      <c r="CI34" s="24">
        <f t="shared" si="24"/>
        <v>69701.240000000005</v>
      </c>
      <c r="CJ34" s="24">
        <f t="shared" si="24"/>
        <v>21068.789999999997</v>
      </c>
      <c r="CK34" s="24">
        <f t="shared" si="24"/>
        <v>97369.200000000012</v>
      </c>
      <c r="CL34" s="24">
        <f t="shared" si="24"/>
        <v>317327.43</v>
      </c>
      <c r="CM34" s="24">
        <f t="shared" si="24"/>
        <v>1182807.07</v>
      </c>
      <c r="CN34" s="24">
        <f t="shared" si="24"/>
        <v>532882.9</v>
      </c>
      <c r="CO34" s="24">
        <f t="shared" si="24"/>
        <v>300075.92</v>
      </c>
      <c r="CP34" s="24">
        <f t="shared" si="24"/>
        <v>6114048.7700000005</v>
      </c>
      <c r="CQ34" s="24">
        <f t="shared" si="24"/>
        <v>3687331.71</v>
      </c>
      <c r="CR34" s="24">
        <f t="shared" si="24"/>
        <v>298864.08999999997</v>
      </c>
      <c r="CS34" s="24">
        <f t="shared" si="24"/>
        <v>256648.29</v>
      </c>
      <c r="CT34" s="24">
        <f t="shared" si="24"/>
        <v>120628.20999999999</v>
      </c>
      <c r="CU34" s="24">
        <f t="shared" si="24"/>
        <v>146426.41999999998</v>
      </c>
      <c r="CV34" s="24">
        <f t="shared" si="24"/>
        <v>47416.04</v>
      </c>
      <c r="CW34" s="24">
        <f t="shared" si="24"/>
        <v>8125.0800000000017</v>
      </c>
      <c r="CX34" s="24">
        <f t="shared" si="24"/>
        <v>27095.16</v>
      </c>
      <c r="CY34" s="24">
        <f t="shared" si="24"/>
        <v>71429.47</v>
      </c>
      <c r="CZ34" s="24">
        <f t="shared" si="24"/>
        <v>85176.45</v>
      </c>
      <c r="DA34" s="24">
        <f t="shared" si="24"/>
        <v>65469.490000000005</v>
      </c>
      <c r="DB34" s="24">
        <f t="shared" si="24"/>
        <v>517121.02</v>
      </c>
      <c r="DC34" s="24">
        <f t="shared" si="24"/>
        <v>85139.43</v>
      </c>
      <c r="DD34" s="24">
        <f t="shared" si="24"/>
        <v>107247.1</v>
      </c>
      <c r="DE34" s="24">
        <f t="shared" si="24"/>
        <v>103123.73</v>
      </c>
      <c r="DF34" s="24">
        <f t="shared" si="24"/>
        <v>34234.53</v>
      </c>
      <c r="DG34" s="24">
        <f t="shared" si="24"/>
        <v>58876.42</v>
      </c>
      <c r="DH34" s="24">
        <f t="shared" si="24"/>
        <v>4326005.5999999996</v>
      </c>
      <c r="DI34" s="24">
        <f t="shared" si="24"/>
        <v>-7408.3299999999981</v>
      </c>
      <c r="DJ34" s="24">
        <f t="shared" si="24"/>
        <v>513240.01</v>
      </c>
      <c r="DK34" s="24">
        <f t="shared" si="24"/>
        <v>861744.78</v>
      </c>
      <c r="DL34" s="24">
        <f t="shared" si="24"/>
        <v>160792.62</v>
      </c>
      <c r="DM34" s="24">
        <f t="shared" si="24"/>
        <v>95506.34</v>
      </c>
      <c r="DN34" s="24">
        <f t="shared" si="24"/>
        <v>1192633.31</v>
      </c>
      <c r="DO34" s="24">
        <f t="shared" si="24"/>
        <v>148077.56</v>
      </c>
      <c r="DP34" s="24">
        <f t="shared" si="24"/>
        <v>343605.14</v>
      </c>
      <c r="DQ34" s="24">
        <f t="shared" si="24"/>
        <v>439417.64</v>
      </c>
      <c r="DR34" s="24">
        <f t="shared" si="24"/>
        <v>101517.54000000001</v>
      </c>
      <c r="DS34" s="24">
        <f t="shared" si="24"/>
        <v>146597.25</v>
      </c>
      <c r="DT34" s="24">
        <f t="shared" si="24"/>
        <v>147099.68</v>
      </c>
      <c r="DU34" s="24">
        <f t="shared" si="24"/>
        <v>133757.78</v>
      </c>
      <c r="DV34" s="24">
        <f t="shared" si="24"/>
        <v>12993.58</v>
      </c>
      <c r="DW34" s="24">
        <f t="shared" si="24"/>
        <v>69949.890000000014</v>
      </c>
      <c r="DX34" s="24">
        <f t="shared" si="24"/>
        <v>52824.600000000006</v>
      </c>
      <c r="DY34" s="24">
        <f t="shared" si="24"/>
        <v>47012.850000000006</v>
      </c>
      <c r="DZ34" s="24">
        <f t="shared" si="24"/>
        <v>15998.17</v>
      </c>
      <c r="EA34" s="24">
        <f t="shared" si="24"/>
        <v>103055.92</v>
      </c>
      <c r="EB34" s="24">
        <f t="shared" si="24"/>
        <v>589174.87</v>
      </c>
      <c r="EC34" s="24">
        <f t="shared" ref="EC34:GF34" si="25">+EC27-EC33</f>
        <v>114865.57</v>
      </c>
      <c r="ED34" s="24">
        <f t="shared" si="25"/>
        <v>136506.18</v>
      </c>
      <c r="EE34" s="24">
        <f t="shared" si="25"/>
        <v>104071.29999999999</v>
      </c>
      <c r="EF34" s="24">
        <f t="shared" si="25"/>
        <v>644660.71</v>
      </c>
      <c r="EG34" s="24">
        <f t="shared" si="25"/>
        <v>35459.71</v>
      </c>
      <c r="EH34" s="24">
        <f t="shared" si="25"/>
        <v>127283.54000000001</v>
      </c>
      <c r="EI34" s="24">
        <f t="shared" si="25"/>
        <v>123647.91</v>
      </c>
      <c r="EJ34" s="24">
        <f t="shared" si="25"/>
        <v>37743.64</v>
      </c>
      <c r="EK34" s="24">
        <f t="shared" si="25"/>
        <v>1880476.33</v>
      </c>
      <c r="EL34" s="24">
        <f t="shared" si="25"/>
        <v>1884606.7900000003</v>
      </c>
      <c r="EM34" s="24">
        <f t="shared" si="25"/>
        <v>91583.46</v>
      </c>
      <c r="EN34" s="24">
        <f t="shared" si="25"/>
        <v>104041.31</v>
      </c>
      <c r="EO34" s="24">
        <f t="shared" si="25"/>
        <v>102958.86000000002</v>
      </c>
      <c r="EP34" s="24">
        <f t="shared" si="25"/>
        <v>149242.54</v>
      </c>
      <c r="EQ34" s="24">
        <f t="shared" si="25"/>
        <v>76076.740000000005</v>
      </c>
      <c r="ER34" s="24">
        <f t="shared" si="25"/>
        <v>105004.43</v>
      </c>
      <c r="ES34" s="24">
        <f t="shared" si="25"/>
        <v>540187.17000000004</v>
      </c>
      <c r="ET34" s="24">
        <f t="shared" si="25"/>
        <v>132391.73000000001</v>
      </c>
      <c r="EU34" s="24">
        <f t="shared" si="25"/>
        <v>95724.12999999999</v>
      </c>
      <c r="EV34" s="24">
        <f t="shared" si="25"/>
        <v>83112.62000000001</v>
      </c>
      <c r="EW34" s="24">
        <f t="shared" si="25"/>
        <v>131097.19</v>
      </c>
      <c r="EX34" s="24">
        <f t="shared" si="25"/>
        <v>0</v>
      </c>
      <c r="EY34" s="24">
        <f t="shared" si="25"/>
        <v>166780.37</v>
      </c>
      <c r="EZ34" s="24">
        <f t="shared" si="25"/>
        <v>62125.9</v>
      </c>
      <c r="FA34" s="24">
        <f t="shared" si="25"/>
        <v>29959.810000000005</v>
      </c>
      <c r="FB34" s="24">
        <f t="shared" si="25"/>
        <v>32309.439999999995</v>
      </c>
      <c r="FC34" s="24">
        <f t="shared" si="25"/>
        <v>1005651.97</v>
      </c>
      <c r="FD34" s="24">
        <f t="shared" si="25"/>
        <v>200688.06</v>
      </c>
      <c r="FE34" s="24">
        <f t="shared" si="25"/>
        <v>822238.3</v>
      </c>
      <c r="FF34" s="24">
        <f t="shared" si="25"/>
        <v>94103.73000000001</v>
      </c>
      <c r="FG34" s="24">
        <f t="shared" si="25"/>
        <v>78698.289999999994</v>
      </c>
      <c r="FH34" s="24">
        <f t="shared" si="25"/>
        <v>77831.8</v>
      </c>
      <c r="FI34" s="24">
        <f t="shared" si="25"/>
        <v>36791.840000000004</v>
      </c>
      <c r="FJ34" s="24">
        <f t="shared" si="25"/>
        <v>71000.55</v>
      </c>
      <c r="FK34" s="24">
        <f t="shared" si="25"/>
        <v>435447.44999999995</v>
      </c>
      <c r="FL34" s="24">
        <f t="shared" si="25"/>
        <v>282078.98</v>
      </c>
      <c r="FM34" s="24">
        <f t="shared" si="25"/>
        <v>660683.79</v>
      </c>
      <c r="FN34" s="24">
        <f t="shared" si="25"/>
        <v>860186.42</v>
      </c>
      <c r="FO34" s="24">
        <f t="shared" si="25"/>
        <v>692896.82000000007</v>
      </c>
      <c r="FP34" s="24">
        <f t="shared" si="25"/>
        <v>4099083.28</v>
      </c>
      <c r="FQ34" s="24">
        <f t="shared" si="25"/>
        <v>610182.05999999994</v>
      </c>
      <c r="FR34" s="24">
        <f t="shared" si="25"/>
        <v>731442.54</v>
      </c>
      <c r="FS34" s="24">
        <f t="shared" si="25"/>
        <v>300553.40999999997</v>
      </c>
      <c r="FT34" s="24">
        <f t="shared" si="25"/>
        <v>89729.62</v>
      </c>
      <c r="FU34" s="24">
        <f t="shared" si="25"/>
        <v>107229.54</v>
      </c>
      <c r="FV34" s="24">
        <f t="shared" si="25"/>
        <v>87219.209999999992</v>
      </c>
      <c r="FW34" s="24">
        <f t="shared" si="25"/>
        <v>204302.18</v>
      </c>
      <c r="FX34" s="24">
        <f t="shared" si="25"/>
        <v>243222.07</v>
      </c>
      <c r="FY34" s="24">
        <f t="shared" si="25"/>
        <v>132672.45000000001</v>
      </c>
      <c r="FZ34" s="24">
        <f t="shared" si="25"/>
        <v>43291.61</v>
      </c>
      <c r="GA34" s="24">
        <f t="shared" si="25"/>
        <v>1168819.9500000002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213799955.9799999</v>
      </c>
      <c r="GJ34" s="38" t="s">
        <v>555</v>
      </c>
      <c r="GK34" s="3">
        <v>36922227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711551.89</v>
      </c>
      <c r="F35" s="24">
        <f t="shared" si="26"/>
        <v>2698720.41</v>
      </c>
      <c r="G35" s="24">
        <f t="shared" si="26"/>
        <v>632479.78</v>
      </c>
      <c r="H35" s="24">
        <f t="shared" si="26"/>
        <v>1832903.29</v>
      </c>
      <c r="I35" s="24">
        <f t="shared" si="26"/>
        <v>104293.56</v>
      </c>
      <c r="J35" s="24">
        <f t="shared" si="26"/>
        <v>83616.61</v>
      </c>
      <c r="K35" s="24">
        <f t="shared" si="26"/>
        <v>665429.32999999996</v>
      </c>
      <c r="L35" s="24">
        <f t="shared" si="26"/>
        <v>126675.83</v>
      </c>
      <c r="M35" s="24">
        <f t="shared" si="26"/>
        <v>54616.33</v>
      </c>
      <c r="N35" s="24">
        <f t="shared" si="26"/>
        <v>225505.49</v>
      </c>
      <c r="O35" s="24">
        <f t="shared" si="26"/>
        <v>224914.97</v>
      </c>
      <c r="P35" s="24">
        <f t="shared" si="26"/>
        <v>6345970.3799999999</v>
      </c>
      <c r="Q35" s="24">
        <f t="shared" si="26"/>
        <v>1355867.8</v>
      </c>
      <c r="R35" s="24">
        <f t="shared" si="26"/>
        <v>13620.54</v>
      </c>
      <c r="S35" s="24">
        <f t="shared" si="26"/>
        <v>1992431.24</v>
      </c>
      <c r="T35" s="24">
        <f t="shared" si="26"/>
        <v>67496.100000000006</v>
      </c>
      <c r="U35" s="24">
        <f t="shared" si="26"/>
        <v>156357.07999999999</v>
      </c>
      <c r="V35" s="24">
        <f t="shared" si="26"/>
        <v>20944.080000000002</v>
      </c>
      <c r="W35" s="24">
        <f t="shared" si="26"/>
        <v>9847.25</v>
      </c>
      <c r="X35" s="24">
        <f t="shared" si="26"/>
        <v>18567.12</v>
      </c>
      <c r="Y35" s="24">
        <f t="shared" si="26"/>
        <v>9717.9</v>
      </c>
      <c r="Z35" s="24">
        <f t="shared" si="26"/>
        <v>9764.7900000000009</v>
      </c>
      <c r="AA35" s="24">
        <f t="shared" si="26"/>
        <v>20072.27</v>
      </c>
      <c r="AB35" s="24">
        <f t="shared" si="26"/>
        <v>35118.86</v>
      </c>
      <c r="AC35" s="24">
        <f t="shared" si="26"/>
        <v>2288230.56</v>
      </c>
      <c r="AD35" s="24">
        <f t="shared" si="26"/>
        <v>4669368.03</v>
      </c>
      <c r="AE35" s="24">
        <f t="shared" si="26"/>
        <v>107816.75</v>
      </c>
      <c r="AF35" s="24">
        <f t="shared" si="26"/>
        <v>68726.06</v>
      </c>
      <c r="AG35" s="24">
        <f t="shared" si="26"/>
        <v>39098.6</v>
      </c>
      <c r="AH35" s="24">
        <f t="shared" si="26"/>
        <v>32315.69</v>
      </c>
      <c r="AI35" s="24">
        <f t="shared" si="26"/>
        <v>234720.16</v>
      </c>
      <c r="AJ35" s="24">
        <f t="shared" si="26"/>
        <v>97721.12</v>
      </c>
      <c r="AK35" s="24">
        <f t="shared" si="26"/>
        <v>25663.14</v>
      </c>
      <c r="AL35" s="24">
        <f t="shared" si="26"/>
        <v>37113.449999999997</v>
      </c>
      <c r="AM35" s="24">
        <f t="shared" si="26"/>
        <v>26993.83</v>
      </c>
      <c r="AN35" s="24">
        <f t="shared" si="26"/>
        <v>31643.42</v>
      </c>
      <c r="AO35" s="24">
        <f t="shared" si="26"/>
        <v>34803.980000000003</v>
      </c>
      <c r="AP35" s="24">
        <f t="shared" si="26"/>
        <v>39846.18</v>
      </c>
      <c r="AQ35" s="24">
        <f t="shared" si="26"/>
        <v>385536.45</v>
      </c>
      <c r="AR35" s="24">
        <f t="shared" si="26"/>
        <v>8349209.4199999999</v>
      </c>
      <c r="AS35" s="24">
        <f t="shared" si="26"/>
        <v>48740.639999999999</v>
      </c>
      <c r="AT35" s="24">
        <f t="shared" si="26"/>
        <v>5990017.8899999997</v>
      </c>
      <c r="AU35" s="24">
        <f t="shared" si="26"/>
        <v>559592.99</v>
      </c>
      <c r="AV35" s="24">
        <f t="shared" si="26"/>
        <v>237758.38</v>
      </c>
      <c r="AW35" s="24">
        <f t="shared" si="26"/>
        <v>1541.3</v>
      </c>
      <c r="AX35" s="24">
        <f t="shared" si="26"/>
        <v>63743.34</v>
      </c>
      <c r="AY35" s="24">
        <f t="shared" si="26"/>
        <v>31866.74</v>
      </c>
      <c r="AZ35" s="24">
        <f t="shared" si="26"/>
        <v>9145.73</v>
      </c>
      <c r="BA35" s="24">
        <f t="shared" si="26"/>
        <v>85294.41</v>
      </c>
      <c r="BB35" s="24">
        <f t="shared" si="26"/>
        <v>859408.66</v>
      </c>
      <c r="BC35" s="24">
        <f t="shared" si="26"/>
        <v>836340.33</v>
      </c>
      <c r="BD35" s="24">
        <f t="shared" si="26"/>
        <v>912676.34</v>
      </c>
      <c r="BE35" s="24">
        <f t="shared" si="26"/>
        <v>1233632.8799999999</v>
      </c>
      <c r="BF35" s="24">
        <f t="shared" si="26"/>
        <v>66953.27</v>
      </c>
      <c r="BG35" s="24">
        <f t="shared" si="26"/>
        <v>171193.98</v>
      </c>
      <c r="BH35" s="24">
        <f t="shared" si="26"/>
        <v>2093569.48</v>
      </c>
      <c r="BI35" s="24">
        <f t="shared" si="26"/>
        <v>169682.47</v>
      </c>
      <c r="BJ35" s="24">
        <f t="shared" si="26"/>
        <v>112733.63</v>
      </c>
      <c r="BK35" s="24">
        <f t="shared" si="26"/>
        <v>77650.100000000006</v>
      </c>
      <c r="BL35" s="24">
        <f t="shared" si="26"/>
        <v>607333</v>
      </c>
      <c r="BM35" s="24">
        <f t="shared" si="26"/>
        <v>1101659.55</v>
      </c>
      <c r="BN35" s="24">
        <f t="shared" si="26"/>
        <v>28733.45</v>
      </c>
      <c r="BO35" s="24">
        <f t="shared" si="26"/>
        <v>48028.85</v>
      </c>
      <c r="BP35" s="24">
        <f t="shared" si="26"/>
        <v>153683.46</v>
      </c>
      <c r="BQ35" s="24">
        <f t="shared" ref="BQ35:EB35" si="27">ROUND(BQ34*0.3387,2)</f>
        <v>218270.92</v>
      </c>
      <c r="BR35" s="24">
        <f t="shared" si="27"/>
        <v>54966.29</v>
      </c>
      <c r="BS35" s="24">
        <f t="shared" si="27"/>
        <v>423632.94</v>
      </c>
      <c r="BT35" s="24">
        <f t="shared" si="27"/>
        <v>402677.74</v>
      </c>
      <c r="BU35" s="24">
        <f t="shared" si="27"/>
        <v>69563.28</v>
      </c>
      <c r="BV35" s="24">
        <f t="shared" si="27"/>
        <v>43827.87</v>
      </c>
      <c r="BW35" s="24">
        <f t="shared" si="27"/>
        <v>19823.64</v>
      </c>
      <c r="BX35" s="24">
        <f t="shared" si="27"/>
        <v>109509.43</v>
      </c>
      <c r="BY35" s="24">
        <f t="shared" si="27"/>
        <v>161491.07</v>
      </c>
      <c r="BZ35" s="24">
        <f t="shared" si="27"/>
        <v>-100.08</v>
      </c>
      <c r="CA35" s="24">
        <f t="shared" si="27"/>
        <v>56533.78</v>
      </c>
      <c r="CB35" s="24">
        <f t="shared" si="27"/>
        <v>12252.18</v>
      </c>
      <c r="CC35" s="24">
        <f t="shared" si="27"/>
        <v>4356.75</v>
      </c>
      <c r="CD35" s="24">
        <f t="shared" si="27"/>
        <v>6453804.3099999996</v>
      </c>
      <c r="CE35" s="24">
        <f t="shared" si="27"/>
        <v>26272.36</v>
      </c>
      <c r="CF35" s="24">
        <f t="shared" si="27"/>
        <v>14793.19</v>
      </c>
      <c r="CG35" s="24">
        <f t="shared" si="27"/>
        <v>41410.559999999998</v>
      </c>
      <c r="CH35" s="24">
        <f t="shared" si="27"/>
        <v>19612.63</v>
      </c>
      <c r="CI35" s="24">
        <f t="shared" si="27"/>
        <v>23607.81</v>
      </c>
      <c r="CJ35" s="24">
        <f t="shared" si="27"/>
        <v>7136</v>
      </c>
      <c r="CK35" s="24">
        <f t="shared" si="27"/>
        <v>32978.949999999997</v>
      </c>
      <c r="CL35" s="24">
        <f t="shared" si="27"/>
        <v>107478.8</v>
      </c>
      <c r="CM35" s="24">
        <f t="shared" si="27"/>
        <v>400616.75</v>
      </c>
      <c r="CN35" s="24">
        <f t="shared" si="27"/>
        <v>180487.44</v>
      </c>
      <c r="CO35" s="24">
        <f t="shared" si="27"/>
        <v>101635.71</v>
      </c>
      <c r="CP35" s="24">
        <f t="shared" si="27"/>
        <v>2070828.32</v>
      </c>
      <c r="CQ35" s="24">
        <f t="shared" si="27"/>
        <v>1248899.25</v>
      </c>
      <c r="CR35" s="24">
        <f t="shared" si="27"/>
        <v>101225.27</v>
      </c>
      <c r="CS35" s="24">
        <f t="shared" si="27"/>
        <v>86926.78</v>
      </c>
      <c r="CT35" s="24">
        <f t="shared" si="27"/>
        <v>40856.769999999997</v>
      </c>
      <c r="CU35" s="24">
        <f t="shared" si="27"/>
        <v>49594.63</v>
      </c>
      <c r="CV35" s="24">
        <f t="shared" si="27"/>
        <v>16059.81</v>
      </c>
      <c r="CW35" s="24">
        <f t="shared" si="27"/>
        <v>2751.96</v>
      </c>
      <c r="CX35" s="24">
        <f t="shared" si="27"/>
        <v>9177.1299999999992</v>
      </c>
      <c r="CY35" s="24">
        <f t="shared" si="27"/>
        <v>24193.16</v>
      </c>
      <c r="CZ35" s="24">
        <f t="shared" si="27"/>
        <v>28849.26</v>
      </c>
      <c r="DA35" s="24">
        <f t="shared" si="27"/>
        <v>22174.52</v>
      </c>
      <c r="DB35" s="24">
        <f t="shared" si="27"/>
        <v>175148.89</v>
      </c>
      <c r="DC35" s="24">
        <f t="shared" si="27"/>
        <v>28836.720000000001</v>
      </c>
      <c r="DD35" s="24">
        <f t="shared" si="27"/>
        <v>36324.589999999997</v>
      </c>
      <c r="DE35" s="24">
        <f t="shared" si="27"/>
        <v>34928.01</v>
      </c>
      <c r="DF35" s="24">
        <f t="shared" si="27"/>
        <v>11595.24</v>
      </c>
      <c r="DG35" s="24">
        <f t="shared" si="27"/>
        <v>19941.439999999999</v>
      </c>
      <c r="DH35" s="24">
        <f t="shared" si="27"/>
        <v>1465218.1</v>
      </c>
      <c r="DI35" s="24">
        <f t="shared" si="27"/>
        <v>-2509.1999999999998</v>
      </c>
      <c r="DJ35" s="24">
        <f t="shared" si="27"/>
        <v>173834.39</v>
      </c>
      <c r="DK35" s="24">
        <f t="shared" si="27"/>
        <v>291872.96000000002</v>
      </c>
      <c r="DL35" s="24">
        <f t="shared" si="27"/>
        <v>54460.46</v>
      </c>
      <c r="DM35" s="24">
        <f t="shared" si="27"/>
        <v>32348</v>
      </c>
      <c r="DN35" s="24">
        <f t="shared" si="27"/>
        <v>403944.9</v>
      </c>
      <c r="DO35" s="24">
        <f t="shared" si="27"/>
        <v>50153.87</v>
      </c>
      <c r="DP35" s="24">
        <f t="shared" si="27"/>
        <v>116379.06</v>
      </c>
      <c r="DQ35" s="24">
        <f t="shared" si="27"/>
        <v>148830.75</v>
      </c>
      <c r="DR35" s="24">
        <f t="shared" si="27"/>
        <v>34383.99</v>
      </c>
      <c r="DS35" s="24">
        <f t="shared" si="27"/>
        <v>49652.49</v>
      </c>
      <c r="DT35" s="24">
        <f t="shared" si="27"/>
        <v>49822.66</v>
      </c>
      <c r="DU35" s="24">
        <f t="shared" si="27"/>
        <v>45303.76</v>
      </c>
      <c r="DV35" s="24">
        <f t="shared" si="27"/>
        <v>4400.93</v>
      </c>
      <c r="DW35" s="24">
        <f t="shared" si="27"/>
        <v>23692.03</v>
      </c>
      <c r="DX35" s="24">
        <f t="shared" si="27"/>
        <v>17891.689999999999</v>
      </c>
      <c r="DY35" s="24">
        <f t="shared" si="27"/>
        <v>15923.25</v>
      </c>
      <c r="DZ35" s="24">
        <f t="shared" si="27"/>
        <v>5418.58</v>
      </c>
      <c r="EA35" s="24">
        <f t="shared" si="27"/>
        <v>34905.040000000001</v>
      </c>
      <c r="EB35" s="24">
        <f t="shared" si="27"/>
        <v>199553.53</v>
      </c>
      <c r="EC35" s="24">
        <f t="shared" ref="EC35:GF35" si="28">ROUND(EC34*0.3387,2)</f>
        <v>38904.97</v>
      </c>
      <c r="ED35" s="24">
        <f t="shared" si="28"/>
        <v>46234.64</v>
      </c>
      <c r="EE35" s="24">
        <f t="shared" si="28"/>
        <v>35248.949999999997</v>
      </c>
      <c r="EF35" s="24">
        <f t="shared" si="28"/>
        <v>218346.58</v>
      </c>
      <c r="EG35" s="24">
        <f t="shared" si="28"/>
        <v>12010.2</v>
      </c>
      <c r="EH35" s="24">
        <f t="shared" si="28"/>
        <v>43110.93</v>
      </c>
      <c r="EI35" s="24">
        <f t="shared" si="28"/>
        <v>41879.550000000003</v>
      </c>
      <c r="EJ35" s="24">
        <f t="shared" si="28"/>
        <v>12783.77</v>
      </c>
      <c r="EK35" s="24">
        <f t="shared" si="28"/>
        <v>636917.32999999996</v>
      </c>
      <c r="EL35" s="24">
        <f t="shared" si="28"/>
        <v>638316.31999999995</v>
      </c>
      <c r="EM35" s="24">
        <f t="shared" si="28"/>
        <v>31019.32</v>
      </c>
      <c r="EN35" s="24">
        <f t="shared" si="28"/>
        <v>35238.79</v>
      </c>
      <c r="EO35" s="24">
        <f t="shared" si="28"/>
        <v>34872.17</v>
      </c>
      <c r="EP35" s="24">
        <f t="shared" si="28"/>
        <v>50548.45</v>
      </c>
      <c r="EQ35" s="24">
        <f t="shared" si="28"/>
        <v>25767.19</v>
      </c>
      <c r="ER35" s="24">
        <f t="shared" si="28"/>
        <v>35565</v>
      </c>
      <c r="ES35" s="24">
        <f t="shared" si="28"/>
        <v>182961.39</v>
      </c>
      <c r="ET35" s="24">
        <f t="shared" si="28"/>
        <v>44841.08</v>
      </c>
      <c r="EU35" s="24">
        <f t="shared" si="28"/>
        <v>32421.759999999998</v>
      </c>
      <c r="EV35" s="24">
        <f t="shared" si="28"/>
        <v>28150.240000000002</v>
      </c>
      <c r="EW35" s="24">
        <f t="shared" si="28"/>
        <v>44402.62</v>
      </c>
      <c r="EX35" s="24">
        <f t="shared" si="28"/>
        <v>0</v>
      </c>
      <c r="EY35" s="24">
        <f t="shared" si="28"/>
        <v>56488.51</v>
      </c>
      <c r="EZ35" s="24">
        <f t="shared" si="28"/>
        <v>21042.04</v>
      </c>
      <c r="FA35" s="24">
        <f t="shared" si="28"/>
        <v>10147.39</v>
      </c>
      <c r="FB35" s="24">
        <f t="shared" si="28"/>
        <v>10943.21</v>
      </c>
      <c r="FC35" s="24">
        <f t="shared" si="28"/>
        <v>340614.32</v>
      </c>
      <c r="FD35" s="24">
        <f t="shared" si="28"/>
        <v>67973.05</v>
      </c>
      <c r="FE35" s="24">
        <f t="shared" si="28"/>
        <v>278492.11</v>
      </c>
      <c r="FF35" s="24">
        <f t="shared" si="28"/>
        <v>31872.93</v>
      </c>
      <c r="FG35" s="24">
        <f t="shared" si="28"/>
        <v>26655.11</v>
      </c>
      <c r="FH35" s="24">
        <f t="shared" si="28"/>
        <v>26361.63</v>
      </c>
      <c r="FI35" s="24">
        <f t="shared" si="28"/>
        <v>12461.4</v>
      </c>
      <c r="FJ35" s="24">
        <f t="shared" si="28"/>
        <v>24047.89</v>
      </c>
      <c r="FK35" s="24">
        <f t="shared" si="28"/>
        <v>147486.04999999999</v>
      </c>
      <c r="FL35" s="24">
        <f t="shared" si="28"/>
        <v>95540.15</v>
      </c>
      <c r="FM35" s="24">
        <f t="shared" si="28"/>
        <v>223773.6</v>
      </c>
      <c r="FN35" s="24">
        <f t="shared" si="28"/>
        <v>291345.14</v>
      </c>
      <c r="FO35" s="24">
        <f t="shared" si="28"/>
        <v>234684.15</v>
      </c>
      <c r="FP35" s="24">
        <f t="shared" si="28"/>
        <v>1388359.51</v>
      </c>
      <c r="FQ35" s="24">
        <f t="shared" si="28"/>
        <v>206668.66</v>
      </c>
      <c r="FR35" s="24">
        <f t="shared" si="28"/>
        <v>247739.59</v>
      </c>
      <c r="FS35" s="24">
        <f t="shared" si="28"/>
        <v>101797.44</v>
      </c>
      <c r="FT35" s="24">
        <f t="shared" si="28"/>
        <v>30391.42</v>
      </c>
      <c r="FU35" s="24">
        <f t="shared" si="28"/>
        <v>36318.65</v>
      </c>
      <c r="FV35" s="24">
        <f t="shared" si="28"/>
        <v>29541.15</v>
      </c>
      <c r="FW35" s="24">
        <f t="shared" si="28"/>
        <v>69197.149999999994</v>
      </c>
      <c r="FX35" s="24">
        <f t="shared" si="28"/>
        <v>82379.320000000007</v>
      </c>
      <c r="FY35" s="24">
        <f t="shared" si="28"/>
        <v>44936.160000000003</v>
      </c>
      <c r="FZ35" s="24">
        <f t="shared" si="28"/>
        <v>14662.87</v>
      </c>
      <c r="GA35" s="24">
        <f t="shared" si="28"/>
        <v>395879.32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72414045.090000033</v>
      </c>
      <c r="GJ35" s="38" t="s">
        <v>606</v>
      </c>
      <c r="GK35" s="3">
        <v>450000</v>
      </c>
      <c r="GL35" s="19" t="s">
        <v>553</v>
      </c>
      <c r="GM35" s="3"/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9">+E33+E35</f>
        <v>806832.81</v>
      </c>
      <c r="F36" s="24">
        <f t="shared" si="29"/>
        <v>3137759.29</v>
      </c>
      <c r="G36" s="24">
        <f t="shared" si="29"/>
        <v>717667.97</v>
      </c>
      <c r="H36" s="24">
        <f t="shared" si="29"/>
        <v>2345719.9</v>
      </c>
      <c r="I36" s="24">
        <f t="shared" si="29"/>
        <v>164770.44</v>
      </c>
      <c r="J36" s="24">
        <f t="shared" si="29"/>
        <v>125290.27</v>
      </c>
      <c r="K36" s="24">
        <f t="shared" si="29"/>
        <v>770103.52</v>
      </c>
      <c r="L36" s="24">
        <f t="shared" si="29"/>
        <v>179988.08000000002</v>
      </c>
      <c r="M36" s="24">
        <f t="shared" si="29"/>
        <v>68209.010000000009</v>
      </c>
      <c r="N36" s="24">
        <f t="shared" si="29"/>
        <v>274618.33999999997</v>
      </c>
      <c r="O36" s="24">
        <f t="shared" si="29"/>
        <v>241855.85</v>
      </c>
      <c r="P36" s="24">
        <f t="shared" si="29"/>
        <v>7242872.0999999996</v>
      </c>
      <c r="Q36" s="24">
        <f t="shared" si="29"/>
        <v>1609135.1600000001</v>
      </c>
      <c r="R36" s="24">
        <f t="shared" si="29"/>
        <v>21633.07</v>
      </c>
      <c r="S36" s="24">
        <f t="shared" si="29"/>
        <v>2424151.4</v>
      </c>
      <c r="T36" s="24">
        <f t="shared" si="29"/>
        <v>105541.82</v>
      </c>
      <c r="U36" s="24">
        <f t="shared" si="29"/>
        <v>208238.9</v>
      </c>
      <c r="V36" s="24">
        <f t="shared" si="29"/>
        <v>46883.89</v>
      </c>
      <c r="W36" s="24">
        <f t="shared" si="29"/>
        <v>25335.32</v>
      </c>
      <c r="X36" s="24">
        <f t="shared" si="29"/>
        <v>40499.53</v>
      </c>
      <c r="Y36" s="24">
        <f t="shared" si="29"/>
        <v>17016.21</v>
      </c>
      <c r="Z36" s="24">
        <f t="shared" si="29"/>
        <v>17929.560000000001</v>
      </c>
      <c r="AA36" s="24">
        <f t="shared" si="29"/>
        <v>41165.29</v>
      </c>
      <c r="AB36" s="24">
        <f t="shared" si="29"/>
        <v>50768.639999999999</v>
      </c>
      <c r="AC36" s="24">
        <f t="shared" si="29"/>
        <v>2944355.58</v>
      </c>
      <c r="AD36" s="24">
        <f t="shared" si="29"/>
        <v>5512217.9000000004</v>
      </c>
      <c r="AE36" s="24">
        <f t="shared" si="29"/>
        <v>139691.16999999998</v>
      </c>
      <c r="AF36" s="24">
        <f t="shared" si="29"/>
        <v>84858.68</v>
      </c>
      <c r="AG36" s="24">
        <f t="shared" si="29"/>
        <v>69084.820000000007</v>
      </c>
      <c r="AH36" s="24">
        <f t="shared" si="29"/>
        <v>53725.869999999995</v>
      </c>
      <c r="AI36" s="24">
        <f t="shared" si="29"/>
        <v>349568.05</v>
      </c>
      <c r="AJ36" s="24">
        <f t="shared" si="29"/>
        <v>136774.56</v>
      </c>
      <c r="AK36" s="24">
        <f t="shared" si="29"/>
        <v>39851.51</v>
      </c>
      <c r="AL36" s="24">
        <f t="shared" si="29"/>
        <v>55763.67</v>
      </c>
      <c r="AM36" s="24">
        <f t="shared" si="29"/>
        <v>53041.95</v>
      </c>
      <c r="AN36" s="24">
        <f t="shared" si="29"/>
        <v>43205.13</v>
      </c>
      <c r="AO36" s="24">
        <f t="shared" si="29"/>
        <v>57819.850000000006</v>
      </c>
      <c r="AP36" s="24">
        <f t="shared" si="29"/>
        <v>58908.800000000003</v>
      </c>
      <c r="AQ36" s="24">
        <f t="shared" si="29"/>
        <v>532820.44999999995</v>
      </c>
      <c r="AR36" s="24">
        <f t="shared" si="29"/>
        <v>9412634.6199999992</v>
      </c>
      <c r="AS36" s="24">
        <f t="shared" si="29"/>
        <v>81008.27</v>
      </c>
      <c r="AT36" s="24">
        <f t="shared" si="29"/>
        <v>7297297.8599999994</v>
      </c>
      <c r="AU36" s="24">
        <f t="shared" si="29"/>
        <v>702772.26</v>
      </c>
      <c r="AV36" s="24">
        <f t="shared" si="29"/>
        <v>335784.88</v>
      </c>
      <c r="AW36" s="24">
        <f t="shared" si="29"/>
        <v>51066.780000000006</v>
      </c>
      <c r="AX36" s="24">
        <f t="shared" si="29"/>
        <v>108078.62</v>
      </c>
      <c r="AY36" s="24">
        <f t="shared" si="29"/>
        <v>40931.300000000003</v>
      </c>
      <c r="AZ36" s="24">
        <f t="shared" si="29"/>
        <v>13729.14</v>
      </c>
      <c r="BA36" s="24">
        <f t="shared" si="29"/>
        <v>132891.32</v>
      </c>
      <c r="BB36" s="24">
        <f t="shared" si="29"/>
        <v>1033154.71</v>
      </c>
      <c r="BC36" s="24">
        <f t="shared" si="29"/>
        <v>1044229.59</v>
      </c>
      <c r="BD36" s="24">
        <f t="shared" si="29"/>
        <v>1120306.1099999999</v>
      </c>
      <c r="BE36" s="24">
        <f t="shared" si="29"/>
        <v>1663078.68</v>
      </c>
      <c r="BF36" s="24">
        <f t="shared" si="29"/>
        <v>97177.05</v>
      </c>
      <c r="BG36" s="24">
        <f t="shared" si="29"/>
        <v>208747.77000000002</v>
      </c>
      <c r="BH36" s="24">
        <f t="shared" si="29"/>
        <v>2734793.75</v>
      </c>
      <c r="BI36" s="24">
        <f t="shared" si="29"/>
        <v>237901.87</v>
      </c>
      <c r="BJ36" s="24">
        <f t="shared" si="29"/>
        <v>145697.95000000001</v>
      </c>
      <c r="BK36" s="24">
        <f t="shared" si="29"/>
        <v>112482.93000000001</v>
      </c>
      <c r="BL36" s="24">
        <f t="shared" si="29"/>
        <v>774745.78</v>
      </c>
      <c r="BM36" s="24">
        <f t="shared" si="29"/>
        <v>1411077.1400000001</v>
      </c>
      <c r="BN36" s="24">
        <f t="shared" si="29"/>
        <v>50480.15</v>
      </c>
      <c r="BO36" s="24">
        <f t="shared" si="29"/>
        <v>86474.47</v>
      </c>
      <c r="BP36" s="24">
        <f t="shared" si="29"/>
        <v>209763.63</v>
      </c>
      <c r="BQ36" s="24">
        <f t="shared" ref="BQ36:EB36" si="30">+BQ33+BQ35</f>
        <v>301215.31</v>
      </c>
      <c r="BR36" s="24">
        <f t="shared" si="30"/>
        <v>75983.5</v>
      </c>
      <c r="BS36" s="24">
        <f t="shared" si="30"/>
        <v>516817.38</v>
      </c>
      <c r="BT36" s="24">
        <f t="shared" si="30"/>
        <v>532119.06999999995</v>
      </c>
      <c r="BU36" s="24">
        <f t="shared" si="30"/>
        <v>95698.12</v>
      </c>
      <c r="BV36" s="24">
        <f t="shared" si="30"/>
        <v>56353.37</v>
      </c>
      <c r="BW36" s="24">
        <f t="shared" si="30"/>
        <v>41323.5</v>
      </c>
      <c r="BX36" s="24">
        <f t="shared" si="30"/>
        <v>149926.57</v>
      </c>
      <c r="BY36" s="24">
        <f t="shared" si="30"/>
        <v>204554.94</v>
      </c>
      <c r="BZ36" s="24">
        <f t="shared" si="30"/>
        <v>2004.8899999999999</v>
      </c>
      <c r="CA36" s="24">
        <f t="shared" si="30"/>
        <v>80585.02</v>
      </c>
      <c r="CB36" s="24">
        <f t="shared" si="30"/>
        <v>21566.690000000002</v>
      </c>
      <c r="CC36" s="24">
        <f t="shared" si="30"/>
        <v>38377.64</v>
      </c>
      <c r="CD36" s="24">
        <f t="shared" si="30"/>
        <v>8020507.4199999999</v>
      </c>
      <c r="CE36" s="24">
        <f t="shared" si="30"/>
        <v>48523.26</v>
      </c>
      <c r="CF36" s="24">
        <f t="shared" si="30"/>
        <v>26846.45</v>
      </c>
      <c r="CG36" s="24">
        <f t="shared" si="30"/>
        <v>74005.5</v>
      </c>
      <c r="CH36" s="24">
        <f t="shared" si="30"/>
        <v>42628.5</v>
      </c>
      <c r="CI36" s="24">
        <f t="shared" si="30"/>
        <v>36620.699999999997</v>
      </c>
      <c r="CJ36" s="24">
        <f t="shared" si="30"/>
        <v>22256.73</v>
      </c>
      <c r="CK36" s="24">
        <f t="shared" si="30"/>
        <v>64788.24</v>
      </c>
      <c r="CL36" s="24">
        <f t="shared" si="30"/>
        <v>133372.03</v>
      </c>
      <c r="CM36" s="24">
        <f t="shared" si="30"/>
        <v>534341.78</v>
      </c>
      <c r="CN36" s="24">
        <f t="shared" si="30"/>
        <v>228507.77000000002</v>
      </c>
      <c r="CO36" s="24">
        <f t="shared" si="30"/>
        <v>141049.29</v>
      </c>
      <c r="CP36" s="24">
        <f t="shared" si="30"/>
        <v>2722543.75</v>
      </c>
      <c r="CQ36" s="24">
        <f t="shared" si="30"/>
        <v>1630545.54</v>
      </c>
      <c r="CR36" s="24">
        <f t="shared" si="30"/>
        <v>132137.41</v>
      </c>
      <c r="CS36" s="24">
        <f t="shared" si="30"/>
        <v>108800.48999999999</v>
      </c>
      <c r="CT36" s="24">
        <f t="shared" si="30"/>
        <v>56615.61</v>
      </c>
      <c r="CU36" s="24">
        <f t="shared" si="30"/>
        <v>66695.209999999992</v>
      </c>
      <c r="CV36" s="24">
        <f t="shared" si="30"/>
        <v>25724.23</v>
      </c>
      <c r="CW36" s="24">
        <f t="shared" si="30"/>
        <v>36613.379999999997</v>
      </c>
      <c r="CX36" s="24">
        <f t="shared" si="30"/>
        <v>28303.83</v>
      </c>
      <c r="CY36" s="24">
        <f t="shared" si="30"/>
        <v>44612.509999999995</v>
      </c>
      <c r="CZ36" s="24">
        <f t="shared" si="30"/>
        <v>51596.25</v>
      </c>
      <c r="DA36" s="24">
        <f t="shared" si="30"/>
        <v>44642.03</v>
      </c>
      <c r="DB36" s="24">
        <f t="shared" si="30"/>
        <v>240025.12000000002</v>
      </c>
      <c r="DC36" s="24">
        <f t="shared" si="30"/>
        <v>49295.040000000001</v>
      </c>
      <c r="DD36" s="24">
        <f t="shared" si="30"/>
        <v>53350.939999999995</v>
      </c>
      <c r="DE36" s="24">
        <f t="shared" si="30"/>
        <v>57104.68</v>
      </c>
      <c r="DF36" s="24">
        <f t="shared" si="30"/>
        <v>17227.27</v>
      </c>
      <c r="DG36" s="24">
        <f t="shared" si="30"/>
        <v>30280.71</v>
      </c>
      <c r="DH36" s="24">
        <f t="shared" si="30"/>
        <v>2042520.5</v>
      </c>
      <c r="DI36" s="24">
        <f t="shared" si="30"/>
        <v>36319.29</v>
      </c>
      <c r="DJ36" s="24">
        <f t="shared" si="30"/>
        <v>245585.92000000001</v>
      </c>
      <c r="DK36" s="24">
        <f t="shared" si="30"/>
        <v>443972.51</v>
      </c>
      <c r="DL36" s="24">
        <f t="shared" si="30"/>
        <v>68404.84</v>
      </c>
      <c r="DM36" s="24">
        <f t="shared" si="30"/>
        <v>47920.14</v>
      </c>
      <c r="DN36" s="24">
        <f t="shared" si="30"/>
        <v>565480.14</v>
      </c>
      <c r="DO36" s="24">
        <f t="shared" si="30"/>
        <v>79238.03</v>
      </c>
      <c r="DP36" s="24">
        <f t="shared" si="30"/>
        <v>155120.07</v>
      </c>
      <c r="DQ36" s="24">
        <f t="shared" si="30"/>
        <v>226993.28999999998</v>
      </c>
      <c r="DR36" s="24">
        <f t="shared" si="30"/>
        <v>45331.45</v>
      </c>
      <c r="DS36" s="24">
        <f t="shared" si="30"/>
        <v>77538.44</v>
      </c>
      <c r="DT36" s="24">
        <f t="shared" si="30"/>
        <v>72090.22</v>
      </c>
      <c r="DU36" s="24">
        <f t="shared" si="30"/>
        <v>61269.75</v>
      </c>
      <c r="DV36" s="24">
        <f t="shared" si="30"/>
        <v>6910.57</v>
      </c>
      <c r="DW36" s="24">
        <f t="shared" si="30"/>
        <v>49248.6</v>
      </c>
      <c r="DX36" s="24">
        <f t="shared" si="30"/>
        <v>22981.42</v>
      </c>
      <c r="DY36" s="24">
        <f t="shared" si="30"/>
        <v>24650.77</v>
      </c>
      <c r="DZ36" s="24">
        <f t="shared" si="30"/>
        <v>8153.5499999999993</v>
      </c>
      <c r="EA36" s="24">
        <f t="shared" si="30"/>
        <v>45707.46</v>
      </c>
      <c r="EB36" s="24">
        <f t="shared" si="30"/>
        <v>286014.53000000003</v>
      </c>
      <c r="EC36" s="24">
        <f t="shared" ref="EC36:GF36" si="31">+EC33+EC35</f>
        <v>69502.040000000008</v>
      </c>
      <c r="ED36" s="24">
        <f t="shared" si="31"/>
        <v>87334.19</v>
      </c>
      <c r="EE36" s="24">
        <f t="shared" si="31"/>
        <v>66241.759999999995</v>
      </c>
      <c r="EF36" s="24">
        <f t="shared" si="31"/>
        <v>250002.87</v>
      </c>
      <c r="EG36" s="24">
        <f t="shared" si="31"/>
        <v>22761.49</v>
      </c>
      <c r="EH36" s="24">
        <f t="shared" si="31"/>
        <v>66370.679999999993</v>
      </c>
      <c r="EI36" s="24">
        <f t="shared" si="31"/>
        <v>65544.89</v>
      </c>
      <c r="EJ36" s="24">
        <f t="shared" si="31"/>
        <v>19547.620000000003</v>
      </c>
      <c r="EK36" s="24">
        <f t="shared" si="31"/>
        <v>793307.17999999993</v>
      </c>
      <c r="EL36" s="24">
        <f t="shared" si="31"/>
        <v>918422.11999999988</v>
      </c>
      <c r="EM36" s="24">
        <f t="shared" si="31"/>
        <v>62432.49</v>
      </c>
      <c r="EN36" s="24">
        <f t="shared" si="31"/>
        <v>62464.479999999996</v>
      </c>
      <c r="EO36" s="24">
        <f t="shared" si="31"/>
        <v>63229.229999999996</v>
      </c>
      <c r="EP36" s="24">
        <f t="shared" si="31"/>
        <v>64371</v>
      </c>
      <c r="EQ36" s="24">
        <f t="shared" si="31"/>
        <v>41873</v>
      </c>
      <c r="ER36" s="24">
        <f t="shared" si="31"/>
        <v>59890.04</v>
      </c>
      <c r="ES36" s="24">
        <f t="shared" si="31"/>
        <v>226452.96000000002</v>
      </c>
      <c r="ET36" s="24">
        <f t="shared" si="31"/>
        <v>67786.510000000009</v>
      </c>
      <c r="EU36" s="24">
        <f t="shared" si="31"/>
        <v>46295.81</v>
      </c>
      <c r="EV36" s="24">
        <f t="shared" si="31"/>
        <v>47236.72</v>
      </c>
      <c r="EW36" s="24">
        <f t="shared" si="31"/>
        <v>67211.149999999994</v>
      </c>
      <c r="EX36" s="24">
        <f t="shared" si="31"/>
        <v>0</v>
      </c>
      <c r="EY36" s="24">
        <f t="shared" si="31"/>
        <v>61858.14</v>
      </c>
      <c r="EZ36" s="24">
        <f t="shared" si="31"/>
        <v>32106.14</v>
      </c>
      <c r="FA36" s="24">
        <f t="shared" si="31"/>
        <v>14879.63</v>
      </c>
      <c r="FB36" s="24">
        <f t="shared" si="31"/>
        <v>19463.580000000002</v>
      </c>
      <c r="FC36" s="24">
        <f t="shared" si="31"/>
        <v>444856.8</v>
      </c>
      <c r="FD36" s="24">
        <f t="shared" si="31"/>
        <v>99808.09</v>
      </c>
      <c r="FE36" s="24">
        <f t="shared" si="31"/>
        <v>405908.68</v>
      </c>
      <c r="FF36" s="24">
        <f t="shared" si="31"/>
        <v>68712.11</v>
      </c>
      <c r="FG36" s="24">
        <f t="shared" si="31"/>
        <v>49163.520000000004</v>
      </c>
      <c r="FH36" s="24">
        <f t="shared" si="31"/>
        <v>42986.94</v>
      </c>
      <c r="FI36" s="24">
        <f t="shared" si="31"/>
        <v>22286.39</v>
      </c>
      <c r="FJ36" s="24">
        <f t="shared" si="31"/>
        <v>47531.83</v>
      </c>
      <c r="FK36" s="24">
        <f t="shared" si="31"/>
        <v>205098.81999999998</v>
      </c>
      <c r="FL36" s="24">
        <f t="shared" si="31"/>
        <v>134667.43</v>
      </c>
      <c r="FM36" s="24">
        <f t="shared" si="31"/>
        <v>388068.81</v>
      </c>
      <c r="FN36" s="24">
        <f t="shared" si="31"/>
        <v>400866.73</v>
      </c>
      <c r="FO36" s="24">
        <f t="shared" si="31"/>
        <v>329724.59999999998</v>
      </c>
      <c r="FP36" s="24">
        <f t="shared" si="31"/>
        <v>1681886.74</v>
      </c>
      <c r="FQ36" s="24">
        <f t="shared" si="31"/>
        <v>267533.32</v>
      </c>
      <c r="FR36" s="24">
        <f t="shared" si="31"/>
        <v>299978.23</v>
      </c>
      <c r="FS36" s="24">
        <f t="shared" si="31"/>
        <v>168295.27000000002</v>
      </c>
      <c r="FT36" s="24">
        <f t="shared" si="31"/>
        <v>49080.27</v>
      </c>
      <c r="FU36" s="24">
        <f t="shared" si="31"/>
        <v>61294.67</v>
      </c>
      <c r="FV36" s="24">
        <f t="shared" si="31"/>
        <v>63957.41</v>
      </c>
      <c r="FW36" s="24">
        <f t="shared" si="31"/>
        <v>123239.84</v>
      </c>
      <c r="FX36" s="24">
        <f t="shared" si="31"/>
        <v>149751.94</v>
      </c>
      <c r="FY36" s="24">
        <f t="shared" si="31"/>
        <v>77696.740000000005</v>
      </c>
      <c r="FZ36" s="24">
        <f t="shared" si="31"/>
        <v>25733.03</v>
      </c>
      <c r="GA36" s="24">
        <f t="shared" si="31"/>
        <v>515919.19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90840153.270000041</v>
      </c>
      <c r="GJ36" s="38" t="s">
        <v>607</v>
      </c>
      <c r="GK36" s="3">
        <f>SUM(GK33:GK35)</f>
        <v>56438573</v>
      </c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1976501.87</v>
      </c>
      <c r="F37" s="24">
        <f t="shared" si="32"/>
        <v>7566225.5300000003</v>
      </c>
      <c r="G37" s="24">
        <f t="shared" si="32"/>
        <v>1757306.52</v>
      </c>
      <c r="H37" s="24">
        <f t="shared" si="32"/>
        <v>5331960</v>
      </c>
      <c r="I37" s="24">
        <f t="shared" si="32"/>
        <v>331560</v>
      </c>
      <c r="J37" s="24">
        <f t="shared" si="32"/>
        <v>259693.92</v>
      </c>
      <c r="K37" s="24">
        <f t="shared" si="32"/>
        <v>1862398.09</v>
      </c>
      <c r="L37" s="24">
        <f t="shared" si="32"/>
        <v>384586.41</v>
      </c>
      <c r="M37" s="24">
        <f t="shared" si="32"/>
        <v>157360.95000000001</v>
      </c>
      <c r="N37" s="24">
        <f t="shared" si="32"/>
        <v>643419</v>
      </c>
      <c r="O37" s="24">
        <f t="shared" si="32"/>
        <v>612895.07999999996</v>
      </c>
      <c r="P37" s="24">
        <f t="shared" si="32"/>
        <v>17669843.199999999</v>
      </c>
      <c r="Q37" s="24">
        <f t="shared" si="32"/>
        <v>3830778</v>
      </c>
      <c r="R37" s="24">
        <f t="shared" si="32"/>
        <v>43404.04</v>
      </c>
      <c r="S37" s="24">
        <f t="shared" si="32"/>
        <v>5682873.8399999999</v>
      </c>
      <c r="T37" s="24">
        <f t="shared" si="32"/>
        <v>213593.04</v>
      </c>
      <c r="U37" s="24">
        <f t="shared" si="32"/>
        <v>462168.59</v>
      </c>
      <c r="V37" s="24">
        <f t="shared" si="32"/>
        <v>78998.83</v>
      </c>
      <c r="W37" s="24">
        <f t="shared" si="32"/>
        <v>40105.57</v>
      </c>
      <c r="X37" s="24">
        <f t="shared" si="32"/>
        <v>69076.06</v>
      </c>
      <c r="Y37" s="24">
        <f t="shared" si="32"/>
        <v>32391.06</v>
      </c>
      <c r="Z37" s="24">
        <f t="shared" si="32"/>
        <v>33295.46</v>
      </c>
      <c r="AA37" s="24">
        <f t="shared" si="32"/>
        <v>72320.13</v>
      </c>
      <c r="AB37" s="24">
        <f t="shared" si="32"/>
        <v>107403.3</v>
      </c>
      <c r="AC37" s="24">
        <f t="shared" si="32"/>
        <v>6670841.7199999997</v>
      </c>
      <c r="AD37" s="24">
        <f t="shared" si="32"/>
        <v>13166097.300000001</v>
      </c>
      <c r="AE37" s="24">
        <f t="shared" si="32"/>
        <v>315179.68</v>
      </c>
      <c r="AF37" s="24">
        <f t="shared" si="32"/>
        <v>197139.53</v>
      </c>
      <c r="AG37" s="24">
        <f t="shared" si="32"/>
        <v>130881.12</v>
      </c>
      <c r="AH37" s="24">
        <f t="shared" si="32"/>
        <v>105139.03</v>
      </c>
      <c r="AI37" s="24">
        <f t="shared" si="32"/>
        <v>727065.92</v>
      </c>
      <c r="AJ37" s="24">
        <f t="shared" si="32"/>
        <v>294814.49</v>
      </c>
      <c r="AK37" s="24">
        <f t="shared" si="32"/>
        <v>80962.11</v>
      </c>
      <c r="AL37" s="24">
        <f t="shared" si="32"/>
        <v>115403.74</v>
      </c>
      <c r="AM37" s="24">
        <f t="shared" si="32"/>
        <v>95171.82</v>
      </c>
      <c r="AN37" s="24">
        <f t="shared" si="32"/>
        <v>94489.02</v>
      </c>
      <c r="AO37" s="24">
        <f t="shared" si="32"/>
        <v>113196.08</v>
      </c>
      <c r="AP37" s="24">
        <f t="shared" si="32"/>
        <v>123036.37</v>
      </c>
      <c r="AQ37" s="24">
        <f t="shared" si="32"/>
        <v>1157010.3</v>
      </c>
      <c r="AR37" s="24">
        <f t="shared" si="32"/>
        <v>23142758.719999999</v>
      </c>
      <c r="AS37" s="24">
        <f t="shared" si="32"/>
        <v>158555.41</v>
      </c>
      <c r="AT37" s="24">
        <f t="shared" si="32"/>
        <v>17093340</v>
      </c>
      <c r="AU37" s="24">
        <f t="shared" si="32"/>
        <v>1615822.34</v>
      </c>
      <c r="AV37" s="24">
        <f t="shared" si="32"/>
        <v>719999.89</v>
      </c>
      <c r="AW37" s="24">
        <f t="shared" si="32"/>
        <v>48668.5</v>
      </c>
      <c r="AX37" s="24">
        <f t="shared" si="32"/>
        <v>209281.75</v>
      </c>
      <c r="AY37" s="24">
        <f t="shared" si="32"/>
        <v>92835</v>
      </c>
      <c r="AZ37" s="24">
        <f t="shared" si="32"/>
        <v>28427.279999999999</v>
      </c>
      <c r="BA37" s="24">
        <f t="shared" si="32"/>
        <v>269483.12</v>
      </c>
      <c r="BB37" s="24">
        <f t="shared" si="32"/>
        <v>2440008.2799999998</v>
      </c>
      <c r="BC37" s="24">
        <f t="shared" si="32"/>
        <v>2409439.5699999998</v>
      </c>
      <c r="BD37" s="24">
        <f t="shared" si="32"/>
        <v>2612047.5</v>
      </c>
      <c r="BE37" s="24">
        <f t="shared" si="32"/>
        <v>3664533.68</v>
      </c>
      <c r="BF37" s="24">
        <f t="shared" si="32"/>
        <v>205110.89</v>
      </c>
      <c r="BG37" s="24">
        <f t="shared" si="32"/>
        <v>488698.26</v>
      </c>
      <c r="BH37" s="24">
        <f t="shared" si="32"/>
        <v>6140173.9900000002</v>
      </c>
      <c r="BI37" s="24">
        <f t="shared" si="32"/>
        <v>512280.91</v>
      </c>
      <c r="BJ37" s="24">
        <f t="shared" si="32"/>
        <v>329225.81</v>
      </c>
      <c r="BK37" s="24">
        <f t="shared" si="32"/>
        <v>237682.85</v>
      </c>
      <c r="BL37" s="24">
        <f t="shared" si="32"/>
        <v>1764488.14</v>
      </c>
      <c r="BM37" s="24">
        <f t="shared" si="32"/>
        <v>3205826.26</v>
      </c>
      <c r="BN37" s="24">
        <f t="shared" si="32"/>
        <v>95923.1</v>
      </c>
      <c r="BO37" s="24">
        <f t="shared" si="32"/>
        <v>162224.23000000001</v>
      </c>
      <c r="BP37" s="24">
        <f t="shared" si="32"/>
        <v>458842.73</v>
      </c>
      <c r="BQ37" s="24">
        <f t="shared" ref="BQ37:EB37" si="33">ROUND(BQ27*0.9,2)</f>
        <v>654643.53</v>
      </c>
      <c r="BR37" s="24">
        <f t="shared" si="33"/>
        <v>164972.95000000001</v>
      </c>
      <c r="BS37" s="24">
        <f t="shared" si="33"/>
        <v>1209551.3999999999</v>
      </c>
      <c r="BT37" s="24">
        <f t="shared" si="33"/>
        <v>1186500.04</v>
      </c>
      <c r="BU37" s="24">
        <f t="shared" si="33"/>
        <v>208366.2</v>
      </c>
      <c r="BV37" s="24">
        <f t="shared" si="33"/>
        <v>127733.19</v>
      </c>
      <c r="BW37" s="24">
        <f t="shared" si="33"/>
        <v>72025.62</v>
      </c>
      <c r="BX37" s="24">
        <f t="shared" si="33"/>
        <v>327365.94</v>
      </c>
      <c r="BY37" s="24">
        <f t="shared" si="33"/>
        <v>467874.58</v>
      </c>
      <c r="BZ37" s="24">
        <f t="shared" si="33"/>
        <v>1628.55</v>
      </c>
      <c r="CA37" s="24">
        <f t="shared" si="33"/>
        <v>171868.73</v>
      </c>
      <c r="CB37" s="24">
        <f t="shared" si="33"/>
        <v>40939.78</v>
      </c>
      <c r="CC37" s="24">
        <f t="shared" si="33"/>
        <v>42195.65</v>
      </c>
      <c r="CD37" s="24">
        <f t="shared" si="33"/>
        <v>18559202.800000001</v>
      </c>
      <c r="CE37" s="24">
        <f t="shared" si="33"/>
        <v>89837.23</v>
      </c>
      <c r="CF37" s="24">
        <f t="shared" si="33"/>
        <v>50156.69</v>
      </c>
      <c r="CG37" s="24">
        <f t="shared" si="33"/>
        <v>139372.35999999999</v>
      </c>
      <c r="CH37" s="24">
        <f t="shared" si="33"/>
        <v>72829.33</v>
      </c>
      <c r="CI37" s="24">
        <f t="shared" si="33"/>
        <v>74442.720000000001</v>
      </c>
      <c r="CJ37" s="24">
        <f t="shared" si="33"/>
        <v>32570.57</v>
      </c>
      <c r="CK37" s="24">
        <f t="shared" si="33"/>
        <v>116260.64</v>
      </c>
      <c r="CL37" s="24">
        <f t="shared" si="33"/>
        <v>308898.59000000003</v>
      </c>
      <c r="CM37" s="24">
        <f t="shared" si="33"/>
        <v>1184878.8899999999</v>
      </c>
      <c r="CN37" s="24">
        <f t="shared" si="33"/>
        <v>522812.91</v>
      </c>
      <c r="CO37" s="24">
        <f t="shared" si="33"/>
        <v>305540.55</v>
      </c>
      <c r="CP37" s="24">
        <f t="shared" si="33"/>
        <v>6089187.7800000003</v>
      </c>
      <c r="CQ37" s="24">
        <f t="shared" si="33"/>
        <v>3662080.2</v>
      </c>
      <c r="CR37" s="24">
        <f t="shared" si="33"/>
        <v>296798.61</v>
      </c>
      <c r="CS37" s="24">
        <f t="shared" si="33"/>
        <v>250669.8</v>
      </c>
      <c r="CT37" s="24">
        <f t="shared" si="33"/>
        <v>122748.35</v>
      </c>
      <c r="CU37" s="24">
        <f t="shared" si="33"/>
        <v>147174.29999999999</v>
      </c>
      <c r="CV37" s="24">
        <f t="shared" si="33"/>
        <v>51372.41</v>
      </c>
      <c r="CW37" s="24">
        <f t="shared" si="33"/>
        <v>37787.85</v>
      </c>
      <c r="CX37" s="24">
        <f t="shared" si="33"/>
        <v>41599.67</v>
      </c>
      <c r="CY37" s="24">
        <f t="shared" si="33"/>
        <v>82663.94</v>
      </c>
      <c r="CZ37" s="24">
        <f t="shared" si="33"/>
        <v>97131.1</v>
      </c>
      <c r="DA37" s="24">
        <f t="shared" si="33"/>
        <v>79143.3</v>
      </c>
      <c r="DB37" s="24">
        <f t="shared" si="33"/>
        <v>523797.53</v>
      </c>
      <c r="DC37" s="24">
        <f t="shared" si="33"/>
        <v>95037.98</v>
      </c>
      <c r="DD37" s="24">
        <f t="shared" si="33"/>
        <v>111846.11</v>
      </c>
      <c r="DE37" s="24">
        <f t="shared" si="33"/>
        <v>112770.36</v>
      </c>
      <c r="DF37" s="24">
        <f t="shared" si="33"/>
        <v>35879.9</v>
      </c>
      <c r="DG37" s="24">
        <f t="shared" si="33"/>
        <v>62294.12</v>
      </c>
      <c r="DH37" s="24">
        <f t="shared" si="33"/>
        <v>4412977.2</v>
      </c>
      <c r="DI37" s="24">
        <f t="shared" si="33"/>
        <v>28278.14</v>
      </c>
      <c r="DJ37" s="24">
        <f t="shared" si="33"/>
        <v>526492.39</v>
      </c>
      <c r="DK37" s="24">
        <f t="shared" si="33"/>
        <v>912459.9</v>
      </c>
      <c r="DL37" s="24">
        <f t="shared" si="33"/>
        <v>157263.29999999999</v>
      </c>
      <c r="DM37" s="24">
        <f t="shared" si="33"/>
        <v>99970.63</v>
      </c>
      <c r="DN37" s="24">
        <f t="shared" si="33"/>
        <v>1218751.7</v>
      </c>
      <c r="DO37" s="24">
        <f t="shared" si="33"/>
        <v>159445.54999999999</v>
      </c>
      <c r="DP37" s="24">
        <f t="shared" si="33"/>
        <v>344111.54</v>
      </c>
      <c r="DQ37" s="24">
        <f t="shared" si="33"/>
        <v>465822.16</v>
      </c>
      <c r="DR37" s="24">
        <f t="shared" si="33"/>
        <v>101218.5</v>
      </c>
      <c r="DS37" s="24">
        <f t="shared" si="33"/>
        <v>157034.88</v>
      </c>
      <c r="DT37" s="24">
        <f t="shared" si="33"/>
        <v>152430.51999999999</v>
      </c>
      <c r="DU37" s="24">
        <f t="shared" si="33"/>
        <v>134751.39000000001</v>
      </c>
      <c r="DV37" s="24">
        <f t="shared" si="33"/>
        <v>13952.9</v>
      </c>
      <c r="DW37" s="24">
        <f t="shared" si="33"/>
        <v>85955.81</v>
      </c>
      <c r="DX37" s="24">
        <f t="shared" si="33"/>
        <v>52122.9</v>
      </c>
      <c r="DY37" s="24">
        <f t="shared" si="33"/>
        <v>50166.33</v>
      </c>
      <c r="DZ37" s="24">
        <f t="shared" si="33"/>
        <v>16859.830000000002</v>
      </c>
      <c r="EA37" s="24">
        <f t="shared" si="33"/>
        <v>102472.51</v>
      </c>
      <c r="EB37" s="24">
        <f t="shared" si="33"/>
        <v>608072.28</v>
      </c>
      <c r="EC37" s="24">
        <f t="shared" ref="EC37:GF37" si="34">ROUND(EC27*0.9,2)</f>
        <v>130916.38</v>
      </c>
      <c r="ED37" s="24">
        <f t="shared" si="34"/>
        <v>159845.16</v>
      </c>
      <c r="EE37" s="24">
        <f t="shared" si="34"/>
        <v>121557.7</v>
      </c>
      <c r="EF37" s="24">
        <f t="shared" si="34"/>
        <v>608685.30000000005</v>
      </c>
      <c r="EG37" s="24">
        <f t="shared" si="34"/>
        <v>41589.9</v>
      </c>
      <c r="EH37" s="24">
        <f t="shared" si="34"/>
        <v>135488.95999999999</v>
      </c>
      <c r="EI37" s="24">
        <f t="shared" si="34"/>
        <v>132581.93</v>
      </c>
      <c r="EJ37" s="24">
        <f t="shared" si="34"/>
        <v>40056.74</v>
      </c>
      <c r="EK37" s="24">
        <f t="shared" si="34"/>
        <v>1833179.56</v>
      </c>
      <c r="EL37" s="24">
        <f t="shared" si="34"/>
        <v>1948241.33</v>
      </c>
      <c r="EM37" s="24">
        <f t="shared" si="34"/>
        <v>110696.97</v>
      </c>
      <c r="EN37" s="24">
        <f t="shared" si="34"/>
        <v>118140.3</v>
      </c>
      <c r="EO37" s="24">
        <f t="shared" si="34"/>
        <v>118184.33</v>
      </c>
      <c r="EP37" s="24">
        <f t="shared" si="34"/>
        <v>146758.57999999999</v>
      </c>
      <c r="EQ37" s="24">
        <f t="shared" si="34"/>
        <v>82964.3</v>
      </c>
      <c r="ER37" s="24">
        <f t="shared" si="34"/>
        <v>116396.52</v>
      </c>
      <c r="ES37" s="24">
        <f t="shared" si="34"/>
        <v>525310.87</v>
      </c>
      <c r="ET37" s="24">
        <f t="shared" si="34"/>
        <v>139803.44</v>
      </c>
      <c r="EU37" s="24">
        <f t="shared" si="34"/>
        <v>98638.36</v>
      </c>
      <c r="EV37" s="24">
        <f t="shared" si="34"/>
        <v>91979.19</v>
      </c>
      <c r="EW37" s="24">
        <f t="shared" si="34"/>
        <v>138515.15</v>
      </c>
      <c r="EX37" s="24">
        <f t="shared" si="34"/>
        <v>0</v>
      </c>
      <c r="EY37" s="24">
        <f t="shared" si="34"/>
        <v>154935</v>
      </c>
      <c r="EZ37" s="24">
        <f t="shared" si="34"/>
        <v>65871</v>
      </c>
      <c r="FA37" s="24">
        <f t="shared" si="34"/>
        <v>31222.85</v>
      </c>
      <c r="FB37" s="24">
        <f t="shared" si="34"/>
        <v>36746.83</v>
      </c>
      <c r="FC37" s="24">
        <f t="shared" si="34"/>
        <v>998905.01</v>
      </c>
      <c r="FD37" s="24">
        <f t="shared" si="34"/>
        <v>209270.79</v>
      </c>
      <c r="FE37" s="24">
        <f t="shared" si="34"/>
        <v>854689.38</v>
      </c>
      <c r="FF37" s="24">
        <f t="shared" si="34"/>
        <v>117848.62</v>
      </c>
      <c r="FG37" s="24">
        <f t="shared" si="34"/>
        <v>91086.03</v>
      </c>
      <c r="FH37" s="24">
        <f t="shared" si="34"/>
        <v>85011.4</v>
      </c>
      <c r="FI37" s="24">
        <f t="shared" si="34"/>
        <v>41955.15</v>
      </c>
      <c r="FJ37" s="24">
        <f t="shared" si="34"/>
        <v>85036.04</v>
      </c>
      <c r="FK37" s="24">
        <f t="shared" si="34"/>
        <v>443754.2</v>
      </c>
      <c r="FL37" s="24">
        <f t="shared" si="34"/>
        <v>289085.63</v>
      </c>
      <c r="FM37" s="24">
        <f t="shared" si="34"/>
        <v>742481.1</v>
      </c>
      <c r="FN37" s="24">
        <f t="shared" si="34"/>
        <v>872737.21</v>
      </c>
      <c r="FO37" s="24">
        <f t="shared" si="34"/>
        <v>709143.54</v>
      </c>
      <c r="FP37" s="24">
        <f t="shared" si="34"/>
        <v>3953349.46</v>
      </c>
      <c r="FQ37" s="24">
        <f t="shared" si="34"/>
        <v>603942.05000000005</v>
      </c>
      <c r="FR37" s="24">
        <f t="shared" si="34"/>
        <v>705313.06</v>
      </c>
      <c r="FS37" s="24">
        <f t="shared" si="34"/>
        <v>330346.12</v>
      </c>
      <c r="FT37" s="24">
        <f t="shared" si="34"/>
        <v>97576.62</v>
      </c>
      <c r="FU37" s="24">
        <f t="shared" si="34"/>
        <v>118985</v>
      </c>
      <c r="FV37" s="24">
        <f t="shared" si="34"/>
        <v>109471.92</v>
      </c>
      <c r="FW37" s="24">
        <f t="shared" si="34"/>
        <v>232510.38</v>
      </c>
      <c r="FX37" s="24">
        <f t="shared" si="34"/>
        <v>279535.21999999997</v>
      </c>
      <c r="FY37" s="24">
        <f t="shared" si="34"/>
        <v>148889.73000000001</v>
      </c>
      <c r="FZ37" s="24">
        <f t="shared" si="34"/>
        <v>48925.59</v>
      </c>
      <c r="GA37" s="24">
        <f t="shared" si="34"/>
        <v>1159973.8400000001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209003457.78000006</v>
      </c>
      <c r="GJ37" s="88" t="s">
        <v>608</v>
      </c>
      <c r="GK37" s="48">
        <v>522954.12</v>
      </c>
    </row>
    <row r="38" spans="1:256" ht="26.25">
      <c r="A38" s="43">
        <v>14</v>
      </c>
      <c r="B38" s="45" t="s">
        <v>609</v>
      </c>
      <c r="C38" s="16">
        <v>14</v>
      </c>
      <c r="E38" s="24">
        <f t="shared" ref="E38:BP38" si="35">MIN(E36,E37)</f>
        <v>806832.81</v>
      </c>
      <c r="F38" s="24">
        <f t="shared" si="35"/>
        <v>3137759.29</v>
      </c>
      <c r="G38" s="24">
        <f t="shared" si="35"/>
        <v>717667.97</v>
      </c>
      <c r="H38" s="24">
        <f t="shared" si="35"/>
        <v>2345719.9</v>
      </c>
      <c r="I38" s="24">
        <f t="shared" si="35"/>
        <v>164770.44</v>
      </c>
      <c r="J38" s="24">
        <f t="shared" si="35"/>
        <v>125290.27</v>
      </c>
      <c r="K38" s="24">
        <f t="shared" si="35"/>
        <v>770103.52</v>
      </c>
      <c r="L38" s="24">
        <f t="shared" si="35"/>
        <v>179988.08000000002</v>
      </c>
      <c r="M38" s="24">
        <f t="shared" si="35"/>
        <v>68209.010000000009</v>
      </c>
      <c r="N38" s="24">
        <f t="shared" si="35"/>
        <v>274618.33999999997</v>
      </c>
      <c r="O38" s="24">
        <f t="shared" si="35"/>
        <v>241855.85</v>
      </c>
      <c r="P38" s="24">
        <f t="shared" si="35"/>
        <v>7242872.0999999996</v>
      </c>
      <c r="Q38" s="24">
        <f t="shared" si="35"/>
        <v>1609135.1600000001</v>
      </c>
      <c r="R38" s="24">
        <f t="shared" si="35"/>
        <v>21633.07</v>
      </c>
      <c r="S38" s="24">
        <f t="shared" si="35"/>
        <v>2424151.4</v>
      </c>
      <c r="T38" s="24">
        <f t="shared" si="35"/>
        <v>105541.82</v>
      </c>
      <c r="U38" s="24">
        <f t="shared" si="35"/>
        <v>208238.9</v>
      </c>
      <c r="V38" s="24">
        <f t="shared" si="35"/>
        <v>46883.89</v>
      </c>
      <c r="W38" s="24">
        <f t="shared" si="35"/>
        <v>25335.32</v>
      </c>
      <c r="X38" s="24">
        <f t="shared" si="35"/>
        <v>40499.53</v>
      </c>
      <c r="Y38" s="24">
        <f t="shared" si="35"/>
        <v>17016.21</v>
      </c>
      <c r="Z38" s="24">
        <f t="shared" si="35"/>
        <v>17929.560000000001</v>
      </c>
      <c r="AA38" s="24">
        <f t="shared" si="35"/>
        <v>41165.29</v>
      </c>
      <c r="AB38" s="24">
        <f t="shared" si="35"/>
        <v>50768.639999999999</v>
      </c>
      <c r="AC38" s="24">
        <f t="shared" si="35"/>
        <v>2944355.58</v>
      </c>
      <c r="AD38" s="24">
        <f t="shared" si="35"/>
        <v>5512217.9000000004</v>
      </c>
      <c r="AE38" s="24">
        <f t="shared" si="35"/>
        <v>139691.16999999998</v>
      </c>
      <c r="AF38" s="24">
        <f t="shared" si="35"/>
        <v>84858.68</v>
      </c>
      <c r="AG38" s="24">
        <f t="shared" si="35"/>
        <v>69084.820000000007</v>
      </c>
      <c r="AH38" s="24">
        <f t="shared" si="35"/>
        <v>53725.869999999995</v>
      </c>
      <c r="AI38" s="24">
        <f t="shared" si="35"/>
        <v>349568.05</v>
      </c>
      <c r="AJ38" s="24">
        <f t="shared" si="35"/>
        <v>136774.56</v>
      </c>
      <c r="AK38" s="24">
        <f t="shared" si="35"/>
        <v>39851.51</v>
      </c>
      <c r="AL38" s="24">
        <f t="shared" si="35"/>
        <v>55763.67</v>
      </c>
      <c r="AM38" s="24">
        <f t="shared" si="35"/>
        <v>53041.95</v>
      </c>
      <c r="AN38" s="24">
        <f t="shared" si="35"/>
        <v>43205.13</v>
      </c>
      <c r="AO38" s="24">
        <f t="shared" si="35"/>
        <v>57819.850000000006</v>
      </c>
      <c r="AP38" s="24">
        <f t="shared" si="35"/>
        <v>58908.800000000003</v>
      </c>
      <c r="AQ38" s="24">
        <f t="shared" si="35"/>
        <v>532820.44999999995</v>
      </c>
      <c r="AR38" s="24">
        <f t="shared" si="35"/>
        <v>9412634.6199999992</v>
      </c>
      <c r="AS38" s="24">
        <f t="shared" si="35"/>
        <v>81008.27</v>
      </c>
      <c r="AT38" s="24">
        <f t="shared" si="35"/>
        <v>7297297.8599999994</v>
      </c>
      <c r="AU38" s="24">
        <f t="shared" si="35"/>
        <v>702772.26</v>
      </c>
      <c r="AV38" s="24">
        <f t="shared" si="35"/>
        <v>335784.88</v>
      </c>
      <c r="AW38" s="24">
        <f t="shared" si="35"/>
        <v>48668.5</v>
      </c>
      <c r="AX38" s="24">
        <f t="shared" si="35"/>
        <v>108078.62</v>
      </c>
      <c r="AY38" s="24">
        <f t="shared" si="35"/>
        <v>40931.300000000003</v>
      </c>
      <c r="AZ38" s="24">
        <f t="shared" si="35"/>
        <v>13729.14</v>
      </c>
      <c r="BA38" s="24">
        <f t="shared" si="35"/>
        <v>132891.32</v>
      </c>
      <c r="BB38" s="24">
        <f t="shared" si="35"/>
        <v>1033154.71</v>
      </c>
      <c r="BC38" s="24">
        <f t="shared" si="35"/>
        <v>1044229.59</v>
      </c>
      <c r="BD38" s="24">
        <f t="shared" si="35"/>
        <v>1120306.1099999999</v>
      </c>
      <c r="BE38" s="24">
        <f t="shared" si="35"/>
        <v>1663078.68</v>
      </c>
      <c r="BF38" s="24">
        <f t="shared" si="35"/>
        <v>97177.05</v>
      </c>
      <c r="BG38" s="24">
        <f t="shared" si="35"/>
        <v>208747.77000000002</v>
      </c>
      <c r="BH38" s="24">
        <f t="shared" si="35"/>
        <v>2734793.75</v>
      </c>
      <c r="BI38" s="24">
        <f t="shared" si="35"/>
        <v>237901.87</v>
      </c>
      <c r="BJ38" s="24">
        <f t="shared" si="35"/>
        <v>145697.95000000001</v>
      </c>
      <c r="BK38" s="24">
        <f t="shared" si="35"/>
        <v>112482.93000000001</v>
      </c>
      <c r="BL38" s="24">
        <f t="shared" si="35"/>
        <v>774745.78</v>
      </c>
      <c r="BM38" s="24">
        <f t="shared" si="35"/>
        <v>1411077.1400000001</v>
      </c>
      <c r="BN38" s="24">
        <f t="shared" si="35"/>
        <v>50480.15</v>
      </c>
      <c r="BO38" s="24">
        <f t="shared" si="35"/>
        <v>86474.47</v>
      </c>
      <c r="BP38" s="24">
        <f t="shared" si="35"/>
        <v>209763.63</v>
      </c>
      <c r="BQ38" s="24">
        <f t="shared" ref="BQ38:EB38" si="36">MIN(BQ36,BQ37)</f>
        <v>301215.31</v>
      </c>
      <c r="BR38" s="24">
        <f t="shared" si="36"/>
        <v>75983.5</v>
      </c>
      <c r="BS38" s="24">
        <f t="shared" si="36"/>
        <v>516817.38</v>
      </c>
      <c r="BT38" s="24">
        <f t="shared" si="36"/>
        <v>532119.06999999995</v>
      </c>
      <c r="BU38" s="24">
        <f t="shared" si="36"/>
        <v>95698.12</v>
      </c>
      <c r="BV38" s="24">
        <f t="shared" si="36"/>
        <v>56353.37</v>
      </c>
      <c r="BW38" s="24">
        <f t="shared" si="36"/>
        <v>41323.5</v>
      </c>
      <c r="BX38" s="24">
        <f t="shared" si="36"/>
        <v>149926.57</v>
      </c>
      <c r="BY38" s="24">
        <f t="shared" si="36"/>
        <v>204554.94</v>
      </c>
      <c r="BZ38" s="24">
        <f t="shared" si="36"/>
        <v>1628.55</v>
      </c>
      <c r="CA38" s="24">
        <f t="shared" si="36"/>
        <v>80585.02</v>
      </c>
      <c r="CB38" s="24">
        <f t="shared" si="36"/>
        <v>21566.690000000002</v>
      </c>
      <c r="CC38" s="24">
        <f t="shared" si="36"/>
        <v>38377.64</v>
      </c>
      <c r="CD38" s="24">
        <f t="shared" si="36"/>
        <v>8020507.4199999999</v>
      </c>
      <c r="CE38" s="24">
        <f t="shared" si="36"/>
        <v>48523.26</v>
      </c>
      <c r="CF38" s="24">
        <f t="shared" si="36"/>
        <v>26846.45</v>
      </c>
      <c r="CG38" s="24">
        <f t="shared" si="36"/>
        <v>74005.5</v>
      </c>
      <c r="CH38" s="24">
        <f t="shared" si="36"/>
        <v>42628.5</v>
      </c>
      <c r="CI38" s="24">
        <f t="shared" si="36"/>
        <v>36620.699999999997</v>
      </c>
      <c r="CJ38" s="24">
        <f t="shared" si="36"/>
        <v>22256.73</v>
      </c>
      <c r="CK38" s="24">
        <f t="shared" si="36"/>
        <v>64788.24</v>
      </c>
      <c r="CL38" s="24">
        <f t="shared" si="36"/>
        <v>133372.03</v>
      </c>
      <c r="CM38" s="24">
        <f t="shared" si="36"/>
        <v>534341.78</v>
      </c>
      <c r="CN38" s="24">
        <f t="shared" si="36"/>
        <v>228507.77000000002</v>
      </c>
      <c r="CO38" s="24">
        <f t="shared" si="36"/>
        <v>141049.29</v>
      </c>
      <c r="CP38" s="24">
        <f t="shared" si="36"/>
        <v>2722543.75</v>
      </c>
      <c r="CQ38" s="24">
        <f t="shared" si="36"/>
        <v>1630545.54</v>
      </c>
      <c r="CR38" s="24">
        <f t="shared" si="36"/>
        <v>132137.41</v>
      </c>
      <c r="CS38" s="24">
        <f t="shared" si="36"/>
        <v>108800.48999999999</v>
      </c>
      <c r="CT38" s="24">
        <f t="shared" si="36"/>
        <v>56615.61</v>
      </c>
      <c r="CU38" s="24">
        <f t="shared" si="36"/>
        <v>66695.209999999992</v>
      </c>
      <c r="CV38" s="24">
        <f t="shared" si="36"/>
        <v>25724.23</v>
      </c>
      <c r="CW38" s="24">
        <f t="shared" si="36"/>
        <v>36613.379999999997</v>
      </c>
      <c r="CX38" s="24">
        <f t="shared" si="36"/>
        <v>28303.83</v>
      </c>
      <c r="CY38" s="24">
        <f t="shared" si="36"/>
        <v>44612.509999999995</v>
      </c>
      <c r="CZ38" s="24">
        <f t="shared" si="36"/>
        <v>51596.25</v>
      </c>
      <c r="DA38" s="24">
        <f t="shared" si="36"/>
        <v>44642.03</v>
      </c>
      <c r="DB38" s="24">
        <f t="shared" si="36"/>
        <v>240025.12000000002</v>
      </c>
      <c r="DC38" s="24">
        <f t="shared" si="36"/>
        <v>49295.040000000001</v>
      </c>
      <c r="DD38" s="24">
        <f t="shared" si="36"/>
        <v>53350.939999999995</v>
      </c>
      <c r="DE38" s="24">
        <f t="shared" si="36"/>
        <v>57104.68</v>
      </c>
      <c r="DF38" s="24">
        <f t="shared" si="36"/>
        <v>17227.27</v>
      </c>
      <c r="DG38" s="24">
        <f t="shared" si="36"/>
        <v>30280.71</v>
      </c>
      <c r="DH38" s="24">
        <f t="shared" si="36"/>
        <v>2042520.5</v>
      </c>
      <c r="DI38" s="24">
        <f t="shared" si="36"/>
        <v>28278.14</v>
      </c>
      <c r="DJ38" s="24">
        <f t="shared" si="36"/>
        <v>245585.92000000001</v>
      </c>
      <c r="DK38" s="24">
        <f t="shared" si="36"/>
        <v>443972.51</v>
      </c>
      <c r="DL38" s="24">
        <f t="shared" si="36"/>
        <v>68404.84</v>
      </c>
      <c r="DM38" s="24">
        <f t="shared" si="36"/>
        <v>47920.14</v>
      </c>
      <c r="DN38" s="24">
        <f t="shared" si="36"/>
        <v>565480.14</v>
      </c>
      <c r="DO38" s="24">
        <f t="shared" si="36"/>
        <v>79238.03</v>
      </c>
      <c r="DP38" s="24">
        <f t="shared" si="36"/>
        <v>155120.07</v>
      </c>
      <c r="DQ38" s="24">
        <f t="shared" si="36"/>
        <v>226993.28999999998</v>
      </c>
      <c r="DR38" s="24">
        <f t="shared" si="36"/>
        <v>45331.45</v>
      </c>
      <c r="DS38" s="24">
        <f t="shared" si="36"/>
        <v>77538.44</v>
      </c>
      <c r="DT38" s="24">
        <f t="shared" si="36"/>
        <v>72090.22</v>
      </c>
      <c r="DU38" s="24">
        <f t="shared" si="36"/>
        <v>61269.75</v>
      </c>
      <c r="DV38" s="24">
        <f t="shared" si="36"/>
        <v>6910.57</v>
      </c>
      <c r="DW38" s="24">
        <f t="shared" si="36"/>
        <v>49248.6</v>
      </c>
      <c r="DX38" s="24">
        <f t="shared" si="36"/>
        <v>22981.42</v>
      </c>
      <c r="DY38" s="24">
        <f t="shared" si="36"/>
        <v>24650.77</v>
      </c>
      <c r="DZ38" s="24">
        <f t="shared" si="36"/>
        <v>8153.5499999999993</v>
      </c>
      <c r="EA38" s="24">
        <f t="shared" si="36"/>
        <v>45707.46</v>
      </c>
      <c r="EB38" s="24">
        <f t="shared" si="36"/>
        <v>286014.53000000003</v>
      </c>
      <c r="EC38" s="24">
        <f t="shared" ref="EC38:GF38" si="37">MIN(EC36,EC37)</f>
        <v>69502.040000000008</v>
      </c>
      <c r="ED38" s="24">
        <f t="shared" si="37"/>
        <v>87334.19</v>
      </c>
      <c r="EE38" s="24">
        <f t="shared" si="37"/>
        <v>66241.759999999995</v>
      </c>
      <c r="EF38" s="24">
        <f t="shared" si="37"/>
        <v>250002.87</v>
      </c>
      <c r="EG38" s="24">
        <f t="shared" si="37"/>
        <v>22761.49</v>
      </c>
      <c r="EH38" s="24">
        <f t="shared" si="37"/>
        <v>66370.679999999993</v>
      </c>
      <c r="EI38" s="24">
        <f t="shared" si="37"/>
        <v>65544.89</v>
      </c>
      <c r="EJ38" s="24">
        <f t="shared" si="37"/>
        <v>19547.620000000003</v>
      </c>
      <c r="EK38" s="24">
        <f t="shared" si="37"/>
        <v>793307.17999999993</v>
      </c>
      <c r="EL38" s="24">
        <f t="shared" si="37"/>
        <v>918422.11999999988</v>
      </c>
      <c r="EM38" s="24">
        <f t="shared" si="37"/>
        <v>62432.49</v>
      </c>
      <c r="EN38" s="24">
        <f t="shared" si="37"/>
        <v>62464.479999999996</v>
      </c>
      <c r="EO38" s="24">
        <f t="shared" si="37"/>
        <v>63229.229999999996</v>
      </c>
      <c r="EP38" s="24">
        <f t="shared" si="37"/>
        <v>64371</v>
      </c>
      <c r="EQ38" s="24">
        <f t="shared" si="37"/>
        <v>41873</v>
      </c>
      <c r="ER38" s="24">
        <f t="shared" si="37"/>
        <v>59890.04</v>
      </c>
      <c r="ES38" s="24">
        <f t="shared" si="37"/>
        <v>226452.96000000002</v>
      </c>
      <c r="ET38" s="24">
        <f t="shared" si="37"/>
        <v>67786.510000000009</v>
      </c>
      <c r="EU38" s="24">
        <f t="shared" si="37"/>
        <v>46295.81</v>
      </c>
      <c r="EV38" s="24">
        <f t="shared" si="37"/>
        <v>47236.72</v>
      </c>
      <c r="EW38" s="24">
        <f t="shared" si="37"/>
        <v>67211.149999999994</v>
      </c>
      <c r="EX38" s="24">
        <f t="shared" si="37"/>
        <v>0</v>
      </c>
      <c r="EY38" s="24">
        <f t="shared" si="37"/>
        <v>61858.14</v>
      </c>
      <c r="EZ38" s="24">
        <f t="shared" si="37"/>
        <v>32106.14</v>
      </c>
      <c r="FA38" s="24">
        <f t="shared" si="37"/>
        <v>14879.63</v>
      </c>
      <c r="FB38" s="24">
        <f t="shared" si="37"/>
        <v>19463.580000000002</v>
      </c>
      <c r="FC38" s="24">
        <f t="shared" si="37"/>
        <v>444856.8</v>
      </c>
      <c r="FD38" s="24">
        <f t="shared" si="37"/>
        <v>99808.09</v>
      </c>
      <c r="FE38" s="24">
        <f t="shared" si="37"/>
        <v>405908.68</v>
      </c>
      <c r="FF38" s="24">
        <f t="shared" si="37"/>
        <v>68712.11</v>
      </c>
      <c r="FG38" s="24">
        <f t="shared" si="37"/>
        <v>49163.520000000004</v>
      </c>
      <c r="FH38" s="24">
        <f t="shared" si="37"/>
        <v>42986.94</v>
      </c>
      <c r="FI38" s="24">
        <f t="shared" si="37"/>
        <v>22286.39</v>
      </c>
      <c r="FJ38" s="24">
        <f t="shared" si="37"/>
        <v>47531.83</v>
      </c>
      <c r="FK38" s="24">
        <f t="shared" si="37"/>
        <v>205098.81999999998</v>
      </c>
      <c r="FL38" s="24">
        <f t="shared" si="37"/>
        <v>134667.43</v>
      </c>
      <c r="FM38" s="24">
        <f t="shared" si="37"/>
        <v>388068.81</v>
      </c>
      <c r="FN38" s="24">
        <f t="shared" si="37"/>
        <v>400866.73</v>
      </c>
      <c r="FO38" s="24">
        <f t="shared" si="37"/>
        <v>329724.59999999998</v>
      </c>
      <c r="FP38" s="24">
        <f t="shared" si="37"/>
        <v>1681886.74</v>
      </c>
      <c r="FQ38" s="24">
        <f t="shared" si="37"/>
        <v>267533.32</v>
      </c>
      <c r="FR38" s="24">
        <f t="shared" si="37"/>
        <v>299978.23</v>
      </c>
      <c r="FS38" s="24">
        <f t="shared" si="37"/>
        <v>168295.27000000002</v>
      </c>
      <c r="FT38" s="24">
        <f t="shared" si="37"/>
        <v>49080.27</v>
      </c>
      <c r="FU38" s="24">
        <f t="shared" si="37"/>
        <v>61294.67</v>
      </c>
      <c r="FV38" s="24">
        <f t="shared" si="37"/>
        <v>63957.41</v>
      </c>
      <c r="FW38" s="24">
        <f t="shared" si="37"/>
        <v>123239.84</v>
      </c>
      <c r="FX38" s="24">
        <f t="shared" si="37"/>
        <v>149751.94</v>
      </c>
      <c r="FY38" s="24">
        <f t="shared" si="37"/>
        <v>77696.740000000005</v>
      </c>
      <c r="FZ38" s="24">
        <f t="shared" si="37"/>
        <v>25733.03</v>
      </c>
      <c r="GA38" s="24">
        <f t="shared" si="37"/>
        <v>515919.19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90829337.50000003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610</v>
      </c>
      <c r="C39" s="49">
        <v>15</v>
      </c>
      <c r="D39" s="49"/>
      <c r="E39" s="51">
        <v>771080.56</v>
      </c>
      <c r="F39" s="51">
        <v>2807138.46</v>
      </c>
      <c r="G39" s="51">
        <v>748240.15999999992</v>
      </c>
      <c r="H39" s="51">
        <v>2186601.27</v>
      </c>
      <c r="I39" s="51">
        <v>174369.56</v>
      </c>
      <c r="J39" s="51">
        <v>104669.96</v>
      </c>
      <c r="K39" s="51">
        <v>721357.94</v>
      </c>
      <c r="L39" s="51">
        <v>173196.12</v>
      </c>
      <c r="M39" s="51">
        <v>54803.56</v>
      </c>
      <c r="N39" s="51">
        <v>297316.63</v>
      </c>
      <c r="O39" s="51">
        <v>241187.03</v>
      </c>
      <c r="P39" s="51">
        <v>7287728.4199999999</v>
      </c>
      <c r="Q39" s="51">
        <v>1509499.63</v>
      </c>
      <c r="R39" s="51">
        <v>25198.17</v>
      </c>
      <c r="S39" s="51">
        <v>2466214.86</v>
      </c>
      <c r="T39" s="51">
        <v>100981.04000000001</v>
      </c>
      <c r="U39" s="51">
        <v>203494.34999999998</v>
      </c>
      <c r="V39" s="51">
        <v>49837.55</v>
      </c>
      <c r="W39" s="51">
        <v>21571.61</v>
      </c>
      <c r="X39" s="51">
        <v>36525.259999999995</v>
      </c>
      <c r="Y39" s="51">
        <v>16082.11</v>
      </c>
      <c r="Z39" s="51">
        <v>25347.22</v>
      </c>
      <c r="AA39" s="51">
        <v>29452.28</v>
      </c>
      <c r="AB39" s="51">
        <v>48099.51</v>
      </c>
      <c r="AC39" s="51">
        <v>2599652.54</v>
      </c>
      <c r="AD39" s="51">
        <v>5192860.09</v>
      </c>
      <c r="AE39" s="51">
        <v>155434.13</v>
      </c>
      <c r="AF39" s="51">
        <v>78753.98</v>
      </c>
      <c r="AG39" s="51">
        <v>72493.77</v>
      </c>
      <c r="AH39" s="51">
        <v>59905.86</v>
      </c>
      <c r="AI39" s="51">
        <v>338900.92</v>
      </c>
      <c r="AJ39" s="51">
        <v>139246.08000000002</v>
      </c>
      <c r="AK39" s="51">
        <v>40054.600000000006</v>
      </c>
      <c r="AL39" s="51">
        <v>48969.46</v>
      </c>
      <c r="AM39" s="51">
        <v>57245.479999999996</v>
      </c>
      <c r="AN39" s="51">
        <v>63137.770000000004</v>
      </c>
      <c r="AO39" s="51">
        <v>51856.21</v>
      </c>
      <c r="AP39" s="51">
        <v>56538.509999999995</v>
      </c>
      <c r="AQ39" s="51">
        <v>525570.40999999992</v>
      </c>
      <c r="AR39" s="51">
        <v>7645917.7400000002</v>
      </c>
      <c r="AS39" s="51">
        <v>81778.38</v>
      </c>
      <c r="AT39" s="51">
        <v>6630902.5200000005</v>
      </c>
      <c r="AU39" s="51">
        <v>671338.58</v>
      </c>
      <c r="AV39" s="51">
        <v>318092.65000000002</v>
      </c>
      <c r="AW39" s="51">
        <v>24883.24</v>
      </c>
      <c r="AX39" s="51">
        <v>115619.93</v>
      </c>
      <c r="AY39" s="51">
        <v>35881.99</v>
      </c>
      <c r="AZ39" s="51">
        <v>12543.6</v>
      </c>
      <c r="BA39" s="51">
        <v>138207.39000000001</v>
      </c>
      <c r="BB39" s="51">
        <v>1024220.3699999999</v>
      </c>
      <c r="BC39" s="51">
        <v>1131256.6499999999</v>
      </c>
      <c r="BD39" s="51">
        <v>989446.58</v>
      </c>
      <c r="BE39" s="51">
        <v>1585680.44</v>
      </c>
      <c r="BF39" s="51">
        <v>80197.820000000007</v>
      </c>
      <c r="BG39" s="51">
        <v>193304.83</v>
      </c>
      <c r="BH39" s="51">
        <v>2647374.7999999998</v>
      </c>
      <c r="BI39" s="51">
        <v>277012.95</v>
      </c>
      <c r="BJ39" s="51">
        <v>147528.57</v>
      </c>
      <c r="BK39" s="51">
        <v>122002.70000000001</v>
      </c>
      <c r="BL39" s="51">
        <v>771041.64999999991</v>
      </c>
      <c r="BM39" s="51">
        <v>1410731.6</v>
      </c>
      <c r="BN39" s="51">
        <v>52548.99</v>
      </c>
      <c r="BO39" s="51">
        <v>88812.81</v>
      </c>
      <c r="BP39" s="51">
        <v>190792.30000000002</v>
      </c>
      <c r="BQ39" s="51">
        <v>293147.54000000004</v>
      </c>
      <c r="BR39" s="51">
        <v>85136.700000000012</v>
      </c>
      <c r="BS39" s="51">
        <v>463897.74</v>
      </c>
      <c r="BT39" s="51">
        <v>466448.2</v>
      </c>
      <c r="BU39" s="51">
        <v>71554.03</v>
      </c>
      <c r="BV39" s="51">
        <v>85878.19</v>
      </c>
      <c r="BW39" s="51">
        <v>42404.479999999996</v>
      </c>
      <c r="BX39" s="51">
        <v>133893.08000000002</v>
      </c>
      <c r="BY39" s="51">
        <v>211960.35</v>
      </c>
      <c r="BZ39" s="51">
        <v>1961.5900000000001</v>
      </c>
      <c r="CA39" s="51">
        <v>93941.65</v>
      </c>
      <c r="CB39" s="51">
        <v>35018.639999999999</v>
      </c>
      <c r="CC39" s="51">
        <v>53774.13</v>
      </c>
      <c r="CD39" s="51">
        <v>7924709.1299999999</v>
      </c>
      <c r="CE39" s="51">
        <v>45873.18</v>
      </c>
      <c r="CF39" s="51">
        <v>28904.54</v>
      </c>
      <c r="CG39" s="51">
        <v>80083.16</v>
      </c>
      <c r="CH39" s="51">
        <v>41789.61</v>
      </c>
      <c r="CI39" s="51">
        <v>31177.39</v>
      </c>
      <c r="CJ39" s="51">
        <v>19246.620000000003</v>
      </c>
      <c r="CK39" s="51">
        <v>72034.83</v>
      </c>
      <c r="CL39" s="51">
        <v>121117.78</v>
      </c>
      <c r="CM39" s="51">
        <v>546597.04</v>
      </c>
      <c r="CN39" s="51">
        <v>217645.07</v>
      </c>
      <c r="CO39" s="51">
        <v>167077.82</v>
      </c>
      <c r="CP39" s="51">
        <v>2702335.84</v>
      </c>
      <c r="CQ39" s="51">
        <v>1663771.5</v>
      </c>
      <c r="CR39" s="51">
        <v>184231.01</v>
      </c>
      <c r="CS39" s="51">
        <v>93614.54</v>
      </c>
      <c r="CT39" s="51">
        <v>52675.47</v>
      </c>
      <c r="CU39" s="51">
        <v>70735.08</v>
      </c>
      <c r="CV39" s="51">
        <v>28466.18</v>
      </c>
      <c r="CW39" s="51">
        <v>36067.31</v>
      </c>
      <c r="CX39" s="51">
        <v>27046.440000000002</v>
      </c>
      <c r="CY39" s="51">
        <v>45231.630000000005</v>
      </c>
      <c r="CZ39" s="51">
        <v>71401.899999999994</v>
      </c>
      <c r="DA39" s="51">
        <v>50555.490000000005</v>
      </c>
      <c r="DB39" s="51">
        <v>256301.49</v>
      </c>
      <c r="DC39" s="51">
        <v>42612.29</v>
      </c>
      <c r="DD39" s="51">
        <v>51720.9</v>
      </c>
      <c r="DE39" s="51">
        <v>63122.100000000006</v>
      </c>
      <c r="DF39" s="51">
        <v>23649.919999999998</v>
      </c>
      <c r="DG39" s="51">
        <v>29801.440000000002</v>
      </c>
      <c r="DH39" s="51">
        <v>2159070.31</v>
      </c>
      <c r="DI39" s="51">
        <v>30369.61</v>
      </c>
      <c r="DJ39" s="51">
        <v>235199.82</v>
      </c>
      <c r="DK39" s="51">
        <v>425404.13</v>
      </c>
      <c r="DL39" s="51">
        <v>85349.819999999992</v>
      </c>
      <c r="DM39" s="51">
        <v>36903.42</v>
      </c>
      <c r="DN39" s="51">
        <v>613398.22</v>
      </c>
      <c r="DO39" s="51">
        <v>82773.899999999994</v>
      </c>
      <c r="DP39" s="51">
        <v>156953.04</v>
      </c>
      <c r="DQ39" s="51">
        <v>202350.59999999998</v>
      </c>
      <c r="DR39" s="51">
        <v>49697.18</v>
      </c>
      <c r="DS39" s="51">
        <v>85612.94</v>
      </c>
      <c r="DT39" s="51">
        <v>72984.58</v>
      </c>
      <c r="DU39" s="51">
        <v>56574.51</v>
      </c>
      <c r="DV39" s="51">
        <v>10215.030000000001</v>
      </c>
      <c r="DW39" s="51">
        <v>54499.28</v>
      </c>
      <c r="DX39" s="51">
        <v>18239.66</v>
      </c>
      <c r="DY39" s="51">
        <v>21710.79</v>
      </c>
      <c r="DZ39" s="51">
        <v>10082.700000000001</v>
      </c>
      <c r="EA39" s="51">
        <v>37583.97</v>
      </c>
      <c r="EB39" s="51">
        <v>297040.01</v>
      </c>
      <c r="EC39" s="51">
        <v>91814.39</v>
      </c>
      <c r="ED39" s="51">
        <v>101485.27</v>
      </c>
      <c r="EE39" s="51">
        <v>66076.850000000006</v>
      </c>
      <c r="EF39" s="51">
        <v>209846.26</v>
      </c>
      <c r="EG39" s="51">
        <v>22113.199999999997</v>
      </c>
      <c r="EH39" s="51">
        <v>66869.070000000007</v>
      </c>
      <c r="EI39" s="51">
        <v>47581.01</v>
      </c>
      <c r="EJ39" s="51">
        <v>20009.259999999998</v>
      </c>
      <c r="EK39" s="51">
        <v>756814.6</v>
      </c>
      <c r="EL39" s="51">
        <v>967311.98</v>
      </c>
      <c r="EM39" s="51">
        <v>79750.41</v>
      </c>
      <c r="EN39" s="51">
        <v>51138.17</v>
      </c>
      <c r="EO39" s="51">
        <v>63158.31</v>
      </c>
      <c r="EP39" s="51">
        <v>66790.59</v>
      </c>
      <c r="EQ39" s="51">
        <v>40723.229999999996</v>
      </c>
      <c r="ER39" s="51">
        <v>65342.229999999996</v>
      </c>
      <c r="ES39" s="51">
        <v>221785.15999999997</v>
      </c>
      <c r="ET39" s="51">
        <v>63129.369999999995</v>
      </c>
      <c r="EU39" s="51">
        <v>45661.240000000005</v>
      </c>
      <c r="EV39" s="51">
        <v>47454.66</v>
      </c>
      <c r="EW39" s="51">
        <v>56818.49</v>
      </c>
      <c r="EX39" s="51">
        <v>0</v>
      </c>
      <c r="EY39" s="51">
        <v>65421.33</v>
      </c>
      <c r="EZ39" s="51">
        <v>34278.130000000005</v>
      </c>
      <c r="FA39" s="51">
        <v>15944.59</v>
      </c>
      <c r="FB39" s="51">
        <v>22885.489999999998</v>
      </c>
      <c r="FC39" s="51">
        <v>447694.01</v>
      </c>
      <c r="FD39" s="51">
        <v>77788.820000000007</v>
      </c>
      <c r="FE39" s="51">
        <v>399225.44</v>
      </c>
      <c r="FF39" s="51">
        <v>71311.149999999994</v>
      </c>
      <c r="FG39" s="51">
        <v>56797.270000000004</v>
      </c>
      <c r="FH39" s="51">
        <v>40265.33</v>
      </c>
      <c r="FI39" s="51">
        <v>19318.989999999998</v>
      </c>
      <c r="FJ39" s="51">
        <v>43019.369999999995</v>
      </c>
      <c r="FK39" s="51">
        <v>210397.57</v>
      </c>
      <c r="FL39" s="51">
        <v>132837.65</v>
      </c>
      <c r="FM39" s="51">
        <v>457060.17</v>
      </c>
      <c r="FN39" s="51">
        <v>378689.66</v>
      </c>
      <c r="FO39" s="51">
        <v>320317.40000000002</v>
      </c>
      <c r="FP39" s="51">
        <v>1535832.1199999999</v>
      </c>
      <c r="FQ39" s="51">
        <v>252149.94</v>
      </c>
      <c r="FR39" s="51">
        <v>285031.71999999997</v>
      </c>
      <c r="FS39" s="51">
        <v>169196.62</v>
      </c>
      <c r="FT39" s="51">
        <v>42910.97</v>
      </c>
      <c r="FU39" s="51">
        <v>67930.92</v>
      </c>
      <c r="FV39" s="51">
        <v>68365.55</v>
      </c>
      <c r="FW39" s="51">
        <v>132928.63</v>
      </c>
      <c r="FX39" s="51">
        <v>154883.27000000002</v>
      </c>
      <c r="FY39" s="51">
        <v>87707.63</v>
      </c>
      <c r="FZ39" s="51">
        <v>31962.46</v>
      </c>
      <c r="GA39" s="51">
        <v>449233.08999999997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86761417.730000004</v>
      </c>
      <c r="GI39" s="34"/>
      <c r="GJ39" s="38" t="s">
        <v>564</v>
      </c>
      <c r="GK39" s="89">
        <f>GK36-GK38</f>
        <v>56438573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611</v>
      </c>
      <c r="C40" s="16">
        <v>16</v>
      </c>
      <c r="E40" s="24">
        <f>MAX(E38,E39)</f>
        <v>806832.81</v>
      </c>
      <c r="F40" s="24">
        <f t="shared" ref="F40:BQ40" si="38">MAX(F38,F39)</f>
        <v>3137759.29</v>
      </c>
      <c r="G40" s="24">
        <f t="shared" si="38"/>
        <v>748240.15999999992</v>
      </c>
      <c r="H40" s="24">
        <f t="shared" si="38"/>
        <v>2345719.9</v>
      </c>
      <c r="I40" s="24">
        <f t="shared" si="38"/>
        <v>174369.56</v>
      </c>
      <c r="J40" s="24">
        <f t="shared" si="38"/>
        <v>125290.27</v>
      </c>
      <c r="K40" s="24">
        <f t="shared" si="38"/>
        <v>770103.52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297316.63</v>
      </c>
      <c r="O40" s="24">
        <f t="shared" si="38"/>
        <v>241855.85</v>
      </c>
      <c r="P40" s="24">
        <f t="shared" si="38"/>
        <v>7287728.4199999999</v>
      </c>
      <c r="Q40" s="24">
        <f t="shared" si="38"/>
        <v>1609135.1600000001</v>
      </c>
      <c r="R40" s="24">
        <f t="shared" si="38"/>
        <v>25198.17</v>
      </c>
      <c r="S40" s="24">
        <f t="shared" si="38"/>
        <v>2466214.86</v>
      </c>
      <c r="T40" s="24">
        <f t="shared" si="38"/>
        <v>105541.82</v>
      </c>
      <c r="U40" s="24">
        <f t="shared" si="38"/>
        <v>208238.9</v>
      </c>
      <c r="V40" s="24">
        <f t="shared" si="38"/>
        <v>49837.55</v>
      </c>
      <c r="W40" s="24">
        <f t="shared" si="38"/>
        <v>25335.32</v>
      </c>
      <c r="X40" s="24">
        <f t="shared" si="38"/>
        <v>40499.53</v>
      </c>
      <c r="Y40" s="24">
        <f t="shared" si="38"/>
        <v>17016.21</v>
      </c>
      <c r="Z40" s="24">
        <f t="shared" si="38"/>
        <v>25347.22</v>
      </c>
      <c r="AA40" s="24">
        <f t="shared" si="38"/>
        <v>41165.29</v>
      </c>
      <c r="AB40" s="24">
        <f t="shared" si="38"/>
        <v>50768.639999999999</v>
      </c>
      <c r="AC40" s="24">
        <f t="shared" si="38"/>
        <v>2944355.58</v>
      </c>
      <c r="AD40" s="24">
        <f t="shared" si="38"/>
        <v>5512217.9000000004</v>
      </c>
      <c r="AE40" s="24">
        <f t="shared" si="38"/>
        <v>155434.13</v>
      </c>
      <c r="AF40" s="24">
        <f t="shared" si="38"/>
        <v>84858.68</v>
      </c>
      <c r="AG40" s="24">
        <f t="shared" si="38"/>
        <v>72493.77</v>
      </c>
      <c r="AH40" s="24">
        <f t="shared" si="38"/>
        <v>59905.86</v>
      </c>
      <c r="AI40" s="24">
        <f t="shared" si="38"/>
        <v>349568.05</v>
      </c>
      <c r="AJ40" s="24">
        <f t="shared" si="38"/>
        <v>139246.08000000002</v>
      </c>
      <c r="AK40" s="24">
        <f t="shared" si="38"/>
        <v>40054.600000000006</v>
      </c>
      <c r="AL40" s="24">
        <f t="shared" si="38"/>
        <v>55763.67</v>
      </c>
      <c r="AM40" s="24">
        <f t="shared" si="38"/>
        <v>57245.479999999996</v>
      </c>
      <c r="AN40" s="24">
        <f t="shared" si="38"/>
        <v>63137.770000000004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532820.44999999995</v>
      </c>
      <c r="AR40" s="24">
        <f t="shared" si="38"/>
        <v>9412634.6199999992</v>
      </c>
      <c r="AS40" s="24">
        <f t="shared" si="38"/>
        <v>81778.38</v>
      </c>
      <c r="AT40" s="24">
        <f t="shared" si="38"/>
        <v>7297297.8599999994</v>
      </c>
      <c r="AU40" s="24">
        <f t="shared" si="38"/>
        <v>702772.26</v>
      </c>
      <c r="AV40" s="24">
        <f t="shared" si="38"/>
        <v>335784.88</v>
      </c>
      <c r="AW40" s="24">
        <f t="shared" si="38"/>
        <v>48668.5</v>
      </c>
      <c r="AX40" s="24">
        <f t="shared" si="38"/>
        <v>115619.93</v>
      </c>
      <c r="AY40" s="24">
        <f t="shared" si="38"/>
        <v>40931.300000000003</v>
      </c>
      <c r="AZ40" s="24">
        <f t="shared" si="38"/>
        <v>13729.14</v>
      </c>
      <c r="BA40" s="24">
        <f t="shared" si="38"/>
        <v>138207.39000000001</v>
      </c>
      <c r="BB40" s="24">
        <f t="shared" si="38"/>
        <v>1033154.71</v>
      </c>
      <c r="BC40" s="24">
        <f t="shared" si="38"/>
        <v>1131256.6499999999</v>
      </c>
      <c r="BD40" s="24">
        <f t="shared" si="38"/>
        <v>1120306.1099999999</v>
      </c>
      <c r="BE40" s="24">
        <f t="shared" si="38"/>
        <v>1663078.68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2734793.75</v>
      </c>
      <c r="BI40" s="24">
        <f t="shared" si="38"/>
        <v>277012.95</v>
      </c>
      <c r="BJ40" s="24">
        <f t="shared" si="38"/>
        <v>147528.57</v>
      </c>
      <c r="BK40" s="24">
        <f t="shared" si="38"/>
        <v>122002.70000000001</v>
      </c>
      <c r="BL40" s="24">
        <f t="shared" si="38"/>
        <v>774745.78</v>
      </c>
      <c r="BM40" s="24">
        <f t="shared" si="38"/>
        <v>1411077.1400000001</v>
      </c>
      <c r="BN40" s="24">
        <f t="shared" si="38"/>
        <v>52548.99</v>
      </c>
      <c r="BO40" s="24">
        <f t="shared" si="38"/>
        <v>88812.81</v>
      </c>
      <c r="BP40" s="24">
        <f t="shared" si="38"/>
        <v>209763.63</v>
      </c>
      <c r="BQ40" s="24">
        <f t="shared" si="38"/>
        <v>301215.31</v>
      </c>
      <c r="BR40" s="24">
        <f t="shared" ref="BR40:EC40" si="39">MAX(BR38,BR39)</f>
        <v>85136.700000000012</v>
      </c>
      <c r="BS40" s="24">
        <f t="shared" si="39"/>
        <v>516817.38</v>
      </c>
      <c r="BT40" s="24">
        <f t="shared" si="39"/>
        <v>532119.06999999995</v>
      </c>
      <c r="BU40" s="24">
        <f t="shared" si="39"/>
        <v>95698.12</v>
      </c>
      <c r="BV40" s="24">
        <f t="shared" si="39"/>
        <v>85878.19</v>
      </c>
      <c r="BW40" s="24">
        <f t="shared" si="39"/>
        <v>42404.479999999996</v>
      </c>
      <c r="BX40" s="24">
        <f t="shared" si="39"/>
        <v>149926.57</v>
      </c>
      <c r="BY40" s="24">
        <f t="shared" si="39"/>
        <v>211960.35</v>
      </c>
      <c r="BZ40" s="24">
        <f t="shared" si="39"/>
        <v>1961.5900000000001</v>
      </c>
      <c r="CA40" s="24">
        <f t="shared" si="39"/>
        <v>93941.65</v>
      </c>
      <c r="CB40" s="24">
        <f t="shared" si="39"/>
        <v>35018.639999999999</v>
      </c>
      <c r="CC40" s="24">
        <f t="shared" si="39"/>
        <v>53774.13</v>
      </c>
      <c r="CD40" s="24">
        <f t="shared" si="39"/>
        <v>8020507.4199999999</v>
      </c>
      <c r="CE40" s="24">
        <f t="shared" si="39"/>
        <v>48523.26</v>
      </c>
      <c r="CF40" s="24">
        <f t="shared" si="39"/>
        <v>28904.54</v>
      </c>
      <c r="CG40" s="24">
        <f t="shared" si="39"/>
        <v>80083.16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72034.83</v>
      </c>
      <c r="CL40" s="24">
        <f t="shared" si="39"/>
        <v>133372.03</v>
      </c>
      <c r="CM40" s="24">
        <f t="shared" si="39"/>
        <v>546597.04</v>
      </c>
      <c r="CN40" s="24">
        <f t="shared" si="39"/>
        <v>228507.77000000002</v>
      </c>
      <c r="CO40" s="24">
        <f t="shared" si="39"/>
        <v>167077.82</v>
      </c>
      <c r="CP40" s="24">
        <f t="shared" si="39"/>
        <v>2722543.75</v>
      </c>
      <c r="CQ40" s="24">
        <f t="shared" si="39"/>
        <v>1663771.5</v>
      </c>
      <c r="CR40" s="24">
        <f t="shared" si="39"/>
        <v>184231.01</v>
      </c>
      <c r="CS40" s="24">
        <f t="shared" si="39"/>
        <v>108800.48999999999</v>
      </c>
      <c r="CT40" s="24">
        <f t="shared" si="39"/>
        <v>56615.61</v>
      </c>
      <c r="CU40" s="24">
        <f t="shared" si="39"/>
        <v>70735.08</v>
      </c>
      <c r="CV40" s="24">
        <f t="shared" si="39"/>
        <v>28466.18</v>
      </c>
      <c r="CW40" s="24">
        <f t="shared" si="39"/>
        <v>36613.379999999997</v>
      </c>
      <c r="CX40" s="24">
        <f t="shared" si="39"/>
        <v>28303.83</v>
      </c>
      <c r="CY40" s="24">
        <f t="shared" si="39"/>
        <v>45231.630000000005</v>
      </c>
      <c r="CZ40" s="24">
        <f t="shared" si="39"/>
        <v>71401.899999999994</v>
      </c>
      <c r="DA40" s="24">
        <f t="shared" si="39"/>
        <v>50555.490000000005</v>
      </c>
      <c r="DB40" s="24">
        <f t="shared" si="39"/>
        <v>256301.49</v>
      </c>
      <c r="DC40" s="24">
        <f t="shared" si="39"/>
        <v>49295.040000000001</v>
      </c>
      <c r="DD40" s="24">
        <f t="shared" si="39"/>
        <v>53350.939999999995</v>
      </c>
      <c r="DE40" s="24">
        <f t="shared" si="39"/>
        <v>63122.100000000006</v>
      </c>
      <c r="DF40" s="24">
        <f t="shared" si="39"/>
        <v>23649.919999999998</v>
      </c>
      <c r="DG40" s="24">
        <f t="shared" si="39"/>
        <v>30280.71</v>
      </c>
      <c r="DH40" s="24">
        <f t="shared" si="39"/>
        <v>2159070.31</v>
      </c>
      <c r="DI40" s="24">
        <f t="shared" si="39"/>
        <v>30369.61</v>
      </c>
      <c r="DJ40" s="24">
        <f t="shared" si="39"/>
        <v>245585.92000000001</v>
      </c>
      <c r="DK40" s="24">
        <f t="shared" si="39"/>
        <v>443972.51</v>
      </c>
      <c r="DL40" s="24">
        <f t="shared" si="39"/>
        <v>85349.819999999992</v>
      </c>
      <c r="DM40" s="24">
        <f t="shared" si="39"/>
        <v>47920.14</v>
      </c>
      <c r="DN40" s="24">
        <f t="shared" si="39"/>
        <v>613398.22</v>
      </c>
      <c r="DO40" s="24">
        <f t="shared" si="39"/>
        <v>82773.899999999994</v>
      </c>
      <c r="DP40" s="24">
        <f t="shared" si="39"/>
        <v>156953.04</v>
      </c>
      <c r="DQ40" s="24">
        <f t="shared" si="39"/>
        <v>226993.28999999998</v>
      </c>
      <c r="DR40" s="24">
        <f t="shared" si="39"/>
        <v>49697.18</v>
      </c>
      <c r="DS40" s="24">
        <f t="shared" si="39"/>
        <v>85612.94</v>
      </c>
      <c r="DT40" s="24">
        <f t="shared" si="39"/>
        <v>72984.58</v>
      </c>
      <c r="DU40" s="24">
        <f t="shared" si="39"/>
        <v>61269.75</v>
      </c>
      <c r="DV40" s="24">
        <f t="shared" si="39"/>
        <v>10215.030000000001</v>
      </c>
      <c r="DW40" s="24">
        <f t="shared" si="39"/>
        <v>54499.28</v>
      </c>
      <c r="DX40" s="24">
        <f t="shared" si="39"/>
        <v>22981.42</v>
      </c>
      <c r="DY40" s="24">
        <f t="shared" si="39"/>
        <v>24650.77</v>
      </c>
      <c r="DZ40" s="24">
        <f t="shared" si="39"/>
        <v>10082.700000000001</v>
      </c>
      <c r="EA40" s="24">
        <f t="shared" si="39"/>
        <v>45707.46</v>
      </c>
      <c r="EB40" s="24">
        <f t="shared" si="39"/>
        <v>297040.01</v>
      </c>
      <c r="EC40" s="24">
        <f t="shared" si="39"/>
        <v>91814.39</v>
      </c>
      <c r="ED40" s="24">
        <f t="shared" ref="ED40:GF40" si="40">MAX(ED38,ED39)</f>
        <v>101485.27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22761.49</v>
      </c>
      <c r="EH40" s="24">
        <f t="shared" si="40"/>
        <v>66869.070000000007</v>
      </c>
      <c r="EI40" s="24">
        <f t="shared" si="40"/>
        <v>65544.89</v>
      </c>
      <c r="EJ40" s="24">
        <f t="shared" si="40"/>
        <v>20009.259999999998</v>
      </c>
      <c r="EK40" s="24">
        <f t="shared" si="40"/>
        <v>793307.17999999993</v>
      </c>
      <c r="EL40" s="24">
        <f t="shared" si="40"/>
        <v>967311.98</v>
      </c>
      <c r="EM40" s="24">
        <f t="shared" si="40"/>
        <v>79750.41</v>
      </c>
      <c r="EN40" s="24">
        <f t="shared" si="40"/>
        <v>62464.479999999996</v>
      </c>
      <c r="EO40" s="24">
        <f t="shared" si="40"/>
        <v>63229.229999999996</v>
      </c>
      <c r="EP40" s="24">
        <f t="shared" si="40"/>
        <v>66790.59</v>
      </c>
      <c r="EQ40" s="24">
        <f t="shared" si="40"/>
        <v>41873</v>
      </c>
      <c r="ER40" s="24">
        <f t="shared" si="40"/>
        <v>65342.229999999996</v>
      </c>
      <c r="ES40" s="24">
        <f t="shared" si="40"/>
        <v>226452.96000000002</v>
      </c>
      <c r="ET40" s="24">
        <f t="shared" si="40"/>
        <v>67786.510000000009</v>
      </c>
      <c r="EU40" s="24">
        <f t="shared" si="40"/>
        <v>46295.81</v>
      </c>
      <c r="EV40" s="24">
        <f t="shared" si="40"/>
        <v>47454.66</v>
      </c>
      <c r="EW40" s="24">
        <f t="shared" si="40"/>
        <v>67211.149999999994</v>
      </c>
      <c r="EX40" s="24">
        <f t="shared" si="40"/>
        <v>0</v>
      </c>
      <c r="EY40" s="24">
        <f t="shared" si="40"/>
        <v>65421.33</v>
      </c>
      <c r="EZ40" s="24">
        <f t="shared" si="40"/>
        <v>34278.130000000005</v>
      </c>
      <c r="FA40" s="24">
        <f t="shared" si="40"/>
        <v>15944.59</v>
      </c>
      <c r="FB40" s="24">
        <f t="shared" si="40"/>
        <v>22885.489999999998</v>
      </c>
      <c r="FC40" s="24">
        <f t="shared" si="40"/>
        <v>447694.01</v>
      </c>
      <c r="FD40" s="24">
        <f t="shared" si="40"/>
        <v>99808.09</v>
      </c>
      <c r="FE40" s="24">
        <f t="shared" si="40"/>
        <v>405908.68</v>
      </c>
      <c r="FF40" s="24">
        <f t="shared" si="40"/>
        <v>71311.149999999994</v>
      </c>
      <c r="FG40" s="24">
        <f t="shared" si="40"/>
        <v>56797.270000000004</v>
      </c>
      <c r="FH40" s="24">
        <f t="shared" si="40"/>
        <v>42986.94</v>
      </c>
      <c r="FI40" s="24">
        <f t="shared" si="40"/>
        <v>22286.39</v>
      </c>
      <c r="FJ40" s="24">
        <f t="shared" si="40"/>
        <v>47531.83</v>
      </c>
      <c r="FK40" s="24">
        <f t="shared" si="40"/>
        <v>210397.57</v>
      </c>
      <c r="FL40" s="24">
        <f t="shared" si="40"/>
        <v>134667.43</v>
      </c>
      <c r="FM40" s="24">
        <f t="shared" si="40"/>
        <v>457060.17</v>
      </c>
      <c r="FN40" s="24">
        <f t="shared" si="40"/>
        <v>400866.73</v>
      </c>
      <c r="FO40" s="24">
        <f t="shared" si="40"/>
        <v>329724.59999999998</v>
      </c>
      <c r="FP40" s="24">
        <f t="shared" si="40"/>
        <v>1681886.74</v>
      </c>
      <c r="FQ40" s="24">
        <f t="shared" si="40"/>
        <v>267533.32</v>
      </c>
      <c r="FR40" s="24">
        <f t="shared" si="40"/>
        <v>299978.23</v>
      </c>
      <c r="FS40" s="24">
        <f t="shared" si="40"/>
        <v>169196.62</v>
      </c>
      <c r="FT40" s="24">
        <f t="shared" si="40"/>
        <v>49080.27</v>
      </c>
      <c r="FU40" s="24">
        <f t="shared" si="40"/>
        <v>67930.92</v>
      </c>
      <c r="FV40" s="24">
        <f t="shared" si="40"/>
        <v>68365.55</v>
      </c>
      <c r="FW40" s="24">
        <f t="shared" si="40"/>
        <v>132928.63</v>
      </c>
      <c r="FX40" s="24">
        <f t="shared" si="40"/>
        <v>154883.27000000002</v>
      </c>
      <c r="FY40" s="24">
        <f t="shared" si="40"/>
        <v>87707.63</v>
      </c>
      <c r="FZ40" s="24">
        <f t="shared" si="40"/>
        <v>31962.46</v>
      </c>
      <c r="GA40" s="24">
        <f t="shared" si="40"/>
        <v>515919.19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91967280.720000044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ht="12.75" customHeight="1">
      <c r="A42" s="16">
        <v>18</v>
      </c>
      <c r="B42" s="32" t="s">
        <v>612</v>
      </c>
      <c r="C42" s="16">
        <v>18</v>
      </c>
      <c r="E42" s="24">
        <f t="shared" ref="E42:BP42" si="47">+E40+E41</f>
        <v>806832.81</v>
      </c>
      <c r="F42" s="24">
        <f t="shared" si="47"/>
        <v>3137759.29</v>
      </c>
      <c r="G42" s="24">
        <f t="shared" si="47"/>
        <v>748240.15999999992</v>
      </c>
      <c r="H42" s="24">
        <f t="shared" si="47"/>
        <v>2345719.9</v>
      </c>
      <c r="I42" s="24">
        <f t="shared" si="47"/>
        <v>174369.56</v>
      </c>
      <c r="J42" s="24">
        <f t="shared" si="47"/>
        <v>125290.27</v>
      </c>
      <c r="K42" s="24">
        <f t="shared" si="47"/>
        <v>770103.52</v>
      </c>
      <c r="L42" s="24">
        <f t="shared" si="47"/>
        <v>179988.08000000002</v>
      </c>
      <c r="M42" s="24">
        <f t="shared" si="47"/>
        <v>68209.010000000009</v>
      </c>
      <c r="N42" s="24">
        <f t="shared" si="47"/>
        <v>297316.63</v>
      </c>
      <c r="O42" s="24">
        <f t="shared" si="47"/>
        <v>241855.85</v>
      </c>
      <c r="P42" s="24">
        <f t="shared" si="47"/>
        <v>7287728.4199999999</v>
      </c>
      <c r="Q42" s="24">
        <f t="shared" si="47"/>
        <v>1609135.1600000001</v>
      </c>
      <c r="R42" s="24">
        <f t="shared" si="47"/>
        <v>25198.17</v>
      </c>
      <c r="S42" s="24">
        <f t="shared" si="47"/>
        <v>2466214.86</v>
      </c>
      <c r="T42" s="24">
        <f t="shared" si="47"/>
        <v>105541.82</v>
      </c>
      <c r="U42" s="24">
        <f t="shared" si="47"/>
        <v>208238.9</v>
      </c>
      <c r="V42" s="24">
        <f t="shared" si="47"/>
        <v>49837.55</v>
      </c>
      <c r="W42" s="24">
        <f t="shared" si="47"/>
        <v>25335.32</v>
      </c>
      <c r="X42" s="24">
        <f t="shared" si="47"/>
        <v>40499.53</v>
      </c>
      <c r="Y42" s="24">
        <f t="shared" si="47"/>
        <v>17016.21</v>
      </c>
      <c r="Z42" s="24">
        <f t="shared" si="47"/>
        <v>25347.22</v>
      </c>
      <c r="AA42" s="24">
        <f t="shared" si="47"/>
        <v>41165.29</v>
      </c>
      <c r="AB42" s="24">
        <f t="shared" si="47"/>
        <v>50768.639999999999</v>
      </c>
      <c r="AC42" s="24">
        <f t="shared" si="47"/>
        <v>2944355.58</v>
      </c>
      <c r="AD42" s="24">
        <f t="shared" si="47"/>
        <v>5512217.9000000004</v>
      </c>
      <c r="AE42" s="24">
        <f t="shared" si="47"/>
        <v>155434.13</v>
      </c>
      <c r="AF42" s="24">
        <f t="shared" si="47"/>
        <v>84858.68</v>
      </c>
      <c r="AG42" s="24">
        <f t="shared" si="47"/>
        <v>72493.77</v>
      </c>
      <c r="AH42" s="24">
        <f t="shared" si="47"/>
        <v>59905.86</v>
      </c>
      <c r="AI42" s="24">
        <f t="shared" si="47"/>
        <v>349568.05</v>
      </c>
      <c r="AJ42" s="24">
        <f t="shared" si="47"/>
        <v>139246.08000000002</v>
      </c>
      <c r="AK42" s="24">
        <f t="shared" si="47"/>
        <v>40054.600000000006</v>
      </c>
      <c r="AL42" s="24">
        <f t="shared" si="47"/>
        <v>55763.67</v>
      </c>
      <c r="AM42" s="24">
        <f t="shared" si="47"/>
        <v>57245.479999999996</v>
      </c>
      <c r="AN42" s="24">
        <f t="shared" si="47"/>
        <v>63137.770000000004</v>
      </c>
      <c r="AO42" s="24">
        <f t="shared" si="47"/>
        <v>57819.850000000006</v>
      </c>
      <c r="AP42" s="24">
        <f t="shared" si="47"/>
        <v>58908.800000000003</v>
      </c>
      <c r="AQ42" s="24">
        <f t="shared" si="47"/>
        <v>532820.44999999995</v>
      </c>
      <c r="AR42" s="24">
        <f t="shared" si="47"/>
        <v>9412634.6199999992</v>
      </c>
      <c r="AS42" s="24">
        <f t="shared" si="47"/>
        <v>81778.38</v>
      </c>
      <c r="AT42" s="24">
        <f t="shared" si="47"/>
        <v>7297297.8599999994</v>
      </c>
      <c r="AU42" s="24">
        <f t="shared" si="47"/>
        <v>702772.26</v>
      </c>
      <c r="AV42" s="24">
        <f t="shared" si="47"/>
        <v>335784.88</v>
      </c>
      <c r="AW42" s="24">
        <f t="shared" si="47"/>
        <v>48668.5</v>
      </c>
      <c r="AX42" s="24">
        <f t="shared" si="47"/>
        <v>115619.93</v>
      </c>
      <c r="AY42" s="24">
        <f t="shared" si="47"/>
        <v>40931.300000000003</v>
      </c>
      <c r="AZ42" s="24">
        <f t="shared" si="47"/>
        <v>13729.14</v>
      </c>
      <c r="BA42" s="24">
        <f t="shared" si="47"/>
        <v>138207.39000000001</v>
      </c>
      <c r="BB42" s="24">
        <f t="shared" si="47"/>
        <v>1033154.71</v>
      </c>
      <c r="BC42" s="24">
        <f t="shared" si="47"/>
        <v>1131256.6499999999</v>
      </c>
      <c r="BD42" s="24">
        <f t="shared" si="47"/>
        <v>1120306.1099999999</v>
      </c>
      <c r="BE42" s="24">
        <f t="shared" si="47"/>
        <v>1663078.68</v>
      </c>
      <c r="BF42" s="24">
        <f t="shared" si="47"/>
        <v>97177.05</v>
      </c>
      <c r="BG42" s="24">
        <f t="shared" si="47"/>
        <v>208747.77000000002</v>
      </c>
      <c r="BH42" s="24">
        <f t="shared" si="47"/>
        <v>2734793.75</v>
      </c>
      <c r="BI42" s="24">
        <f t="shared" si="47"/>
        <v>277012.95</v>
      </c>
      <c r="BJ42" s="24">
        <f t="shared" si="47"/>
        <v>147528.57</v>
      </c>
      <c r="BK42" s="24">
        <f t="shared" si="47"/>
        <v>122002.70000000001</v>
      </c>
      <c r="BL42" s="24">
        <f t="shared" si="47"/>
        <v>774745.78</v>
      </c>
      <c r="BM42" s="24">
        <f t="shared" si="47"/>
        <v>1411077.1400000001</v>
      </c>
      <c r="BN42" s="24">
        <f t="shared" si="47"/>
        <v>52548.99</v>
      </c>
      <c r="BO42" s="24">
        <f t="shared" si="47"/>
        <v>88812.81</v>
      </c>
      <c r="BP42" s="24">
        <f t="shared" si="47"/>
        <v>209763.63</v>
      </c>
      <c r="BQ42" s="24">
        <f t="shared" ref="BQ42:EB42" si="48">+BQ40+BQ41</f>
        <v>301215.31</v>
      </c>
      <c r="BR42" s="24">
        <f t="shared" si="48"/>
        <v>85136.700000000012</v>
      </c>
      <c r="BS42" s="24">
        <f t="shared" si="48"/>
        <v>516817.38</v>
      </c>
      <c r="BT42" s="24">
        <f t="shared" si="48"/>
        <v>532119.06999999995</v>
      </c>
      <c r="BU42" s="24">
        <f t="shared" si="48"/>
        <v>95698.12</v>
      </c>
      <c r="BV42" s="24">
        <f t="shared" si="48"/>
        <v>85878.19</v>
      </c>
      <c r="BW42" s="24">
        <f t="shared" si="48"/>
        <v>42404.479999999996</v>
      </c>
      <c r="BX42" s="24">
        <f t="shared" si="48"/>
        <v>149926.57</v>
      </c>
      <c r="BY42" s="24">
        <f t="shared" si="48"/>
        <v>211960.35</v>
      </c>
      <c r="BZ42" s="24">
        <f t="shared" si="48"/>
        <v>1961.5900000000001</v>
      </c>
      <c r="CA42" s="24">
        <f t="shared" si="48"/>
        <v>93941.65</v>
      </c>
      <c r="CB42" s="24">
        <f t="shared" si="48"/>
        <v>35018.639999999999</v>
      </c>
      <c r="CC42" s="24">
        <f t="shared" si="48"/>
        <v>53774.13</v>
      </c>
      <c r="CD42" s="24">
        <f t="shared" si="48"/>
        <v>8020507.4199999999</v>
      </c>
      <c r="CE42" s="24">
        <f t="shared" si="48"/>
        <v>48523.26</v>
      </c>
      <c r="CF42" s="24">
        <f t="shared" si="48"/>
        <v>28904.54</v>
      </c>
      <c r="CG42" s="24">
        <f t="shared" si="48"/>
        <v>80083.16</v>
      </c>
      <c r="CH42" s="24">
        <f t="shared" si="48"/>
        <v>42628.5</v>
      </c>
      <c r="CI42" s="24">
        <f t="shared" si="48"/>
        <v>36620.699999999997</v>
      </c>
      <c r="CJ42" s="24">
        <f t="shared" si="48"/>
        <v>22256.73</v>
      </c>
      <c r="CK42" s="24">
        <f t="shared" si="48"/>
        <v>72034.83</v>
      </c>
      <c r="CL42" s="24">
        <f t="shared" si="48"/>
        <v>133372.03</v>
      </c>
      <c r="CM42" s="24">
        <f t="shared" si="48"/>
        <v>546597.04</v>
      </c>
      <c r="CN42" s="24">
        <f t="shared" si="48"/>
        <v>228507.77000000002</v>
      </c>
      <c r="CO42" s="24">
        <f t="shared" si="48"/>
        <v>167077.82</v>
      </c>
      <c r="CP42" s="24">
        <f t="shared" si="48"/>
        <v>2722543.75</v>
      </c>
      <c r="CQ42" s="24">
        <f t="shared" si="48"/>
        <v>1663771.5</v>
      </c>
      <c r="CR42" s="24">
        <f t="shared" si="48"/>
        <v>184231.01</v>
      </c>
      <c r="CS42" s="24">
        <f t="shared" si="48"/>
        <v>108800.48999999999</v>
      </c>
      <c r="CT42" s="24">
        <f t="shared" si="48"/>
        <v>56615.61</v>
      </c>
      <c r="CU42" s="24">
        <f t="shared" si="48"/>
        <v>70735.08</v>
      </c>
      <c r="CV42" s="24">
        <f t="shared" si="48"/>
        <v>28466.18</v>
      </c>
      <c r="CW42" s="24">
        <f t="shared" si="48"/>
        <v>36613.379999999997</v>
      </c>
      <c r="CX42" s="24">
        <f t="shared" si="48"/>
        <v>28303.83</v>
      </c>
      <c r="CY42" s="24">
        <f t="shared" si="48"/>
        <v>45231.630000000005</v>
      </c>
      <c r="CZ42" s="24">
        <f t="shared" si="48"/>
        <v>71401.899999999994</v>
      </c>
      <c r="DA42" s="24">
        <f t="shared" si="48"/>
        <v>50555.490000000005</v>
      </c>
      <c r="DB42" s="24">
        <f t="shared" si="48"/>
        <v>256301.49</v>
      </c>
      <c r="DC42" s="24">
        <f t="shared" si="48"/>
        <v>49295.040000000001</v>
      </c>
      <c r="DD42" s="24">
        <f t="shared" si="48"/>
        <v>53350.939999999995</v>
      </c>
      <c r="DE42" s="24">
        <f t="shared" si="48"/>
        <v>63122.100000000006</v>
      </c>
      <c r="DF42" s="24">
        <f t="shared" si="48"/>
        <v>23649.919999999998</v>
      </c>
      <c r="DG42" s="24">
        <f t="shared" si="48"/>
        <v>30280.71</v>
      </c>
      <c r="DH42" s="24">
        <f t="shared" si="48"/>
        <v>2159070.31</v>
      </c>
      <c r="DI42" s="24">
        <f t="shared" si="48"/>
        <v>30369.61</v>
      </c>
      <c r="DJ42" s="24">
        <f t="shared" si="48"/>
        <v>245585.92000000001</v>
      </c>
      <c r="DK42" s="24">
        <f t="shared" si="48"/>
        <v>443972.51</v>
      </c>
      <c r="DL42" s="24">
        <f t="shared" si="48"/>
        <v>85349.819999999992</v>
      </c>
      <c r="DM42" s="24">
        <f t="shared" si="48"/>
        <v>47920.14</v>
      </c>
      <c r="DN42" s="24">
        <f t="shared" si="48"/>
        <v>613398.22</v>
      </c>
      <c r="DO42" s="24">
        <f t="shared" si="48"/>
        <v>82773.899999999994</v>
      </c>
      <c r="DP42" s="24">
        <f t="shared" si="48"/>
        <v>156953.04</v>
      </c>
      <c r="DQ42" s="24">
        <f t="shared" si="48"/>
        <v>226993.28999999998</v>
      </c>
      <c r="DR42" s="24">
        <f t="shared" si="48"/>
        <v>49697.18</v>
      </c>
      <c r="DS42" s="24">
        <f t="shared" si="48"/>
        <v>85612.94</v>
      </c>
      <c r="DT42" s="24">
        <f t="shared" si="48"/>
        <v>72984.58</v>
      </c>
      <c r="DU42" s="24">
        <f t="shared" si="48"/>
        <v>61269.75</v>
      </c>
      <c r="DV42" s="24">
        <f t="shared" si="48"/>
        <v>10215.030000000001</v>
      </c>
      <c r="DW42" s="24">
        <f t="shared" si="48"/>
        <v>54499.28</v>
      </c>
      <c r="DX42" s="24">
        <f t="shared" si="48"/>
        <v>22981.42</v>
      </c>
      <c r="DY42" s="24">
        <f t="shared" si="48"/>
        <v>24650.77</v>
      </c>
      <c r="DZ42" s="24">
        <f t="shared" si="48"/>
        <v>10082.700000000001</v>
      </c>
      <c r="EA42" s="24">
        <f t="shared" si="48"/>
        <v>45707.46</v>
      </c>
      <c r="EB42" s="24">
        <f t="shared" si="48"/>
        <v>297040.01</v>
      </c>
      <c r="EC42" s="24">
        <f t="shared" ref="EC42:GF42" si="49">+EC40+EC41</f>
        <v>91814.39</v>
      </c>
      <c r="ED42" s="24">
        <f t="shared" si="49"/>
        <v>101485.27</v>
      </c>
      <c r="EE42" s="24">
        <f t="shared" si="49"/>
        <v>66241.759999999995</v>
      </c>
      <c r="EF42" s="24">
        <f t="shared" si="49"/>
        <v>250002.87</v>
      </c>
      <c r="EG42" s="24">
        <f t="shared" si="49"/>
        <v>22761.49</v>
      </c>
      <c r="EH42" s="24">
        <f t="shared" si="49"/>
        <v>66869.070000000007</v>
      </c>
      <c r="EI42" s="24">
        <f t="shared" si="49"/>
        <v>65544.89</v>
      </c>
      <c r="EJ42" s="24">
        <f t="shared" si="49"/>
        <v>20009.259999999998</v>
      </c>
      <c r="EK42" s="24">
        <f t="shared" si="49"/>
        <v>793307.17999999993</v>
      </c>
      <c r="EL42" s="24">
        <f t="shared" si="49"/>
        <v>967311.98</v>
      </c>
      <c r="EM42" s="24">
        <f t="shared" si="49"/>
        <v>79750.41</v>
      </c>
      <c r="EN42" s="24">
        <f t="shared" si="49"/>
        <v>62464.479999999996</v>
      </c>
      <c r="EO42" s="24">
        <f t="shared" si="49"/>
        <v>63229.229999999996</v>
      </c>
      <c r="EP42" s="24">
        <f t="shared" si="49"/>
        <v>66790.59</v>
      </c>
      <c r="EQ42" s="24">
        <f t="shared" si="49"/>
        <v>41873</v>
      </c>
      <c r="ER42" s="24">
        <f t="shared" si="49"/>
        <v>65342.229999999996</v>
      </c>
      <c r="ES42" s="24">
        <f t="shared" si="49"/>
        <v>226452.96000000002</v>
      </c>
      <c r="ET42" s="24">
        <f t="shared" si="49"/>
        <v>67786.510000000009</v>
      </c>
      <c r="EU42" s="24">
        <f t="shared" si="49"/>
        <v>46295.81</v>
      </c>
      <c r="EV42" s="24">
        <f t="shared" si="49"/>
        <v>47454.66</v>
      </c>
      <c r="EW42" s="24">
        <f t="shared" si="49"/>
        <v>67211.149999999994</v>
      </c>
      <c r="EX42" s="24">
        <f t="shared" si="49"/>
        <v>0</v>
      </c>
      <c r="EY42" s="24">
        <f t="shared" si="49"/>
        <v>65421.33</v>
      </c>
      <c r="EZ42" s="24">
        <f t="shared" si="49"/>
        <v>34278.130000000005</v>
      </c>
      <c r="FA42" s="24">
        <f t="shared" si="49"/>
        <v>15944.59</v>
      </c>
      <c r="FB42" s="24">
        <f t="shared" si="49"/>
        <v>22885.489999999998</v>
      </c>
      <c r="FC42" s="24">
        <f t="shared" si="49"/>
        <v>447694.01</v>
      </c>
      <c r="FD42" s="24">
        <f t="shared" si="49"/>
        <v>99808.09</v>
      </c>
      <c r="FE42" s="24">
        <f t="shared" si="49"/>
        <v>405908.68</v>
      </c>
      <c r="FF42" s="24">
        <f t="shared" si="49"/>
        <v>71311.149999999994</v>
      </c>
      <c r="FG42" s="24">
        <f t="shared" si="49"/>
        <v>56797.270000000004</v>
      </c>
      <c r="FH42" s="24">
        <f t="shared" si="49"/>
        <v>42986.94</v>
      </c>
      <c r="FI42" s="24">
        <f t="shared" si="49"/>
        <v>22286.39</v>
      </c>
      <c r="FJ42" s="24">
        <f t="shared" si="49"/>
        <v>47531.83</v>
      </c>
      <c r="FK42" s="24">
        <f t="shared" si="49"/>
        <v>210397.57</v>
      </c>
      <c r="FL42" s="24">
        <f t="shared" si="49"/>
        <v>134667.43</v>
      </c>
      <c r="FM42" s="24">
        <f t="shared" si="49"/>
        <v>457060.17</v>
      </c>
      <c r="FN42" s="24">
        <f t="shared" si="49"/>
        <v>400866.73</v>
      </c>
      <c r="FO42" s="24">
        <f t="shared" si="49"/>
        <v>329724.59999999998</v>
      </c>
      <c r="FP42" s="24">
        <f t="shared" si="49"/>
        <v>1681886.74</v>
      </c>
      <c r="FQ42" s="24">
        <f t="shared" si="49"/>
        <v>267533.32</v>
      </c>
      <c r="FR42" s="24">
        <f t="shared" si="49"/>
        <v>299978.23</v>
      </c>
      <c r="FS42" s="24">
        <f t="shared" si="49"/>
        <v>169196.62</v>
      </c>
      <c r="FT42" s="24">
        <f t="shared" si="49"/>
        <v>49080.27</v>
      </c>
      <c r="FU42" s="24">
        <f t="shared" si="49"/>
        <v>67930.92</v>
      </c>
      <c r="FV42" s="24">
        <f t="shared" si="49"/>
        <v>68365.55</v>
      </c>
      <c r="FW42" s="24">
        <f t="shared" si="49"/>
        <v>132928.63</v>
      </c>
      <c r="FX42" s="24">
        <f t="shared" si="49"/>
        <v>154883.27000000002</v>
      </c>
      <c r="FY42" s="24">
        <f t="shared" si="49"/>
        <v>87707.63</v>
      </c>
      <c r="FZ42" s="24">
        <f t="shared" si="49"/>
        <v>31962.46</v>
      </c>
      <c r="GA42" s="24">
        <f t="shared" si="49"/>
        <v>515919.19</v>
      </c>
      <c r="GB42" s="24">
        <f t="shared" si="49"/>
        <v>0</v>
      </c>
      <c r="GC42" s="24">
        <f t="shared" si="49"/>
        <v>0</v>
      </c>
      <c r="GD42" s="24">
        <f>+GD40+GD41</f>
        <v>0</v>
      </c>
      <c r="GE42" s="24">
        <f t="shared" si="49"/>
        <v>0</v>
      </c>
      <c r="GF42" s="24">
        <f t="shared" si="49"/>
        <v>0</v>
      </c>
      <c r="GG42" s="24">
        <f>+GG40+GG41</f>
        <v>0</v>
      </c>
      <c r="GH42" s="19">
        <f t="shared" si="6"/>
        <v>91967280.720000044</v>
      </c>
      <c r="GI42" s="34"/>
      <c r="GJ42" s="34"/>
      <c r="GK42" s="19"/>
      <c r="GL42" s="19"/>
      <c r="GM42" s="19"/>
    </row>
    <row r="43" spans="1:256" s="66" customFormat="1" ht="26.25">
      <c r="A43" s="59">
        <v>19</v>
      </c>
      <c r="B43" s="60" t="s">
        <v>613</v>
      </c>
      <c r="C43" s="61">
        <v>19</v>
      </c>
      <c r="D43" s="61"/>
      <c r="E43" s="62">
        <v>154216.10999999999</v>
      </c>
      <c r="F43" s="62">
        <v>575963</v>
      </c>
      <c r="G43" s="62">
        <v>152802.54999999999</v>
      </c>
      <c r="H43" s="62">
        <v>437320.25</v>
      </c>
      <c r="I43" s="62">
        <v>34947.620000000003</v>
      </c>
      <c r="J43" s="62">
        <v>20933.990000000002</v>
      </c>
      <c r="K43" s="62">
        <v>160840.29999999999</v>
      </c>
      <c r="L43" s="62">
        <v>34639.22</v>
      </c>
      <c r="M43" s="62">
        <v>12404.5</v>
      </c>
      <c r="N43" s="62">
        <v>59463.33</v>
      </c>
      <c r="O43" s="62">
        <v>48237.41</v>
      </c>
      <c r="P43" s="62">
        <v>1457545.68</v>
      </c>
      <c r="Q43" s="62">
        <v>305842.07</v>
      </c>
      <c r="R43" s="62">
        <v>5817.17</v>
      </c>
      <c r="S43" s="62">
        <v>493998.67</v>
      </c>
      <c r="T43" s="62">
        <v>20947.259999999998</v>
      </c>
      <c r="U43" s="62">
        <v>42504.91</v>
      </c>
      <c r="V43" s="62">
        <v>9967.51</v>
      </c>
      <c r="W43" s="62">
        <v>4314.32</v>
      </c>
      <c r="X43" s="62">
        <v>7507.79</v>
      </c>
      <c r="Y43" s="62">
        <v>3216.42</v>
      </c>
      <c r="Z43" s="62">
        <v>5069.4399999999996</v>
      </c>
      <c r="AA43" s="62">
        <v>6121.91</v>
      </c>
      <c r="AB43" s="62">
        <v>9731.3799999999992</v>
      </c>
      <c r="AC43" s="62">
        <v>519930.51</v>
      </c>
      <c r="AD43" s="62">
        <v>1038572.02</v>
      </c>
      <c r="AE43" s="62">
        <v>31221.06</v>
      </c>
      <c r="AF43" s="62">
        <v>15750.8</v>
      </c>
      <c r="AG43" s="62">
        <v>14498.75</v>
      </c>
      <c r="AH43" s="62">
        <v>11981.17</v>
      </c>
      <c r="AI43" s="62">
        <v>67780.179999999993</v>
      </c>
      <c r="AJ43" s="62">
        <v>28286.83</v>
      </c>
      <c r="AK43" s="62">
        <v>8279.1</v>
      </c>
      <c r="AL43" s="62">
        <v>9793.89</v>
      </c>
      <c r="AM43" s="62">
        <v>12502.17</v>
      </c>
      <c r="AN43" s="62">
        <v>12627.55</v>
      </c>
      <c r="AO43" s="62">
        <v>13131.12</v>
      </c>
      <c r="AP43" s="62">
        <v>12962.91</v>
      </c>
      <c r="AQ43" s="62">
        <v>105114.08</v>
      </c>
      <c r="AR43" s="62">
        <v>1632785.51</v>
      </c>
      <c r="AS43" s="62">
        <v>16355.68</v>
      </c>
      <c r="AT43" s="62">
        <v>1453554.48</v>
      </c>
      <c r="AU43" s="62">
        <v>134267.72</v>
      </c>
      <c r="AV43" s="62">
        <v>68631.78</v>
      </c>
      <c r="AW43" s="62">
        <v>6373.4</v>
      </c>
      <c r="AX43" s="62">
        <v>23123.99</v>
      </c>
      <c r="AY43" s="62">
        <v>7399.9</v>
      </c>
      <c r="AZ43" s="62">
        <v>3787.24</v>
      </c>
      <c r="BA43" s="62">
        <v>27641.48</v>
      </c>
      <c r="BB43" s="62">
        <v>204844.07</v>
      </c>
      <c r="BC43" s="62">
        <v>226251.33</v>
      </c>
      <c r="BD43" s="62">
        <v>197889.32</v>
      </c>
      <c r="BE43" s="62">
        <v>317136.09000000003</v>
      </c>
      <c r="BF43" s="62">
        <v>16039.56</v>
      </c>
      <c r="BG43" s="62">
        <v>38660.97</v>
      </c>
      <c r="BH43" s="62">
        <v>529474.96</v>
      </c>
      <c r="BI43" s="62">
        <v>55402.59</v>
      </c>
      <c r="BJ43" s="62">
        <v>29505.71</v>
      </c>
      <c r="BK43" s="62">
        <v>25500.49</v>
      </c>
      <c r="BL43" s="62">
        <v>154208.32999999999</v>
      </c>
      <c r="BM43" s="62">
        <v>282146.32</v>
      </c>
      <c r="BN43" s="62">
        <v>11339.89</v>
      </c>
      <c r="BO43" s="62">
        <v>18380.77</v>
      </c>
      <c r="BP43" s="62">
        <v>38158.46</v>
      </c>
      <c r="BQ43" s="62">
        <v>60681.47</v>
      </c>
      <c r="BR43" s="62">
        <v>17027.34</v>
      </c>
      <c r="BS43" s="62">
        <v>94333.61</v>
      </c>
      <c r="BT43" s="62">
        <v>93895.47</v>
      </c>
      <c r="BU43" s="62">
        <v>14545.14</v>
      </c>
      <c r="BV43" s="62">
        <v>17175.64</v>
      </c>
      <c r="BW43" s="62">
        <v>9580.7199999999993</v>
      </c>
      <c r="BX43" s="62">
        <v>29950.74</v>
      </c>
      <c r="BY43" s="62">
        <v>42392.07</v>
      </c>
      <c r="BZ43" s="62">
        <v>607.97</v>
      </c>
      <c r="CA43" s="62">
        <v>18788.330000000002</v>
      </c>
      <c r="CB43" s="62">
        <v>7003.73</v>
      </c>
      <c r="CC43" s="62">
        <v>12869.17</v>
      </c>
      <c r="CD43" s="62">
        <v>1626152.22</v>
      </c>
      <c r="CE43" s="62">
        <v>9174.64</v>
      </c>
      <c r="CF43" s="62">
        <v>7099.34</v>
      </c>
      <c r="CG43" s="62">
        <v>16016.63</v>
      </c>
      <c r="CH43" s="62">
        <v>8357.92</v>
      </c>
      <c r="CI43" s="62">
        <v>7264.01</v>
      </c>
      <c r="CJ43" s="62">
        <v>3849.32</v>
      </c>
      <c r="CK43" s="62">
        <v>14406.97</v>
      </c>
      <c r="CL43" s="62">
        <v>24223.56</v>
      </c>
      <c r="CM43" s="62">
        <v>109319.41</v>
      </c>
      <c r="CN43" s="62">
        <v>43529.01</v>
      </c>
      <c r="CO43" s="62">
        <v>33415.56</v>
      </c>
      <c r="CP43" s="62">
        <v>540467.17000000004</v>
      </c>
      <c r="CQ43" s="62">
        <v>332754.3</v>
      </c>
      <c r="CR43" s="62">
        <v>36846.199999999997</v>
      </c>
      <c r="CS43" s="62">
        <v>21690.04</v>
      </c>
      <c r="CT43" s="62">
        <v>13414.77</v>
      </c>
      <c r="CU43" s="62">
        <v>14147.02</v>
      </c>
      <c r="CV43" s="62">
        <v>5693.24</v>
      </c>
      <c r="CW43" s="62">
        <v>8251.39</v>
      </c>
      <c r="CX43" s="62">
        <v>6819.91</v>
      </c>
      <c r="CY43" s="62">
        <v>10880.51</v>
      </c>
      <c r="CZ43" s="62">
        <v>14280.38</v>
      </c>
      <c r="DA43" s="62">
        <v>10347.219999999999</v>
      </c>
      <c r="DB43" s="62">
        <v>51260.3</v>
      </c>
      <c r="DC43" s="62">
        <v>8522.4599999999991</v>
      </c>
      <c r="DD43" s="62">
        <v>10344.18</v>
      </c>
      <c r="DE43" s="62">
        <v>15142.46</v>
      </c>
      <c r="DF43" s="62">
        <v>4912.76</v>
      </c>
      <c r="DG43" s="62">
        <v>6476.82</v>
      </c>
      <c r="DH43" s="62">
        <v>431814.06</v>
      </c>
      <c r="DI43" s="62">
        <v>7538.36</v>
      </c>
      <c r="DJ43" s="62">
        <v>48954.85</v>
      </c>
      <c r="DK43" s="62">
        <v>85080.83</v>
      </c>
      <c r="DL43" s="62">
        <v>17518.5</v>
      </c>
      <c r="DM43" s="62">
        <v>8336.7000000000007</v>
      </c>
      <c r="DN43" s="62">
        <v>129162.83</v>
      </c>
      <c r="DO43" s="62">
        <v>18979.34</v>
      </c>
      <c r="DP43" s="62">
        <v>33294.42</v>
      </c>
      <c r="DQ43" s="62">
        <v>42678.6</v>
      </c>
      <c r="DR43" s="62">
        <v>9984.08</v>
      </c>
      <c r="DS43" s="62">
        <v>17122.59</v>
      </c>
      <c r="DT43" s="62">
        <v>15618.36</v>
      </c>
      <c r="DU43" s="62">
        <v>11314.9</v>
      </c>
      <c r="DV43" s="62">
        <v>2210.6</v>
      </c>
      <c r="DW43" s="62">
        <v>10899.86</v>
      </c>
      <c r="DX43" s="62">
        <v>4006.02</v>
      </c>
      <c r="DY43" s="62">
        <v>5107.97</v>
      </c>
      <c r="DZ43" s="62">
        <v>2236.21</v>
      </c>
      <c r="EA43" s="62">
        <v>8761.1299999999992</v>
      </c>
      <c r="EB43" s="62">
        <v>59408</v>
      </c>
      <c r="EC43" s="62">
        <v>18362.88</v>
      </c>
      <c r="ED43" s="62">
        <v>20297.05</v>
      </c>
      <c r="EE43" s="62">
        <v>13215.37</v>
      </c>
      <c r="EF43" s="62">
        <v>42221.64</v>
      </c>
      <c r="EG43" s="62">
        <v>4851.8900000000003</v>
      </c>
      <c r="EH43" s="62">
        <v>14565.47</v>
      </c>
      <c r="EI43" s="62">
        <v>9516.2000000000007</v>
      </c>
      <c r="EJ43" s="62">
        <v>4001.85</v>
      </c>
      <c r="EK43" s="62">
        <v>151362.92000000001</v>
      </c>
      <c r="EL43" s="62">
        <v>207672.69</v>
      </c>
      <c r="EM43" s="62">
        <v>20955.48</v>
      </c>
      <c r="EN43" s="62">
        <v>10287.280000000001</v>
      </c>
      <c r="EO43" s="62">
        <v>12631.66</v>
      </c>
      <c r="EP43" s="62">
        <v>13358.12</v>
      </c>
      <c r="EQ43" s="62">
        <v>8346.98</v>
      </c>
      <c r="ER43" s="62">
        <v>13068.45</v>
      </c>
      <c r="ES43" s="62">
        <v>46610.06</v>
      </c>
      <c r="ET43" s="62">
        <v>17659.79</v>
      </c>
      <c r="EU43" s="62">
        <v>9132.25</v>
      </c>
      <c r="EV43" s="62">
        <v>9490.93</v>
      </c>
      <c r="EW43" s="62">
        <v>13471.31</v>
      </c>
      <c r="EX43" s="62">
        <v>0</v>
      </c>
      <c r="EY43" s="62">
        <v>16019.48</v>
      </c>
      <c r="EZ43" s="62">
        <v>7730.97</v>
      </c>
      <c r="FA43" s="62">
        <v>3460.82</v>
      </c>
      <c r="FB43" s="62">
        <v>4577.1000000000004</v>
      </c>
      <c r="FC43" s="62">
        <v>89538.8</v>
      </c>
      <c r="FD43" s="62">
        <v>17603.61</v>
      </c>
      <c r="FE43" s="62">
        <v>80417.81</v>
      </c>
      <c r="FF43" s="62">
        <v>15147.25</v>
      </c>
      <c r="FG43" s="62">
        <v>11877.31</v>
      </c>
      <c r="FH43" s="62">
        <v>8053.07</v>
      </c>
      <c r="FI43" s="62">
        <v>4187.42</v>
      </c>
      <c r="FJ43" s="62">
        <v>10015.879999999999</v>
      </c>
      <c r="FK43" s="62">
        <v>42079.51</v>
      </c>
      <c r="FL43" s="62">
        <v>27035.66</v>
      </c>
      <c r="FM43" s="62">
        <v>93223.52</v>
      </c>
      <c r="FN43" s="62">
        <v>75737.929999999993</v>
      </c>
      <c r="FO43" s="62">
        <v>64063.48</v>
      </c>
      <c r="FP43" s="62">
        <v>385658.09</v>
      </c>
      <c r="FQ43" s="62">
        <v>50429.99</v>
      </c>
      <c r="FR43" s="62">
        <v>57006.34</v>
      </c>
      <c r="FS43" s="62">
        <v>37498.620000000003</v>
      </c>
      <c r="FT43" s="62">
        <v>10284.5</v>
      </c>
      <c r="FU43" s="62">
        <v>13586.18</v>
      </c>
      <c r="FV43" s="62">
        <v>13673.11</v>
      </c>
      <c r="FW43" s="62">
        <v>26585.73</v>
      </c>
      <c r="FX43" s="62">
        <v>30976.65</v>
      </c>
      <c r="FY43" s="62">
        <v>19152.55</v>
      </c>
      <c r="FZ43" s="62">
        <v>6402.67</v>
      </c>
      <c r="GA43" s="62">
        <v>96520.37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17869209.010000017</v>
      </c>
      <c r="GI43" s="34">
        <f>GH49/GH8</f>
        <v>0.24340244341327871</v>
      </c>
      <c r="GJ43" s="34">
        <f>GH40/GH8</f>
        <v>0.3929856172778276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614</v>
      </c>
      <c r="C44" s="16">
        <v>20</v>
      </c>
      <c r="E44" s="24">
        <f t="shared" ref="E44:BP44" si="50">+E42-E43</f>
        <v>652616.70000000007</v>
      </c>
      <c r="F44" s="24">
        <f t="shared" si="50"/>
        <v>2561796.29</v>
      </c>
      <c r="G44" s="24">
        <f t="shared" si="50"/>
        <v>595437.60999999987</v>
      </c>
      <c r="H44" s="24">
        <f t="shared" si="50"/>
        <v>1908399.65</v>
      </c>
      <c r="I44" s="24">
        <f t="shared" si="50"/>
        <v>139421.94</v>
      </c>
      <c r="J44" s="24">
        <f t="shared" si="50"/>
        <v>104356.28</v>
      </c>
      <c r="K44" s="24">
        <f t="shared" si="50"/>
        <v>609263.22</v>
      </c>
      <c r="L44" s="24">
        <f t="shared" si="50"/>
        <v>145348.86000000002</v>
      </c>
      <c r="M44" s="24">
        <f t="shared" si="50"/>
        <v>55804.510000000009</v>
      </c>
      <c r="N44" s="24">
        <f t="shared" si="50"/>
        <v>237853.3</v>
      </c>
      <c r="O44" s="24">
        <f t="shared" si="50"/>
        <v>193618.44</v>
      </c>
      <c r="P44" s="24">
        <f t="shared" si="50"/>
        <v>5830182.7400000002</v>
      </c>
      <c r="Q44" s="24">
        <f t="shared" si="50"/>
        <v>1303293.0900000001</v>
      </c>
      <c r="R44" s="24">
        <f t="shared" si="50"/>
        <v>19381</v>
      </c>
      <c r="S44" s="24">
        <f t="shared" si="50"/>
        <v>1972216.19</v>
      </c>
      <c r="T44" s="24">
        <f t="shared" si="50"/>
        <v>84594.560000000012</v>
      </c>
      <c r="U44" s="24">
        <f t="shared" si="50"/>
        <v>165733.99</v>
      </c>
      <c r="V44" s="24">
        <f t="shared" si="50"/>
        <v>39870.04</v>
      </c>
      <c r="W44" s="24">
        <f t="shared" si="50"/>
        <v>21021</v>
      </c>
      <c r="X44" s="24">
        <f t="shared" si="50"/>
        <v>32991.74</v>
      </c>
      <c r="Y44" s="24">
        <f t="shared" si="50"/>
        <v>13799.789999999999</v>
      </c>
      <c r="Z44" s="24">
        <f t="shared" si="50"/>
        <v>20277.780000000002</v>
      </c>
      <c r="AA44" s="24">
        <f t="shared" si="50"/>
        <v>35043.380000000005</v>
      </c>
      <c r="AB44" s="24">
        <f t="shared" si="50"/>
        <v>41037.26</v>
      </c>
      <c r="AC44" s="24">
        <f t="shared" si="50"/>
        <v>2424425.0700000003</v>
      </c>
      <c r="AD44" s="24">
        <f t="shared" si="50"/>
        <v>4473645.8800000008</v>
      </c>
      <c r="AE44" s="24">
        <f t="shared" si="50"/>
        <v>124213.07</v>
      </c>
      <c r="AF44" s="24">
        <f t="shared" si="50"/>
        <v>69107.87999999999</v>
      </c>
      <c r="AG44" s="24">
        <f t="shared" si="50"/>
        <v>57995.020000000004</v>
      </c>
      <c r="AH44" s="24">
        <f t="shared" si="50"/>
        <v>47924.69</v>
      </c>
      <c r="AI44" s="24">
        <f t="shared" si="50"/>
        <v>281787.87</v>
      </c>
      <c r="AJ44" s="24">
        <f t="shared" si="50"/>
        <v>110959.25000000001</v>
      </c>
      <c r="AK44" s="24">
        <f t="shared" si="50"/>
        <v>31775.500000000007</v>
      </c>
      <c r="AL44" s="24">
        <f t="shared" si="50"/>
        <v>45969.78</v>
      </c>
      <c r="AM44" s="24">
        <f t="shared" si="50"/>
        <v>44743.31</v>
      </c>
      <c r="AN44" s="24">
        <f t="shared" si="50"/>
        <v>50510.22</v>
      </c>
      <c r="AO44" s="24">
        <f t="shared" si="50"/>
        <v>44688.73</v>
      </c>
      <c r="AP44" s="24">
        <f t="shared" si="50"/>
        <v>45945.89</v>
      </c>
      <c r="AQ44" s="24">
        <f t="shared" si="50"/>
        <v>427706.36999999994</v>
      </c>
      <c r="AR44" s="24">
        <f t="shared" si="50"/>
        <v>7779849.1099999994</v>
      </c>
      <c r="AS44" s="24">
        <f t="shared" si="50"/>
        <v>65422.700000000004</v>
      </c>
      <c r="AT44" s="24">
        <f t="shared" si="50"/>
        <v>5843743.379999999</v>
      </c>
      <c r="AU44" s="24">
        <f t="shared" si="50"/>
        <v>568504.54</v>
      </c>
      <c r="AV44" s="24">
        <f t="shared" si="50"/>
        <v>267153.09999999998</v>
      </c>
      <c r="AW44" s="24">
        <f t="shared" si="50"/>
        <v>42295.1</v>
      </c>
      <c r="AX44" s="24">
        <f t="shared" si="50"/>
        <v>92495.939999999988</v>
      </c>
      <c r="AY44" s="24">
        <f t="shared" si="50"/>
        <v>33531.4</v>
      </c>
      <c r="AZ44" s="24">
        <f t="shared" si="50"/>
        <v>9941.9</v>
      </c>
      <c r="BA44" s="24">
        <f t="shared" si="50"/>
        <v>110565.91000000002</v>
      </c>
      <c r="BB44" s="24">
        <f t="shared" si="50"/>
        <v>828310.6399999999</v>
      </c>
      <c r="BC44" s="24">
        <f t="shared" si="50"/>
        <v>905005.32</v>
      </c>
      <c r="BD44" s="24">
        <f t="shared" si="50"/>
        <v>922416.7899999998</v>
      </c>
      <c r="BE44" s="24">
        <f t="shared" si="50"/>
        <v>1345942.5899999999</v>
      </c>
      <c r="BF44" s="24">
        <f t="shared" si="50"/>
        <v>81137.490000000005</v>
      </c>
      <c r="BG44" s="24">
        <f t="shared" si="50"/>
        <v>170086.80000000002</v>
      </c>
      <c r="BH44" s="24">
        <f t="shared" si="50"/>
        <v>2205318.79</v>
      </c>
      <c r="BI44" s="24">
        <f t="shared" si="50"/>
        <v>221610.36000000002</v>
      </c>
      <c r="BJ44" s="24">
        <f t="shared" si="50"/>
        <v>118022.86000000002</v>
      </c>
      <c r="BK44" s="24">
        <f t="shared" si="50"/>
        <v>96502.21</v>
      </c>
      <c r="BL44" s="24">
        <f t="shared" si="50"/>
        <v>620537.45000000007</v>
      </c>
      <c r="BM44" s="24">
        <f t="shared" si="50"/>
        <v>1128930.82</v>
      </c>
      <c r="BN44" s="24">
        <f t="shared" si="50"/>
        <v>41209.1</v>
      </c>
      <c r="BO44" s="24">
        <f t="shared" si="50"/>
        <v>70432.039999999994</v>
      </c>
      <c r="BP44" s="24">
        <f t="shared" si="50"/>
        <v>171605.17</v>
      </c>
      <c r="BQ44" s="24">
        <f t="shared" ref="BQ44:EB44" si="51">+BQ42-BQ43</f>
        <v>240533.84</v>
      </c>
      <c r="BR44" s="24">
        <f t="shared" si="51"/>
        <v>68109.360000000015</v>
      </c>
      <c r="BS44" s="24">
        <f t="shared" si="51"/>
        <v>422483.77</v>
      </c>
      <c r="BT44" s="24">
        <f t="shared" si="51"/>
        <v>438223.6</v>
      </c>
      <c r="BU44" s="24">
        <f t="shared" si="51"/>
        <v>81152.98</v>
      </c>
      <c r="BV44" s="24">
        <f t="shared" si="51"/>
        <v>68702.55</v>
      </c>
      <c r="BW44" s="24">
        <f t="shared" si="51"/>
        <v>32823.759999999995</v>
      </c>
      <c r="BX44" s="24">
        <f t="shared" si="51"/>
        <v>119975.83</v>
      </c>
      <c r="BY44" s="24">
        <f t="shared" si="51"/>
        <v>169568.28</v>
      </c>
      <c r="BZ44" s="24">
        <f t="shared" si="51"/>
        <v>1353.6200000000001</v>
      </c>
      <c r="CA44" s="24">
        <f t="shared" si="51"/>
        <v>75153.319999999992</v>
      </c>
      <c r="CB44" s="24">
        <f t="shared" si="51"/>
        <v>28014.91</v>
      </c>
      <c r="CC44" s="24">
        <f t="shared" si="51"/>
        <v>40904.959999999999</v>
      </c>
      <c r="CD44" s="24">
        <f t="shared" si="51"/>
        <v>6394355.2000000002</v>
      </c>
      <c r="CE44" s="24">
        <f t="shared" si="51"/>
        <v>39348.620000000003</v>
      </c>
      <c r="CF44" s="24">
        <f t="shared" si="51"/>
        <v>21805.200000000001</v>
      </c>
      <c r="CG44" s="24">
        <f t="shared" si="51"/>
        <v>64066.530000000006</v>
      </c>
      <c r="CH44" s="24">
        <f t="shared" si="51"/>
        <v>34270.58</v>
      </c>
      <c r="CI44" s="24">
        <f t="shared" si="51"/>
        <v>29356.689999999995</v>
      </c>
      <c r="CJ44" s="24">
        <f t="shared" si="51"/>
        <v>18407.41</v>
      </c>
      <c r="CK44" s="24">
        <f t="shared" si="51"/>
        <v>57627.86</v>
      </c>
      <c r="CL44" s="24">
        <f t="shared" si="51"/>
        <v>109148.47</v>
      </c>
      <c r="CM44" s="24">
        <f t="shared" si="51"/>
        <v>437277.63</v>
      </c>
      <c r="CN44" s="24">
        <f t="shared" si="51"/>
        <v>184978.76</v>
      </c>
      <c r="CO44" s="24">
        <f t="shared" si="51"/>
        <v>133662.26</v>
      </c>
      <c r="CP44" s="24">
        <f t="shared" si="51"/>
        <v>2182076.58</v>
      </c>
      <c r="CQ44" s="24">
        <f t="shared" si="51"/>
        <v>1331017.2</v>
      </c>
      <c r="CR44" s="24">
        <f t="shared" si="51"/>
        <v>147384.81</v>
      </c>
      <c r="CS44" s="24">
        <f t="shared" si="51"/>
        <v>87110.449999999983</v>
      </c>
      <c r="CT44" s="24">
        <f t="shared" si="51"/>
        <v>43200.84</v>
      </c>
      <c r="CU44" s="24">
        <f t="shared" si="51"/>
        <v>56588.06</v>
      </c>
      <c r="CV44" s="24">
        <f t="shared" si="51"/>
        <v>22772.940000000002</v>
      </c>
      <c r="CW44" s="24">
        <f t="shared" si="51"/>
        <v>28361.989999999998</v>
      </c>
      <c r="CX44" s="24">
        <f t="shared" si="51"/>
        <v>21483.920000000002</v>
      </c>
      <c r="CY44" s="24">
        <f t="shared" si="51"/>
        <v>34351.120000000003</v>
      </c>
      <c r="CZ44" s="24">
        <f t="shared" si="51"/>
        <v>57121.52</v>
      </c>
      <c r="DA44" s="24">
        <f t="shared" si="51"/>
        <v>40208.270000000004</v>
      </c>
      <c r="DB44" s="24">
        <f t="shared" si="51"/>
        <v>205041.19</v>
      </c>
      <c r="DC44" s="24">
        <f t="shared" si="51"/>
        <v>40772.58</v>
      </c>
      <c r="DD44" s="24">
        <f t="shared" si="51"/>
        <v>43006.759999999995</v>
      </c>
      <c r="DE44" s="24">
        <f t="shared" si="51"/>
        <v>47979.640000000007</v>
      </c>
      <c r="DF44" s="24">
        <f t="shared" si="51"/>
        <v>18737.159999999996</v>
      </c>
      <c r="DG44" s="24">
        <f t="shared" si="51"/>
        <v>23803.89</v>
      </c>
      <c r="DH44" s="24">
        <f t="shared" si="51"/>
        <v>1727256.25</v>
      </c>
      <c r="DI44" s="24">
        <f t="shared" si="51"/>
        <v>22831.25</v>
      </c>
      <c r="DJ44" s="24">
        <f t="shared" si="51"/>
        <v>196631.07</v>
      </c>
      <c r="DK44" s="24">
        <f t="shared" si="51"/>
        <v>358891.68</v>
      </c>
      <c r="DL44" s="24">
        <f t="shared" si="51"/>
        <v>67831.319999999992</v>
      </c>
      <c r="DM44" s="24">
        <f t="shared" si="51"/>
        <v>39583.440000000002</v>
      </c>
      <c r="DN44" s="24">
        <f t="shared" si="51"/>
        <v>484235.38999999996</v>
      </c>
      <c r="DO44" s="24">
        <f t="shared" si="51"/>
        <v>63794.559999999998</v>
      </c>
      <c r="DP44" s="24">
        <f t="shared" si="51"/>
        <v>123658.62000000001</v>
      </c>
      <c r="DQ44" s="24">
        <f t="shared" si="51"/>
        <v>184314.68999999997</v>
      </c>
      <c r="DR44" s="24">
        <f t="shared" si="51"/>
        <v>39713.1</v>
      </c>
      <c r="DS44" s="24">
        <f t="shared" si="51"/>
        <v>68490.350000000006</v>
      </c>
      <c r="DT44" s="24">
        <f t="shared" si="51"/>
        <v>57366.22</v>
      </c>
      <c r="DU44" s="24">
        <f t="shared" si="51"/>
        <v>49954.85</v>
      </c>
      <c r="DV44" s="24">
        <f t="shared" si="51"/>
        <v>8004.43</v>
      </c>
      <c r="DW44" s="24">
        <f t="shared" si="51"/>
        <v>43599.42</v>
      </c>
      <c r="DX44" s="24">
        <f t="shared" si="51"/>
        <v>18975.399999999998</v>
      </c>
      <c r="DY44" s="24">
        <f t="shared" si="51"/>
        <v>19542.8</v>
      </c>
      <c r="DZ44" s="24">
        <f t="shared" si="51"/>
        <v>7846.4900000000007</v>
      </c>
      <c r="EA44" s="24">
        <f t="shared" si="51"/>
        <v>36946.33</v>
      </c>
      <c r="EB44" s="24">
        <f t="shared" si="51"/>
        <v>237632.01</v>
      </c>
      <c r="EC44" s="24">
        <f t="shared" ref="EC44:GF44" si="52">+EC42-EC43</f>
        <v>73451.509999999995</v>
      </c>
      <c r="ED44" s="24">
        <f t="shared" si="52"/>
        <v>81188.22</v>
      </c>
      <c r="EE44" s="24">
        <f t="shared" si="52"/>
        <v>53026.389999999992</v>
      </c>
      <c r="EF44" s="24">
        <f t="shared" si="52"/>
        <v>207781.22999999998</v>
      </c>
      <c r="EG44" s="24">
        <f t="shared" si="52"/>
        <v>17909.600000000002</v>
      </c>
      <c r="EH44" s="24">
        <f t="shared" si="52"/>
        <v>52303.600000000006</v>
      </c>
      <c r="EI44" s="24">
        <f t="shared" si="52"/>
        <v>56028.69</v>
      </c>
      <c r="EJ44" s="24">
        <f t="shared" si="52"/>
        <v>16007.409999999998</v>
      </c>
      <c r="EK44" s="24">
        <f t="shared" si="52"/>
        <v>641944.25999999989</v>
      </c>
      <c r="EL44" s="24">
        <f t="shared" si="52"/>
        <v>759639.29</v>
      </c>
      <c r="EM44" s="24">
        <f t="shared" si="52"/>
        <v>58794.930000000008</v>
      </c>
      <c r="EN44" s="24">
        <f t="shared" si="52"/>
        <v>52177.2</v>
      </c>
      <c r="EO44" s="24">
        <f t="shared" si="52"/>
        <v>50597.569999999992</v>
      </c>
      <c r="EP44" s="24">
        <f t="shared" si="52"/>
        <v>53432.469999999994</v>
      </c>
      <c r="EQ44" s="24">
        <f t="shared" si="52"/>
        <v>33526.020000000004</v>
      </c>
      <c r="ER44" s="24">
        <f t="shared" si="52"/>
        <v>52273.78</v>
      </c>
      <c r="ES44" s="24">
        <f t="shared" si="52"/>
        <v>179842.90000000002</v>
      </c>
      <c r="ET44" s="24">
        <f t="shared" si="52"/>
        <v>50126.720000000008</v>
      </c>
      <c r="EU44" s="24">
        <f t="shared" si="52"/>
        <v>37163.56</v>
      </c>
      <c r="EV44" s="24">
        <f t="shared" si="52"/>
        <v>37963.730000000003</v>
      </c>
      <c r="EW44" s="24">
        <f t="shared" si="52"/>
        <v>53739.839999999997</v>
      </c>
      <c r="EX44" s="24">
        <f t="shared" si="52"/>
        <v>0</v>
      </c>
      <c r="EY44" s="24">
        <f t="shared" si="52"/>
        <v>49401.850000000006</v>
      </c>
      <c r="EZ44" s="24">
        <f t="shared" si="52"/>
        <v>26547.160000000003</v>
      </c>
      <c r="FA44" s="24">
        <f t="shared" si="52"/>
        <v>12483.77</v>
      </c>
      <c r="FB44" s="24">
        <f t="shared" si="52"/>
        <v>18308.39</v>
      </c>
      <c r="FC44" s="24">
        <f t="shared" si="52"/>
        <v>358155.21</v>
      </c>
      <c r="FD44" s="24">
        <f t="shared" si="52"/>
        <v>82204.479999999996</v>
      </c>
      <c r="FE44" s="24">
        <f t="shared" si="52"/>
        <v>325490.87</v>
      </c>
      <c r="FF44" s="24">
        <f t="shared" si="52"/>
        <v>56163.899999999994</v>
      </c>
      <c r="FG44" s="24">
        <f t="shared" si="52"/>
        <v>44919.960000000006</v>
      </c>
      <c r="FH44" s="24">
        <f t="shared" si="52"/>
        <v>34933.870000000003</v>
      </c>
      <c r="FI44" s="24">
        <f t="shared" si="52"/>
        <v>18098.97</v>
      </c>
      <c r="FJ44" s="24">
        <f t="shared" si="52"/>
        <v>37515.950000000004</v>
      </c>
      <c r="FK44" s="24">
        <f t="shared" si="52"/>
        <v>168318.06</v>
      </c>
      <c r="FL44" s="24">
        <f t="shared" si="52"/>
        <v>107631.76999999999</v>
      </c>
      <c r="FM44" s="24">
        <f t="shared" si="52"/>
        <v>363836.64999999997</v>
      </c>
      <c r="FN44" s="24">
        <f t="shared" si="52"/>
        <v>325128.8</v>
      </c>
      <c r="FO44" s="24">
        <f t="shared" si="52"/>
        <v>265661.12</v>
      </c>
      <c r="FP44" s="24">
        <f t="shared" si="52"/>
        <v>1296228.6499999999</v>
      </c>
      <c r="FQ44" s="24">
        <f t="shared" si="52"/>
        <v>217103.33000000002</v>
      </c>
      <c r="FR44" s="24">
        <f t="shared" si="52"/>
        <v>242971.88999999998</v>
      </c>
      <c r="FS44" s="24">
        <f t="shared" si="52"/>
        <v>131698</v>
      </c>
      <c r="FT44" s="24">
        <f t="shared" si="52"/>
        <v>38795.769999999997</v>
      </c>
      <c r="FU44" s="24">
        <f t="shared" si="52"/>
        <v>54344.74</v>
      </c>
      <c r="FV44" s="24">
        <f t="shared" si="52"/>
        <v>54692.44</v>
      </c>
      <c r="FW44" s="24">
        <f t="shared" si="52"/>
        <v>106342.90000000001</v>
      </c>
      <c r="FX44" s="24">
        <f t="shared" si="52"/>
        <v>123906.62000000002</v>
      </c>
      <c r="FY44" s="24">
        <f t="shared" si="52"/>
        <v>68555.08</v>
      </c>
      <c r="FZ44" s="24">
        <f t="shared" si="52"/>
        <v>25559.79</v>
      </c>
      <c r="GA44" s="24">
        <f t="shared" si="52"/>
        <v>419398.82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74098071.709999993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0.52050032999999996</v>
      </c>
      <c r="F45" s="69">
        <f t="shared" si="53"/>
        <v>0.52050032999999996</v>
      </c>
      <c r="G45" s="69">
        <f t="shared" si="53"/>
        <v>0.52050032999999996</v>
      </c>
      <c r="H45" s="69">
        <f t="shared" si="53"/>
        <v>0.52050032999999996</v>
      </c>
      <c r="I45" s="69">
        <f t="shared" si="53"/>
        <v>0.52050032999999996</v>
      </c>
      <c r="J45" s="69">
        <f t="shared" si="53"/>
        <v>0.52050032999999996</v>
      </c>
      <c r="K45" s="69">
        <f t="shared" si="53"/>
        <v>0.52050032999999996</v>
      </c>
      <c r="L45" s="69">
        <f t="shared" si="53"/>
        <v>0.52050032999999996</v>
      </c>
      <c r="M45" s="69">
        <f t="shared" si="53"/>
        <v>0.52050032999999996</v>
      </c>
      <c r="N45" s="69">
        <f t="shared" si="53"/>
        <v>0.52050032999999996</v>
      </c>
      <c r="O45" s="69">
        <f t="shared" si="53"/>
        <v>0.52050032999999996</v>
      </c>
      <c r="P45" s="69">
        <f t="shared" si="53"/>
        <v>0.52050032999999996</v>
      </c>
      <c r="Q45" s="69">
        <f t="shared" si="53"/>
        <v>0.52050032999999996</v>
      </c>
      <c r="R45" s="69">
        <f t="shared" si="53"/>
        <v>0.52050032999999996</v>
      </c>
      <c r="S45" s="69">
        <f t="shared" si="53"/>
        <v>0.52050032999999996</v>
      </c>
      <c r="T45" s="69">
        <f t="shared" si="53"/>
        <v>0.52050032999999996</v>
      </c>
      <c r="U45" s="69">
        <f t="shared" si="53"/>
        <v>0.52050032999999996</v>
      </c>
      <c r="V45" s="69">
        <f t="shared" si="53"/>
        <v>0.52050032999999996</v>
      </c>
      <c r="W45" s="69">
        <f t="shared" si="53"/>
        <v>0.52050032999999996</v>
      </c>
      <c r="X45" s="69">
        <f t="shared" si="53"/>
        <v>0.52050032999999996</v>
      </c>
      <c r="Y45" s="69">
        <f t="shared" si="53"/>
        <v>0.52050032999999996</v>
      </c>
      <c r="Z45" s="69">
        <f t="shared" si="53"/>
        <v>0.52050032999999996</v>
      </c>
      <c r="AA45" s="69">
        <f t="shared" si="53"/>
        <v>0.52050032999999996</v>
      </c>
      <c r="AB45" s="69">
        <f t="shared" si="53"/>
        <v>0.52050032999999996</v>
      </c>
      <c r="AC45" s="69">
        <f t="shared" si="53"/>
        <v>0.52050032999999996</v>
      </c>
      <c r="AD45" s="69">
        <f t="shared" si="53"/>
        <v>0.52050032999999996</v>
      </c>
      <c r="AE45" s="69">
        <f t="shared" si="53"/>
        <v>0.52050032999999996</v>
      </c>
      <c r="AF45" s="69">
        <f t="shared" si="53"/>
        <v>0.52050032999999996</v>
      </c>
      <c r="AG45" s="69">
        <f t="shared" si="53"/>
        <v>0.52050032999999996</v>
      </c>
      <c r="AH45" s="69">
        <f t="shared" si="53"/>
        <v>0.52050032999999996</v>
      </c>
      <c r="AI45" s="69">
        <f t="shared" si="53"/>
        <v>0.52050032999999996</v>
      </c>
      <c r="AJ45" s="69">
        <f t="shared" si="53"/>
        <v>0.52050032999999996</v>
      </c>
      <c r="AK45" s="69">
        <f t="shared" si="53"/>
        <v>0.52050032999999996</v>
      </c>
      <c r="AL45" s="69">
        <f t="shared" si="53"/>
        <v>0.52050032999999996</v>
      </c>
      <c r="AM45" s="69">
        <f t="shared" si="53"/>
        <v>0.52050032999999996</v>
      </c>
      <c r="AN45" s="69">
        <f t="shared" si="53"/>
        <v>0.52050032999999996</v>
      </c>
      <c r="AO45" s="69">
        <f t="shared" si="53"/>
        <v>0.52050032999999996</v>
      </c>
      <c r="AP45" s="69">
        <f t="shared" si="53"/>
        <v>0.52050032999999996</v>
      </c>
      <c r="AQ45" s="69">
        <f t="shared" si="53"/>
        <v>0.52050032999999996</v>
      </c>
      <c r="AR45" s="69">
        <f t="shared" si="53"/>
        <v>0.52050032999999996</v>
      </c>
      <c r="AS45" s="69">
        <f t="shared" si="53"/>
        <v>0.52050032999999996</v>
      </c>
      <c r="AT45" s="69">
        <f t="shared" si="53"/>
        <v>0.52050032999999996</v>
      </c>
      <c r="AU45" s="69">
        <f t="shared" si="53"/>
        <v>0.52050032999999996</v>
      </c>
      <c r="AV45" s="69">
        <f t="shared" si="53"/>
        <v>0.52050032999999996</v>
      </c>
      <c r="AW45" s="69">
        <f t="shared" si="53"/>
        <v>0.52050032999999996</v>
      </c>
      <c r="AX45" s="69">
        <f t="shared" si="53"/>
        <v>0.52050032999999996</v>
      </c>
      <c r="AY45" s="69">
        <f t="shared" si="53"/>
        <v>0.52050032999999996</v>
      </c>
      <c r="AZ45" s="69">
        <f t="shared" si="53"/>
        <v>0.52050032999999996</v>
      </c>
      <c r="BA45" s="69">
        <f t="shared" si="53"/>
        <v>0.52050032999999996</v>
      </c>
      <c r="BB45" s="69">
        <f t="shared" si="53"/>
        <v>0.52050032999999996</v>
      </c>
      <c r="BC45" s="69">
        <f t="shared" si="53"/>
        <v>0.52050032999999996</v>
      </c>
      <c r="BD45" s="69">
        <f t="shared" si="53"/>
        <v>0.52050032999999996</v>
      </c>
      <c r="BE45" s="69">
        <f t="shared" si="53"/>
        <v>0.52050032999999996</v>
      </c>
      <c r="BF45" s="69">
        <f t="shared" si="53"/>
        <v>0.52050032999999996</v>
      </c>
      <c r="BG45" s="69">
        <f t="shared" si="53"/>
        <v>0.52050032999999996</v>
      </c>
      <c r="BH45" s="69">
        <f t="shared" si="53"/>
        <v>0.52050032999999996</v>
      </c>
      <c r="BI45" s="69">
        <f t="shared" si="53"/>
        <v>0.52050032999999996</v>
      </c>
      <c r="BJ45" s="69">
        <f t="shared" si="53"/>
        <v>0.52050032999999996</v>
      </c>
      <c r="BK45" s="69">
        <f t="shared" si="53"/>
        <v>0.52050032999999996</v>
      </c>
      <c r="BL45" s="69">
        <f t="shared" si="53"/>
        <v>0.52050032999999996</v>
      </c>
      <c r="BM45" s="69">
        <f t="shared" si="53"/>
        <v>0.52050032999999996</v>
      </c>
      <c r="BN45" s="69">
        <f t="shared" si="53"/>
        <v>0.52050032999999996</v>
      </c>
      <c r="BO45" s="69">
        <f t="shared" si="53"/>
        <v>0.52050032999999996</v>
      </c>
      <c r="BP45" s="69">
        <f t="shared" si="53"/>
        <v>0.52050032999999996</v>
      </c>
      <c r="BQ45" s="69">
        <f t="shared" ref="BQ45:EB45" si="54">+$GI$47</f>
        <v>0.52050032999999996</v>
      </c>
      <c r="BR45" s="69">
        <f t="shared" si="54"/>
        <v>0.52050032999999996</v>
      </c>
      <c r="BS45" s="69">
        <f t="shared" si="54"/>
        <v>0.52050032999999996</v>
      </c>
      <c r="BT45" s="69">
        <f t="shared" si="54"/>
        <v>0.52050032999999996</v>
      </c>
      <c r="BU45" s="69">
        <f t="shared" si="54"/>
        <v>0.52050032999999996</v>
      </c>
      <c r="BV45" s="69">
        <f t="shared" si="54"/>
        <v>0.52050032999999996</v>
      </c>
      <c r="BW45" s="69">
        <f t="shared" si="54"/>
        <v>0.52050032999999996</v>
      </c>
      <c r="BX45" s="69">
        <f t="shared" si="54"/>
        <v>0.52050032999999996</v>
      </c>
      <c r="BY45" s="69">
        <f t="shared" si="54"/>
        <v>0.52050032999999996</v>
      </c>
      <c r="BZ45" s="69">
        <f t="shared" si="54"/>
        <v>0.52050032999999996</v>
      </c>
      <c r="CA45" s="69">
        <f t="shared" si="54"/>
        <v>0.52050032999999996</v>
      </c>
      <c r="CB45" s="69">
        <f t="shared" si="54"/>
        <v>0.52050032999999996</v>
      </c>
      <c r="CC45" s="69">
        <f t="shared" si="54"/>
        <v>0.52050032999999996</v>
      </c>
      <c r="CD45" s="69">
        <f t="shared" si="54"/>
        <v>0.52050032999999996</v>
      </c>
      <c r="CE45" s="69">
        <f t="shared" si="54"/>
        <v>0.52050032999999996</v>
      </c>
      <c r="CF45" s="69">
        <f t="shared" si="54"/>
        <v>0.52050032999999996</v>
      </c>
      <c r="CG45" s="69">
        <f t="shared" si="54"/>
        <v>0.52050032999999996</v>
      </c>
      <c r="CH45" s="69">
        <f t="shared" si="54"/>
        <v>0.52050032999999996</v>
      </c>
      <c r="CI45" s="69">
        <f t="shared" si="54"/>
        <v>0.52050032999999996</v>
      </c>
      <c r="CJ45" s="69">
        <f t="shared" si="54"/>
        <v>0.52050032999999996</v>
      </c>
      <c r="CK45" s="69">
        <f t="shared" si="54"/>
        <v>0.52050032999999996</v>
      </c>
      <c r="CL45" s="69">
        <f t="shared" si="54"/>
        <v>0.52050032999999996</v>
      </c>
      <c r="CM45" s="69">
        <f t="shared" si="54"/>
        <v>0.52050032999999996</v>
      </c>
      <c r="CN45" s="69">
        <f t="shared" si="54"/>
        <v>0.52050032999999996</v>
      </c>
      <c r="CO45" s="69">
        <f t="shared" si="54"/>
        <v>0.52050032999999996</v>
      </c>
      <c r="CP45" s="69">
        <f t="shared" si="54"/>
        <v>0.52050032999999996</v>
      </c>
      <c r="CQ45" s="69">
        <f t="shared" si="54"/>
        <v>0.52050032999999996</v>
      </c>
      <c r="CR45" s="69">
        <f t="shared" si="54"/>
        <v>0.52050032999999996</v>
      </c>
      <c r="CS45" s="69">
        <f t="shared" si="54"/>
        <v>0.52050032999999996</v>
      </c>
      <c r="CT45" s="69">
        <f t="shared" si="54"/>
        <v>0.52050032999999996</v>
      </c>
      <c r="CU45" s="69">
        <f t="shared" si="54"/>
        <v>0.52050032999999996</v>
      </c>
      <c r="CV45" s="69">
        <f t="shared" si="54"/>
        <v>0.52050032999999996</v>
      </c>
      <c r="CW45" s="69">
        <f t="shared" si="54"/>
        <v>0.52050032999999996</v>
      </c>
      <c r="CX45" s="69">
        <f t="shared" si="54"/>
        <v>0.52050032999999996</v>
      </c>
      <c r="CY45" s="69">
        <f t="shared" si="54"/>
        <v>0.52050032999999996</v>
      </c>
      <c r="CZ45" s="69">
        <f t="shared" si="54"/>
        <v>0.52050032999999996</v>
      </c>
      <c r="DA45" s="69">
        <f t="shared" si="54"/>
        <v>0.52050032999999996</v>
      </c>
      <c r="DB45" s="69">
        <f t="shared" si="54"/>
        <v>0.52050032999999996</v>
      </c>
      <c r="DC45" s="69">
        <f t="shared" si="54"/>
        <v>0.52050032999999996</v>
      </c>
      <c r="DD45" s="69">
        <f t="shared" si="54"/>
        <v>0.52050032999999996</v>
      </c>
      <c r="DE45" s="69">
        <f t="shared" si="54"/>
        <v>0.52050032999999996</v>
      </c>
      <c r="DF45" s="69">
        <f t="shared" si="54"/>
        <v>0.52050032999999996</v>
      </c>
      <c r="DG45" s="69">
        <f t="shared" si="54"/>
        <v>0.52050032999999996</v>
      </c>
      <c r="DH45" s="69">
        <f t="shared" si="54"/>
        <v>0.52050032999999996</v>
      </c>
      <c r="DI45" s="69">
        <f t="shared" si="54"/>
        <v>0.52050032999999996</v>
      </c>
      <c r="DJ45" s="69">
        <f t="shared" si="54"/>
        <v>0.52050032999999996</v>
      </c>
      <c r="DK45" s="69">
        <f t="shared" si="54"/>
        <v>0.52050032999999996</v>
      </c>
      <c r="DL45" s="69">
        <f t="shared" si="54"/>
        <v>0.52050032999999996</v>
      </c>
      <c r="DM45" s="69">
        <f t="shared" si="54"/>
        <v>0.52050032999999996</v>
      </c>
      <c r="DN45" s="69">
        <f t="shared" si="54"/>
        <v>0.52050032999999996</v>
      </c>
      <c r="DO45" s="69">
        <f t="shared" si="54"/>
        <v>0.52050032999999996</v>
      </c>
      <c r="DP45" s="69">
        <f t="shared" si="54"/>
        <v>0.52050032999999996</v>
      </c>
      <c r="DQ45" s="69">
        <f t="shared" si="54"/>
        <v>0.52050032999999996</v>
      </c>
      <c r="DR45" s="69">
        <f t="shared" si="54"/>
        <v>0.52050032999999996</v>
      </c>
      <c r="DS45" s="69">
        <f t="shared" si="54"/>
        <v>0.52050032999999996</v>
      </c>
      <c r="DT45" s="69">
        <f t="shared" si="54"/>
        <v>0.52050032999999996</v>
      </c>
      <c r="DU45" s="69">
        <f t="shared" si="54"/>
        <v>0.52050032999999996</v>
      </c>
      <c r="DV45" s="69">
        <f t="shared" si="54"/>
        <v>0.52050032999999996</v>
      </c>
      <c r="DW45" s="69">
        <f t="shared" si="54"/>
        <v>0.52050032999999996</v>
      </c>
      <c r="DX45" s="69">
        <f t="shared" si="54"/>
        <v>0.52050032999999996</v>
      </c>
      <c r="DY45" s="69">
        <f t="shared" si="54"/>
        <v>0.52050032999999996</v>
      </c>
      <c r="DZ45" s="69">
        <f t="shared" si="54"/>
        <v>0.52050032999999996</v>
      </c>
      <c r="EA45" s="69">
        <f t="shared" si="54"/>
        <v>0.52050032999999996</v>
      </c>
      <c r="EB45" s="69">
        <f t="shared" si="54"/>
        <v>0.52050032999999996</v>
      </c>
      <c r="EC45" s="69">
        <f t="shared" ref="EC45:GG45" si="55">+$GI$47</f>
        <v>0.52050032999999996</v>
      </c>
      <c r="ED45" s="69">
        <f t="shared" si="55"/>
        <v>0.52050032999999996</v>
      </c>
      <c r="EE45" s="69">
        <f t="shared" si="55"/>
        <v>0.52050032999999996</v>
      </c>
      <c r="EF45" s="69">
        <f t="shared" si="55"/>
        <v>0.52050032999999996</v>
      </c>
      <c r="EG45" s="69">
        <f t="shared" si="55"/>
        <v>0.52050032999999996</v>
      </c>
      <c r="EH45" s="69">
        <f t="shared" si="55"/>
        <v>0.52050032999999996</v>
      </c>
      <c r="EI45" s="69">
        <f t="shared" si="55"/>
        <v>0.52050032999999996</v>
      </c>
      <c r="EJ45" s="69">
        <f t="shared" si="55"/>
        <v>0.52050032999999996</v>
      </c>
      <c r="EK45" s="69">
        <f t="shared" si="55"/>
        <v>0.52050032999999996</v>
      </c>
      <c r="EL45" s="69">
        <f t="shared" si="55"/>
        <v>0.52050032999999996</v>
      </c>
      <c r="EM45" s="69">
        <f t="shared" si="55"/>
        <v>0.52050032999999996</v>
      </c>
      <c r="EN45" s="69">
        <f t="shared" si="55"/>
        <v>0.52050032999999996</v>
      </c>
      <c r="EO45" s="69">
        <f t="shared" si="55"/>
        <v>0.52050032999999996</v>
      </c>
      <c r="EP45" s="69">
        <f t="shared" si="55"/>
        <v>0.52050032999999996</v>
      </c>
      <c r="EQ45" s="69">
        <f t="shared" si="55"/>
        <v>0.52050032999999996</v>
      </c>
      <c r="ER45" s="69">
        <f t="shared" si="55"/>
        <v>0.52050032999999996</v>
      </c>
      <c r="ES45" s="69">
        <f t="shared" si="55"/>
        <v>0.52050032999999996</v>
      </c>
      <c r="ET45" s="69">
        <f t="shared" si="55"/>
        <v>0.52050032999999996</v>
      </c>
      <c r="EU45" s="69">
        <f t="shared" si="55"/>
        <v>0.52050032999999996</v>
      </c>
      <c r="EV45" s="69">
        <f t="shared" si="55"/>
        <v>0.52050032999999996</v>
      </c>
      <c r="EW45" s="69">
        <f t="shared" si="55"/>
        <v>0.52050032999999996</v>
      </c>
      <c r="EX45" s="69">
        <f t="shared" si="55"/>
        <v>0.52050032999999996</v>
      </c>
      <c r="EY45" s="69">
        <f t="shared" si="55"/>
        <v>0.52050032999999996</v>
      </c>
      <c r="EZ45" s="69">
        <f t="shared" si="55"/>
        <v>0.52050032999999996</v>
      </c>
      <c r="FA45" s="69">
        <f t="shared" si="55"/>
        <v>0.52050032999999996</v>
      </c>
      <c r="FB45" s="69">
        <f t="shared" si="55"/>
        <v>0.52050032999999996</v>
      </c>
      <c r="FC45" s="69">
        <f t="shared" si="55"/>
        <v>0.52050032999999996</v>
      </c>
      <c r="FD45" s="69">
        <f t="shared" si="55"/>
        <v>0.52050032999999996</v>
      </c>
      <c r="FE45" s="69">
        <f t="shared" si="55"/>
        <v>0.52050032999999996</v>
      </c>
      <c r="FF45" s="69">
        <f t="shared" si="55"/>
        <v>0.52050032999999996</v>
      </c>
      <c r="FG45" s="69">
        <f t="shared" si="55"/>
        <v>0.52050032999999996</v>
      </c>
      <c r="FH45" s="69">
        <f t="shared" si="55"/>
        <v>0.52050032999999996</v>
      </c>
      <c r="FI45" s="69">
        <f t="shared" si="55"/>
        <v>0.52050032999999996</v>
      </c>
      <c r="FJ45" s="69">
        <f t="shared" si="55"/>
        <v>0.52050032999999996</v>
      </c>
      <c r="FK45" s="69">
        <f t="shared" si="55"/>
        <v>0.52050032999999996</v>
      </c>
      <c r="FL45" s="69">
        <f t="shared" si="55"/>
        <v>0.52050032999999996</v>
      </c>
      <c r="FM45" s="69">
        <f t="shared" si="55"/>
        <v>0.52050032999999996</v>
      </c>
      <c r="FN45" s="69">
        <f t="shared" si="55"/>
        <v>0.52050032999999996</v>
      </c>
      <c r="FO45" s="69">
        <f t="shared" si="55"/>
        <v>0.52050032999999996</v>
      </c>
      <c r="FP45" s="69">
        <f t="shared" si="55"/>
        <v>0.52050032999999996</v>
      </c>
      <c r="FQ45" s="69">
        <f t="shared" si="55"/>
        <v>0.52050032999999996</v>
      </c>
      <c r="FR45" s="69">
        <f t="shared" si="55"/>
        <v>0.52050032999999996</v>
      </c>
      <c r="FS45" s="69">
        <f t="shared" si="55"/>
        <v>0.52050032999999996</v>
      </c>
      <c r="FT45" s="69">
        <f t="shared" si="55"/>
        <v>0.52050032999999996</v>
      </c>
      <c r="FU45" s="69">
        <f t="shared" si="55"/>
        <v>0.52050032999999996</v>
      </c>
      <c r="FV45" s="69">
        <f t="shared" si="55"/>
        <v>0.52050032999999996</v>
      </c>
      <c r="FW45" s="69">
        <f t="shared" si="55"/>
        <v>0.52050032999999996</v>
      </c>
      <c r="FX45" s="69">
        <f t="shared" si="55"/>
        <v>0.52050032999999996</v>
      </c>
      <c r="FY45" s="69">
        <f t="shared" si="55"/>
        <v>0.52050032999999996</v>
      </c>
      <c r="FZ45" s="69">
        <f t="shared" si="55"/>
        <v>0.52050032999999996</v>
      </c>
      <c r="GA45" s="69">
        <f t="shared" si="55"/>
        <v>0.52050032999999996</v>
      </c>
      <c r="GB45" s="69">
        <f t="shared" si="55"/>
        <v>0.52050032999999996</v>
      </c>
      <c r="GC45" s="69">
        <f t="shared" si="55"/>
        <v>0.52050032999999996</v>
      </c>
      <c r="GD45" s="69">
        <f t="shared" si="55"/>
        <v>0.52050032999999996</v>
      </c>
      <c r="GE45" s="69">
        <f t="shared" si="55"/>
        <v>0.52050032999999996</v>
      </c>
      <c r="GF45" s="69">
        <f t="shared" si="55"/>
        <v>0.52050032999999996</v>
      </c>
      <c r="GG45" s="69">
        <f t="shared" si="55"/>
        <v>0.52050032999999996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339687.21</v>
      </c>
      <c r="F46" s="24">
        <f t="shared" si="56"/>
        <v>1333415.81</v>
      </c>
      <c r="G46" s="24">
        <f t="shared" si="56"/>
        <v>309925.46999999997</v>
      </c>
      <c r="H46" s="24">
        <f t="shared" si="56"/>
        <v>993322.65</v>
      </c>
      <c r="I46" s="24">
        <f t="shared" si="56"/>
        <v>72569.17</v>
      </c>
      <c r="J46" s="24">
        <f t="shared" si="56"/>
        <v>54317.48</v>
      </c>
      <c r="K46" s="24">
        <f t="shared" si="56"/>
        <v>317121.71000000002</v>
      </c>
      <c r="L46" s="24">
        <f t="shared" si="56"/>
        <v>75654.13</v>
      </c>
      <c r="M46" s="24">
        <f t="shared" si="56"/>
        <v>29046.27</v>
      </c>
      <c r="N46" s="24">
        <f t="shared" si="56"/>
        <v>123802.72</v>
      </c>
      <c r="O46" s="24">
        <f t="shared" si="56"/>
        <v>100778.46</v>
      </c>
      <c r="P46" s="24">
        <f t="shared" si="56"/>
        <v>3034612.04</v>
      </c>
      <c r="Q46" s="24">
        <f t="shared" si="56"/>
        <v>678364.48</v>
      </c>
      <c r="R46" s="24">
        <f t="shared" si="56"/>
        <v>10087.82</v>
      </c>
      <c r="S46" s="24">
        <f t="shared" si="56"/>
        <v>1026539.18</v>
      </c>
      <c r="T46" s="24">
        <f t="shared" si="56"/>
        <v>44031.5</v>
      </c>
      <c r="U46" s="24">
        <f t="shared" si="56"/>
        <v>86264.6</v>
      </c>
      <c r="V46" s="24">
        <f t="shared" si="56"/>
        <v>20752.37</v>
      </c>
      <c r="W46" s="24">
        <f t="shared" si="56"/>
        <v>10941.44</v>
      </c>
      <c r="X46" s="24">
        <f t="shared" si="56"/>
        <v>17172.21</v>
      </c>
      <c r="Y46" s="24">
        <f t="shared" si="56"/>
        <v>7182.8</v>
      </c>
      <c r="Z46" s="24">
        <f t="shared" si="56"/>
        <v>10554.59</v>
      </c>
      <c r="AA46" s="24">
        <f t="shared" si="56"/>
        <v>18240.09</v>
      </c>
      <c r="AB46" s="24">
        <f t="shared" si="56"/>
        <v>21359.91</v>
      </c>
      <c r="AC46" s="24">
        <f t="shared" si="56"/>
        <v>1261914.05</v>
      </c>
      <c r="AD46" s="24">
        <f t="shared" si="56"/>
        <v>2328534.16</v>
      </c>
      <c r="AE46" s="24">
        <f t="shared" si="56"/>
        <v>64652.94</v>
      </c>
      <c r="AF46" s="24">
        <f t="shared" si="56"/>
        <v>35970.67</v>
      </c>
      <c r="AG46" s="24">
        <f t="shared" si="56"/>
        <v>30186.43</v>
      </c>
      <c r="AH46" s="24">
        <f t="shared" si="56"/>
        <v>24944.82</v>
      </c>
      <c r="AI46" s="24">
        <f t="shared" si="56"/>
        <v>146670.68</v>
      </c>
      <c r="AJ46" s="24">
        <f t="shared" si="56"/>
        <v>57754.33</v>
      </c>
      <c r="AK46" s="24">
        <f t="shared" si="56"/>
        <v>16539.16</v>
      </c>
      <c r="AL46" s="24">
        <f t="shared" si="56"/>
        <v>23927.29</v>
      </c>
      <c r="AM46" s="24">
        <f t="shared" si="56"/>
        <v>23288.91</v>
      </c>
      <c r="AN46" s="24">
        <f t="shared" si="56"/>
        <v>26290.59</v>
      </c>
      <c r="AO46" s="24">
        <f t="shared" si="56"/>
        <v>23260.5</v>
      </c>
      <c r="AP46" s="24">
        <f t="shared" si="56"/>
        <v>23914.85</v>
      </c>
      <c r="AQ46" s="24">
        <f t="shared" si="56"/>
        <v>222621.31</v>
      </c>
      <c r="AR46" s="24">
        <f t="shared" si="56"/>
        <v>4049414.03</v>
      </c>
      <c r="AS46" s="24">
        <f t="shared" si="56"/>
        <v>34052.54</v>
      </c>
      <c r="AT46" s="24">
        <f t="shared" si="56"/>
        <v>3041670.36</v>
      </c>
      <c r="AU46" s="24">
        <f t="shared" si="56"/>
        <v>295906.8</v>
      </c>
      <c r="AV46" s="24">
        <f t="shared" si="56"/>
        <v>139053.28</v>
      </c>
      <c r="AW46" s="24">
        <f t="shared" si="56"/>
        <v>22014.61</v>
      </c>
      <c r="AX46" s="24">
        <f t="shared" si="56"/>
        <v>48144.17</v>
      </c>
      <c r="AY46" s="24">
        <f t="shared" si="56"/>
        <v>17453.099999999999</v>
      </c>
      <c r="AZ46" s="24">
        <f t="shared" si="56"/>
        <v>5174.76</v>
      </c>
      <c r="BA46" s="24">
        <f t="shared" si="56"/>
        <v>57549.59</v>
      </c>
      <c r="BB46" s="24">
        <f t="shared" si="56"/>
        <v>431135.96</v>
      </c>
      <c r="BC46" s="24">
        <f t="shared" si="56"/>
        <v>471055.57</v>
      </c>
      <c r="BD46" s="24">
        <f t="shared" si="56"/>
        <v>480118.24</v>
      </c>
      <c r="BE46" s="24">
        <f t="shared" si="56"/>
        <v>700563.56</v>
      </c>
      <c r="BF46" s="24">
        <f t="shared" si="56"/>
        <v>42232.09</v>
      </c>
      <c r="BG46" s="24">
        <f t="shared" si="56"/>
        <v>88530.240000000005</v>
      </c>
      <c r="BH46" s="24">
        <f t="shared" si="56"/>
        <v>1147869.1599999999</v>
      </c>
      <c r="BI46" s="24">
        <f t="shared" si="56"/>
        <v>115348.27</v>
      </c>
      <c r="BJ46" s="24">
        <f t="shared" si="56"/>
        <v>61430.94</v>
      </c>
      <c r="BK46" s="24">
        <f t="shared" si="56"/>
        <v>50229.43</v>
      </c>
      <c r="BL46" s="24">
        <f t="shared" si="56"/>
        <v>322989.95</v>
      </c>
      <c r="BM46" s="24">
        <f t="shared" si="56"/>
        <v>587608.86</v>
      </c>
      <c r="BN46" s="24">
        <f t="shared" si="56"/>
        <v>21449.35</v>
      </c>
      <c r="BO46" s="24">
        <f t="shared" si="56"/>
        <v>36659.9</v>
      </c>
      <c r="BP46" s="24">
        <f t="shared" si="56"/>
        <v>89320.55</v>
      </c>
      <c r="BQ46" s="24">
        <f t="shared" ref="BQ46:EB46" si="57">ROUND(BQ44*$GI$47,2)</f>
        <v>125197.94</v>
      </c>
      <c r="BR46" s="24">
        <f t="shared" si="57"/>
        <v>35450.94</v>
      </c>
      <c r="BS46" s="24">
        <f t="shared" si="57"/>
        <v>219902.94</v>
      </c>
      <c r="BT46" s="24">
        <f t="shared" si="57"/>
        <v>228095.53</v>
      </c>
      <c r="BU46" s="24">
        <f t="shared" si="57"/>
        <v>42240.15</v>
      </c>
      <c r="BV46" s="24">
        <f t="shared" si="57"/>
        <v>35759.699999999997</v>
      </c>
      <c r="BW46" s="24">
        <f t="shared" si="57"/>
        <v>17084.78</v>
      </c>
      <c r="BX46" s="24">
        <f t="shared" si="57"/>
        <v>62447.46</v>
      </c>
      <c r="BY46" s="24">
        <f t="shared" si="57"/>
        <v>88260.35</v>
      </c>
      <c r="BZ46" s="24">
        <f t="shared" si="57"/>
        <v>704.56</v>
      </c>
      <c r="CA46" s="24">
        <f t="shared" si="57"/>
        <v>39117.33</v>
      </c>
      <c r="CB46" s="24">
        <f t="shared" si="57"/>
        <v>14581.77</v>
      </c>
      <c r="CC46" s="24">
        <f t="shared" si="57"/>
        <v>21291.05</v>
      </c>
      <c r="CD46" s="24">
        <f t="shared" si="57"/>
        <v>3328263.99</v>
      </c>
      <c r="CE46" s="24">
        <f t="shared" si="57"/>
        <v>20480.97</v>
      </c>
      <c r="CF46" s="24">
        <f t="shared" si="57"/>
        <v>11349.61</v>
      </c>
      <c r="CG46" s="24">
        <f t="shared" si="57"/>
        <v>33346.65</v>
      </c>
      <c r="CH46" s="24">
        <f t="shared" si="57"/>
        <v>17837.849999999999</v>
      </c>
      <c r="CI46" s="24">
        <f t="shared" si="57"/>
        <v>15280.17</v>
      </c>
      <c r="CJ46" s="24">
        <f t="shared" si="57"/>
        <v>9581.06</v>
      </c>
      <c r="CK46" s="24">
        <f t="shared" si="57"/>
        <v>29995.32</v>
      </c>
      <c r="CL46" s="24">
        <f t="shared" si="57"/>
        <v>56811.81</v>
      </c>
      <c r="CM46" s="24">
        <f t="shared" si="57"/>
        <v>227603.15</v>
      </c>
      <c r="CN46" s="24">
        <f t="shared" si="57"/>
        <v>96281.51</v>
      </c>
      <c r="CO46" s="24">
        <f t="shared" si="57"/>
        <v>69571.25</v>
      </c>
      <c r="CP46" s="24">
        <f t="shared" si="57"/>
        <v>1135771.58</v>
      </c>
      <c r="CQ46" s="24">
        <f t="shared" si="57"/>
        <v>692794.89</v>
      </c>
      <c r="CR46" s="24">
        <f t="shared" si="57"/>
        <v>76713.84</v>
      </c>
      <c r="CS46" s="24">
        <f t="shared" si="57"/>
        <v>45341.02</v>
      </c>
      <c r="CT46" s="24">
        <f t="shared" si="57"/>
        <v>22486.05</v>
      </c>
      <c r="CU46" s="24">
        <f t="shared" si="57"/>
        <v>29454.1</v>
      </c>
      <c r="CV46" s="24">
        <f t="shared" si="57"/>
        <v>11853.32</v>
      </c>
      <c r="CW46" s="24">
        <f t="shared" si="57"/>
        <v>14762.43</v>
      </c>
      <c r="CX46" s="24">
        <f t="shared" si="57"/>
        <v>11182.39</v>
      </c>
      <c r="CY46" s="24">
        <f t="shared" si="57"/>
        <v>17879.77</v>
      </c>
      <c r="CZ46" s="24">
        <f t="shared" si="57"/>
        <v>29731.77</v>
      </c>
      <c r="DA46" s="24">
        <f t="shared" si="57"/>
        <v>20928.419999999998</v>
      </c>
      <c r="DB46" s="24">
        <f t="shared" si="57"/>
        <v>106724.01</v>
      </c>
      <c r="DC46" s="24">
        <f t="shared" si="57"/>
        <v>21222.14</v>
      </c>
      <c r="DD46" s="24">
        <f t="shared" si="57"/>
        <v>22385.03</v>
      </c>
      <c r="DE46" s="24">
        <f t="shared" si="57"/>
        <v>24973.42</v>
      </c>
      <c r="DF46" s="24">
        <f t="shared" si="57"/>
        <v>9752.7000000000007</v>
      </c>
      <c r="DG46" s="24">
        <f t="shared" si="57"/>
        <v>12389.93</v>
      </c>
      <c r="DH46" s="24">
        <f t="shared" si="57"/>
        <v>899037.45</v>
      </c>
      <c r="DI46" s="24">
        <f t="shared" si="57"/>
        <v>11883.67</v>
      </c>
      <c r="DJ46" s="24">
        <f t="shared" si="57"/>
        <v>102346.54</v>
      </c>
      <c r="DK46" s="24">
        <f t="shared" si="57"/>
        <v>186803.24</v>
      </c>
      <c r="DL46" s="24">
        <f t="shared" si="57"/>
        <v>35306.22</v>
      </c>
      <c r="DM46" s="24">
        <f t="shared" si="57"/>
        <v>20603.189999999999</v>
      </c>
      <c r="DN46" s="24">
        <f t="shared" si="57"/>
        <v>252044.68</v>
      </c>
      <c r="DO46" s="24">
        <f t="shared" si="57"/>
        <v>33205.089999999997</v>
      </c>
      <c r="DP46" s="24">
        <f t="shared" si="57"/>
        <v>64364.35</v>
      </c>
      <c r="DQ46" s="24">
        <f t="shared" si="57"/>
        <v>95935.86</v>
      </c>
      <c r="DR46" s="24">
        <f t="shared" si="57"/>
        <v>20670.68</v>
      </c>
      <c r="DS46" s="24">
        <f t="shared" si="57"/>
        <v>35649.25</v>
      </c>
      <c r="DT46" s="24">
        <f t="shared" si="57"/>
        <v>29859.14</v>
      </c>
      <c r="DU46" s="24">
        <f t="shared" si="57"/>
        <v>26001.52</v>
      </c>
      <c r="DV46" s="24">
        <f t="shared" si="57"/>
        <v>4166.3100000000004</v>
      </c>
      <c r="DW46" s="24">
        <f t="shared" si="57"/>
        <v>22693.51</v>
      </c>
      <c r="DX46" s="24">
        <f t="shared" si="57"/>
        <v>9876.7000000000007</v>
      </c>
      <c r="DY46" s="24">
        <f t="shared" si="57"/>
        <v>10172.030000000001</v>
      </c>
      <c r="DZ46" s="24">
        <f t="shared" si="57"/>
        <v>4084.1</v>
      </c>
      <c r="EA46" s="24">
        <f t="shared" si="57"/>
        <v>19230.580000000002</v>
      </c>
      <c r="EB46" s="24">
        <f t="shared" si="57"/>
        <v>123687.54</v>
      </c>
      <c r="EC46" s="24">
        <f t="shared" ref="EC46:GF46" si="58">ROUND(EC44*$GI$47,2)</f>
        <v>38231.54</v>
      </c>
      <c r="ED46" s="24">
        <f t="shared" si="58"/>
        <v>42258.5</v>
      </c>
      <c r="EE46" s="24">
        <f t="shared" si="58"/>
        <v>27600.25</v>
      </c>
      <c r="EF46" s="24">
        <f t="shared" si="58"/>
        <v>108150.2</v>
      </c>
      <c r="EG46" s="24">
        <f t="shared" si="58"/>
        <v>9321.9500000000007</v>
      </c>
      <c r="EH46" s="24">
        <f t="shared" si="58"/>
        <v>27224.04</v>
      </c>
      <c r="EI46" s="24">
        <f t="shared" si="58"/>
        <v>29162.95</v>
      </c>
      <c r="EJ46" s="24">
        <f t="shared" si="58"/>
        <v>8331.86</v>
      </c>
      <c r="EK46" s="24">
        <f t="shared" si="58"/>
        <v>334132.2</v>
      </c>
      <c r="EL46" s="24">
        <f t="shared" si="58"/>
        <v>395392.5</v>
      </c>
      <c r="EM46" s="24">
        <f t="shared" si="58"/>
        <v>30602.78</v>
      </c>
      <c r="EN46" s="24">
        <f t="shared" si="58"/>
        <v>27158.25</v>
      </c>
      <c r="EO46" s="24">
        <f t="shared" si="58"/>
        <v>26336.05</v>
      </c>
      <c r="EP46" s="24">
        <f t="shared" si="58"/>
        <v>27811.62</v>
      </c>
      <c r="EQ46" s="24">
        <f t="shared" si="58"/>
        <v>17450.3</v>
      </c>
      <c r="ER46" s="24">
        <f t="shared" si="58"/>
        <v>27208.52</v>
      </c>
      <c r="ES46" s="24">
        <f t="shared" si="58"/>
        <v>93608.29</v>
      </c>
      <c r="ET46" s="24">
        <f t="shared" si="58"/>
        <v>26090.97</v>
      </c>
      <c r="EU46" s="24">
        <f t="shared" si="58"/>
        <v>19343.650000000001</v>
      </c>
      <c r="EV46" s="24">
        <f t="shared" si="58"/>
        <v>19760.13</v>
      </c>
      <c r="EW46" s="24">
        <f t="shared" si="58"/>
        <v>27971.599999999999</v>
      </c>
      <c r="EX46" s="24">
        <f t="shared" si="58"/>
        <v>0</v>
      </c>
      <c r="EY46" s="24">
        <f t="shared" si="58"/>
        <v>25713.68</v>
      </c>
      <c r="EZ46" s="24">
        <f t="shared" si="58"/>
        <v>13817.81</v>
      </c>
      <c r="FA46" s="24">
        <f t="shared" si="58"/>
        <v>6497.81</v>
      </c>
      <c r="FB46" s="24">
        <f t="shared" si="58"/>
        <v>9529.52</v>
      </c>
      <c r="FC46" s="24">
        <f t="shared" si="58"/>
        <v>186419.9</v>
      </c>
      <c r="FD46" s="24">
        <f t="shared" si="58"/>
        <v>42787.46</v>
      </c>
      <c r="FE46" s="24">
        <f t="shared" si="58"/>
        <v>169418.11</v>
      </c>
      <c r="FF46" s="24">
        <f t="shared" si="58"/>
        <v>29233.33</v>
      </c>
      <c r="FG46" s="24">
        <f t="shared" si="58"/>
        <v>23380.85</v>
      </c>
      <c r="FH46" s="24">
        <f t="shared" si="58"/>
        <v>18183.09</v>
      </c>
      <c r="FI46" s="24">
        <f t="shared" si="58"/>
        <v>9420.52</v>
      </c>
      <c r="FJ46" s="24">
        <f t="shared" si="58"/>
        <v>19527.060000000001</v>
      </c>
      <c r="FK46" s="24">
        <f t="shared" si="58"/>
        <v>87609.61</v>
      </c>
      <c r="FL46" s="24">
        <f t="shared" si="58"/>
        <v>56022.37</v>
      </c>
      <c r="FM46" s="24">
        <f t="shared" si="58"/>
        <v>189377.1</v>
      </c>
      <c r="FN46" s="24">
        <f t="shared" si="58"/>
        <v>169229.65</v>
      </c>
      <c r="FO46" s="24">
        <f t="shared" si="58"/>
        <v>138276.70000000001</v>
      </c>
      <c r="FP46" s="24">
        <f t="shared" si="58"/>
        <v>674687.44</v>
      </c>
      <c r="FQ46" s="24">
        <f t="shared" si="58"/>
        <v>113002.35</v>
      </c>
      <c r="FR46" s="24">
        <f t="shared" si="58"/>
        <v>126466.95</v>
      </c>
      <c r="FS46" s="24">
        <f t="shared" si="58"/>
        <v>68548.850000000006</v>
      </c>
      <c r="FT46" s="24">
        <f t="shared" si="58"/>
        <v>20193.21</v>
      </c>
      <c r="FU46" s="24">
        <f t="shared" si="58"/>
        <v>28286.46</v>
      </c>
      <c r="FV46" s="24">
        <f t="shared" si="58"/>
        <v>28467.43</v>
      </c>
      <c r="FW46" s="24">
        <f t="shared" si="58"/>
        <v>55351.51</v>
      </c>
      <c r="FX46" s="24">
        <f t="shared" si="58"/>
        <v>64493.440000000002</v>
      </c>
      <c r="FY46" s="24">
        <f t="shared" si="58"/>
        <v>35682.94</v>
      </c>
      <c r="FZ46" s="24">
        <f t="shared" si="58"/>
        <v>13303.88</v>
      </c>
      <c r="GA46" s="24">
        <f t="shared" si="58"/>
        <v>218297.22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38568070.81000004</v>
      </c>
      <c r="GI46" s="71">
        <f>56438573-GH47+522954.12</f>
        <v>38568070.949999981</v>
      </c>
      <c r="GJ46" t="s">
        <v>572</v>
      </c>
    </row>
    <row r="47" spans="1:256" ht="26.25">
      <c r="A47" s="16">
        <v>22</v>
      </c>
      <c r="B47" s="32" t="s">
        <v>615</v>
      </c>
      <c r="C47" s="16">
        <v>22</v>
      </c>
      <c r="E47" s="24">
        <f t="shared" ref="E47:BP47" si="59">ROUND(E42*0.2,2)</f>
        <v>161366.56</v>
      </c>
      <c r="F47" s="24">
        <f t="shared" si="59"/>
        <v>627551.86</v>
      </c>
      <c r="G47" s="24">
        <f t="shared" si="59"/>
        <v>149648.03</v>
      </c>
      <c r="H47" s="24">
        <f t="shared" si="59"/>
        <v>469143.98</v>
      </c>
      <c r="I47" s="24">
        <f t="shared" si="59"/>
        <v>34873.910000000003</v>
      </c>
      <c r="J47" s="24">
        <f t="shared" si="59"/>
        <v>25058.05</v>
      </c>
      <c r="K47" s="24">
        <f t="shared" si="59"/>
        <v>154020.70000000001</v>
      </c>
      <c r="L47" s="24">
        <f t="shared" si="59"/>
        <v>35997.620000000003</v>
      </c>
      <c r="M47" s="24">
        <f t="shared" si="59"/>
        <v>13641.8</v>
      </c>
      <c r="N47" s="24">
        <f t="shared" si="59"/>
        <v>59463.33</v>
      </c>
      <c r="O47" s="24">
        <f t="shared" si="59"/>
        <v>48371.17</v>
      </c>
      <c r="P47" s="24">
        <f t="shared" si="59"/>
        <v>1457545.68</v>
      </c>
      <c r="Q47" s="24">
        <f t="shared" si="59"/>
        <v>321827.03000000003</v>
      </c>
      <c r="R47" s="24">
        <f t="shared" si="59"/>
        <v>5039.63</v>
      </c>
      <c r="S47" s="24">
        <f t="shared" si="59"/>
        <v>493242.97</v>
      </c>
      <c r="T47" s="24">
        <f t="shared" si="59"/>
        <v>21108.36</v>
      </c>
      <c r="U47" s="24">
        <f t="shared" si="59"/>
        <v>41647.78</v>
      </c>
      <c r="V47" s="24">
        <f t="shared" si="59"/>
        <v>9967.51</v>
      </c>
      <c r="W47" s="24">
        <f t="shared" si="59"/>
        <v>5067.0600000000004</v>
      </c>
      <c r="X47" s="24">
        <f t="shared" si="59"/>
        <v>8099.91</v>
      </c>
      <c r="Y47" s="24">
        <f t="shared" si="59"/>
        <v>3403.24</v>
      </c>
      <c r="Z47" s="24">
        <f t="shared" si="59"/>
        <v>5069.4399999999996</v>
      </c>
      <c r="AA47" s="24">
        <f t="shared" si="59"/>
        <v>8233.06</v>
      </c>
      <c r="AB47" s="24">
        <f t="shared" si="59"/>
        <v>10153.73</v>
      </c>
      <c r="AC47" s="24">
        <f t="shared" si="59"/>
        <v>588871.12</v>
      </c>
      <c r="AD47" s="24">
        <f t="shared" si="59"/>
        <v>1102443.58</v>
      </c>
      <c r="AE47" s="24">
        <f t="shared" si="59"/>
        <v>31086.83</v>
      </c>
      <c r="AF47" s="24">
        <f t="shared" si="59"/>
        <v>16971.740000000002</v>
      </c>
      <c r="AG47" s="24">
        <f t="shared" si="59"/>
        <v>14498.75</v>
      </c>
      <c r="AH47" s="24">
        <f t="shared" si="59"/>
        <v>11981.17</v>
      </c>
      <c r="AI47" s="24">
        <f t="shared" si="59"/>
        <v>69913.61</v>
      </c>
      <c r="AJ47" s="24">
        <f t="shared" si="59"/>
        <v>27849.22</v>
      </c>
      <c r="AK47" s="24">
        <f t="shared" si="59"/>
        <v>8010.92</v>
      </c>
      <c r="AL47" s="24">
        <f t="shared" si="59"/>
        <v>11152.73</v>
      </c>
      <c r="AM47" s="24">
        <f t="shared" si="59"/>
        <v>11449.1</v>
      </c>
      <c r="AN47" s="24">
        <f t="shared" si="59"/>
        <v>12627.55</v>
      </c>
      <c r="AO47" s="24">
        <f t="shared" si="59"/>
        <v>11563.97</v>
      </c>
      <c r="AP47" s="24">
        <f t="shared" si="59"/>
        <v>11781.76</v>
      </c>
      <c r="AQ47" s="24">
        <f t="shared" si="59"/>
        <v>106564.09</v>
      </c>
      <c r="AR47" s="24">
        <f t="shared" si="59"/>
        <v>1882526.92</v>
      </c>
      <c r="AS47" s="24">
        <f t="shared" si="59"/>
        <v>16355.68</v>
      </c>
      <c r="AT47" s="24">
        <f t="shared" si="59"/>
        <v>1459459.57</v>
      </c>
      <c r="AU47" s="24">
        <f t="shared" si="59"/>
        <v>140554.45000000001</v>
      </c>
      <c r="AV47" s="24">
        <f t="shared" si="59"/>
        <v>67156.98</v>
      </c>
      <c r="AW47" s="24">
        <f t="shared" si="59"/>
        <v>9733.7000000000007</v>
      </c>
      <c r="AX47" s="24">
        <f t="shared" si="59"/>
        <v>23123.99</v>
      </c>
      <c r="AY47" s="24">
        <f t="shared" si="59"/>
        <v>8186.26</v>
      </c>
      <c r="AZ47" s="24">
        <f t="shared" si="59"/>
        <v>2745.83</v>
      </c>
      <c r="BA47" s="24">
        <f t="shared" si="59"/>
        <v>27641.48</v>
      </c>
      <c r="BB47" s="24">
        <f t="shared" si="59"/>
        <v>206630.94</v>
      </c>
      <c r="BC47" s="24">
        <f t="shared" si="59"/>
        <v>226251.33</v>
      </c>
      <c r="BD47" s="24">
        <f t="shared" si="59"/>
        <v>224061.22</v>
      </c>
      <c r="BE47" s="24">
        <f t="shared" si="59"/>
        <v>332615.74</v>
      </c>
      <c r="BF47" s="24">
        <f t="shared" si="59"/>
        <v>19435.41</v>
      </c>
      <c r="BG47" s="24">
        <f t="shared" si="59"/>
        <v>41749.550000000003</v>
      </c>
      <c r="BH47" s="24">
        <f t="shared" si="59"/>
        <v>546958.75</v>
      </c>
      <c r="BI47" s="24">
        <f t="shared" si="59"/>
        <v>55402.59</v>
      </c>
      <c r="BJ47" s="24">
        <f t="shared" si="59"/>
        <v>29505.71</v>
      </c>
      <c r="BK47" s="24">
        <f t="shared" si="59"/>
        <v>24400.54</v>
      </c>
      <c r="BL47" s="24">
        <f t="shared" si="59"/>
        <v>154949.16</v>
      </c>
      <c r="BM47" s="24">
        <f t="shared" si="59"/>
        <v>282215.43</v>
      </c>
      <c r="BN47" s="24">
        <f t="shared" si="59"/>
        <v>10509.8</v>
      </c>
      <c r="BO47" s="24">
        <f t="shared" si="59"/>
        <v>17762.560000000001</v>
      </c>
      <c r="BP47" s="24">
        <f t="shared" si="59"/>
        <v>41952.73</v>
      </c>
      <c r="BQ47" s="24">
        <f t="shared" ref="BQ47:EB47" si="60">ROUND(BQ42*0.2,2)</f>
        <v>60243.06</v>
      </c>
      <c r="BR47" s="24">
        <f t="shared" si="60"/>
        <v>17027.34</v>
      </c>
      <c r="BS47" s="24">
        <f t="shared" si="60"/>
        <v>103363.48</v>
      </c>
      <c r="BT47" s="24">
        <f t="shared" si="60"/>
        <v>106423.81</v>
      </c>
      <c r="BU47" s="24">
        <f t="shared" si="60"/>
        <v>19139.62</v>
      </c>
      <c r="BV47" s="24">
        <f t="shared" si="60"/>
        <v>17175.64</v>
      </c>
      <c r="BW47" s="24">
        <f t="shared" si="60"/>
        <v>8480.9</v>
      </c>
      <c r="BX47" s="24">
        <f t="shared" si="60"/>
        <v>29985.31</v>
      </c>
      <c r="BY47" s="24">
        <f t="shared" si="60"/>
        <v>42392.07</v>
      </c>
      <c r="BZ47" s="24">
        <f t="shared" si="60"/>
        <v>392.32</v>
      </c>
      <c r="CA47" s="24">
        <f t="shared" si="60"/>
        <v>18788.330000000002</v>
      </c>
      <c r="CB47" s="24">
        <f t="shared" si="60"/>
        <v>7003.73</v>
      </c>
      <c r="CC47" s="24">
        <f t="shared" si="60"/>
        <v>10754.83</v>
      </c>
      <c r="CD47" s="24">
        <f t="shared" si="60"/>
        <v>1604101.48</v>
      </c>
      <c r="CE47" s="24">
        <f t="shared" si="60"/>
        <v>9704.65</v>
      </c>
      <c r="CF47" s="24">
        <f t="shared" si="60"/>
        <v>5780.91</v>
      </c>
      <c r="CG47" s="24">
        <f t="shared" si="60"/>
        <v>16016.63</v>
      </c>
      <c r="CH47" s="24">
        <f t="shared" si="60"/>
        <v>8525.7000000000007</v>
      </c>
      <c r="CI47" s="24">
        <f t="shared" si="60"/>
        <v>7324.14</v>
      </c>
      <c r="CJ47" s="24">
        <f t="shared" si="60"/>
        <v>4451.3500000000004</v>
      </c>
      <c r="CK47" s="24">
        <f t="shared" si="60"/>
        <v>14406.97</v>
      </c>
      <c r="CL47" s="24">
        <f t="shared" si="60"/>
        <v>26674.41</v>
      </c>
      <c r="CM47" s="24">
        <f t="shared" si="60"/>
        <v>109319.41</v>
      </c>
      <c r="CN47" s="24">
        <f t="shared" si="60"/>
        <v>45701.55</v>
      </c>
      <c r="CO47" s="24">
        <f t="shared" si="60"/>
        <v>33415.56</v>
      </c>
      <c r="CP47" s="24">
        <f t="shared" si="60"/>
        <v>544508.75</v>
      </c>
      <c r="CQ47" s="24">
        <f t="shared" si="60"/>
        <v>332754.3</v>
      </c>
      <c r="CR47" s="24">
        <f t="shared" si="60"/>
        <v>36846.199999999997</v>
      </c>
      <c r="CS47" s="24">
        <f t="shared" si="60"/>
        <v>21760.1</v>
      </c>
      <c r="CT47" s="24">
        <f t="shared" si="60"/>
        <v>11323.12</v>
      </c>
      <c r="CU47" s="24">
        <f t="shared" si="60"/>
        <v>14147.02</v>
      </c>
      <c r="CV47" s="24">
        <f t="shared" si="60"/>
        <v>5693.24</v>
      </c>
      <c r="CW47" s="24">
        <f t="shared" si="60"/>
        <v>7322.68</v>
      </c>
      <c r="CX47" s="24">
        <f t="shared" si="60"/>
        <v>5660.77</v>
      </c>
      <c r="CY47" s="24">
        <f t="shared" si="60"/>
        <v>9046.33</v>
      </c>
      <c r="CZ47" s="24">
        <f t="shared" si="60"/>
        <v>14280.38</v>
      </c>
      <c r="DA47" s="24">
        <f t="shared" si="60"/>
        <v>10111.1</v>
      </c>
      <c r="DB47" s="24">
        <f t="shared" si="60"/>
        <v>51260.3</v>
      </c>
      <c r="DC47" s="24">
        <f t="shared" si="60"/>
        <v>9859.01</v>
      </c>
      <c r="DD47" s="24">
        <f t="shared" si="60"/>
        <v>10670.19</v>
      </c>
      <c r="DE47" s="24">
        <f t="shared" si="60"/>
        <v>12624.42</v>
      </c>
      <c r="DF47" s="24">
        <f t="shared" si="60"/>
        <v>4729.9799999999996</v>
      </c>
      <c r="DG47" s="24">
        <f t="shared" si="60"/>
        <v>6056.14</v>
      </c>
      <c r="DH47" s="24">
        <f t="shared" si="60"/>
        <v>431814.06</v>
      </c>
      <c r="DI47" s="24">
        <f t="shared" si="60"/>
        <v>6073.92</v>
      </c>
      <c r="DJ47" s="24">
        <f t="shared" si="60"/>
        <v>49117.18</v>
      </c>
      <c r="DK47" s="24">
        <f t="shared" si="60"/>
        <v>88794.5</v>
      </c>
      <c r="DL47" s="24">
        <f t="shared" si="60"/>
        <v>17069.96</v>
      </c>
      <c r="DM47" s="24">
        <f t="shared" si="60"/>
        <v>9584.0300000000007</v>
      </c>
      <c r="DN47" s="24">
        <f t="shared" si="60"/>
        <v>122679.64</v>
      </c>
      <c r="DO47" s="24">
        <f t="shared" si="60"/>
        <v>16554.78</v>
      </c>
      <c r="DP47" s="24">
        <f t="shared" si="60"/>
        <v>31390.61</v>
      </c>
      <c r="DQ47" s="24">
        <f t="shared" si="60"/>
        <v>45398.66</v>
      </c>
      <c r="DR47" s="24">
        <f t="shared" si="60"/>
        <v>9939.44</v>
      </c>
      <c r="DS47" s="24">
        <f t="shared" si="60"/>
        <v>17122.59</v>
      </c>
      <c r="DT47" s="24">
        <f t="shared" si="60"/>
        <v>14596.92</v>
      </c>
      <c r="DU47" s="24">
        <f t="shared" si="60"/>
        <v>12253.95</v>
      </c>
      <c r="DV47" s="24">
        <f t="shared" si="60"/>
        <v>2043.01</v>
      </c>
      <c r="DW47" s="24">
        <f t="shared" si="60"/>
        <v>10899.86</v>
      </c>
      <c r="DX47" s="24">
        <f t="shared" si="60"/>
        <v>4596.28</v>
      </c>
      <c r="DY47" s="24">
        <f t="shared" si="60"/>
        <v>4930.1499999999996</v>
      </c>
      <c r="DZ47" s="24">
        <f t="shared" si="60"/>
        <v>2016.54</v>
      </c>
      <c r="EA47" s="24">
        <f t="shared" si="60"/>
        <v>9141.49</v>
      </c>
      <c r="EB47" s="24">
        <f t="shared" si="60"/>
        <v>59408</v>
      </c>
      <c r="EC47" s="24">
        <f t="shared" ref="EC47:GF47" si="61">ROUND(EC42*0.2,2)</f>
        <v>18362.88</v>
      </c>
      <c r="ED47" s="24">
        <f t="shared" si="61"/>
        <v>20297.05</v>
      </c>
      <c r="EE47" s="24">
        <f t="shared" si="61"/>
        <v>13248.35</v>
      </c>
      <c r="EF47" s="24">
        <f t="shared" si="61"/>
        <v>50000.57</v>
      </c>
      <c r="EG47" s="24">
        <f t="shared" si="61"/>
        <v>4552.3</v>
      </c>
      <c r="EH47" s="24">
        <f t="shared" si="61"/>
        <v>13373.81</v>
      </c>
      <c r="EI47" s="24">
        <f t="shared" si="61"/>
        <v>13108.98</v>
      </c>
      <c r="EJ47" s="24">
        <f t="shared" si="61"/>
        <v>4001.85</v>
      </c>
      <c r="EK47" s="24">
        <f t="shared" si="61"/>
        <v>158661.44</v>
      </c>
      <c r="EL47" s="24">
        <f t="shared" si="61"/>
        <v>193462.39999999999</v>
      </c>
      <c r="EM47" s="24">
        <f t="shared" si="61"/>
        <v>15950.08</v>
      </c>
      <c r="EN47" s="24">
        <f t="shared" si="61"/>
        <v>12492.9</v>
      </c>
      <c r="EO47" s="24">
        <f t="shared" si="61"/>
        <v>12645.85</v>
      </c>
      <c r="EP47" s="24">
        <f t="shared" si="61"/>
        <v>13358.12</v>
      </c>
      <c r="EQ47" s="24">
        <f t="shared" si="61"/>
        <v>8374.6</v>
      </c>
      <c r="ER47" s="24">
        <f t="shared" si="61"/>
        <v>13068.45</v>
      </c>
      <c r="ES47" s="24">
        <f t="shared" si="61"/>
        <v>45290.59</v>
      </c>
      <c r="ET47" s="24">
        <f t="shared" si="61"/>
        <v>13557.3</v>
      </c>
      <c r="EU47" s="24">
        <f t="shared" si="61"/>
        <v>9259.16</v>
      </c>
      <c r="EV47" s="24">
        <f t="shared" si="61"/>
        <v>9490.93</v>
      </c>
      <c r="EW47" s="24">
        <f t="shared" si="61"/>
        <v>13442.23</v>
      </c>
      <c r="EX47" s="24">
        <f t="shared" si="61"/>
        <v>0</v>
      </c>
      <c r="EY47" s="24">
        <f t="shared" si="61"/>
        <v>13084.27</v>
      </c>
      <c r="EZ47" s="24">
        <f t="shared" si="61"/>
        <v>6855.63</v>
      </c>
      <c r="FA47" s="24">
        <f t="shared" si="61"/>
        <v>3188.92</v>
      </c>
      <c r="FB47" s="24">
        <f t="shared" si="61"/>
        <v>4577.1000000000004</v>
      </c>
      <c r="FC47" s="24">
        <f t="shared" si="61"/>
        <v>89538.8</v>
      </c>
      <c r="FD47" s="24">
        <f t="shared" si="61"/>
        <v>19961.62</v>
      </c>
      <c r="FE47" s="24">
        <f t="shared" si="61"/>
        <v>81181.740000000005</v>
      </c>
      <c r="FF47" s="24">
        <f t="shared" si="61"/>
        <v>14262.23</v>
      </c>
      <c r="FG47" s="24">
        <f t="shared" si="61"/>
        <v>11359.45</v>
      </c>
      <c r="FH47" s="24">
        <f t="shared" si="61"/>
        <v>8597.39</v>
      </c>
      <c r="FI47" s="24">
        <f t="shared" si="61"/>
        <v>4457.28</v>
      </c>
      <c r="FJ47" s="24">
        <f t="shared" si="61"/>
        <v>9506.3700000000008</v>
      </c>
      <c r="FK47" s="24">
        <f t="shared" si="61"/>
        <v>42079.51</v>
      </c>
      <c r="FL47" s="24">
        <f t="shared" si="61"/>
        <v>26933.49</v>
      </c>
      <c r="FM47" s="24">
        <f t="shared" si="61"/>
        <v>91412.03</v>
      </c>
      <c r="FN47" s="24">
        <f t="shared" si="61"/>
        <v>80173.350000000006</v>
      </c>
      <c r="FO47" s="24">
        <f t="shared" si="61"/>
        <v>65944.92</v>
      </c>
      <c r="FP47" s="24">
        <f t="shared" si="61"/>
        <v>336377.35</v>
      </c>
      <c r="FQ47" s="24">
        <f t="shared" si="61"/>
        <v>53506.66</v>
      </c>
      <c r="FR47" s="24">
        <f t="shared" si="61"/>
        <v>59995.65</v>
      </c>
      <c r="FS47" s="24">
        <f t="shared" si="61"/>
        <v>33839.32</v>
      </c>
      <c r="FT47" s="24">
        <f t="shared" si="61"/>
        <v>9816.0499999999993</v>
      </c>
      <c r="FU47" s="24">
        <f t="shared" si="61"/>
        <v>13586.18</v>
      </c>
      <c r="FV47" s="24">
        <f t="shared" si="61"/>
        <v>13673.11</v>
      </c>
      <c r="FW47" s="24">
        <f t="shared" si="61"/>
        <v>26585.73</v>
      </c>
      <c r="FX47" s="24">
        <f t="shared" si="61"/>
        <v>30976.65</v>
      </c>
      <c r="FY47" s="24">
        <f t="shared" si="61"/>
        <v>17541.53</v>
      </c>
      <c r="FZ47" s="24">
        <f t="shared" si="61"/>
        <v>6392.49</v>
      </c>
      <c r="GA47" s="24">
        <f t="shared" si="61"/>
        <v>103183.84</v>
      </c>
      <c r="GB47" s="24">
        <f t="shared" si="61"/>
        <v>0</v>
      </c>
      <c r="GC47" s="24">
        <f t="shared" si="61"/>
        <v>0</v>
      </c>
      <c r="GD47" s="24">
        <f t="shared" si="61"/>
        <v>0</v>
      </c>
      <c r="GE47" s="24">
        <f t="shared" si="61"/>
        <v>0</v>
      </c>
      <c r="GF47" s="24">
        <f t="shared" si="61"/>
        <v>0</v>
      </c>
      <c r="GG47" s="24">
        <f>ROUND(GG42*0.2,2)</f>
        <v>0</v>
      </c>
      <c r="GH47" s="68">
        <f>SUM(E47:GG47)</f>
        <v>18393456.170000013</v>
      </c>
      <c r="GI47" s="72">
        <f>ROUND(+GI46/GH44,8)</f>
        <v>0.52050032999999996</v>
      </c>
      <c r="GJ47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56438573-SUM(E49:GG49)</f>
        <v>-522953.97999999672</v>
      </c>
      <c r="GJ48" t="s">
        <v>575</v>
      </c>
    </row>
    <row r="49" spans="1:256" s="80" customFormat="1" ht="26.25">
      <c r="A49" s="74">
        <v>24</v>
      </c>
      <c r="B49" s="75" t="s">
        <v>616</v>
      </c>
      <c r="C49" s="74">
        <v>24</v>
      </c>
      <c r="D49" s="74"/>
      <c r="E49" s="76">
        <f t="shared" ref="E49:BP49" si="66">+E46+E47+E48</f>
        <v>501053.77</v>
      </c>
      <c r="F49" s="76">
        <f t="shared" si="66"/>
        <v>1960967.67</v>
      </c>
      <c r="G49" s="76">
        <f t="shared" si="66"/>
        <v>459573.5</v>
      </c>
      <c r="H49" s="76">
        <f t="shared" si="66"/>
        <v>1462466.63</v>
      </c>
      <c r="I49" s="76">
        <f t="shared" si="66"/>
        <v>107443.08</v>
      </c>
      <c r="J49" s="76">
        <f t="shared" si="66"/>
        <v>79375.53</v>
      </c>
      <c r="K49" s="76">
        <f t="shared" si="66"/>
        <v>471142.41000000003</v>
      </c>
      <c r="L49" s="76">
        <f t="shared" si="66"/>
        <v>111651.75</v>
      </c>
      <c r="M49" s="76">
        <f t="shared" si="66"/>
        <v>42688.07</v>
      </c>
      <c r="N49" s="76">
        <f t="shared" si="66"/>
        <v>183266.05</v>
      </c>
      <c r="O49" s="76">
        <f t="shared" si="66"/>
        <v>149149.63</v>
      </c>
      <c r="P49" s="76">
        <f t="shared" si="66"/>
        <v>4492157.72</v>
      </c>
      <c r="Q49" s="76">
        <f t="shared" si="66"/>
        <v>1000191.51</v>
      </c>
      <c r="R49" s="76">
        <f t="shared" si="66"/>
        <v>15127.45</v>
      </c>
      <c r="S49" s="76">
        <f t="shared" si="66"/>
        <v>1519782.15</v>
      </c>
      <c r="T49" s="76">
        <f t="shared" si="66"/>
        <v>65139.86</v>
      </c>
      <c r="U49" s="76">
        <f t="shared" si="66"/>
        <v>127912.38</v>
      </c>
      <c r="V49" s="76">
        <f t="shared" si="66"/>
        <v>30719.879999999997</v>
      </c>
      <c r="W49" s="76">
        <f t="shared" si="66"/>
        <v>16008.5</v>
      </c>
      <c r="X49" s="76">
        <f t="shared" si="66"/>
        <v>25272.12</v>
      </c>
      <c r="Y49" s="76">
        <f t="shared" si="66"/>
        <v>10586.04</v>
      </c>
      <c r="Z49" s="76">
        <f t="shared" si="66"/>
        <v>15624.029999999999</v>
      </c>
      <c r="AA49" s="76">
        <f t="shared" si="66"/>
        <v>26473.15</v>
      </c>
      <c r="AB49" s="76">
        <f t="shared" si="66"/>
        <v>31513.64</v>
      </c>
      <c r="AC49" s="76">
        <f t="shared" si="66"/>
        <v>1850785.17</v>
      </c>
      <c r="AD49" s="76">
        <f t="shared" si="66"/>
        <v>3430977.74</v>
      </c>
      <c r="AE49" s="76">
        <f t="shared" si="66"/>
        <v>95739.77</v>
      </c>
      <c r="AF49" s="76">
        <f t="shared" si="66"/>
        <v>52942.41</v>
      </c>
      <c r="AG49" s="76">
        <f t="shared" si="66"/>
        <v>44685.18</v>
      </c>
      <c r="AH49" s="76">
        <f t="shared" si="66"/>
        <v>36925.99</v>
      </c>
      <c r="AI49" s="76">
        <f t="shared" si="66"/>
        <v>216584.28999999998</v>
      </c>
      <c r="AJ49" s="76">
        <f t="shared" si="66"/>
        <v>85603.55</v>
      </c>
      <c r="AK49" s="76">
        <f t="shared" si="66"/>
        <v>24550.080000000002</v>
      </c>
      <c r="AL49" s="76">
        <f t="shared" si="66"/>
        <v>35080.020000000004</v>
      </c>
      <c r="AM49" s="76">
        <f t="shared" si="66"/>
        <v>34738.01</v>
      </c>
      <c r="AN49" s="76">
        <f t="shared" si="66"/>
        <v>38918.14</v>
      </c>
      <c r="AO49" s="76">
        <f t="shared" si="66"/>
        <v>34824.47</v>
      </c>
      <c r="AP49" s="76">
        <f t="shared" si="66"/>
        <v>35696.61</v>
      </c>
      <c r="AQ49" s="76">
        <f t="shared" si="66"/>
        <v>329185.40000000002</v>
      </c>
      <c r="AR49" s="76">
        <f t="shared" si="66"/>
        <v>5931940.9499999993</v>
      </c>
      <c r="AS49" s="76">
        <f t="shared" si="66"/>
        <v>50408.22</v>
      </c>
      <c r="AT49" s="76">
        <f t="shared" si="66"/>
        <v>4501129.93</v>
      </c>
      <c r="AU49" s="76">
        <f t="shared" si="66"/>
        <v>436461.25</v>
      </c>
      <c r="AV49" s="76">
        <f t="shared" si="66"/>
        <v>206210.26</v>
      </c>
      <c r="AW49" s="76">
        <f t="shared" si="66"/>
        <v>31748.31</v>
      </c>
      <c r="AX49" s="76">
        <f t="shared" si="66"/>
        <v>71268.160000000003</v>
      </c>
      <c r="AY49" s="76">
        <f t="shared" si="66"/>
        <v>25639.360000000001</v>
      </c>
      <c r="AZ49" s="76">
        <f t="shared" si="66"/>
        <v>7920.59</v>
      </c>
      <c r="BA49" s="76">
        <f t="shared" si="66"/>
        <v>85191.069999999992</v>
      </c>
      <c r="BB49" s="76">
        <f t="shared" si="66"/>
        <v>637766.9</v>
      </c>
      <c r="BC49" s="76">
        <f t="shared" si="66"/>
        <v>697306.9</v>
      </c>
      <c r="BD49" s="76">
        <f t="shared" si="66"/>
        <v>704179.46</v>
      </c>
      <c r="BE49" s="76">
        <f t="shared" si="66"/>
        <v>1033179.3</v>
      </c>
      <c r="BF49" s="76">
        <f t="shared" si="66"/>
        <v>61667.5</v>
      </c>
      <c r="BG49" s="76">
        <f t="shared" si="66"/>
        <v>130279.79000000001</v>
      </c>
      <c r="BH49" s="76">
        <f t="shared" si="66"/>
        <v>1694827.91</v>
      </c>
      <c r="BI49" s="76">
        <f t="shared" si="66"/>
        <v>170750.86</v>
      </c>
      <c r="BJ49" s="76">
        <f t="shared" si="66"/>
        <v>90936.65</v>
      </c>
      <c r="BK49" s="76">
        <f t="shared" si="66"/>
        <v>74629.97</v>
      </c>
      <c r="BL49" s="76">
        <f t="shared" si="66"/>
        <v>477939.11</v>
      </c>
      <c r="BM49" s="76">
        <f t="shared" si="66"/>
        <v>869824.29</v>
      </c>
      <c r="BN49" s="76">
        <f t="shared" si="66"/>
        <v>31959.149999999998</v>
      </c>
      <c r="BO49" s="76">
        <f t="shared" si="66"/>
        <v>54422.460000000006</v>
      </c>
      <c r="BP49" s="76">
        <f t="shared" si="66"/>
        <v>131273.28</v>
      </c>
      <c r="BQ49" s="76">
        <f t="shared" ref="BQ49:EB49" si="67">+BQ46+BQ47+BQ48</f>
        <v>185441</v>
      </c>
      <c r="BR49" s="76">
        <f t="shared" si="67"/>
        <v>52478.28</v>
      </c>
      <c r="BS49" s="76">
        <f t="shared" si="67"/>
        <v>323266.42</v>
      </c>
      <c r="BT49" s="76">
        <f t="shared" si="67"/>
        <v>334519.33999999997</v>
      </c>
      <c r="BU49" s="76">
        <f t="shared" si="67"/>
        <v>61379.770000000004</v>
      </c>
      <c r="BV49" s="76">
        <f t="shared" si="67"/>
        <v>52935.34</v>
      </c>
      <c r="BW49" s="76">
        <f t="shared" si="67"/>
        <v>25565.68</v>
      </c>
      <c r="BX49" s="76">
        <f t="shared" si="67"/>
        <v>92432.77</v>
      </c>
      <c r="BY49" s="76">
        <f t="shared" si="67"/>
        <v>130652.42000000001</v>
      </c>
      <c r="BZ49" s="76">
        <f t="shared" si="67"/>
        <v>1096.8799999999999</v>
      </c>
      <c r="CA49" s="76">
        <f t="shared" si="67"/>
        <v>57905.66</v>
      </c>
      <c r="CB49" s="76">
        <f t="shared" si="67"/>
        <v>21585.5</v>
      </c>
      <c r="CC49" s="76">
        <f t="shared" si="67"/>
        <v>32045.879999999997</v>
      </c>
      <c r="CD49" s="76">
        <f t="shared" si="67"/>
        <v>4932365.4700000007</v>
      </c>
      <c r="CE49" s="76">
        <f t="shared" si="67"/>
        <v>30185.620000000003</v>
      </c>
      <c r="CF49" s="76">
        <f t="shared" si="67"/>
        <v>17130.52</v>
      </c>
      <c r="CG49" s="76">
        <f t="shared" si="67"/>
        <v>49363.28</v>
      </c>
      <c r="CH49" s="76">
        <f t="shared" si="67"/>
        <v>26363.55</v>
      </c>
      <c r="CI49" s="76">
        <f t="shared" si="67"/>
        <v>22604.31</v>
      </c>
      <c r="CJ49" s="76">
        <f t="shared" si="67"/>
        <v>14032.41</v>
      </c>
      <c r="CK49" s="76">
        <f t="shared" si="67"/>
        <v>44402.29</v>
      </c>
      <c r="CL49" s="76">
        <f t="shared" si="67"/>
        <v>83486.22</v>
      </c>
      <c r="CM49" s="76">
        <f t="shared" si="67"/>
        <v>336922.56</v>
      </c>
      <c r="CN49" s="76">
        <f t="shared" si="67"/>
        <v>141983.06</v>
      </c>
      <c r="CO49" s="76">
        <f t="shared" si="67"/>
        <v>102986.81</v>
      </c>
      <c r="CP49" s="76">
        <f t="shared" si="67"/>
        <v>1680280.33</v>
      </c>
      <c r="CQ49" s="76">
        <f t="shared" si="67"/>
        <v>1025549.19</v>
      </c>
      <c r="CR49" s="76">
        <f t="shared" si="67"/>
        <v>113560.04</v>
      </c>
      <c r="CS49" s="76">
        <f t="shared" si="67"/>
        <v>67101.119999999995</v>
      </c>
      <c r="CT49" s="76">
        <f t="shared" si="67"/>
        <v>33809.17</v>
      </c>
      <c r="CU49" s="76">
        <f t="shared" si="67"/>
        <v>43601.119999999995</v>
      </c>
      <c r="CV49" s="76">
        <f t="shared" si="67"/>
        <v>17546.559999999998</v>
      </c>
      <c r="CW49" s="76">
        <f t="shared" si="67"/>
        <v>22085.11</v>
      </c>
      <c r="CX49" s="76">
        <f t="shared" si="67"/>
        <v>16843.16</v>
      </c>
      <c r="CY49" s="76">
        <f t="shared" si="67"/>
        <v>26926.1</v>
      </c>
      <c r="CZ49" s="76">
        <f t="shared" si="67"/>
        <v>44012.15</v>
      </c>
      <c r="DA49" s="76">
        <f t="shared" si="67"/>
        <v>31039.519999999997</v>
      </c>
      <c r="DB49" s="76">
        <f t="shared" si="67"/>
        <v>157984.31</v>
      </c>
      <c r="DC49" s="76">
        <f t="shared" si="67"/>
        <v>31081.15</v>
      </c>
      <c r="DD49" s="76">
        <f t="shared" si="67"/>
        <v>33055.22</v>
      </c>
      <c r="DE49" s="76">
        <f t="shared" si="67"/>
        <v>37597.839999999997</v>
      </c>
      <c r="DF49" s="76">
        <f t="shared" si="67"/>
        <v>14482.68</v>
      </c>
      <c r="DG49" s="76">
        <f t="shared" si="67"/>
        <v>18446.07</v>
      </c>
      <c r="DH49" s="76">
        <f t="shared" si="67"/>
        <v>1330851.51</v>
      </c>
      <c r="DI49" s="76">
        <f t="shared" si="67"/>
        <v>17957.59</v>
      </c>
      <c r="DJ49" s="76">
        <f t="shared" si="67"/>
        <v>151463.72</v>
      </c>
      <c r="DK49" s="76">
        <f t="shared" si="67"/>
        <v>275597.74</v>
      </c>
      <c r="DL49" s="76">
        <f t="shared" si="67"/>
        <v>52376.18</v>
      </c>
      <c r="DM49" s="76">
        <f t="shared" si="67"/>
        <v>30187.22</v>
      </c>
      <c r="DN49" s="76">
        <f t="shared" si="67"/>
        <v>374724.32</v>
      </c>
      <c r="DO49" s="76">
        <f t="shared" si="67"/>
        <v>49759.869999999995</v>
      </c>
      <c r="DP49" s="76">
        <f t="shared" si="67"/>
        <v>95754.959999999992</v>
      </c>
      <c r="DQ49" s="76">
        <f t="shared" si="67"/>
        <v>141334.52000000002</v>
      </c>
      <c r="DR49" s="76">
        <f t="shared" si="67"/>
        <v>30610.120000000003</v>
      </c>
      <c r="DS49" s="76">
        <f t="shared" si="67"/>
        <v>52771.839999999997</v>
      </c>
      <c r="DT49" s="76">
        <f t="shared" si="67"/>
        <v>44456.06</v>
      </c>
      <c r="DU49" s="76">
        <f t="shared" si="67"/>
        <v>38255.47</v>
      </c>
      <c r="DV49" s="76">
        <f t="shared" si="67"/>
        <v>6209.3200000000006</v>
      </c>
      <c r="DW49" s="76">
        <f t="shared" si="67"/>
        <v>33593.369999999995</v>
      </c>
      <c r="DX49" s="76">
        <f t="shared" si="67"/>
        <v>14472.98</v>
      </c>
      <c r="DY49" s="76">
        <f t="shared" si="67"/>
        <v>15102.18</v>
      </c>
      <c r="DZ49" s="76">
        <f t="shared" si="67"/>
        <v>6100.6399999999994</v>
      </c>
      <c r="EA49" s="76">
        <f t="shared" si="67"/>
        <v>28372.07</v>
      </c>
      <c r="EB49" s="76">
        <f t="shared" si="67"/>
        <v>183095.53999999998</v>
      </c>
      <c r="EC49" s="76">
        <f t="shared" ref="EC49:GF49" si="68">+EC46+EC47+EC48</f>
        <v>56594.42</v>
      </c>
      <c r="ED49" s="76">
        <f t="shared" si="68"/>
        <v>62555.55</v>
      </c>
      <c r="EE49" s="76">
        <f t="shared" si="68"/>
        <v>40848.6</v>
      </c>
      <c r="EF49" s="76">
        <f t="shared" si="68"/>
        <v>158150.76999999999</v>
      </c>
      <c r="EG49" s="76">
        <f t="shared" si="68"/>
        <v>13874.25</v>
      </c>
      <c r="EH49" s="76">
        <f t="shared" si="68"/>
        <v>40597.85</v>
      </c>
      <c r="EI49" s="76">
        <f t="shared" si="68"/>
        <v>42271.93</v>
      </c>
      <c r="EJ49" s="76">
        <f t="shared" si="68"/>
        <v>12333.710000000001</v>
      </c>
      <c r="EK49" s="76">
        <f t="shared" si="68"/>
        <v>492793.64</v>
      </c>
      <c r="EL49" s="76">
        <f t="shared" si="68"/>
        <v>588854.9</v>
      </c>
      <c r="EM49" s="76">
        <f t="shared" si="68"/>
        <v>46552.86</v>
      </c>
      <c r="EN49" s="76">
        <f t="shared" si="68"/>
        <v>39651.15</v>
      </c>
      <c r="EO49" s="76">
        <f t="shared" si="68"/>
        <v>38981.9</v>
      </c>
      <c r="EP49" s="76">
        <f t="shared" si="68"/>
        <v>41169.74</v>
      </c>
      <c r="EQ49" s="76">
        <f t="shared" si="68"/>
        <v>25824.9</v>
      </c>
      <c r="ER49" s="76">
        <f t="shared" si="68"/>
        <v>40276.97</v>
      </c>
      <c r="ES49" s="76">
        <f t="shared" si="68"/>
        <v>138898.88</v>
      </c>
      <c r="ET49" s="76">
        <f t="shared" si="68"/>
        <v>39648.270000000004</v>
      </c>
      <c r="EU49" s="76">
        <f t="shared" si="68"/>
        <v>28602.81</v>
      </c>
      <c r="EV49" s="76">
        <f t="shared" si="68"/>
        <v>29251.06</v>
      </c>
      <c r="EW49" s="76">
        <f t="shared" si="68"/>
        <v>41413.83</v>
      </c>
      <c r="EX49" s="76">
        <f t="shared" si="68"/>
        <v>0</v>
      </c>
      <c r="EY49" s="76">
        <f t="shared" si="68"/>
        <v>38797.949999999997</v>
      </c>
      <c r="EZ49" s="76">
        <f t="shared" si="68"/>
        <v>20673.439999999999</v>
      </c>
      <c r="FA49" s="76">
        <f t="shared" si="68"/>
        <v>9686.73</v>
      </c>
      <c r="FB49" s="76">
        <f t="shared" si="68"/>
        <v>14106.62</v>
      </c>
      <c r="FC49" s="76">
        <f t="shared" si="68"/>
        <v>275958.7</v>
      </c>
      <c r="FD49" s="76">
        <f t="shared" si="68"/>
        <v>62749.08</v>
      </c>
      <c r="FE49" s="76">
        <f t="shared" si="68"/>
        <v>250599.84999999998</v>
      </c>
      <c r="FF49" s="76">
        <f t="shared" si="68"/>
        <v>43495.56</v>
      </c>
      <c r="FG49" s="76">
        <f t="shared" si="68"/>
        <v>34740.300000000003</v>
      </c>
      <c r="FH49" s="76">
        <f t="shared" si="68"/>
        <v>26780.48</v>
      </c>
      <c r="FI49" s="76">
        <f t="shared" si="68"/>
        <v>13877.8</v>
      </c>
      <c r="FJ49" s="76">
        <f t="shared" si="68"/>
        <v>29033.43</v>
      </c>
      <c r="FK49" s="76">
        <f t="shared" si="68"/>
        <v>129689.12</v>
      </c>
      <c r="FL49" s="76">
        <f t="shared" si="68"/>
        <v>82955.86</v>
      </c>
      <c r="FM49" s="76">
        <f t="shared" si="68"/>
        <v>280789.13</v>
      </c>
      <c r="FN49" s="76">
        <f t="shared" si="68"/>
        <v>249403</v>
      </c>
      <c r="FO49" s="76">
        <f t="shared" si="68"/>
        <v>204221.62</v>
      </c>
      <c r="FP49" s="76">
        <f t="shared" si="68"/>
        <v>1011064.7899999999</v>
      </c>
      <c r="FQ49" s="76">
        <f t="shared" si="68"/>
        <v>166509.01</v>
      </c>
      <c r="FR49" s="76">
        <f t="shared" si="68"/>
        <v>186462.6</v>
      </c>
      <c r="FS49" s="76">
        <f t="shared" si="68"/>
        <v>102388.17000000001</v>
      </c>
      <c r="FT49" s="76">
        <f t="shared" si="68"/>
        <v>30009.26</v>
      </c>
      <c r="FU49" s="76">
        <f t="shared" si="68"/>
        <v>41872.639999999999</v>
      </c>
      <c r="FV49" s="76">
        <f t="shared" si="68"/>
        <v>42140.54</v>
      </c>
      <c r="FW49" s="76">
        <f t="shared" si="68"/>
        <v>81937.240000000005</v>
      </c>
      <c r="FX49" s="76">
        <f t="shared" si="68"/>
        <v>95470.09</v>
      </c>
      <c r="FY49" s="76">
        <f t="shared" si="68"/>
        <v>53224.47</v>
      </c>
      <c r="FZ49" s="76">
        <f t="shared" si="68"/>
        <v>19696.37</v>
      </c>
      <c r="GA49" s="76">
        <f t="shared" si="68"/>
        <v>321481.06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56961526.979999997</v>
      </c>
      <c r="GI49" s="78">
        <f>(GI47*0.8)+(0.2*1)</f>
        <v>0.61640026399999992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56961526.979999997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501053.77</v>
      </c>
      <c r="F51" s="24">
        <f t="shared" si="72"/>
        <v>1960967.67</v>
      </c>
      <c r="G51" s="24">
        <f t="shared" si="72"/>
        <v>459573.5</v>
      </c>
      <c r="H51" s="24">
        <f t="shared" si="72"/>
        <v>1462466.63</v>
      </c>
      <c r="I51" s="24">
        <f t="shared" si="72"/>
        <v>107443.08</v>
      </c>
      <c r="J51" s="24">
        <f t="shared" si="72"/>
        <v>79375.53</v>
      </c>
      <c r="K51" s="24">
        <f t="shared" si="72"/>
        <v>471142.41000000003</v>
      </c>
      <c r="L51" s="24">
        <f t="shared" si="72"/>
        <v>111651.75</v>
      </c>
      <c r="M51" s="24">
        <f t="shared" si="72"/>
        <v>42688.07</v>
      </c>
      <c r="N51" s="24">
        <f t="shared" si="72"/>
        <v>183266.05</v>
      </c>
      <c r="O51" s="24">
        <f t="shared" si="72"/>
        <v>149149.63</v>
      </c>
      <c r="P51" s="24">
        <f t="shared" si="72"/>
        <v>4492157.72</v>
      </c>
      <c r="Q51" s="24">
        <f t="shared" si="72"/>
        <v>1000191.51</v>
      </c>
      <c r="R51" s="24">
        <f t="shared" si="72"/>
        <v>15127.45</v>
      </c>
      <c r="S51" s="24">
        <f t="shared" si="72"/>
        <v>1519782.15</v>
      </c>
      <c r="T51" s="24">
        <f t="shared" si="72"/>
        <v>65139.86</v>
      </c>
      <c r="U51" s="24">
        <f t="shared" si="72"/>
        <v>127912.38</v>
      </c>
      <c r="V51" s="24">
        <f t="shared" si="72"/>
        <v>30719.879999999997</v>
      </c>
      <c r="W51" s="24">
        <f t="shared" si="72"/>
        <v>16008.5</v>
      </c>
      <c r="X51" s="24">
        <f t="shared" si="72"/>
        <v>25272.12</v>
      </c>
      <c r="Y51" s="24">
        <f t="shared" si="72"/>
        <v>10586.04</v>
      </c>
      <c r="Z51" s="24">
        <f t="shared" si="72"/>
        <v>15624.029999999999</v>
      </c>
      <c r="AA51" s="24">
        <f t="shared" si="72"/>
        <v>26473.15</v>
      </c>
      <c r="AB51" s="24">
        <f t="shared" si="72"/>
        <v>31513.64</v>
      </c>
      <c r="AC51" s="24">
        <f t="shared" si="72"/>
        <v>1850785.17</v>
      </c>
      <c r="AD51" s="24">
        <f t="shared" si="72"/>
        <v>3430977.74</v>
      </c>
      <c r="AE51" s="24">
        <f t="shared" si="72"/>
        <v>95739.77</v>
      </c>
      <c r="AF51" s="24">
        <f t="shared" si="72"/>
        <v>52942.41</v>
      </c>
      <c r="AG51" s="24">
        <f t="shared" si="72"/>
        <v>44685.18</v>
      </c>
      <c r="AH51" s="24">
        <f t="shared" si="72"/>
        <v>36925.99</v>
      </c>
      <c r="AI51" s="24">
        <f t="shared" si="72"/>
        <v>216584.28999999998</v>
      </c>
      <c r="AJ51" s="24">
        <f t="shared" si="72"/>
        <v>85603.55</v>
      </c>
      <c r="AK51" s="24">
        <f t="shared" si="72"/>
        <v>24550.080000000002</v>
      </c>
      <c r="AL51" s="24">
        <f t="shared" si="72"/>
        <v>35080.020000000004</v>
      </c>
      <c r="AM51" s="24">
        <f t="shared" si="72"/>
        <v>34738.01</v>
      </c>
      <c r="AN51" s="24">
        <f t="shared" si="72"/>
        <v>38918.14</v>
      </c>
      <c r="AO51" s="24">
        <f t="shared" si="72"/>
        <v>34824.47</v>
      </c>
      <c r="AP51" s="24">
        <f t="shared" si="72"/>
        <v>35696.61</v>
      </c>
      <c r="AQ51" s="24">
        <f t="shared" si="72"/>
        <v>329185.40000000002</v>
      </c>
      <c r="AR51" s="24">
        <f t="shared" si="72"/>
        <v>5931940.9499999993</v>
      </c>
      <c r="AS51" s="24">
        <f t="shared" si="72"/>
        <v>50408.22</v>
      </c>
      <c r="AT51" s="24">
        <f t="shared" si="72"/>
        <v>4501129.93</v>
      </c>
      <c r="AU51" s="24">
        <f t="shared" si="72"/>
        <v>436461.25</v>
      </c>
      <c r="AV51" s="24">
        <f t="shared" si="72"/>
        <v>206210.26</v>
      </c>
      <c r="AW51" s="24">
        <f t="shared" si="72"/>
        <v>31748.31</v>
      </c>
      <c r="AX51" s="24">
        <f t="shared" si="72"/>
        <v>71268.160000000003</v>
      </c>
      <c r="AY51" s="24">
        <f t="shared" si="72"/>
        <v>25639.360000000001</v>
      </c>
      <c r="AZ51" s="24">
        <f t="shared" si="72"/>
        <v>7920.59</v>
      </c>
      <c r="BA51" s="24">
        <f t="shared" si="72"/>
        <v>85191.069999999992</v>
      </c>
      <c r="BB51" s="24">
        <f t="shared" si="72"/>
        <v>637766.9</v>
      </c>
      <c r="BC51" s="24">
        <f t="shared" si="72"/>
        <v>697306.9</v>
      </c>
      <c r="BD51" s="24">
        <f t="shared" si="72"/>
        <v>704179.46</v>
      </c>
      <c r="BE51" s="24">
        <f t="shared" si="72"/>
        <v>1033179.3</v>
      </c>
      <c r="BF51" s="24">
        <f t="shared" si="72"/>
        <v>61667.5</v>
      </c>
      <c r="BG51" s="24">
        <f t="shared" si="72"/>
        <v>130279.79000000001</v>
      </c>
      <c r="BH51" s="24">
        <f t="shared" si="72"/>
        <v>1694827.91</v>
      </c>
      <c r="BI51" s="24">
        <f t="shared" si="72"/>
        <v>170750.86</v>
      </c>
      <c r="BJ51" s="24">
        <f t="shared" si="72"/>
        <v>90936.65</v>
      </c>
      <c r="BK51" s="24">
        <f t="shared" si="72"/>
        <v>74629.97</v>
      </c>
      <c r="BL51" s="24">
        <f t="shared" si="72"/>
        <v>477939.11</v>
      </c>
      <c r="BM51" s="24">
        <f t="shared" si="72"/>
        <v>869824.29</v>
      </c>
      <c r="BN51" s="24">
        <f t="shared" si="72"/>
        <v>31959.149999999998</v>
      </c>
      <c r="BO51" s="24">
        <f t="shared" si="72"/>
        <v>54422.460000000006</v>
      </c>
      <c r="BP51" s="24">
        <f t="shared" si="72"/>
        <v>131273.28</v>
      </c>
      <c r="BQ51" s="24">
        <f t="shared" ref="BQ51:EB51" si="73">+BQ49-BQ50</f>
        <v>185441</v>
      </c>
      <c r="BR51" s="24">
        <f t="shared" si="73"/>
        <v>52478.28</v>
      </c>
      <c r="BS51" s="24">
        <f t="shared" si="73"/>
        <v>323266.42</v>
      </c>
      <c r="BT51" s="24">
        <f t="shared" si="73"/>
        <v>334519.33999999997</v>
      </c>
      <c r="BU51" s="24">
        <f t="shared" si="73"/>
        <v>61379.770000000004</v>
      </c>
      <c r="BV51" s="24">
        <f t="shared" si="73"/>
        <v>52935.34</v>
      </c>
      <c r="BW51" s="24">
        <f t="shared" si="73"/>
        <v>25565.68</v>
      </c>
      <c r="BX51" s="24">
        <f t="shared" si="73"/>
        <v>92432.77</v>
      </c>
      <c r="BY51" s="24">
        <f t="shared" si="73"/>
        <v>130652.42000000001</v>
      </c>
      <c r="BZ51" s="24">
        <f t="shared" si="73"/>
        <v>1096.8799999999999</v>
      </c>
      <c r="CA51" s="24">
        <f t="shared" si="73"/>
        <v>57905.66</v>
      </c>
      <c r="CB51" s="24">
        <f t="shared" si="73"/>
        <v>21585.5</v>
      </c>
      <c r="CC51" s="24">
        <f t="shared" si="73"/>
        <v>32045.879999999997</v>
      </c>
      <c r="CD51" s="24">
        <f t="shared" si="73"/>
        <v>4932365.4700000007</v>
      </c>
      <c r="CE51" s="24">
        <f t="shared" si="73"/>
        <v>30185.620000000003</v>
      </c>
      <c r="CF51" s="24">
        <f t="shared" si="73"/>
        <v>17130.52</v>
      </c>
      <c r="CG51" s="24">
        <f t="shared" si="73"/>
        <v>49363.28</v>
      </c>
      <c r="CH51" s="24">
        <f t="shared" si="73"/>
        <v>26363.55</v>
      </c>
      <c r="CI51" s="24">
        <f t="shared" si="73"/>
        <v>22604.31</v>
      </c>
      <c r="CJ51" s="24">
        <f t="shared" si="73"/>
        <v>14032.41</v>
      </c>
      <c r="CK51" s="24">
        <f t="shared" si="73"/>
        <v>44402.29</v>
      </c>
      <c r="CL51" s="24">
        <f t="shared" si="73"/>
        <v>83486.22</v>
      </c>
      <c r="CM51" s="24">
        <f t="shared" si="73"/>
        <v>336922.56</v>
      </c>
      <c r="CN51" s="24">
        <f t="shared" si="73"/>
        <v>141983.06</v>
      </c>
      <c r="CO51" s="24">
        <f t="shared" si="73"/>
        <v>102986.81</v>
      </c>
      <c r="CP51" s="24">
        <f t="shared" si="73"/>
        <v>1680280.33</v>
      </c>
      <c r="CQ51" s="24">
        <f t="shared" si="73"/>
        <v>1025549.19</v>
      </c>
      <c r="CR51" s="24">
        <f t="shared" si="73"/>
        <v>113560.04</v>
      </c>
      <c r="CS51" s="24">
        <f t="shared" si="73"/>
        <v>67101.119999999995</v>
      </c>
      <c r="CT51" s="24">
        <f t="shared" si="73"/>
        <v>33809.17</v>
      </c>
      <c r="CU51" s="24">
        <f t="shared" si="73"/>
        <v>43601.119999999995</v>
      </c>
      <c r="CV51" s="24">
        <f t="shared" si="73"/>
        <v>17546.559999999998</v>
      </c>
      <c r="CW51" s="24">
        <f t="shared" si="73"/>
        <v>22085.11</v>
      </c>
      <c r="CX51" s="24">
        <f t="shared" si="73"/>
        <v>16843.16</v>
      </c>
      <c r="CY51" s="24">
        <f t="shared" si="73"/>
        <v>26926.1</v>
      </c>
      <c r="CZ51" s="24">
        <f t="shared" si="73"/>
        <v>44012.15</v>
      </c>
      <c r="DA51" s="24">
        <f t="shared" si="73"/>
        <v>31039.519999999997</v>
      </c>
      <c r="DB51" s="24">
        <f t="shared" si="73"/>
        <v>157984.31</v>
      </c>
      <c r="DC51" s="24">
        <f t="shared" si="73"/>
        <v>31081.15</v>
      </c>
      <c r="DD51" s="24">
        <f t="shared" si="73"/>
        <v>33055.22</v>
      </c>
      <c r="DE51" s="24">
        <f t="shared" si="73"/>
        <v>37597.839999999997</v>
      </c>
      <c r="DF51" s="24">
        <f t="shared" si="73"/>
        <v>14482.68</v>
      </c>
      <c r="DG51" s="24">
        <f t="shared" si="73"/>
        <v>18446.07</v>
      </c>
      <c r="DH51" s="24">
        <f t="shared" si="73"/>
        <v>1330851.51</v>
      </c>
      <c r="DI51" s="24">
        <f t="shared" si="73"/>
        <v>17957.59</v>
      </c>
      <c r="DJ51" s="24">
        <f t="shared" si="73"/>
        <v>151463.72</v>
      </c>
      <c r="DK51" s="24">
        <f t="shared" si="73"/>
        <v>275597.74</v>
      </c>
      <c r="DL51" s="24">
        <f t="shared" si="73"/>
        <v>52376.18</v>
      </c>
      <c r="DM51" s="24">
        <f t="shared" si="73"/>
        <v>30187.22</v>
      </c>
      <c r="DN51" s="24">
        <f t="shared" si="73"/>
        <v>374724.32</v>
      </c>
      <c r="DO51" s="24">
        <f t="shared" si="73"/>
        <v>49759.869999999995</v>
      </c>
      <c r="DP51" s="24">
        <f t="shared" si="73"/>
        <v>95754.959999999992</v>
      </c>
      <c r="DQ51" s="24">
        <f t="shared" si="73"/>
        <v>141334.52000000002</v>
      </c>
      <c r="DR51" s="24">
        <f t="shared" si="73"/>
        <v>30610.120000000003</v>
      </c>
      <c r="DS51" s="24">
        <f t="shared" si="73"/>
        <v>52771.839999999997</v>
      </c>
      <c r="DT51" s="24">
        <f t="shared" si="73"/>
        <v>44456.06</v>
      </c>
      <c r="DU51" s="24">
        <f t="shared" si="73"/>
        <v>38255.47</v>
      </c>
      <c r="DV51" s="24">
        <f t="shared" si="73"/>
        <v>6209.3200000000006</v>
      </c>
      <c r="DW51" s="24">
        <f t="shared" si="73"/>
        <v>33593.369999999995</v>
      </c>
      <c r="DX51" s="24">
        <f t="shared" si="73"/>
        <v>14472.98</v>
      </c>
      <c r="DY51" s="24">
        <f t="shared" si="73"/>
        <v>15102.18</v>
      </c>
      <c r="DZ51" s="24">
        <f t="shared" si="73"/>
        <v>6100.6399999999994</v>
      </c>
      <c r="EA51" s="24">
        <f t="shared" si="73"/>
        <v>28372.07</v>
      </c>
      <c r="EB51" s="24">
        <f t="shared" si="73"/>
        <v>183095.53999999998</v>
      </c>
      <c r="EC51" s="24">
        <f t="shared" ref="EC51:GA51" si="74">+EC49-EC50</f>
        <v>56594.42</v>
      </c>
      <c r="ED51" s="24">
        <f t="shared" si="74"/>
        <v>62555.55</v>
      </c>
      <c r="EE51" s="24">
        <f t="shared" si="74"/>
        <v>40848.6</v>
      </c>
      <c r="EF51" s="24">
        <f t="shared" si="74"/>
        <v>158150.76999999999</v>
      </c>
      <c r="EG51" s="24">
        <f t="shared" si="74"/>
        <v>13874.25</v>
      </c>
      <c r="EH51" s="24">
        <f t="shared" si="74"/>
        <v>40597.85</v>
      </c>
      <c r="EI51" s="24">
        <f t="shared" si="74"/>
        <v>42271.93</v>
      </c>
      <c r="EJ51" s="24">
        <f t="shared" si="74"/>
        <v>12333.710000000001</v>
      </c>
      <c r="EK51" s="24">
        <f t="shared" si="74"/>
        <v>492793.64</v>
      </c>
      <c r="EL51" s="24">
        <f t="shared" si="74"/>
        <v>588854.9</v>
      </c>
      <c r="EM51" s="24">
        <f t="shared" si="74"/>
        <v>46552.86</v>
      </c>
      <c r="EN51" s="24">
        <f t="shared" si="74"/>
        <v>39651.15</v>
      </c>
      <c r="EO51" s="24">
        <f t="shared" si="74"/>
        <v>38981.9</v>
      </c>
      <c r="EP51" s="24">
        <f t="shared" si="74"/>
        <v>41169.74</v>
      </c>
      <c r="EQ51" s="24">
        <f t="shared" si="74"/>
        <v>25824.9</v>
      </c>
      <c r="ER51" s="24">
        <f t="shared" si="74"/>
        <v>40276.97</v>
      </c>
      <c r="ES51" s="24">
        <f t="shared" si="74"/>
        <v>138898.88</v>
      </c>
      <c r="ET51" s="24">
        <f t="shared" si="74"/>
        <v>39648.270000000004</v>
      </c>
      <c r="EU51" s="24">
        <f t="shared" si="74"/>
        <v>28602.81</v>
      </c>
      <c r="EV51" s="24">
        <f t="shared" si="74"/>
        <v>29251.06</v>
      </c>
      <c r="EW51" s="24">
        <f t="shared" si="74"/>
        <v>41413.83</v>
      </c>
      <c r="EX51" s="24">
        <f t="shared" si="74"/>
        <v>0</v>
      </c>
      <c r="EY51" s="24">
        <f t="shared" si="74"/>
        <v>38797.949999999997</v>
      </c>
      <c r="EZ51" s="24">
        <f t="shared" si="74"/>
        <v>20673.439999999999</v>
      </c>
      <c r="FA51" s="24">
        <f t="shared" si="74"/>
        <v>9686.73</v>
      </c>
      <c r="FB51" s="24">
        <f t="shared" si="74"/>
        <v>14106.62</v>
      </c>
      <c r="FC51" s="24">
        <f t="shared" si="74"/>
        <v>275958.7</v>
      </c>
      <c r="FD51" s="24">
        <f t="shared" si="74"/>
        <v>62749.08</v>
      </c>
      <c r="FE51" s="24">
        <f t="shared" si="74"/>
        <v>250599.84999999998</v>
      </c>
      <c r="FF51" s="24">
        <f t="shared" si="74"/>
        <v>43495.56</v>
      </c>
      <c r="FG51" s="24">
        <f t="shared" si="74"/>
        <v>34740.300000000003</v>
      </c>
      <c r="FH51" s="24">
        <f t="shared" si="74"/>
        <v>26780.48</v>
      </c>
      <c r="FI51" s="24">
        <f t="shared" si="74"/>
        <v>13877.8</v>
      </c>
      <c r="FJ51" s="24">
        <f t="shared" si="74"/>
        <v>29033.43</v>
      </c>
      <c r="FK51" s="24">
        <f t="shared" si="74"/>
        <v>129689.12</v>
      </c>
      <c r="FL51" s="24">
        <f t="shared" si="74"/>
        <v>82955.86</v>
      </c>
      <c r="FM51" s="24">
        <f t="shared" si="74"/>
        <v>280789.13</v>
      </c>
      <c r="FN51" s="24">
        <f t="shared" si="74"/>
        <v>249403</v>
      </c>
      <c r="FO51" s="24">
        <f t="shared" si="74"/>
        <v>204221.62</v>
      </c>
      <c r="FP51" s="24">
        <f t="shared" si="74"/>
        <v>1011064.7899999999</v>
      </c>
      <c r="FQ51" s="24">
        <f t="shared" si="74"/>
        <v>166509.01</v>
      </c>
      <c r="FR51" s="24">
        <f t="shared" si="74"/>
        <v>186462.6</v>
      </c>
      <c r="FS51" s="24">
        <f t="shared" si="74"/>
        <v>102388.17000000001</v>
      </c>
      <c r="FT51" s="24">
        <f t="shared" si="74"/>
        <v>30009.26</v>
      </c>
      <c r="FU51" s="24">
        <f t="shared" si="74"/>
        <v>41872.639999999999</v>
      </c>
      <c r="FV51" s="24">
        <f t="shared" si="74"/>
        <v>42140.54</v>
      </c>
      <c r="FW51" s="24">
        <f t="shared" si="74"/>
        <v>81937.240000000005</v>
      </c>
      <c r="FX51" s="24">
        <f t="shared" si="74"/>
        <v>95470.09</v>
      </c>
      <c r="FY51" s="24">
        <f t="shared" si="74"/>
        <v>53224.47</v>
      </c>
      <c r="FZ51" s="24">
        <f t="shared" si="74"/>
        <v>19696.37</v>
      </c>
      <c r="GA51" s="24">
        <f t="shared" si="74"/>
        <v>321481.06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56961526.979999997</v>
      </c>
      <c r="GI51" s="4">
        <f>GH51+GH50</f>
        <v>56961526.979999997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56961526.979999997</v>
      </c>
      <c r="GI52" s="3"/>
    </row>
    <row r="53" spans="1:256" ht="21" customHeight="1">
      <c r="B53" t="s">
        <v>584</v>
      </c>
      <c r="E53" s="24">
        <f t="shared" ref="E53:BP53" si="76">+E27/E32</f>
        <v>8.7285897853736092</v>
      </c>
      <c r="F53" s="24">
        <f t="shared" si="76"/>
        <v>7.2515208418367951</v>
      </c>
      <c r="G53" s="24">
        <f t="shared" si="76"/>
        <v>8.6800243610774004</v>
      </c>
      <c r="H53" s="24">
        <f t="shared" si="76"/>
        <v>4.3749953845585789</v>
      </c>
      <c r="I53" s="24">
        <f t="shared" si="76"/>
        <v>2.3068830778479112</v>
      </c>
      <c r="J53" s="24">
        <f t="shared" si="76"/>
        <v>2.6221220602668023</v>
      </c>
      <c r="K53" s="24">
        <f t="shared" si="76"/>
        <v>7.4866181748455158</v>
      </c>
      <c r="L53" s="24">
        <f t="shared" si="76"/>
        <v>3.0354264546055107</v>
      </c>
      <c r="M53" s="24">
        <f t="shared" si="76"/>
        <v>4.8712980246844788</v>
      </c>
      <c r="N53" s="24">
        <f t="shared" si="76"/>
        <v>5.5125377829868611</v>
      </c>
      <c r="O53" s="24">
        <f t="shared" si="76"/>
        <v>15.223095700614516</v>
      </c>
      <c r="P53" s="24">
        <f t="shared" si="76"/>
        <v>8.2897347585047942</v>
      </c>
      <c r="Q53" s="24">
        <f t="shared" si="76"/>
        <v>6.3644451621681837</v>
      </c>
      <c r="R53" s="24">
        <f t="shared" si="76"/>
        <v>2.2793605255695244</v>
      </c>
      <c r="S53" s="24">
        <f t="shared" si="76"/>
        <v>5.5388357005583391</v>
      </c>
      <c r="T53" s="24">
        <f t="shared" si="76"/>
        <v>2.3622949514253864</v>
      </c>
      <c r="U53" s="24">
        <f t="shared" si="76"/>
        <v>3.7483314574181863</v>
      </c>
      <c r="V53" s="24">
        <f t="shared" si="76"/>
        <v>1.2814645896900594</v>
      </c>
      <c r="W53" s="24">
        <f t="shared" si="76"/>
        <v>1.0895823756662917</v>
      </c>
      <c r="X53" s="24">
        <f t="shared" si="76"/>
        <v>1.3252383665716998</v>
      </c>
      <c r="Y53" s="24">
        <f t="shared" si="76"/>
        <v>1.8674797633872977</v>
      </c>
      <c r="Z53" s="24">
        <f t="shared" si="76"/>
        <v>1.7159072356215213</v>
      </c>
      <c r="AA53" s="24">
        <f t="shared" si="76"/>
        <v>1.4426905571963338</v>
      </c>
      <c r="AB53" s="24">
        <f t="shared" si="76"/>
        <v>2.8877676950998183</v>
      </c>
      <c r="AC53" s="24">
        <f t="shared" si="76"/>
        <v>4.2780596477375834</v>
      </c>
      <c r="AD53" s="24">
        <f t="shared" si="76"/>
        <v>6.5729394690965295</v>
      </c>
      <c r="AE53" s="24">
        <f t="shared" si="76"/>
        <v>4.1607218895542246</v>
      </c>
      <c r="AF53" s="24">
        <f t="shared" si="76"/>
        <v>5.1418760563380284</v>
      </c>
      <c r="AG53" s="24">
        <f t="shared" si="76"/>
        <v>1.8365723270440251</v>
      </c>
      <c r="AH53" s="24">
        <f t="shared" si="76"/>
        <v>2.0663142068770339</v>
      </c>
      <c r="AI53" s="24">
        <f t="shared" si="76"/>
        <v>2.6638118395298167</v>
      </c>
      <c r="AJ53" s="24">
        <f t="shared" si="76"/>
        <v>3.1764524606060602</v>
      </c>
      <c r="AK53" s="24">
        <f t="shared" si="76"/>
        <v>2.4010542892222282</v>
      </c>
      <c r="AL53" s="24">
        <f t="shared" si="76"/>
        <v>2.6036870532813516</v>
      </c>
      <c r="AM53" s="24">
        <f t="shared" si="76"/>
        <v>1.5373925243156012</v>
      </c>
      <c r="AN53" s="24">
        <f t="shared" si="76"/>
        <v>3.4388404847690799</v>
      </c>
      <c r="AO53" s="24">
        <f t="shared" si="76"/>
        <v>2.0694586678952218</v>
      </c>
      <c r="AP53" s="24">
        <f t="shared" si="76"/>
        <v>2.7158368595665214</v>
      </c>
      <c r="AQ53" s="24">
        <f t="shared" si="76"/>
        <v>3.3054792759436387</v>
      </c>
      <c r="AR53" s="24">
        <f t="shared" si="76"/>
        <v>9.1571636704469288</v>
      </c>
      <c r="AS53" s="24">
        <f t="shared" si="76"/>
        <v>2.0676015740620115</v>
      </c>
      <c r="AT53" s="24">
        <f t="shared" si="76"/>
        <v>5.5018800586323371</v>
      </c>
      <c r="AU53" s="24">
        <f t="shared" si="76"/>
        <v>4.7486071767689992</v>
      </c>
      <c r="AV53" s="24">
        <f t="shared" si="76"/>
        <v>3.0905925439443696</v>
      </c>
      <c r="AW53" s="24">
        <f t="shared" si="76"/>
        <v>0.41349673032690615</v>
      </c>
      <c r="AX53" s="24">
        <f t="shared" si="76"/>
        <v>1.9862536227613192</v>
      </c>
      <c r="AY53" s="24">
        <f t="shared" si="76"/>
        <v>4.3094084224598932</v>
      </c>
      <c r="AZ53" s="24">
        <f t="shared" si="76"/>
        <v>2.6097554325373875</v>
      </c>
      <c r="BA53" s="24">
        <f t="shared" si="76"/>
        <v>2.3823502406810677</v>
      </c>
      <c r="BB53" s="24">
        <f t="shared" si="76"/>
        <v>5.909206510082913</v>
      </c>
      <c r="BC53" s="24">
        <f t="shared" si="76"/>
        <v>4.8768206501443654</v>
      </c>
      <c r="BD53" s="24">
        <f t="shared" si="76"/>
        <v>5.2935160754796264</v>
      </c>
      <c r="BE53" s="24">
        <f t="shared" si="76"/>
        <v>3.5905679805996473</v>
      </c>
      <c r="BF53" s="24">
        <f t="shared" si="76"/>
        <v>2.8555693384104357</v>
      </c>
      <c r="BG53" s="24">
        <f t="shared" si="76"/>
        <v>5.4757028185347645</v>
      </c>
      <c r="BH53" s="24">
        <f t="shared" si="76"/>
        <v>4.0292435694750299</v>
      </c>
      <c r="BI53" s="24">
        <f t="shared" si="76"/>
        <v>3.1597526937232501</v>
      </c>
      <c r="BJ53" s="24">
        <f t="shared" si="76"/>
        <v>4.2024499689819175</v>
      </c>
      <c r="BK53" s="24">
        <f t="shared" si="76"/>
        <v>2.8711900413133291</v>
      </c>
      <c r="BL53" s="24">
        <f t="shared" si="76"/>
        <v>4.4348908085849308</v>
      </c>
      <c r="BM53" s="24">
        <f t="shared" si="76"/>
        <v>4.3596113588853589</v>
      </c>
      <c r="BN53" s="24">
        <f t="shared" si="76"/>
        <v>1.8560202421958534</v>
      </c>
      <c r="BO53" s="24">
        <f t="shared" si="76"/>
        <v>1.7755037431048071</v>
      </c>
      <c r="BP53" s="24">
        <f t="shared" si="76"/>
        <v>3.4427647448104479</v>
      </c>
      <c r="BQ53" s="24">
        <f t="shared" ref="BQ53:EB53" si="77">+BQ27/BQ32</f>
        <v>3.3210136788662425</v>
      </c>
      <c r="BR53" s="24">
        <f t="shared" si="77"/>
        <v>3.3028629705774768</v>
      </c>
      <c r="BS53" s="24">
        <f t="shared" si="77"/>
        <v>5.4617741725729889</v>
      </c>
      <c r="BT53" s="24">
        <f t="shared" si="77"/>
        <v>3.8569818878867559</v>
      </c>
      <c r="BU53" s="24">
        <f t="shared" si="77"/>
        <v>3.354749898568365</v>
      </c>
      <c r="BV53" s="24">
        <f t="shared" si="77"/>
        <v>4.291028571428571</v>
      </c>
      <c r="BW53" s="24">
        <f t="shared" si="77"/>
        <v>1.4096269692528816</v>
      </c>
      <c r="BX53" s="24">
        <f t="shared" si="77"/>
        <v>3.4081660513839176</v>
      </c>
      <c r="BY53" s="24">
        <f t="shared" si="77"/>
        <v>4.5716100778261444</v>
      </c>
      <c r="BZ53" s="24">
        <f t="shared" si="77"/>
        <v>0.32554332181922857</v>
      </c>
      <c r="CA53" s="24">
        <f t="shared" si="77"/>
        <v>3.0068532514564636</v>
      </c>
      <c r="CB53" s="24">
        <f t="shared" si="77"/>
        <v>1.8494324280370791</v>
      </c>
      <c r="CC53" s="24">
        <f t="shared" si="77"/>
        <v>0.52188487911305048</v>
      </c>
      <c r="CD53" s="24">
        <f t="shared" si="77"/>
        <v>4.984543704508714</v>
      </c>
      <c r="CE53" s="24">
        <f t="shared" si="77"/>
        <v>1.6988756892913064</v>
      </c>
      <c r="CF53" s="24">
        <f t="shared" si="77"/>
        <v>1.7509629885635289</v>
      </c>
      <c r="CG53" s="24">
        <f t="shared" si="77"/>
        <v>1.7991994943685763</v>
      </c>
      <c r="CH53" s="24">
        <f t="shared" si="77"/>
        <v>1.3314709753850202</v>
      </c>
      <c r="CI53" s="24">
        <f t="shared" si="77"/>
        <v>2.4071395727838891</v>
      </c>
      <c r="CJ53" s="24">
        <f t="shared" si="77"/>
        <v>0.90636946503706661</v>
      </c>
      <c r="CK53" s="24">
        <f t="shared" si="77"/>
        <v>1.5379124005905043</v>
      </c>
      <c r="CL53" s="24">
        <f t="shared" si="77"/>
        <v>5.0197540000585015</v>
      </c>
      <c r="CM53" s="24">
        <f t="shared" si="77"/>
        <v>3.7283275184358682</v>
      </c>
      <c r="CN53" s="24">
        <f t="shared" si="77"/>
        <v>4.5811437575264327</v>
      </c>
      <c r="CO53" s="24">
        <f t="shared" si="77"/>
        <v>3.2619383911756792</v>
      </c>
      <c r="CP53" s="24">
        <f t="shared" si="77"/>
        <v>3.9314626759515798</v>
      </c>
      <c r="CQ53" s="24">
        <f t="shared" si="77"/>
        <v>4.0375657385540498</v>
      </c>
      <c r="CR53" s="24">
        <f t="shared" si="77"/>
        <v>4.0400385901723688</v>
      </c>
      <c r="CS53" s="24">
        <f t="shared" si="77"/>
        <v>4.8220567867036008</v>
      </c>
      <c r="CT53" s="24">
        <f t="shared" si="77"/>
        <v>3.2775106336962003</v>
      </c>
      <c r="CU53" s="24">
        <f t="shared" si="77"/>
        <v>3.6213792187084772</v>
      </c>
      <c r="CV53" s="24">
        <f t="shared" si="77"/>
        <v>2.2366951410658307</v>
      </c>
      <c r="CW53" s="24">
        <f t="shared" si="77"/>
        <v>0.46956938944180449</v>
      </c>
      <c r="CX53" s="24">
        <f t="shared" si="77"/>
        <v>0.91517199868530996</v>
      </c>
      <c r="CY53" s="24">
        <f t="shared" si="77"/>
        <v>1.7034403074206783</v>
      </c>
      <c r="CZ53" s="24">
        <f t="shared" si="77"/>
        <v>1.7967475776645689</v>
      </c>
      <c r="DA53" s="24">
        <f t="shared" si="77"/>
        <v>1.4822175026968716</v>
      </c>
      <c r="DB53" s="24">
        <f t="shared" si="77"/>
        <v>3.3972742874154327</v>
      </c>
      <c r="DC53" s="24">
        <f t="shared" si="77"/>
        <v>1.9546994307927252</v>
      </c>
      <c r="DD53" s="24">
        <f t="shared" si="77"/>
        <v>2.7640891903914588</v>
      </c>
      <c r="DE53" s="24">
        <f t="shared" si="77"/>
        <v>2.1396926229508195</v>
      </c>
      <c r="DF53" s="24">
        <f t="shared" si="77"/>
        <v>2.680645508337816</v>
      </c>
      <c r="DG53" s="24">
        <f t="shared" si="77"/>
        <v>2.5351875320489343</v>
      </c>
      <c r="DH53" s="24">
        <f t="shared" si="77"/>
        <v>3.2164819421266411</v>
      </c>
      <c r="DI53" s="24">
        <f t="shared" si="77"/>
        <v>0.30644546527391714</v>
      </c>
      <c r="DJ53" s="24">
        <f t="shared" si="77"/>
        <v>3.0875479764392932</v>
      </c>
      <c r="DK53" s="24">
        <f t="shared" si="77"/>
        <v>2.5242864932426374</v>
      </c>
      <c r="DL53" s="24">
        <f t="shared" si="77"/>
        <v>4.745489751966911</v>
      </c>
      <c r="DM53" s="24">
        <f t="shared" si="77"/>
        <v>2.7013249027237354</v>
      </c>
      <c r="DN53" s="24">
        <f t="shared" si="77"/>
        <v>3.1746857358540108</v>
      </c>
      <c r="DO53" s="24">
        <f t="shared" si="77"/>
        <v>2.3067932291666668</v>
      </c>
      <c r="DP53" s="24">
        <f t="shared" si="77"/>
        <v>3.7374990224828939</v>
      </c>
      <c r="DQ53" s="24">
        <f t="shared" si="77"/>
        <v>2.5076923598695715</v>
      </c>
      <c r="DR53" s="24">
        <f t="shared" si="77"/>
        <v>3.8904455514044556</v>
      </c>
      <c r="DS53" s="24">
        <f t="shared" si="77"/>
        <v>2.3695366396871096</v>
      </c>
      <c r="DT53" s="24">
        <f t="shared" si="77"/>
        <v>2.8803952380952378</v>
      </c>
      <c r="DU53" s="24">
        <f t="shared" si="77"/>
        <v>3.5513228178368119</v>
      </c>
      <c r="DV53" s="24">
        <f t="shared" si="77"/>
        <v>2.3394024445450428</v>
      </c>
      <c r="DW53" s="24">
        <f t="shared" si="77"/>
        <v>1.4152250129658444</v>
      </c>
      <c r="DX53" s="24">
        <f t="shared" si="77"/>
        <v>4.3091019345238095</v>
      </c>
      <c r="DY53" s="24">
        <f t="shared" si="77"/>
        <v>2.4186570337585698</v>
      </c>
      <c r="DZ53" s="24">
        <f t="shared" si="77"/>
        <v>2.593899196898366</v>
      </c>
      <c r="EA53" s="24">
        <f t="shared" si="77"/>
        <v>3.9915281332164767</v>
      </c>
      <c r="EB53" s="24">
        <f t="shared" si="77"/>
        <v>2.9592916210415661</v>
      </c>
      <c r="EC53" s="24">
        <f t="shared" ref="EC53:EW53" si="78">+EC27/EC32</f>
        <v>1.8003916083916085</v>
      </c>
      <c r="ED53" s="24">
        <f t="shared" si="78"/>
        <v>1.636496848739496</v>
      </c>
      <c r="EE53" s="24">
        <f t="shared" si="78"/>
        <v>1.6503434750733137</v>
      </c>
      <c r="EF53" s="24">
        <f t="shared" si="78"/>
        <v>8.0906904966982491</v>
      </c>
      <c r="EG53" s="24">
        <f t="shared" si="78"/>
        <v>1.627721028531173</v>
      </c>
      <c r="EH53" s="24">
        <f t="shared" si="78"/>
        <v>2.451046727450342</v>
      </c>
      <c r="EI53" s="24">
        <f t="shared" si="78"/>
        <v>2.3573514586100397</v>
      </c>
      <c r="EJ53" s="24">
        <f t="shared" si="78"/>
        <v>2.491923048928653</v>
      </c>
      <c r="EK53" s="24">
        <f t="shared" si="78"/>
        <v>4.9322973617618935</v>
      </c>
      <c r="EL53" s="24">
        <f t="shared" si="78"/>
        <v>2.9266679591683054</v>
      </c>
      <c r="EM53" s="24">
        <f t="shared" si="78"/>
        <v>1.4827803496081977</v>
      </c>
      <c r="EN53" s="24">
        <f t="shared" si="78"/>
        <v>1.8258789164377369</v>
      </c>
      <c r="EO53" s="24">
        <f t="shared" si="78"/>
        <v>1.7536848290598293</v>
      </c>
      <c r="EP53" s="24">
        <f t="shared" si="78"/>
        <v>4.4675367123287666</v>
      </c>
      <c r="EQ53" s="24">
        <f t="shared" si="78"/>
        <v>2.1675119682476982</v>
      </c>
      <c r="ER53" s="24">
        <f t="shared" si="78"/>
        <v>2.0134427786340354</v>
      </c>
      <c r="ES53" s="24">
        <f t="shared" si="78"/>
        <v>5.0823439366656107</v>
      </c>
      <c r="ET53" s="24">
        <f t="shared" si="78"/>
        <v>2.5637425317709193</v>
      </c>
      <c r="EU53" s="24">
        <f t="shared" si="78"/>
        <v>2.9915432907522654</v>
      </c>
      <c r="EV53" s="24">
        <f t="shared" si="78"/>
        <v>2.0277599206349208</v>
      </c>
      <c r="EW53" s="24">
        <f t="shared" si="78"/>
        <v>2.5553636567405795</v>
      </c>
      <c r="EX53" s="24">
        <v>0</v>
      </c>
      <c r="EY53" s="24">
        <f t="shared" ref="EY53:FZ53" si="79">+EY27/EY32</f>
        <v>12.141109097192347</v>
      </c>
      <c r="EZ53" s="24">
        <f t="shared" si="79"/>
        <v>2.5051341730558598</v>
      </c>
      <c r="FA53" s="24">
        <f t="shared" si="79"/>
        <v>2.7762524007682461</v>
      </c>
      <c r="FB53" s="24">
        <f t="shared" si="79"/>
        <v>1.8147388772834347</v>
      </c>
      <c r="FC53" s="24">
        <f t="shared" si="79"/>
        <v>4.0321089935480119</v>
      </c>
      <c r="FD53" s="24">
        <f t="shared" si="79"/>
        <v>2.7660246954701182</v>
      </c>
      <c r="FE53" s="24">
        <f t="shared" si="79"/>
        <v>2.8225081124586797</v>
      </c>
      <c r="FF53" s="24">
        <f t="shared" si="79"/>
        <v>1.3460691009272394</v>
      </c>
      <c r="FG53" s="24">
        <f t="shared" si="79"/>
        <v>1.7027845077057675</v>
      </c>
      <c r="FH53" s="24">
        <f t="shared" si="79"/>
        <v>2.151593585567527</v>
      </c>
      <c r="FI53" s="24">
        <f t="shared" si="79"/>
        <v>1.7968250847980265</v>
      </c>
      <c r="FJ53" s="24">
        <f t="shared" si="79"/>
        <v>1.5236484873895375</v>
      </c>
      <c r="FK53" s="24">
        <f t="shared" si="79"/>
        <v>3.2409813781362358</v>
      </c>
      <c r="FL53" s="24">
        <f t="shared" si="79"/>
        <v>3.1088488192024779</v>
      </c>
      <c r="FM53" s="24">
        <f t="shared" si="79"/>
        <v>1.9015743131108243</v>
      </c>
      <c r="FN53" s="24">
        <f t="shared" si="79"/>
        <v>3.3530230380551318</v>
      </c>
      <c r="FO53" s="24">
        <f t="shared" si="79"/>
        <v>3.1396301077839541</v>
      </c>
      <c r="FP53" s="24">
        <f t="shared" si="79"/>
        <v>5.6672139696503008</v>
      </c>
      <c r="FQ53" s="24">
        <f t="shared" si="79"/>
        <v>4.1752533598805375</v>
      </c>
      <c r="FR53" s="24">
        <f t="shared" si="79"/>
        <v>5.6812368966667153</v>
      </c>
      <c r="FS53" s="24">
        <f t="shared" si="79"/>
        <v>2.090328540106495</v>
      </c>
      <c r="FT53" s="24">
        <f t="shared" si="79"/>
        <v>2.1969294832826747</v>
      </c>
      <c r="FU53" s="24">
        <f t="shared" si="79"/>
        <v>2.0045724163027656</v>
      </c>
      <c r="FV53" s="24">
        <f t="shared" si="79"/>
        <v>1.3384184639084507</v>
      </c>
      <c r="FW53" s="24">
        <f t="shared" si="79"/>
        <v>1.8103319556738411</v>
      </c>
      <c r="FX53" s="24">
        <f t="shared" si="79"/>
        <v>1.7458457603777298</v>
      </c>
      <c r="FY53" s="24">
        <f t="shared" si="79"/>
        <v>1.9123437138761732</v>
      </c>
      <c r="FZ53" s="24">
        <f t="shared" si="79"/>
        <v>1.859666461412151</v>
      </c>
      <c r="GA53" s="24">
        <f>+GA27/GA32</f>
        <v>4.0660757754146335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4.7727935657829583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3.2285271871149295</v>
      </c>
      <c r="F54" s="4">
        <f t="shared" si="80"/>
        <v>3.2285271871149295</v>
      </c>
      <c r="G54" s="4">
        <f t="shared" si="80"/>
        <v>3.2285271871149295</v>
      </c>
      <c r="H54" s="4">
        <f t="shared" si="80"/>
        <v>3.2285271871149295</v>
      </c>
      <c r="I54" s="4">
        <f t="shared" si="80"/>
        <v>3.2285271871149295</v>
      </c>
      <c r="J54" s="4">
        <f t="shared" si="80"/>
        <v>3.2285271871149295</v>
      </c>
      <c r="K54" s="4">
        <f t="shared" si="80"/>
        <v>3.2285271871149295</v>
      </c>
      <c r="L54" s="4">
        <f t="shared" si="80"/>
        <v>3.2285271871149295</v>
      </c>
      <c r="M54" s="4">
        <f t="shared" si="80"/>
        <v>3.2285271871149295</v>
      </c>
      <c r="N54" s="4">
        <f t="shared" si="80"/>
        <v>3.2285271871149295</v>
      </c>
      <c r="O54" s="4">
        <f t="shared" si="80"/>
        <v>3.2285271871149295</v>
      </c>
      <c r="P54" s="4">
        <f t="shared" si="80"/>
        <v>3.2285271871149295</v>
      </c>
      <c r="Q54" s="4">
        <f t="shared" si="80"/>
        <v>3.2285271871149295</v>
      </c>
      <c r="R54" s="4">
        <f t="shared" si="80"/>
        <v>3.2285271871149295</v>
      </c>
      <c r="S54" s="4">
        <f t="shared" si="80"/>
        <v>3.2285271871149295</v>
      </c>
      <c r="T54" s="4">
        <f t="shared" si="80"/>
        <v>3.2285271871149295</v>
      </c>
      <c r="U54" s="4">
        <f t="shared" si="80"/>
        <v>3.2285271871149295</v>
      </c>
      <c r="V54" s="4">
        <f t="shared" si="80"/>
        <v>3.2285271871149295</v>
      </c>
      <c r="W54" s="4">
        <f t="shared" si="80"/>
        <v>3.2285271871149295</v>
      </c>
      <c r="X54" s="4">
        <f t="shared" si="80"/>
        <v>3.2285271871149295</v>
      </c>
      <c r="Y54" s="4">
        <f t="shared" si="80"/>
        <v>3.2285271871149295</v>
      </c>
      <c r="Z54" s="4">
        <f t="shared" si="80"/>
        <v>3.2285271871149295</v>
      </c>
      <c r="AA54" s="4">
        <f t="shared" si="80"/>
        <v>3.2285271871149295</v>
      </c>
      <c r="AB54" s="4">
        <f t="shared" si="80"/>
        <v>3.2285271871149295</v>
      </c>
      <c r="AC54" s="4">
        <f t="shared" si="80"/>
        <v>3.2285271871149295</v>
      </c>
      <c r="AD54" s="4">
        <f t="shared" si="80"/>
        <v>3.2285271871149295</v>
      </c>
      <c r="AE54" s="4">
        <f t="shared" si="80"/>
        <v>3.2285271871149295</v>
      </c>
      <c r="AF54" s="4">
        <f t="shared" si="80"/>
        <v>3.2285271871149295</v>
      </c>
      <c r="AG54" s="4">
        <f t="shared" si="80"/>
        <v>3.2285271871149295</v>
      </c>
      <c r="AH54" s="4">
        <f t="shared" si="80"/>
        <v>3.2285271871149295</v>
      </c>
      <c r="AI54" s="4">
        <f t="shared" si="80"/>
        <v>3.2285271871149295</v>
      </c>
      <c r="AJ54" s="4">
        <f t="shared" si="80"/>
        <v>3.2285271871149295</v>
      </c>
      <c r="AK54" s="4">
        <f t="shared" si="80"/>
        <v>3.2285271871149295</v>
      </c>
      <c r="AL54" s="4">
        <f t="shared" si="80"/>
        <v>3.2285271871149295</v>
      </c>
      <c r="AM54" s="4">
        <f t="shared" si="80"/>
        <v>3.2285271871149295</v>
      </c>
      <c r="AN54" s="4">
        <f t="shared" si="80"/>
        <v>3.2285271871149295</v>
      </c>
      <c r="AO54" s="4">
        <f t="shared" si="80"/>
        <v>3.2285271871149295</v>
      </c>
      <c r="AP54" s="4">
        <f t="shared" si="80"/>
        <v>3.2285271871149295</v>
      </c>
      <c r="AQ54" s="4">
        <f t="shared" si="80"/>
        <v>3.2285271871149295</v>
      </c>
      <c r="AR54" s="4">
        <f t="shared" si="80"/>
        <v>3.2285271871149295</v>
      </c>
      <c r="AS54" s="4">
        <f t="shared" si="80"/>
        <v>3.2285271871149295</v>
      </c>
      <c r="AT54" s="4">
        <f t="shared" si="80"/>
        <v>3.2285271871149295</v>
      </c>
      <c r="AU54" s="4">
        <f t="shared" si="80"/>
        <v>3.2285271871149295</v>
      </c>
      <c r="AV54" s="4">
        <f t="shared" si="80"/>
        <v>3.2285271871149295</v>
      </c>
      <c r="AW54" s="4">
        <f t="shared" si="80"/>
        <v>3.2285271871149295</v>
      </c>
      <c r="AX54" s="4">
        <f t="shared" si="80"/>
        <v>3.2285271871149295</v>
      </c>
      <c r="AY54" s="4">
        <f t="shared" si="80"/>
        <v>3.2285271871149295</v>
      </c>
      <c r="AZ54" s="4">
        <f t="shared" si="80"/>
        <v>3.2285271871149295</v>
      </c>
      <c r="BA54" s="4">
        <f t="shared" si="80"/>
        <v>3.2285271871149295</v>
      </c>
      <c r="BB54" s="4">
        <f t="shared" si="80"/>
        <v>3.2285271871149295</v>
      </c>
      <c r="BC54" s="4">
        <f t="shared" si="80"/>
        <v>3.2285271871149295</v>
      </c>
      <c r="BD54" s="4">
        <f t="shared" si="80"/>
        <v>3.2285271871149295</v>
      </c>
      <c r="BE54" s="4">
        <f t="shared" si="80"/>
        <v>3.2285271871149295</v>
      </c>
      <c r="BF54" s="4">
        <f t="shared" si="80"/>
        <v>3.2285271871149295</v>
      </c>
      <c r="BG54" s="4">
        <f t="shared" si="80"/>
        <v>3.2285271871149295</v>
      </c>
      <c r="BH54" s="4">
        <f t="shared" si="80"/>
        <v>3.2285271871149295</v>
      </c>
      <c r="BI54" s="4">
        <f t="shared" si="80"/>
        <v>3.2285271871149295</v>
      </c>
      <c r="BJ54" s="4">
        <f t="shared" si="80"/>
        <v>3.2285271871149295</v>
      </c>
      <c r="BK54" s="4">
        <f t="shared" si="80"/>
        <v>3.2285271871149295</v>
      </c>
      <c r="BL54" s="4">
        <f t="shared" si="80"/>
        <v>3.2285271871149295</v>
      </c>
      <c r="BM54" s="4">
        <f t="shared" si="80"/>
        <v>3.2285271871149295</v>
      </c>
      <c r="BN54" s="4">
        <f t="shared" si="80"/>
        <v>3.2285271871149295</v>
      </c>
      <c r="BO54" s="4">
        <f t="shared" si="80"/>
        <v>3.2285271871149295</v>
      </c>
      <c r="BP54" s="4">
        <f t="shared" si="80"/>
        <v>3.2285271871149295</v>
      </c>
      <c r="BQ54" s="4">
        <f t="shared" ref="BQ54:EB54" si="81">SUM($E$53:$FZ$53)/178</f>
        <v>3.2285271871149295</v>
      </c>
      <c r="BR54" s="4">
        <f t="shared" si="81"/>
        <v>3.2285271871149295</v>
      </c>
      <c r="BS54" s="4">
        <f t="shared" si="81"/>
        <v>3.2285271871149295</v>
      </c>
      <c r="BT54" s="4">
        <f t="shared" si="81"/>
        <v>3.2285271871149295</v>
      </c>
      <c r="BU54" s="4">
        <f t="shared" si="81"/>
        <v>3.2285271871149295</v>
      </c>
      <c r="BV54" s="4">
        <f t="shared" si="81"/>
        <v>3.2285271871149295</v>
      </c>
      <c r="BW54" s="4">
        <f t="shared" si="81"/>
        <v>3.2285271871149295</v>
      </c>
      <c r="BX54" s="4">
        <f t="shared" si="81"/>
        <v>3.2285271871149295</v>
      </c>
      <c r="BY54" s="4">
        <f t="shared" si="81"/>
        <v>3.2285271871149295</v>
      </c>
      <c r="BZ54" s="4">
        <f t="shared" si="81"/>
        <v>3.2285271871149295</v>
      </c>
      <c r="CA54" s="4">
        <f t="shared" si="81"/>
        <v>3.2285271871149295</v>
      </c>
      <c r="CB54" s="4">
        <f t="shared" si="81"/>
        <v>3.2285271871149295</v>
      </c>
      <c r="CC54" s="4">
        <f t="shared" si="81"/>
        <v>3.2285271871149295</v>
      </c>
      <c r="CD54" s="4">
        <f t="shared" si="81"/>
        <v>3.2285271871149295</v>
      </c>
      <c r="CE54" s="4">
        <f t="shared" si="81"/>
        <v>3.2285271871149295</v>
      </c>
      <c r="CF54" s="4">
        <f t="shared" si="81"/>
        <v>3.2285271871149295</v>
      </c>
      <c r="CG54" s="4">
        <f t="shared" si="81"/>
        <v>3.2285271871149295</v>
      </c>
      <c r="CH54" s="4">
        <f t="shared" si="81"/>
        <v>3.2285271871149295</v>
      </c>
      <c r="CI54" s="4">
        <f t="shared" si="81"/>
        <v>3.2285271871149295</v>
      </c>
      <c r="CJ54" s="4">
        <f t="shared" si="81"/>
        <v>3.2285271871149295</v>
      </c>
      <c r="CK54" s="4">
        <f t="shared" si="81"/>
        <v>3.2285271871149295</v>
      </c>
      <c r="CL54" s="4">
        <f t="shared" si="81"/>
        <v>3.2285271871149295</v>
      </c>
      <c r="CM54" s="4">
        <f t="shared" si="81"/>
        <v>3.2285271871149295</v>
      </c>
      <c r="CN54" s="4">
        <f t="shared" si="81"/>
        <v>3.2285271871149295</v>
      </c>
      <c r="CO54" s="4">
        <f t="shared" si="81"/>
        <v>3.2285271871149295</v>
      </c>
      <c r="CP54" s="4">
        <f t="shared" si="81"/>
        <v>3.2285271871149295</v>
      </c>
      <c r="CQ54" s="4">
        <f t="shared" si="81"/>
        <v>3.2285271871149295</v>
      </c>
      <c r="CR54" s="4">
        <f t="shared" si="81"/>
        <v>3.2285271871149295</v>
      </c>
      <c r="CS54" s="4">
        <f t="shared" si="81"/>
        <v>3.2285271871149295</v>
      </c>
      <c r="CT54" s="4">
        <f t="shared" si="81"/>
        <v>3.2285271871149295</v>
      </c>
      <c r="CU54" s="4">
        <f t="shared" si="81"/>
        <v>3.2285271871149295</v>
      </c>
      <c r="CV54" s="4">
        <f t="shared" si="81"/>
        <v>3.2285271871149295</v>
      </c>
      <c r="CW54" s="4">
        <f t="shared" si="81"/>
        <v>3.2285271871149295</v>
      </c>
      <c r="CX54" s="4">
        <f t="shared" si="81"/>
        <v>3.2285271871149295</v>
      </c>
      <c r="CY54" s="4">
        <f t="shared" si="81"/>
        <v>3.2285271871149295</v>
      </c>
      <c r="CZ54" s="4">
        <f t="shared" si="81"/>
        <v>3.2285271871149295</v>
      </c>
      <c r="DA54" s="4">
        <f t="shared" si="81"/>
        <v>3.2285271871149295</v>
      </c>
      <c r="DB54" s="4">
        <f t="shared" si="81"/>
        <v>3.2285271871149295</v>
      </c>
      <c r="DC54" s="4">
        <f t="shared" si="81"/>
        <v>3.2285271871149295</v>
      </c>
      <c r="DD54" s="4">
        <f t="shared" si="81"/>
        <v>3.2285271871149295</v>
      </c>
      <c r="DE54" s="4">
        <f t="shared" si="81"/>
        <v>3.2285271871149295</v>
      </c>
      <c r="DF54" s="4">
        <f t="shared" si="81"/>
        <v>3.2285271871149295</v>
      </c>
      <c r="DG54" s="4">
        <f t="shared" si="81"/>
        <v>3.2285271871149295</v>
      </c>
      <c r="DH54" s="4">
        <f t="shared" si="81"/>
        <v>3.2285271871149295</v>
      </c>
      <c r="DI54" s="4">
        <f t="shared" si="81"/>
        <v>3.2285271871149295</v>
      </c>
      <c r="DJ54" s="4">
        <f t="shared" si="81"/>
        <v>3.2285271871149295</v>
      </c>
      <c r="DK54" s="4">
        <f t="shared" si="81"/>
        <v>3.2285271871149295</v>
      </c>
      <c r="DL54" s="4">
        <f t="shared" si="81"/>
        <v>3.2285271871149295</v>
      </c>
      <c r="DM54" s="4">
        <f t="shared" si="81"/>
        <v>3.2285271871149295</v>
      </c>
      <c r="DN54" s="4">
        <f t="shared" si="81"/>
        <v>3.2285271871149295</v>
      </c>
      <c r="DO54" s="4">
        <f t="shared" si="81"/>
        <v>3.2285271871149295</v>
      </c>
      <c r="DP54" s="4">
        <f t="shared" si="81"/>
        <v>3.2285271871149295</v>
      </c>
      <c r="DQ54" s="4">
        <f t="shared" si="81"/>
        <v>3.2285271871149295</v>
      </c>
      <c r="DR54" s="4">
        <f t="shared" si="81"/>
        <v>3.2285271871149295</v>
      </c>
      <c r="DS54" s="4">
        <f t="shared" si="81"/>
        <v>3.2285271871149295</v>
      </c>
      <c r="DT54" s="4">
        <f t="shared" si="81"/>
        <v>3.2285271871149295</v>
      </c>
      <c r="DU54" s="4">
        <f t="shared" si="81"/>
        <v>3.2285271871149295</v>
      </c>
      <c r="DV54" s="4">
        <f t="shared" si="81"/>
        <v>3.2285271871149295</v>
      </c>
      <c r="DW54" s="4">
        <f t="shared" si="81"/>
        <v>3.2285271871149295</v>
      </c>
      <c r="DX54" s="4">
        <f t="shared" si="81"/>
        <v>3.2285271871149295</v>
      </c>
      <c r="DY54" s="4">
        <f t="shared" si="81"/>
        <v>3.2285271871149295</v>
      </c>
      <c r="DZ54" s="4">
        <f t="shared" si="81"/>
        <v>3.2285271871149295</v>
      </c>
      <c r="EA54" s="4">
        <f t="shared" si="81"/>
        <v>3.2285271871149295</v>
      </c>
      <c r="EB54" s="4">
        <f t="shared" si="81"/>
        <v>3.2285271871149295</v>
      </c>
      <c r="EC54" s="4">
        <f t="shared" ref="EC54:GB54" si="82">SUM($E$53:$FZ$53)/178</f>
        <v>3.2285271871149295</v>
      </c>
      <c r="ED54" s="4">
        <f t="shared" si="82"/>
        <v>3.2285271871149295</v>
      </c>
      <c r="EE54" s="4">
        <f t="shared" si="82"/>
        <v>3.2285271871149295</v>
      </c>
      <c r="EF54" s="4">
        <f t="shared" si="82"/>
        <v>3.2285271871149295</v>
      </c>
      <c r="EG54" s="4">
        <f t="shared" si="82"/>
        <v>3.2285271871149295</v>
      </c>
      <c r="EH54" s="4">
        <f t="shared" si="82"/>
        <v>3.2285271871149295</v>
      </c>
      <c r="EI54" s="4">
        <f t="shared" si="82"/>
        <v>3.2285271871149295</v>
      </c>
      <c r="EJ54" s="4">
        <f t="shared" si="82"/>
        <v>3.2285271871149295</v>
      </c>
      <c r="EK54" s="4">
        <f t="shared" si="82"/>
        <v>3.2285271871149295</v>
      </c>
      <c r="EL54" s="4">
        <f t="shared" si="82"/>
        <v>3.2285271871149295</v>
      </c>
      <c r="EM54" s="4">
        <f t="shared" si="82"/>
        <v>3.2285271871149295</v>
      </c>
      <c r="EN54" s="4">
        <f t="shared" si="82"/>
        <v>3.2285271871149295</v>
      </c>
      <c r="EO54" s="4">
        <f t="shared" si="82"/>
        <v>3.2285271871149295</v>
      </c>
      <c r="EP54" s="4">
        <f t="shared" si="82"/>
        <v>3.2285271871149295</v>
      </c>
      <c r="EQ54" s="4">
        <f t="shared" si="82"/>
        <v>3.2285271871149295</v>
      </c>
      <c r="ER54" s="4">
        <f t="shared" si="82"/>
        <v>3.2285271871149295</v>
      </c>
      <c r="ES54" s="4">
        <f t="shared" si="82"/>
        <v>3.2285271871149295</v>
      </c>
      <c r="ET54" s="4">
        <f t="shared" si="82"/>
        <v>3.2285271871149295</v>
      </c>
      <c r="EU54" s="4">
        <f t="shared" si="82"/>
        <v>3.2285271871149295</v>
      </c>
      <c r="EV54" s="4">
        <f t="shared" si="82"/>
        <v>3.2285271871149295</v>
      </c>
      <c r="EW54" s="4">
        <f t="shared" si="82"/>
        <v>3.2285271871149295</v>
      </c>
      <c r="EX54" s="4">
        <f t="shared" si="82"/>
        <v>3.2285271871149295</v>
      </c>
      <c r="EY54" s="4">
        <f t="shared" si="82"/>
        <v>3.2285271871149295</v>
      </c>
      <c r="EZ54" s="4">
        <f t="shared" si="82"/>
        <v>3.2285271871149295</v>
      </c>
      <c r="FA54" s="4">
        <f t="shared" si="82"/>
        <v>3.2285271871149295</v>
      </c>
      <c r="FB54" s="4">
        <f t="shared" si="82"/>
        <v>3.2285271871149295</v>
      </c>
      <c r="FC54" s="4">
        <f t="shared" si="82"/>
        <v>3.2285271871149295</v>
      </c>
      <c r="FD54" s="4">
        <f t="shared" si="82"/>
        <v>3.2285271871149295</v>
      </c>
      <c r="FE54" s="4">
        <f t="shared" si="82"/>
        <v>3.2285271871149295</v>
      </c>
      <c r="FF54" s="4">
        <f t="shared" si="82"/>
        <v>3.2285271871149295</v>
      </c>
      <c r="FG54" s="4">
        <f t="shared" si="82"/>
        <v>3.2285271871149295</v>
      </c>
      <c r="FH54" s="4">
        <f t="shared" si="82"/>
        <v>3.2285271871149295</v>
      </c>
      <c r="FI54" s="4">
        <f t="shared" si="82"/>
        <v>3.2285271871149295</v>
      </c>
      <c r="FJ54" s="4">
        <f t="shared" si="82"/>
        <v>3.2285271871149295</v>
      </c>
      <c r="FK54" s="4">
        <f t="shared" si="82"/>
        <v>3.2285271871149295</v>
      </c>
      <c r="FL54" s="4">
        <f t="shared" si="82"/>
        <v>3.2285271871149295</v>
      </c>
      <c r="FM54" s="4">
        <f t="shared" si="82"/>
        <v>3.2285271871149295</v>
      </c>
      <c r="FN54" s="4">
        <f t="shared" si="82"/>
        <v>3.2285271871149295</v>
      </c>
      <c r="FO54" s="4">
        <f t="shared" si="82"/>
        <v>3.2285271871149295</v>
      </c>
      <c r="FP54" s="4">
        <f t="shared" si="82"/>
        <v>3.2285271871149295</v>
      </c>
      <c r="FQ54" s="4">
        <f t="shared" si="82"/>
        <v>3.2285271871149295</v>
      </c>
      <c r="FR54" s="4">
        <f t="shared" si="82"/>
        <v>3.2285271871149295</v>
      </c>
      <c r="FS54" s="4">
        <f t="shared" si="82"/>
        <v>3.2285271871149295</v>
      </c>
      <c r="FT54" s="4">
        <f t="shared" si="82"/>
        <v>3.2285271871149295</v>
      </c>
      <c r="FU54" s="4">
        <f t="shared" si="82"/>
        <v>3.2285271871149295</v>
      </c>
      <c r="FV54" s="4">
        <f t="shared" si="82"/>
        <v>3.2285271871149295</v>
      </c>
      <c r="FW54" s="4">
        <f t="shared" si="82"/>
        <v>3.2285271871149295</v>
      </c>
      <c r="FX54" s="4">
        <f t="shared" si="82"/>
        <v>3.2285271871149295</v>
      </c>
      <c r="FY54" s="4">
        <f t="shared" si="82"/>
        <v>3.2285271871149295</v>
      </c>
      <c r="FZ54" s="4">
        <f t="shared" si="82"/>
        <v>3.2285271871149295</v>
      </c>
      <c r="GA54" s="4">
        <f t="shared" si="82"/>
        <v>3.2285271871149295</v>
      </c>
      <c r="GB54" s="4">
        <f t="shared" si="82"/>
        <v>3.2285271871149295</v>
      </c>
      <c r="GC54" s="4"/>
      <c r="GD54" s="4"/>
      <c r="GE54" s="4"/>
      <c r="GF54" s="4"/>
      <c r="GG54" s="4"/>
      <c r="GH54" s="4">
        <f>SUM($E$53:$FZ$53)/177</f>
        <v>3.2467674537087992</v>
      </c>
      <c r="GI54" s="84"/>
    </row>
    <row r="55" spans="1:256" ht="27" customHeight="1">
      <c r="B55" s="33" t="s">
        <v>586</v>
      </c>
      <c r="E55" s="24">
        <f t="shared" ref="E55:BP55" si="83">+E27/(E18-E17)</f>
        <v>7.3406619959822308</v>
      </c>
      <c r="F55" s="24">
        <f t="shared" si="83"/>
        <v>7.1047213099791593</v>
      </c>
      <c r="G55" s="24">
        <f t="shared" si="83"/>
        <v>8.559929856864164</v>
      </c>
      <c r="H55" s="24">
        <f t="shared" si="83"/>
        <v>4.6436891164418137</v>
      </c>
      <c r="I55" s="24">
        <f t="shared" si="83"/>
        <v>2.3483365949119372</v>
      </c>
      <c r="J55" s="24">
        <f t="shared" si="83"/>
        <v>2.5978302557777315</v>
      </c>
      <c r="K55" s="24">
        <f t="shared" si="83"/>
        <v>8.1072032862415089</v>
      </c>
      <c r="L55" s="24">
        <f t="shared" si="83"/>
        <v>3.4397899829346041</v>
      </c>
      <c r="M55" s="24">
        <f t="shared" si="83"/>
        <v>-183.08429319371729</v>
      </c>
      <c r="N55" s="24">
        <f t="shared" si="83"/>
        <v>8.644828169967834</v>
      </c>
      <c r="O55" s="24">
        <f t="shared" si="83"/>
        <v>15.031531815894265</v>
      </c>
      <c r="P55" s="24">
        <f t="shared" si="83"/>
        <v>8.1818943392735246</v>
      </c>
      <c r="Q55" s="24">
        <f t="shared" si="83"/>
        <v>6.1532612246904153</v>
      </c>
      <c r="R55" s="24">
        <f t="shared" si="83"/>
        <v>2.3638226644446623</v>
      </c>
      <c r="S55" s="24">
        <f t="shared" si="83"/>
        <v>5.6111986361018884</v>
      </c>
      <c r="T55" s="24">
        <f t="shared" si="83"/>
        <v>2.0239263175848543</v>
      </c>
      <c r="U55" s="24">
        <f t="shared" si="83"/>
        <v>3.342532750295836</v>
      </c>
      <c r="V55" s="24">
        <f t="shared" si="83"/>
        <v>1.7695800657218312</v>
      </c>
      <c r="W55" s="24">
        <f t="shared" si="83"/>
        <v>1.6586049800870957</v>
      </c>
      <c r="X55" s="24">
        <f t="shared" si="83"/>
        <v>2.0901168268837993</v>
      </c>
      <c r="Y55" s="24">
        <f t="shared" si="83"/>
        <v>2.2722438285245281</v>
      </c>
      <c r="Z55" s="24">
        <f t="shared" si="83"/>
        <v>2.4930898308511353</v>
      </c>
      <c r="AA55" s="24">
        <f t="shared" si="83"/>
        <v>1.6200092738196039</v>
      </c>
      <c r="AB55" s="24">
        <f>+AB27/(AB18-AB17)</f>
        <v>2.4780306491133355</v>
      </c>
      <c r="AC55" s="24">
        <f t="shared" si="83"/>
        <v>4.2539121801048783</v>
      </c>
      <c r="AD55" s="24">
        <f t="shared" si="83"/>
        <v>6.5934042507161745</v>
      </c>
      <c r="AE55" s="24">
        <f t="shared" si="83"/>
        <v>4.1607218895542246</v>
      </c>
      <c r="AF55" s="24">
        <f t="shared" si="83"/>
        <v>5.1042531574777463</v>
      </c>
      <c r="AG55" s="24">
        <f t="shared" si="83"/>
        <v>3.0749470323303663</v>
      </c>
      <c r="AH55" s="24">
        <f t="shared" si="83"/>
        <v>1.3834319008088296</v>
      </c>
      <c r="AI55" s="24">
        <f t="shared" si="83"/>
        <v>2.6588040416008427</v>
      </c>
      <c r="AJ55" s="24">
        <f t="shared" si="83"/>
        <v>3.5817013459877316</v>
      </c>
      <c r="AK55" s="24">
        <f t="shared" si="83"/>
        <v>2.4494336437401296</v>
      </c>
      <c r="AL55" s="24">
        <f t="shared" si="83"/>
        <v>2.1261566267057987</v>
      </c>
      <c r="AM55" s="24">
        <f t="shared" si="83"/>
        <v>1.470436904679135</v>
      </c>
      <c r="AN55" s="24">
        <f t="shared" si="83"/>
        <v>3.1401507447508523</v>
      </c>
      <c r="AO55" s="24">
        <f t="shared" si="83"/>
        <v>2.8139118956529519</v>
      </c>
      <c r="AP55" s="24">
        <f t="shared" si="83"/>
        <v>2.8072998336653181</v>
      </c>
      <c r="AQ55" s="24">
        <f t="shared" si="83"/>
        <v>3.3878943443165137</v>
      </c>
      <c r="AR55" s="24">
        <f t="shared" si="83"/>
        <v>8.8540002993550235</v>
      </c>
      <c r="AS55" s="24">
        <f t="shared" si="83"/>
        <v>2.8478013407109612</v>
      </c>
      <c r="AT55" s="24">
        <f t="shared" si="83"/>
        <v>5.2162110499325474</v>
      </c>
      <c r="AU55" s="24">
        <f t="shared" si="83"/>
        <v>5.0194535618429876</v>
      </c>
      <c r="AV55" s="24">
        <f t="shared" si="83"/>
        <v>3.1861207778915048</v>
      </c>
      <c r="AW55" s="24">
        <f t="shared" si="83"/>
        <v>4.8312436344143661</v>
      </c>
      <c r="AX55" s="24">
        <f t="shared" si="83"/>
        <v>2.4842185780674111</v>
      </c>
      <c r="AY55" s="24">
        <f t="shared" si="83"/>
        <v>2.7966055742327298</v>
      </c>
      <c r="AZ55" s="24">
        <f t="shared" si="83"/>
        <v>2.7600375742747292</v>
      </c>
      <c r="BA55" s="24">
        <f t="shared" si="83"/>
        <v>2.5727835060404529</v>
      </c>
      <c r="BB55" s="24">
        <f t="shared" si="83"/>
        <v>6.0268010910448959</v>
      </c>
      <c r="BC55" s="24">
        <f t="shared" si="83"/>
        <v>4.7418692899829606</v>
      </c>
      <c r="BD55" s="24">
        <f t="shared" si="83"/>
        <v>4.8808656913708353</v>
      </c>
      <c r="BE55" s="24">
        <f t="shared" si="83"/>
        <v>3.5520188658012208</v>
      </c>
      <c r="BF55" s="24">
        <f t="shared" si="83"/>
        <v>3.3978660182073535</v>
      </c>
      <c r="BG55" s="24">
        <f t="shared" si="83"/>
        <v>4.8527898725579561</v>
      </c>
      <c r="BH55" s="24">
        <f t="shared" si="83"/>
        <v>4.3012125124750895</v>
      </c>
      <c r="BI55" s="24">
        <f t="shared" si="83"/>
        <v>3.2793554798900737</v>
      </c>
      <c r="BJ55" s="24">
        <f t="shared" si="83"/>
        <v>4.0866294281277584</v>
      </c>
      <c r="BK55" s="24">
        <f t="shared" si="83"/>
        <v>2.8578917409748072</v>
      </c>
      <c r="BL55" s="24">
        <f t="shared" si="83"/>
        <v>4.4349740761518692</v>
      </c>
      <c r="BM55" s="24">
        <f t="shared" si="83"/>
        <v>4.6656334508246005</v>
      </c>
      <c r="BN55" s="24">
        <f t="shared" si="83"/>
        <v>2.0286887336543771</v>
      </c>
      <c r="BO55" s="24">
        <f t="shared" si="83"/>
        <v>1.50085047211444</v>
      </c>
      <c r="BP55" s="24">
        <f t="shared" si="83"/>
        <v>3.2091123448397414</v>
      </c>
      <c r="BQ55" s="24">
        <f t="shared" ref="BQ55:EB55" si="84">+BQ27/(BQ18-BQ17)</f>
        <v>3.4533950851738608</v>
      </c>
      <c r="BR55" s="24">
        <f t="shared" si="84"/>
        <v>4.7024956387891228</v>
      </c>
      <c r="BS55" s="24">
        <f t="shared" si="84"/>
        <v>3.4013013537419616</v>
      </c>
      <c r="BT55" s="24">
        <f t="shared" si="84"/>
        <v>3.8469695413400875</v>
      </c>
      <c r="BU55" s="24">
        <f t="shared" si="84"/>
        <v>5.4594288678755865</v>
      </c>
      <c r="BV55" s="24">
        <f t="shared" si="84"/>
        <v>4.7236161219463488</v>
      </c>
      <c r="BW55" s="24">
        <f t="shared" si="84"/>
        <v>6.5680014116179448</v>
      </c>
      <c r="BX55" s="24">
        <f t="shared" si="84"/>
        <v>3.4280160779583064</v>
      </c>
      <c r="BY55" s="24">
        <f t="shared" si="84"/>
        <v>4.4465597495573634</v>
      </c>
      <c r="BZ55" s="24">
        <f t="shared" si="84"/>
        <v>0.15654468379617614</v>
      </c>
      <c r="CA55" s="24">
        <f t="shared" si="84"/>
        <v>8.2762091531593995</v>
      </c>
      <c r="CB55" s="24">
        <f t="shared" si="84"/>
        <v>2.2925430904142727</v>
      </c>
      <c r="CC55" s="24">
        <f t="shared" si="84"/>
        <v>-3.5637009729401035</v>
      </c>
      <c r="CD55" s="24">
        <f t="shared" si="84"/>
        <v>5.0477328507536967</v>
      </c>
      <c r="CE55" s="24">
        <f t="shared" si="84"/>
        <v>2.1801712351206728</v>
      </c>
      <c r="CF55" s="24">
        <f t="shared" si="84"/>
        <v>1.9892789577012315</v>
      </c>
      <c r="CG55" s="24">
        <f t="shared" si="84"/>
        <v>1.9366713772964319</v>
      </c>
      <c r="CH55" s="24">
        <f t="shared" si="84"/>
        <v>1.3421817518369241</v>
      </c>
      <c r="CI55" s="24">
        <f t="shared" si="84"/>
        <v>2.4053195882284517</v>
      </c>
      <c r="CJ55" s="24">
        <f t="shared" si="84"/>
        <v>1.4155884999022099</v>
      </c>
      <c r="CK55" s="24">
        <f t="shared" si="84"/>
        <v>2.1977353771819388</v>
      </c>
      <c r="CL55" s="24">
        <f t="shared" si="84"/>
        <v>4.7534919858899585</v>
      </c>
      <c r="CM55" s="24">
        <f t="shared" si="84"/>
        <v>2.8521121146276314</v>
      </c>
      <c r="CN55" s="24">
        <f t="shared" si="84"/>
        <v>5.1214743663213573</v>
      </c>
      <c r="CO55" s="24">
        <f t="shared" si="84"/>
        <v>2.9615570158794964</v>
      </c>
      <c r="CP55" s="24">
        <f t="shared" si="84"/>
        <v>3.9265753567759871</v>
      </c>
      <c r="CQ55" s="24">
        <f t="shared" si="84"/>
        <v>3.9914050429894989</v>
      </c>
      <c r="CR55" s="24">
        <f t="shared" si="84"/>
        <v>4.1847651134460175</v>
      </c>
      <c r="CS55" s="24">
        <f t="shared" si="84"/>
        <v>4.6874232147966142</v>
      </c>
      <c r="CT55" s="24">
        <f t="shared" si="84"/>
        <v>3.2116007723644238</v>
      </c>
      <c r="CU55" s="24">
        <f t="shared" si="84"/>
        <v>3.1056899760701939</v>
      </c>
      <c r="CV55" s="24">
        <f t="shared" si="84"/>
        <v>3.1565813194713268</v>
      </c>
      <c r="CW55" s="24">
        <f t="shared" si="84"/>
        <v>-16.562721893491123</v>
      </c>
      <c r="CX55" s="24">
        <f t="shared" si="84"/>
        <v>1.037947094224378</v>
      </c>
      <c r="CY55" s="24">
        <f t="shared" si="84"/>
        <v>1.6924106797368761</v>
      </c>
      <c r="CZ55" s="24">
        <f t="shared" si="84"/>
        <v>1.5029235889651715</v>
      </c>
      <c r="DA55" s="24">
        <f t="shared" si="84"/>
        <v>1.0922765439459432</v>
      </c>
      <c r="DB55" s="24">
        <f t="shared" si="84"/>
        <v>4.1520814011557396</v>
      </c>
      <c r="DC55" s="24">
        <f t="shared" si="84"/>
        <v>2.4160927561433212</v>
      </c>
      <c r="DD55" s="24">
        <f t="shared" si="84"/>
        <v>2.9923777991813147</v>
      </c>
      <c r="DE55" s="24">
        <f t="shared" si="84"/>
        <v>2.3229157783504197</v>
      </c>
      <c r="DF55" s="24">
        <f t="shared" si="84"/>
        <v>2.9537349040527521</v>
      </c>
      <c r="DG55" s="24">
        <f t="shared" si="84"/>
        <v>2.4193676814988292</v>
      </c>
      <c r="DH55" s="24">
        <f t="shared" si="84"/>
        <v>1.9715357552119981</v>
      </c>
      <c r="DI55" s="24" t="e">
        <f t="shared" si="84"/>
        <v>#DIV/0!</v>
      </c>
      <c r="DJ55" s="24">
        <f t="shared" si="84"/>
        <v>3.5747377876636155</v>
      </c>
      <c r="DK55" s="24">
        <f t="shared" si="84"/>
        <v>2.6584619196832429</v>
      </c>
      <c r="DL55" s="24">
        <f t="shared" si="84"/>
        <v>2.6553797665523384</v>
      </c>
      <c r="DM55" s="24">
        <f t="shared" si="84"/>
        <v>2.2095496499045195</v>
      </c>
      <c r="DN55" s="24">
        <f t="shared" si="84"/>
        <v>3.1132458560360488</v>
      </c>
      <c r="DO55" s="24">
        <f t="shared" si="84"/>
        <v>2.9109714097929675</v>
      </c>
      <c r="DP55" s="24">
        <f t="shared" si="84"/>
        <v>3.4882414925645473</v>
      </c>
      <c r="DQ55" s="24">
        <f t="shared" si="84"/>
        <v>2.7974131585063318</v>
      </c>
      <c r="DR55" s="24">
        <f t="shared" si="84"/>
        <v>2.6812492549767555</v>
      </c>
      <c r="DS55" s="24">
        <f t="shared" si="84"/>
        <v>2.2347866181669143</v>
      </c>
      <c r="DT55" s="24">
        <f t="shared" si="84"/>
        <v>2.8475132399670469</v>
      </c>
      <c r="DU55" s="24">
        <f t="shared" si="84"/>
        <v>3.7658778107550681</v>
      </c>
      <c r="DV55" s="24">
        <f t="shared" si="84"/>
        <v>2.5744304217867815</v>
      </c>
      <c r="DW55" s="24">
        <f t="shared" si="84"/>
        <v>2.5043649045521295</v>
      </c>
      <c r="DX55" s="24">
        <f t="shared" si="84"/>
        <v>4.817362335717851</v>
      </c>
      <c r="DY55" s="24">
        <f t="shared" si="84"/>
        <v>2.5092450706761502</v>
      </c>
      <c r="DZ55" s="24">
        <f t="shared" si="84"/>
        <v>2.7024148874783611</v>
      </c>
      <c r="EA55" s="24">
        <f t="shared" si="84"/>
        <v>3.4021077479307973</v>
      </c>
      <c r="EB55" s="24">
        <f t="shared" si="84"/>
        <v>2.7237011908505271</v>
      </c>
      <c r="EC55" s="24">
        <f t="shared" ref="EC55:ES55" si="85">+EC27/(EC18-EC17)</f>
        <v>1.7917207400290691</v>
      </c>
      <c r="ED55" s="24">
        <f t="shared" si="85"/>
        <v>2.3079167045676048</v>
      </c>
      <c r="EE55" s="24">
        <f t="shared" si="85"/>
        <v>1.950271608860138</v>
      </c>
      <c r="EF55" s="24">
        <f t="shared" si="85"/>
        <v>6.8558612440191391</v>
      </c>
      <c r="EG55" s="24">
        <f t="shared" si="85"/>
        <v>2.2469610035981717</v>
      </c>
      <c r="EH55" s="24">
        <f t="shared" si="85"/>
        <v>2.9146248862558326</v>
      </c>
      <c r="EI55" s="24">
        <f t="shared" si="85"/>
        <v>7.4340558134840533</v>
      </c>
      <c r="EJ55" s="24">
        <f t="shared" si="85"/>
        <v>2.488537321778026</v>
      </c>
      <c r="EK55" s="24">
        <f t="shared" si="85"/>
        <v>4.875229907204182</v>
      </c>
      <c r="EL55" s="24">
        <f t="shared" si="85"/>
        <v>1.5934805625136967</v>
      </c>
      <c r="EM55" s="24">
        <f t="shared" si="85"/>
        <v>1.8442762891544586</v>
      </c>
      <c r="EN55" s="24">
        <f t="shared" si="85"/>
        <v>2.9399104143337067</v>
      </c>
      <c r="EO55" s="24">
        <f t="shared" si="85"/>
        <v>2.0447504710297255</v>
      </c>
      <c r="EP55" s="24">
        <f t="shared" si="85"/>
        <v>4.2491424327704816</v>
      </c>
      <c r="EQ55" s="24">
        <f t="shared" si="85"/>
        <v>2.8768389351808508</v>
      </c>
      <c r="ER55" s="24">
        <f t="shared" si="85"/>
        <v>2.8917887887664064</v>
      </c>
      <c r="ES55" s="24">
        <f t="shared" si="85"/>
        <v>5.2763350870532078</v>
      </c>
      <c r="ET55" s="24">
        <f>+ET27/(ET18-ET17)</f>
        <v>2.0975917898858958</v>
      </c>
      <c r="EU55" s="24">
        <f>+EU27/(EU18-EU17)</f>
        <v>66.706135118685324</v>
      </c>
      <c r="EV55" s="24">
        <f>+EV27/(EV18-EV17)</f>
        <v>3.4562920626331635</v>
      </c>
      <c r="EW55" s="24">
        <f>+EW27/(EW18-EW17)</f>
        <v>2.9049777274443187</v>
      </c>
      <c r="EX55" s="24">
        <v>0</v>
      </c>
      <c r="EY55" s="24">
        <f t="shared" ref="EY55:FZ55" si="86">+EY27/(EY18-EY17)</f>
        <v>10.362990609198169</v>
      </c>
      <c r="EZ55" s="24">
        <f t="shared" si="86"/>
        <v>2.9886887990526358</v>
      </c>
      <c r="FA55" s="24">
        <f t="shared" si="86"/>
        <v>1.4453214181560639</v>
      </c>
      <c r="FB55" s="24">
        <f t="shared" si="86"/>
        <v>1.9002983337987525</v>
      </c>
      <c r="FC55" s="24">
        <f t="shared" si="86"/>
        <v>4.1607727402231287</v>
      </c>
      <c r="FD55" s="24">
        <f t="shared" si="86"/>
        <v>2.5162659077136178</v>
      </c>
      <c r="FE55" s="24">
        <f t="shared" si="86"/>
        <v>10.858783031273227</v>
      </c>
      <c r="FF55" s="24">
        <f t="shared" si="86"/>
        <v>1.7057631733211751</v>
      </c>
      <c r="FG55" s="24">
        <f t="shared" si="86"/>
        <v>2.6107078367641745</v>
      </c>
      <c r="FH55" s="24">
        <f t="shared" si="86"/>
        <v>1.6162538927483658</v>
      </c>
      <c r="FI55" s="24">
        <f t="shared" si="86"/>
        <v>1.3391792588336686</v>
      </c>
      <c r="FJ55" s="24">
        <f t="shared" si="86"/>
        <v>2.0133068399744301</v>
      </c>
      <c r="FK55" s="24">
        <f t="shared" si="86"/>
        <v>3.1074962815438525</v>
      </c>
      <c r="FL55" s="24">
        <f t="shared" si="86"/>
        <v>2.9188097812752734</v>
      </c>
      <c r="FM55" s="24">
        <f t="shared" si="86"/>
        <v>2.0625351577442039</v>
      </c>
      <c r="FN55" s="24">
        <f t="shared" si="86"/>
        <v>3.4519439406371646</v>
      </c>
      <c r="FO55" s="24">
        <f t="shared" si="86"/>
        <v>3.027919292609444</v>
      </c>
      <c r="FP55" s="24">
        <f t="shared" si="86"/>
        <v>5.7288543231709861</v>
      </c>
      <c r="FQ55" s="24">
        <f t="shared" si="86"/>
        <v>4.1985817164809447</v>
      </c>
      <c r="FR55" s="24">
        <f t="shared" si="86"/>
        <v>6.1873800312652971</v>
      </c>
      <c r="FS55" s="24">
        <f t="shared" si="86"/>
        <v>1.7989004224620422</v>
      </c>
      <c r="FT55" s="24">
        <f t="shared" si="86"/>
        <v>8.2247360036413291</v>
      </c>
      <c r="FU55" s="24">
        <f t="shared" si="86"/>
        <v>2.0228217329436786</v>
      </c>
      <c r="FV55" s="24">
        <f t="shared" si="86"/>
        <v>1.7383945976847219</v>
      </c>
      <c r="FW55" s="24">
        <f t="shared" si="86"/>
        <v>2.4495025519516291</v>
      </c>
      <c r="FX55" s="24">
        <f t="shared" si="86"/>
        <v>2.2732872471235765</v>
      </c>
      <c r="FY55" s="24">
        <f t="shared" si="86"/>
        <v>2.2789743907646955</v>
      </c>
      <c r="FZ55" s="24">
        <f t="shared" si="86"/>
        <v>2.4373103479196554</v>
      </c>
      <c r="GA55" s="24">
        <f>+GA27/(GA18-GA17)</f>
        <v>4.8832100842246451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4.7314278663636964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0.22819999999999999</v>
      </c>
      <c r="F57" s="6">
        <f t="shared" si="90"/>
        <v>0.23330000000000001</v>
      </c>
      <c r="G57" s="6">
        <f t="shared" si="90"/>
        <v>0.2354</v>
      </c>
      <c r="H57" s="6">
        <f t="shared" si="90"/>
        <v>0.24690000000000001</v>
      </c>
      <c r="I57" s="6">
        <f t="shared" si="90"/>
        <v>0.29160000000000003</v>
      </c>
      <c r="J57" s="6">
        <f t="shared" si="90"/>
        <v>0.27510000000000001</v>
      </c>
      <c r="K57" s="6">
        <f t="shared" si="90"/>
        <v>0.22770000000000001</v>
      </c>
      <c r="L57" s="6">
        <f t="shared" si="90"/>
        <v>0.26129999999999998</v>
      </c>
      <c r="M57" s="6">
        <f t="shared" si="90"/>
        <v>0.24410000000000001</v>
      </c>
      <c r="N57" s="6">
        <f t="shared" si="90"/>
        <v>0.25629999999999997</v>
      </c>
      <c r="O57" s="6">
        <f t="shared" si="90"/>
        <v>0.219</v>
      </c>
      <c r="P57" s="6">
        <f t="shared" si="90"/>
        <v>0.2288</v>
      </c>
      <c r="Q57" s="6">
        <f t="shared" si="90"/>
        <v>0.23499999999999999</v>
      </c>
      <c r="R57" s="6">
        <f t="shared" si="90"/>
        <v>0.31369999999999998</v>
      </c>
      <c r="S57" s="6">
        <f t="shared" si="90"/>
        <v>0.2407</v>
      </c>
      <c r="T57" s="6">
        <f t="shared" si="90"/>
        <v>0.27450000000000002</v>
      </c>
      <c r="U57" s="6">
        <f t="shared" si="90"/>
        <v>0.24909999999999999</v>
      </c>
      <c r="V57" s="6">
        <f t="shared" si="90"/>
        <v>0.35</v>
      </c>
      <c r="W57" s="6">
        <f t="shared" si="90"/>
        <v>0.35920000000000002</v>
      </c>
      <c r="X57" s="6">
        <f t="shared" si="90"/>
        <v>0.32929999999999998</v>
      </c>
      <c r="Y57" s="6">
        <f t="shared" si="90"/>
        <v>0.29409999999999997</v>
      </c>
      <c r="Z57" s="6">
        <f t="shared" si="90"/>
        <v>0.42230000000000001</v>
      </c>
      <c r="AA57" s="6">
        <f t="shared" si="90"/>
        <v>0.32940000000000003</v>
      </c>
      <c r="AB57" s="6">
        <f t="shared" si="90"/>
        <v>0.2641</v>
      </c>
      <c r="AC57" s="6">
        <f t="shared" si="90"/>
        <v>0.24970000000000001</v>
      </c>
      <c r="AD57" s="6">
        <f t="shared" si="90"/>
        <v>0.23449999999999999</v>
      </c>
      <c r="AE57" s="6">
        <f t="shared" si="90"/>
        <v>0.27339999999999998</v>
      </c>
      <c r="AF57" s="6">
        <f t="shared" si="90"/>
        <v>0.2417</v>
      </c>
      <c r="AG57" s="6">
        <f t="shared" si="90"/>
        <v>0.30730000000000002</v>
      </c>
      <c r="AH57" s="6">
        <f t="shared" si="90"/>
        <v>0.31609999999999999</v>
      </c>
      <c r="AI57" s="6">
        <f t="shared" si="90"/>
        <v>0.2681</v>
      </c>
      <c r="AJ57" s="6">
        <f t="shared" si="90"/>
        <v>0.26129999999999998</v>
      </c>
      <c r="AK57" s="6">
        <f t="shared" si="90"/>
        <v>0.27289999999999998</v>
      </c>
      <c r="AL57" s="6">
        <f t="shared" si="90"/>
        <v>0.27360000000000001</v>
      </c>
      <c r="AM57" s="6">
        <f t="shared" si="90"/>
        <v>0.32850000000000001</v>
      </c>
      <c r="AN57" s="6">
        <f t="shared" si="90"/>
        <v>0.37069999999999997</v>
      </c>
      <c r="AO57" s="6">
        <f t="shared" si="90"/>
        <v>0.27689999999999998</v>
      </c>
      <c r="AP57" s="6">
        <f t="shared" si="90"/>
        <v>0.2611</v>
      </c>
      <c r="AQ57" s="6">
        <f t="shared" si="90"/>
        <v>0.25609999999999999</v>
      </c>
      <c r="AR57" s="6">
        <f t="shared" si="90"/>
        <v>0.23069999999999999</v>
      </c>
      <c r="AS57" s="6">
        <f t="shared" si="90"/>
        <v>0.28610000000000002</v>
      </c>
      <c r="AT57" s="6">
        <f t="shared" si="90"/>
        <v>0.23699999999999999</v>
      </c>
      <c r="AU57" s="6">
        <f t="shared" si="90"/>
        <v>0.24310000000000001</v>
      </c>
      <c r="AV57" s="6">
        <f t="shared" si="90"/>
        <v>0.25779999999999997</v>
      </c>
      <c r="AW57" s="6">
        <f t="shared" si="90"/>
        <v>0.58709999999999996</v>
      </c>
      <c r="AX57" s="6">
        <f t="shared" si="90"/>
        <v>0.30649999999999999</v>
      </c>
      <c r="AY57" s="6">
        <f t="shared" si="90"/>
        <v>0.24859999999999999</v>
      </c>
      <c r="AZ57" s="6">
        <f t="shared" si="90"/>
        <v>0.25080000000000002</v>
      </c>
      <c r="BA57" s="6">
        <f t="shared" si="90"/>
        <v>0.28449999999999998</v>
      </c>
      <c r="BB57" s="6">
        <f t="shared" si="90"/>
        <v>0.23519999999999999</v>
      </c>
      <c r="BC57" s="6">
        <f t="shared" si="90"/>
        <v>0.26050000000000001</v>
      </c>
      <c r="BD57" s="6">
        <f t="shared" si="90"/>
        <v>0.24260000000000001</v>
      </c>
      <c r="BE57" s="6">
        <f t="shared" si="90"/>
        <v>0.25369999999999998</v>
      </c>
      <c r="BF57" s="6">
        <f t="shared" si="90"/>
        <v>0.27060000000000001</v>
      </c>
      <c r="BG57" s="6">
        <f t="shared" si="90"/>
        <v>0.2399</v>
      </c>
      <c r="BH57" s="6">
        <f t="shared" si="90"/>
        <v>0.24840000000000001</v>
      </c>
      <c r="BI57" s="6">
        <f t="shared" si="90"/>
        <v>0.3</v>
      </c>
      <c r="BJ57" s="6">
        <f t="shared" si="90"/>
        <v>0.24859999999999999</v>
      </c>
      <c r="BK57" s="6">
        <f t="shared" si="90"/>
        <v>0.28260000000000002</v>
      </c>
      <c r="BL57" s="6">
        <f t="shared" si="90"/>
        <v>0.24379999999999999</v>
      </c>
      <c r="BM57" s="6">
        <f t="shared" si="90"/>
        <v>0.2442</v>
      </c>
      <c r="BN57" s="6">
        <f t="shared" si="90"/>
        <v>0.2999</v>
      </c>
      <c r="BO57" s="6">
        <f t="shared" si="90"/>
        <v>0.3019</v>
      </c>
      <c r="BP57" s="6">
        <f t="shared" si="90"/>
        <v>0.25750000000000001</v>
      </c>
      <c r="BQ57" s="6">
        <f t="shared" ref="BQ57:EB57" si="91">ROUND(BQ51/BQ25,4)</f>
        <v>0.25490000000000002</v>
      </c>
      <c r="BR57" s="6">
        <f t="shared" si="91"/>
        <v>0.2863</v>
      </c>
      <c r="BS57" s="6">
        <f t="shared" si="91"/>
        <v>0.24049999999999999</v>
      </c>
      <c r="BT57" s="6">
        <f t="shared" si="91"/>
        <v>0.25369999999999998</v>
      </c>
      <c r="BU57" s="6">
        <f t="shared" si="91"/>
        <v>0.2651</v>
      </c>
      <c r="BV57" s="6">
        <f t="shared" si="91"/>
        <v>0.373</v>
      </c>
      <c r="BW57" s="6">
        <f t="shared" si="91"/>
        <v>0.31950000000000001</v>
      </c>
      <c r="BX57" s="6">
        <f t="shared" si="91"/>
        <v>0.25409999999999999</v>
      </c>
      <c r="BY57" s="6">
        <f t="shared" si="91"/>
        <v>0.25130000000000002</v>
      </c>
      <c r="BZ57" s="6">
        <f t="shared" si="91"/>
        <v>0.60619999999999996</v>
      </c>
      <c r="CA57" s="6">
        <f t="shared" si="91"/>
        <v>0.30320000000000003</v>
      </c>
      <c r="CB57" s="6">
        <f t="shared" si="91"/>
        <v>0.47449999999999998</v>
      </c>
      <c r="CC57" s="6">
        <f t="shared" si="91"/>
        <v>0.6835</v>
      </c>
      <c r="CD57" s="6">
        <f t="shared" si="91"/>
        <v>0.2392</v>
      </c>
      <c r="CE57" s="6">
        <f t="shared" si="91"/>
        <v>0.3024</v>
      </c>
      <c r="CF57" s="6">
        <f t="shared" si="91"/>
        <v>0.30740000000000001</v>
      </c>
      <c r="CG57" s="6">
        <f t="shared" si="91"/>
        <v>0.31879999999999997</v>
      </c>
      <c r="CH57" s="6">
        <f t="shared" si="91"/>
        <v>0.32579999999999998</v>
      </c>
      <c r="CI57" s="6">
        <f t="shared" si="91"/>
        <v>0.27329999999999999</v>
      </c>
      <c r="CJ57" s="6">
        <f t="shared" si="91"/>
        <v>0.38769999999999999</v>
      </c>
      <c r="CK57" s="6">
        <f t="shared" si="91"/>
        <v>0.34370000000000001</v>
      </c>
      <c r="CL57" s="6">
        <f t="shared" si="91"/>
        <v>0.2432</v>
      </c>
      <c r="CM57" s="6">
        <f t="shared" si="91"/>
        <v>0.25590000000000002</v>
      </c>
      <c r="CN57" s="6">
        <f t="shared" si="91"/>
        <v>0.24440000000000001</v>
      </c>
      <c r="CO57" s="6">
        <f t="shared" si="91"/>
        <v>0.3034</v>
      </c>
      <c r="CP57" s="6">
        <f t="shared" si="91"/>
        <v>0.24840000000000001</v>
      </c>
      <c r="CQ57" s="6">
        <f t="shared" si="91"/>
        <v>0.252</v>
      </c>
      <c r="CR57" s="6">
        <f t="shared" si="91"/>
        <v>0.34439999999999998</v>
      </c>
      <c r="CS57" s="6">
        <f t="shared" si="91"/>
        <v>0.2409</v>
      </c>
      <c r="CT57" s="6">
        <f t="shared" si="91"/>
        <v>0.24790000000000001</v>
      </c>
      <c r="CU57" s="6">
        <f t="shared" si="91"/>
        <v>0.2666</v>
      </c>
      <c r="CV57" s="6">
        <f t="shared" si="91"/>
        <v>0.30740000000000001</v>
      </c>
      <c r="CW57" s="6">
        <f t="shared" si="91"/>
        <v>0.52600000000000002</v>
      </c>
      <c r="CX57" s="6">
        <f t="shared" si="91"/>
        <v>0.3644</v>
      </c>
      <c r="CY57" s="6">
        <f t="shared" si="91"/>
        <v>0.29320000000000002</v>
      </c>
      <c r="CZ57" s="6">
        <f t="shared" si="91"/>
        <v>0.4078</v>
      </c>
      <c r="DA57" s="6">
        <f t="shared" si="91"/>
        <v>0.35299999999999998</v>
      </c>
      <c r="DB57" s="6">
        <f t="shared" si="91"/>
        <v>0.27150000000000002</v>
      </c>
      <c r="DC57" s="6">
        <f t="shared" si="91"/>
        <v>0.29430000000000001</v>
      </c>
      <c r="DD57" s="6">
        <f t="shared" si="91"/>
        <v>0.26600000000000001</v>
      </c>
      <c r="DE57" s="6">
        <f t="shared" si="91"/>
        <v>0.30009999999999998</v>
      </c>
      <c r="DF57" s="6">
        <f t="shared" si="91"/>
        <v>0.36330000000000001</v>
      </c>
      <c r="DG57" s="6">
        <f t="shared" si="91"/>
        <v>0.26650000000000001</v>
      </c>
      <c r="DH57" s="6">
        <f t="shared" si="91"/>
        <v>0.21890000000000001</v>
      </c>
      <c r="DI57" s="6">
        <f t="shared" si="91"/>
        <v>0.57150000000000001</v>
      </c>
      <c r="DJ57" s="6">
        <f t="shared" si="91"/>
        <v>0.25890000000000002</v>
      </c>
      <c r="DK57" s="6">
        <f t="shared" si="91"/>
        <v>0.27179999999999999</v>
      </c>
      <c r="DL57" s="6">
        <f t="shared" si="91"/>
        <v>0.29970000000000002</v>
      </c>
      <c r="DM57" s="6">
        <f t="shared" si="91"/>
        <v>0.27179999999999999</v>
      </c>
      <c r="DN57" s="6">
        <f t="shared" si="91"/>
        <v>0.23369999999999999</v>
      </c>
      <c r="DO57" s="6">
        <f t="shared" si="91"/>
        <v>0.28089999999999998</v>
      </c>
      <c r="DP57" s="6">
        <f t="shared" si="91"/>
        <v>0.25040000000000001</v>
      </c>
      <c r="DQ57" s="6">
        <f t="shared" si="91"/>
        <v>0.27310000000000001</v>
      </c>
      <c r="DR57" s="6">
        <f t="shared" si="91"/>
        <v>0.2722</v>
      </c>
      <c r="DS57" s="6">
        <f t="shared" si="91"/>
        <v>0.3024</v>
      </c>
      <c r="DT57" s="6">
        <f t="shared" si="91"/>
        <v>0.26250000000000001</v>
      </c>
      <c r="DU57" s="6">
        <f t="shared" si="91"/>
        <v>0.2555</v>
      </c>
      <c r="DV57" s="6">
        <f t="shared" si="91"/>
        <v>0.40050000000000002</v>
      </c>
      <c r="DW57" s="6">
        <f t="shared" si="91"/>
        <v>0.35170000000000001</v>
      </c>
      <c r="DX57" s="6">
        <f t="shared" si="91"/>
        <v>0.24990000000000001</v>
      </c>
      <c r="DY57" s="6">
        <f t="shared" si="91"/>
        <v>0.27089999999999997</v>
      </c>
      <c r="DZ57" s="6">
        <f t="shared" si="91"/>
        <v>0.32569999999999999</v>
      </c>
      <c r="EA57" s="6">
        <f t="shared" si="91"/>
        <v>0.2492</v>
      </c>
      <c r="EB57" s="6">
        <f t="shared" si="91"/>
        <v>0.27100000000000002</v>
      </c>
      <c r="EC57" s="6">
        <f t="shared" ref="EC57:EW57" si="92">ROUND(EC51/EC25,4)</f>
        <v>0.3891</v>
      </c>
      <c r="ED57" s="6">
        <f t="shared" si="92"/>
        <v>0.35220000000000001</v>
      </c>
      <c r="EE57" s="6">
        <f t="shared" si="92"/>
        <v>0.3024</v>
      </c>
      <c r="EF57" s="6">
        <f t="shared" si="92"/>
        <v>0.23380000000000001</v>
      </c>
      <c r="EG57" s="6">
        <f t="shared" si="92"/>
        <v>0.30020000000000002</v>
      </c>
      <c r="EH57" s="6">
        <f t="shared" si="92"/>
        <v>0.2697</v>
      </c>
      <c r="EI57" s="6">
        <f t="shared" si="92"/>
        <v>0.28699999999999998</v>
      </c>
      <c r="EJ57" s="6">
        <f t="shared" si="92"/>
        <v>0.27710000000000001</v>
      </c>
      <c r="EK57" s="6">
        <f t="shared" si="92"/>
        <v>0.23730000000000001</v>
      </c>
      <c r="EL57" s="6">
        <f t="shared" si="92"/>
        <v>0.2477</v>
      </c>
      <c r="EM57" s="6">
        <f t="shared" si="92"/>
        <v>0.3785</v>
      </c>
      <c r="EN57" s="6">
        <f t="shared" si="92"/>
        <v>0.30209999999999998</v>
      </c>
      <c r="EO57" s="6">
        <f t="shared" si="92"/>
        <v>0.2969</v>
      </c>
      <c r="EP57" s="6">
        <f t="shared" si="92"/>
        <v>0.2525</v>
      </c>
      <c r="EQ57" s="6">
        <f t="shared" si="92"/>
        <v>0.28010000000000002</v>
      </c>
      <c r="ER57" s="6">
        <f t="shared" si="92"/>
        <v>0.31140000000000001</v>
      </c>
      <c r="ES57" s="6">
        <f t="shared" si="92"/>
        <v>0.23799999999999999</v>
      </c>
      <c r="ET57" s="6">
        <f t="shared" si="92"/>
        <v>0.25519999999999998</v>
      </c>
      <c r="EU57" s="6">
        <f t="shared" si="92"/>
        <v>0.26100000000000001</v>
      </c>
      <c r="EV57" s="6">
        <f t="shared" si="92"/>
        <v>0.28620000000000001</v>
      </c>
      <c r="EW57" s="6">
        <f t="shared" si="92"/>
        <v>0.26910000000000001</v>
      </c>
      <c r="EX57" s="6">
        <v>0</v>
      </c>
      <c r="EY57" s="6">
        <f t="shared" ref="EY57:FZ57" si="93">ROUND(EY51/EY25,4)</f>
        <v>0.22539999999999999</v>
      </c>
      <c r="EZ57" s="6">
        <f t="shared" si="93"/>
        <v>0.28249999999999997</v>
      </c>
      <c r="FA57" s="6">
        <f t="shared" si="93"/>
        <v>0.2792</v>
      </c>
      <c r="FB57" s="6">
        <f t="shared" si="93"/>
        <v>0.34549999999999997</v>
      </c>
      <c r="FC57" s="6">
        <f t="shared" si="93"/>
        <v>0.24859999999999999</v>
      </c>
      <c r="FD57" s="6">
        <f t="shared" si="93"/>
        <v>0.26989999999999997</v>
      </c>
      <c r="FE57" s="6">
        <f t="shared" si="93"/>
        <v>0.2374</v>
      </c>
      <c r="FF57" s="6">
        <f t="shared" si="93"/>
        <v>0.3322</v>
      </c>
      <c r="FG57" s="6">
        <f t="shared" si="93"/>
        <v>0.34329999999999999</v>
      </c>
      <c r="FH57" s="6">
        <f t="shared" si="93"/>
        <v>0.28349999999999997</v>
      </c>
      <c r="FI57" s="6">
        <f t="shared" si="93"/>
        <v>0.29770000000000002</v>
      </c>
      <c r="FJ57" s="6">
        <f t="shared" si="93"/>
        <v>0.30730000000000002</v>
      </c>
      <c r="FK57" s="6">
        <f t="shared" si="93"/>
        <v>0.26300000000000001</v>
      </c>
      <c r="FL57" s="6">
        <f t="shared" si="93"/>
        <v>0.25829999999999997</v>
      </c>
      <c r="FM57" s="6">
        <f t="shared" si="93"/>
        <v>0.34039999999999998</v>
      </c>
      <c r="FN57" s="6">
        <f t="shared" si="93"/>
        <v>0.25719999999999998</v>
      </c>
      <c r="FO57" s="6">
        <f t="shared" si="93"/>
        <v>0.25919999999999999</v>
      </c>
      <c r="FP57" s="6">
        <f t="shared" si="93"/>
        <v>0.23019999999999999</v>
      </c>
      <c r="FQ57" s="6">
        <f t="shared" si="93"/>
        <v>0.24809999999999999</v>
      </c>
      <c r="FR57" s="6">
        <f t="shared" si="93"/>
        <v>0.2379</v>
      </c>
      <c r="FS57" s="6">
        <f t="shared" si="93"/>
        <v>0.27889999999999998</v>
      </c>
      <c r="FT57" s="6">
        <f t="shared" si="93"/>
        <v>0.27679999999999999</v>
      </c>
      <c r="FU57" s="6">
        <f t="shared" si="93"/>
        <v>0.31669999999999998</v>
      </c>
      <c r="FV57" s="6">
        <f t="shared" si="93"/>
        <v>0.34639999999999999</v>
      </c>
      <c r="FW57" s="6">
        <f t="shared" si="93"/>
        <v>0.31719999999999998</v>
      </c>
      <c r="FX57" s="6">
        <f t="shared" si="93"/>
        <v>0.30740000000000001</v>
      </c>
      <c r="FY57" s="6">
        <f t="shared" si="93"/>
        <v>0.32169999999999999</v>
      </c>
      <c r="FZ57" s="6">
        <f t="shared" si="93"/>
        <v>0.36230000000000001</v>
      </c>
      <c r="GA57" s="6">
        <f>ROUND(GA51/GA25,4)</f>
        <v>0.247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0.24340000000000001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0.29170169491525422</v>
      </c>
      <c r="F58" s="6">
        <f t="shared" si="94"/>
        <v>0.29170169491525422</v>
      </c>
      <c r="G58" s="6">
        <f t="shared" si="94"/>
        <v>0.29170169491525422</v>
      </c>
      <c r="H58" s="6">
        <f t="shared" si="94"/>
        <v>0.29170169491525422</v>
      </c>
      <c r="I58" s="6">
        <f t="shared" si="94"/>
        <v>0.29170169491525422</v>
      </c>
      <c r="J58" s="6">
        <f t="shared" si="94"/>
        <v>0.29170169491525422</v>
      </c>
      <c r="K58" s="6">
        <f t="shared" si="94"/>
        <v>0.29170169491525422</v>
      </c>
      <c r="L58" s="6">
        <f t="shared" si="94"/>
        <v>0.29170169491525422</v>
      </c>
      <c r="M58" s="6">
        <f t="shared" si="94"/>
        <v>0.29170169491525422</v>
      </c>
      <c r="N58" s="6">
        <f t="shared" si="94"/>
        <v>0.29170169491525422</v>
      </c>
      <c r="O58" s="6">
        <f t="shared" si="94"/>
        <v>0.29170169491525422</v>
      </c>
      <c r="P58" s="6">
        <f t="shared" si="94"/>
        <v>0.29170169491525422</v>
      </c>
      <c r="Q58" s="6">
        <f t="shared" si="94"/>
        <v>0.29170169491525422</v>
      </c>
      <c r="R58" s="6">
        <f t="shared" si="94"/>
        <v>0.29170169491525422</v>
      </c>
      <c r="S58" s="6">
        <f t="shared" si="94"/>
        <v>0.29170169491525422</v>
      </c>
      <c r="T58" s="6">
        <f t="shared" si="94"/>
        <v>0.29170169491525422</v>
      </c>
      <c r="U58" s="6">
        <f t="shared" si="94"/>
        <v>0.29170169491525422</v>
      </c>
      <c r="V58" s="6">
        <f t="shared" si="94"/>
        <v>0.29170169491525422</v>
      </c>
      <c r="W58" s="6">
        <f t="shared" si="94"/>
        <v>0.29170169491525422</v>
      </c>
      <c r="X58" s="6">
        <f t="shared" si="94"/>
        <v>0.29170169491525422</v>
      </c>
      <c r="Y58" s="6">
        <f t="shared" si="94"/>
        <v>0.29170169491525422</v>
      </c>
      <c r="Z58" s="6">
        <f t="shared" si="94"/>
        <v>0.29170169491525422</v>
      </c>
      <c r="AA58" s="6">
        <f t="shared" si="94"/>
        <v>0.29170169491525422</v>
      </c>
      <c r="AB58" s="6">
        <f t="shared" si="94"/>
        <v>0.29170169491525422</v>
      </c>
      <c r="AC58" s="6">
        <f t="shared" si="94"/>
        <v>0.29170169491525422</v>
      </c>
      <c r="AD58" s="6">
        <f t="shared" si="94"/>
        <v>0.29170169491525422</v>
      </c>
      <c r="AE58" s="6">
        <f t="shared" si="94"/>
        <v>0.29170169491525422</v>
      </c>
      <c r="AF58" s="6">
        <f t="shared" si="94"/>
        <v>0.29170169491525422</v>
      </c>
      <c r="AG58" s="6">
        <f t="shared" si="94"/>
        <v>0.29170169491525422</v>
      </c>
      <c r="AH58" s="6">
        <f t="shared" si="94"/>
        <v>0.29170169491525422</v>
      </c>
      <c r="AI58" s="6">
        <f t="shared" si="94"/>
        <v>0.29170169491525422</v>
      </c>
      <c r="AJ58" s="6">
        <f t="shared" si="94"/>
        <v>0.29170169491525422</v>
      </c>
      <c r="AK58" s="6">
        <f t="shared" si="94"/>
        <v>0.29170169491525422</v>
      </c>
      <c r="AL58" s="6">
        <f t="shared" si="94"/>
        <v>0.29170169491525422</v>
      </c>
      <c r="AM58" s="6">
        <f t="shared" si="94"/>
        <v>0.29170169491525422</v>
      </c>
      <c r="AN58" s="6">
        <f t="shared" si="94"/>
        <v>0.29170169491525422</v>
      </c>
      <c r="AO58" s="6">
        <f t="shared" si="94"/>
        <v>0.29170169491525422</v>
      </c>
      <c r="AP58" s="6">
        <f t="shared" si="94"/>
        <v>0.29170169491525422</v>
      </c>
      <c r="AQ58" s="6">
        <f t="shared" si="94"/>
        <v>0.29170169491525422</v>
      </c>
      <c r="AR58" s="6">
        <f t="shared" si="94"/>
        <v>0.29170169491525422</v>
      </c>
      <c r="AS58" s="6">
        <f t="shared" si="94"/>
        <v>0.29170169491525422</v>
      </c>
      <c r="AT58" s="6">
        <f t="shared" si="94"/>
        <v>0.29170169491525422</v>
      </c>
      <c r="AU58" s="6">
        <f t="shared" si="94"/>
        <v>0.29170169491525422</v>
      </c>
      <c r="AV58" s="6">
        <f t="shared" si="94"/>
        <v>0.29170169491525422</v>
      </c>
      <c r="AW58" s="6">
        <f t="shared" si="94"/>
        <v>0.29170169491525422</v>
      </c>
      <c r="AX58" s="6">
        <f t="shared" si="94"/>
        <v>0.29170169491525422</v>
      </c>
      <c r="AY58" s="6">
        <f t="shared" si="94"/>
        <v>0.29170169491525422</v>
      </c>
      <c r="AZ58" s="6">
        <f t="shared" si="94"/>
        <v>0.29170169491525422</v>
      </c>
      <c r="BA58" s="6">
        <f t="shared" si="94"/>
        <v>0.29170169491525422</v>
      </c>
      <c r="BB58" s="6">
        <f t="shared" si="94"/>
        <v>0.29170169491525422</v>
      </c>
      <c r="BC58" s="6">
        <f t="shared" si="94"/>
        <v>0.29170169491525422</v>
      </c>
      <c r="BD58" s="6">
        <f t="shared" si="94"/>
        <v>0.29170169491525422</v>
      </c>
      <c r="BE58" s="6">
        <f t="shared" si="94"/>
        <v>0.29170169491525422</v>
      </c>
      <c r="BF58" s="6">
        <f t="shared" si="94"/>
        <v>0.29170169491525422</v>
      </c>
      <c r="BG58" s="6">
        <f t="shared" si="94"/>
        <v>0.29170169491525422</v>
      </c>
      <c r="BH58" s="6">
        <f t="shared" si="94"/>
        <v>0.29170169491525422</v>
      </c>
      <c r="BI58" s="6">
        <f t="shared" si="94"/>
        <v>0.29170169491525422</v>
      </c>
      <c r="BJ58" s="6">
        <f t="shared" si="94"/>
        <v>0.29170169491525422</v>
      </c>
      <c r="BK58" s="6">
        <f t="shared" si="94"/>
        <v>0.29170169491525422</v>
      </c>
      <c r="BL58" s="6">
        <f t="shared" si="94"/>
        <v>0.29170169491525422</v>
      </c>
      <c r="BM58" s="6">
        <f t="shared" si="94"/>
        <v>0.29170169491525422</v>
      </c>
      <c r="BN58" s="6">
        <f t="shared" si="94"/>
        <v>0.29170169491525422</v>
      </c>
      <c r="BO58" s="6">
        <f t="shared" si="94"/>
        <v>0.29170169491525422</v>
      </c>
      <c r="BP58" s="6">
        <f t="shared" si="94"/>
        <v>0.29170169491525422</v>
      </c>
      <c r="BQ58" s="6">
        <f t="shared" ref="BQ58:EB58" si="95">SUM($E$57:$FZ$57)/177</f>
        <v>0.29170169491525422</v>
      </c>
      <c r="BR58" s="6">
        <f t="shared" si="95"/>
        <v>0.29170169491525422</v>
      </c>
      <c r="BS58" s="6">
        <f t="shared" si="95"/>
        <v>0.29170169491525422</v>
      </c>
      <c r="BT58" s="6">
        <f t="shared" si="95"/>
        <v>0.29170169491525422</v>
      </c>
      <c r="BU58" s="6">
        <f t="shared" si="95"/>
        <v>0.29170169491525422</v>
      </c>
      <c r="BV58" s="6">
        <f t="shared" si="95"/>
        <v>0.29170169491525422</v>
      </c>
      <c r="BW58" s="6">
        <f t="shared" si="95"/>
        <v>0.29170169491525422</v>
      </c>
      <c r="BX58" s="6">
        <f t="shared" si="95"/>
        <v>0.29170169491525422</v>
      </c>
      <c r="BY58" s="6">
        <f t="shared" si="95"/>
        <v>0.29170169491525422</v>
      </c>
      <c r="BZ58" s="6">
        <f t="shared" si="95"/>
        <v>0.29170169491525422</v>
      </c>
      <c r="CA58" s="6">
        <f t="shared" si="95"/>
        <v>0.29170169491525422</v>
      </c>
      <c r="CB58" s="6">
        <f t="shared" si="95"/>
        <v>0.29170169491525422</v>
      </c>
      <c r="CC58" s="6">
        <f t="shared" si="95"/>
        <v>0.29170169491525422</v>
      </c>
      <c r="CD58" s="6">
        <f t="shared" si="95"/>
        <v>0.29170169491525422</v>
      </c>
      <c r="CE58" s="6">
        <f t="shared" si="95"/>
        <v>0.29170169491525422</v>
      </c>
      <c r="CF58" s="6">
        <f t="shared" si="95"/>
        <v>0.29170169491525422</v>
      </c>
      <c r="CG58" s="6">
        <f t="shared" si="95"/>
        <v>0.29170169491525422</v>
      </c>
      <c r="CH58" s="6">
        <f t="shared" si="95"/>
        <v>0.29170169491525422</v>
      </c>
      <c r="CI58" s="6">
        <f t="shared" si="95"/>
        <v>0.29170169491525422</v>
      </c>
      <c r="CJ58" s="6">
        <f t="shared" si="95"/>
        <v>0.29170169491525422</v>
      </c>
      <c r="CK58" s="6">
        <f t="shared" si="95"/>
        <v>0.29170169491525422</v>
      </c>
      <c r="CL58" s="6">
        <f t="shared" si="95"/>
        <v>0.29170169491525422</v>
      </c>
      <c r="CM58" s="6">
        <f t="shared" si="95"/>
        <v>0.29170169491525422</v>
      </c>
      <c r="CN58" s="6">
        <f t="shared" si="95"/>
        <v>0.29170169491525422</v>
      </c>
      <c r="CO58" s="6">
        <f t="shared" si="95"/>
        <v>0.29170169491525422</v>
      </c>
      <c r="CP58" s="6">
        <f t="shared" si="95"/>
        <v>0.29170169491525422</v>
      </c>
      <c r="CQ58" s="6">
        <f t="shared" si="95"/>
        <v>0.29170169491525422</v>
      </c>
      <c r="CR58" s="6">
        <f t="shared" si="95"/>
        <v>0.29170169491525422</v>
      </c>
      <c r="CS58" s="6">
        <f t="shared" si="95"/>
        <v>0.29170169491525422</v>
      </c>
      <c r="CT58" s="6">
        <f t="shared" si="95"/>
        <v>0.29170169491525422</v>
      </c>
      <c r="CU58" s="6">
        <f t="shared" si="95"/>
        <v>0.29170169491525422</v>
      </c>
      <c r="CV58" s="6">
        <f t="shared" si="95"/>
        <v>0.29170169491525422</v>
      </c>
      <c r="CW58" s="6">
        <f t="shared" si="95"/>
        <v>0.29170169491525422</v>
      </c>
      <c r="CX58" s="6">
        <f t="shared" si="95"/>
        <v>0.29170169491525422</v>
      </c>
      <c r="CY58" s="6">
        <f t="shared" si="95"/>
        <v>0.29170169491525422</v>
      </c>
      <c r="CZ58" s="6">
        <f t="shared" si="95"/>
        <v>0.29170169491525422</v>
      </c>
      <c r="DA58" s="6">
        <f t="shared" si="95"/>
        <v>0.29170169491525422</v>
      </c>
      <c r="DB58" s="6">
        <f t="shared" si="95"/>
        <v>0.29170169491525422</v>
      </c>
      <c r="DC58" s="6">
        <f t="shared" si="95"/>
        <v>0.29170169491525422</v>
      </c>
      <c r="DD58" s="6">
        <f t="shared" si="95"/>
        <v>0.29170169491525422</v>
      </c>
      <c r="DE58" s="6">
        <f t="shared" si="95"/>
        <v>0.29170169491525422</v>
      </c>
      <c r="DF58" s="6">
        <f t="shared" si="95"/>
        <v>0.29170169491525422</v>
      </c>
      <c r="DG58" s="6">
        <f t="shared" si="95"/>
        <v>0.29170169491525422</v>
      </c>
      <c r="DH58" s="6">
        <f t="shared" si="95"/>
        <v>0.29170169491525422</v>
      </c>
      <c r="DI58" s="6">
        <f t="shared" si="95"/>
        <v>0.29170169491525422</v>
      </c>
      <c r="DJ58" s="6">
        <f t="shared" si="95"/>
        <v>0.29170169491525422</v>
      </c>
      <c r="DK58" s="6">
        <f t="shared" si="95"/>
        <v>0.29170169491525422</v>
      </c>
      <c r="DL58" s="6">
        <f t="shared" si="95"/>
        <v>0.29170169491525422</v>
      </c>
      <c r="DM58" s="6">
        <f t="shared" si="95"/>
        <v>0.29170169491525422</v>
      </c>
      <c r="DN58" s="6">
        <f t="shared" si="95"/>
        <v>0.29170169491525422</v>
      </c>
      <c r="DO58" s="6">
        <f t="shared" si="95"/>
        <v>0.29170169491525422</v>
      </c>
      <c r="DP58" s="6">
        <f t="shared" si="95"/>
        <v>0.29170169491525422</v>
      </c>
      <c r="DQ58" s="6">
        <f t="shared" si="95"/>
        <v>0.29170169491525422</v>
      </c>
      <c r="DR58" s="6">
        <f t="shared" si="95"/>
        <v>0.29170169491525422</v>
      </c>
      <c r="DS58" s="6">
        <f t="shared" si="95"/>
        <v>0.29170169491525422</v>
      </c>
      <c r="DT58" s="6">
        <f t="shared" si="95"/>
        <v>0.29170169491525422</v>
      </c>
      <c r="DU58" s="6">
        <f t="shared" si="95"/>
        <v>0.29170169491525422</v>
      </c>
      <c r="DV58" s="6">
        <f t="shared" si="95"/>
        <v>0.29170169491525422</v>
      </c>
      <c r="DW58" s="6">
        <f t="shared" si="95"/>
        <v>0.29170169491525422</v>
      </c>
      <c r="DX58" s="6">
        <f t="shared" si="95"/>
        <v>0.29170169491525422</v>
      </c>
      <c r="DY58" s="6">
        <f t="shared" si="95"/>
        <v>0.29170169491525422</v>
      </c>
      <c r="DZ58" s="6">
        <f t="shared" si="95"/>
        <v>0.29170169491525422</v>
      </c>
      <c r="EA58" s="6">
        <f t="shared" si="95"/>
        <v>0.29170169491525422</v>
      </c>
      <c r="EB58" s="6">
        <f t="shared" si="95"/>
        <v>0.29170169491525422</v>
      </c>
      <c r="EC58" s="6">
        <f t="shared" ref="EC58:GB58" si="96">SUM($E$57:$FZ$57)/177</f>
        <v>0.29170169491525422</v>
      </c>
      <c r="ED58" s="6">
        <f t="shared" si="96"/>
        <v>0.29170169491525422</v>
      </c>
      <c r="EE58" s="6">
        <f t="shared" si="96"/>
        <v>0.29170169491525422</v>
      </c>
      <c r="EF58" s="6">
        <f t="shared" si="96"/>
        <v>0.29170169491525422</v>
      </c>
      <c r="EG58" s="6">
        <f t="shared" si="96"/>
        <v>0.29170169491525422</v>
      </c>
      <c r="EH58" s="6">
        <f t="shared" si="96"/>
        <v>0.29170169491525422</v>
      </c>
      <c r="EI58" s="6">
        <f t="shared" si="96"/>
        <v>0.29170169491525422</v>
      </c>
      <c r="EJ58" s="6">
        <f t="shared" si="96"/>
        <v>0.29170169491525422</v>
      </c>
      <c r="EK58" s="6">
        <f t="shared" si="96"/>
        <v>0.29170169491525422</v>
      </c>
      <c r="EL58" s="6">
        <f t="shared" si="96"/>
        <v>0.29170169491525422</v>
      </c>
      <c r="EM58" s="6">
        <f t="shared" si="96"/>
        <v>0.29170169491525422</v>
      </c>
      <c r="EN58" s="6">
        <f t="shared" si="96"/>
        <v>0.29170169491525422</v>
      </c>
      <c r="EO58" s="6">
        <f t="shared" si="96"/>
        <v>0.29170169491525422</v>
      </c>
      <c r="EP58" s="6">
        <f t="shared" si="96"/>
        <v>0.29170169491525422</v>
      </c>
      <c r="EQ58" s="6">
        <f t="shared" si="96"/>
        <v>0.29170169491525422</v>
      </c>
      <c r="ER58" s="6">
        <f t="shared" si="96"/>
        <v>0.29170169491525422</v>
      </c>
      <c r="ES58" s="6">
        <f t="shared" si="96"/>
        <v>0.29170169491525422</v>
      </c>
      <c r="ET58" s="6">
        <f t="shared" si="96"/>
        <v>0.29170169491525422</v>
      </c>
      <c r="EU58" s="6">
        <f t="shared" si="96"/>
        <v>0.29170169491525422</v>
      </c>
      <c r="EV58" s="6">
        <f t="shared" si="96"/>
        <v>0.29170169491525422</v>
      </c>
      <c r="EW58" s="6">
        <f t="shared" si="96"/>
        <v>0.29170169491525422</v>
      </c>
      <c r="EX58" s="6">
        <f t="shared" si="96"/>
        <v>0.29170169491525422</v>
      </c>
      <c r="EY58" s="6">
        <f t="shared" si="96"/>
        <v>0.29170169491525422</v>
      </c>
      <c r="EZ58" s="6">
        <f t="shared" si="96"/>
        <v>0.29170169491525422</v>
      </c>
      <c r="FA58" s="6">
        <f t="shared" si="96"/>
        <v>0.29170169491525422</v>
      </c>
      <c r="FB58" s="6">
        <f t="shared" si="96"/>
        <v>0.29170169491525422</v>
      </c>
      <c r="FC58" s="6">
        <f t="shared" si="96"/>
        <v>0.29170169491525422</v>
      </c>
      <c r="FD58" s="6">
        <f t="shared" si="96"/>
        <v>0.29170169491525422</v>
      </c>
      <c r="FE58" s="6">
        <f t="shared" si="96"/>
        <v>0.29170169491525422</v>
      </c>
      <c r="FF58" s="6">
        <f t="shared" si="96"/>
        <v>0.29170169491525422</v>
      </c>
      <c r="FG58" s="6">
        <f t="shared" si="96"/>
        <v>0.29170169491525422</v>
      </c>
      <c r="FH58" s="6">
        <f t="shared" si="96"/>
        <v>0.29170169491525422</v>
      </c>
      <c r="FI58" s="6">
        <f t="shared" si="96"/>
        <v>0.29170169491525422</v>
      </c>
      <c r="FJ58" s="6">
        <f t="shared" si="96"/>
        <v>0.29170169491525422</v>
      </c>
      <c r="FK58" s="6">
        <f t="shared" si="96"/>
        <v>0.29170169491525422</v>
      </c>
      <c r="FL58" s="6">
        <f t="shared" si="96"/>
        <v>0.29170169491525422</v>
      </c>
      <c r="FM58" s="6">
        <f t="shared" si="96"/>
        <v>0.29170169491525422</v>
      </c>
      <c r="FN58" s="6">
        <f t="shared" si="96"/>
        <v>0.29170169491525422</v>
      </c>
      <c r="FO58" s="6">
        <f t="shared" si="96"/>
        <v>0.29170169491525422</v>
      </c>
      <c r="FP58" s="6">
        <f t="shared" si="96"/>
        <v>0.29170169491525422</v>
      </c>
      <c r="FQ58" s="6">
        <f t="shared" si="96"/>
        <v>0.29170169491525422</v>
      </c>
      <c r="FR58" s="6">
        <f t="shared" si="96"/>
        <v>0.29170169491525422</v>
      </c>
      <c r="FS58" s="6">
        <f t="shared" si="96"/>
        <v>0.29170169491525422</v>
      </c>
      <c r="FT58" s="6">
        <f t="shared" si="96"/>
        <v>0.29170169491525422</v>
      </c>
      <c r="FU58" s="6">
        <f t="shared" si="96"/>
        <v>0.29170169491525422</v>
      </c>
      <c r="FV58" s="6">
        <f t="shared" si="96"/>
        <v>0.29170169491525422</v>
      </c>
      <c r="FW58" s="6">
        <f t="shared" si="96"/>
        <v>0.29170169491525422</v>
      </c>
      <c r="FX58" s="6">
        <f t="shared" si="96"/>
        <v>0.29170169491525422</v>
      </c>
      <c r="FY58" s="6">
        <f t="shared" si="96"/>
        <v>0.29170169491525422</v>
      </c>
      <c r="FZ58" s="6">
        <f t="shared" si="96"/>
        <v>0.29170169491525422</v>
      </c>
      <c r="GA58" s="6">
        <f t="shared" si="96"/>
        <v>0.29170169491525422</v>
      </c>
      <c r="GB58" s="6">
        <f t="shared" si="96"/>
        <v>0.29170169491525422</v>
      </c>
      <c r="GC58" s="6"/>
      <c r="GD58" s="6"/>
      <c r="GE58" s="6"/>
      <c r="GF58" s="6"/>
      <c r="GG58" s="6"/>
      <c r="GH58" s="6">
        <f>SUM($E$57:$FZ$57)/177</f>
        <v>0.29170169491525422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456.19</v>
      </c>
      <c r="F59" s="3">
        <f t="shared" si="97"/>
        <v>697.9</v>
      </c>
      <c r="G59" s="3">
        <f t="shared" si="97"/>
        <v>284.3</v>
      </c>
      <c r="H59" s="3">
        <f t="shared" si="97"/>
        <v>765.72</v>
      </c>
      <c r="I59" s="3">
        <f t="shared" si="97"/>
        <v>431.38</v>
      </c>
      <c r="J59" s="3">
        <f t="shared" si="97"/>
        <v>435.22</v>
      </c>
      <c r="K59" s="3">
        <f t="shared" si="97"/>
        <v>425.61</v>
      </c>
      <c r="L59" s="3">
        <f t="shared" si="97"/>
        <v>236.09</v>
      </c>
      <c r="M59" s="3">
        <f t="shared" si="97"/>
        <v>1135.3599999999999</v>
      </c>
      <c r="N59" s="3">
        <f t="shared" si="97"/>
        <v>966.09</v>
      </c>
      <c r="O59" s="3">
        <f t="shared" si="97"/>
        <v>450.99</v>
      </c>
      <c r="P59" s="3">
        <f t="shared" si="97"/>
        <v>804.28</v>
      </c>
      <c r="Q59" s="3">
        <f t="shared" si="97"/>
        <v>647.27</v>
      </c>
      <c r="R59" s="3">
        <f t="shared" si="97"/>
        <v>1071.7</v>
      </c>
      <c r="S59" s="3">
        <f t="shared" si="97"/>
        <v>512.36</v>
      </c>
      <c r="T59" s="3">
        <f t="shared" si="97"/>
        <v>821.2</v>
      </c>
      <c r="U59" s="3">
        <f t="shared" si="97"/>
        <v>575.70000000000005</v>
      </c>
      <c r="V59" s="3">
        <f t="shared" si="97"/>
        <v>622.53</v>
      </c>
      <c r="W59" s="3">
        <f t="shared" si="97"/>
        <v>2121.9899999999998</v>
      </c>
      <c r="X59" s="3">
        <f t="shared" si="97"/>
        <v>935.99</v>
      </c>
      <c r="Y59" s="3">
        <f t="shared" si="97"/>
        <v>2570.7199999999998</v>
      </c>
      <c r="Z59" s="3">
        <f t="shared" si="97"/>
        <v>3082.91</v>
      </c>
      <c r="AA59" s="3">
        <f t="shared" si="97"/>
        <v>446.42</v>
      </c>
      <c r="AB59" s="3">
        <f>ROUND(AB27/AB16,2)</f>
        <v>904.07</v>
      </c>
      <c r="AC59" s="3">
        <f t="shared" si="97"/>
        <v>469.56</v>
      </c>
      <c r="AD59" s="3">
        <f t="shared" si="97"/>
        <v>1387.56</v>
      </c>
      <c r="AE59" s="3">
        <f t="shared" si="97"/>
        <v>776.5</v>
      </c>
      <c r="AF59" s="3">
        <f t="shared" si="97"/>
        <v>690.99</v>
      </c>
      <c r="AG59" s="3">
        <f t="shared" si="97"/>
        <v>1965.18</v>
      </c>
      <c r="AH59" s="3">
        <f t="shared" si="97"/>
        <v>1204.3399999999999</v>
      </c>
      <c r="AI59" s="3">
        <f t="shared" si="97"/>
        <v>1395.25</v>
      </c>
      <c r="AJ59" s="3">
        <f t="shared" si="97"/>
        <v>335.28</v>
      </c>
      <c r="AK59" s="3">
        <f t="shared" si="97"/>
        <v>328.31</v>
      </c>
      <c r="AL59" s="3">
        <f t="shared" si="97"/>
        <v>903</v>
      </c>
      <c r="AM59" s="3">
        <f t="shared" si="97"/>
        <v>739.49</v>
      </c>
      <c r="AN59" s="3">
        <f t="shared" si="97"/>
        <v>362.03</v>
      </c>
      <c r="AO59" s="3">
        <f t="shared" si="97"/>
        <v>672.59</v>
      </c>
      <c r="AP59" s="3">
        <f t="shared" si="97"/>
        <v>657.25</v>
      </c>
      <c r="AQ59" s="3">
        <f t="shared" si="97"/>
        <v>475.43</v>
      </c>
      <c r="AR59" s="3">
        <f t="shared" si="97"/>
        <v>669.87</v>
      </c>
      <c r="AS59" s="3">
        <f t="shared" si="97"/>
        <v>1190.3599999999999</v>
      </c>
      <c r="AT59" s="3">
        <f t="shared" si="97"/>
        <v>490.82</v>
      </c>
      <c r="AU59" s="3">
        <f t="shared" si="97"/>
        <v>494.04</v>
      </c>
      <c r="AV59" s="3">
        <f t="shared" si="97"/>
        <v>428.49</v>
      </c>
      <c r="AW59" s="3">
        <f t="shared" si="97"/>
        <v>600.85</v>
      </c>
      <c r="AX59" s="3">
        <f t="shared" si="97"/>
        <v>1453.35</v>
      </c>
      <c r="AY59" s="3">
        <f t="shared" si="97"/>
        <v>486.56</v>
      </c>
      <c r="AZ59" s="3">
        <f t="shared" si="97"/>
        <v>31585.87</v>
      </c>
      <c r="BA59" s="3">
        <f t="shared" si="97"/>
        <v>932.79</v>
      </c>
      <c r="BB59" s="3">
        <f t="shared" si="97"/>
        <v>981.22</v>
      </c>
      <c r="BC59" s="3">
        <f t="shared" si="97"/>
        <v>370.54</v>
      </c>
      <c r="BD59" s="3">
        <f t="shared" si="97"/>
        <v>866.09</v>
      </c>
      <c r="BE59" s="3">
        <f t="shared" si="97"/>
        <v>436.78</v>
      </c>
      <c r="BF59" s="3">
        <f t="shared" si="97"/>
        <v>4382.71</v>
      </c>
      <c r="BG59" s="3">
        <f t="shared" si="97"/>
        <v>732.79</v>
      </c>
      <c r="BH59" s="3">
        <f t="shared" si="97"/>
        <v>605.47</v>
      </c>
      <c r="BI59" s="3">
        <f t="shared" si="97"/>
        <v>542.1</v>
      </c>
      <c r="BJ59" s="3">
        <f t="shared" si="97"/>
        <v>319.2</v>
      </c>
      <c r="BK59" s="3">
        <f t="shared" si="97"/>
        <v>1133.44</v>
      </c>
      <c r="BL59" s="3">
        <f t="shared" si="97"/>
        <v>631.82000000000005</v>
      </c>
      <c r="BM59" s="3">
        <f t="shared" si="97"/>
        <v>704.93</v>
      </c>
      <c r="BN59" s="3">
        <f t="shared" si="97"/>
        <v>766.77</v>
      </c>
      <c r="BO59" s="3">
        <f t="shared" si="97"/>
        <v>619.41</v>
      </c>
      <c r="BP59" s="3">
        <f t="shared" si="97"/>
        <v>770.13</v>
      </c>
      <c r="BQ59" s="3">
        <f t="shared" ref="BQ59:EB59" si="98">ROUND(BQ27/BQ16,2)</f>
        <v>551.46</v>
      </c>
      <c r="BR59" s="3">
        <f t="shared" si="98"/>
        <v>902.97</v>
      </c>
      <c r="BS59" s="3">
        <f t="shared" si="98"/>
        <v>763.61</v>
      </c>
      <c r="BT59" s="3">
        <f t="shared" si="98"/>
        <v>532.23</v>
      </c>
      <c r="BU59" s="3">
        <f t="shared" si="98"/>
        <v>288.32</v>
      </c>
      <c r="BV59" s="3">
        <f t="shared" si="98"/>
        <v>442.14</v>
      </c>
      <c r="BW59" s="3">
        <f t="shared" si="98"/>
        <v>241.05</v>
      </c>
      <c r="BX59" s="3">
        <f t="shared" si="98"/>
        <v>403.71</v>
      </c>
      <c r="BY59" s="3">
        <f t="shared" si="98"/>
        <v>462.51</v>
      </c>
      <c r="BZ59" s="3">
        <f t="shared" si="98"/>
        <v>904.75</v>
      </c>
      <c r="CA59" s="3">
        <f t="shared" si="98"/>
        <v>1527.72</v>
      </c>
      <c r="CB59" s="3">
        <f t="shared" si="98"/>
        <v>1109.48</v>
      </c>
      <c r="CC59" s="3">
        <f t="shared" si="98"/>
        <v>660.34</v>
      </c>
      <c r="CD59" s="3">
        <f t="shared" si="98"/>
        <v>712.23</v>
      </c>
      <c r="CE59" s="3">
        <f t="shared" si="98"/>
        <v>1512.41</v>
      </c>
      <c r="CF59" s="3">
        <f t="shared" si="98"/>
        <v>913.6</v>
      </c>
      <c r="CG59" s="3">
        <f t="shared" si="98"/>
        <v>950.05</v>
      </c>
      <c r="CH59" s="3">
        <f t="shared" si="98"/>
        <v>974.96</v>
      </c>
      <c r="CI59" s="3">
        <f t="shared" si="98"/>
        <v>1102.8599999999999</v>
      </c>
      <c r="CJ59" s="3">
        <f t="shared" si="98"/>
        <v>1130.92</v>
      </c>
      <c r="CK59" s="3">
        <f t="shared" si="98"/>
        <v>922.7</v>
      </c>
      <c r="CL59" s="3">
        <f t="shared" si="98"/>
        <v>670.35</v>
      </c>
      <c r="CM59" s="3">
        <f t="shared" si="98"/>
        <v>948.51</v>
      </c>
      <c r="CN59" s="3">
        <f t="shared" si="98"/>
        <v>559.64</v>
      </c>
      <c r="CO59" s="3">
        <f t="shared" si="98"/>
        <v>597.69000000000005</v>
      </c>
      <c r="CP59" s="3">
        <f t="shared" si="98"/>
        <v>586.34</v>
      </c>
      <c r="CQ59" s="3">
        <f t="shared" si="98"/>
        <v>1010.42</v>
      </c>
      <c r="CR59" s="3">
        <f t="shared" si="98"/>
        <v>682.77</v>
      </c>
      <c r="CS59" s="3">
        <f t="shared" si="98"/>
        <v>415.7</v>
      </c>
      <c r="CT59" s="3">
        <f t="shared" si="98"/>
        <v>681.94</v>
      </c>
      <c r="CU59" s="3">
        <f t="shared" si="98"/>
        <v>471.26</v>
      </c>
      <c r="CV59" s="3">
        <f t="shared" si="98"/>
        <v>528.52</v>
      </c>
      <c r="CW59" s="3">
        <f t="shared" si="98"/>
        <v>999.68</v>
      </c>
      <c r="CX59" s="3">
        <f t="shared" si="98"/>
        <v>1540.73</v>
      </c>
      <c r="CY59" s="3">
        <f t="shared" si="98"/>
        <v>1435.14</v>
      </c>
      <c r="CZ59" s="3">
        <f t="shared" si="98"/>
        <v>646.25</v>
      </c>
      <c r="DA59" s="3">
        <f t="shared" si="98"/>
        <v>2376.6799999999998</v>
      </c>
      <c r="DB59" s="3">
        <f t="shared" si="98"/>
        <v>673.61</v>
      </c>
      <c r="DC59" s="3">
        <f t="shared" si="98"/>
        <v>1199.97</v>
      </c>
      <c r="DD59" s="3">
        <f t="shared" si="98"/>
        <v>495.11</v>
      </c>
      <c r="DE59" s="3">
        <f t="shared" si="98"/>
        <v>1118.75</v>
      </c>
      <c r="DF59" s="3">
        <f t="shared" si="98"/>
        <v>486.18</v>
      </c>
      <c r="DG59" s="3">
        <f t="shared" si="98"/>
        <v>207.23</v>
      </c>
      <c r="DH59" s="3">
        <f t="shared" si="98"/>
        <v>445.88</v>
      </c>
      <c r="DI59" s="3">
        <f t="shared" si="98"/>
        <v>448.86</v>
      </c>
      <c r="DJ59" s="3">
        <f t="shared" si="98"/>
        <v>528.92999999999995</v>
      </c>
      <c r="DK59" s="3">
        <f t="shared" si="98"/>
        <v>388.89</v>
      </c>
      <c r="DL59" s="3">
        <f t="shared" si="98"/>
        <v>434.67</v>
      </c>
      <c r="DM59" s="3">
        <f t="shared" si="98"/>
        <v>396.71</v>
      </c>
      <c r="DN59" s="3">
        <f t="shared" si="98"/>
        <v>610.54</v>
      </c>
      <c r="DO59" s="3">
        <f t="shared" si="98"/>
        <v>484.05</v>
      </c>
      <c r="DP59" s="3">
        <f t="shared" si="98"/>
        <v>923.54</v>
      </c>
      <c r="DQ59" s="3">
        <f t="shared" si="98"/>
        <v>485.08</v>
      </c>
      <c r="DR59" s="3">
        <f t="shared" si="98"/>
        <v>1388.46</v>
      </c>
      <c r="DS59" s="3">
        <f t="shared" si="98"/>
        <v>636.79999999999995</v>
      </c>
      <c r="DT59" s="3">
        <f t="shared" si="98"/>
        <v>259.37</v>
      </c>
      <c r="DU59" s="3">
        <f t="shared" si="98"/>
        <v>436.51</v>
      </c>
      <c r="DV59" s="3">
        <f t="shared" si="98"/>
        <v>276.83999999999997</v>
      </c>
      <c r="DW59" s="3">
        <f t="shared" si="98"/>
        <v>654.15</v>
      </c>
      <c r="DX59" s="3">
        <f t="shared" si="98"/>
        <v>413.67</v>
      </c>
      <c r="DY59" s="3">
        <f t="shared" si="98"/>
        <v>449.52</v>
      </c>
      <c r="DZ59" s="3">
        <f t="shared" si="98"/>
        <v>288.2</v>
      </c>
      <c r="EA59" s="3">
        <f t="shared" si="98"/>
        <v>629.04999999999995</v>
      </c>
      <c r="EB59" s="3">
        <f t="shared" si="98"/>
        <v>640.41</v>
      </c>
      <c r="EC59" s="3">
        <f t="shared" ref="EC59:ES59" si="99">ROUND(EC27/EC16,2)</f>
        <v>989.54</v>
      </c>
      <c r="ED59" s="3">
        <f t="shared" si="99"/>
        <v>1009.12</v>
      </c>
      <c r="EE59" s="3">
        <f t="shared" si="99"/>
        <v>1063.5</v>
      </c>
      <c r="EF59" s="3">
        <f t="shared" si="99"/>
        <v>956.6</v>
      </c>
      <c r="EG59" s="3">
        <f t="shared" si="99"/>
        <v>710.94</v>
      </c>
      <c r="EH59" s="3">
        <f t="shared" si="99"/>
        <v>367.18</v>
      </c>
      <c r="EI59" s="3">
        <f t="shared" si="99"/>
        <v>1458.55</v>
      </c>
      <c r="EJ59" s="3">
        <f t="shared" si="99"/>
        <v>298.70999999999998</v>
      </c>
      <c r="EK59" s="3">
        <f t="shared" si="99"/>
        <v>694.47</v>
      </c>
      <c r="EL59" s="3">
        <f t="shared" si="99"/>
        <v>493.78</v>
      </c>
      <c r="EM59" s="3">
        <f t="shared" si="99"/>
        <v>213.17</v>
      </c>
      <c r="EN59" s="3">
        <f t="shared" si="99"/>
        <v>296.31</v>
      </c>
      <c r="EO59" s="3">
        <f t="shared" si="99"/>
        <v>713.67</v>
      </c>
      <c r="EP59" s="3">
        <f t="shared" si="99"/>
        <v>319.74</v>
      </c>
      <c r="EQ59" s="3">
        <f t="shared" si="99"/>
        <v>227.61</v>
      </c>
      <c r="ER59" s="3">
        <f t="shared" si="99"/>
        <v>320.92</v>
      </c>
      <c r="ES59" s="3">
        <f t="shared" si="99"/>
        <v>476.86</v>
      </c>
      <c r="ET59" s="3">
        <f>ROUND(ET27/ET16,2)</f>
        <v>509.3</v>
      </c>
      <c r="EU59" s="3">
        <f>ROUND(EU27/EU16,2)</f>
        <v>1153.67</v>
      </c>
      <c r="EV59" s="3">
        <f>ROUND(EV27/EV16,2)</f>
        <v>798.43</v>
      </c>
      <c r="EW59" s="3">
        <f>ROUND(EW27/EW16,2)</f>
        <v>302.95999999999998</v>
      </c>
      <c r="EX59" s="3">
        <v>0</v>
      </c>
      <c r="EY59" s="3">
        <f t="shared" ref="EY59:FZ59" si="100">ROUND(EY27/EY16,2)</f>
        <v>318.8</v>
      </c>
      <c r="EZ59" s="3">
        <f t="shared" si="100"/>
        <v>590.24</v>
      </c>
      <c r="FA59" s="3">
        <f t="shared" si="100"/>
        <v>1119.0999999999999</v>
      </c>
      <c r="FB59" s="3">
        <f t="shared" si="100"/>
        <v>1046.92</v>
      </c>
      <c r="FC59" s="3">
        <f t="shared" si="100"/>
        <v>359.31</v>
      </c>
      <c r="FD59" s="3">
        <f t="shared" si="100"/>
        <v>894.32</v>
      </c>
      <c r="FE59" s="3">
        <f t="shared" si="100"/>
        <v>1261.1600000000001</v>
      </c>
      <c r="FF59" s="3">
        <f t="shared" si="100"/>
        <v>928.67</v>
      </c>
      <c r="FG59" s="3">
        <f t="shared" si="100"/>
        <v>982.59</v>
      </c>
      <c r="FH59" s="3">
        <f t="shared" si="100"/>
        <v>407.14</v>
      </c>
      <c r="FI59" s="3">
        <f t="shared" si="100"/>
        <v>621.55999999999995</v>
      </c>
      <c r="FJ59" s="3">
        <f t="shared" si="100"/>
        <v>1601.43</v>
      </c>
      <c r="FK59" s="3">
        <f t="shared" si="100"/>
        <v>489.15</v>
      </c>
      <c r="FL59" s="3">
        <f t="shared" si="100"/>
        <v>270.38</v>
      </c>
      <c r="FM59" s="3">
        <f t="shared" si="100"/>
        <v>570.52</v>
      </c>
      <c r="FN59" s="3">
        <f t="shared" si="100"/>
        <v>644.32000000000005</v>
      </c>
      <c r="FO59" s="3">
        <f t="shared" si="100"/>
        <v>257.58</v>
      </c>
      <c r="FP59" s="3">
        <f t="shared" si="100"/>
        <v>577.9</v>
      </c>
      <c r="FQ59" s="3">
        <f t="shared" si="100"/>
        <v>1010.61</v>
      </c>
      <c r="FR59" s="3">
        <f t="shared" si="100"/>
        <v>1079.45</v>
      </c>
      <c r="FS59" s="3">
        <f t="shared" si="100"/>
        <v>622.12</v>
      </c>
      <c r="FT59" s="3">
        <f t="shared" si="100"/>
        <v>840.45</v>
      </c>
      <c r="FU59" s="3">
        <f t="shared" si="100"/>
        <v>1362.94</v>
      </c>
      <c r="FV59" s="3">
        <f t="shared" si="100"/>
        <v>2211.5500000000002</v>
      </c>
      <c r="FW59" s="3">
        <f t="shared" si="100"/>
        <v>483.79</v>
      </c>
      <c r="FX59" s="3">
        <f t="shared" si="100"/>
        <v>564.72</v>
      </c>
      <c r="FY59" s="3">
        <f t="shared" si="100"/>
        <v>1067.31</v>
      </c>
      <c r="FZ59" s="3">
        <f t="shared" si="100"/>
        <v>706</v>
      </c>
      <c r="GA59" s="3">
        <f>ROUND(GA27/GA16,2)</f>
        <v>448.61</v>
      </c>
      <c r="GB59" s="3" t="e">
        <f>ROUND(GB27/GB16,2)</f>
        <v>#DIV/0!</v>
      </c>
      <c r="GH59">
        <f>ROUND(GH27/GH16,2)</f>
        <v>617.29999999999995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953.61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251600</v>
      </c>
      <c r="F62" s="4">
        <f t="shared" si="104"/>
        <v>1159331.6000000001</v>
      </c>
      <c r="G62" s="4">
        <f t="shared" si="104"/>
        <v>224949</v>
      </c>
      <c r="H62" s="4">
        <f t="shared" si="104"/>
        <v>1354150</v>
      </c>
      <c r="I62" s="4">
        <f t="shared" si="104"/>
        <v>159696</v>
      </c>
      <c r="J62" s="4">
        <f t="shared" si="104"/>
        <v>110044</v>
      </c>
      <c r="K62" s="4">
        <f t="shared" si="104"/>
        <v>276404</v>
      </c>
      <c r="L62" s="4">
        <f t="shared" si="104"/>
        <v>140777</v>
      </c>
      <c r="M62" s="4">
        <f t="shared" si="104"/>
        <v>35893</v>
      </c>
      <c r="N62" s="4">
        <f t="shared" si="104"/>
        <v>129688</v>
      </c>
      <c r="O62" s="4">
        <f t="shared" si="104"/>
        <v>44734.3</v>
      </c>
      <c r="P62" s="4">
        <f t="shared" si="104"/>
        <v>2368370</v>
      </c>
      <c r="Q62" s="4">
        <f t="shared" si="104"/>
        <v>668781</v>
      </c>
      <c r="R62" s="4">
        <f t="shared" si="104"/>
        <v>21158</v>
      </c>
      <c r="S62" s="4">
        <f t="shared" si="104"/>
        <v>1140005.7</v>
      </c>
      <c r="T62" s="4">
        <f t="shared" si="104"/>
        <v>100464</v>
      </c>
      <c r="U62" s="4">
        <f t="shared" si="104"/>
        <v>136999.79999999999</v>
      </c>
      <c r="V62" s="4">
        <f t="shared" si="104"/>
        <v>68497</v>
      </c>
      <c r="W62" s="4">
        <f t="shared" si="104"/>
        <v>40898</v>
      </c>
      <c r="X62" s="4">
        <f t="shared" si="104"/>
        <v>57915</v>
      </c>
      <c r="Y62" s="4">
        <f t="shared" si="104"/>
        <v>19272</v>
      </c>
      <c r="Z62" s="4">
        <f t="shared" si="104"/>
        <v>21560</v>
      </c>
      <c r="AA62" s="4">
        <f t="shared" si="104"/>
        <v>55698.5</v>
      </c>
      <c r="AB62" s="4">
        <f t="shared" si="104"/>
        <v>41325</v>
      </c>
      <c r="AC62" s="4">
        <f t="shared" si="104"/>
        <v>1732572</v>
      </c>
      <c r="AD62" s="4">
        <f t="shared" si="104"/>
        <v>2225640</v>
      </c>
      <c r="AE62" s="4">
        <f t="shared" si="104"/>
        <v>84168</v>
      </c>
      <c r="AF62" s="4">
        <f t="shared" si="104"/>
        <v>42600</v>
      </c>
      <c r="AG62" s="4">
        <f t="shared" si="104"/>
        <v>79182</v>
      </c>
      <c r="AH62" s="4">
        <f t="shared" si="104"/>
        <v>56536</v>
      </c>
      <c r="AI62" s="4">
        <f t="shared" si="104"/>
        <v>303268.8</v>
      </c>
      <c r="AJ62" s="4">
        <f t="shared" si="104"/>
        <v>103125</v>
      </c>
      <c r="AK62" s="4">
        <f t="shared" si="104"/>
        <v>37466</v>
      </c>
      <c r="AL62" s="4">
        <f t="shared" si="104"/>
        <v>49248</v>
      </c>
      <c r="AM62" s="4">
        <f t="shared" si="104"/>
        <v>68783</v>
      </c>
      <c r="AN62" s="4">
        <f t="shared" si="104"/>
        <v>30530</v>
      </c>
      <c r="AO62" s="4">
        <f t="shared" si="104"/>
        <v>60776</v>
      </c>
      <c r="AP62" s="4">
        <f t="shared" si="104"/>
        <v>50337</v>
      </c>
      <c r="AQ62" s="4">
        <f t="shared" si="104"/>
        <v>388920</v>
      </c>
      <c r="AR62" s="4">
        <f t="shared" si="104"/>
        <v>2808094</v>
      </c>
      <c r="AS62" s="4">
        <f t="shared" si="104"/>
        <v>85206.3</v>
      </c>
      <c r="AT62" s="4">
        <f t="shared" si="104"/>
        <v>3452020</v>
      </c>
      <c r="AU62" s="4">
        <f t="shared" si="104"/>
        <v>378081</v>
      </c>
      <c r="AV62" s="4">
        <f t="shared" si="104"/>
        <v>258850</v>
      </c>
      <c r="AW62" s="4">
        <f t="shared" si="104"/>
        <v>130777.60000000001</v>
      </c>
      <c r="AX62" s="4">
        <f t="shared" si="104"/>
        <v>117072.3</v>
      </c>
      <c r="AY62" s="4">
        <f t="shared" si="104"/>
        <v>23936</v>
      </c>
      <c r="AZ62" s="4">
        <f t="shared" si="104"/>
        <v>12103</v>
      </c>
      <c r="BA62" s="4">
        <f t="shared" si="104"/>
        <v>125685</v>
      </c>
      <c r="BB62" s="4">
        <f t="shared" si="104"/>
        <v>458796</v>
      </c>
      <c r="BC62" s="4">
        <f t="shared" si="104"/>
        <v>548955</v>
      </c>
      <c r="BD62" s="4">
        <f t="shared" si="104"/>
        <v>548269.80000000005</v>
      </c>
      <c r="BE62" s="4">
        <f t="shared" si="104"/>
        <v>1134000</v>
      </c>
      <c r="BF62" s="4">
        <f t="shared" si="104"/>
        <v>79809.3</v>
      </c>
      <c r="BG62" s="4">
        <f t="shared" si="104"/>
        <v>99165</v>
      </c>
      <c r="BH62" s="4">
        <f t="shared" si="104"/>
        <v>1693224.9</v>
      </c>
      <c r="BI62" s="4">
        <f t="shared" si="104"/>
        <v>180141</v>
      </c>
      <c r="BJ62" s="4">
        <f t="shared" si="104"/>
        <v>87046</v>
      </c>
      <c r="BK62" s="4">
        <f t="shared" si="104"/>
        <v>91980</v>
      </c>
      <c r="BL62" s="4">
        <f t="shared" si="104"/>
        <v>442072.3</v>
      </c>
      <c r="BM62" s="4">
        <f t="shared" si="104"/>
        <v>817052</v>
      </c>
      <c r="BN62" s="4">
        <f t="shared" si="104"/>
        <v>57424.6</v>
      </c>
      <c r="BO62" s="4">
        <f t="shared" si="104"/>
        <v>101520</v>
      </c>
      <c r="BP62" s="4">
        <f t="shared" si="104"/>
        <v>148086</v>
      </c>
      <c r="BQ62" s="4">
        <f t="shared" ref="BQ62:EB62" si="105">+BQ32</f>
        <v>219024</v>
      </c>
      <c r="BR62" s="4">
        <f t="shared" si="105"/>
        <v>55498.3</v>
      </c>
      <c r="BS62" s="4">
        <f t="shared" si="105"/>
        <v>246064</v>
      </c>
      <c r="BT62" s="4">
        <f t="shared" si="105"/>
        <v>341804.4</v>
      </c>
      <c r="BU62" s="4">
        <f t="shared" si="105"/>
        <v>69012</v>
      </c>
      <c r="BV62" s="4">
        <f t="shared" si="105"/>
        <v>33075</v>
      </c>
      <c r="BW62" s="4">
        <f t="shared" si="105"/>
        <v>56772.800000000003</v>
      </c>
      <c r="BX62" s="4">
        <f t="shared" si="105"/>
        <v>106726</v>
      </c>
      <c r="BY62" s="4">
        <f t="shared" si="105"/>
        <v>113715</v>
      </c>
      <c r="BZ62" s="4">
        <f t="shared" si="105"/>
        <v>5558.4</v>
      </c>
      <c r="CA62" s="4">
        <f t="shared" si="105"/>
        <v>63510</v>
      </c>
      <c r="CB62" s="4">
        <f t="shared" si="105"/>
        <v>24596</v>
      </c>
      <c r="CC62" s="4">
        <f t="shared" si="105"/>
        <v>89836</v>
      </c>
      <c r="CD62" s="4">
        <f t="shared" si="105"/>
        <v>4137056</v>
      </c>
      <c r="CE62" s="4">
        <f t="shared" si="105"/>
        <v>58756</v>
      </c>
      <c r="CF62" s="4">
        <f t="shared" si="105"/>
        <v>31828</v>
      </c>
      <c r="CG62" s="4">
        <f t="shared" si="105"/>
        <v>86070.6</v>
      </c>
      <c r="CH62" s="4">
        <f t="shared" si="105"/>
        <v>60776</v>
      </c>
      <c r="CI62" s="4">
        <f t="shared" si="105"/>
        <v>34362</v>
      </c>
      <c r="CJ62" s="4">
        <f t="shared" si="105"/>
        <v>39928</v>
      </c>
      <c r="CK62" s="4">
        <f t="shared" si="105"/>
        <v>83996</v>
      </c>
      <c r="CL62" s="4">
        <f t="shared" si="105"/>
        <v>68374</v>
      </c>
      <c r="CM62" s="4">
        <f t="shared" si="105"/>
        <v>353116</v>
      </c>
      <c r="CN62" s="4">
        <f t="shared" si="105"/>
        <v>126803.1</v>
      </c>
      <c r="CO62" s="4">
        <f t="shared" si="105"/>
        <v>104076</v>
      </c>
      <c r="CP62" s="4">
        <f t="shared" si="105"/>
        <v>1720928</v>
      </c>
      <c r="CQ62" s="4">
        <f t="shared" si="105"/>
        <v>1007780</v>
      </c>
      <c r="CR62" s="4">
        <f t="shared" si="105"/>
        <v>81627</v>
      </c>
      <c r="CS62" s="4">
        <f t="shared" si="105"/>
        <v>57760</v>
      </c>
      <c r="CT62" s="4">
        <f t="shared" si="105"/>
        <v>41613</v>
      </c>
      <c r="CU62" s="4">
        <f t="shared" si="105"/>
        <v>45156</v>
      </c>
      <c r="CV62" s="4">
        <f t="shared" si="105"/>
        <v>25520</v>
      </c>
      <c r="CW62" s="4">
        <f t="shared" si="105"/>
        <v>89414.9</v>
      </c>
      <c r="CX62" s="4">
        <f t="shared" si="105"/>
        <v>50506.2</v>
      </c>
      <c r="CY62" s="4">
        <f t="shared" si="105"/>
        <v>53919.6</v>
      </c>
      <c r="CZ62" s="4">
        <f t="shared" si="105"/>
        <v>60066</v>
      </c>
      <c r="DA62" s="4">
        <f t="shared" si="105"/>
        <v>59328</v>
      </c>
      <c r="DB62" s="4">
        <f t="shared" si="105"/>
        <v>171313</v>
      </c>
      <c r="DC62" s="4">
        <f t="shared" si="105"/>
        <v>54022.5</v>
      </c>
      <c r="DD62" s="4">
        <f t="shared" si="105"/>
        <v>44960</v>
      </c>
      <c r="DE62" s="4">
        <f t="shared" si="105"/>
        <v>58560</v>
      </c>
      <c r="DF62" s="4">
        <f t="shared" si="105"/>
        <v>14872</v>
      </c>
      <c r="DG62" s="4">
        <f t="shared" si="105"/>
        <v>27302</v>
      </c>
      <c r="DH62" s="4">
        <f t="shared" si="105"/>
        <v>1524432</v>
      </c>
      <c r="DI62" s="4">
        <f t="shared" si="105"/>
        <v>102531</v>
      </c>
      <c r="DJ62" s="4">
        <f t="shared" si="105"/>
        <v>189468</v>
      </c>
      <c r="DK62" s="4">
        <f t="shared" si="105"/>
        <v>401636</v>
      </c>
      <c r="DL62" s="4">
        <f t="shared" si="105"/>
        <v>36821.699999999997</v>
      </c>
      <c r="DM62" s="4">
        <f t="shared" si="105"/>
        <v>41120</v>
      </c>
      <c r="DN62" s="4">
        <f t="shared" si="105"/>
        <v>426552</v>
      </c>
      <c r="DO62" s="4">
        <f t="shared" si="105"/>
        <v>76800</v>
      </c>
      <c r="DP62" s="4">
        <f t="shared" si="105"/>
        <v>102300</v>
      </c>
      <c r="DQ62" s="4">
        <f t="shared" si="105"/>
        <v>206397</v>
      </c>
      <c r="DR62" s="4">
        <f t="shared" si="105"/>
        <v>28908</v>
      </c>
      <c r="DS62" s="4">
        <f t="shared" si="105"/>
        <v>73636</v>
      </c>
      <c r="DT62" s="4">
        <f t="shared" si="105"/>
        <v>58800</v>
      </c>
      <c r="DU62" s="4">
        <f t="shared" si="105"/>
        <v>42160</v>
      </c>
      <c r="DV62" s="4">
        <f t="shared" si="105"/>
        <v>6627</v>
      </c>
      <c r="DW62" s="4">
        <f t="shared" si="105"/>
        <v>67485</v>
      </c>
      <c r="DX62" s="4">
        <f t="shared" si="105"/>
        <v>13440</v>
      </c>
      <c r="DY62" s="4">
        <f t="shared" si="105"/>
        <v>23046</v>
      </c>
      <c r="DZ62" s="4">
        <f t="shared" si="105"/>
        <v>7222</v>
      </c>
      <c r="EA62" s="4">
        <f t="shared" si="105"/>
        <v>28525</v>
      </c>
      <c r="EB62" s="4">
        <f t="shared" si="105"/>
        <v>228310</v>
      </c>
      <c r="EC62" s="4">
        <f t="shared" ref="EC62:FZ62" si="106">+EC32</f>
        <v>80795</v>
      </c>
      <c r="ED62" s="4">
        <f t="shared" si="106"/>
        <v>108528</v>
      </c>
      <c r="EE62" s="4">
        <f t="shared" si="106"/>
        <v>81840</v>
      </c>
      <c r="EF62" s="4">
        <f t="shared" si="106"/>
        <v>83592</v>
      </c>
      <c r="EG62" s="4">
        <f t="shared" si="106"/>
        <v>28390</v>
      </c>
      <c r="EH62" s="4">
        <f t="shared" si="106"/>
        <v>61420</v>
      </c>
      <c r="EI62" s="4">
        <f t="shared" si="106"/>
        <v>62491</v>
      </c>
      <c r="EJ62" s="4">
        <f t="shared" si="106"/>
        <v>17860.7</v>
      </c>
      <c r="EK62" s="4">
        <f t="shared" si="106"/>
        <v>412965</v>
      </c>
      <c r="EL62" s="4">
        <f t="shared" si="106"/>
        <v>739650.9</v>
      </c>
      <c r="EM62" s="4">
        <f t="shared" si="106"/>
        <v>82950</v>
      </c>
      <c r="EN62" s="4">
        <f t="shared" si="106"/>
        <v>71892.5</v>
      </c>
      <c r="EO62" s="4">
        <f t="shared" si="106"/>
        <v>74880</v>
      </c>
      <c r="EP62" s="4">
        <f t="shared" si="106"/>
        <v>36500</v>
      </c>
      <c r="EQ62" s="4">
        <f t="shared" si="106"/>
        <v>42529.2</v>
      </c>
      <c r="ER62" s="4">
        <f t="shared" si="106"/>
        <v>64233</v>
      </c>
      <c r="ES62" s="4">
        <f t="shared" si="106"/>
        <v>114844.4</v>
      </c>
      <c r="ET62" s="4">
        <f t="shared" si="106"/>
        <v>60590</v>
      </c>
      <c r="EU62" s="4">
        <f t="shared" si="106"/>
        <v>36636</v>
      </c>
      <c r="EV62" s="4">
        <f t="shared" si="106"/>
        <v>50400</v>
      </c>
      <c r="EW62" s="4">
        <f t="shared" si="106"/>
        <v>60228.5</v>
      </c>
      <c r="EX62" s="4">
        <f t="shared" si="106"/>
        <v>0</v>
      </c>
      <c r="EY62" s="4">
        <f t="shared" si="106"/>
        <v>14179.1</v>
      </c>
      <c r="EZ62" s="4">
        <f t="shared" si="106"/>
        <v>29216</v>
      </c>
      <c r="FA62" s="4">
        <f t="shared" si="106"/>
        <v>12496</v>
      </c>
      <c r="FB62" s="4">
        <f t="shared" si="106"/>
        <v>22499</v>
      </c>
      <c r="FC62" s="4">
        <f t="shared" si="106"/>
        <v>275264</v>
      </c>
      <c r="FD62" s="4">
        <f t="shared" si="106"/>
        <v>84064</v>
      </c>
      <c r="FE62" s="4">
        <f t="shared" si="106"/>
        <v>336457.8</v>
      </c>
      <c r="FF62" s="4">
        <f t="shared" si="106"/>
        <v>97278</v>
      </c>
      <c r="FG62" s="4">
        <f t="shared" si="106"/>
        <v>59436</v>
      </c>
      <c r="FH62" s="4">
        <f t="shared" si="106"/>
        <v>43901</v>
      </c>
      <c r="FI62" s="4">
        <f t="shared" si="106"/>
        <v>25944</v>
      </c>
      <c r="FJ62" s="4">
        <f t="shared" si="106"/>
        <v>62012</v>
      </c>
      <c r="FK62" s="4">
        <f t="shared" si="106"/>
        <v>152133</v>
      </c>
      <c r="FL62" s="4">
        <f t="shared" si="106"/>
        <v>103320</v>
      </c>
      <c r="FM62" s="4">
        <f t="shared" si="106"/>
        <v>433840</v>
      </c>
      <c r="FN62" s="4">
        <f t="shared" si="106"/>
        <v>289204.09999999998</v>
      </c>
      <c r="FO62" s="4">
        <f t="shared" si="106"/>
        <v>250965</v>
      </c>
      <c r="FP62" s="4">
        <f t="shared" si="106"/>
        <v>775091.7</v>
      </c>
      <c r="FQ62" s="4">
        <f t="shared" si="106"/>
        <v>160720</v>
      </c>
      <c r="FR62" s="4">
        <f t="shared" si="106"/>
        <v>137942</v>
      </c>
      <c r="FS62" s="4">
        <f t="shared" si="106"/>
        <v>175595</v>
      </c>
      <c r="FT62" s="4">
        <f t="shared" si="106"/>
        <v>49350</v>
      </c>
      <c r="FU62" s="4">
        <f t="shared" si="106"/>
        <v>65952</v>
      </c>
      <c r="FV62" s="4">
        <f t="shared" si="106"/>
        <v>90880</v>
      </c>
      <c r="FW62" s="4">
        <f t="shared" si="106"/>
        <v>142705.79999999999</v>
      </c>
      <c r="FX62" s="4">
        <f t="shared" si="106"/>
        <v>177905</v>
      </c>
      <c r="FY62" s="4">
        <f t="shared" si="106"/>
        <v>86508</v>
      </c>
      <c r="FZ62" s="4">
        <f t="shared" si="106"/>
        <v>29232</v>
      </c>
      <c r="GA62" s="4">
        <f>+GA32</f>
        <v>316978.8</v>
      </c>
      <c r="GB62" s="4">
        <f>+GB32</f>
        <v>0</v>
      </c>
      <c r="GH62" s="34">
        <f>GH32</f>
        <v>48656213.800000012</v>
      </c>
    </row>
    <row r="63" spans="1:256" ht="12.75" customHeight="1">
      <c r="B63" s="33" t="s">
        <v>590</v>
      </c>
      <c r="E63" s="24">
        <f t="shared" ref="E63:BP63" si="107">+E18-E17</f>
        <v>299171</v>
      </c>
      <c r="F63" s="24">
        <f t="shared" si="107"/>
        <v>1183286</v>
      </c>
      <c r="G63" s="24">
        <f t="shared" si="107"/>
        <v>228105</v>
      </c>
      <c r="H63" s="24">
        <f t="shared" si="107"/>
        <v>1275796</v>
      </c>
      <c r="I63" s="24">
        <f t="shared" si="107"/>
        <v>156877</v>
      </c>
      <c r="J63" s="24">
        <f t="shared" si="107"/>
        <v>111073</v>
      </c>
      <c r="K63" s="24">
        <f t="shared" si="107"/>
        <v>255246</v>
      </c>
      <c r="L63" s="24">
        <f t="shared" si="107"/>
        <v>124228</v>
      </c>
      <c r="M63" s="24">
        <f t="shared" si="107"/>
        <v>-955</v>
      </c>
      <c r="N63" s="24">
        <f t="shared" si="107"/>
        <v>82698</v>
      </c>
      <c r="O63" s="24">
        <f t="shared" si="107"/>
        <v>45304.399999999994</v>
      </c>
      <c r="P63" s="24">
        <f t="shared" si="107"/>
        <v>2399586</v>
      </c>
      <c r="Q63" s="24">
        <f t="shared" si="107"/>
        <v>691734</v>
      </c>
      <c r="R63" s="24">
        <f t="shared" si="107"/>
        <v>20402</v>
      </c>
      <c r="S63" s="24">
        <f t="shared" si="107"/>
        <v>1125304</v>
      </c>
      <c r="T63" s="24">
        <f t="shared" si="107"/>
        <v>117260</v>
      </c>
      <c r="U63" s="24">
        <f t="shared" si="107"/>
        <v>153632.20000000001</v>
      </c>
      <c r="V63" s="24">
        <f t="shared" si="107"/>
        <v>49603</v>
      </c>
      <c r="W63" s="24">
        <f t="shared" si="107"/>
        <v>26867</v>
      </c>
      <c r="X63" s="24">
        <f t="shared" si="107"/>
        <v>36721</v>
      </c>
      <c r="Y63" s="24">
        <f t="shared" si="107"/>
        <v>15839</v>
      </c>
      <c r="Z63" s="24">
        <f t="shared" si="107"/>
        <v>14839</v>
      </c>
      <c r="AA63" s="24">
        <f t="shared" si="107"/>
        <v>49602</v>
      </c>
      <c r="AB63" s="24">
        <f>+AB18-AB17</f>
        <v>48158</v>
      </c>
      <c r="AC63" s="24">
        <f t="shared" si="107"/>
        <v>1742407</v>
      </c>
      <c r="AD63" s="24">
        <f t="shared" si="107"/>
        <v>2218732</v>
      </c>
      <c r="AE63" s="24">
        <f t="shared" si="107"/>
        <v>84168</v>
      </c>
      <c r="AF63" s="24">
        <f t="shared" si="107"/>
        <v>42914</v>
      </c>
      <c r="AG63" s="24">
        <f t="shared" si="107"/>
        <v>47293</v>
      </c>
      <c r="AH63" s="24">
        <f t="shared" si="107"/>
        <v>84443</v>
      </c>
      <c r="AI63" s="24">
        <f t="shared" si="107"/>
        <v>303840</v>
      </c>
      <c r="AJ63" s="24">
        <f t="shared" si="107"/>
        <v>91457</v>
      </c>
      <c r="AK63" s="24">
        <f t="shared" si="107"/>
        <v>36726</v>
      </c>
      <c r="AL63" s="24">
        <f t="shared" si="107"/>
        <v>60309</v>
      </c>
      <c r="AM63" s="24">
        <f t="shared" si="107"/>
        <v>71915</v>
      </c>
      <c r="AN63" s="24">
        <f t="shared" si="107"/>
        <v>33434</v>
      </c>
      <c r="AO63" s="24">
        <f t="shared" si="107"/>
        <v>44697</v>
      </c>
      <c r="AP63" s="24">
        <f t="shared" si="107"/>
        <v>48697</v>
      </c>
      <c r="AQ63" s="24">
        <f t="shared" si="107"/>
        <v>379459</v>
      </c>
      <c r="AR63" s="24">
        <f t="shared" si="107"/>
        <v>2904243.9</v>
      </c>
      <c r="AS63" s="24">
        <f t="shared" si="107"/>
        <v>61862.700000000004</v>
      </c>
      <c r="AT63" s="24">
        <f t="shared" si="107"/>
        <v>3641072</v>
      </c>
      <c r="AU63" s="24">
        <f t="shared" si="107"/>
        <v>357680</v>
      </c>
      <c r="AV63" s="24">
        <f t="shared" si="107"/>
        <v>251089</v>
      </c>
      <c r="AW63" s="24">
        <f t="shared" si="107"/>
        <v>11193</v>
      </c>
      <c r="AX63" s="24">
        <f t="shared" si="107"/>
        <v>93605</v>
      </c>
      <c r="AY63" s="24">
        <f t="shared" si="107"/>
        <v>36884</v>
      </c>
      <c r="AZ63" s="24">
        <f t="shared" si="107"/>
        <v>11444</v>
      </c>
      <c r="BA63" s="24">
        <f t="shared" si="107"/>
        <v>116382</v>
      </c>
      <c r="BB63" s="24">
        <f t="shared" si="107"/>
        <v>449844</v>
      </c>
      <c r="BC63" s="24">
        <f t="shared" si="107"/>
        <v>564578</v>
      </c>
      <c r="BD63" s="24">
        <f t="shared" si="107"/>
        <v>594623</v>
      </c>
      <c r="BE63" s="24">
        <f t="shared" si="107"/>
        <v>1146307</v>
      </c>
      <c r="BF63" s="24">
        <f t="shared" si="107"/>
        <v>67071.8</v>
      </c>
      <c r="BG63" s="24">
        <f t="shared" si="107"/>
        <v>111894</v>
      </c>
      <c r="BH63" s="24">
        <f t="shared" si="107"/>
        <v>1586161</v>
      </c>
      <c r="BI63" s="24">
        <f t="shared" si="107"/>
        <v>173571</v>
      </c>
      <c r="BJ63" s="24">
        <f t="shared" si="107"/>
        <v>89513</v>
      </c>
      <c r="BK63" s="24">
        <f t="shared" si="107"/>
        <v>92408</v>
      </c>
      <c r="BL63" s="24">
        <f t="shared" si="107"/>
        <v>442064</v>
      </c>
      <c r="BM63" s="24">
        <f t="shared" si="107"/>
        <v>763461</v>
      </c>
      <c r="BN63" s="24">
        <f t="shared" si="107"/>
        <v>52537</v>
      </c>
      <c r="BO63" s="24">
        <f t="shared" si="107"/>
        <v>120098</v>
      </c>
      <c r="BP63" s="24">
        <f t="shared" si="107"/>
        <v>158868</v>
      </c>
      <c r="BQ63" s="24">
        <f t="shared" ref="BQ63:EB63" si="108">+BQ18-BQ17</f>
        <v>210628</v>
      </c>
      <c r="BR63" s="24">
        <f t="shared" si="108"/>
        <v>38980</v>
      </c>
      <c r="BS63" s="24">
        <f t="shared" si="108"/>
        <v>395127</v>
      </c>
      <c r="BT63" s="24">
        <f t="shared" si="108"/>
        <v>342694</v>
      </c>
      <c r="BU63" s="24">
        <f t="shared" si="108"/>
        <v>42407</v>
      </c>
      <c r="BV63" s="24">
        <f t="shared" si="108"/>
        <v>30046</v>
      </c>
      <c r="BW63" s="24">
        <f t="shared" si="108"/>
        <v>12184.599999999999</v>
      </c>
      <c r="BX63" s="24">
        <f t="shared" si="108"/>
        <v>106108</v>
      </c>
      <c r="BY63" s="24">
        <f t="shared" si="108"/>
        <v>116913</v>
      </c>
      <c r="BZ63" s="24">
        <f t="shared" si="108"/>
        <v>11559</v>
      </c>
      <c r="CA63" s="24">
        <f t="shared" si="108"/>
        <v>23074</v>
      </c>
      <c r="CB63" s="24">
        <f t="shared" si="108"/>
        <v>19842</v>
      </c>
      <c r="CC63" s="24">
        <f t="shared" si="108"/>
        <v>-13156</v>
      </c>
      <c r="CD63" s="24">
        <f t="shared" si="108"/>
        <v>4085267</v>
      </c>
      <c r="CE63" s="24">
        <f t="shared" si="108"/>
        <v>45785</v>
      </c>
      <c r="CF63" s="24">
        <f t="shared" si="108"/>
        <v>28015</v>
      </c>
      <c r="CG63" s="24">
        <f t="shared" si="108"/>
        <v>79961</v>
      </c>
      <c r="CH63" s="24">
        <f t="shared" si="108"/>
        <v>60291</v>
      </c>
      <c r="CI63" s="24">
        <f t="shared" si="108"/>
        <v>34388</v>
      </c>
      <c r="CJ63" s="24">
        <f t="shared" si="108"/>
        <v>25565</v>
      </c>
      <c r="CK63" s="24">
        <f t="shared" si="108"/>
        <v>58778</v>
      </c>
      <c r="CL63" s="24">
        <f t="shared" si="108"/>
        <v>72203.899999999994</v>
      </c>
      <c r="CM63" s="24">
        <f t="shared" si="108"/>
        <v>461599</v>
      </c>
      <c r="CN63" s="24">
        <f t="shared" si="108"/>
        <v>113425</v>
      </c>
      <c r="CO63" s="24">
        <f t="shared" si="108"/>
        <v>114632.09999999999</v>
      </c>
      <c r="CP63" s="24">
        <f t="shared" si="108"/>
        <v>1723070</v>
      </c>
      <c r="CQ63" s="24">
        <f t="shared" si="108"/>
        <v>1019435</v>
      </c>
      <c r="CR63" s="24">
        <f t="shared" si="108"/>
        <v>78804</v>
      </c>
      <c r="CS63" s="24">
        <f t="shared" si="108"/>
        <v>59419</v>
      </c>
      <c r="CT63" s="24">
        <f t="shared" si="108"/>
        <v>42467</v>
      </c>
      <c r="CU63" s="24">
        <f t="shared" si="108"/>
        <v>52654</v>
      </c>
      <c r="CV63" s="24">
        <f t="shared" si="108"/>
        <v>18083</v>
      </c>
      <c r="CW63" s="24">
        <f t="shared" si="108"/>
        <v>-2535</v>
      </c>
      <c r="CX63" s="24">
        <f t="shared" si="108"/>
        <v>44532</v>
      </c>
      <c r="CY63" s="24">
        <f t="shared" si="108"/>
        <v>54271</v>
      </c>
      <c r="CZ63" s="24">
        <f t="shared" si="108"/>
        <v>71809</v>
      </c>
      <c r="DA63" s="24">
        <f t="shared" si="108"/>
        <v>80508</v>
      </c>
      <c r="DB63" s="24">
        <f t="shared" si="108"/>
        <v>140170</v>
      </c>
      <c r="DC63" s="24">
        <f t="shared" si="108"/>
        <v>43706</v>
      </c>
      <c r="DD63" s="24">
        <f t="shared" si="108"/>
        <v>41530</v>
      </c>
      <c r="DE63" s="24">
        <f t="shared" si="108"/>
        <v>53941</v>
      </c>
      <c r="DF63" s="24">
        <f t="shared" si="108"/>
        <v>13497</v>
      </c>
      <c r="DG63" s="24">
        <f t="shared" si="108"/>
        <v>28609</v>
      </c>
      <c r="DH63" s="24">
        <f t="shared" si="108"/>
        <v>2487050</v>
      </c>
      <c r="DI63" s="24">
        <f t="shared" si="108"/>
        <v>0</v>
      </c>
      <c r="DJ63" s="24">
        <f t="shared" si="108"/>
        <v>163646</v>
      </c>
      <c r="DK63" s="24">
        <f t="shared" si="108"/>
        <v>381365</v>
      </c>
      <c r="DL63" s="24">
        <f t="shared" si="108"/>
        <v>65804.900000000009</v>
      </c>
      <c r="DM63" s="24">
        <f t="shared" si="108"/>
        <v>50272</v>
      </c>
      <c r="DN63" s="24">
        <f t="shared" si="108"/>
        <v>434970</v>
      </c>
      <c r="DO63" s="24">
        <f t="shared" si="108"/>
        <v>60860</v>
      </c>
      <c r="DP63" s="24">
        <f t="shared" si="108"/>
        <v>109610</v>
      </c>
      <c r="DQ63" s="24">
        <f t="shared" si="108"/>
        <v>185021</v>
      </c>
      <c r="DR63" s="24">
        <f t="shared" si="108"/>
        <v>41945</v>
      </c>
      <c r="DS63" s="24">
        <f t="shared" si="108"/>
        <v>78076</v>
      </c>
      <c r="DT63" s="24">
        <f t="shared" si="108"/>
        <v>59479</v>
      </c>
      <c r="DU63" s="24">
        <f t="shared" si="108"/>
        <v>39758</v>
      </c>
      <c r="DV63" s="24">
        <f t="shared" si="108"/>
        <v>6022</v>
      </c>
      <c r="DW63" s="24">
        <f t="shared" si="108"/>
        <v>38136</v>
      </c>
      <c r="DX63" s="24">
        <f>+DX18-DX17</f>
        <v>12022</v>
      </c>
      <c r="DY63" s="24">
        <f t="shared" si="108"/>
        <v>22214</v>
      </c>
      <c r="DZ63" s="24">
        <f t="shared" si="108"/>
        <v>6932</v>
      </c>
      <c r="EA63" s="24">
        <f t="shared" si="108"/>
        <v>33467</v>
      </c>
      <c r="EB63" s="24">
        <f t="shared" si="108"/>
        <v>248058</v>
      </c>
      <c r="EC63" s="24">
        <f t="shared" ref="EC63:ER63" si="109">+EC18-EC17</f>
        <v>81186</v>
      </c>
      <c r="ED63" s="24">
        <f t="shared" si="109"/>
        <v>76955</v>
      </c>
      <c r="EE63" s="24">
        <f t="shared" si="109"/>
        <v>69254</v>
      </c>
      <c r="EF63" s="24">
        <f t="shared" si="109"/>
        <v>98648</v>
      </c>
      <c r="EG63" s="24">
        <f t="shared" si="109"/>
        <v>20566</v>
      </c>
      <c r="EH63" s="24">
        <f t="shared" si="109"/>
        <v>51651</v>
      </c>
      <c r="EI63" s="24">
        <f t="shared" si="109"/>
        <v>19816</v>
      </c>
      <c r="EJ63" s="24">
        <f t="shared" si="109"/>
        <v>17885</v>
      </c>
      <c r="EK63" s="24">
        <f t="shared" si="109"/>
        <v>417799</v>
      </c>
      <c r="EL63" s="24">
        <f t="shared" si="109"/>
        <v>1358480.7</v>
      </c>
      <c r="EM63" s="24">
        <f t="shared" si="109"/>
        <v>66691</v>
      </c>
      <c r="EN63" s="24">
        <f t="shared" si="109"/>
        <v>44650</v>
      </c>
      <c r="EO63" s="24">
        <f t="shared" si="109"/>
        <v>64221</v>
      </c>
      <c r="EP63" s="24">
        <f t="shared" si="109"/>
        <v>38376</v>
      </c>
      <c r="EQ63" s="24">
        <f t="shared" si="109"/>
        <v>32043</v>
      </c>
      <c r="ER63" s="24">
        <f t="shared" si="109"/>
        <v>44723</v>
      </c>
      <c r="ES63" s="24">
        <f>+GD18-GD17</f>
        <v>0</v>
      </c>
      <c r="ET63" s="24">
        <f t="shared" ref="ET63:FZ63" si="110">+ET18-ET17</f>
        <v>74055</v>
      </c>
      <c r="EU63" s="24">
        <f t="shared" si="110"/>
        <v>1643</v>
      </c>
      <c r="EV63" s="24">
        <f t="shared" si="110"/>
        <v>29569</v>
      </c>
      <c r="EW63" s="24">
        <f t="shared" si="110"/>
        <v>52980</v>
      </c>
      <c r="EX63" s="24">
        <f t="shared" si="110"/>
        <v>0</v>
      </c>
      <c r="EY63" s="24">
        <f t="shared" si="110"/>
        <v>16612</v>
      </c>
      <c r="EZ63" s="24">
        <f t="shared" si="110"/>
        <v>24489</v>
      </c>
      <c r="FA63" s="24">
        <f t="shared" si="110"/>
        <v>24003</v>
      </c>
      <c r="FB63" s="24">
        <f t="shared" si="110"/>
        <v>21486</v>
      </c>
      <c r="FC63" s="24">
        <f t="shared" si="110"/>
        <v>266752</v>
      </c>
      <c r="FD63" s="24">
        <f t="shared" si="110"/>
        <v>92408</v>
      </c>
      <c r="FE63" s="24">
        <f t="shared" si="110"/>
        <v>87455</v>
      </c>
      <c r="FF63" s="24">
        <f t="shared" si="110"/>
        <v>76765</v>
      </c>
      <c r="FG63" s="24">
        <f t="shared" si="110"/>
        <v>38766</v>
      </c>
      <c r="FH63" s="24">
        <f t="shared" si="110"/>
        <v>58442</v>
      </c>
      <c r="FI63" s="24">
        <f t="shared" si="110"/>
        <v>34810</v>
      </c>
      <c r="FJ63" s="24">
        <f t="shared" si="110"/>
        <v>46930</v>
      </c>
      <c r="FK63" s="24">
        <f t="shared" si="110"/>
        <v>158668</v>
      </c>
      <c r="FL63" s="24">
        <f t="shared" si="110"/>
        <v>110047</v>
      </c>
      <c r="FM63" s="24">
        <f t="shared" si="110"/>
        <v>399983</v>
      </c>
      <c r="FN63" s="24">
        <f t="shared" si="110"/>
        <v>280916.5</v>
      </c>
      <c r="FO63" s="24">
        <f t="shared" si="110"/>
        <v>260224</v>
      </c>
      <c r="FP63" s="24">
        <f t="shared" si="110"/>
        <v>766752</v>
      </c>
      <c r="FQ63" s="24">
        <f t="shared" si="110"/>
        <v>159827</v>
      </c>
      <c r="FR63" s="24">
        <f t="shared" si="110"/>
        <v>126658</v>
      </c>
      <c r="FS63" s="24">
        <f t="shared" si="110"/>
        <v>204042</v>
      </c>
      <c r="FT63" s="24">
        <f t="shared" si="110"/>
        <v>13182</v>
      </c>
      <c r="FU63" s="24">
        <f t="shared" si="110"/>
        <v>65357</v>
      </c>
      <c r="FV63" s="24">
        <f t="shared" si="110"/>
        <v>69970</v>
      </c>
      <c r="FW63" s="24">
        <f t="shared" si="110"/>
        <v>105468.29999999999</v>
      </c>
      <c r="FX63" s="24">
        <f t="shared" si="110"/>
        <v>136628</v>
      </c>
      <c r="FY63" s="24">
        <f t="shared" si="110"/>
        <v>72591</v>
      </c>
      <c r="FZ63" s="24">
        <f t="shared" si="110"/>
        <v>22304</v>
      </c>
      <c r="GA63" s="24">
        <f>+GA18-GA17</f>
        <v>263937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49081603.000000007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V66"/>
  <sheetViews>
    <sheetView workbookViewId="0">
      <selection activeCell="CV2" sqref="A2:XFD2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617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28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</row>
    <row r="8" spans="1:193" ht="25.5" customHeight="1">
      <c r="B8" t="s">
        <v>525</v>
      </c>
      <c r="C8" s="16">
        <v>1</v>
      </c>
      <c r="E8" s="29">
        <v>2420267</v>
      </c>
      <c r="F8" s="29">
        <v>9252771.2100000009</v>
      </c>
      <c r="G8" s="29">
        <v>2046516.81</v>
      </c>
      <c r="H8" s="29">
        <v>6134852</v>
      </c>
      <c r="I8" s="29">
        <v>401504.14</v>
      </c>
      <c r="J8" s="29">
        <v>267245</v>
      </c>
      <c r="K8" s="29">
        <v>2485745.88</v>
      </c>
      <c r="L8" s="29">
        <v>419338.44</v>
      </c>
      <c r="M8" s="29">
        <v>107560.27</v>
      </c>
      <c r="N8" s="29">
        <v>728245</v>
      </c>
      <c r="O8" s="29">
        <v>655230.43999999994</v>
      </c>
      <c r="P8" s="29">
        <v>19021945.969999999</v>
      </c>
      <c r="Q8" s="29">
        <v>4179988</v>
      </c>
      <c r="R8" s="29">
        <v>40540.35</v>
      </c>
      <c r="S8" s="29">
        <v>6738359.0499999998</v>
      </c>
      <c r="T8" s="29">
        <v>239756.68</v>
      </c>
      <c r="U8" s="29">
        <v>538276.02</v>
      </c>
      <c r="V8" s="29">
        <v>107209.19</v>
      </c>
      <c r="W8" s="29">
        <v>34335.980000000003</v>
      </c>
      <c r="X8" s="29">
        <v>82739.73</v>
      </c>
      <c r="Y8" s="29">
        <v>25515.02</v>
      </c>
      <c r="Z8" s="29">
        <v>44928.07</v>
      </c>
      <c r="AA8" s="29">
        <v>95062.62</v>
      </c>
      <c r="AB8" s="29">
        <v>115184.77</v>
      </c>
      <c r="AC8" s="29">
        <v>7809975.04</v>
      </c>
      <c r="AD8" s="29">
        <v>14932473</v>
      </c>
      <c r="AE8" s="29">
        <v>344998</v>
      </c>
      <c r="AF8" s="29">
        <v>160225.04</v>
      </c>
      <c r="AG8" s="29">
        <v>166312.29999999999</v>
      </c>
      <c r="AH8" s="29">
        <v>100634.21</v>
      </c>
      <c r="AI8" s="29">
        <v>818652.58</v>
      </c>
      <c r="AJ8" s="29">
        <v>285120</v>
      </c>
      <c r="AK8" s="29">
        <v>102260.27</v>
      </c>
      <c r="AL8" s="29">
        <v>109775.17</v>
      </c>
      <c r="AM8" s="29">
        <v>109510.35</v>
      </c>
      <c r="AN8" s="29">
        <v>159126</v>
      </c>
      <c r="AO8" s="29">
        <v>123123.09</v>
      </c>
      <c r="AP8" s="29">
        <v>136790.99</v>
      </c>
      <c r="AQ8" s="29">
        <v>1314633</v>
      </c>
      <c r="AR8" s="29">
        <v>25024846.449999999</v>
      </c>
      <c r="AS8" s="29">
        <v>163787.12</v>
      </c>
      <c r="AT8" s="29">
        <v>20409340</v>
      </c>
      <c r="AU8" s="29">
        <v>2161417.0099999998</v>
      </c>
      <c r="AV8" s="29">
        <v>828729</v>
      </c>
      <c r="AW8" s="29">
        <v>69620.44</v>
      </c>
      <c r="AX8" s="29">
        <v>211781.25</v>
      </c>
      <c r="AY8" s="29">
        <v>111125</v>
      </c>
      <c r="AZ8" s="29">
        <v>30321.03</v>
      </c>
      <c r="BA8" s="29">
        <v>284933.09000000003</v>
      </c>
      <c r="BB8" s="29">
        <v>2782320.5</v>
      </c>
      <c r="BC8" s="29">
        <v>2845360.33</v>
      </c>
      <c r="BD8" s="29">
        <v>3046976</v>
      </c>
      <c r="BE8" s="29">
        <v>4405148.8499999996</v>
      </c>
      <c r="BF8" s="29">
        <v>194263.99</v>
      </c>
      <c r="BG8" s="29">
        <v>497821.38</v>
      </c>
      <c r="BH8" s="29">
        <v>6927960.7199999997</v>
      </c>
      <c r="BI8" s="29">
        <v>878465.98</v>
      </c>
      <c r="BJ8" s="29">
        <v>380823.03999999998</v>
      </c>
      <c r="BK8" s="29">
        <v>251861.29</v>
      </c>
      <c r="BL8" s="29">
        <v>2159905.81</v>
      </c>
      <c r="BM8" s="29">
        <v>4106743.46</v>
      </c>
      <c r="BN8" s="29">
        <v>79901.009999999995</v>
      </c>
      <c r="BO8" s="29">
        <v>251112.7</v>
      </c>
      <c r="BP8" s="29">
        <v>535915.57999999996</v>
      </c>
      <c r="BQ8" s="29">
        <v>640949.17000000004</v>
      </c>
      <c r="BR8" s="29">
        <v>209154.11</v>
      </c>
      <c r="BS8" s="29">
        <v>1430407</v>
      </c>
      <c r="BT8" s="29">
        <v>1347874.56</v>
      </c>
      <c r="BU8" s="29">
        <v>245730.38</v>
      </c>
      <c r="BV8" s="29">
        <v>174615.94</v>
      </c>
      <c r="BW8" s="29">
        <v>90943</v>
      </c>
      <c r="BX8" s="29">
        <v>408974</v>
      </c>
      <c r="BY8" s="29">
        <v>501654.06</v>
      </c>
      <c r="BZ8" s="29">
        <v>1498</v>
      </c>
      <c r="CA8" s="29">
        <v>248578</v>
      </c>
      <c r="CB8" s="29">
        <v>34995.18</v>
      </c>
      <c r="CC8" s="29">
        <v>182712.11</v>
      </c>
      <c r="CD8" s="29">
        <v>20842083.530000001</v>
      </c>
      <c r="CE8" s="29">
        <v>105277.01</v>
      </c>
      <c r="CF8" s="29">
        <v>32041</v>
      </c>
      <c r="CG8" s="29">
        <v>133426.94</v>
      </c>
      <c r="CH8" s="29">
        <v>80921.48</v>
      </c>
      <c r="CI8" s="29">
        <v>76189.67</v>
      </c>
      <c r="CJ8" s="29">
        <v>28016</v>
      </c>
      <c r="CK8" s="29">
        <v>153651.92000000001</v>
      </c>
      <c r="CL8" s="29">
        <v>312136.76</v>
      </c>
      <c r="CM8" s="29">
        <v>1236640.94</v>
      </c>
      <c r="CN8" s="29">
        <v>685454.88</v>
      </c>
      <c r="CO8" s="29">
        <v>393188.35</v>
      </c>
      <c r="CP8" s="29">
        <v>7140310.1900000004</v>
      </c>
      <c r="CQ8" s="29">
        <v>4306070</v>
      </c>
      <c r="CR8" s="29">
        <v>359188.28</v>
      </c>
      <c r="CS8" s="29">
        <v>426848.28</v>
      </c>
      <c r="CT8" s="29">
        <v>166592.32000000001</v>
      </c>
      <c r="CU8" s="29">
        <v>187214</v>
      </c>
      <c r="CV8" s="29">
        <v>65142.53</v>
      </c>
      <c r="CW8" s="29">
        <v>30004.52</v>
      </c>
      <c r="CX8" s="29">
        <v>41472.949999999997</v>
      </c>
      <c r="CY8" s="29">
        <v>86269</v>
      </c>
      <c r="CZ8" s="29">
        <v>136680.97</v>
      </c>
      <c r="DA8" s="29">
        <v>77120.08</v>
      </c>
      <c r="DB8" s="29">
        <v>598021.67000000004</v>
      </c>
      <c r="DC8" s="29">
        <v>112157.95</v>
      </c>
      <c r="DD8" s="29">
        <v>121008.17</v>
      </c>
      <c r="DE8" s="29">
        <v>133436.9</v>
      </c>
      <c r="DF8" s="29">
        <v>71650.06</v>
      </c>
      <c r="DG8" s="29">
        <v>79080.84</v>
      </c>
      <c r="DH8" s="29">
        <v>6106021</v>
      </c>
      <c r="DI8" s="29">
        <v>36128.080000000002</v>
      </c>
      <c r="DJ8" s="29">
        <v>515868.76</v>
      </c>
      <c r="DK8" s="29">
        <v>1022687.93</v>
      </c>
      <c r="DL8" s="29">
        <v>162062.19</v>
      </c>
      <c r="DM8" s="29">
        <v>107861.05</v>
      </c>
      <c r="DN8" s="29">
        <v>1636602.64</v>
      </c>
      <c r="DO8" s="29">
        <v>178110.41</v>
      </c>
      <c r="DP8" s="29">
        <v>408995.46</v>
      </c>
      <c r="DQ8" s="29">
        <v>553073.35</v>
      </c>
      <c r="DR8" s="29">
        <v>111328</v>
      </c>
      <c r="DS8" s="29">
        <v>176657.94</v>
      </c>
      <c r="DT8" s="29">
        <v>183421.45</v>
      </c>
      <c r="DU8" s="29">
        <v>143431.48000000001</v>
      </c>
      <c r="DV8" s="29">
        <v>10142.98</v>
      </c>
      <c r="DW8" s="29">
        <v>102689.33</v>
      </c>
      <c r="DX8" s="29">
        <v>32523.54</v>
      </c>
      <c r="DY8" s="29">
        <v>54541.5</v>
      </c>
      <c r="DZ8" s="29">
        <v>19360.98</v>
      </c>
      <c r="EA8" s="29">
        <v>116606</v>
      </c>
      <c r="EB8" s="29">
        <v>641453.77</v>
      </c>
      <c r="EC8" s="29">
        <v>176683.53</v>
      </c>
      <c r="ED8" s="29">
        <v>228060.54</v>
      </c>
      <c r="EE8" s="29">
        <v>123854.67</v>
      </c>
      <c r="EF8" s="29">
        <v>627991</v>
      </c>
      <c r="EG8" s="29">
        <v>55525</v>
      </c>
      <c r="EH8" s="29">
        <v>162958.04999999999</v>
      </c>
      <c r="EI8" s="29">
        <v>149898.70000000001</v>
      </c>
      <c r="EJ8" s="29">
        <v>51231.17</v>
      </c>
      <c r="EK8" s="29">
        <v>2520533.9</v>
      </c>
      <c r="EL8" s="29">
        <v>2389824.39</v>
      </c>
      <c r="EM8" s="29">
        <v>146896.18</v>
      </c>
      <c r="EN8" s="29">
        <v>164942.60999999999</v>
      </c>
      <c r="EO8" s="29">
        <v>145440.76</v>
      </c>
      <c r="EP8" s="29">
        <v>175927.17</v>
      </c>
      <c r="EQ8" s="29">
        <v>87220.26</v>
      </c>
      <c r="ER8" s="29">
        <v>148580.29999999999</v>
      </c>
      <c r="ES8" s="29">
        <v>612993.82999999996</v>
      </c>
      <c r="ET8" s="29">
        <v>162515.42000000001</v>
      </c>
      <c r="EU8" s="29">
        <v>137088.69</v>
      </c>
      <c r="EV8" s="29">
        <v>97584.45</v>
      </c>
      <c r="EW8" s="29">
        <v>144117.12</v>
      </c>
      <c r="EX8" s="29">
        <v>0</v>
      </c>
      <c r="EY8" s="29">
        <v>103460</v>
      </c>
      <c r="EZ8" s="29">
        <v>76547</v>
      </c>
      <c r="FA8" s="29">
        <v>35908.43</v>
      </c>
      <c r="FB8" s="29">
        <v>46895.95</v>
      </c>
      <c r="FC8" s="29">
        <v>1189161.76</v>
      </c>
      <c r="FD8" s="29">
        <v>208843.31</v>
      </c>
      <c r="FE8" s="29">
        <v>1079358.1000000001</v>
      </c>
      <c r="FF8" s="29">
        <v>179742.03</v>
      </c>
      <c r="FG8" s="29">
        <v>94770.46</v>
      </c>
      <c r="FH8" s="29">
        <v>115333.62</v>
      </c>
      <c r="FI8" s="29">
        <v>60637.21</v>
      </c>
      <c r="FJ8" s="29">
        <v>94150.18</v>
      </c>
      <c r="FK8" s="29">
        <v>457217.71</v>
      </c>
      <c r="FL8" s="29">
        <v>287981.89</v>
      </c>
      <c r="FM8" s="29">
        <v>840717</v>
      </c>
      <c r="FN8" s="29">
        <v>1067386.8999999999</v>
      </c>
      <c r="FO8" s="29">
        <v>784951.65</v>
      </c>
      <c r="FP8" s="29">
        <v>4725725.1900000004</v>
      </c>
      <c r="FQ8" s="29">
        <v>531015</v>
      </c>
      <c r="FR8" s="29">
        <v>832649.45</v>
      </c>
      <c r="FS8" s="29">
        <v>417323.45</v>
      </c>
      <c r="FT8" s="29">
        <v>115856.96000000001</v>
      </c>
      <c r="FU8" s="29">
        <v>147845.73000000001</v>
      </c>
      <c r="FV8" s="29">
        <v>89084.85</v>
      </c>
      <c r="FW8" s="29">
        <v>337541.01</v>
      </c>
      <c r="FX8" s="29">
        <v>393514.91</v>
      </c>
      <c r="FY8" s="29">
        <v>195511.89</v>
      </c>
      <c r="FZ8" s="29">
        <v>68317.63</v>
      </c>
      <c r="GA8" s="29">
        <v>1444056.66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242083531.91999978</v>
      </c>
      <c r="GI8" s="3"/>
      <c r="GJ8" s="31"/>
    </row>
    <row r="9" spans="1:193" ht="26.25">
      <c r="B9" s="42" t="s">
        <v>618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1038</v>
      </c>
      <c r="F10" s="2">
        <v>6678.9</v>
      </c>
      <c r="G10" s="2">
        <v>1312.7</v>
      </c>
      <c r="H10" s="2">
        <v>8555</v>
      </c>
      <c r="I10" s="2">
        <v>1393</v>
      </c>
      <c r="J10" s="2">
        <v>776</v>
      </c>
      <c r="K10" s="2">
        <v>1525</v>
      </c>
      <c r="L10" s="2">
        <v>793</v>
      </c>
      <c r="M10" s="2">
        <v>308</v>
      </c>
      <c r="N10" s="2">
        <v>503.6</v>
      </c>
      <c r="O10" s="2">
        <v>347.4</v>
      </c>
      <c r="P10" s="2">
        <v>12806</v>
      </c>
      <c r="Q10" s="2">
        <v>3957.5</v>
      </c>
      <c r="R10" s="2">
        <v>140</v>
      </c>
      <c r="S10" s="2">
        <v>6696.4</v>
      </c>
      <c r="T10" s="2">
        <v>630</v>
      </c>
      <c r="U10" s="2">
        <v>820.6</v>
      </c>
      <c r="V10" s="2">
        <v>498.5</v>
      </c>
      <c r="W10" s="2">
        <v>324</v>
      </c>
      <c r="X10" s="2">
        <v>425</v>
      </c>
      <c r="Y10" s="2">
        <v>129</v>
      </c>
      <c r="Z10" s="2">
        <v>177</v>
      </c>
      <c r="AA10" s="2">
        <v>377.4</v>
      </c>
      <c r="AB10" s="2">
        <v>240</v>
      </c>
      <c r="AC10" s="2">
        <v>9689</v>
      </c>
      <c r="AD10" s="2">
        <v>13738</v>
      </c>
      <c r="AE10" s="2">
        <v>423</v>
      </c>
      <c r="AF10" s="2">
        <v>289</v>
      </c>
      <c r="AG10" s="2">
        <v>497</v>
      </c>
      <c r="AH10" s="2">
        <v>367</v>
      </c>
      <c r="AI10" s="2">
        <v>1967</v>
      </c>
      <c r="AJ10" s="2">
        <v>625</v>
      </c>
      <c r="AK10" s="2">
        <v>290.5</v>
      </c>
      <c r="AL10" s="2">
        <v>324</v>
      </c>
      <c r="AM10" s="2">
        <v>481</v>
      </c>
      <c r="AN10" s="2">
        <v>179</v>
      </c>
      <c r="AO10" s="2">
        <v>418</v>
      </c>
      <c r="AP10" s="2">
        <v>356</v>
      </c>
      <c r="AQ10" s="2">
        <v>2157</v>
      </c>
      <c r="AR10" s="2">
        <v>15601.7</v>
      </c>
      <c r="AS10" s="2">
        <v>580.9</v>
      </c>
      <c r="AT10" s="2">
        <v>21332.9</v>
      </c>
      <c r="AU10" s="2">
        <v>2447</v>
      </c>
      <c r="AV10" s="2">
        <v>1389</v>
      </c>
      <c r="AW10" s="2">
        <v>3750</v>
      </c>
      <c r="AX10" s="2">
        <v>663.6</v>
      </c>
      <c r="AY10" s="2">
        <v>312</v>
      </c>
      <c r="AZ10" s="2">
        <v>297</v>
      </c>
      <c r="BA10" s="2">
        <v>841.2</v>
      </c>
      <c r="BB10" s="2">
        <v>2612</v>
      </c>
      <c r="BC10" s="2">
        <v>3901</v>
      </c>
      <c r="BD10" s="2">
        <v>3636.4</v>
      </c>
      <c r="BE10" s="2">
        <v>7379.7</v>
      </c>
      <c r="BF10" s="2">
        <v>441</v>
      </c>
      <c r="BG10" s="2">
        <v>711</v>
      </c>
      <c r="BH10" s="2">
        <v>9891.5</v>
      </c>
      <c r="BI10" s="2">
        <v>1085</v>
      </c>
      <c r="BJ10" s="2">
        <v>630</v>
      </c>
      <c r="BK10" s="2">
        <v>1022</v>
      </c>
      <c r="BL10" s="2">
        <v>2772.8</v>
      </c>
      <c r="BM10" s="2">
        <v>4649.1000000000004</v>
      </c>
      <c r="BN10" s="2">
        <v>363.1</v>
      </c>
      <c r="BO10" s="2">
        <v>719.4</v>
      </c>
      <c r="BP10" s="2">
        <v>1006</v>
      </c>
      <c r="BQ10" s="2">
        <v>1252.2</v>
      </c>
      <c r="BR10" s="2">
        <v>431.9</v>
      </c>
      <c r="BS10" s="2">
        <v>1577</v>
      </c>
      <c r="BT10" s="2">
        <v>2368.1</v>
      </c>
      <c r="BU10" s="2">
        <v>471</v>
      </c>
      <c r="BV10" s="2">
        <v>286</v>
      </c>
      <c r="BW10" s="2">
        <v>402.9</v>
      </c>
      <c r="BX10" s="2">
        <v>686</v>
      </c>
      <c r="BY10" s="2">
        <v>894</v>
      </c>
      <c r="BZ10" s="2">
        <v>40</v>
      </c>
      <c r="CA10" s="2">
        <v>601</v>
      </c>
      <c r="CB10" s="2">
        <v>159</v>
      </c>
      <c r="CC10" s="2">
        <v>666</v>
      </c>
      <c r="CD10" s="2">
        <v>23566</v>
      </c>
      <c r="CE10" s="2">
        <v>430</v>
      </c>
      <c r="CF10" s="2">
        <v>186</v>
      </c>
      <c r="CG10" s="2">
        <v>552</v>
      </c>
      <c r="CH10" s="2">
        <v>412</v>
      </c>
      <c r="CI10" s="2">
        <v>238</v>
      </c>
      <c r="CJ10" s="2">
        <v>220</v>
      </c>
      <c r="CK10" s="2">
        <v>518</v>
      </c>
      <c r="CL10" s="2">
        <v>328.8</v>
      </c>
      <c r="CM10" s="2">
        <v>2265.6</v>
      </c>
      <c r="CN10" s="2">
        <v>656</v>
      </c>
      <c r="CO10" s="2">
        <v>855.2</v>
      </c>
      <c r="CP10" s="2">
        <v>9558</v>
      </c>
      <c r="CQ10" s="2">
        <v>6073</v>
      </c>
      <c r="CR10" s="2">
        <v>567.29999999999995</v>
      </c>
      <c r="CS10" s="2">
        <v>418</v>
      </c>
      <c r="CT10" s="2">
        <v>291</v>
      </c>
      <c r="CU10" s="2">
        <v>396</v>
      </c>
      <c r="CV10" s="2">
        <v>154</v>
      </c>
      <c r="CW10" s="2">
        <v>512.70000000000005</v>
      </c>
      <c r="CX10" s="2">
        <v>482.3</v>
      </c>
      <c r="CY10" s="2">
        <v>404</v>
      </c>
      <c r="CZ10" s="2">
        <v>810</v>
      </c>
      <c r="DA10" s="2">
        <v>502</v>
      </c>
      <c r="DB10" s="2">
        <v>1023</v>
      </c>
      <c r="DC10" s="2">
        <v>328</v>
      </c>
      <c r="DD10" s="2">
        <v>308</v>
      </c>
      <c r="DE10" s="2">
        <v>507</v>
      </c>
      <c r="DF10" s="2">
        <v>104</v>
      </c>
      <c r="DG10" s="2">
        <v>179</v>
      </c>
      <c r="DH10" s="2">
        <v>9311</v>
      </c>
      <c r="DI10" s="2">
        <v>784</v>
      </c>
      <c r="DJ10" s="2">
        <v>916</v>
      </c>
      <c r="DK10" s="2">
        <v>2443</v>
      </c>
      <c r="DL10" s="2">
        <v>369.9</v>
      </c>
      <c r="DM10" s="2">
        <v>246</v>
      </c>
      <c r="DN10" s="2">
        <v>2491</v>
      </c>
      <c r="DO10" s="2">
        <v>477</v>
      </c>
      <c r="DP10" s="2">
        <v>613</v>
      </c>
      <c r="DQ10" s="2">
        <v>1097.2</v>
      </c>
      <c r="DR10" s="2">
        <v>138</v>
      </c>
      <c r="DS10" s="2">
        <v>491</v>
      </c>
      <c r="DT10" s="2">
        <v>373</v>
      </c>
      <c r="DU10" s="2">
        <v>205</v>
      </c>
      <c r="DV10" s="2">
        <v>50</v>
      </c>
      <c r="DW10" s="2">
        <v>387</v>
      </c>
      <c r="DX10" s="2">
        <v>101</v>
      </c>
      <c r="DY10" s="2">
        <v>145</v>
      </c>
      <c r="DZ10" s="2">
        <v>48</v>
      </c>
      <c r="EA10" s="2">
        <v>207</v>
      </c>
      <c r="EB10" s="2">
        <v>1337</v>
      </c>
      <c r="EC10" s="2">
        <v>566</v>
      </c>
      <c r="ED10" s="2">
        <v>661</v>
      </c>
      <c r="EE10" s="2">
        <v>510</v>
      </c>
      <c r="EF10" s="2">
        <v>452</v>
      </c>
      <c r="EG10" s="2">
        <v>183</v>
      </c>
      <c r="EH10" s="2">
        <v>491</v>
      </c>
      <c r="EI10" s="2">
        <v>419</v>
      </c>
      <c r="EJ10" s="2">
        <v>145.5</v>
      </c>
      <c r="EK10" s="2">
        <v>2056</v>
      </c>
      <c r="EL10" s="2">
        <v>4665</v>
      </c>
      <c r="EM10" s="2">
        <v>574</v>
      </c>
      <c r="EN10" s="2">
        <v>478.9</v>
      </c>
      <c r="EO10" s="2">
        <v>565</v>
      </c>
      <c r="EP10" s="2">
        <v>276</v>
      </c>
      <c r="EQ10" s="2">
        <v>260.89999999999998</v>
      </c>
      <c r="ER10" s="2">
        <v>421.6</v>
      </c>
      <c r="ES10" s="2">
        <v>654</v>
      </c>
      <c r="ET10" s="2">
        <v>365</v>
      </c>
      <c r="EU10" s="2">
        <v>260</v>
      </c>
      <c r="EV10" s="2">
        <v>321</v>
      </c>
      <c r="EW10" s="2">
        <v>374.5</v>
      </c>
      <c r="EX10" s="2">
        <v>0</v>
      </c>
      <c r="EY10" s="2">
        <v>83.9</v>
      </c>
      <c r="EZ10" s="2">
        <v>131</v>
      </c>
      <c r="FA10" s="2">
        <v>175</v>
      </c>
      <c r="FB10" s="2">
        <v>111</v>
      </c>
      <c r="FC10" s="2">
        <v>1550</v>
      </c>
      <c r="FD10" s="2">
        <v>586</v>
      </c>
      <c r="FE10" s="2">
        <v>1917.7</v>
      </c>
      <c r="FF10" s="2">
        <v>659.2</v>
      </c>
      <c r="FG10" s="2">
        <v>272</v>
      </c>
      <c r="FH10" s="2">
        <v>300</v>
      </c>
      <c r="FI10" s="2">
        <v>214</v>
      </c>
      <c r="FJ10" s="2">
        <v>330</v>
      </c>
      <c r="FK10" s="2">
        <v>979</v>
      </c>
      <c r="FL10" s="2">
        <v>591.29999999999995</v>
      </c>
      <c r="FM10" s="2">
        <v>2190</v>
      </c>
      <c r="FN10" s="2">
        <v>1928.1</v>
      </c>
      <c r="FO10" s="2">
        <v>1168</v>
      </c>
      <c r="FP10" s="2">
        <v>3986</v>
      </c>
      <c r="FQ10" s="2">
        <v>961</v>
      </c>
      <c r="FR10" s="2">
        <v>1017</v>
      </c>
      <c r="FS10" s="2">
        <v>1200</v>
      </c>
      <c r="FT10" s="2">
        <v>306</v>
      </c>
      <c r="FU10" s="2">
        <v>474</v>
      </c>
      <c r="FV10" s="2">
        <v>285</v>
      </c>
      <c r="FW10" s="2">
        <v>881.1</v>
      </c>
      <c r="FX10" s="2">
        <v>1292</v>
      </c>
      <c r="FY10" s="2">
        <v>568</v>
      </c>
      <c r="FZ10" s="2">
        <v>269</v>
      </c>
      <c r="GA10" s="2">
        <v>1886.2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296208.80000000005</v>
      </c>
      <c r="GI10" s="34"/>
    </row>
    <row r="11" spans="1:193" ht="26.25">
      <c r="B11" s="32" t="s">
        <v>619</v>
      </c>
      <c r="C11" s="16">
        <v>4</v>
      </c>
      <c r="E11" s="1">
        <v>171</v>
      </c>
      <c r="F11" s="1">
        <v>174</v>
      </c>
      <c r="G11" s="1">
        <v>169</v>
      </c>
      <c r="H11" s="1">
        <v>174</v>
      </c>
      <c r="I11" s="1">
        <v>147</v>
      </c>
      <c r="J11" s="1">
        <v>163</v>
      </c>
      <c r="K11" s="1">
        <v>172</v>
      </c>
      <c r="L11" s="1">
        <v>169</v>
      </c>
      <c r="M11" s="1">
        <v>143</v>
      </c>
      <c r="N11" s="1">
        <v>174</v>
      </c>
      <c r="O11" s="1">
        <v>172</v>
      </c>
      <c r="P11" s="1">
        <v>176</v>
      </c>
      <c r="Q11" s="1">
        <v>174</v>
      </c>
      <c r="R11" s="1">
        <v>145</v>
      </c>
      <c r="S11" s="1">
        <v>175</v>
      </c>
      <c r="T11" s="1">
        <v>163</v>
      </c>
      <c r="U11" s="1">
        <v>166</v>
      </c>
      <c r="V11" s="1">
        <v>144</v>
      </c>
      <c r="W11" s="1">
        <v>141</v>
      </c>
      <c r="X11" s="1">
        <v>144</v>
      </c>
      <c r="Y11" s="1">
        <v>144</v>
      </c>
      <c r="Z11" s="1">
        <v>139</v>
      </c>
      <c r="AA11" s="1">
        <v>144</v>
      </c>
      <c r="AB11" s="1">
        <v>145</v>
      </c>
      <c r="AC11" s="1">
        <v>173</v>
      </c>
      <c r="AD11" s="1">
        <v>172</v>
      </c>
      <c r="AE11" s="1">
        <v>167</v>
      </c>
      <c r="AF11" s="1">
        <v>150</v>
      </c>
      <c r="AG11" s="1">
        <v>164</v>
      </c>
      <c r="AH11" s="1">
        <v>161</v>
      </c>
      <c r="AI11" s="1">
        <v>164</v>
      </c>
      <c r="AJ11" s="1">
        <v>165</v>
      </c>
      <c r="AK11" s="1">
        <v>144</v>
      </c>
      <c r="AL11" s="1">
        <v>145</v>
      </c>
      <c r="AM11" s="1">
        <v>140</v>
      </c>
      <c r="AN11" s="1">
        <v>141</v>
      </c>
      <c r="AO11" s="1">
        <v>143</v>
      </c>
      <c r="AP11" s="1">
        <v>141</v>
      </c>
      <c r="AQ11" s="1">
        <v>168</v>
      </c>
      <c r="AR11" s="1">
        <v>174</v>
      </c>
      <c r="AS11" s="1">
        <v>144</v>
      </c>
      <c r="AT11" s="1">
        <v>171</v>
      </c>
      <c r="AU11" s="1">
        <v>170</v>
      </c>
      <c r="AV11" s="1">
        <v>170</v>
      </c>
      <c r="AW11" s="1">
        <v>142</v>
      </c>
      <c r="AX11" s="1">
        <v>144</v>
      </c>
      <c r="AY11" s="1">
        <v>139</v>
      </c>
      <c r="AZ11" s="1">
        <v>132</v>
      </c>
      <c r="BA11" s="1">
        <v>150</v>
      </c>
      <c r="BB11" s="1">
        <v>176</v>
      </c>
      <c r="BC11" s="1">
        <v>166</v>
      </c>
      <c r="BD11" s="1">
        <v>172</v>
      </c>
      <c r="BE11" s="1">
        <v>170</v>
      </c>
      <c r="BF11" s="1">
        <v>168</v>
      </c>
      <c r="BG11" s="1">
        <v>169</v>
      </c>
      <c r="BH11" s="1">
        <v>171</v>
      </c>
      <c r="BI11" s="1">
        <v>150</v>
      </c>
      <c r="BJ11" s="1">
        <v>147</v>
      </c>
      <c r="BK11" s="1">
        <v>147</v>
      </c>
      <c r="BL11" s="1">
        <v>165</v>
      </c>
      <c r="BM11" s="1">
        <v>166</v>
      </c>
      <c r="BN11" s="1">
        <v>144</v>
      </c>
      <c r="BO11" s="1">
        <v>150</v>
      </c>
      <c r="BP11" s="1">
        <v>171</v>
      </c>
      <c r="BQ11" s="1">
        <v>148</v>
      </c>
      <c r="BR11" s="1">
        <v>142</v>
      </c>
      <c r="BS11" s="1">
        <v>173</v>
      </c>
      <c r="BT11" s="1">
        <v>149</v>
      </c>
      <c r="BU11" s="1">
        <v>144</v>
      </c>
      <c r="BV11" s="1">
        <v>147</v>
      </c>
      <c r="BW11" s="1">
        <v>148</v>
      </c>
      <c r="BX11" s="1">
        <v>146</v>
      </c>
      <c r="BY11" s="1">
        <v>170</v>
      </c>
      <c r="BZ11" s="1">
        <v>107</v>
      </c>
      <c r="CA11" s="1">
        <v>144</v>
      </c>
      <c r="CB11" s="1">
        <v>142</v>
      </c>
      <c r="CC11" s="1">
        <v>147</v>
      </c>
      <c r="CD11" s="1">
        <v>175</v>
      </c>
      <c r="CE11" s="1">
        <v>147</v>
      </c>
      <c r="CF11" s="1">
        <v>146</v>
      </c>
      <c r="CG11" s="1">
        <v>165</v>
      </c>
      <c r="CH11" s="1">
        <v>146</v>
      </c>
      <c r="CI11" s="1">
        <v>170</v>
      </c>
      <c r="CJ11" s="1">
        <v>159</v>
      </c>
      <c r="CK11" s="1">
        <v>147</v>
      </c>
      <c r="CL11" s="1">
        <v>162</v>
      </c>
      <c r="CM11" s="1">
        <v>174</v>
      </c>
      <c r="CN11" s="1">
        <v>168</v>
      </c>
      <c r="CO11" s="1">
        <v>152</v>
      </c>
      <c r="CP11" s="1">
        <v>175</v>
      </c>
      <c r="CQ11" s="1">
        <v>169</v>
      </c>
      <c r="CR11" s="1">
        <v>171</v>
      </c>
      <c r="CS11" s="1">
        <v>152</v>
      </c>
      <c r="CT11" s="1">
        <v>142</v>
      </c>
      <c r="CU11" s="1">
        <v>144</v>
      </c>
      <c r="CV11" s="1">
        <v>135</v>
      </c>
      <c r="CW11" s="1">
        <v>149</v>
      </c>
      <c r="CX11" s="1">
        <v>141</v>
      </c>
      <c r="CY11" s="1">
        <v>150</v>
      </c>
      <c r="CZ11" s="1">
        <v>147</v>
      </c>
      <c r="DA11" s="1">
        <v>142</v>
      </c>
      <c r="DB11" s="1">
        <v>166</v>
      </c>
      <c r="DC11" s="1">
        <v>150</v>
      </c>
      <c r="DD11" s="1">
        <v>164</v>
      </c>
      <c r="DE11" s="1">
        <v>163</v>
      </c>
      <c r="DF11" s="1">
        <v>144</v>
      </c>
      <c r="DG11" s="1">
        <v>146</v>
      </c>
      <c r="DH11" s="1">
        <v>169</v>
      </c>
      <c r="DI11" s="1">
        <v>143</v>
      </c>
      <c r="DJ11" s="1">
        <v>170</v>
      </c>
      <c r="DK11" s="1">
        <v>164</v>
      </c>
      <c r="DL11" s="1">
        <v>164</v>
      </c>
      <c r="DM11" s="1">
        <v>162</v>
      </c>
      <c r="DN11" s="1">
        <v>168</v>
      </c>
      <c r="DO11" s="1">
        <v>163</v>
      </c>
      <c r="DP11" s="1">
        <v>172</v>
      </c>
      <c r="DQ11" s="1">
        <v>173</v>
      </c>
      <c r="DR11" s="1">
        <v>149</v>
      </c>
      <c r="DS11" s="1">
        <v>167</v>
      </c>
      <c r="DT11" s="1">
        <v>167</v>
      </c>
      <c r="DU11" s="1">
        <v>170</v>
      </c>
      <c r="DV11" s="1">
        <v>141</v>
      </c>
      <c r="DW11" s="1">
        <v>163</v>
      </c>
      <c r="DX11" s="1">
        <v>139</v>
      </c>
      <c r="DY11" s="1">
        <v>171</v>
      </c>
      <c r="DZ11" s="1">
        <v>163</v>
      </c>
      <c r="EA11" s="1">
        <v>164</v>
      </c>
      <c r="EB11" s="1">
        <v>170</v>
      </c>
      <c r="EC11" s="1">
        <v>143</v>
      </c>
      <c r="ED11" s="1">
        <v>169</v>
      </c>
      <c r="EE11" s="1">
        <v>169</v>
      </c>
      <c r="EF11" s="1">
        <v>174</v>
      </c>
      <c r="EG11" s="1">
        <v>166</v>
      </c>
      <c r="EH11" s="1">
        <v>148</v>
      </c>
      <c r="EI11" s="1">
        <v>142</v>
      </c>
      <c r="EJ11" s="1">
        <v>145</v>
      </c>
      <c r="EK11" s="1">
        <v>171</v>
      </c>
      <c r="EL11" s="1">
        <v>149</v>
      </c>
      <c r="EM11" s="1">
        <v>144</v>
      </c>
      <c r="EN11" s="1">
        <v>150</v>
      </c>
      <c r="EO11" s="1">
        <v>141</v>
      </c>
      <c r="EP11" s="1">
        <v>146</v>
      </c>
      <c r="EQ11" s="1">
        <v>164</v>
      </c>
      <c r="ER11" s="1">
        <v>170</v>
      </c>
      <c r="ES11" s="1">
        <v>172</v>
      </c>
      <c r="ET11" s="1">
        <v>148</v>
      </c>
      <c r="EU11" s="1">
        <v>141</v>
      </c>
      <c r="EV11" s="1">
        <v>143</v>
      </c>
      <c r="EW11" s="1">
        <v>164</v>
      </c>
      <c r="EX11" s="1">
        <v>0</v>
      </c>
      <c r="EY11" s="1">
        <v>170</v>
      </c>
      <c r="EZ11" s="1">
        <v>167</v>
      </c>
      <c r="FA11" s="1">
        <v>168</v>
      </c>
      <c r="FB11" s="1">
        <v>153</v>
      </c>
      <c r="FC11" s="1">
        <v>174</v>
      </c>
      <c r="FD11" s="1">
        <v>144</v>
      </c>
      <c r="FE11" s="1">
        <v>165</v>
      </c>
      <c r="FF11" s="1">
        <v>159</v>
      </c>
      <c r="FG11" s="1">
        <v>158</v>
      </c>
      <c r="FH11" s="1">
        <v>150</v>
      </c>
      <c r="FI11" s="1">
        <v>143</v>
      </c>
      <c r="FJ11" s="1">
        <v>150</v>
      </c>
      <c r="FK11" s="1">
        <v>160</v>
      </c>
      <c r="FL11" s="1">
        <v>170</v>
      </c>
      <c r="FM11" s="1">
        <v>174</v>
      </c>
      <c r="FN11" s="1">
        <v>173</v>
      </c>
      <c r="FO11" s="1">
        <v>172</v>
      </c>
      <c r="FP11" s="1">
        <v>173</v>
      </c>
      <c r="FQ11" s="1">
        <v>167</v>
      </c>
      <c r="FR11" s="1">
        <v>170</v>
      </c>
      <c r="FS11" s="1">
        <v>175</v>
      </c>
      <c r="FT11" s="1">
        <v>148</v>
      </c>
      <c r="FU11" s="1">
        <v>145</v>
      </c>
      <c r="FV11" s="1">
        <v>146</v>
      </c>
      <c r="FW11" s="1">
        <v>164</v>
      </c>
      <c r="FX11" s="1">
        <v>168</v>
      </c>
      <c r="FY11" s="1">
        <v>165</v>
      </c>
      <c r="FZ11" s="1">
        <v>147</v>
      </c>
      <c r="GA11" s="1">
        <v>170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28061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4352</v>
      </c>
      <c r="F16" s="1">
        <v>12195</v>
      </c>
      <c r="G16" s="1">
        <v>6735</v>
      </c>
      <c r="H16" s="1">
        <v>7929</v>
      </c>
      <c r="I16" s="1">
        <v>848</v>
      </c>
      <c r="J16" s="1">
        <v>645</v>
      </c>
      <c r="K16" s="1">
        <v>4482</v>
      </c>
      <c r="L16" s="1">
        <v>1460</v>
      </c>
      <c r="M16" s="1">
        <v>169</v>
      </c>
      <c r="N16" s="1">
        <v>683</v>
      </c>
      <c r="O16" s="1">
        <v>1419</v>
      </c>
      <c r="P16" s="1">
        <v>23834</v>
      </c>
      <c r="Q16" s="1">
        <v>6071</v>
      </c>
      <c r="R16" s="1">
        <v>61</v>
      </c>
      <c r="S16" s="1">
        <v>10332</v>
      </c>
      <c r="T16" s="1">
        <v>320</v>
      </c>
      <c r="U16" s="1">
        <v>1001</v>
      </c>
      <c r="V16" s="1">
        <v>121</v>
      </c>
      <c r="W16" s="1">
        <v>18</v>
      </c>
      <c r="X16" s="1">
        <v>100</v>
      </c>
      <c r="Y16" s="1">
        <v>20</v>
      </c>
      <c r="Z16" s="1">
        <v>19</v>
      </c>
      <c r="AA16" s="1">
        <v>131</v>
      </c>
      <c r="AB16" s="1">
        <v>152</v>
      </c>
      <c r="AC16" s="1">
        <v>15470</v>
      </c>
      <c r="AD16" s="1">
        <v>12338</v>
      </c>
      <c r="AE16" s="1">
        <v>439</v>
      </c>
      <c r="AF16" s="1">
        <v>388</v>
      </c>
      <c r="AG16" s="1">
        <v>60</v>
      </c>
      <c r="AH16" s="1">
        <v>90</v>
      </c>
      <c r="AI16" s="1">
        <v>493</v>
      </c>
      <c r="AJ16" s="1">
        <v>963</v>
      </c>
      <c r="AK16" s="1">
        <v>293</v>
      </c>
      <c r="AL16" s="1">
        <v>142</v>
      </c>
      <c r="AM16" s="1">
        <v>215</v>
      </c>
      <c r="AN16" s="1">
        <v>268</v>
      </c>
      <c r="AO16" s="1">
        <v>189</v>
      </c>
      <c r="AP16" s="1">
        <v>187</v>
      </c>
      <c r="AQ16" s="1">
        <v>2386</v>
      </c>
      <c r="AR16" s="1">
        <v>37314</v>
      </c>
      <c r="AS16" s="1">
        <v>149</v>
      </c>
      <c r="AT16" s="1">
        <v>28211</v>
      </c>
      <c r="AU16" s="1">
        <v>3772</v>
      </c>
      <c r="AV16" s="1">
        <v>1889</v>
      </c>
      <c r="AW16" s="1">
        <v>171</v>
      </c>
      <c r="AX16" s="1">
        <v>161</v>
      </c>
      <c r="AY16" s="1">
        <v>205</v>
      </c>
      <c r="AZ16" s="1">
        <v>28</v>
      </c>
      <c r="BA16" s="1">
        <v>304</v>
      </c>
      <c r="BB16" s="1">
        <v>2672</v>
      </c>
      <c r="BC16" s="1">
        <v>7833</v>
      </c>
      <c r="BD16" s="1">
        <v>3196</v>
      </c>
      <c r="BE16" s="1">
        <v>8245</v>
      </c>
      <c r="BF16" s="1">
        <v>43</v>
      </c>
      <c r="BG16" s="1">
        <v>438</v>
      </c>
      <c r="BH16" s="1">
        <v>11237</v>
      </c>
      <c r="BI16" s="1">
        <v>955</v>
      </c>
      <c r="BJ16" s="1">
        <v>1249</v>
      </c>
      <c r="BK16" s="1">
        <v>241</v>
      </c>
      <c r="BL16" s="1">
        <v>3230</v>
      </c>
      <c r="BM16" s="1">
        <v>5955</v>
      </c>
      <c r="BN16" s="1">
        <v>128</v>
      </c>
      <c r="BO16" s="1">
        <v>300</v>
      </c>
      <c r="BP16" s="1">
        <v>676</v>
      </c>
      <c r="BQ16" s="1">
        <v>783</v>
      </c>
      <c r="BR16" s="1">
        <v>200</v>
      </c>
      <c r="BS16" s="1">
        <v>1621</v>
      </c>
      <c r="BT16" s="1">
        <v>2500</v>
      </c>
      <c r="BU16" s="1">
        <v>806</v>
      </c>
      <c r="BV16" s="1">
        <v>345</v>
      </c>
      <c r="BW16" s="1">
        <v>316</v>
      </c>
      <c r="BX16" s="1">
        <v>925</v>
      </c>
      <c r="BY16" s="1">
        <v>607</v>
      </c>
      <c r="BZ16" s="1">
        <v>1</v>
      </c>
      <c r="CA16" s="1">
        <v>110</v>
      </c>
      <c r="CB16" s="1">
        <v>26</v>
      </c>
      <c r="CC16" s="1">
        <v>71</v>
      </c>
      <c r="CD16" s="1">
        <v>30298</v>
      </c>
      <c r="CE16" s="1">
        <v>82</v>
      </c>
      <c r="CF16" s="1">
        <v>58</v>
      </c>
      <c r="CG16" s="1">
        <v>179</v>
      </c>
      <c r="CH16" s="1">
        <v>72</v>
      </c>
      <c r="CI16" s="1">
        <v>101</v>
      </c>
      <c r="CJ16" s="1">
        <v>33</v>
      </c>
      <c r="CK16" s="1">
        <v>132</v>
      </c>
      <c r="CL16" s="1">
        <v>1033</v>
      </c>
      <c r="CM16" s="1">
        <v>1517</v>
      </c>
      <c r="CN16" s="1">
        <v>1045</v>
      </c>
      <c r="CO16" s="1">
        <v>581</v>
      </c>
      <c r="CP16" s="1">
        <v>12010</v>
      </c>
      <c r="CQ16" s="1">
        <v>4738</v>
      </c>
      <c r="CR16" s="1">
        <v>483</v>
      </c>
      <c r="CS16" s="1">
        <v>614</v>
      </c>
      <c r="CT16" s="1">
        <v>183</v>
      </c>
      <c r="CU16" s="1">
        <v>347</v>
      </c>
      <c r="CV16" s="1">
        <v>31</v>
      </c>
      <c r="CW16" s="1">
        <v>57</v>
      </c>
      <c r="CX16" s="1">
        <v>36</v>
      </c>
      <c r="CY16" s="1">
        <v>82</v>
      </c>
      <c r="CZ16" s="1">
        <v>143</v>
      </c>
      <c r="DA16" s="1">
        <v>41</v>
      </c>
      <c r="DB16" s="1">
        <v>716</v>
      </c>
      <c r="DC16" s="1">
        <v>107</v>
      </c>
      <c r="DD16" s="1">
        <v>238</v>
      </c>
      <c r="DE16" s="1">
        <v>114</v>
      </c>
      <c r="DF16" s="1">
        <v>56</v>
      </c>
      <c r="DG16" s="1">
        <v>309</v>
      </c>
      <c r="DH16" s="1">
        <v>8989</v>
      </c>
      <c r="DI16" s="1">
        <v>76</v>
      </c>
      <c r="DJ16" s="1">
        <v>1360</v>
      </c>
      <c r="DK16" s="1">
        <v>2589</v>
      </c>
      <c r="DL16" s="1">
        <v>440</v>
      </c>
      <c r="DM16" s="1">
        <v>278</v>
      </c>
      <c r="DN16" s="1">
        <v>2171</v>
      </c>
      <c r="DO16" s="1">
        <v>341</v>
      </c>
      <c r="DP16" s="1">
        <v>586</v>
      </c>
      <c r="DQ16" s="1">
        <v>1054</v>
      </c>
      <c r="DR16" s="1">
        <v>55</v>
      </c>
      <c r="DS16" s="1">
        <v>252</v>
      </c>
      <c r="DT16" s="1">
        <v>718</v>
      </c>
      <c r="DU16" s="1">
        <v>339</v>
      </c>
      <c r="DV16" s="1">
        <v>52</v>
      </c>
      <c r="DW16" s="1">
        <v>158</v>
      </c>
      <c r="DX16" s="1">
        <v>181</v>
      </c>
      <c r="DY16" s="1">
        <v>129</v>
      </c>
      <c r="DZ16" s="1">
        <v>79</v>
      </c>
      <c r="EA16" s="1">
        <v>364</v>
      </c>
      <c r="EB16" s="1">
        <v>989</v>
      </c>
      <c r="EC16" s="1">
        <v>195</v>
      </c>
      <c r="ED16" s="1">
        <v>184</v>
      </c>
      <c r="EE16" s="1">
        <v>148</v>
      </c>
      <c r="EF16" s="1">
        <v>955</v>
      </c>
      <c r="EG16" s="1">
        <v>65</v>
      </c>
      <c r="EH16" s="1">
        <v>427</v>
      </c>
      <c r="EI16" s="1">
        <v>115</v>
      </c>
      <c r="EJ16" s="1">
        <v>129</v>
      </c>
      <c r="EK16" s="1">
        <v>2597</v>
      </c>
      <c r="EL16" s="1">
        <v>2854</v>
      </c>
      <c r="EM16" s="1">
        <v>663</v>
      </c>
      <c r="EN16" s="1">
        <v>396</v>
      </c>
      <c r="EO16" s="1">
        <v>214</v>
      </c>
      <c r="EP16" s="1">
        <v>507</v>
      </c>
      <c r="EQ16" s="1">
        <v>376</v>
      </c>
      <c r="ER16" s="1">
        <v>416</v>
      </c>
      <c r="ES16" s="1">
        <v>1240</v>
      </c>
      <c r="ET16" s="1">
        <v>324</v>
      </c>
      <c r="EU16" s="1">
        <v>92</v>
      </c>
      <c r="EV16" s="1">
        <v>100</v>
      </c>
      <c r="EW16" s="1">
        <v>491</v>
      </c>
      <c r="EX16" s="1">
        <v>0</v>
      </c>
      <c r="EY16" s="1">
        <v>494</v>
      </c>
      <c r="EZ16" s="1">
        <v>107</v>
      </c>
      <c r="FA16" s="1">
        <v>33</v>
      </c>
      <c r="FB16" s="1">
        <v>35</v>
      </c>
      <c r="FC16" s="1">
        <v>3165</v>
      </c>
      <c r="FD16" s="1">
        <v>258</v>
      </c>
      <c r="FE16" s="1">
        <v>915</v>
      </c>
      <c r="FF16" s="1">
        <v>150</v>
      </c>
      <c r="FG16" s="1">
        <v>97</v>
      </c>
      <c r="FH16" s="1">
        <v>242</v>
      </c>
      <c r="FI16" s="1">
        <v>78</v>
      </c>
      <c r="FJ16" s="1">
        <v>55</v>
      </c>
      <c r="FK16" s="1">
        <v>1081</v>
      </c>
      <c r="FL16" s="1">
        <v>1163</v>
      </c>
      <c r="FM16" s="1">
        <v>1456</v>
      </c>
      <c r="FN16" s="1">
        <v>1972</v>
      </c>
      <c r="FO16" s="1">
        <v>3215</v>
      </c>
      <c r="FP16" s="1">
        <v>7498</v>
      </c>
      <c r="FQ16" s="1">
        <v>957</v>
      </c>
      <c r="FR16" s="1">
        <v>763</v>
      </c>
      <c r="FS16" s="1">
        <v>654</v>
      </c>
      <c r="FT16" s="1">
        <v>143</v>
      </c>
      <c r="FU16" s="1">
        <v>105</v>
      </c>
      <c r="FV16" s="1">
        <v>50</v>
      </c>
      <c r="FW16" s="1">
        <v>528</v>
      </c>
      <c r="FX16" s="1">
        <v>565</v>
      </c>
      <c r="FY16" s="1">
        <v>166</v>
      </c>
      <c r="FZ16" s="1">
        <v>80</v>
      </c>
      <c r="GA16" s="1">
        <v>2824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361904</v>
      </c>
      <c r="GJ16" s="2"/>
    </row>
    <row r="17" spans="1:196" ht="26.25">
      <c r="B17" s="32" t="s">
        <v>620</v>
      </c>
      <c r="C17" s="16">
        <v>7</v>
      </c>
      <c r="E17" s="2">
        <v>37705</v>
      </c>
      <c r="F17" s="2">
        <v>262388</v>
      </c>
      <c r="G17" s="2">
        <v>30275</v>
      </c>
      <c r="H17" s="2">
        <v>94570</v>
      </c>
      <c r="I17" s="2">
        <v>23190</v>
      </c>
      <c r="J17" s="2">
        <v>29546</v>
      </c>
      <c r="K17" s="2">
        <v>54153</v>
      </c>
      <c r="L17" s="2">
        <v>90673</v>
      </c>
      <c r="M17" s="2">
        <v>40586</v>
      </c>
      <c r="N17" s="2">
        <v>19499</v>
      </c>
      <c r="O17" s="2">
        <v>13535.6</v>
      </c>
      <c r="P17" s="2">
        <v>138284</v>
      </c>
      <c r="Q17" s="2">
        <v>70859</v>
      </c>
      <c r="R17" s="2">
        <v>16871</v>
      </c>
      <c r="S17" s="2">
        <v>165522</v>
      </c>
      <c r="T17" s="2">
        <v>29143</v>
      </c>
      <c r="U17" s="2">
        <v>85834</v>
      </c>
      <c r="V17" s="2">
        <v>25937</v>
      </c>
      <c r="W17" s="2">
        <v>21081</v>
      </c>
      <c r="X17" s="2">
        <v>46941</v>
      </c>
      <c r="Y17" s="2">
        <v>21289</v>
      </c>
      <c r="Z17" s="2">
        <v>19953</v>
      </c>
      <c r="AA17" s="2">
        <v>29876</v>
      </c>
      <c r="AB17" s="2">
        <v>41817</v>
      </c>
      <c r="AC17" s="2">
        <v>246808</v>
      </c>
      <c r="AD17" s="2">
        <v>191074</v>
      </c>
      <c r="AE17" s="2">
        <v>29386</v>
      </c>
      <c r="AF17" s="2">
        <v>67431</v>
      </c>
      <c r="AG17" s="2">
        <v>34907</v>
      </c>
      <c r="AH17" s="2">
        <v>33397</v>
      </c>
      <c r="AI17" s="2">
        <v>24959</v>
      </c>
      <c r="AJ17" s="2">
        <v>32915</v>
      </c>
      <c r="AK17" s="2">
        <v>35880</v>
      </c>
      <c r="AL17" s="2">
        <v>28813</v>
      </c>
      <c r="AM17" s="2">
        <v>92823</v>
      </c>
      <c r="AN17" s="2">
        <v>37260</v>
      </c>
      <c r="AO17" s="2">
        <v>45666</v>
      </c>
      <c r="AP17" s="2">
        <v>36839</v>
      </c>
      <c r="AQ17" s="2">
        <v>110300</v>
      </c>
      <c r="AR17" s="2">
        <v>156544.4</v>
      </c>
      <c r="AS17" s="2">
        <v>46385.1</v>
      </c>
      <c r="AT17" s="2">
        <v>268399</v>
      </c>
      <c r="AU17" s="2">
        <v>180681</v>
      </c>
      <c r="AV17" s="2">
        <v>76964</v>
      </c>
      <c r="AW17" s="2">
        <v>17323</v>
      </c>
      <c r="AX17" s="2">
        <v>30868</v>
      </c>
      <c r="AY17" s="2">
        <v>10128</v>
      </c>
      <c r="AZ17" s="2">
        <v>952</v>
      </c>
      <c r="BA17" s="2">
        <v>18395</v>
      </c>
      <c r="BB17" s="2">
        <v>88414</v>
      </c>
      <c r="BC17" s="2">
        <v>101672</v>
      </c>
      <c r="BD17" s="2">
        <v>144635</v>
      </c>
      <c r="BE17" s="2">
        <v>133969</v>
      </c>
      <c r="BF17" s="2">
        <v>60311</v>
      </c>
      <c r="BG17" s="2">
        <v>175861</v>
      </c>
      <c r="BH17" s="2">
        <v>200551</v>
      </c>
      <c r="BI17" s="2">
        <v>33047</v>
      </c>
      <c r="BJ17" s="2">
        <v>19034</v>
      </c>
      <c r="BK17" s="2">
        <v>20981</v>
      </c>
      <c r="BL17" s="2">
        <v>94864</v>
      </c>
      <c r="BM17" s="2">
        <v>123566</v>
      </c>
      <c r="BN17" s="2">
        <v>14472</v>
      </c>
      <c r="BO17" s="2">
        <v>28496</v>
      </c>
      <c r="BP17" s="2">
        <v>75671</v>
      </c>
      <c r="BQ17" s="2">
        <v>50852</v>
      </c>
      <c r="BR17" s="2">
        <v>14699.4</v>
      </c>
      <c r="BS17" s="2">
        <v>160138</v>
      </c>
      <c r="BT17" s="2">
        <v>154444</v>
      </c>
      <c r="BU17" s="2">
        <v>94603</v>
      </c>
      <c r="BV17" s="2">
        <v>28868</v>
      </c>
      <c r="BW17" s="2">
        <v>25099</v>
      </c>
      <c r="BX17" s="2">
        <v>62196</v>
      </c>
      <c r="BY17" s="2">
        <v>164673</v>
      </c>
      <c r="BZ17" s="2">
        <v>76027</v>
      </c>
      <c r="CA17" s="2">
        <v>21510</v>
      </c>
      <c r="CB17" s="2">
        <v>28762</v>
      </c>
      <c r="CC17" s="2">
        <v>49465</v>
      </c>
      <c r="CD17" s="2">
        <v>424391</v>
      </c>
      <c r="CE17" s="2">
        <v>29594</v>
      </c>
      <c r="CF17" s="2">
        <v>10049</v>
      </c>
      <c r="CG17" s="2">
        <v>18025</v>
      </c>
      <c r="CH17" s="2">
        <v>15784</v>
      </c>
      <c r="CI17" s="2">
        <v>38809</v>
      </c>
      <c r="CJ17" s="2">
        <v>21172</v>
      </c>
      <c r="CK17" s="2">
        <v>169671</v>
      </c>
      <c r="CL17" s="2">
        <v>49484.4</v>
      </c>
      <c r="CM17" s="2">
        <v>136577</v>
      </c>
      <c r="CN17" s="2">
        <v>66559</v>
      </c>
      <c r="CO17" s="2">
        <v>45874.8</v>
      </c>
      <c r="CP17" s="2">
        <v>235948.3</v>
      </c>
      <c r="CQ17" s="2">
        <v>142762</v>
      </c>
      <c r="CR17" s="2">
        <v>44614</v>
      </c>
      <c r="CS17" s="2">
        <v>46004</v>
      </c>
      <c r="CT17" s="2">
        <v>37942</v>
      </c>
      <c r="CU17" s="2">
        <v>16969</v>
      </c>
      <c r="CV17" s="2">
        <v>11259</v>
      </c>
      <c r="CW17" s="2">
        <v>41197</v>
      </c>
      <c r="CX17" s="2">
        <v>31142</v>
      </c>
      <c r="CY17" s="2">
        <v>17969</v>
      </c>
      <c r="CZ17" s="2">
        <v>56059</v>
      </c>
      <c r="DA17" s="2">
        <v>14159</v>
      </c>
      <c r="DB17" s="2">
        <v>34439</v>
      </c>
      <c r="DC17" s="2">
        <v>36132</v>
      </c>
      <c r="DD17" s="2">
        <v>39895</v>
      </c>
      <c r="DE17" s="2">
        <v>21394</v>
      </c>
      <c r="DF17" s="2">
        <v>25690</v>
      </c>
      <c r="DG17" s="2">
        <v>24412</v>
      </c>
      <c r="DH17" s="2">
        <v>15885</v>
      </c>
      <c r="DI17" s="2">
        <v>20880</v>
      </c>
      <c r="DJ17" s="2">
        <v>122782</v>
      </c>
      <c r="DK17" s="2">
        <v>97090</v>
      </c>
      <c r="DL17" s="2">
        <v>65681.2</v>
      </c>
      <c r="DM17" s="2">
        <v>34283</v>
      </c>
      <c r="DN17" s="2">
        <v>178017</v>
      </c>
      <c r="DO17" s="2">
        <v>36274</v>
      </c>
      <c r="DP17" s="2">
        <v>59074</v>
      </c>
      <c r="DQ17" s="2">
        <v>102666</v>
      </c>
      <c r="DR17" s="2">
        <v>11320</v>
      </c>
      <c r="DS17" s="2">
        <v>41822</v>
      </c>
      <c r="DT17" s="2">
        <v>71313</v>
      </c>
      <c r="DU17" s="2">
        <v>60067</v>
      </c>
      <c r="DV17" s="2">
        <v>31738</v>
      </c>
      <c r="DW17" s="2">
        <v>46752</v>
      </c>
      <c r="DX17" s="2">
        <v>19685</v>
      </c>
      <c r="DY17" s="2">
        <v>32283</v>
      </c>
      <c r="DZ17" s="2">
        <v>38994</v>
      </c>
      <c r="EA17" s="2">
        <v>39091</v>
      </c>
      <c r="EB17" s="2">
        <v>20446</v>
      </c>
      <c r="EC17" s="2">
        <v>19048</v>
      </c>
      <c r="ED17" s="2">
        <v>56205</v>
      </c>
      <c r="EE17" s="2">
        <v>32042</v>
      </c>
      <c r="EF17" s="2">
        <v>76563</v>
      </c>
      <c r="EG17" s="2">
        <v>7013</v>
      </c>
      <c r="EH17" s="2">
        <v>82082</v>
      </c>
      <c r="EI17" s="2">
        <v>36594</v>
      </c>
      <c r="EJ17" s="2">
        <v>31075</v>
      </c>
      <c r="EK17" s="2">
        <v>121153</v>
      </c>
      <c r="EL17" s="2">
        <v>149530.20000000001</v>
      </c>
      <c r="EM17" s="2">
        <v>46865</v>
      </c>
      <c r="EN17" s="2">
        <v>57323</v>
      </c>
      <c r="EO17" s="2">
        <v>50141</v>
      </c>
      <c r="EP17" s="2">
        <v>62173</v>
      </c>
      <c r="EQ17" s="2">
        <v>39942</v>
      </c>
      <c r="ER17" s="2">
        <v>63912</v>
      </c>
      <c r="ES17" s="2">
        <v>109127</v>
      </c>
      <c r="ET17" s="2">
        <v>41095</v>
      </c>
      <c r="EU17" s="2">
        <v>39620</v>
      </c>
      <c r="EV17" s="2">
        <v>30999</v>
      </c>
      <c r="EW17" s="2">
        <v>44372</v>
      </c>
      <c r="EX17" s="2">
        <v>0</v>
      </c>
      <c r="EY17" s="2">
        <v>42147</v>
      </c>
      <c r="EZ17" s="2">
        <v>31995</v>
      </c>
      <c r="FA17" s="2">
        <v>15716</v>
      </c>
      <c r="FB17" s="2">
        <v>37680</v>
      </c>
      <c r="FC17" s="2">
        <v>67157</v>
      </c>
      <c r="FD17" s="2">
        <v>18755</v>
      </c>
      <c r="FE17" s="2">
        <v>27213</v>
      </c>
      <c r="FF17" s="2">
        <v>27203</v>
      </c>
      <c r="FG17" s="2">
        <v>28528</v>
      </c>
      <c r="FH17" s="2">
        <v>37618</v>
      </c>
      <c r="FI17" s="2">
        <v>9981</v>
      </c>
      <c r="FJ17" s="2">
        <v>27741</v>
      </c>
      <c r="FK17" s="2">
        <v>63430</v>
      </c>
      <c r="FL17" s="2">
        <v>54452</v>
      </c>
      <c r="FM17" s="2">
        <v>45575</v>
      </c>
      <c r="FN17" s="2">
        <v>58387.8</v>
      </c>
      <c r="FO17" s="2">
        <v>67742</v>
      </c>
      <c r="FP17" s="2">
        <v>144760</v>
      </c>
      <c r="FQ17" s="2">
        <v>50801</v>
      </c>
      <c r="FR17" s="2">
        <v>25200</v>
      </c>
      <c r="FS17" s="2">
        <v>41987</v>
      </c>
      <c r="FT17" s="2">
        <v>16212</v>
      </c>
      <c r="FU17" s="2">
        <v>10655</v>
      </c>
      <c r="FV17" s="2">
        <v>17312</v>
      </c>
      <c r="FW17" s="2">
        <v>49224.9</v>
      </c>
      <c r="FX17" s="2">
        <v>34336</v>
      </c>
      <c r="FY17" s="2">
        <v>24842</v>
      </c>
      <c r="FZ17" s="2">
        <v>23805</v>
      </c>
      <c r="GA17" s="2">
        <v>48287.9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10907243</v>
      </c>
      <c r="GI17" s="34"/>
    </row>
    <row r="18" spans="1:196" ht="39">
      <c r="B18" s="32" t="s">
        <v>621</v>
      </c>
      <c r="C18" s="16">
        <v>8</v>
      </c>
      <c r="E18" s="2">
        <v>291410</v>
      </c>
      <c r="F18" s="2">
        <v>1455158</v>
      </c>
      <c r="G18" s="2">
        <v>252872</v>
      </c>
      <c r="H18" s="2">
        <v>1372356</v>
      </c>
      <c r="I18" s="2">
        <v>214820</v>
      </c>
      <c r="J18" s="2">
        <v>116884</v>
      </c>
      <c r="K18" s="2">
        <v>293520</v>
      </c>
      <c r="L18" s="2">
        <v>216401</v>
      </c>
      <c r="M18" s="2">
        <v>77866</v>
      </c>
      <c r="N18" s="2">
        <v>107595</v>
      </c>
      <c r="O18" s="2">
        <v>71089</v>
      </c>
      <c r="P18" s="2">
        <v>3618749</v>
      </c>
      <c r="Q18" s="2">
        <v>730502</v>
      </c>
      <c r="R18" s="2">
        <v>33708</v>
      </c>
      <c r="S18" s="2">
        <v>1375055</v>
      </c>
      <c r="T18" s="2">
        <v>145024</v>
      </c>
      <c r="U18" s="2">
        <v>232630</v>
      </c>
      <c r="V18" s="2">
        <v>75836</v>
      </c>
      <c r="W18" s="2">
        <v>46633</v>
      </c>
      <c r="X18" s="2">
        <v>81789</v>
      </c>
      <c r="Y18" s="2">
        <v>35626</v>
      </c>
      <c r="Z18" s="2">
        <v>36018</v>
      </c>
      <c r="AA18" s="2">
        <v>75061</v>
      </c>
      <c r="AB18" s="2">
        <v>87173</v>
      </c>
      <c r="AC18" s="2">
        <v>1909100</v>
      </c>
      <c r="AD18" s="2">
        <v>2436074</v>
      </c>
      <c r="AE18" s="2">
        <v>100772</v>
      </c>
      <c r="AF18" s="2">
        <v>110565</v>
      </c>
      <c r="AG18" s="2">
        <v>95980</v>
      </c>
      <c r="AH18" s="2">
        <v>101419</v>
      </c>
      <c r="AI18" s="2">
        <v>323493</v>
      </c>
      <c r="AJ18" s="2">
        <v>119339</v>
      </c>
      <c r="AK18" s="2">
        <v>74307</v>
      </c>
      <c r="AL18" s="2">
        <v>64974</v>
      </c>
      <c r="AM18" s="2">
        <v>160163</v>
      </c>
      <c r="AN18" s="2">
        <v>62152</v>
      </c>
      <c r="AO18" s="2">
        <v>91496</v>
      </c>
      <c r="AP18" s="2">
        <v>87117</v>
      </c>
      <c r="AQ18" s="2">
        <v>467353</v>
      </c>
      <c r="AR18" s="2">
        <v>2950167.4</v>
      </c>
      <c r="AS18" s="2">
        <v>102829.3</v>
      </c>
      <c r="AT18" s="2">
        <v>3868148.5</v>
      </c>
      <c r="AU18" s="2">
        <v>550427</v>
      </c>
      <c r="AV18" s="2">
        <v>333797</v>
      </c>
      <c r="AW18" s="2">
        <v>11748</v>
      </c>
      <c r="AX18" s="2">
        <v>111884</v>
      </c>
      <c r="AY18" s="2">
        <v>55059</v>
      </c>
      <c r="AZ18" s="2">
        <v>12505</v>
      </c>
      <c r="BA18" s="2">
        <v>132758</v>
      </c>
      <c r="BB18" s="2">
        <v>563065</v>
      </c>
      <c r="BC18" s="2">
        <v>692551</v>
      </c>
      <c r="BD18" s="2">
        <v>789865</v>
      </c>
      <c r="BE18" s="2">
        <v>1257902</v>
      </c>
      <c r="BF18" s="2">
        <v>114199</v>
      </c>
      <c r="BG18" s="2">
        <v>123736</v>
      </c>
      <c r="BH18" s="2">
        <v>1836405</v>
      </c>
      <c r="BI18" s="2">
        <v>218192</v>
      </c>
      <c r="BJ18" s="2">
        <v>112127</v>
      </c>
      <c r="BK18" s="2">
        <v>111872</v>
      </c>
      <c r="BL18" s="2">
        <v>553776</v>
      </c>
      <c r="BM18" s="2">
        <v>928136</v>
      </c>
      <c r="BN18" s="2">
        <v>63174</v>
      </c>
      <c r="BO18" s="2">
        <v>158698</v>
      </c>
      <c r="BP18" s="2">
        <v>233259</v>
      </c>
      <c r="BQ18" s="2">
        <v>246655</v>
      </c>
      <c r="BR18" s="2">
        <v>82031</v>
      </c>
      <c r="BS18" s="2">
        <v>525233</v>
      </c>
      <c r="BT18" s="2">
        <v>504945</v>
      </c>
      <c r="BU18" s="2">
        <v>204272</v>
      </c>
      <c r="BV18" s="2">
        <v>72969</v>
      </c>
      <c r="BW18" s="2">
        <v>42189.1</v>
      </c>
      <c r="BX18" s="2">
        <v>162352</v>
      </c>
      <c r="BY18" s="2">
        <v>308888</v>
      </c>
      <c r="BZ18" s="2">
        <v>88683</v>
      </c>
      <c r="CA18" s="2">
        <v>78031</v>
      </c>
      <c r="CB18" s="2">
        <v>43400</v>
      </c>
      <c r="CC18" s="2">
        <v>23241</v>
      </c>
      <c r="CD18" s="2">
        <v>4521896</v>
      </c>
      <c r="CE18" s="2">
        <v>76779</v>
      </c>
      <c r="CF18" s="2">
        <v>40725</v>
      </c>
      <c r="CG18" s="2">
        <v>99244</v>
      </c>
      <c r="CH18" s="2">
        <v>72898</v>
      </c>
      <c r="CI18" s="2">
        <v>70379</v>
      </c>
      <c r="CJ18" s="2">
        <v>46218</v>
      </c>
      <c r="CK18" s="2">
        <v>113984</v>
      </c>
      <c r="CL18" s="2">
        <v>129337.8</v>
      </c>
      <c r="CM18" s="2">
        <v>615737</v>
      </c>
      <c r="CN18" s="2">
        <v>181637</v>
      </c>
      <c r="CO18" s="2">
        <v>170346</v>
      </c>
      <c r="CP18" s="2">
        <v>1924741</v>
      </c>
      <c r="CQ18" s="2">
        <v>1193516</v>
      </c>
      <c r="CR18" s="2">
        <v>136721</v>
      </c>
      <c r="CS18" s="2">
        <v>107150</v>
      </c>
      <c r="CT18" s="2">
        <v>80238</v>
      </c>
      <c r="CU18" s="2">
        <v>73989</v>
      </c>
      <c r="CV18" s="2">
        <v>23500</v>
      </c>
      <c r="CW18" s="2">
        <v>31998</v>
      </c>
      <c r="CX18" s="2">
        <v>83167</v>
      </c>
      <c r="CY18" s="2">
        <v>63380</v>
      </c>
      <c r="CZ18" s="2">
        <v>151820</v>
      </c>
      <c r="DA18" s="2">
        <v>60118</v>
      </c>
      <c r="DB18" s="2">
        <v>144548.1</v>
      </c>
      <c r="DC18" s="2">
        <v>82652</v>
      </c>
      <c r="DD18" s="2">
        <v>81657</v>
      </c>
      <c r="DE18" s="2">
        <v>80306</v>
      </c>
      <c r="DF18" s="2">
        <v>40028</v>
      </c>
      <c r="DG18" s="2">
        <v>54072</v>
      </c>
      <c r="DH18" s="2">
        <v>1802387</v>
      </c>
      <c r="DI18" s="2">
        <v>20880</v>
      </c>
      <c r="DJ18" s="2">
        <v>276665</v>
      </c>
      <c r="DK18" s="2">
        <v>487972</v>
      </c>
      <c r="DL18" s="2">
        <v>136496.29999999999</v>
      </c>
      <c r="DM18" s="2">
        <v>82158</v>
      </c>
      <c r="DN18" s="2">
        <v>604244</v>
      </c>
      <c r="DO18" s="2">
        <v>101671</v>
      </c>
      <c r="DP18" s="2">
        <v>160401</v>
      </c>
      <c r="DQ18" s="2">
        <v>281119</v>
      </c>
      <c r="DR18" s="2">
        <v>74866</v>
      </c>
      <c r="DS18" s="2">
        <v>118580</v>
      </c>
      <c r="DT18" s="2">
        <v>127287</v>
      </c>
      <c r="DU18" s="2">
        <v>101432</v>
      </c>
      <c r="DV18" s="2">
        <v>37576</v>
      </c>
      <c r="DW18" s="2">
        <v>89735</v>
      </c>
      <c r="DX18" s="2">
        <v>33678</v>
      </c>
      <c r="DY18" s="2">
        <v>56786</v>
      </c>
      <c r="DZ18" s="2">
        <v>46083</v>
      </c>
      <c r="EA18" s="2">
        <v>73039</v>
      </c>
      <c r="EB18" s="2">
        <v>265125</v>
      </c>
      <c r="EC18" s="2">
        <v>89643</v>
      </c>
      <c r="ED18" s="2">
        <v>140375</v>
      </c>
      <c r="EE18" s="2">
        <v>101612</v>
      </c>
      <c r="EF18" s="2">
        <v>155827</v>
      </c>
      <c r="EG18" s="2">
        <v>35687</v>
      </c>
      <c r="EH18" s="2">
        <v>138698</v>
      </c>
      <c r="EI18" s="2">
        <v>82924</v>
      </c>
      <c r="EJ18" s="2">
        <v>47151</v>
      </c>
      <c r="EK18" s="2">
        <v>518030</v>
      </c>
      <c r="EL18" s="2">
        <v>923050.9</v>
      </c>
      <c r="EM18" s="2">
        <v>111451</v>
      </c>
      <c r="EN18" s="2">
        <v>113155</v>
      </c>
      <c r="EO18" s="2">
        <v>114463</v>
      </c>
      <c r="EP18" s="2">
        <v>99762</v>
      </c>
      <c r="EQ18" s="2">
        <v>71512</v>
      </c>
      <c r="ER18" s="2">
        <v>109279</v>
      </c>
      <c r="ES18" s="2">
        <v>226820</v>
      </c>
      <c r="ET18" s="2">
        <v>107310</v>
      </c>
      <c r="EU18" s="2">
        <v>37397</v>
      </c>
      <c r="EV18" s="2">
        <v>62187</v>
      </c>
      <c r="EW18" s="2">
        <v>93737</v>
      </c>
      <c r="EX18" s="2">
        <v>0</v>
      </c>
      <c r="EY18" s="2">
        <v>59165</v>
      </c>
      <c r="EZ18" s="2">
        <v>52611</v>
      </c>
      <c r="FA18" s="2">
        <v>43272</v>
      </c>
      <c r="FB18" s="2">
        <v>58323</v>
      </c>
      <c r="FC18" s="2">
        <v>333656</v>
      </c>
      <c r="FD18" s="2">
        <v>104846</v>
      </c>
      <c r="FE18" s="2">
        <v>113176</v>
      </c>
      <c r="FF18" s="2">
        <v>99059</v>
      </c>
      <c r="FG18" s="2">
        <v>60023</v>
      </c>
      <c r="FH18" s="2">
        <v>76671</v>
      </c>
      <c r="FI18" s="2">
        <v>50671</v>
      </c>
      <c r="FJ18" s="2">
        <v>74162</v>
      </c>
      <c r="FK18" s="2">
        <v>206887</v>
      </c>
      <c r="FL18" s="2">
        <v>152324</v>
      </c>
      <c r="FM18" s="2">
        <v>395278</v>
      </c>
      <c r="FN18" s="2">
        <v>376894.9</v>
      </c>
      <c r="FO18" s="2">
        <v>319377</v>
      </c>
      <c r="FP18" s="2">
        <v>933889</v>
      </c>
      <c r="FQ18" s="2">
        <v>193953</v>
      </c>
      <c r="FR18" s="2">
        <v>204386</v>
      </c>
      <c r="FS18" s="2">
        <v>231140</v>
      </c>
      <c r="FT18" s="2">
        <v>45288</v>
      </c>
      <c r="FU18" s="2">
        <v>71531</v>
      </c>
      <c r="FV18" s="2">
        <v>68119</v>
      </c>
      <c r="FW18" s="2">
        <v>170753.1</v>
      </c>
      <c r="FX18" s="2">
        <v>196921</v>
      </c>
      <c r="FY18" s="2">
        <v>103759</v>
      </c>
      <c r="FZ18" s="2">
        <v>56066</v>
      </c>
      <c r="GA18" s="2">
        <v>367064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59647546.399999999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622</v>
      </c>
      <c r="B22" s="25"/>
      <c r="E22" s="36">
        <f t="shared" ref="E22:BE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v>0</v>
      </c>
      <c r="BG22" s="36">
        <f t="shared" ref="BG22:DR22" si="1">IF(BG26&lt;&gt;0,1,0)</f>
        <v>0</v>
      </c>
      <c r="BH22" s="36">
        <f t="shared" si="1"/>
        <v>0</v>
      </c>
      <c r="BI22" s="36">
        <f t="shared" si="1"/>
        <v>0</v>
      </c>
      <c r="BJ22" s="36">
        <f t="shared" si="1"/>
        <v>0</v>
      </c>
      <c r="BK22" s="36">
        <f t="shared" si="1"/>
        <v>0</v>
      </c>
      <c r="BL22" s="36">
        <f t="shared" si="1"/>
        <v>0</v>
      </c>
      <c r="BM22" s="36">
        <f t="shared" si="1"/>
        <v>0</v>
      </c>
      <c r="BN22" s="36">
        <f t="shared" si="1"/>
        <v>0</v>
      </c>
      <c r="BO22" s="36">
        <f t="shared" si="1"/>
        <v>0</v>
      </c>
      <c r="BP22" s="36">
        <f t="shared" si="1"/>
        <v>0</v>
      </c>
      <c r="BQ22" s="36">
        <f t="shared" si="1"/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ref="DS22:GD22" si="2">IF(DS26&lt;&gt;0,1,0)</f>
        <v>0</v>
      </c>
      <c r="DT22" s="36">
        <f t="shared" si="2"/>
        <v>0</v>
      </c>
      <c r="DU22" s="36">
        <f t="shared" si="2"/>
        <v>0</v>
      </c>
      <c r="DV22" s="36">
        <f t="shared" si="2"/>
        <v>0</v>
      </c>
      <c r="DW22" s="36">
        <f t="shared" si="2"/>
        <v>0</v>
      </c>
      <c r="DX22" s="36">
        <f t="shared" si="2"/>
        <v>0</v>
      </c>
      <c r="DY22" s="36">
        <f t="shared" si="2"/>
        <v>0</v>
      </c>
      <c r="DZ22" s="36">
        <f t="shared" si="2"/>
        <v>0</v>
      </c>
      <c r="EA22" s="36">
        <f t="shared" si="2"/>
        <v>0</v>
      </c>
      <c r="EB22" s="36">
        <f t="shared" si="2"/>
        <v>0</v>
      </c>
      <c r="EC22" s="36">
        <f t="shared" si="2"/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>IF(GE26&lt;&gt;0,1,0)</f>
        <v>0</v>
      </c>
      <c r="GF22" s="36">
        <f>IF(GF26&lt;&gt;0,1,0)</f>
        <v>0</v>
      </c>
      <c r="GG22" s="36">
        <f>IF(GG26&lt;&gt;0,1,0)</f>
        <v>0</v>
      </c>
      <c r="GH22" s="37">
        <f>SUM(E22:GG22)</f>
        <v>7</v>
      </c>
      <c r="GI22" s="87" t="s">
        <v>603</v>
      </c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30">
      <c r="A25" s="16">
        <v>1</v>
      </c>
      <c r="B25" s="33" t="s">
        <v>538</v>
      </c>
      <c r="C25" s="16">
        <v>1</v>
      </c>
      <c r="E25" s="24">
        <f t="shared" ref="E25:BP25" si="3">+E8</f>
        <v>2420267</v>
      </c>
      <c r="F25" s="24">
        <f t="shared" si="3"/>
        <v>9252771.2100000009</v>
      </c>
      <c r="G25" s="24">
        <f t="shared" si="3"/>
        <v>2046516.81</v>
      </c>
      <c r="H25" s="24">
        <f t="shared" si="3"/>
        <v>6134852</v>
      </c>
      <c r="I25" s="24">
        <f t="shared" si="3"/>
        <v>401504.14</v>
      </c>
      <c r="J25" s="24">
        <f t="shared" si="3"/>
        <v>267245</v>
      </c>
      <c r="K25" s="24">
        <f t="shared" si="3"/>
        <v>2485745.88</v>
      </c>
      <c r="L25" s="24">
        <f t="shared" si="3"/>
        <v>419338.44</v>
      </c>
      <c r="M25" s="24">
        <f t="shared" si="3"/>
        <v>107560.27</v>
      </c>
      <c r="N25" s="24">
        <f t="shared" si="3"/>
        <v>728245</v>
      </c>
      <c r="O25" s="24">
        <f t="shared" si="3"/>
        <v>655230.43999999994</v>
      </c>
      <c r="P25" s="24">
        <f t="shared" si="3"/>
        <v>19021945.969999999</v>
      </c>
      <c r="Q25" s="24">
        <f t="shared" si="3"/>
        <v>4179988</v>
      </c>
      <c r="R25" s="24">
        <f t="shared" si="3"/>
        <v>40540.35</v>
      </c>
      <c r="S25" s="24">
        <f t="shared" si="3"/>
        <v>6738359.0499999998</v>
      </c>
      <c r="T25" s="24">
        <f t="shared" si="3"/>
        <v>239756.68</v>
      </c>
      <c r="U25" s="24">
        <f t="shared" si="3"/>
        <v>538276.02</v>
      </c>
      <c r="V25" s="24">
        <f t="shared" si="3"/>
        <v>107209.19</v>
      </c>
      <c r="W25" s="24">
        <f t="shared" si="3"/>
        <v>34335.980000000003</v>
      </c>
      <c r="X25" s="24">
        <f t="shared" si="3"/>
        <v>82739.73</v>
      </c>
      <c r="Y25" s="24">
        <f t="shared" si="3"/>
        <v>25515.02</v>
      </c>
      <c r="Z25" s="24">
        <f t="shared" si="3"/>
        <v>44928.07</v>
      </c>
      <c r="AA25" s="24">
        <f t="shared" si="3"/>
        <v>95062.62</v>
      </c>
      <c r="AB25" s="24">
        <f t="shared" si="3"/>
        <v>115184.77</v>
      </c>
      <c r="AC25" s="24">
        <f t="shared" si="3"/>
        <v>7809975.04</v>
      </c>
      <c r="AD25" s="24">
        <f t="shared" si="3"/>
        <v>14932473</v>
      </c>
      <c r="AE25" s="24">
        <f t="shared" si="3"/>
        <v>344998</v>
      </c>
      <c r="AF25" s="24">
        <f t="shared" si="3"/>
        <v>160225.04</v>
      </c>
      <c r="AG25" s="24">
        <f t="shared" si="3"/>
        <v>166312.29999999999</v>
      </c>
      <c r="AH25" s="24">
        <f t="shared" si="3"/>
        <v>100634.21</v>
      </c>
      <c r="AI25" s="24">
        <f t="shared" si="3"/>
        <v>818652.58</v>
      </c>
      <c r="AJ25" s="24">
        <f t="shared" si="3"/>
        <v>285120</v>
      </c>
      <c r="AK25" s="24">
        <f t="shared" si="3"/>
        <v>102260.27</v>
      </c>
      <c r="AL25" s="24">
        <f t="shared" si="3"/>
        <v>109775.17</v>
      </c>
      <c r="AM25" s="24">
        <f t="shared" si="3"/>
        <v>109510.35</v>
      </c>
      <c r="AN25" s="24">
        <f t="shared" si="3"/>
        <v>159126</v>
      </c>
      <c r="AO25" s="24">
        <f t="shared" si="3"/>
        <v>123123.09</v>
      </c>
      <c r="AP25" s="24">
        <f t="shared" si="3"/>
        <v>136790.99</v>
      </c>
      <c r="AQ25" s="24">
        <f t="shared" si="3"/>
        <v>1314633</v>
      </c>
      <c r="AR25" s="24">
        <f t="shared" si="3"/>
        <v>25024846.449999999</v>
      </c>
      <c r="AS25" s="24">
        <f t="shared" si="3"/>
        <v>163787.12</v>
      </c>
      <c r="AT25" s="24">
        <f t="shared" si="3"/>
        <v>20409340</v>
      </c>
      <c r="AU25" s="24">
        <f t="shared" si="3"/>
        <v>2161417.0099999998</v>
      </c>
      <c r="AV25" s="24">
        <f t="shared" si="3"/>
        <v>828729</v>
      </c>
      <c r="AW25" s="24">
        <f t="shared" si="3"/>
        <v>69620.44</v>
      </c>
      <c r="AX25" s="24">
        <f t="shared" si="3"/>
        <v>211781.25</v>
      </c>
      <c r="AY25" s="24">
        <f t="shared" si="3"/>
        <v>111125</v>
      </c>
      <c r="AZ25" s="24">
        <f t="shared" si="3"/>
        <v>30321.03</v>
      </c>
      <c r="BA25" s="24">
        <f t="shared" si="3"/>
        <v>284933.09000000003</v>
      </c>
      <c r="BB25" s="24">
        <f t="shared" si="3"/>
        <v>2782320.5</v>
      </c>
      <c r="BC25" s="24">
        <f t="shared" si="3"/>
        <v>2845360.33</v>
      </c>
      <c r="BD25" s="24">
        <f t="shared" si="3"/>
        <v>3046976</v>
      </c>
      <c r="BE25" s="24">
        <f t="shared" si="3"/>
        <v>4405148.8499999996</v>
      </c>
      <c r="BF25" s="24">
        <f t="shared" si="3"/>
        <v>194263.99</v>
      </c>
      <c r="BG25" s="24">
        <f t="shared" si="3"/>
        <v>497821.38</v>
      </c>
      <c r="BH25" s="24">
        <f t="shared" si="3"/>
        <v>6927960.7199999997</v>
      </c>
      <c r="BI25" s="24">
        <f t="shared" si="3"/>
        <v>878465.98</v>
      </c>
      <c r="BJ25" s="24">
        <f t="shared" si="3"/>
        <v>380823.03999999998</v>
      </c>
      <c r="BK25" s="24">
        <f t="shared" si="3"/>
        <v>251861.29</v>
      </c>
      <c r="BL25" s="24">
        <f t="shared" si="3"/>
        <v>2159905.81</v>
      </c>
      <c r="BM25" s="24">
        <f t="shared" si="3"/>
        <v>4106743.46</v>
      </c>
      <c r="BN25" s="24">
        <f t="shared" si="3"/>
        <v>79901.009999999995</v>
      </c>
      <c r="BO25" s="24">
        <f t="shared" si="3"/>
        <v>251112.7</v>
      </c>
      <c r="BP25" s="24">
        <f t="shared" si="3"/>
        <v>535915.57999999996</v>
      </c>
      <c r="BQ25" s="24">
        <f t="shared" ref="BQ25:EB25" si="4">+BQ8</f>
        <v>640949.17000000004</v>
      </c>
      <c r="BR25" s="24">
        <f t="shared" si="4"/>
        <v>209154.11</v>
      </c>
      <c r="BS25" s="24">
        <f t="shared" si="4"/>
        <v>1430407</v>
      </c>
      <c r="BT25" s="24">
        <f t="shared" si="4"/>
        <v>1347874.56</v>
      </c>
      <c r="BU25" s="24">
        <f t="shared" si="4"/>
        <v>245730.38</v>
      </c>
      <c r="BV25" s="24">
        <f t="shared" si="4"/>
        <v>174615.94</v>
      </c>
      <c r="BW25" s="24">
        <f t="shared" si="4"/>
        <v>90943</v>
      </c>
      <c r="BX25" s="24">
        <f t="shared" si="4"/>
        <v>408974</v>
      </c>
      <c r="BY25" s="24">
        <f t="shared" si="4"/>
        <v>501654.06</v>
      </c>
      <c r="BZ25" s="24">
        <f t="shared" si="4"/>
        <v>1498</v>
      </c>
      <c r="CA25" s="24">
        <f t="shared" si="4"/>
        <v>248578</v>
      </c>
      <c r="CB25" s="24">
        <f t="shared" si="4"/>
        <v>34995.18</v>
      </c>
      <c r="CC25" s="24">
        <f t="shared" si="4"/>
        <v>182712.11</v>
      </c>
      <c r="CD25" s="24">
        <f t="shared" si="4"/>
        <v>20842083.530000001</v>
      </c>
      <c r="CE25" s="24">
        <f t="shared" si="4"/>
        <v>105277.01</v>
      </c>
      <c r="CF25" s="24">
        <f t="shared" si="4"/>
        <v>32041</v>
      </c>
      <c r="CG25" s="24">
        <f t="shared" si="4"/>
        <v>133426.94</v>
      </c>
      <c r="CH25" s="24">
        <f t="shared" si="4"/>
        <v>80921.48</v>
      </c>
      <c r="CI25" s="24">
        <f t="shared" si="4"/>
        <v>76189.67</v>
      </c>
      <c r="CJ25" s="24">
        <f t="shared" si="4"/>
        <v>28016</v>
      </c>
      <c r="CK25" s="24">
        <f t="shared" si="4"/>
        <v>153651.92000000001</v>
      </c>
      <c r="CL25" s="24">
        <f t="shared" si="4"/>
        <v>312136.76</v>
      </c>
      <c r="CM25" s="24">
        <f t="shared" si="4"/>
        <v>1236640.94</v>
      </c>
      <c r="CN25" s="24">
        <f t="shared" si="4"/>
        <v>685454.88</v>
      </c>
      <c r="CO25" s="24">
        <f t="shared" si="4"/>
        <v>393188.35</v>
      </c>
      <c r="CP25" s="24">
        <f t="shared" si="4"/>
        <v>7140310.1900000004</v>
      </c>
      <c r="CQ25" s="24">
        <f t="shared" si="4"/>
        <v>4306070</v>
      </c>
      <c r="CR25" s="24">
        <f t="shared" si="4"/>
        <v>359188.28</v>
      </c>
      <c r="CS25" s="24">
        <f t="shared" si="4"/>
        <v>426848.28</v>
      </c>
      <c r="CT25" s="24">
        <f t="shared" si="4"/>
        <v>166592.32000000001</v>
      </c>
      <c r="CU25" s="24">
        <f t="shared" si="4"/>
        <v>187214</v>
      </c>
      <c r="CV25" s="24">
        <f t="shared" si="4"/>
        <v>65142.53</v>
      </c>
      <c r="CW25" s="24">
        <f t="shared" si="4"/>
        <v>30004.52</v>
      </c>
      <c r="CX25" s="24">
        <f t="shared" si="4"/>
        <v>41472.949999999997</v>
      </c>
      <c r="CY25" s="24">
        <f t="shared" si="4"/>
        <v>86269</v>
      </c>
      <c r="CZ25" s="24">
        <f t="shared" si="4"/>
        <v>136680.97</v>
      </c>
      <c r="DA25" s="24">
        <f t="shared" si="4"/>
        <v>77120.08</v>
      </c>
      <c r="DB25" s="24">
        <f t="shared" si="4"/>
        <v>598021.67000000004</v>
      </c>
      <c r="DC25" s="24">
        <f t="shared" si="4"/>
        <v>112157.95</v>
      </c>
      <c r="DD25" s="24">
        <f t="shared" si="4"/>
        <v>121008.17</v>
      </c>
      <c r="DE25" s="24">
        <f t="shared" si="4"/>
        <v>133436.9</v>
      </c>
      <c r="DF25" s="24">
        <f t="shared" si="4"/>
        <v>71650.06</v>
      </c>
      <c r="DG25" s="24">
        <f t="shared" si="4"/>
        <v>79080.84</v>
      </c>
      <c r="DH25" s="24">
        <f t="shared" si="4"/>
        <v>6106021</v>
      </c>
      <c r="DI25" s="24">
        <f t="shared" si="4"/>
        <v>36128.080000000002</v>
      </c>
      <c r="DJ25" s="24">
        <f t="shared" si="4"/>
        <v>515868.76</v>
      </c>
      <c r="DK25" s="24">
        <f t="shared" si="4"/>
        <v>1022687.93</v>
      </c>
      <c r="DL25" s="24">
        <f t="shared" si="4"/>
        <v>162062.19</v>
      </c>
      <c r="DM25" s="24">
        <f t="shared" si="4"/>
        <v>107861.05</v>
      </c>
      <c r="DN25" s="24">
        <f t="shared" si="4"/>
        <v>1636602.64</v>
      </c>
      <c r="DO25" s="24">
        <f t="shared" si="4"/>
        <v>178110.41</v>
      </c>
      <c r="DP25" s="24">
        <f t="shared" si="4"/>
        <v>408995.46</v>
      </c>
      <c r="DQ25" s="24">
        <f t="shared" si="4"/>
        <v>553073.35</v>
      </c>
      <c r="DR25" s="24">
        <f t="shared" si="4"/>
        <v>111328</v>
      </c>
      <c r="DS25" s="24">
        <f t="shared" si="4"/>
        <v>176657.94</v>
      </c>
      <c r="DT25" s="24">
        <f t="shared" si="4"/>
        <v>183421.45</v>
      </c>
      <c r="DU25" s="24">
        <f t="shared" si="4"/>
        <v>143431.48000000001</v>
      </c>
      <c r="DV25" s="39">
        <f t="shared" si="4"/>
        <v>10142.98</v>
      </c>
      <c r="DW25" s="24">
        <f t="shared" si="4"/>
        <v>102689.33</v>
      </c>
      <c r="DX25" s="24">
        <f t="shared" si="4"/>
        <v>32523.54</v>
      </c>
      <c r="DY25" s="24">
        <f t="shared" si="4"/>
        <v>54541.5</v>
      </c>
      <c r="DZ25" s="24">
        <f t="shared" si="4"/>
        <v>19360.98</v>
      </c>
      <c r="EA25" s="24">
        <f t="shared" si="4"/>
        <v>116606</v>
      </c>
      <c r="EB25" s="24">
        <f t="shared" si="4"/>
        <v>641453.77</v>
      </c>
      <c r="EC25" s="24">
        <f t="shared" ref="EC25:GF25" si="5">+EC8</f>
        <v>176683.53</v>
      </c>
      <c r="ED25" s="24">
        <f t="shared" si="5"/>
        <v>228060.54</v>
      </c>
      <c r="EE25" s="24">
        <f t="shared" si="5"/>
        <v>123854.67</v>
      </c>
      <c r="EF25" s="24">
        <f t="shared" si="5"/>
        <v>627991</v>
      </c>
      <c r="EG25" s="24">
        <f t="shared" si="5"/>
        <v>55525</v>
      </c>
      <c r="EH25" s="24">
        <f t="shared" si="5"/>
        <v>162958.04999999999</v>
      </c>
      <c r="EI25" s="24">
        <f t="shared" si="5"/>
        <v>149898.70000000001</v>
      </c>
      <c r="EJ25" s="24">
        <f t="shared" si="5"/>
        <v>51231.17</v>
      </c>
      <c r="EK25" s="24">
        <f t="shared" si="5"/>
        <v>2520533.9</v>
      </c>
      <c r="EL25" s="24">
        <f t="shared" si="5"/>
        <v>2389824.39</v>
      </c>
      <c r="EM25" s="24">
        <f t="shared" si="5"/>
        <v>146896.18</v>
      </c>
      <c r="EN25" s="24">
        <f t="shared" si="5"/>
        <v>164942.60999999999</v>
      </c>
      <c r="EO25" s="24">
        <f t="shared" si="5"/>
        <v>145440.76</v>
      </c>
      <c r="EP25" s="24">
        <f t="shared" si="5"/>
        <v>175927.17</v>
      </c>
      <c r="EQ25" s="24">
        <f t="shared" si="5"/>
        <v>87220.26</v>
      </c>
      <c r="ER25" s="24">
        <f t="shared" si="5"/>
        <v>148580.29999999999</v>
      </c>
      <c r="ES25" s="24">
        <f t="shared" si="5"/>
        <v>612993.82999999996</v>
      </c>
      <c r="ET25" s="24">
        <f t="shared" si="5"/>
        <v>162515.42000000001</v>
      </c>
      <c r="EU25" s="24">
        <f t="shared" si="5"/>
        <v>137088.69</v>
      </c>
      <c r="EV25" s="24">
        <f t="shared" si="5"/>
        <v>97584.45</v>
      </c>
      <c r="EW25" s="24">
        <f t="shared" si="5"/>
        <v>144117.12</v>
      </c>
      <c r="EX25" s="24">
        <f t="shared" si="5"/>
        <v>0</v>
      </c>
      <c r="EY25" s="24">
        <f t="shared" si="5"/>
        <v>103460</v>
      </c>
      <c r="EZ25" s="24">
        <f t="shared" si="5"/>
        <v>76547</v>
      </c>
      <c r="FA25" s="24">
        <f t="shared" si="5"/>
        <v>35908.43</v>
      </c>
      <c r="FB25" s="24">
        <f t="shared" si="5"/>
        <v>46895.95</v>
      </c>
      <c r="FC25" s="24">
        <f t="shared" si="5"/>
        <v>1189161.76</v>
      </c>
      <c r="FD25" s="24">
        <f t="shared" si="5"/>
        <v>208843.31</v>
      </c>
      <c r="FE25" s="24">
        <f t="shared" si="5"/>
        <v>1079358.1000000001</v>
      </c>
      <c r="FF25" s="24">
        <f t="shared" si="5"/>
        <v>179742.03</v>
      </c>
      <c r="FG25" s="24">
        <f t="shared" si="5"/>
        <v>94770.46</v>
      </c>
      <c r="FH25" s="24">
        <f t="shared" si="5"/>
        <v>115333.62</v>
      </c>
      <c r="FI25" s="24">
        <f t="shared" si="5"/>
        <v>60637.21</v>
      </c>
      <c r="FJ25" s="24">
        <f t="shared" si="5"/>
        <v>94150.18</v>
      </c>
      <c r="FK25" s="24">
        <f t="shared" si="5"/>
        <v>457217.71</v>
      </c>
      <c r="FL25" s="24">
        <f t="shared" si="5"/>
        <v>287981.89</v>
      </c>
      <c r="FM25" s="24">
        <f t="shared" si="5"/>
        <v>840717</v>
      </c>
      <c r="FN25" s="24">
        <f t="shared" si="5"/>
        <v>1067386.8999999999</v>
      </c>
      <c r="FO25" s="24">
        <f t="shared" si="5"/>
        <v>784951.65</v>
      </c>
      <c r="FP25" s="24">
        <f t="shared" si="5"/>
        <v>4725725.1900000004</v>
      </c>
      <c r="FQ25" s="24">
        <f t="shared" si="5"/>
        <v>531015</v>
      </c>
      <c r="FR25" s="24">
        <f t="shared" si="5"/>
        <v>832649.45</v>
      </c>
      <c r="FS25" s="24">
        <f t="shared" si="5"/>
        <v>417323.45</v>
      </c>
      <c r="FT25" s="24">
        <f t="shared" si="5"/>
        <v>115856.96000000001</v>
      </c>
      <c r="FU25" s="24">
        <f t="shared" si="5"/>
        <v>147845.73000000001</v>
      </c>
      <c r="FV25" s="24">
        <f t="shared" si="5"/>
        <v>89084.85</v>
      </c>
      <c r="FW25" s="24">
        <f t="shared" si="5"/>
        <v>337541.01</v>
      </c>
      <c r="FX25" s="24">
        <f t="shared" si="5"/>
        <v>393514.91</v>
      </c>
      <c r="FY25" s="24">
        <f t="shared" si="5"/>
        <v>195511.89</v>
      </c>
      <c r="FZ25" s="24">
        <f t="shared" si="5"/>
        <v>68317.63</v>
      </c>
      <c r="GA25" s="24">
        <f t="shared" si="5"/>
        <v>1444056.66</v>
      </c>
      <c r="GB25" s="24">
        <f t="shared" si="5"/>
        <v>0</v>
      </c>
      <c r="GC25" s="24">
        <f>+GD8</f>
        <v>0</v>
      </c>
      <c r="GD25" s="24">
        <f>+GE8</f>
        <v>0</v>
      </c>
      <c r="GE25" s="24">
        <f t="shared" si="5"/>
        <v>0</v>
      </c>
      <c r="GF25" s="24">
        <f t="shared" si="5"/>
        <v>0</v>
      </c>
      <c r="GG25" s="24">
        <f>+GG8</f>
        <v>0</v>
      </c>
      <c r="GH25" s="19">
        <f t="shared" ref="GH25:GH44" si="6">SUM(E25:GG25)</f>
        <v>242083531.91999978</v>
      </c>
      <c r="GI25" s="3"/>
      <c r="GJ25" s="34"/>
    </row>
    <row r="26" spans="1:196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47852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1129142.8700000001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252772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60093.01</v>
      </c>
      <c r="EL26" s="40">
        <v>223753.55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89895.86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2331.87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1805841.1600000004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7">E25-E26</f>
        <v>2420267</v>
      </c>
      <c r="F27" s="24">
        <f t="shared" si="7"/>
        <v>9252771.2100000009</v>
      </c>
      <c r="G27" s="24">
        <f t="shared" si="7"/>
        <v>2046516.81</v>
      </c>
      <c r="H27" s="24">
        <f t="shared" si="7"/>
        <v>6134852</v>
      </c>
      <c r="I27" s="24">
        <f t="shared" si="7"/>
        <v>401504.14</v>
      </c>
      <c r="J27" s="24">
        <f t="shared" si="7"/>
        <v>267245</v>
      </c>
      <c r="K27" s="24">
        <f t="shared" si="7"/>
        <v>2485745.88</v>
      </c>
      <c r="L27" s="24">
        <f t="shared" si="7"/>
        <v>419338.44</v>
      </c>
      <c r="M27" s="24">
        <f t="shared" si="7"/>
        <v>107560.27</v>
      </c>
      <c r="N27" s="24">
        <f t="shared" si="7"/>
        <v>728245</v>
      </c>
      <c r="O27" s="24">
        <f t="shared" si="7"/>
        <v>655230.43999999994</v>
      </c>
      <c r="P27" s="24">
        <f t="shared" si="7"/>
        <v>19021945.969999999</v>
      </c>
      <c r="Q27" s="24">
        <f t="shared" si="7"/>
        <v>4179988</v>
      </c>
      <c r="R27" s="24">
        <f t="shared" si="7"/>
        <v>40540.35</v>
      </c>
      <c r="S27" s="24">
        <f t="shared" si="7"/>
        <v>6738359.0499999998</v>
      </c>
      <c r="T27" s="24">
        <f t="shared" si="7"/>
        <v>239756.68</v>
      </c>
      <c r="U27" s="24">
        <f t="shared" si="7"/>
        <v>538276.02</v>
      </c>
      <c r="V27" s="24">
        <f t="shared" si="7"/>
        <v>107209.19</v>
      </c>
      <c r="W27" s="24">
        <f t="shared" si="7"/>
        <v>34335.980000000003</v>
      </c>
      <c r="X27" s="24">
        <f t="shared" si="7"/>
        <v>82739.73</v>
      </c>
      <c r="Y27" s="24">
        <f t="shared" si="7"/>
        <v>25515.02</v>
      </c>
      <c r="Z27" s="24">
        <f t="shared" si="7"/>
        <v>44928.07</v>
      </c>
      <c r="AA27" s="24">
        <f t="shared" si="7"/>
        <v>95062.62</v>
      </c>
      <c r="AB27" s="24">
        <f t="shared" si="7"/>
        <v>115184.77</v>
      </c>
      <c r="AC27" s="24">
        <f t="shared" si="7"/>
        <v>7809975.04</v>
      </c>
      <c r="AD27" s="24">
        <f t="shared" si="7"/>
        <v>14932473</v>
      </c>
      <c r="AE27" s="24">
        <f t="shared" si="7"/>
        <v>344998</v>
      </c>
      <c r="AF27" s="24">
        <f t="shared" si="7"/>
        <v>160225.04</v>
      </c>
      <c r="AG27" s="24">
        <f t="shared" si="7"/>
        <v>166312.29999999999</v>
      </c>
      <c r="AH27" s="24">
        <f t="shared" si="7"/>
        <v>100634.21</v>
      </c>
      <c r="AI27" s="24">
        <f t="shared" si="7"/>
        <v>818652.58</v>
      </c>
      <c r="AJ27" s="24">
        <f t="shared" si="7"/>
        <v>285120</v>
      </c>
      <c r="AK27" s="24">
        <f t="shared" si="7"/>
        <v>102260.27</v>
      </c>
      <c r="AL27" s="24">
        <f t="shared" si="7"/>
        <v>109775.17</v>
      </c>
      <c r="AM27" s="24">
        <f t="shared" si="7"/>
        <v>109510.35</v>
      </c>
      <c r="AN27" s="24">
        <f t="shared" si="7"/>
        <v>159126</v>
      </c>
      <c r="AO27" s="24">
        <f t="shared" si="7"/>
        <v>123123.09</v>
      </c>
      <c r="AP27" s="24">
        <f t="shared" si="7"/>
        <v>136790.99</v>
      </c>
      <c r="AQ27" s="24">
        <f t="shared" si="7"/>
        <v>1314633</v>
      </c>
      <c r="AR27" s="24">
        <f t="shared" si="7"/>
        <v>25024846.449999999</v>
      </c>
      <c r="AS27" s="24">
        <f t="shared" si="7"/>
        <v>163787.12</v>
      </c>
      <c r="AT27" s="24">
        <f t="shared" si="7"/>
        <v>20409340</v>
      </c>
      <c r="AU27" s="24">
        <f t="shared" si="7"/>
        <v>2161417.0099999998</v>
      </c>
      <c r="AV27" s="24">
        <f t="shared" si="7"/>
        <v>828729</v>
      </c>
      <c r="AW27" s="24">
        <f t="shared" si="7"/>
        <v>69620.44</v>
      </c>
      <c r="AX27" s="24">
        <f t="shared" si="7"/>
        <v>211781.25</v>
      </c>
      <c r="AY27" s="24">
        <f t="shared" si="7"/>
        <v>111125</v>
      </c>
      <c r="AZ27" s="24">
        <f t="shared" si="7"/>
        <v>30321.03</v>
      </c>
      <c r="BA27" s="24">
        <f t="shared" si="7"/>
        <v>284933.09000000003</v>
      </c>
      <c r="BB27" s="24">
        <f t="shared" si="7"/>
        <v>2734468.5</v>
      </c>
      <c r="BC27" s="24">
        <f t="shared" si="7"/>
        <v>2845360.33</v>
      </c>
      <c r="BD27" s="24">
        <f t="shared" si="7"/>
        <v>3046976</v>
      </c>
      <c r="BE27" s="24">
        <f t="shared" si="7"/>
        <v>4405148.8499999996</v>
      </c>
      <c r="BF27" s="24">
        <f t="shared" si="7"/>
        <v>194263.99</v>
      </c>
      <c r="BG27" s="24">
        <f t="shared" si="7"/>
        <v>497821.38</v>
      </c>
      <c r="BH27" s="24">
        <f t="shared" si="7"/>
        <v>6927960.7199999997</v>
      </c>
      <c r="BI27" s="24">
        <f t="shared" si="7"/>
        <v>878465.98</v>
      </c>
      <c r="BJ27" s="24">
        <f t="shared" si="7"/>
        <v>380823.03999999998</v>
      </c>
      <c r="BK27" s="24">
        <f t="shared" si="7"/>
        <v>251861.29</v>
      </c>
      <c r="BL27" s="24">
        <f t="shared" si="7"/>
        <v>2159905.81</v>
      </c>
      <c r="BM27" s="24">
        <f t="shared" si="7"/>
        <v>4106743.46</v>
      </c>
      <c r="BN27" s="24">
        <f t="shared" si="7"/>
        <v>79901.009999999995</v>
      </c>
      <c r="BO27" s="24">
        <f t="shared" si="7"/>
        <v>251112.7</v>
      </c>
      <c r="BP27" s="24">
        <f t="shared" si="7"/>
        <v>535915.57999999996</v>
      </c>
      <c r="BQ27" s="24">
        <f t="shared" ref="BQ27:EB27" si="8">BQ25-BQ26</f>
        <v>640949.17000000004</v>
      </c>
      <c r="BR27" s="24">
        <f t="shared" si="8"/>
        <v>209154.11</v>
      </c>
      <c r="BS27" s="24">
        <f t="shared" si="8"/>
        <v>1430407</v>
      </c>
      <c r="BT27" s="24">
        <f t="shared" si="8"/>
        <v>1347874.56</v>
      </c>
      <c r="BU27" s="24">
        <f t="shared" si="8"/>
        <v>245730.38</v>
      </c>
      <c r="BV27" s="24">
        <f t="shared" si="8"/>
        <v>174615.94</v>
      </c>
      <c r="BW27" s="24">
        <f t="shared" si="8"/>
        <v>90943</v>
      </c>
      <c r="BX27" s="24">
        <f t="shared" si="8"/>
        <v>408974</v>
      </c>
      <c r="BY27" s="24">
        <f t="shared" si="8"/>
        <v>501654.06</v>
      </c>
      <c r="BZ27" s="24">
        <f t="shared" si="8"/>
        <v>1498</v>
      </c>
      <c r="CA27" s="24">
        <f t="shared" si="8"/>
        <v>248578</v>
      </c>
      <c r="CB27" s="24">
        <f t="shared" si="8"/>
        <v>34995.18</v>
      </c>
      <c r="CC27" s="24">
        <f t="shared" si="8"/>
        <v>182712.11</v>
      </c>
      <c r="CD27" s="24">
        <f t="shared" si="8"/>
        <v>20842083.530000001</v>
      </c>
      <c r="CE27" s="24">
        <f t="shared" si="8"/>
        <v>105277.01</v>
      </c>
      <c r="CF27" s="24">
        <f t="shared" si="8"/>
        <v>32041</v>
      </c>
      <c r="CG27" s="24">
        <f t="shared" si="8"/>
        <v>133426.94</v>
      </c>
      <c r="CH27" s="24">
        <f t="shared" si="8"/>
        <v>80921.48</v>
      </c>
      <c r="CI27" s="24">
        <f t="shared" si="8"/>
        <v>76189.67</v>
      </c>
      <c r="CJ27" s="24">
        <f t="shared" si="8"/>
        <v>28016</v>
      </c>
      <c r="CK27" s="24">
        <f t="shared" si="8"/>
        <v>153651.92000000001</v>
      </c>
      <c r="CL27" s="24">
        <f t="shared" si="8"/>
        <v>312136.76</v>
      </c>
      <c r="CM27" s="24">
        <f t="shared" si="8"/>
        <v>1236640.94</v>
      </c>
      <c r="CN27" s="24">
        <f t="shared" si="8"/>
        <v>685454.88</v>
      </c>
      <c r="CO27" s="24">
        <f t="shared" si="8"/>
        <v>393188.35</v>
      </c>
      <c r="CP27" s="24">
        <f t="shared" si="8"/>
        <v>7140310.1900000004</v>
      </c>
      <c r="CQ27" s="24">
        <f t="shared" si="8"/>
        <v>4306070</v>
      </c>
      <c r="CR27" s="24">
        <f t="shared" si="8"/>
        <v>359188.28</v>
      </c>
      <c r="CS27" s="24">
        <f t="shared" si="8"/>
        <v>426848.28</v>
      </c>
      <c r="CT27" s="24">
        <f t="shared" si="8"/>
        <v>166592.32000000001</v>
      </c>
      <c r="CU27" s="24">
        <f t="shared" si="8"/>
        <v>187214</v>
      </c>
      <c r="CV27" s="24">
        <f t="shared" si="8"/>
        <v>65142.53</v>
      </c>
      <c r="CW27" s="24">
        <f t="shared" si="8"/>
        <v>30004.52</v>
      </c>
      <c r="CX27" s="24">
        <f t="shared" si="8"/>
        <v>41472.949999999997</v>
      </c>
      <c r="CY27" s="24">
        <f t="shared" si="8"/>
        <v>86269</v>
      </c>
      <c r="CZ27" s="24">
        <f t="shared" si="8"/>
        <v>136680.97</v>
      </c>
      <c r="DA27" s="24">
        <f t="shared" si="8"/>
        <v>77120.08</v>
      </c>
      <c r="DB27" s="24">
        <f t="shared" si="8"/>
        <v>598021.67000000004</v>
      </c>
      <c r="DC27" s="24">
        <f t="shared" si="8"/>
        <v>112157.95</v>
      </c>
      <c r="DD27" s="24">
        <f t="shared" si="8"/>
        <v>121008.17</v>
      </c>
      <c r="DE27" s="24">
        <f t="shared" si="8"/>
        <v>133436.9</v>
      </c>
      <c r="DF27" s="24">
        <f t="shared" si="8"/>
        <v>71650.06</v>
      </c>
      <c r="DG27" s="24">
        <f t="shared" si="8"/>
        <v>79080.84</v>
      </c>
      <c r="DH27" s="24">
        <f t="shared" si="8"/>
        <v>4976878.13</v>
      </c>
      <c r="DI27" s="24">
        <f t="shared" si="8"/>
        <v>36128.080000000002</v>
      </c>
      <c r="DJ27" s="24">
        <f t="shared" si="8"/>
        <v>515868.76</v>
      </c>
      <c r="DK27" s="24">
        <f t="shared" si="8"/>
        <v>1022687.93</v>
      </c>
      <c r="DL27" s="24">
        <f t="shared" si="8"/>
        <v>162062.19</v>
      </c>
      <c r="DM27" s="24">
        <f t="shared" si="8"/>
        <v>107861.05</v>
      </c>
      <c r="DN27" s="24">
        <f t="shared" si="8"/>
        <v>1383830.64</v>
      </c>
      <c r="DO27" s="24">
        <f t="shared" si="8"/>
        <v>178110.41</v>
      </c>
      <c r="DP27" s="24">
        <f t="shared" si="8"/>
        <v>408995.46</v>
      </c>
      <c r="DQ27" s="24">
        <f t="shared" si="8"/>
        <v>553073.35</v>
      </c>
      <c r="DR27" s="24">
        <f t="shared" si="8"/>
        <v>111328</v>
      </c>
      <c r="DS27" s="24">
        <f t="shared" si="8"/>
        <v>176657.94</v>
      </c>
      <c r="DT27" s="24">
        <f t="shared" si="8"/>
        <v>183421.45</v>
      </c>
      <c r="DU27" s="24">
        <f t="shared" si="8"/>
        <v>143431.48000000001</v>
      </c>
      <c r="DV27" s="24">
        <f t="shared" si="8"/>
        <v>10142.98</v>
      </c>
      <c r="DW27" s="24">
        <f t="shared" si="8"/>
        <v>102689.33</v>
      </c>
      <c r="DX27" s="24">
        <f t="shared" si="8"/>
        <v>32523.54</v>
      </c>
      <c r="DY27" s="24">
        <f t="shared" si="8"/>
        <v>54541.5</v>
      </c>
      <c r="DZ27" s="24">
        <f t="shared" si="8"/>
        <v>19360.98</v>
      </c>
      <c r="EA27" s="24">
        <f t="shared" si="8"/>
        <v>116606</v>
      </c>
      <c r="EB27" s="24">
        <f t="shared" si="8"/>
        <v>641453.77</v>
      </c>
      <c r="EC27" s="24">
        <f t="shared" ref="EC27:GF27" si="9">EC25-EC26</f>
        <v>176683.53</v>
      </c>
      <c r="ED27" s="24">
        <f t="shared" si="9"/>
        <v>228060.54</v>
      </c>
      <c r="EE27" s="24">
        <f t="shared" si="9"/>
        <v>123854.67</v>
      </c>
      <c r="EF27" s="24">
        <f t="shared" si="9"/>
        <v>627991</v>
      </c>
      <c r="EG27" s="24">
        <f t="shared" si="9"/>
        <v>55525</v>
      </c>
      <c r="EH27" s="24">
        <f t="shared" si="9"/>
        <v>162958.04999999999</v>
      </c>
      <c r="EI27" s="24">
        <f t="shared" si="9"/>
        <v>149898.70000000001</v>
      </c>
      <c r="EJ27" s="24">
        <f t="shared" si="9"/>
        <v>51231.17</v>
      </c>
      <c r="EK27" s="24">
        <f t="shared" si="9"/>
        <v>2460440.89</v>
      </c>
      <c r="EL27" s="24">
        <f t="shared" si="9"/>
        <v>2166070.8400000003</v>
      </c>
      <c r="EM27" s="24">
        <f t="shared" si="9"/>
        <v>146896.18</v>
      </c>
      <c r="EN27" s="24">
        <f t="shared" si="9"/>
        <v>164942.60999999999</v>
      </c>
      <c r="EO27" s="24">
        <f t="shared" si="9"/>
        <v>145440.76</v>
      </c>
      <c r="EP27" s="24">
        <f t="shared" si="9"/>
        <v>175927.17</v>
      </c>
      <c r="EQ27" s="24">
        <f t="shared" si="9"/>
        <v>87220.26</v>
      </c>
      <c r="ER27" s="24">
        <f t="shared" si="9"/>
        <v>148580.29999999999</v>
      </c>
      <c r="ES27" s="24">
        <f t="shared" si="9"/>
        <v>612993.82999999996</v>
      </c>
      <c r="ET27" s="24">
        <f t="shared" si="9"/>
        <v>162515.42000000001</v>
      </c>
      <c r="EU27" s="24">
        <f t="shared" si="9"/>
        <v>137088.69</v>
      </c>
      <c r="EV27" s="24">
        <f t="shared" si="9"/>
        <v>97584.45</v>
      </c>
      <c r="EW27" s="24">
        <f t="shared" si="9"/>
        <v>144117.12</v>
      </c>
      <c r="EX27" s="24">
        <f t="shared" si="9"/>
        <v>0</v>
      </c>
      <c r="EY27" s="24">
        <f t="shared" si="9"/>
        <v>103460</v>
      </c>
      <c r="EZ27" s="24">
        <f t="shared" si="9"/>
        <v>76547</v>
      </c>
      <c r="FA27" s="24">
        <f t="shared" si="9"/>
        <v>35908.43</v>
      </c>
      <c r="FB27" s="24">
        <f t="shared" si="9"/>
        <v>46895.95</v>
      </c>
      <c r="FC27" s="24">
        <f t="shared" si="9"/>
        <v>1189161.76</v>
      </c>
      <c r="FD27" s="24">
        <f t="shared" si="9"/>
        <v>208843.31</v>
      </c>
      <c r="FE27" s="24">
        <f t="shared" si="9"/>
        <v>989462.24000000011</v>
      </c>
      <c r="FF27" s="24">
        <f t="shared" si="9"/>
        <v>179742.03</v>
      </c>
      <c r="FG27" s="24">
        <f t="shared" si="9"/>
        <v>94770.46</v>
      </c>
      <c r="FH27" s="24">
        <f t="shared" si="9"/>
        <v>115333.62</v>
      </c>
      <c r="FI27" s="24">
        <f t="shared" si="9"/>
        <v>60637.21</v>
      </c>
      <c r="FJ27" s="24">
        <f t="shared" si="9"/>
        <v>94150.18</v>
      </c>
      <c r="FK27" s="24">
        <f t="shared" si="9"/>
        <v>457217.71</v>
      </c>
      <c r="FL27" s="24">
        <f t="shared" si="9"/>
        <v>287981.89</v>
      </c>
      <c r="FM27" s="24">
        <f t="shared" si="9"/>
        <v>840717</v>
      </c>
      <c r="FN27" s="24">
        <f t="shared" si="9"/>
        <v>1067386.8999999999</v>
      </c>
      <c r="FO27" s="24">
        <f t="shared" si="9"/>
        <v>784951.65</v>
      </c>
      <c r="FP27" s="24">
        <f t="shared" si="9"/>
        <v>4725725.1900000004</v>
      </c>
      <c r="FQ27" s="24">
        <f t="shared" si="9"/>
        <v>531015</v>
      </c>
      <c r="FR27" s="24">
        <f t="shared" si="9"/>
        <v>832649.45</v>
      </c>
      <c r="FS27" s="24">
        <f t="shared" si="9"/>
        <v>417323.45</v>
      </c>
      <c r="FT27" s="24">
        <f t="shared" si="9"/>
        <v>115856.96000000001</v>
      </c>
      <c r="FU27" s="24">
        <f t="shared" si="9"/>
        <v>147845.73000000001</v>
      </c>
      <c r="FV27" s="24">
        <f t="shared" si="9"/>
        <v>89084.85</v>
      </c>
      <c r="FW27" s="24">
        <f t="shared" si="9"/>
        <v>337541.01</v>
      </c>
      <c r="FX27" s="24">
        <f t="shared" si="9"/>
        <v>393514.91</v>
      </c>
      <c r="FY27" s="24">
        <f t="shared" si="9"/>
        <v>195511.89</v>
      </c>
      <c r="FZ27" s="24">
        <f t="shared" si="9"/>
        <v>68317.63</v>
      </c>
      <c r="GA27" s="24">
        <f t="shared" si="9"/>
        <v>1441724.7899999998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240277690.75999978</v>
      </c>
      <c r="GJ27" s="34"/>
    </row>
    <row r="28" spans="1:196" ht="26.25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6" ht="30">
      <c r="A29" s="43">
        <v>5</v>
      </c>
      <c r="B29" s="44" t="s">
        <v>542</v>
      </c>
      <c r="C29" s="16">
        <v>5</v>
      </c>
      <c r="E29" s="24">
        <f t="shared" si="10"/>
        <v>1038</v>
      </c>
      <c r="F29" s="24">
        <f t="shared" si="10"/>
        <v>6678.9</v>
      </c>
      <c r="G29" s="24">
        <f t="shared" si="10"/>
        <v>1312.7</v>
      </c>
      <c r="H29" s="24">
        <f t="shared" si="10"/>
        <v>8555</v>
      </c>
      <c r="I29" s="24">
        <f t="shared" si="10"/>
        <v>1393</v>
      </c>
      <c r="J29" s="24">
        <f t="shared" si="10"/>
        <v>776</v>
      </c>
      <c r="K29" s="24">
        <f t="shared" si="10"/>
        <v>1525</v>
      </c>
      <c r="L29" s="24">
        <f t="shared" si="10"/>
        <v>793</v>
      </c>
      <c r="M29" s="24">
        <f t="shared" si="10"/>
        <v>308</v>
      </c>
      <c r="N29" s="24">
        <f t="shared" si="10"/>
        <v>503.6</v>
      </c>
      <c r="O29" s="24">
        <f t="shared" si="10"/>
        <v>347.4</v>
      </c>
      <c r="P29" s="24">
        <f t="shared" si="10"/>
        <v>12806</v>
      </c>
      <c r="Q29" s="24">
        <f t="shared" si="10"/>
        <v>3957.5</v>
      </c>
      <c r="R29" s="24">
        <f t="shared" si="10"/>
        <v>140</v>
      </c>
      <c r="S29" s="24">
        <f t="shared" si="10"/>
        <v>6696.4</v>
      </c>
      <c r="T29" s="24">
        <f t="shared" si="10"/>
        <v>630</v>
      </c>
      <c r="U29" s="24">
        <f t="shared" si="10"/>
        <v>820.6</v>
      </c>
      <c r="V29" s="24">
        <f t="shared" si="10"/>
        <v>498.5</v>
      </c>
      <c r="W29" s="24">
        <f t="shared" si="10"/>
        <v>324</v>
      </c>
      <c r="X29" s="24">
        <f t="shared" si="10"/>
        <v>425</v>
      </c>
      <c r="Y29" s="24">
        <f t="shared" si="10"/>
        <v>129</v>
      </c>
      <c r="Z29" s="24">
        <f t="shared" si="10"/>
        <v>177</v>
      </c>
      <c r="AA29" s="24">
        <f t="shared" si="10"/>
        <v>377.4</v>
      </c>
      <c r="AB29" s="24">
        <f t="shared" si="10"/>
        <v>240</v>
      </c>
      <c r="AC29" s="24">
        <f t="shared" si="10"/>
        <v>9689</v>
      </c>
      <c r="AD29" s="24">
        <f t="shared" si="10"/>
        <v>13738</v>
      </c>
      <c r="AE29" s="24">
        <f t="shared" si="10"/>
        <v>423</v>
      </c>
      <c r="AF29" s="24">
        <f t="shared" si="10"/>
        <v>289</v>
      </c>
      <c r="AG29" s="24">
        <f t="shared" si="10"/>
        <v>497</v>
      </c>
      <c r="AH29" s="24">
        <f t="shared" si="10"/>
        <v>367</v>
      </c>
      <c r="AI29" s="24">
        <f t="shared" si="10"/>
        <v>1967</v>
      </c>
      <c r="AJ29" s="24">
        <f t="shared" si="10"/>
        <v>625</v>
      </c>
      <c r="AK29" s="24">
        <f t="shared" si="10"/>
        <v>290.5</v>
      </c>
      <c r="AL29" s="24">
        <f t="shared" si="10"/>
        <v>324</v>
      </c>
      <c r="AM29" s="24">
        <f t="shared" si="10"/>
        <v>481</v>
      </c>
      <c r="AN29" s="24">
        <f t="shared" si="10"/>
        <v>179</v>
      </c>
      <c r="AO29" s="24">
        <f t="shared" si="10"/>
        <v>418</v>
      </c>
      <c r="AP29" s="24">
        <f t="shared" si="10"/>
        <v>356</v>
      </c>
      <c r="AQ29" s="24">
        <f t="shared" si="10"/>
        <v>2157</v>
      </c>
      <c r="AR29" s="24">
        <f t="shared" si="10"/>
        <v>15601.7</v>
      </c>
      <c r="AS29" s="24">
        <f t="shared" si="10"/>
        <v>580.9</v>
      </c>
      <c r="AT29" s="24">
        <f t="shared" si="10"/>
        <v>21332.9</v>
      </c>
      <c r="AU29" s="24">
        <f t="shared" si="10"/>
        <v>2447</v>
      </c>
      <c r="AV29" s="24">
        <f t="shared" si="10"/>
        <v>1389</v>
      </c>
      <c r="AW29" s="24">
        <f t="shared" si="10"/>
        <v>3750</v>
      </c>
      <c r="AX29" s="24">
        <f t="shared" si="10"/>
        <v>663.6</v>
      </c>
      <c r="AY29" s="24">
        <f t="shared" si="10"/>
        <v>312</v>
      </c>
      <c r="AZ29" s="24">
        <f t="shared" si="10"/>
        <v>297</v>
      </c>
      <c r="BA29" s="24">
        <f t="shared" si="10"/>
        <v>841.2</v>
      </c>
      <c r="BB29" s="24">
        <f t="shared" si="10"/>
        <v>2612</v>
      </c>
      <c r="BC29" s="24">
        <f t="shared" si="10"/>
        <v>3901</v>
      </c>
      <c r="BD29" s="24">
        <f t="shared" si="10"/>
        <v>3636.4</v>
      </c>
      <c r="BE29" s="24">
        <f t="shared" si="10"/>
        <v>7379.7</v>
      </c>
      <c r="BF29" s="24">
        <f t="shared" si="10"/>
        <v>441</v>
      </c>
      <c r="BG29" s="24">
        <f t="shared" si="10"/>
        <v>711</v>
      </c>
      <c r="BH29" s="24">
        <f t="shared" si="10"/>
        <v>9891.5</v>
      </c>
      <c r="BI29" s="24">
        <f t="shared" si="10"/>
        <v>1085</v>
      </c>
      <c r="BJ29" s="24">
        <f t="shared" si="10"/>
        <v>630</v>
      </c>
      <c r="BK29" s="24">
        <f t="shared" si="10"/>
        <v>1022</v>
      </c>
      <c r="BL29" s="24">
        <f t="shared" si="10"/>
        <v>2772.8</v>
      </c>
      <c r="BM29" s="24">
        <f t="shared" si="10"/>
        <v>4649.1000000000004</v>
      </c>
      <c r="BN29" s="24">
        <f t="shared" si="10"/>
        <v>363.1</v>
      </c>
      <c r="BO29" s="24">
        <f t="shared" si="10"/>
        <v>719.4</v>
      </c>
      <c r="BP29" s="24">
        <f t="shared" si="10"/>
        <v>1006</v>
      </c>
      <c r="BQ29" s="24">
        <f t="shared" si="11"/>
        <v>1252.2</v>
      </c>
      <c r="BR29" s="24">
        <f t="shared" si="11"/>
        <v>431.9</v>
      </c>
      <c r="BS29" s="24">
        <f t="shared" si="11"/>
        <v>1577</v>
      </c>
      <c r="BT29" s="24">
        <f t="shared" si="11"/>
        <v>2368.1</v>
      </c>
      <c r="BU29" s="24">
        <f t="shared" si="11"/>
        <v>471</v>
      </c>
      <c r="BV29" s="24">
        <f t="shared" si="11"/>
        <v>286</v>
      </c>
      <c r="BW29" s="24">
        <f t="shared" si="11"/>
        <v>402.9</v>
      </c>
      <c r="BX29" s="24">
        <f t="shared" si="11"/>
        <v>686</v>
      </c>
      <c r="BY29" s="24">
        <f t="shared" si="11"/>
        <v>894</v>
      </c>
      <c r="BZ29" s="24">
        <f t="shared" si="11"/>
        <v>40</v>
      </c>
      <c r="CA29" s="24">
        <f t="shared" si="11"/>
        <v>601</v>
      </c>
      <c r="CB29" s="24">
        <f t="shared" si="11"/>
        <v>159</v>
      </c>
      <c r="CC29" s="24">
        <f t="shared" si="11"/>
        <v>666</v>
      </c>
      <c r="CD29" s="24">
        <f t="shared" si="11"/>
        <v>23566</v>
      </c>
      <c r="CE29" s="24">
        <f t="shared" si="11"/>
        <v>430</v>
      </c>
      <c r="CF29" s="24">
        <f t="shared" si="11"/>
        <v>186</v>
      </c>
      <c r="CG29" s="24">
        <f t="shared" si="11"/>
        <v>552</v>
      </c>
      <c r="CH29" s="24">
        <f t="shared" si="11"/>
        <v>412</v>
      </c>
      <c r="CI29" s="24">
        <f t="shared" si="11"/>
        <v>238</v>
      </c>
      <c r="CJ29" s="24">
        <f t="shared" si="11"/>
        <v>220</v>
      </c>
      <c r="CK29" s="24">
        <f t="shared" si="11"/>
        <v>518</v>
      </c>
      <c r="CL29" s="24">
        <f t="shared" si="11"/>
        <v>328.8</v>
      </c>
      <c r="CM29" s="24">
        <f t="shared" si="11"/>
        <v>2265.6</v>
      </c>
      <c r="CN29" s="24">
        <f t="shared" si="11"/>
        <v>656</v>
      </c>
      <c r="CO29" s="24">
        <f t="shared" si="11"/>
        <v>855.2</v>
      </c>
      <c r="CP29" s="24">
        <f t="shared" si="11"/>
        <v>9558</v>
      </c>
      <c r="CQ29" s="24">
        <f t="shared" si="11"/>
        <v>6073</v>
      </c>
      <c r="CR29" s="24">
        <f t="shared" si="11"/>
        <v>567.29999999999995</v>
      </c>
      <c r="CS29" s="24">
        <f t="shared" si="11"/>
        <v>418</v>
      </c>
      <c r="CT29" s="24">
        <f t="shared" si="11"/>
        <v>291</v>
      </c>
      <c r="CU29" s="24">
        <f t="shared" si="11"/>
        <v>396</v>
      </c>
      <c r="CV29" s="24">
        <f t="shared" si="11"/>
        <v>154</v>
      </c>
      <c r="CW29" s="24">
        <f t="shared" si="11"/>
        <v>512.70000000000005</v>
      </c>
      <c r="CX29" s="24">
        <f t="shared" si="11"/>
        <v>482.3</v>
      </c>
      <c r="CY29" s="24">
        <f t="shared" si="11"/>
        <v>404</v>
      </c>
      <c r="CZ29" s="24">
        <f t="shared" si="11"/>
        <v>810</v>
      </c>
      <c r="DA29" s="24">
        <f t="shared" si="11"/>
        <v>502</v>
      </c>
      <c r="DB29" s="24">
        <f t="shared" si="11"/>
        <v>1023</v>
      </c>
      <c r="DC29" s="24">
        <f t="shared" si="11"/>
        <v>328</v>
      </c>
      <c r="DD29" s="24">
        <f t="shared" si="11"/>
        <v>308</v>
      </c>
      <c r="DE29" s="24">
        <f t="shared" si="11"/>
        <v>507</v>
      </c>
      <c r="DF29" s="24">
        <f t="shared" si="11"/>
        <v>104</v>
      </c>
      <c r="DG29" s="24">
        <f t="shared" si="11"/>
        <v>179</v>
      </c>
      <c r="DH29" s="24">
        <f t="shared" si="11"/>
        <v>9311</v>
      </c>
      <c r="DI29" s="24">
        <f t="shared" si="11"/>
        <v>784</v>
      </c>
      <c r="DJ29" s="24">
        <f t="shared" si="11"/>
        <v>916</v>
      </c>
      <c r="DK29" s="24">
        <f t="shared" si="11"/>
        <v>2443</v>
      </c>
      <c r="DL29" s="24">
        <f t="shared" si="11"/>
        <v>369.9</v>
      </c>
      <c r="DM29" s="24">
        <f t="shared" si="11"/>
        <v>246</v>
      </c>
      <c r="DN29" s="24">
        <f t="shared" si="11"/>
        <v>2491</v>
      </c>
      <c r="DO29" s="24">
        <f t="shared" si="11"/>
        <v>477</v>
      </c>
      <c r="DP29" s="24">
        <f t="shared" si="11"/>
        <v>613</v>
      </c>
      <c r="DQ29" s="24">
        <f t="shared" si="11"/>
        <v>1097.2</v>
      </c>
      <c r="DR29" s="24">
        <f t="shared" si="11"/>
        <v>138</v>
      </c>
      <c r="DS29" s="24">
        <f t="shared" si="11"/>
        <v>491</v>
      </c>
      <c r="DT29" s="24">
        <f t="shared" si="11"/>
        <v>373</v>
      </c>
      <c r="DU29" s="24">
        <f t="shared" si="11"/>
        <v>205</v>
      </c>
      <c r="DV29" s="24">
        <f t="shared" si="11"/>
        <v>50</v>
      </c>
      <c r="DW29" s="24">
        <f t="shared" si="11"/>
        <v>387</v>
      </c>
      <c r="DX29" s="24">
        <f t="shared" si="11"/>
        <v>101</v>
      </c>
      <c r="DY29" s="24">
        <f t="shared" si="11"/>
        <v>145</v>
      </c>
      <c r="DZ29" s="24">
        <f t="shared" si="11"/>
        <v>48</v>
      </c>
      <c r="EA29" s="24">
        <f t="shared" si="11"/>
        <v>207</v>
      </c>
      <c r="EB29" s="24">
        <f t="shared" si="11"/>
        <v>1337</v>
      </c>
      <c r="EC29" s="24">
        <f t="shared" si="12"/>
        <v>566</v>
      </c>
      <c r="ED29" s="24">
        <f t="shared" si="12"/>
        <v>661</v>
      </c>
      <c r="EE29" s="24">
        <f t="shared" si="12"/>
        <v>510</v>
      </c>
      <c r="EF29" s="24">
        <f t="shared" si="12"/>
        <v>452</v>
      </c>
      <c r="EG29" s="24">
        <f t="shared" si="12"/>
        <v>183</v>
      </c>
      <c r="EH29" s="24">
        <f t="shared" si="12"/>
        <v>491</v>
      </c>
      <c r="EI29" s="24">
        <f t="shared" si="12"/>
        <v>419</v>
      </c>
      <c r="EJ29" s="24">
        <f t="shared" si="12"/>
        <v>145.5</v>
      </c>
      <c r="EK29" s="24">
        <f t="shared" si="12"/>
        <v>2056</v>
      </c>
      <c r="EL29" s="24">
        <f t="shared" si="12"/>
        <v>4665</v>
      </c>
      <c r="EM29" s="24">
        <f t="shared" si="12"/>
        <v>574</v>
      </c>
      <c r="EN29" s="24">
        <f t="shared" si="12"/>
        <v>478.9</v>
      </c>
      <c r="EO29" s="24">
        <f t="shared" si="12"/>
        <v>565</v>
      </c>
      <c r="EP29" s="24">
        <f t="shared" si="12"/>
        <v>276</v>
      </c>
      <c r="EQ29" s="24">
        <f t="shared" si="12"/>
        <v>260.89999999999998</v>
      </c>
      <c r="ER29" s="24">
        <f t="shared" si="12"/>
        <v>421.6</v>
      </c>
      <c r="ES29" s="24">
        <f t="shared" si="12"/>
        <v>654</v>
      </c>
      <c r="ET29" s="24">
        <f t="shared" si="12"/>
        <v>365</v>
      </c>
      <c r="EU29" s="24">
        <f t="shared" si="12"/>
        <v>260</v>
      </c>
      <c r="EV29" s="24">
        <f t="shared" si="12"/>
        <v>321</v>
      </c>
      <c r="EW29" s="24">
        <f t="shared" si="12"/>
        <v>374.5</v>
      </c>
      <c r="EX29" s="24">
        <f t="shared" si="12"/>
        <v>0</v>
      </c>
      <c r="EY29" s="24">
        <f t="shared" si="12"/>
        <v>83.9</v>
      </c>
      <c r="EZ29" s="24">
        <f t="shared" si="12"/>
        <v>131</v>
      </c>
      <c r="FA29" s="24">
        <f t="shared" si="12"/>
        <v>175</v>
      </c>
      <c r="FB29" s="24">
        <f t="shared" si="12"/>
        <v>111</v>
      </c>
      <c r="FC29" s="24">
        <f t="shared" si="12"/>
        <v>1550</v>
      </c>
      <c r="FD29" s="24">
        <f t="shared" si="12"/>
        <v>586</v>
      </c>
      <c r="FE29" s="24">
        <f t="shared" si="12"/>
        <v>1917.7</v>
      </c>
      <c r="FF29" s="24">
        <f t="shared" si="12"/>
        <v>659.2</v>
      </c>
      <c r="FG29" s="24">
        <f t="shared" si="12"/>
        <v>272</v>
      </c>
      <c r="FH29" s="24">
        <f t="shared" si="12"/>
        <v>300</v>
      </c>
      <c r="FI29" s="24">
        <f t="shared" si="12"/>
        <v>214</v>
      </c>
      <c r="FJ29" s="24">
        <f t="shared" si="12"/>
        <v>330</v>
      </c>
      <c r="FK29" s="24">
        <f t="shared" si="12"/>
        <v>979</v>
      </c>
      <c r="FL29" s="24">
        <f t="shared" si="12"/>
        <v>591.29999999999995</v>
      </c>
      <c r="FM29" s="24">
        <f t="shared" si="12"/>
        <v>2190</v>
      </c>
      <c r="FN29" s="24">
        <f t="shared" si="12"/>
        <v>1928.1</v>
      </c>
      <c r="FO29" s="24">
        <f t="shared" si="12"/>
        <v>1168</v>
      </c>
      <c r="FP29" s="24">
        <f t="shared" si="12"/>
        <v>3986</v>
      </c>
      <c r="FQ29" s="24">
        <f t="shared" si="12"/>
        <v>961</v>
      </c>
      <c r="FR29" s="24">
        <f t="shared" si="12"/>
        <v>1017</v>
      </c>
      <c r="FS29" s="24">
        <f t="shared" si="12"/>
        <v>1200</v>
      </c>
      <c r="FT29" s="24">
        <f t="shared" si="12"/>
        <v>306</v>
      </c>
      <c r="FU29" s="24">
        <f t="shared" si="12"/>
        <v>474</v>
      </c>
      <c r="FV29" s="24">
        <f t="shared" si="12"/>
        <v>285</v>
      </c>
      <c r="FW29" s="24">
        <f t="shared" si="12"/>
        <v>881.1</v>
      </c>
      <c r="FX29" s="24">
        <f t="shared" si="12"/>
        <v>1292</v>
      </c>
      <c r="FY29" s="24">
        <f t="shared" si="12"/>
        <v>568</v>
      </c>
      <c r="FZ29" s="24">
        <f t="shared" si="12"/>
        <v>269</v>
      </c>
      <c r="GA29" s="24">
        <f t="shared" si="12"/>
        <v>1886.2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296208.80000000005</v>
      </c>
      <c r="GI29" s="19"/>
    </row>
    <row r="30" spans="1:196" ht="26.25">
      <c r="A30" s="43">
        <v>6</v>
      </c>
      <c r="B30" s="45" t="s">
        <v>623</v>
      </c>
      <c r="C30" s="16">
        <v>6</v>
      </c>
      <c r="E30" s="24">
        <f t="shared" si="10"/>
        <v>171</v>
      </c>
      <c r="F30" s="24">
        <f t="shared" si="10"/>
        <v>174</v>
      </c>
      <c r="G30" s="24">
        <f t="shared" si="10"/>
        <v>169</v>
      </c>
      <c r="H30" s="24">
        <f t="shared" si="10"/>
        <v>174</v>
      </c>
      <c r="I30" s="24">
        <f t="shared" si="10"/>
        <v>147</v>
      </c>
      <c r="J30" s="24">
        <f t="shared" si="10"/>
        <v>163</v>
      </c>
      <c r="K30" s="24">
        <f t="shared" si="10"/>
        <v>172</v>
      </c>
      <c r="L30" s="24">
        <f t="shared" si="10"/>
        <v>169</v>
      </c>
      <c r="M30" s="24">
        <f t="shared" si="10"/>
        <v>143</v>
      </c>
      <c r="N30" s="24">
        <f t="shared" si="10"/>
        <v>174</v>
      </c>
      <c r="O30" s="24">
        <f t="shared" si="10"/>
        <v>172</v>
      </c>
      <c r="P30" s="24">
        <f t="shared" si="10"/>
        <v>176</v>
      </c>
      <c r="Q30" s="24">
        <f t="shared" si="10"/>
        <v>174</v>
      </c>
      <c r="R30" s="24">
        <f t="shared" si="10"/>
        <v>145</v>
      </c>
      <c r="S30" s="24">
        <f t="shared" si="10"/>
        <v>175</v>
      </c>
      <c r="T30" s="24">
        <f t="shared" si="10"/>
        <v>163</v>
      </c>
      <c r="U30" s="24">
        <f t="shared" si="10"/>
        <v>166</v>
      </c>
      <c r="V30" s="24">
        <f t="shared" si="10"/>
        <v>144</v>
      </c>
      <c r="W30" s="24">
        <f t="shared" si="10"/>
        <v>141</v>
      </c>
      <c r="X30" s="24">
        <f t="shared" si="10"/>
        <v>144</v>
      </c>
      <c r="Y30" s="24">
        <f t="shared" si="10"/>
        <v>144</v>
      </c>
      <c r="Z30" s="24">
        <f t="shared" si="10"/>
        <v>139</v>
      </c>
      <c r="AA30" s="24">
        <f t="shared" si="10"/>
        <v>144</v>
      </c>
      <c r="AB30" s="24">
        <f t="shared" si="10"/>
        <v>145</v>
      </c>
      <c r="AC30" s="24">
        <f t="shared" si="10"/>
        <v>173</v>
      </c>
      <c r="AD30" s="24">
        <f t="shared" si="10"/>
        <v>172</v>
      </c>
      <c r="AE30" s="24">
        <f t="shared" si="10"/>
        <v>167</v>
      </c>
      <c r="AF30" s="24">
        <f t="shared" si="10"/>
        <v>150</v>
      </c>
      <c r="AG30" s="24">
        <f t="shared" si="10"/>
        <v>164</v>
      </c>
      <c r="AH30" s="24">
        <f t="shared" si="10"/>
        <v>161</v>
      </c>
      <c r="AI30" s="24">
        <f t="shared" si="10"/>
        <v>164</v>
      </c>
      <c r="AJ30" s="24">
        <f t="shared" si="10"/>
        <v>165</v>
      </c>
      <c r="AK30" s="24">
        <f t="shared" si="10"/>
        <v>144</v>
      </c>
      <c r="AL30" s="24">
        <f t="shared" si="10"/>
        <v>145</v>
      </c>
      <c r="AM30" s="24">
        <f t="shared" si="10"/>
        <v>140</v>
      </c>
      <c r="AN30" s="24">
        <f t="shared" si="10"/>
        <v>141</v>
      </c>
      <c r="AO30" s="24">
        <f t="shared" si="10"/>
        <v>143</v>
      </c>
      <c r="AP30" s="24">
        <f t="shared" si="10"/>
        <v>141</v>
      </c>
      <c r="AQ30" s="24">
        <f t="shared" si="10"/>
        <v>168</v>
      </c>
      <c r="AR30" s="24">
        <f t="shared" si="10"/>
        <v>174</v>
      </c>
      <c r="AS30" s="24">
        <f t="shared" si="10"/>
        <v>144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142</v>
      </c>
      <c r="AX30" s="24">
        <f t="shared" si="10"/>
        <v>144</v>
      </c>
      <c r="AY30" s="24">
        <f t="shared" si="10"/>
        <v>139</v>
      </c>
      <c r="AZ30" s="24">
        <f t="shared" si="10"/>
        <v>132</v>
      </c>
      <c r="BA30" s="24">
        <f t="shared" si="10"/>
        <v>150</v>
      </c>
      <c r="BB30" s="24">
        <f t="shared" si="10"/>
        <v>176</v>
      </c>
      <c r="BC30" s="24">
        <f t="shared" si="10"/>
        <v>166</v>
      </c>
      <c r="BD30" s="24">
        <f t="shared" si="10"/>
        <v>172</v>
      </c>
      <c r="BE30" s="24">
        <f t="shared" si="10"/>
        <v>170</v>
      </c>
      <c r="BF30" s="24">
        <f t="shared" si="10"/>
        <v>168</v>
      </c>
      <c r="BG30" s="24">
        <f t="shared" si="10"/>
        <v>169</v>
      </c>
      <c r="BH30" s="24">
        <f t="shared" si="10"/>
        <v>171</v>
      </c>
      <c r="BI30" s="24">
        <f t="shared" si="10"/>
        <v>150</v>
      </c>
      <c r="BJ30" s="24">
        <f t="shared" si="10"/>
        <v>147</v>
      </c>
      <c r="BK30" s="24">
        <f t="shared" si="10"/>
        <v>147</v>
      </c>
      <c r="BL30" s="24">
        <f t="shared" si="10"/>
        <v>165</v>
      </c>
      <c r="BM30" s="24">
        <f t="shared" si="10"/>
        <v>166</v>
      </c>
      <c r="BN30" s="24">
        <f t="shared" si="10"/>
        <v>144</v>
      </c>
      <c r="BO30" s="24">
        <f t="shared" si="10"/>
        <v>150</v>
      </c>
      <c r="BP30" s="24">
        <f t="shared" si="10"/>
        <v>171</v>
      </c>
      <c r="BQ30" s="24">
        <f t="shared" si="11"/>
        <v>148</v>
      </c>
      <c r="BR30" s="24">
        <f t="shared" si="11"/>
        <v>142</v>
      </c>
      <c r="BS30" s="24">
        <f t="shared" si="11"/>
        <v>173</v>
      </c>
      <c r="BT30" s="24">
        <f t="shared" si="11"/>
        <v>149</v>
      </c>
      <c r="BU30" s="24">
        <f t="shared" si="11"/>
        <v>144</v>
      </c>
      <c r="BV30" s="24">
        <f t="shared" si="11"/>
        <v>147</v>
      </c>
      <c r="BW30" s="24">
        <f t="shared" si="11"/>
        <v>148</v>
      </c>
      <c r="BX30" s="24">
        <f t="shared" si="11"/>
        <v>146</v>
      </c>
      <c r="BY30" s="24">
        <f t="shared" si="11"/>
        <v>170</v>
      </c>
      <c r="BZ30" s="24">
        <f t="shared" si="11"/>
        <v>107</v>
      </c>
      <c r="CA30" s="24">
        <f t="shared" si="11"/>
        <v>144</v>
      </c>
      <c r="CB30" s="24">
        <f t="shared" si="11"/>
        <v>142</v>
      </c>
      <c r="CC30" s="24">
        <f t="shared" si="11"/>
        <v>147</v>
      </c>
      <c r="CD30" s="24">
        <f t="shared" si="11"/>
        <v>175</v>
      </c>
      <c r="CE30" s="24">
        <f t="shared" si="11"/>
        <v>147</v>
      </c>
      <c r="CF30" s="24">
        <f t="shared" si="11"/>
        <v>146</v>
      </c>
      <c r="CG30" s="24">
        <f t="shared" si="11"/>
        <v>165</v>
      </c>
      <c r="CH30" s="24">
        <f t="shared" si="11"/>
        <v>146</v>
      </c>
      <c r="CI30" s="24">
        <f t="shared" si="11"/>
        <v>170</v>
      </c>
      <c r="CJ30" s="24">
        <f t="shared" si="11"/>
        <v>159</v>
      </c>
      <c r="CK30" s="24">
        <f t="shared" si="11"/>
        <v>147</v>
      </c>
      <c r="CL30" s="24">
        <f t="shared" si="11"/>
        <v>162</v>
      </c>
      <c r="CM30" s="24">
        <f t="shared" si="11"/>
        <v>174</v>
      </c>
      <c r="CN30" s="24">
        <f t="shared" si="11"/>
        <v>168</v>
      </c>
      <c r="CO30" s="24">
        <f t="shared" si="11"/>
        <v>152</v>
      </c>
      <c r="CP30" s="24">
        <f t="shared" si="11"/>
        <v>175</v>
      </c>
      <c r="CQ30" s="24">
        <f t="shared" si="11"/>
        <v>169</v>
      </c>
      <c r="CR30" s="24">
        <f t="shared" si="11"/>
        <v>171</v>
      </c>
      <c r="CS30" s="24">
        <f t="shared" si="11"/>
        <v>152</v>
      </c>
      <c r="CT30" s="24">
        <f t="shared" si="11"/>
        <v>142</v>
      </c>
      <c r="CU30" s="24">
        <f t="shared" si="11"/>
        <v>144</v>
      </c>
      <c r="CV30" s="24">
        <f t="shared" si="11"/>
        <v>135</v>
      </c>
      <c r="CW30" s="24">
        <f t="shared" si="11"/>
        <v>149</v>
      </c>
      <c r="CX30" s="24">
        <f t="shared" si="11"/>
        <v>141</v>
      </c>
      <c r="CY30" s="24">
        <f t="shared" si="11"/>
        <v>150</v>
      </c>
      <c r="CZ30" s="24">
        <f t="shared" si="11"/>
        <v>147</v>
      </c>
      <c r="DA30" s="24">
        <f t="shared" si="11"/>
        <v>142</v>
      </c>
      <c r="DB30" s="24">
        <f t="shared" si="11"/>
        <v>166</v>
      </c>
      <c r="DC30" s="24">
        <f t="shared" si="11"/>
        <v>150</v>
      </c>
      <c r="DD30" s="24">
        <f t="shared" si="11"/>
        <v>164</v>
      </c>
      <c r="DE30" s="24">
        <f t="shared" si="11"/>
        <v>163</v>
      </c>
      <c r="DF30" s="24">
        <f t="shared" si="11"/>
        <v>144</v>
      </c>
      <c r="DG30" s="24">
        <f t="shared" si="11"/>
        <v>146</v>
      </c>
      <c r="DH30" s="24">
        <f t="shared" si="11"/>
        <v>169</v>
      </c>
      <c r="DI30" s="24">
        <f t="shared" si="11"/>
        <v>143</v>
      </c>
      <c r="DJ30" s="24">
        <f t="shared" si="11"/>
        <v>170</v>
      </c>
      <c r="DK30" s="24">
        <f t="shared" si="11"/>
        <v>164</v>
      </c>
      <c r="DL30" s="24">
        <f t="shared" si="11"/>
        <v>164</v>
      </c>
      <c r="DM30" s="24">
        <f t="shared" si="11"/>
        <v>162</v>
      </c>
      <c r="DN30" s="24">
        <f t="shared" si="11"/>
        <v>168</v>
      </c>
      <c r="DO30" s="24">
        <f t="shared" si="11"/>
        <v>163</v>
      </c>
      <c r="DP30" s="24">
        <f t="shared" si="11"/>
        <v>172</v>
      </c>
      <c r="DQ30" s="24">
        <f t="shared" si="11"/>
        <v>173</v>
      </c>
      <c r="DR30" s="24">
        <f t="shared" si="11"/>
        <v>149</v>
      </c>
      <c r="DS30" s="24">
        <f t="shared" si="11"/>
        <v>167</v>
      </c>
      <c r="DT30" s="24">
        <f t="shared" si="11"/>
        <v>167</v>
      </c>
      <c r="DU30" s="24">
        <f t="shared" si="11"/>
        <v>170</v>
      </c>
      <c r="DV30" s="24">
        <f t="shared" si="11"/>
        <v>141</v>
      </c>
      <c r="DW30" s="24">
        <f t="shared" si="11"/>
        <v>163</v>
      </c>
      <c r="DX30" s="24">
        <f t="shared" si="11"/>
        <v>139</v>
      </c>
      <c r="DY30" s="24">
        <f t="shared" si="11"/>
        <v>171</v>
      </c>
      <c r="DZ30" s="24">
        <f t="shared" si="11"/>
        <v>163</v>
      </c>
      <c r="EA30" s="24">
        <f t="shared" si="11"/>
        <v>164</v>
      </c>
      <c r="EB30" s="24">
        <f t="shared" si="11"/>
        <v>170</v>
      </c>
      <c r="EC30" s="24">
        <f t="shared" si="12"/>
        <v>143</v>
      </c>
      <c r="ED30" s="24">
        <f t="shared" si="12"/>
        <v>169</v>
      </c>
      <c r="EE30" s="24">
        <f t="shared" si="12"/>
        <v>169</v>
      </c>
      <c r="EF30" s="24">
        <f t="shared" si="12"/>
        <v>174</v>
      </c>
      <c r="EG30" s="24">
        <f t="shared" si="12"/>
        <v>166</v>
      </c>
      <c r="EH30" s="24">
        <f t="shared" si="12"/>
        <v>148</v>
      </c>
      <c r="EI30" s="24">
        <f t="shared" si="12"/>
        <v>142</v>
      </c>
      <c r="EJ30" s="24">
        <f t="shared" si="12"/>
        <v>145</v>
      </c>
      <c r="EK30" s="24">
        <f t="shared" si="12"/>
        <v>171</v>
      </c>
      <c r="EL30" s="24">
        <f t="shared" si="12"/>
        <v>149</v>
      </c>
      <c r="EM30" s="24">
        <f t="shared" si="12"/>
        <v>144</v>
      </c>
      <c r="EN30" s="24">
        <f t="shared" si="12"/>
        <v>150</v>
      </c>
      <c r="EO30" s="24">
        <f t="shared" si="12"/>
        <v>141</v>
      </c>
      <c r="EP30" s="24">
        <f t="shared" si="12"/>
        <v>146</v>
      </c>
      <c r="EQ30" s="24">
        <f t="shared" si="12"/>
        <v>164</v>
      </c>
      <c r="ER30" s="24">
        <f t="shared" si="12"/>
        <v>170</v>
      </c>
      <c r="ES30" s="24">
        <f t="shared" si="12"/>
        <v>172</v>
      </c>
      <c r="ET30" s="24">
        <f t="shared" si="12"/>
        <v>148</v>
      </c>
      <c r="EU30" s="24">
        <f t="shared" si="12"/>
        <v>141</v>
      </c>
      <c r="EV30" s="24">
        <f t="shared" si="12"/>
        <v>143</v>
      </c>
      <c r="EW30" s="24">
        <f t="shared" si="12"/>
        <v>164</v>
      </c>
      <c r="EX30" s="24">
        <f t="shared" si="12"/>
        <v>0</v>
      </c>
      <c r="EY30" s="24">
        <f t="shared" si="12"/>
        <v>170</v>
      </c>
      <c r="EZ30" s="24">
        <f t="shared" si="12"/>
        <v>167</v>
      </c>
      <c r="FA30" s="24">
        <f t="shared" si="12"/>
        <v>168</v>
      </c>
      <c r="FB30" s="24">
        <f t="shared" si="12"/>
        <v>153</v>
      </c>
      <c r="FC30" s="24">
        <f t="shared" si="12"/>
        <v>174</v>
      </c>
      <c r="FD30" s="24">
        <f t="shared" si="12"/>
        <v>144</v>
      </c>
      <c r="FE30" s="24">
        <f t="shared" si="12"/>
        <v>165</v>
      </c>
      <c r="FF30" s="24">
        <f t="shared" si="12"/>
        <v>159</v>
      </c>
      <c r="FG30" s="24">
        <f t="shared" si="12"/>
        <v>158</v>
      </c>
      <c r="FH30" s="24">
        <f t="shared" si="12"/>
        <v>150</v>
      </c>
      <c r="FI30" s="24">
        <f t="shared" si="12"/>
        <v>143</v>
      </c>
      <c r="FJ30" s="24">
        <f t="shared" si="12"/>
        <v>150</v>
      </c>
      <c r="FK30" s="24">
        <f t="shared" si="12"/>
        <v>160</v>
      </c>
      <c r="FL30" s="24">
        <f t="shared" si="12"/>
        <v>170</v>
      </c>
      <c r="FM30" s="24">
        <f t="shared" si="12"/>
        <v>174</v>
      </c>
      <c r="FN30" s="24">
        <f t="shared" si="12"/>
        <v>173</v>
      </c>
      <c r="FO30" s="24">
        <f t="shared" si="12"/>
        <v>172</v>
      </c>
      <c r="FP30" s="24">
        <f t="shared" si="12"/>
        <v>173</v>
      </c>
      <c r="FQ30" s="24">
        <f t="shared" si="12"/>
        <v>167</v>
      </c>
      <c r="FR30" s="24">
        <f t="shared" si="12"/>
        <v>170</v>
      </c>
      <c r="FS30" s="24">
        <f t="shared" si="12"/>
        <v>175</v>
      </c>
      <c r="FT30" s="24">
        <f t="shared" si="12"/>
        <v>148</v>
      </c>
      <c r="FU30" s="24">
        <f t="shared" si="12"/>
        <v>145</v>
      </c>
      <c r="FV30" s="24">
        <f t="shared" si="12"/>
        <v>146</v>
      </c>
      <c r="FW30" s="24">
        <f t="shared" si="12"/>
        <v>164</v>
      </c>
      <c r="FX30" s="24">
        <f t="shared" si="12"/>
        <v>168</v>
      </c>
      <c r="FY30" s="24">
        <f t="shared" si="12"/>
        <v>165</v>
      </c>
      <c r="FZ30" s="24">
        <f t="shared" si="12"/>
        <v>147</v>
      </c>
      <c r="GA30" s="24">
        <f t="shared" si="12"/>
        <v>170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28061</v>
      </c>
      <c r="GI30" s="23"/>
      <c r="GK30" s="4"/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177498</v>
      </c>
      <c r="F31" s="24">
        <f t="shared" si="14"/>
        <v>1162128.6000000001</v>
      </c>
      <c r="G31" s="24">
        <f t="shared" si="14"/>
        <v>221846.3</v>
      </c>
      <c r="H31" s="24">
        <f t="shared" si="14"/>
        <v>1488570</v>
      </c>
      <c r="I31" s="24">
        <f t="shared" si="14"/>
        <v>204771</v>
      </c>
      <c r="J31" s="24">
        <f t="shared" si="14"/>
        <v>126488</v>
      </c>
      <c r="K31" s="24">
        <f t="shared" si="14"/>
        <v>262300</v>
      </c>
      <c r="L31" s="24">
        <f t="shared" si="14"/>
        <v>134017</v>
      </c>
      <c r="M31" s="24">
        <f t="shared" si="14"/>
        <v>44044</v>
      </c>
      <c r="N31" s="24">
        <f t="shared" si="14"/>
        <v>87626.4</v>
      </c>
      <c r="O31" s="24">
        <f t="shared" si="14"/>
        <v>59752.800000000003</v>
      </c>
      <c r="P31" s="24">
        <f t="shared" si="14"/>
        <v>2253856</v>
      </c>
      <c r="Q31" s="24">
        <f t="shared" si="14"/>
        <v>688605</v>
      </c>
      <c r="R31" s="24">
        <f t="shared" si="14"/>
        <v>20300</v>
      </c>
      <c r="S31" s="24">
        <f t="shared" si="14"/>
        <v>1171870</v>
      </c>
      <c r="T31" s="24">
        <f t="shared" si="14"/>
        <v>102690</v>
      </c>
      <c r="U31" s="24">
        <f t="shared" si="14"/>
        <v>136219.6</v>
      </c>
      <c r="V31" s="24">
        <f t="shared" si="14"/>
        <v>71784</v>
      </c>
      <c r="W31" s="24">
        <f t="shared" si="14"/>
        <v>45684</v>
      </c>
      <c r="X31" s="24">
        <f t="shared" si="14"/>
        <v>61200</v>
      </c>
      <c r="Y31" s="24">
        <f t="shared" si="14"/>
        <v>18576</v>
      </c>
      <c r="Z31" s="24">
        <f t="shared" si="14"/>
        <v>24603</v>
      </c>
      <c r="AA31" s="24">
        <f t="shared" si="14"/>
        <v>54345.599999999999</v>
      </c>
      <c r="AB31" s="24">
        <f t="shared" si="14"/>
        <v>34800</v>
      </c>
      <c r="AC31" s="24">
        <f t="shared" si="14"/>
        <v>1676197</v>
      </c>
      <c r="AD31" s="24">
        <f t="shared" si="14"/>
        <v>2362936</v>
      </c>
      <c r="AE31" s="24">
        <f t="shared" si="14"/>
        <v>70641</v>
      </c>
      <c r="AF31" s="24">
        <f t="shared" si="14"/>
        <v>43350</v>
      </c>
      <c r="AG31" s="24">
        <f t="shared" si="14"/>
        <v>81508</v>
      </c>
      <c r="AH31" s="24">
        <f t="shared" si="14"/>
        <v>59087</v>
      </c>
      <c r="AI31" s="24">
        <f t="shared" si="14"/>
        <v>322588</v>
      </c>
      <c r="AJ31" s="24">
        <f t="shared" si="14"/>
        <v>103125</v>
      </c>
      <c r="AK31" s="24">
        <f t="shared" si="14"/>
        <v>41832</v>
      </c>
      <c r="AL31" s="24">
        <f t="shared" si="14"/>
        <v>46980</v>
      </c>
      <c r="AM31" s="24">
        <f t="shared" si="14"/>
        <v>67340</v>
      </c>
      <c r="AN31" s="24">
        <f t="shared" si="14"/>
        <v>25239</v>
      </c>
      <c r="AO31" s="24">
        <f t="shared" si="14"/>
        <v>59774</v>
      </c>
      <c r="AP31" s="24">
        <f t="shared" si="14"/>
        <v>50196</v>
      </c>
      <c r="AQ31" s="24">
        <f t="shared" si="14"/>
        <v>362376</v>
      </c>
      <c r="AR31" s="24">
        <f t="shared" si="14"/>
        <v>2714695.8</v>
      </c>
      <c r="AS31" s="24">
        <f t="shared" si="14"/>
        <v>83649.600000000006</v>
      </c>
      <c r="AT31" s="24">
        <f t="shared" si="14"/>
        <v>3647925.9</v>
      </c>
      <c r="AU31" s="24">
        <f t="shared" si="14"/>
        <v>415990</v>
      </c>
      <c r="AV31" s="24">
        <f t="shared" si="14"/>
        <v>236130</v>
      </c>
      <c r="AW31" s="24">
        <f t="shared" si="14"/>
        <v>532500</v>
      </c>
      <c r="AX31" s="24">
        <f t="shared" si="14"/>
        <v>95558.399999999994</v>
      </c>
      <c r="AY31" s="24">
        <f t="shared" si="14"/>
        <v>43368</v>
      </c>
      <c r="AZ31" s="24">
        <f t="shared" si="14"/>
        <v>39204</v>
      </c>
      <c r="BA31" s="24">
        <f t="shared" si="14"/>
        <v>126180</v>
      </c>
      <c r="BB31" s="24">
        <f t="shared" si="14"/>
        <v>459712</v>
      </c>
      <c r="BC31" s="24">
        <f t="shared" si="14"/>
        <v>647566</v>
      </c>
      <c r="BD31" s="24">
        <f t="shared" si="14"/>
        <v>625460.80000000005</v>
      </c>
      <c r="BE31" s="24">
        <f t="shared" si="14"/>
        <v>1254549</v>
      </c>
      <c r="BF31" s="24">
        <f t="shared" si="14"/>
        <v>74088</v>
      </c>
      <c r="BG31" s="24">
        <f t="shared" si="14"/>
        <v>120159</v>
      </c>
      <c r="BH31" s="24">
        <f t="shared" si="14"/>
        <v>1691446.5</v>
      </c>
      <c r="BI31" s="24">
        <f t="shared" si="14"/>
        <v>162750</v>
      </c>
      <c r="BJ31" s="24">
        <f t="shared" si="14"/>
        <v>92610</v>
      </c>
      <c r="BK31" s="24">
        <f t="shared" si="14"/>
        <v>150234</v>
      </c>
      <c r="BL31" s="24">
        <f t="shared" si="14"/>
        <v>457512</v>
      </c>
      <c r="BM31" s="24">
        <f t="shared" si="14"/>
        <v>771750.6</v>
      </c>
      <c r="BN31" s="24">
        <f t="shared" si="14"/>
        <v>52286.400000000001</v>
      </c>
      <c r="BO31" s="24">
        <f t="shared" si="14"/>
        <v>107910</v>
      </c>
      <c r="BP31" s="24">
        <f t="shared" si="14"/>
        <v>172026</v>
      </c>
      <c r="BQ31" s="24">
        <f t="shared" ref="BQ31:EB31" si="15">ROUND(BQ29*BQ30,2)</f>
        <v>185325.6</v>
      </c>
      <c r="BR31" s="24">
        <f t="shared" si="15"/>
        <v>61329.8</v>
      </c>
      <c r="BS31" s="24">
        <f t="shared" si="15"/>
        <v>272821</v>
      </c>
      <c r="BT31" s="24">
        <f t="shared" si="15"/>
        <v>352846.9</v>
      </c>
      <c r="BU31" s="24">
        <f t="shared" si="15"/>
        <v>67824</v>
      </c>
      <c r="BV31" s="24">
        <f t="shared" si="15"/>
        <v>42042</v>
      </c>
      <c r="BW31" s="24">
        <f t="shared" si="15"/>
        <v>59629.2</v>
      </c>
      <c r="BX31" s="24">
        <f t="shared" si="15"/>
        <v>100156</v>
      </c>
      <c r="BY31" s="24">
        <f t="shared" si="15"/>
        <v>151980</v>
      </c>
      <c r="BZ31" s="24">
        <f t="shared" si="15"/>
        <v>4280</v>
      </c>
      <c r="CA31" s="24">
        <f t="shared" si="15"/>
        <v>86544</v>
      </c>
      <c r="CB31" s="24">
        <f t="shared" si="15"/>
        <v>22578</v>
      </c>
      <c r="CC31" s="24">
        <f t="shared" si="15"/>
        <v>97902</v>
      </c>
      <c r="CD31" s="24">
        <f t="shared" si="15"/>
        <v>4124050</v>
      </c>
      <c r="CE31" s="24">
        <f t="shared" si="15"/>
        <v>63210</v>
      </c>
      <c r="CF31" s="24">
        <f t="shared" si="15"/>
        <v>27156</v>
      </c>
      <c r="CG31" s="24">
        <f t="shared" si="15"/>
        <v>91080</v>
      </c>
      <c r="CH31" s="24">
        <f t="shared" si="15"/>
        <v>60152</v>
      </c>
      <c r="CI31" s="24">
        <f t="shared" si="15"/>
        <v>40460</v>
      </c>
      <c r="CJ31" s="24">
        <f t="shared" si="15"/>
        <v>34980</v>
      </c>
      <c r="CK31" s="24">
        <f t="shared" si="15"/>
        <v>76146</v>
      </c>
      <c r="CL31" s="24">
        <f t="shared" si="15"/>
        <v>53265.599999999999</v>
      </c>
      <c r="CM31" s="24">
        <f t="shared" si="15"/>
        <v>394214.40000000002</v>
      </c>
      <c r="CN31" s="24">
        <f t="shared" si="15"/>
        <v>110208</v>
      </c>
      <c r="CO31" s="24">
        <f t="shared" si="15"/>
        <v>129990.39999999999</v>
      </c>
      <c r="CP31" s="24">
        <f t="shared" si="15"/>
        <v>1672650</v>
      </c>
      <c r="CQ31" s="24">
        <f t="shared" si="15"/>
        <v>1026337</v>
      </c>
      <c r="CR31" s="24">
        <f t="shared" si="15"/>
        <v>97008.3</v>
      </c>
      <c r="CS31" s="24">
        <f t="shared" si="15"/>
        <v>63536</v>
      </c>
      <c r="CT31" s="24">
        <f t="shared" si="15"/>
        <v>41322</v>
      </c>
      <c r="CU31" s="24">
        <f t="shared" si="15"/>
        <v>57024</v>
      </c>
      <c r="CV31" s="24">
        <f t="shared" si="15"/>
        <v>20790</v>
      </c>
      <c r="CW31" s="24">
        <f t="shared" si="15"/>
        <v>76392.3</v>
      </c>
      <c r="CX31" s="24">
        <f t="shared" si="15"/>
        <v>68004.3</v>
      </c>
      <c r="CY31" s="24">
        <f t="shared" si="15"/>
        <v>60600</v>
      </c>
      <c r="CZ31" s="24">
        <f t="shared" si="15"/>
        <v>119070</v>
      </c>
      <c r="DA31" s="24">
        <f t="shared" si="15"/>
        <v>71284</v>
      </c>
      <c r="DB31" s="24">
        <f t="shared" si="15"/>
        <v>169818</v>
      </c>
      <c r="DC31" s="24">
        <f t="shared" si="15"/>
        <v>49200</v>
      </c>
      <c r="DD31" s="24">
        <f t="shared" si="15"/>
        <v>50512</v>
      </c>
      <c r="DE31" s="24">
        <f t="shared" si="15"/>
        <v>82641</v>
      </c>
      <c r="DF31" s="24">
        <f t="shared" si="15"/>
        <v>14976</v>
      </c>
      <c r="DG31" s="24">
        <f t="shared" si="15"/>
        <v>26134</v>
      </c>
      <c r="DH31" s="24">
        <f t="shared" si="15"/>
        <v>1573559</v>
      </c>
      <c r="DI31" s="24">
        <f t="shared" si="15"/>
        <v>112112</v>
      </c>
      <c r="DJ31" s="24">
        <f t="shared" si="15"/>
        <v>155720</v>
      </c>
      <c r="DK31" s="24">
        <f t="shared" si="15"/>
        <v>400652</v>
      </c>
      <c r="DL31" s="24">
        <f t="shared" si="15"/>
        <v>60663.6</v>
      </c>
      <c r="DM31" s="24">
        <f t="shared" si="15"/>
        <v>39852</v>
      </c>
      <c r="DN31" s="24">
        <f t="shared" si="15"/>
        <v>418488</v>
      </c>
      <c r="DO31" s="24">
        <f t="shared" si="15"/>
        <v>77751</v>
      </c>
      <c r="DP31" s="24">
        <f t="shared" si="15"/>
        <v>105436</v>
      </c>
      <c r="DQ31" s="24">
        <f t="shared" si="15"/>
        <v>189815.6</v>
      </c>
      <c r="DR31" s="24">
        <f t="shared" si="15"/>
        <v>20562</v>
      </c>
      <c r="DS31" s="24">
        <f t="shared" si="15"/>
        <v>81997</v>
      </c>
      <c r="DT31" s="24">
        <f t="shared" si="15"/>
        <v>62291</v>
      </c>
      <c r="DU31" s="24">
        <f t="shared" si="15"/>
        <v>34850</v>
      </c>
      <c r="DV31" s="24">
        <f t="shared" si="15"/>
        <v>7050</v>
      </c>
      <c r="DW31" s="24">
        <f t="shared" si="15"/>
        <v>63081</v>
      </c>
      <c r="DX31" s="24">
        <f t="shared" si="15"/>
        <v>14039</v>
      </c>
      <c r="DY31" s="24">
        <f t="shared" si="15"/>
        <v>24795</v>
      </c>
      <c r="DZ31" s="24">
        <f t="shared" si="15"/>
        <v>7824</v>
      </c>
      <c r="EA31" s="24">
        <f t="shared" si="15"/>
        <v>33948</v>
      </c>
      <c r="EB31" s="24">
        <f t="shared" si="15"/>
        <v>227290</v>
      </c>
      <c r="EC31" s="24">
        <f t="shared" ref="EC31:GF31" si="16">ROUND(EC29*EC30,2)</f>
        <v>80938</v>
      </c>
      <c r="ED31" s="24">
        <f t="shared" si="16"/>
        <v>111709</v>
      </c>
      <c r="EE31" s="24">
        <f t="shared" si="16"/>
        <v>86190</v>
      </c>
      <c r="EF31" s="24">
        <f t="shared" si="16"/>
        <v>78648</v>
      </c>
      <c r="EG31" s="24">
        <f t="shared" si="16"/>
        <v>30378</v>
      </c>
      <c r="EH31" s="24">
        <f t="shared" si="16"/>
        <v>72668</v>
      </c>
      <c r="EI31" s="24">
        <f t="shared" si="16"/>
        <v>59498</v>
      </c>
      <c r="EJ31" s="24">
        <f t="shared" si="16"/>
        <v>21097.5</v>
      </c>
      <c r="EK31" s="24">
        <f t="shared" si="16"/>
        <v>351576</v>
      </c>
      <c r="EL31" s="24">
        <f t="shared" si="16"/>
        <v>695085</v>
      </c>
      <c r="EM31" s="24">
        <f t="shared" si="16"/>
        <v>82656</v>
      </c>
      <c r="EN31" s="24">
        <f t="shared" si="16"/>
        <v>71835</v>
      </c>
      <c r="EO31" s="24">
        <f t="shared" si="16"/>
        <v>79665</v>
      </c>
      <c r="EP31" s="24">
        <f t="shared" si="16"/>
        <v>40296</v>
      </c>
      <c r="EQ31" s="24">
        <f t="shared" si="16"/>
        <v>42787.6</v>
      </c>
      <c r="ER31" s="24">
        <f t="shared" si="16"/>
        <v>71672</v>
      </c>
      <c r="ES31" s="24">
        <f t="shared" si="16"/>
        <v>112488</v>
      </c>
      <c r="ET31" s="24">
        <f t="shared" si="16"/>
        <v>54020</v>
      </c>
      <c r="EU31" s="24">
        <f t="shared" si="16"/>
        <v>36660</v>
      </c>
      <c r="EV31" s="24">
        <f t="shared" si="16"/>
        <v>45903</v>
      </c>
      <c r="EW31" s="24">
        <f t="shared" si="16"/>
        <v>61418</v>
      </c>
      <c r="EX31" s="24">
        <f t="shared" si="16"/>
        <v>0</v>
      </c>
      <c r="EY31" s="24">
        <f t="shared" si="16"/>
        <v>14263</v>
      </c>
      <c r="EZ31" s="24">
        <f t="shared" si="16"/>
        <v>21877</v>
      </c>
      <c r="FA31" s="24">
        <f t="shared" si="16"/>
        <v>29400</v>
      </c>
      <c r="FB31" s="24">
        <f t="shared" si="16"/>
        <v>16983</v>
      </c>
      <c r="FC31" s="24">
        <f t="shared" si="16"/>
        <v>269700</v>
      </c>
      <c r="FD31" s="24">
        <f t="shared" si="16"/>
        <v>84384</v>
      </c>
      <c r="FE31" s="24">
        <f t="shared" si="16"/>
        <v>316420.5</v>
      </c>
      <c r="FF31" s="24">
        <f t="shared" si="16"/>
        <v>104812.8</v>
      </c>
      <c r="FG31" s="24">
        <f t="shared" si="16"/>
        <v>42976</v>
      </c>
      <c r="FH31" s="24">
        <f t="shared" si="16"/>
        <v>45000</v>
      </c>
      <c r="FI31" s="24">
        <f t="shared" si="16"/>
        <v>30602</v>
      </c>
      <c r="FJ31" s="24">
        <f t="shared" si="16"/>
        <v>49500</v>
      </c>
      <c r="FK31" s="24">
        <f t="shared" si="16"/>
        <v>156640</v>
      </c>
      <c r="FL31" s="24">
        <f t="shared" si="16"/>
        <v>100521</v>
      </c>
      <c r="FM31" s="24">
        <f t="shared" si="16"/>
        <v>381060</v>
      </c>
      <c r="FN31" s="24">
        <f t="shared" si="16"/>
        <v>333561.3</v>
      </c>
      <c r="FO31" s="24">
        <f t="shared" si="16"/>
        <v>200896</v>
      </c>
      <c r="FP31" s="24">
        <f t="shared" si="16"/>
        <v>689578</v>
      </c>
      <c r="FQ31" s="24">
        <f t="shared" si="16"/>
        <v>160487</v>
      </c>
      <c r="FR31" s="24">
        <f t="shared" si="16"/>
        <v>172890</v>
      </c>
      <c r="FS31" s="24">
        <f t="shared" si="16"/>
        <v>210000</v>
      </c>
      <c r="FT31" s="24">
        <f t="shared" si="16"/>
        <v>45288</v>
      </c>
      <c r="FU31" s="24">
        <f t="shared" si="16"/>
        <v>68730</v>
      </c>
      <c r="FV31" s="24">
        <f t="shared" si="16"/>
        <v>41610</v>
      </c>
      <c r="FW31" s="24">
        <f t="shared" si="16"/>
        <v>144500.4</v>
      </c>
      <c r="FX31" s="24">
        <f t="shared" si="16"/>
        <v>217056</v>
      </c>
      <c r="FY31" s="24">
        <f t="shared" si="16"/>
        <v>93720</v>
      </c>
      <c r="FZ31" s="24">
        <f t="shared" si="16"/>
        <v>39543</v>
      </c>
      <c r="GA31" s="24">
        <f t="shared" si="16"/>
        <v>320654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49681093.399999984</v>
      </c>
      <c r="GI31" s="23"/>
      <c r="GJ31" s="46" t="s">
        <v>545</v>
      </c>
      <c r="GK31" s="3"/>
      <c r="GL31" s="38" t="s">
        <v>605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177498</v>
      </c>
      <c r="F32" s="24">
        <f t="shared" si="17"/>
        <v>1162128.6000000001</v>
      </c>
      <c r="G32" s="24">
        <f t="shared" si="17"/>
        <v>221846.3</v>
      </c>
      <c r="H32" s="24">
        <f t="shared" si="17"/>
        <v>1488570</v>
      </c>
      <c r="I32" s="24">
        <f t="shared" si="17"/>
        <v>204771</v>
      </c>
      <c r="J32" s="24">
        <f t="shared" si="17"/>
        <v>126488</v>
      </c>
      <c r="K32" s="24">
        <f t="shared" si="17"/>
        <v>262300</v>
      </c>
      <c r="L32" s="24">
        <f t="shared" si="17"/>
        <v>134017</v>
      </c>
      <c r="M32" s="24">
        <f t="shared" si="17"/>
        <v>44044</v>
      </c>
      <c r="N32" s="24">
        <f t="shared" si="17"/>
        <v>87626.4</v>
      </c>
      <c r="O32" s="24">
        <f t="shared" si="17"/>
        <v>59752.800000000003</v>
      </c>
      <c r="P32" s="24">
        <f t="shared" si="17"/>
        <v>2253856</v>
      </c>
      <c r="Q32" s="24">
        <f t="shared" si="17"/>
        <v>688605</v>
      </c>
      <c r="R32" s="24">
        <f t="shared" si="17"/>
        <v>20300</v>
      </c>
      <c r="S32" s="24">
        <f t="shared" si="17"/>
        <v>1171870</v>
      </c>
      <c r="T32" s="24">
        <f t="shared" si="17"/>
        <v>102690</v>
      </c>
      <c r="U32" s="24">
        <f t="shared" si="17"/>
        <v>136219.6</v>
      </c>
      <c r="V32" s="24">
        <f t="shared" si="17"/>
        <v>71784</v>
      </c>
      <c r="W32" s="24">
        <f t="shared" si="17"/>
        <v>45684</v>
      </c>
      <c r="X32" s="24">
        <f t="shared" si="17"/>
        <v>61200</v>
      </c>
      <c r="Y32" s="24">
        <f t="shared" si="17"/>
        <v>18576</v>
      </c>
      <c r="Z32" s="24">
        <f t="shared" si="17"/>
        <v>24603</v>
      </c>
      <c r="AA32" s="24">
        <f t="shared" si="17"/>
        <v>54345.599999999999</v>
      </c>
      <c r="AB32" s="24">
        <f t="shared" si="17"/>
        <v>34800</v>
      </c>
      <c r="AC32" s="24">
        <f t="shared" si="17"/>
        <v>1676197</v>
      </c>
      <c r="AD32" s="24">
        <f t="shared" si="17"/>
        <v>2362936</v>
      </c>
      <c r="AE32" s="24">
        <f t="shared" si="17"/>
        <v>70641</v>
      </c>
      <c r="AF32" s="24">
        <f t="shared" si="17"/>
        <v>43350</v>
      </c>
      <c r="AG32" s="24">
        <f t="shared" si="17"/>
        <v>81508</v>
      </c>
      <c r="AH32" s="24">
        <f t="shared" si="17"/>
        <v>59087</v>
      </c>
      <c r="AI32" s="24">
        <f t="shared" si="17"/>
        <v>322588</v>
      </c>
      <c r="AJ32" s="24">
        <f t="shared" si="17"/>
        <v>103125</v>
      </c>
      <c r="AK32" s="24">
        <f t="shared" si="17"/>
        <v>41832</v>
      </c>
      <c r="AL32" s="24">
        <f t="shared" si="17"/>
        <v>46980</v>
      </c>
      <c r="AM32" s="24">
        <f t="shared" si="17"/>
        <v>67340</v>
      </c>
      <c r="AN32" s="24">
        <f t="shared" si="17"/>
        <v>25239</v>
      </c>
      <c r="AO32" s="24">
        <f t="shared" si="17"/>
        <v>59774</v>
      </c>
      <c r="AP32" s="24">
        <f t="shared" si="17"/>
        <v>50196</v>
      </c>
      <c r="AQ32" s="24">
        <f t="shared" si="17"/>
        <v>362376</v>
      </c>
      <c r="AR32" s="24">
        <f t="shared" si="17"/>
        <v>2714695.8</v>
      </c>
      <c r="AS32" s="24">
        <f t="shared" si="17"/>
        <v>83649.600000000006</v>
      </c>
      <c r="AT32" s="24">
        <f t="shared" si="17"/>
        <v>3647925.9</v>
      </c>
      <c r="AU32" s="24">
        <f t="shared" si="17"/>
        <v>415990</v>
      </c>
      <c r="AV32" s="24">
        <f t="shared" si="17"/>
        <v>236130</v>
      </c>
      <c r="AW32" s="24">
        <f t="shared" si="17"/>
        <v>532500</v>
      </c>
      <c r="AX32" s="24">
        <f t="shared" si="17"/>
        <v>95558.399999999994</v>
      </c>
      <c r="AY32" s="24">
        <f t="shared" si="17"/>
        <v>43368</v>
      </c>
      <c r="AZ32" s="24">
        <f t="shared" si="17"/>
        <v>39204</v>
      </c>
      <c r="BA32" s="24">
        <f t="shared" si="17"/>
        <v>126180</v>
      </c>
      <c r="BB32" s="24">
        <f t="shared" si="17"/>
        <v>459712</v>
      </c>
      <c r="BC32" s="24">
        <f t="shared" si="17"/>
        <v>647566</v>
      </c>
      <c r="BD32" s="24">
        <f t="shared" si="17"/>
        <v>625460.80000000005</v>
      </c>
      <c r="BE32" s="24">
        <f t="shared" si="17"/>
        <v>1254549</v>
      </c>
      <c r="BF32" s="24">
        <f t="shared" si="17"/>
        <v>74088</v>
      </c>
      <c r="BG32" s="24">
        <f t="shared" si="17"/>
        <v>120159</v>
      </c>
      <c r="BH32" s="24">
        <f t="shared" si="17"/>
        <v>1691446.5</v>
      </c>
      <c r="BI32" s="24">
        <f t="shared" si="17"/>
        <v>162750</v>
      </c>
      <c r="BJ32" s="24">
        <f t="shared" si="17"/>
        <v>92610</v>
      </c>
      <c r="BK32" s="24">
        <f t="shared" si="17"/>
        <v>150234</v>
      </c>
      <c r="BL32" s="24">
        <f t="shared" si="17"/>
        <v>457512</v>
      </c>
      <c r="BM32" s="24">
        <f t="shared" si="17"/>
        <v>771750.6</v>
      </c>
      <c r="BN32" s="24">
        <f t="shared" si="17"/>
        <v>52286.400000000001</v>
      </c>
      <c r="BO32" s="24">
        <f t="shared" si="17"/>
        <v>107910</v>
      </c>
      <c r="BP32" s="24">
        <f t="shared" si="17"/>
        <v>172026</v>
      </c>
      <c r="BQ32" s="24">
        <f t="shared" ref="BQ32:EB32" si="18">+BQ28+BQ31</f>
        <v>185325.6</v>
      </c>
      <c r="BR32" s="24">
        <f t="shared" si="18"/>
        <v>61329.8</v>
      </c>
      <c r="BS32" s="24">
        <f t="shared" si="18"/>
        <v>272821</v>
      </c>
      <c r="BT32" s="24">
        <f t="shared" si="18"/>
        <v>352846.9</v>
      </c>
      <c r="BU32" s="24">
        <f t="shared" si="18"/>
        <v>67824</v>
      </c>
      <c r="BV32" s="24">
        <f t="shared" si="18"/>
        <v>42042</v>
      </c>
      <c r="BW32" s="24">
        <f t="shared" si="18"/>
        <v>59629.2</v>
      </c>
      <c r="BX32" s="24">
        <f t="shared" si="18"/>
        <v>100156</v>
      </c>
      <c r="BY32" s="24">
        <f t="shared" si="18"/>
        <v>151980</v>
      </c>
      <c r="BZ32" s="24">
        <f t="shared" si="18"/>
        <v>4280</v>
      </c>
      <c r="CA32" s="24">
        <f t="shared" si="18"/>
        <v>86544</v>
      </c>
      <c r="CB32" s="24">
        <f t="shared" si="18"/>
        <v>22578</v>
      </c>
      <c r="CC32" s="24">
        <f t="shared" si="18"/>
        <v>97902</v>
      </c>
      <c r="CD32" s="24">
        <f t="shared" si="18"/>
        <v>4124050</v>
      </c>
      <c r="CE32" s="24">
        <f t="shared" si="18"/>
        <v>63210</v>
      </c>
      <c r="CF32" s="24">
        <f t="shared" si="18"/>
        <v>27156</v>
      </c>
      <c r="CG32" s="24">
        <f t="shared" si="18"/>
        <v>91080</v>
      </c>
      <c r="CH32" s="24">
        <f t="shared" si="18"/>
        <v>60152</v>
      </c>
      <c r="CI32" s="24">
        <f t="shared" si="18"/>
        <v>40460</v>
      </c>
      <c r="CJ32" s="24">
        <f t="shared" si="18"/>
        <v>34980</v>
      </c>
      <c r="CK32" s="24">
        <f t="shared" si="18"/>
        <v>76146</v>
      </c>
      <c r="CL32" s="24">
        <f t="shared" si="18"/>
        <v>53265.599999999999</v>
      </c>
      <c r="CM32" s="24">
        <f t="shared" si="18"/>
        <v>394214.40000000002</v>
      </c>
      <c r="CN32" s="24">
        <f t="shared" si="18"/>
        <v>110208</v>
      </c>
      <c r="CO32" s="24">
        <f t="shared" si="18"/>
        <v>129990.39999999999</v>
      </c>
      <c r="CP32" s="24">
        <f t="shared" si="18"/>
        <v>1672650</v>
      </c>
      <c r="CQ32" s="24">
        <f t="shared" si="18"/>
        <v>1026337</v>
      </c>
      <c r="CR32" s="24">
        <f t="shared" si="18"/>
        <v>97008.3</v>
      </c>
      <c r="CS32" s="24">
        <f t="shared" si="18"/>
        <v>63536</v>
      </c>
      <c r="CT32" s="24">
        <f t="shared" si="18"/>
        <v>41322</v>
      </c>
      <c r="CU32" s="24">
        <f t="shared" si="18"/>
        <v>57024</v>
      </c>
      <c r="CV32" s="24">
        <f t="shared" si="18"/>
        <v>20790</v>
      </c>
      <c r="CW32" s="24">
        <f t="shared" si="18"/>
        <v>76392.3</v>
      </c>
      <c r="CX32" s="24">
        <f t="shared" si="18"/>
        <v>68004.3</v>
      </c>
      <c r="CY32" s="24">
        <f t="shared" si="18"/>
        <v>60600</v>
      </c>
      <c r="CZ32" s="24">
        <f t="shared" si="18"/>
        <v>119070</v>
      </c>
      <c r="DA32" s="24">
        <f t="shared" si="18"/>
        <v>71284</v>
      </c>
      <c r="DB32" s="24">
        <f t="shared" si="18"/>
        <v>169818</v>
      </c>
      <c r="DC32" s="24">
        <f t="shared" si="18"/>
        <v>49200</v>
      </c>
      <c r="DD32" s="24">
        <f t="shared" si="18"/>
        <v>50512</v>
      </c>
      <c r="DE32" s="24">
        <f t="shared" si="18"/>
        <v>82641</v>
      </c>
      <c r="DF32" s="24">
        <f t="shared" si="18"/>
        <v>14976</v>
      </c>
      <c r="DG32" s="24">
        <f t="shared" si="18"/>
        <v>26134</v>
      </c>
      <c r="DH32" s="24">
        <f t="shared" si="18"/>
        <v>1573559</v>
      </c>
      <c r="DI32" s="24">
        <f t="shared" si="18"/>
        <v>112112</v>
      </c>
      <c r="DJ32" s="24">
        <f t="shared" si="18"/>
        <v>155720</v>
      </c>
      <c r="DK32" s="24">
        <f t="shared" si="18"/>
        <v>400652</v>
      </c>
      <c r="DL32" s="24">
        <f t="shared" si="18"/>
        <v>60663.6</v>
      </c>
      <c r="DM32" s="24">
        <f t="shared" si="18"/>
        <v>39852</v>
      </c>
      <c r="DN32" s="24">
        <f t="shared" si="18"/>
        <v>418488</v>
      </c>
      <c r="DO32" s="24">
        <f t="shared" si="18"/>
        <v>77751</v>
      </c>
      <c r="DP32" s="24">
        <f t="shared" si="18"/>
        <v>105436</v>
      </c>
      <c r="DQ32" s="24">
        <f t="shared" si="18"/>
        <v>189815.6</v>
      </c>
      <c r="DR32" s="24">
        <f t="shared" si="18"/>
        <v>20562</v>
      </c>
      <c r="DS32" s="24">
        <f t="shared" si="18"/>
        <v>81997</v>
      </c>
      <c r="DT32" s="24">
        <f t="shared" si="18"/>
        <v>62291</v>
      </c>
      <c r="DU32" s="24">
        <f t="shared" si="18"/>
        <v>34850</v>
      </c>
      <c r="DV32" s="24">
        <f t="shared" si="18"/>
        <v>7050</v>
      </c>
      <c r="DW32" s="24">
        <f t="shared" si="18"/>
        <v>63081</v>
      </c>
      <c r="DX32" s="24">
        <f t="shared" si="18"/>
        <v>14039</v>
      </c>
      <c r="DY32" s="24">
        <f t="shared" si="18"/>
        <v>24795</v>
      </c>
      <c r="DZ32" s="24">
        <f t="shared" si="18"/>
        <v>7824</v>
      </c>
      <c r="EA32" s="24">
        <f t="shared" si="18"/>
        <v>33948</v>
      </c>
      <c r="EB32" s="24">
        <f t="shared" si="18"/>
        <v>227290</v>
      </c>
      <c r="EC32" s="24">
        <f t="shared" ref="EC32:GF32" si="19">+EC28+EC31</f>
        <v>80938</v>
      </c>
      <c r="ED32" s="24">
        <f t="shared" si="19"/>
        <v>111709</v>
      </c>
      <c r="EE32" s="24">
        <f t="shared" si="19"/>
        <v>86190</v>
      </c>
      <c r="EF32" s="24">
        <f t="shared" si="19"/>
        <v>78648</v>
      </c>
      <c r="EG32" s="24">
        <f t="shared" si="19"/>
        <v>30378</v>
      </c>
      <c r="EH32" s="24">
        <f t="shared" si="19"/>
        <v>72668</v>
      </c>
      <c r="EI32" s="24">
        <f t="shared" si="19"/>
        <v>59498</v>
      </c>
      <c r="EJ32" s="24">
        <f t="shared" si="19"/>
        <v>21097.5</v>
      </c>
      <c r="EK32" s="24">
        <f t="shared" si="19"/>
        <v>351576</v>
      </c>
      <c r="EL32" s="24">
        <f t="shared" si="19"/>
        <v>695085</v>
      </c>
      <c r="EM32" s="24">
        <f t="shared" si="19"/>
        <v>82656</v>
      </c>
      <c r="EN32" s="24">
        <f t="shared" si="19"/>
        <v>71835</v>
      </c>
      <c r="EO32" s="24">
        <f t="shared" si="19"/>
        <v>79665</v>
      </c>
      <c r="EP32" s="24">
        <f t="shared" si="19"/>
        <v>40296</v>
      </c>
      <c r="EQ32" s="24">
        <f t="shared" si="19"/>
        <v>42787.6</v>
      </c>
      <c r="ER32" s="24">
        <f t="shared" si="19"/>
        <v>71672</v>
      </c>
      <c r="ES32" s="24">
        <f t="shared" si="19"/>
        <v>112488</v>
      </c>
      <c r="ET32" s="24">
        <f t="shared" si="19"/>
        <v>54020</v>
      </c>
      <c r="EU32" s="24">
        <f t="shared" si="19"/>
        <v>36660</v>
      </c>
      <c r="EV32" s="24">
        <f t="shared" si="19"/>
        <v>45903</v>
      </c>
      <c r="EW32" s="24">
        <f t="shared" si="19"/>
        <v>61418</v>
      </c>
      <c r="EX32" s="24">
        <f t="shared" si="19"/>
        <v>0</v>
      </c>
      <c r="EY32" s="24">
        <f t="shared" si="19"/>
        <v>14263</v>
      </c>
      <c r="EZ32" s="24">
        <f t="shared" si="19"/>
        <v>21877</v>
      </c>
      <c r="FA32" s="24">
        <f t="shared" si="19"/>
        <v>29400</v>
      </c>
      <c r="FB32" s="24">
        <f t="shared" si="19"/>
        <v>16983</v>
      </c>
      <c r="FC32" s="24">
        <f t="shared" si="19"/>
        <v>269700</v>
      </c>
      <c r="FD32" s="24">
        <f t="shared" si="19"/>
        <v>84384</v>
      </c>
      <c r="FE32" s="24">
        <f t="shared" si="19"/>
        <v>316420.5</v>
      </c>
      <c r="FF32" s="24">
        <f t="shared" si="19"/>
        <v>104812.8</v>
      </c>
      <c r="FG32" s="24">
        <f t="shared" si="19"/>
        <v>42976</v>
      </c>
      <c r="FH32" s="24">
        <f t="shared" si="19"/>
        <v>45000</v>
      </c>
      <c r="FI32" s="24">
        <f t="shared" si="19"/>
        <v>30602</v>
      </c>
      <c r="FJ32" s="24">
        <f t="shared" si="19"/>
        <v>49500</v>
      </c>
      <c r="FK32" s="24">
        <f t="shared" si="19"/>
        <v>156640</v>
      </c>
      <c r="FL32" s="24">
        <f t="shared" si="19"/>
        <v>100521</v>
      </c>
      <c r="FM32" s="24">
        <f t="shared" si="19"/>
        <v>381060</v>
      </c>
      <c r="FN32" s="24">
        <f t="shared" si="19"/>
        <v>333561.3</v>
      </c>
      <c r="FO32" s="24">
        <f t="shared" si="19"/>
        <v>200896</v>
      </c>
      <c r="FP32" s="24">
        <f t="shared" si="19"/>
        <v>689578</v>
      </c>
      <c r="FQ32" s="24">
        <f t="shared" si="19"/>
        <v>160487</v>
      </c>
      <c r="FR32" s="24">
        <f t="shared" si="19"/>
        <v>172890</v>
      </c>
      <c r="FS32" s="24">
        <f t="shared" si="19"/>
        <v>210000</v>
      </c>
      <c r="FT32" s="24">
        <f t="shared" si="19"/>
        <v>45288</v>
      </c>
      <c r="FU32" s="24">
        <f t="shared" si="19"/>
        <v>68730</v>
      </c>
      <c r="FV32" s="24">
        <f t="shared" si="19"/>
        <v>41610</v>
      </c>
      <c r="FW32" s="24">
        <f t="shared" si="19"/>
        <v>144500.4</v>
      </c>
      <c r="FX32" s="24">
        <f t="shared" si="19"/>
        <v>217056</v>
      </c>
      <c r="FY32" s="24">
        <f t="shared" si="19"/>
        <v>93720</v>
      </c>
      <c r="FZ32" s="24">
        <f t="shared" si="19"/>
        <v>39543</v>
      </c>
      <c r="GA32" s="24">
        <f t="shared" si="19"/>
        <v>320654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49681093.399999984</v>
      </c>
      <c r="GI32" s="19"/>
      <c r="GJ32" s="47" t="s">
        <v>548</v>
      </c>
      <c r="GK32" s="30">
        <v>219330</v>
      </c>
      <c r="GL32" s="38" t="s">
        <v>549</v>
      </c>
      <c r="GN32" s="3">
        <f>GK39+GK32</f>
        <v>58101722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67218.490000000005</v>
      </c>
      <c r="F33" s="24">
        <f t="shared" si="20"/>
        <v>440098.1</v>
      </c>
      <c r="G33" s="24">
        <f t="shared" si="20"/>
        <v>84013.19</v>
      </c>
      <c r="H33" s="24">
        <f t="shared" si="20"/>
        <v>563721.46</v>
      </c>
      <c r="I33" s="24">
        <f t="shared" si="20"/>
        <v>77546.78</v>
      </c>
      <c r="J33" s="24">
        <f t="shared" si="20"/>
        <v>47901.01</v>
      </c>
      <c r="K33" s="24">
        <f t="shared" si="20"/>
        <v>99333.01</v>
      </c>
      <c r="L33" s="24">
        <f t="shared" si="20"/>
        <v>50752.24</v>
      </c>
      <c r="M33" s="24">
        <f t="shared" si="20"/>
        <v>16679.46</v>
      </c>
      <c r="N33" s="24">
        <f t="shared" si="20"/>
        <v>33184.120000000003</v>
      </c>
      <c r="O33" s="24">
        <f t="shared" si="20"/>
        <v>22628.39</v>
      </c>
      <c r="P33" s="24">
        <f t="shared" si="20"/>
        <v>853535.27</v>
      </c>
      <c r="Q33" s="24">
        <f t="shared" si="20"/>
        <v>260774.71</v>
      </c>
      <c r="R33" s="24">
        <f t="shared" si="20"/>
        <v>7687.61</v>
      </c>
      <c r="S33" s="24">
        <f t="shared" si="20"/>
        <v>443787.17</v>
      </c>
      <c r="T33" s="24">
        <f t="shared" si="20"/>
        <v>38888.699999999997</v>
      </c>
      <c r="U33" s="24">
        <f t="shared" si="20"/>
        <v>51586.36</v>
      </c>
      <c r="V33" s="24">
        <f t="shared" si="20"/>
        <v>27184.6</v>
      </c>
      <c r="W33" s="24">
        <f t="shared" si="20"/>
        <v>17300.53</v>
      </c>
      <c r="X33" s="24">
        <f t="shared" si="20"/>
        <v>23176.44</v>
      </c>
      <c r="Y33" s="24">
        <f t="shared" si="20"/>
        <v>7034.73</v>
      </c>
      <c r="Z33" s="24">
        <f t="shared" si="20"/>
        <v>9317.16</v>
      </c>
      <c r="AA33" s="24">
        <f t="shared" si="20"/>
        <v>20580.68</v>
      </c>
      <c r="AB33" s="24">
        <f t="shared" si="20"/>
        <v>13178.76</v>
      </c>
      <c r="AC33" s="24">
        <f t="shared" si="20"/>
        <v>634775.80000000005</v>
      </c>
      <c r="AD33" s="24">
        <f t="shared" si="20"/>
        <v>894843.86</v>
      </c>
      <c r="AE33" s="24">
        <f t="shared" si="20"/>
        <v>26751.75</v>
      </c>
      <c r="AF33" s="24">
        <f t="shared" si="20"/>
        <v>16416.650000000001</v>
      </c>
      <c r="AG33" s="24">
        <f t="shared" si="20"/>
        <v>30867.08</v>
      </c>
      <c r="AH33" s="24">
        <f t="shared" si="20"/>
        <v>22376.25</v>
      </c>
      <c r="AI33" s="24">
        <f t="shared" si="20"/>
        <v>122164.08</v>
      </c>
      <c r="AJ33" s="24">
        <f t="shared" si="20"/>
        <v>39053.440000000002</v>
      </c>
      <c r="AK33" s="24">
        <f t="shared" si="20"/>
        <v>15841.78</v>
      </c>
      <c r="AL33" s="24">
        <f t="shared" si="20"/>
        <v>17791.330000000002</v>
      </c>
      <c r="AM33" s="24">
        <f t="shared" si="20"/>
        <v>25501.66</v>
      </c>
      <c r="AN33" s="24">
        <f t="shared" si="20"/>
        <v>9558.01</v>
      </c>
      <c r="AO33" s="24">
        <f t="shared" si="20"/>
        <v>22636.41</v>
      </c>
      <c r="AP33" s="24">
        <f t="shared" si="20"/>
        <v>19009.23</v>
      </c>
      <c r="AQ33" s="24">
        <f t="shared" si="20"/>
        <v>137231.79</v>
      </c>
      <c r="AR33" s="24">
        <f t="shared" si="20"/>
        <v>1028055.3</v>
      </c>
      <c r="AS33" s="24">
        <f t="shared" si="20"/>
        <v>31678.1</v>
      </c>
      <c r="AT33" s="24">
        <f t="shared" si="20"/>
        <v>1381469.54</v>
      </c>
      <c r="AU33" s="24">
        <f t="shared" si="20"/>
        <v>157535.41</v>
      </c>
      <c r="AV33" s="24">
        <f t="shared" si="20"/>
        <v>89422.43</v>
      </c>
      <c r="AW33" s="24">
        <f t="shared" si="20"/>
        <v>201657.75</v>
      </c>
      <c r="AX33" s="24">
        <f t="shared" si="20"/>
        <v>36187.97</v>
      </c>
      <c r="AY33" s="24">
        <f t="shared" si="20"/>
        <v>16423.46</v>
      </c>
      <c r="AZ33" s="24">
        <f t="shared" si="20"/>
        <v>14846.55</v>
      </c>
      <c r="BA33" s="24">
        <f t="shared" si="20"/>
        <v>47784.37</v>
      </c>
      <c r="BB33" s="24">
        <f t="shared" si="20"/>
        <v>174092.93</v>
      </c>
      <c r="BC33" s="24">
        <f t="shared" si="20"/>
        <v>245233.24</v>
      </c>
      <c r="BD33" s="24">
        <f t="shared" si="20"/>
        <v>236862</v>
      </c>
      <c r="BE33" s="24">
        <f t="shared" si="20"/>
        <v>475097.71</v>
      </c>
      <c r="BF33" s="24">
        <f t="shared" si="20"/>
        <v>28057.13</v>
      </c>
      <c r="BG33" s="24">
        <f t="shared" si="20"/>
        <v>45504.21</v>
      </c>
      <c r="BH33" s="24">
        <f t="shared" si="20"/>
        <v>640550.79</v>
      </c>
      <c r="BI33" s="24">
        <f t="shared" si="20"/>
        <v>61633.43</v>
      </c>
      <c r="BJ33" s="24">
        <f t="shared" si="20"/>
        <v>35071.410000000003</v>
      </c>
      <c r="BK33" s="24">
        <f t="shared" si="20"/>
        <v>56893.62</v>
      </c>
      <c r="BL33" s="24">
        <f t="shared" si="20"/>
        <v>173259.79</v>
      </c>
      <c r="BM33" s="24">
        <f t="shared" si="20"/>
        <v>292261.95</v>
      </c>
      <c r="BN33" s="24">
        <f t="shared" si="20"/>
        <v>19800.86</v>
      </c>
      <c r="BO33" s="24">
        <f t="shared" si="20"/>
        <v>40865.519999999997</v>
      </c>
      <c r="BP33" s="24">
        <f t="shared" si="20"/>
        <v>65146.25</v>
      </c>
      <c r="BQ33" s="24">
        <f t="shared" ref="BQ33:EB33" si="21">ROUND(BQ32*0.3787,2)</f>
        <v>70182.8</v>
      </c>
      <c r="BR33" s="24">
        <f t="shared" si="21"/>
        <v>23225.599999999999</v>
      </c>
      <c r="BS33" s="24">
        <f t="shared" si="21"/>
        <v>103317.31</v>
      </c>
      <c r="BT33" s="24">
        <f t="shared" si="21"/>
        <v>133623.12</v>
      </c>
      <c r="BU33" s="24">
        <f t="shared" si="21"/>
        <v>25684.95</v>
      </c>
      <c r="BV33" s="24">
        <f t="shared" si="21"/>
        <v>15921.31</v>
      </c>
      <c r="BW33" s="24">
        <f t="shared" si="21"/>
        <v>22581.58</v>
      </c>
      <c r="BX33" s="24">
        <f t="shared" si="21"/>
        <v>37929.08</v>
      </c>
      <c r="BY33" s="24">
        <f t="shared" si="21"/>
        <v>57554.83</v>
      </c>
      <c r="BZ33" s="24">
        <f t="shared" si="21"/>
        <v>1620.84</v>
      </c>
      <c r="CA33" s="24">
        <f t="shared" si="21"/>
        <v>32774.21</v>
      </c>
      <c r="CB33" s="24">
        <f t="shared" si="21"/>
        <v>8550.2900000000009</v>
      </c>
      <c r="CC33" s="24">
        <f t="shared" si="21"/>
        <v>37075.49</v>
      </c>
      <c r="CD33" s="24">
        <f t="shared" si="21"/>
        <v>1561777.74</v>
      </c>
      <c r="CE33" s="24">
        <f t="shared" si="21"/>
        <v>23937.63</v>
      </c>
      <c r="CF33" s="24">
        <f t="shared" si="21"/>
        <v>10283.98</v>
      </c>
      <c r="CG33" s="24">
        <f t="shared" si="21"/>
        <v>34492</v>
      </c>
      <c r="CH33" s="24">
        <f t="shared" si="21"/>
        <v>22779.56</v>
      </c>
      <c r="CI33" s="24">
        <f t="shared" si="21"/>
        <v>15322.2</v>
      </c>
      <c r="CJ33" s="24">
        <f t="shared" si="21"/>
        <v>13246.93</v>
      </c>
      <c r="CK33" s="24">
        <f t="shared" si="21"/>
        <v>28836.49</v>
      </c>
      <c r="CL33" s="24">
        <f t="shared" si="21"/>
        <v>20171.68</v>
      </c>
      <c r="CM33" s="24">
        <f t="shared" si="21"/>
        <v>149288.99</v>
      </c>
      <c r="CN33" s="24">
        <f t="shared" si="21"/>
        <v>41735.769999999997</v>
      </c>
      <c r="CO33" s="24">
        <f t="shared" si="21"/>
        <v>49227.360000000001</v>
      </c>
      <c r="CP33" s="24">
        <f t="shared" si="21"/>
        <v>633432.56000000006</v>
      </c>
      <c r="CQ33" s="24">
        <f t="shared" si="21"/>
        <v>388673.82</v>
      </c>
      <c r="CR33" s="24">
        <f t="shared" si="21"/>
        <v>36737.040000000001</v>
      </c>
      <c r="CS33" s="24">
        <f t="shared" si="21"/>
        <v>24061.08</v>
      </c>
      <c r="CT33" s="24">
        <f t="shared" si="21"/>
        <v>15648.64</v>
      </c>
      <c r="CU33" s="24">
        <f t="shared" si="21"/>
        <v>21594.99</v>
      </c>
      <c r="CV33" s="24">
        <f t="shared" si="21"/>
        <v>7873.17</v>
      </c>
      <c r="CW33" s="24">
        <f t="shared" si="21"/>
        <v>28929.759999999998</v>
      </c>
      <c r="CX33" s="24">
        <f t="shared" si="21"/>
        <v>25753.23</v>
      </c>
      <c r="CY33" s="24">
        <f t="shared" si="21"/>
        <v>22949.22</v>
      </c>
      <c r="CZ33" s="24">
        <f t="shared" si="21"/>
        <v>45091.81</v>
      </c>
      <c r="DA33" s="24">
        <f t="shared" si="21"/>
        <v>26995.25</v>
      </c>
      <c r="DB33" s="24">
        <f t="shared" si="21"/>
        <v>64310.080000000002</v>
      </c>
      <c r="DC33" s="24">
        <f t="shared" si="21"/>
        <v>18632.04</v>
      </c>
      <c r="DD33" s="24">
        <f t="shared" si="21"/>
        <v>19128.89</v>
      </c>
      <c r="DE33" s="24">
        <f t="shared" si="21"/>
        <v>31296.15</v>
      </c>
      <c r="DF33" s="24">
        <f t="shared" si="21"/>
        <v>5671.41</v>
      </c>
      <c r="DG33" s="24">
        <f t="shared" si="21"/>
        <v>9896.9500000000007</v>
      </c>
      <c r="DH33" s="24">
        <f t="shared" si="21"/>
        <v>595906.79</v>
      </c>
      <c r="DI33" s="24">
        <f t="shared" si="21"/>
        <v>42456.81</v>
      </c>
      <c r="DJ33" s="24">
        <f t="shared" si="21"/>
        <v>58971.16</v>
      </c>
      <c r="DK33" s="24">
        <f t="shared" si="21"/>
        <v>151726.91</v>
      </c>
      <c r="DL33" s="24">
        <f t="shared" si="21"/>
        <v>22973.31</v>
      </c>
      <c r="DM33" s="24">
        <f t="shared" si="21"/>
        <v>15091.95</v>
      </c>
      <c r="DN33" s="24">
        <f t="shared" si="21"/>
        <v>158481.41</v>
      </c>
      <c r="DO33" s="24">
        <f t="shared" si="21"/>
        <v>29444.3</v>
      </c>
      <c r="DP33" s="24">
        <f t="shared" si="21"/>
        <v>39928.61</v>
      </c>
      <c r="DQ33" s="24">
        <f t="shared" si="21"/>
        <v>71883.17</v>
      </c>
      <c r="DR33" s="24">
        <f t="shared" si="21"/>
        <v>7786.83</v>
      </c>
      <c r="DS33" s="24">
        <f t="shared" si="21"/>
        <v>31052.26</v>
      </c>
      <c r="DT33" s="24">
        <f t="shared" si="21"/>
        <v>23589.599999999999</v>
      </c>
      <c r="DU33" s="24">
        <f t="shared" si="21"/>
        <v>13197.7</v>
      </c>
      <c r="DV33" s="24">
        <f t="shared" si="21"/>
        <v>2669.84</v>
      </c>
      <c r="DW33" s="24">
        <f t="shared" si="21"/>
        <v>23888.77</v>
      </c>
      <c r="DX33" s="24">
        <f t="shared" si="21"/>
        <v>5316.57</v>
      </c>
      <c r="DY33" s="24">
        <f t="shared" si="21"/>
        <v>9389.8700000000008</v>
      </c>
      <c r="DZ33" s="24">
        <f t="shared" si="21"/>
        <v>2962.95</v>
      </c>
      <c r="EA33" s="24">
        <f t="shared" si="21"/>
        <v>12856.11</v>
      </c>
      <c r="EB33" s="24">
        <f t="shared" si="21"/>
        <v>86074.72</v>
      </c>
      <c r="EC33" s="24">
        <f t="shared" ref="EC33:GF33" si="22">ROUND(EC32*0.3787,2)</f>
        <v>30651.22</v>
      </c>
      <c r="ED33" s="24">
        <f t="shared" si="22"/>
        <v>42304.2</v>
      </c>
      <c r="EE33" s="24">
        <f t="shared" si="22"/>
        <v>32640.15</v>
      </c>
      <c r="EF33" s="24">
        <f t="shared" si="22"/>
        <v>29784</v>
      </c>
      <c r="EG33" s="24">
        <f t="shared" si="22"/>
        <v>11504.15</v>
      </c>
      <c r="EH33" s="24">
        <f t="shared" si="22"/>
        <v>27519.37</v>
      </c>
      <c r="EI33" s="24">
        <f t="shared" si="22"/>
        <v>22531.89</v>
      </c>
      <c r="EJ33" s="24">
        <f t="shared" si="22"/>
        <v>7989.62</v>
      </c>
      <c r="EK33" s="24">
        <f t="shared" si="22"/>
        <v>133141.82999999999</v>
      </c>
      <c r="EL33" s="24">
        <f t="shared" si="22"/>
        <v>263228.69</v>
      </c>
      <c r="EM33" s="24">
        <f t="shared" si="22"/>
        <v>31301.83</v>
      </c>
      <c r="EN33" s="24">
        <f t="shared" si="22"/>
        <v>27203.91</v>
      </c>
      <c r="EO33" s="24">
        <f t="shared" si="22"/>
        <v>30169.14</v>
      </c>
      <c r="EP33" s="24">
        <f t="shared" si="22"/>
        <v>15260.1</v>
      </c>
      <c r="EQ33" s="24">
        <f t="shared" si="22"/>
        <v>16203.66</v>
      </c>
      <c r="ER33" s="24">
        <f t="shared" si="22"/>
        <v>27142.19</v>
      </c>
      <c r="ES33" s="24">
        <f t="shared" si="22"/>
        <v>42599.21</v>
      </c>
      <c r="ET33" s="24">
        <f t="shared" si="22"/>
        <v>20457.37</v>
      </c>
      <c r="EU33" s="24">
        <f t="shared" si="22"/>
        <v>13883.14</v>
      </c>
      <c r="EV33" s="24">
        <f t="shared" si="22"/>
        <v>17383.47</v>
      </c>
      <c r="EW33" s="24">
        <f t="shared" si="22"/>
        <v>23259</v>
      </c>
      <c r="EX33" s="24">
        <f t="shared" si="22"/>
        <v>0</v>
      </c>
      <c r="EY33" s="24">
        <f t="shared" si="22"/>
        <v>5401.4</v>
      </c>
      <c r="EZ33" s="24">
        <f t="shared" si="22"/>
        <v>8284.82</v>
      </c>
      <c r="FA33" s="24">
        <f t="shared" si="22"/>
        <v>11133.78</v>
      </c>
      <c r="FB33" s="24">
        <f t="shared" si="22"/>
        <v>6431.46</v>
      </c>
      <c r="FC33" s="24">
        <f t="shared" si="22"/>
        <v>102135.39</v>
      </c>
      <c r="FD33" s="24">
        <f t="shared" si="22"/>
        <v>31956.22</v>
      </c>
      <c r="FE33" s="24">
        <f t="shared" si="22"/>
        <v>119828.44</v>
      </c>
      <c r="FF33" s="24">
        <f t="shared" si="22"/>
        <v>39692.61</v>
      </c>
      <c r="FG33" s="24">
        <f t="shared" si="22"/>
        <v>16275.01</v>
      </c>
      <c r="FH33" s="24">
        <f t="shared" si="22"/>
        <v>17041.5</v>
      </c>
      <c r="FI33" s="24">
        <f t="shared" si="22"/>
        <v>11588.98</v>
      </c>
      <c r="FJ33" s="24">
        <f t="shared" si="22"/>
        <v>18745.650000000001</v>
      </c>
      <c r="FK33" s="24">
        <f t="shared" si="22"/>
        <v>59319.57</v>
      </c>
      <c r="FL33" s="24">
        <f t="shared" si="22"/>
        <v>38067.300000000003</v>
      </c>
      <c r="FM33" s="24">
        <f t="shared" si="22"/>
        <v>144307.42000000001</v>
      </c>
      <c r="FN33" s="24">
        <f t="shared" si="22"/>
        <v>126319.66</v>
      </c>
      <c r="FO33" s="24">
        <f t="shared" si="22"/>
        <v>76079.320000000007</v>
      </c>
      <c r="FP33" s="24">
        <f t="shared" si="22"/>
        <v>261143.19</v>
      </c>
      <c r="FQ33" s="24">
        <f t="shared" si="22"/>
        <v>60776.43</v>
      </c>
      <c r="FR33" s="24">
        <f t="shared" si="22"/>
        <v>65473.440000000002</v>
      </c>
      <c r="FS33" s="24">
        <f t="shared" si="22"/>
        <v>79527</v>
      </c>
      <c r="FT33" s="24">
        <f t="shared" si="22"/>
        <v>17150.57</v>
      </c>
      <c r="FU33" s="24">
        <f t="shared" si="22"/>
        <v>26028.05</v>
      </c>
      <c r="FV33" s="24">
        <f t="shared" si="22"/>
        <v>15757.71</v>
      </c>
      <c r="FW33" s="24">
        <f t="shared" si="22"/>
        <v>54722.3</v>
      </c>
      <c r="FX33" s="24">
        <f t="shared" si="22"/>
        <v>82199.11</v>
      </c>
      <c r="FY33" s="24">
        <f t="shared" si="22"/>
        <v>35491.760000000002</v>
      </c>
      <c r="FZ33" s="24">
        <f t="shared" si="22"/>
        <v>14974.93</v>
      </c>
      <c r="GA33" s="24">
        <f t="shared" si="22"/>
        <v>121431.67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18814230.110000018</v>
      </c>
      <c r="GI33"/>
      <c r="GK33" s="30"/>
      <c r="GN33" s="19" t="s">
        <v>624</v>
      </c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2353048.5099999998</v>
      </c>
      <c r="F34" s="24">
        <f t="shared" si="23"/>
        <v>8812673.1100000013</v>
      </c>
      <c r="G34" s="24">
        <f t="shared" si="23"/>
        <v>1962503.62</v>
      </c>
      <c r="H34" s="24">
        <f t="shared" si="23"/>
        <v>5571130.54</v>
      </c>
      <c r="I34" s="24">
        <f t="shared" si="23"/>
        <v>323957.36</v>
      </c>
      <c r="J34" s="24">
        <f t="shared" si="23"/>
        <v>219343.99</v>
      </c>
      <c r="K34" s="24">
        <f t="shared" si="23"/>
        <v>2386412.87</v>
      </c>
      <c r="L34" s="24">
        <f t="shared" si="23"/>
        <v>368586.2</v>
      </c>
      <c r="M34" s="24">
        <f t="shared" si="23"/>
        <v>90880.81</v>
      </c>
      <c r="N34" s="24">
        <f t="shared" si="23"/>
        <v>695060.88</v>
      </c>
      <c r="O34" s="24">
        <f t="shared" si="23"/>
        <v>632602.04999999993</v>
      </c>
      <c r="P34" s="24">
        <f t="shared" si="23"/>
        <v>18168410.699999999</v>
      </c>
      <c r="Q34" s="24">
        <f t="shared" si="23"/>
        <v>3919213.29</v>
      </c>
      <c r="R34" s="24">
        <f t="shared" si="23"/>
        <v>32852.74</v>
      </c>
      <c r="S34" s="24">
        <f t="shared" si="23"/>
        <v>6294571.8799999999</v>
      </c>
      <c r="T34" s="24">
        <f t="shared" si="23"/>
        <v>200867.97999999998</v>
      </c>
      <c r="U34" s="24">
        <f t="shared" si="23"/>
        <v>486689.66000000003</v>
      </c>
      <c r="V34" s="24">
        <f t="shared" si="23"/>
        <v>80024.59</v>
      </c>
      <c r="W34" s="24">
        <f t="shared" si="23"/>
        <v>17035.450000000004</v>
      </c>
      <c r="X34" s="24">
        <f t="shared" si="23"/>
        <v>59563.289999999994</v>
      </c>
      <c r="Y34" s="24">
        <f t="shared" si="23"/>
        <v>18480.29</v>
      </c>
      <c r="Z34" s="24">
        <f t="shared" si="23"/>
        <v>35610.910000000003</v>
      </c>
      <c r="AA34" s="24">
        <f t="shared" si="23"/>
        <v>74481.94</v>
      </c>
      <c r="AB34" s="24">
        <f t="shared" si="23"/>
        <v>102006.01000000001</v>
      </c>
      <c r="AC34" s="24">
        <f t="shared" si="23"/>
        <v>7175199.2400000002</v>
      </c>
      <c r="AD34" s="24">
        <f t="shared" si="23"/>
        <v>14037629.140000001</v>
      </c>
      <c r="AE34" s="24">
        <f t="shared" si="23"/>
        <v>318246.25</v>
      </c>
      <c r="AF34" s="24">
        <f t="shared" si="23"/>
        <v>143808.39000000001</v>
      </c>
      <c r="AG34" s="24">
        <f t="shared" si="23"/>
        <v>135445.21999999997</v>
      </c>
      <c r="AH34" s="24">
        <f t="shared" si="23"/>
        <v>78257.960000000006</v>
      </c>
      <c r="AI34" s="24">
        <f t="shared" si="23"/>
        <v>696488.5</v>
      </c>
      <c r="AJ34" s="24">
        <f t="shared" si="23"/>
        <v>246066.56</v>
      </c>
      <c r="AK34" s="24">
        <f t="shared" si="23"/>
        <v>86418.49</v>
      </c>
      <c r="AL34" s="24">
        <f t="shared" si="23"/>
        <v>91983.84</v>
      </c>
      <c r="AM34" s="24">
        <f t="shared" si="23"/>
        <v>84008.69</v>
      </c>
      <c r="AN34" s="24">
        <f t="shared" si="23"/>
        <v>149567.99</v>
      </c>
      <c r="AO34" s="24">
        <f t="shared" si="23"/>
        <v>100486.68</v>
      </c>
      <c r="AP34" s="24">
        <f t="shared" si="23"/>
        <v>117781.75999999999</v>
      </c>
      <c r="AQ34" s="24">
        <f t="shared" si="23"/>
        <v>1177401.21</v>
      </c>
      <c r="AR34" s="24">
        <f t="shared" si="23"/>
        <v>23996791.149999999</v>
      </c>
      <c r="AS34" s="24">
        <f t="shared" si="23"/>
        <v>132109.01999999999</v>
      </c>
      <c r="AT34" s="24">
        <f t="shared" si="23"/>
        <v>19027870.460000001</v>
      </c>
      <c r="AU34" s="24">
        <f t="shared" si="23"/>
        <v>2003881.5999999999</v>
      </c>
      <c r="AV34" s="24">
        <f t="shared" si="23"/>
        <v>739306.57000000007</v>
      </c>
      <c r="AW34" s="24">
        <f t="shared" si="23"/>
        <v>-132037.31</v>
      </c>
      <c r="AX34" s="24">
        <f t="shared" si="23"/>
        <v>175593.28</v>
      </c>
      <c r="AY34" s="24">
        <f t="shared" si="23"/>
        <v>94701.540000000008</v>
      </c>
      <c r="AZ34" s="24">
        <f t="shared" si="23"/>
        <v>15474.48</v>
      </c>
      <c r="BA34" s="24">
        <f t="shared" si="23"/>
        <v>237148.72000000003</v>
      </c>
      <c r="BB34" s="24">
        <f t="shared" si="23"/>
        <v>2560375.5699999998</v>
      </c>
      <c r="BC34" s="24">
        <f t="shared" si="23"/>
        <v>2600127.09</v>
      </c>
      <c r="BD34" s="24">
        <f t="shared" si="23"/>
        <v>2810114</v>
      </c>
      <c r="BE34" s="24">
        <f t="shared" si="23"/>
        <v>3930051.1399999997</v>
      </c>
      <c r="BF34" s="24">
        <f t="shared" si="23"/>
        <v>166206.85999999999</v>
      </c>
      <c r="BG34" s="24">
        <f t="shared" si="23"/>
        <v>452317.17</v>
      </c>
      <c r="BH34" s="24">
        <f t="shared" si="23"/>
        <v>6287409.9299999997</v>
      </c>
      <c r="BI34" s="24">
        <f t="shared" si="23"/>
        <v>816832.54999999993</v>
      </c>
      <c r="BJ34" s="24">
        <f t="shared" si="23"/>
        <v>345751.63</v>
      </c>
      <c r="BK34" s="24">
        <f t="shared" si="23"/>
        <v>194967.67</v>
      </c>
      <c r="BL34" s="24">
        <f t="shared" si="23"/>
        <v>1986646.02</v>
      </c>
      <c r="BM34" s="24">
        <f t="shared" si="23"/>
        <v>3814481.51</v>
      </c>
      <c r="BN34" s="24">
        <f t="shared" si="23"/>
        <v>60100.149999999994</v>
      </c>
      <c r="BO34" s="24">
        <f t="shared" si="23"/>
        <v>210247.18000000002</v>
      </c>
      <c r="BP34" s="24">
        <f t="shared" si="23"/>
        <v>470769.32999999996</v>
      </c>
      <c r="BQ34" s="24">
        <f t="shared" ref="BQ34:EB34" si="24">+BQ27-BQ33</f>
        <v>570766.37</v>
      </c>
      <c r="BR34" s="24">
        <f t="shared" si="24"/>
        <v>185928.50999999998</v>
      </c>
      <c r="BS34" s="24">
        <f t="shared" si="24"/>
        <v>1327089.69</v>
      </c>
      <c r="BT34" s="24">
        <f t="shared" si="24"/>
        <v>1214251.44</v>
      </c>
      <c r="BU34" s="24">
        <f t="shared" si="24"/>
        <v>220045.43</v>
      </c>
      <c r="BV34" s="24">
        <f t="shared" si="24"/>
        <v>158694.63</v>
      </c>
      <c r="BW34" s="24">
        <f t="shared" si="24"/>
        <v>68361.42</v>
      </c>
      <c r="BX34" s="24">
        <f t="shared" si="24"/>
        <v>371044.92</v>
      </c>
      <c r="BY34" s="24">
        <f t="shared" si="24"/>
        <v>444099.23</v>
      </c>
      <c r="BZ34" s="24">
        <f t="shared" si="24"/>
        <v>-122.83999999999992</v>
      </c>
      <c r="CA34" s="24">
        <f t="shared" si="24"/>
        <v>215803.79</v>
      </c>
      <c r="CB34" s="24">
        <f t="shared" si="24"/>
        <v>26444.89</v>
      </c>
      <c r="CC34" s="24">
        <f t="shared" si="24"/>
        <v>145636.62</v>
      </c>
      <c r="CD34" s="24">
        <f t="shared" si="24"/>
        <v>19280305.790000003</v>
      </c>
      <c r="CE34" s="24">
        <f t="shared" si="24"/>
        <v>81339.37999999999</v>
      </c>
      <c r="CF34" s="24">
        <f t="shared" si="24"/>
        <v>21757.02</v>
      </c>
      <c r="CG34" s="24">
        <f t="shared" si="24"/>
        <v>98934.94</v>
      </c>
      <c r="CH34" s="24">
        <f t="shared" si="24"/>
        <v>58141.919999999998</v>
      </c>
      <c r="CI34" s="24">
        <f t="shared" si="24"/>
        <v>60867.47</v>
      </c>
      <c r="CJ34" s="24">
        <f t="shared" si="24"/>
        <v>14769.07</v>
      </c>
      <c r="CK34" s="24">
        <f t="shared" si="24"/>
        <v>124815.43000000001</v>
      </c>
      <c r="CL34" s="24">
        <f t="shared" si="24"/>
        <v>291965.08</v>
      </c>
      <c r="CM34" s="24">
        <f t="shared" si="24"/>
        <v>1087351.95</v>
      </c>
      <c r="CN34" s="24">
        <f t="shared" si="24"/>
        <v>643719.11</v>
      </c>
      <c r="CO34" s="24">
        <f t="shared" si="24"/>
        <v>343960.99</v>
      </c>
      <c r="CP34" s="24">
        <f t="shared" si="24"/>
        <v>6506877.6300000008</v>
      </c>
      <c r="CQ34" s="24">
        <f t="shared" si="24"/>
        <v>3917396.18</v>
      </c>
      <c r="CR34" s="24">
        <f t="shared" si="24"/>
        <v>322451.24000000005</v>
      </c>
      <c r="CS34" s="24">
        <f t="shared" si="24"/>
        <v>402787.2</v>
      </c>
      <c r="CT34" s="24">
        <f t="shared" si="24"/>
        <v>150943.67999999999</v>
      </c>
      <c r="CU34" s="24">
        <f t="shared" si="24"/>
        <v>165619.01</v>
      </c>
      <c r="CV34" s="24">
        <f t="shared" si="24"/>
        <v>57269.36</v>
      </c>
      <c r="CW34" s="24">
        <f t="shared" si="24"/>
        <v>1074.760000000002</v>
      </c>
      <c r="CX34" s="24">
        <f t="shared" si="24"/>
        <v>15719.719999999998</v>
      </c>
      <c r="CY34" s="24">
        <f t="shared" si="24"/>
        <v>63319.78</v>
      </c>
      <c r="CZ34" s="24">
        <f t="shared" si="24"/>
        <v>91589.16</v>
      </c>
      <c r="DA34" s="24">
        <f t="shared" si="24"/>
        <v>50124.83</v>
      </c>
      <c r="DB34" s="24">
        <f t="shared" si="24"/>
        <v>533711.59000000008</v>
      </c>
      <c r="DC34" s="24">
        <f t="shared" si="24"/>
        <v>93525.91</v>
      </c>
      <c r="DD34" s="24">
        <f t="shared" si="24"/>
        <v>101879.28</v>
      </c>
      <c r="DE34" s="24">
        <f t="shared" si="24"/>
        <v>102140.75</v>
      </c>
      <c r="DF34" s="24">
        <f t="shared" si="24"/>
        <v>65978.649999999994</v>
      </c>
      <c r="DG34" s="24">
        <f t="shared" si="24"/>
        <v>69183.89</v>
      </c>
      <c r="DH34" s="24">
        <f t="shared" si="24"/>
        <v>4380971.34</v>
      </c>
      <c r="DI34" s="24">
        <f t="shared" si="24"/>
        <v>-6328.7299999999959</v>
      </c>
      <c r="DJ34" s="24">
        <f t="shared" si="24"/>
        <v>456897.6</v>
      </c>
      <c r="DK34" s="24">
        <f t="shared" si="24"/>
        <v>870961.02</v>
      </c>
      <c r="DL34" s="24">
        <f t="shared" si="24"/>
        <v>139088.88</v>
      </c>
      <c r="DM34" s="24">
        <f t="shared" si="24"/>
        <v>92769.1</v>
      </c>
      <c r="DN34" s="24">
        <f t="shared" si="24"/>
        <v>1225349.23</v>
      </c>
      <c r="DO34" s="24">
        <f t="shared" si="24"/>
        <v>148666.11000000002</v>
      </c>
      <c r="DP34" s="24">
        <f t="shared" si="24"/>
        <v>369066.85000000003</v>
      </c>
      <c r="DQ34" s="24">
        <f t="shared" si="24"/>
        <v>481190.18</v>
      </c>
      <c r="DR34" s="24">
        <f t="shared" si="24"/>
        <v>103541.17</v>
      </c>
      <c r="DS34" s="24">
        <f t="shared" si="24"/>
        <v>145605.68</v>
      </c>
      <c r="DT34" s="24">
        <f t="shared" si="24"/>
        <v>159831.85</v>
      </c>
      <c r="DU34" s="24">
        <f t="shared" si="24"/>
        <v>130233.78000000001</v>
      </c>
      <c r="DV34" s="24">
        <f t="shared" si="24"/>
        <v>7473.1399999999994</v>
      </c>
      <c r="DW34" s="24">
        <f t="shared" si="24"/>
        <v>78800.56</v>
      </c>
      <c r="DX34" s="24">
        <f t="shared" si="24"/>
        <v>27206.97</v>
      </c>
      <c r="DY34" s="24">
        <f t="shared" si="24"/>
        <v>45151.63</v>
      </c>
      <c r="DZ34" s="24">
        <f t="shared" si="24"/>
        <v>16398.03</v>
      </c>
      <c r="EA34" s="24">
        <f t="shared" si="24"/>
        <v>103749.89</v>
      </c>
      <c r="EB34" s="24">
        <f t="shared" si="24"/>
        <v>555379.05000000005</v>
      </c>
      <c r="EC34" s="24">
        <f t="shared" ref="EC34:GF34" si="25">+EC27-EC33</f>
        <v>146032.31</v>
      </c>
      <c r="ED34" s="24">
        <f t="shared" si="25"/>
        <v>185756.34000000003</v>
      </c>
      <c r="EE34" s="24">
        <f t="shared" si="25"/>
        <v>91214.51999999999</v>
      </c>
      <c r="EF34" s="24">
        <f t="shared" si="25"/>
        <v>598207</v>
      </c>
      <c r="EG34" s="24">
        <f t="shared" si="25"/>
        <v>44020.85</v>
      </c>
      <c r="EH34" s="24">
        <f t="shared" si="25"/>
        <v>135438.68</v>
      </c>
      <c r="EI34" s="24">
        <f t="shared" si="25"/>
        <v>127366.81000000001</v>
      </c>
      <c r="EJ34" s="24">
        <f t="shared" si="25"/>
        <v>43241.549999999996</v>
      </c>
      <c r="EK34" s="24">
        <f t="shared" si="25"/>
        <v>2327299.06</v>
      </c>
      <c r="EL34" s="24">
        <f t="shared" si="25"/>
        <v>1902842.1500000004</v>
      </c>
      <c r="EM34" s="24">
        <f t="shared" si="25"/>
        <v>115594.34999999999</v>
      </c>
      <c r="EN34" s="24">
        <f t="shared" si="25"/>
        <v>137738.69999999998</v>
      </c>
      <c r="EO34" s="24">
        <f t="shared" si="25"/>
        <v>115271.62000000001</v>
      </c>
      <c r="EP34" s="24">
        <f t="shared" si="25"/>
        <v>160667.07</v>
      </c>
      <c r="EQ34" s="24">
        <f t="shared" si="25"/>
        <v>71016.599999999991</v>
      </c>
      <c r="ER34" s="24">
        <f t="shared" si="25"/>
        <v>121438.10999999999</v>
      </c>
      <c r="ES34" s="24">
        <f t="shared" si="25"/>
        <v>570394.62</v>
      </c>
      <c r="ET34" s="24">
        <f t="shared" si="25"/>
        <v>142058.05000000002</v>
      </c>
      <c r="EU34" s="24">
        <f t="shared" si="25"/>
        <v>123205.55</v>
      </c>
      <c r="EV34" s="24">
        <f t="shared" si="25"/>
        <v>80200.98</v>
      </c>
      <c r="EW34" s="24">
        <f t="shared" si="25"/>
        <v>120858.12</v>
      </c>
      <c r="EX34" s="24">
        <f t="shared" si="25"/>
        <v>0</v>
      </c>
      <c r="EY34" s="24">
        <f t="shared" si="25"/>
        <v>98058.6</v>
      </c>
      <c r="EZ34" s="24">
        <f t="shared" si="25"/>
        <v>68262.179999999993</v>
      </c>
      <c r="FA34" s="24">
        <f t="shared" si="25"/>
        <v>24774.65</v>
      </c>
      <c r="FB34" s="24">
        <f t="shared" si="25"/>
        <v>40464.49</v>
      </c>
      <c r="FC34" s="24">
        <f t="shared" si="25"/>
        <v>1087026.3700000001</v>
      </c>
      <c r="FD34" s="24">
        <f t="shared" si="25"/>
        <v>176887.09</v>
      </c>
      <c r="FE34" s="24">
        <f t="shared" si="25"/>
        <v>869633.8</v>
      </c>
      <c r="FF34" s="24">
        <f t="shared" si="25"/>
        <v>140049.41999999998</v>
      </c>
      <c r="FG34" s="24">
        <f t="shared" si="25"/>
        <v>78495.450000000012</v>
      </c>
      <c r="FH34" s="24">
        <f t="shared" si="25"/>
        <v>98292.12</v>
      </c>
      <c r="FI34" s="24">
        <f t="shared" si="25"/>
        <v>49048.229999999996</v>
      </c>
      <c r="FJ34" s="24">
        <f t="shared" si="25"/>
        <v>75404.53</v>
      </c>
      <c r="FK34" s="24">
        <f t="shared" si="25"/>
        <v>397898.14</v>
      </c>
      <c r="FL34" s="24">
        <f t="shared" si="25"/>
        <v>249914.59000000003</v>
      </c>
      <c r="FM34" s="24">
        <f t="shared" si="25"/>
        <v>696409.58</v>
      </c>
      <c r="FN34" s="24">
        <f t="shared" si="25"/>
        <v>941067.23999999987</v>
      </c>
      <c r="FO34" s="24">
        <f t="shared" si="25"/>
        <v>708872.33000000007</v>
      </c>
      <c r="FP34" s="24">
        <f t="shared" si="25"/>
        <v>4464582</v>
      </c>
      <c r="FQ34" s="24">
        <f t="shared" si="25"/>
        <v>470238.57</v>
      </c>
      <c r="FR34" s="24">
        <f t="shared" si="25"/>
        <v>767176.01</v>
      </c>
      <c r="FS34" s="24">
        <f t="shared" si="25"/>
        <v>337796.45</v>
      </c>
      <c r="FT34" s="24">
        <f t="shared" si="25"/>
        <v>98706.390000000014</v>
      </c>
      <c r="FU34" s="24">
        <f t="shared" si="25"/>
        <v>121817.68000000001</v>
      </c>
      <c r="FV34" s="24">
        <f t="shared" si="25"/>
        <v>73327.140000000014</v>
      </c>
      <c r="FW34" s="24">
        <f t="shared" si="25"/>
        <v>282818.71000000002</v>
      </c>
      <c r="FX34" s="24">
        <f t="shared" si="25"/>
        <v>311315.8</v>
      </c>
      <c r="FY34" s="24">
        <f t="shared" si="25"/>
        <v>160020.13</v>
      </c>
      <c r="FZ34" s="24">
        <f t="shared" si="25"/>
        <v>53342.700000000004</v>
      </c>
      <c r="GA34" s="24">
        <f t="shared" si="25"/>
        <v>1320293.1199999999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221463460.64999995</v>
      </c>
      <c r="GJ34" s="38" t="s">
        <v>552</v>
      </c>
      <c r="GK34" s="3">
        <v>20510165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796977.53</v>
      </c>
      <c r="F35" s="24">
        <f t="shared" si="26"/>
        <v>2984852.38</v>
      </c>
      <c r="G35" s="24">
        <f t="shared" si="26"/>
        <v>664699.98</v>
      </c>
      <c r="H35" s="24">
        <f t="shared" si="26"/>
        <v>1886941.91</v>
      </c>
      <c r="I35" s="24">
        <f t="shared" si="26"/>
        <v>109724.36</v>
      </c>
      <c r="J35" s="24">
        <f t="shared" si="26"/>
        <v>74291.81</v>
      </c>
      <c r="K35" s="24">
        <f t="shared" si="26"/>
        <v>808278.04</v>
      </c>
      <c r="L35" s="24">
        <f t="shared" si="26"/>
        <v>124840.15</v>
      </c>
      <c r="M35" s="24">
        <f t="shared" si="26"/>
        <v>30781.33</v>
      </c>
      <c r="N35" s="24">
        <f t="shared" si="26"/>
        <v>235417.12</v>
      </c>
      <c r="O35" s="24">
        <f t="shared" si="26"/>
        <v>214262.31</v>
      </c>
      <c r="P35" s="24">
        <f t="shared" si="26"/>
        <v>6153640.7000000002</v>
      </c>
      <c r="Q35" s="24">
        <f t="shared" si="26"/>
        <v>1327437.54</v>
      </c>
      <c r="R35" s="24">
        <f t="shared" si="26"/>
        <v>11127.22</v>
      </c>
      <c r="S35" s="24">
        <f t="shared" si="26"/>
        <v>2131971.5</v>
      </c>
      <c r="T35" s="24">
        <f t="shared" si="26"/>
        <v>68033.98</v>
      </c>
      <c r="U35" s="24">
        <f t="shared" si="26"/>
        <v>164841.79</v>
      </c>
      <c r="V35" s="24">
        <f t="shared" si="26"/>
        <v>27104.33</v>
      </c>
      <c r="W35" s="24">
        <f t="shared" si="26"/>
        <v>5769.91</v>
      </c>
      <c r="X35" s="24">
        <f t="shared" si="26"/>
        <v>20174.09</v>
      </c>
      <c r="Y35" s="24">
        <f t="shared" si="26"/>
        <v>6259.27</v>
      </c>
      <c r="Z35" s="24">
        <f t="shared" si="26"/>
        <v>12061.42</v>
      </c>
      <c r="AA35" s="24">
        <f t="shared" si="26"/>
        <v>25227.03</v>
      </c>
      <c r="AB35" s="24">
        <f t="shared" si="26"/>
        <v>34549.440000000002</v>
      </c>
      <c r="AC35" s="24">
        <f t="shared" si="26"/>
        <v>2430239.98</v>
      </c>
      <c r="AD35" s="24">
        <f t="shared" si="26"/>
        <v>4754544.99</v>
      </c>
      <c r="AE35" s="24">
        <f t="shared" si="26"/>
        <v>107790</v>
      </c>
      <c r="AF35" s="24">
        <f t="shared" si="26"/>
        <v>48707.9</v>
      </c>
      <c r="AG35" s="24">
        <f t="shared" si="26"/>
        <v>45875.3</v>
      </c>
      <c r="AH35" s="24">
        <f t="shared" si="26"/>
        <v>26505.97</v>
      </c>
      <c r="AI35" s="24">
        <f t="shared" si="26"/>
        <v>235900.65</v>
      </c>
      <c r="AJ35" s="24">
        <f t="shared" si="26"/>
        <v>83342.740000000005</v>
      </c>
      <c r="AK35" s="24">
        <f t="shared" si="26"/>
        <v>29269.94</v>
      </c>
      <c r="AL35" s="24">
        <f t="shared" si="26"/>
        <v>31154.93</v>
      </c>
      <c r="AM35" s="24">
        <f t="shared" si="26"/>
        <v>28453.74</v>
      </c>
      <c r="AN35" s="24">
        <f t="shared" si="26"/>
        <v>50658.68</v>
      </c>
      <c r="AO35" s="24">
        <f t="shared" si="26"/>
        <v>34034.839999999997</v>
      </c>
      <c r="AP35" s="24">
        <f t="shared" si="26"/>
        <v>39892.68</v>
      </c>
      <c r="AQ35" s="24">
        <f t="shared" si="26"/>
        <v>398785.79</v>
      </c>
      <c r="AR35" s="24">
        <f t="shared" si="26"/>
        <v>8127713.1600000001</v>
      </c>
      <c r="AS35" s="24">
        <f t="shared" si="26"/>
        <v>44745.33</v>
      </c>
      <c r="AT35" s="24">
        <f t="shared" si="26"/>
        <v>6444739.7199999997</v>
      </c>
      <c r="AU35" s="24">
        <f t="shared" si="26"/>
        <v>678714.7</v>
      </c>
      <c r="AV35" s="24">
        <f t="shared" si="26"/>
        <v>250403.14</v>
      </c>
      <c r="AW35" s="24">
        <f t="shared" si="26"/>
        <v>-44721.04</v>
      </c>
      <c r="AX35" s="24">
        <f t="shared" si="26"/>
        <v>59473.440000000002</v>
      </c>
      <c r="AY35" s="24">
        <f t="shared" si="26"/>
        <v>32075.41</v>
      </c>
      <c r="AZ35" s="24">
        <f t="shared" si="26"/>
        <v>5241.21</v>
      </c>
      <c r="BA35" s="24">
        <f t="shared" si="26"/>
        <v>80322.27</v>
      </c>
      <c r="BB35" s="24">
        <f t="shared" si="26"/>
        <v>867199.21</v>
      </c>
      <c r="BC35" s="24">
        <f t="shared" si="26"/>
        <v>880663.05</v>
      </c>
      <c r="BD35" s="24">
        <f t="shared" si="26"/>
        <v>951785.61</v>
      </c>
      <c r="BE35" s="24">
        <f t="shared" si="26"/>
        <v>1331108.32</v>
      </c>
      <c r="BF35" s="24">
        <f t="shared" si="26"/>
        <v>56294.26</v>
      </c>
      <c r="BG35" s="24">
        <f t="shared" si="26"/>
        <v>153199.82999999999</v>
      </c>
      <c r="BH35" s="24">
        <f t="shared" si="26"/>
        <v>2129545.7400000002</v>
      </c>
      <c r="BI35" s="24">
        <f t="shared" si="26"/>
        <v>276661.18</v>
      </c>
      <c r="BJ35" s="24">
        <f t="shared" si="26"/>
        <v>117106.08</v>
      </c>
      <c r="BK35" s="24">
        <f t="shared" si="26"/>
        <v>66035.55</v>
      </c>
      <c r="BL35" s="24">
        <f t="shared" si="26"/>
        <v>672877.01</v>
      </c>
      <c r="BM35" s="24">
        <f t="shared" si="26"/>
        <v>1291964.8899999999</v>
      </c>
      <c r="BN35" s="24">
        <f t="shared" si="26"/>
        <v>20355.919999999998</v>
      </c>
      <c r="BO35" s="24">
        <f t="shared" si="26"/>
        <v>71210.720000000001</v>
      </c>
      <c r="BP35" s="24">
        <f t="shared" si="26"/>
        <v>159449.57</v>
      </c>
      <c r="BQ35" s="24">
        <f t="shared" ref="BQ35:EB35" si="27">ROUND(BQ34*0.3387,2)</f>
        <v>193318.57</v>
      </c>
      <c r="BR35" s="24">
        <f t="shared" si="27"/>
        <v>62973.99</v>
      </c>
      <c r="BS35" s="24">
        <f t="shared" si="27"/>
        <v>449485.28</v>
      </c>
      <c r="BT35" s="24">
        <f t="shared" si="27"/>
        <v>411266.96</v>
      </c>
      <c r="BU35" s="24">
        <f t="shared" si="27"/>
        <v>74529.39</v>
      </c>
      <c r="BV35" s="24">
        <f t="shared" si="27"/>
        <v>53749.87</v>
      </c>
      <c r="BW35" s="24">
        <f t="shared" si="27"/>
        <v>23154.01</v>
      </c>
      <c r="BX35" s="24">
        <f t="shared" si="27"/>
        <v>125672.91</v>
      </c>
      <c r="BY35" s="24">
        <f t="shared" si="27"/>
        <v>150416.41</v>
      </c>
      <c r="BZ35" s="24">
        <f t="shared" si="27"/>
        <v>-41.61</v>
      </c>
      <c r="CA35" s="24">
        <f t="shared" si="27"/>
        <v>73092.740000000005</v>
      </c>
      <c r="CB35" s="24">
        <f t="shared" si="27"/>
        <v>8956.8799999999992</v>
      </c>
      <c r="CC35" s="24">
        <f t="shared" si="27"/>
        <v>49327.12</v>
      </c>
      <c r="CD35" s="24">
        <f t="shared" si="27"/>
        <v>6530239.5700000003</v>
      </c>
      <c r="CE35" s="24">
        <f t="shared" si="27"/>
        <v>27549.65</v>
      </c>
      <c r="CF35" s="24">
        <f t="shared" si="27"/>
        <v>7369.1</v>
      </c>
      <c r="CG35" s="24">
        <f t="shared" si="27"/>
        <v>33509.26</v>
      </c>
      <c r="CH35" s="24">
        <f t="shared" si="27"/>
        <v>19692.669999999998</v>
      </c>
      <c r="CI35" s="24">
        <f t="shared" si="27"/>
        <v>20615.810000000001</v>
      </c>
      <c r="CJ35" s="24">
        <f t="shared" si="27"/>
        <v>5002.28</v>
      </c>
      <c r="CK35" s="24">
        <f t="shared" si="27"/>
        <v>42274.99</v>
      </c>
      <c r="CL35" s="24">
        <f t="shared" si="27"/>
        <v>98888.57</v>
      </c>
      <c r="CM35" s="24">
        <f t="shared" si="27"/>
        <v>368286.11</v>
      </c>
      <c r="CN35" s="24">
        <f t="shared" si="27"/>
        <v>218027.66</v>
      </c>
      <c r="CO35" s="24">
        <f t="shared" si="27"/>
        <v>116499.59</v>
      </c>
      <c r="CP35" s="24">
        <f t="shared" si="27"/>
        <v>2203879.4500000002</v>
      </c>
      <c r="CQ35" s="24">
        <f t="shared" si="27"/>
        <v>1326822.0900000001</v>
      </c>
      <c r="CR35" s="24">
        <f t="shared" si="27"/>
        <v>109214.23</v>
      </c>
      <c r="CS35" s="24">
        <f t="shared" si="27"/>
        <v>136424.01999999999</v>
      </c>
      <c r="CT35" s="24">
        <f t="shared" si="27"/>
        <v>51124.62</v>
      </c>
      <c r="CU35" s="24">
        <f t="shared" si="27"/>
        <v>56095.16</v>
      </c>
      <c r="CV35" s="24">
        <f t="shared" si="27"/>
        <v>19397.13</v>
      </c>
      <c r="CW35" s="24">
        <f t="shared" si="27"/>
        <v>364.02</v>
      </c>
      <c r="CX35" s="24">
        <f t="shared" si="27"/>
        <v>5324.27</v>
      </c>
      <c r="CY35" s="24">
        <f t="shared" si="27"/>
        <v>21446.41</v>
      </c>
      <c r="CZ35" s="24">
        <f t="shared" si="27"/>
        <v>31021.25</v>
      </c>
      <c r="DA35" s="24">
        <f t="shared" si="27"/>
        <v>16977.28</v>
      </c>
      <c r="DB35" s="24">
        <f t="shared" si="27"/>
        <v>180768.12</v>
      </c>
      <c r="DC35" s="24">
        <f t="shared" si="27"/>
        <v>31677.23</v>
      </c>
      <c r="DD35" s="24">
        <f t="shared" si="27"/>
        <v>34506.51</v>
      </c>
      <c r="DE35" s="24">
        <f t="shared" si="27"/>
        <v>34595.07</v>
      </c>
      <c r="DF35" s="24">
        <f t="shared" si="27"/>
        <v>22346.97</v>
      </c>
      <c r="DG35" s="24">
        <f t="shared" si="27"/>
        <v>23432.58</v>
      </c>
      <c r="DH35" s="24">
        <f t="shared" si="27"/>
        <v>1483834.99</v>
      </c>
      <c r="DI35" s="24">
        <f t="shared" si="27"/>
        <v>-2143.54</v>
      </c>
      <c r="DJ35" s="24">
        <f t="shared" si="27"/>
        <v>154751.22</v>
      </c>
      <c r="DK35" s="24">
        <f t="shared" si="27"/>
        <v>294994.5</v>
      </c>
      <c r="DL35" s="24">
        <f t="shared" si="27"/>
        <v>47109.4</v>
      </c>
      <c r="DM35" s="24">
        <f t="shared" si="27"/>
        <v>31420.89</v>
      </c>
      <c r="DN35" s="24">
        <f t="shared" si="27"/>
        <v>415025.78</v>
      </c>
      <c r="DO35" s="24">
        <f t="shared" si="27"/>
        <v>50353.21</v>
      </c>
      <c r="DP35" s="24">
        <f t="shared" si="27"/>
        <v>125002.94</v>
      </c>
      <c r="DQ35" s="24">
        <f t="shared" si="27"/>
        <v>162979.10999999999</v>
      </c>
      <c r="DR35" s="24">
        <f t="shared" si="27"/>
        <v>35069.39</v>
      </c>
      <c r="DS35" s="24">
        <f t="shared" si="27"/>
        <v>49316.639999999999</v>
      </c>
      <c r="DT35" s="24">
        <f t="shared" si="27"/>
        <v>54135.05</v>
      </c>
      <c r="DU35" s="24">
        <f t="shared" si="27"/>
        <v>44110.18</v>
      </c>
      <c r="DV35" s="24">
        <f t="shared" si="27"/>
        <v>2531.15</v>
      </c>
      <c r="DW35" s="24">
        <f t="shared" si="27"/>
        <v>26689.75</v>
      </c>
      <c r="DX35" s="24">
        <f t="shared" si="27"/>
        <v>9215</v>
      </c>
      <c r="DY35" s="24">
        <f t="shared" si="27"/>
        <v>15292.86</v>
      </c>
      <c r="DZ35" s="24">
        <f t="shared" si="27"/>
        <v>5554.01</v>
      </c>
      <c r="EA35" s="24">
        <f t="shared" si="27"/>
        <v>35140.089999999997</v>
      </c>
      <c r="EB35" s="24">
        <f t="shared" si="27"/>
        <v>188106.88</v>
      </c>
      <c r="EC35" s="24">
        <f t="shared" ref="EC35:GF35" si="28">ROUND(EC34*0.3387,2)</f>
        <v>49461.14</v>
      </c>
      <c r="ED35" s="24">
        <f t="shared" si="28"/>
        <v>62915.67</v>
      </c>
      <c r="EE35" s="24">
        <f t="shared" si="28"/>
        <v>30894.36</v>
      </c>
      <c r="EF35" s="24">
        <f t="shared" si="28"/>
        <v>202612.71</v>
      </c>
      <c r="EG35" s="24">
        <f t="shared" si="28"/>
        <v>14909.86</v>
      </c>
      <c r="EH35" s="24">
        <f t="shared" si="28"/>
        <v>45873.08</v>
      </c>
      <c r="EI35" s="24">
        <f t="shared" si="28"/>
        <v>43139.14</v>
      </c>
      <c r="EJ35" s="24">
        <f t="shared" si="28"/>
        <v>14645.91</v>
      </c>
      <c r="EK35" s="24">
        <f t="shared" si="28"/>
        <v>788256.19</v>
      </c>
      <c r="EL35" s="24">
        <f t="shared" si="28"/>
        <v>644492.64</v>
      </c>
      <c r="EM35" s="24">
        <f t="shared" si="28"/>
        <v>39151.81</v>
      </c>
      <c r="EN35" s="24">
        <f t="shared" si="28"/>
        <v>46652.1</v>
      </c>
      <c r="EO35" s="24">
        <f t="shared" si="28"/>
        <v>39042.5</v>
      </c>
      <c r="EP35" s="24">
        <f t="shared" si="28"/>
        <v>54417.94</v>
      </c>
      <c r="EQ35" s="24">
        <f t="shared" si="28"/>
        <v>24053.32</v>
      </c>
      <c r="ER35" s="24">
        <f t="shared" si="28"/>
        <v>41131.089999999997</v>
      </c>
      <c r="ES35" s="24">
        <f t="shared" si="28"/>
        <v>193192.66</v>
      </c>
      <c r="ET35" s="24">
        <f t="shared" si="28"/>
        <v>48115.06</v>
      </c>
      <c r="EU35" s="24">
        <f t="shared" si="28"/>
        <v>41729.72</v>
      </c>
      <c r="EV35" s="24">
        <f t="shared" si="28"/>
        <v>27164.07</v>
      </c>
      <c r="EW35" s="24">
        <f t="shared" si="28"/>
        <v>40934.65</v>
      </c>
      <c r="EX35" s="24">
        <f t="shared" si="28"/>
        <v>0</v>
      </c>
      <c r="EY35" s="24">
        <f t="shared" si="28"/>
        <v>33212.449999999997</v>
      </c>
      <c r="EZ35" s="24">
        <f t="shared" si="28"/>
        <v>23120.400000000001</v>
      </c>
      <c r="FA35" s="24">
        <f t="shared" si="28"/>
        <v>8391.17</v>
      </c>
      <c r="FB35" s="24">
        <f t="shared" si="28"/>
        <v>13705.32</v>
      </c>
      <c r="FC35" s="24">
        <f t="shared" si="28"/>
        <v>368175.83</v>
      </c>
      <c r="FD35" s="24">
        <f t="shared" si="28"/>
        <v>59911.66</v>
      </c>
      <c r="FE35" s="24">
        <f t="shared" si="28"/>
        <v>294544.96999999997</v>
      </c>
      <c r="FF35" s="24">
        <f t="shared" si="28"/>
        <v>47434.74</v>
      </c>
      <c r="FG35" s="24">
        <f t="shared" si="28"/>
        <v>26586.41</v>
      </c>
      <c r="FH35" s="24">
        <f t="shared" si="28"/>
        <v>33291.54</v>
      </c>
      <c r="FI35" s="24">
        <f t="shared" si="28"/>
        <v>16612.64</v>
      </c>
      <c r="FJ35" s="24">
        <f t="shared" si="28"/>
        <v>25539.51</v>
      </c>
      <c r="FK35" s="24">
        <f t="shared" si="28"/>
        <v>134768.1</v>
      </c>
      <c r="FL35" s="24">
        <f t="shared" si="28"/>
        <v>84646.07</v>
      </c>
      <c r="FM35" s="24">
        <f t="shared" si="28"/>
        <v>235873.92000000001</v>
      </c>
      <c r="FN35" s="24">
        <f t="shared" si="28"/>
        <v>318739.46999999997</v>
      </c>
      <c r="FO35" s="24">
        <f t="shared" si="28"/>
        <v>240095.06</v>
      </c>
      <c r="FP35" s="24">
        <f t="shared" si="28"/>
        <v>1512153.92</v>
      </c>
      <c r="FQ35" s="24">
        <f t="shared" si="28"/>
        <v>159269.79999999999</v>
      </c>
      <c r="FR35" s="24">
        <f t="shared" si="28"/>
        <v>259842.51</v>
      </c>
      <c r="FS35" s="24">
        <f t="shared" si="28"/>
        <v>114411.66</v>
      </c>
      <c r="FT35" s="24">
        <f t="shared" si="28"/>
        <v>33431.85</v>
      </c>
      <c r="FU35" s="24">
        <f t="shared" si="28"/>
        <v>41259.65</v>
      </c>
      <c r="FV35" s="24">
        <f t="shared" si="28"/>
        <v>24835.9</v>
      </c>
      <c r="FW35" s="24">
        <f t="shared" si="28"/>
        <v>95790.7</v>
      </c>
      <c r="FX35" s="24">
        <f t="shared" si="28"/>
        <v>105442.66</v>
      </c>
      <c r="FY35" s="24">
        <f t="shared" si="28"/>
        <v>54198.82</v>
      </c>
      <c r="FZ35" s="24">
        <f t="shared" si="28"/>
        <v>18067.169999999998</v>
      </c>
      <c r="GA35" s="24">
        <f t="shared" si="28"/>
        <v>447183.28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75009674.039999977</v>
      </c>
      <c r="GJ35" s="38" t="s">
        <v>555</v>
      </c>
      <c r="GK35" s="3">
        <v>36922227</v>
      </c>
      <c r="GL35" s="38" t="s">
        <v>553</v>
      </c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9">+E33+E35</f>
        <v>864196.02</v>
      </c>
      <c r="F36" s="24">
        <f t="shared" si="29"/>
        <v>3424950.48</v>
      </c>
      <c r="G36" s="24">
        <f t="shared" si="29"/>
        <v>748713.16999999993</v>
      </c>
      <c r="H36" s="24">
        <f t="shared" si="29"/>
        <v>2450663.37</v>
      </c>
      <c r="I36" s="24">
        <f t="shared" si="29"/>
        <v>187271.14</v>
      </c>
      <c r="J36" s="24">
        <f t="shared" si="29"/>
        <v>122192.82</v>
      </c>
      <c r="K36" s="24">
        <f t="shared" si="29"/>
        <v>907611.05</v>
      </c>
      <c r="L36" s="24">
        <f t="shared" si="29"/>
        <v>175592.38999999998</v>
      </c>
      <c r="M36" s="24">
        <f t="shared" si="29"/>
        <v>47460.79</v>
      </c>
      <c r="N36" s="24">
        <f t="shared" si="29"/>
        <v>268601.24</v>
      </c>
      <c r="O36" s="24">
        <f t="shared" si="29"/>
        <v>236890.7</v>
      </c>
      <c r="P36" s="24">
        <f t="shared" si="29"/>
        <v>7007175.9700000007</v>
      </c>
      <c r="Q36" s="24">
        <f t="shared" si="29"/>
        <v>1588212.25</v>
      </c>
      <c r="R36" s="24">
        <f t="shared" si="29"/>
        <v>18814.829999999998</v>
      </c>
      <c r="S36" s="24">
        <f t="shared" si="29"/>
        <v>2575758.67</v>
      </c>
      <c r="T36" s="24">
        <f t="shared" si="29"/>
        <v>106922.68</v>
      </c>
      <c r="U36" s="24">
        <f t="shared" si="29"/>
        <v>216428.15000000002</v>
      </c>
      <c r="V36" s="24">
        <f t="shared" si="29"/>
        <v>54288.93</v>
      </c>
      <c r="W36" s="24">
        <f t="shared" si="29"/>
        <v>23070.44</v>
      </c>
      <c r="X36" s="24">
        <f t="shared" si="29"/>
        <v>43350.53</v>
      </c>
      <c r="Y36" s="24">
        <f t="shared" si="29"/>
        <v>13294</v>
      </c>
      <c r="Z36" s="24">
        <f t="shared" si="29"/>
        <v>21378.58</v>
      </c>
      <c r="AA36" s="24">
        <f t="shared" si="29"/>
        <v>45807.71</v>
      </c>
      <c r="AB36" s="24">
        <f t="shared" si="29"/>
        <v>47728.200000000004</v>
      </c>
      <c r="AC36" s="24">
        <f t="shared" si="29"/>
        <v>3065015.7800000003</v>
      </c>
      <c r="AD36" s="24">
        <f t="shared" si="29"/>
        <v>5649388.8500000006</v>
      </c>
      <c r="AE36" s="24">
        <f t="shared" si="29"/>
        <v>134541.75</v>
      </c>
      <c r="AF36" s="24">
        <f t="shared" si="29"/>
        <v>65124.55</v>
      </c>
      <c r="AG36" s="24">
        <f t="shared" si="29"/>
        <v>76742.38</v>
      </c>
      <c r="AH36" s="24">
        <f t="shared" si="29"/>
        <v>48882.22</v>
      </c>
      <c r="AI36" s="24">
        <f t="shared" si="29"/>
        <v>358064.73</v>
      </c>
      <c r="AJ36" s="24">
        <f t="shared" si="29"/>
        <v>122396.18000000001</v>
      </c>
      <c r="AK36" s="24">
        <f t="shared" si="29"/>
        <v>45111.72</v>
      </c>
      <c r="AL36" s="24">
        <f t="shared" si="29"/>
        <v>48946.26</v>
      </c>
      <c r="AM36" s="24">
        <f t="shared" si="29"/>
        <v>53955.4</v>
      </c>
      <c r="AN36" s="24">
        <f t="shared" si="29"/>
        <v>60216.69</v>
      </c>
      <c r="AO36" s="24">
        <f t="shared" si="29"/>
        <v>56671.25</v>
      </c>
      <c r="AP36" s="24">
        <f t="shared" si="29"/>
        <v>58901.91</v>
      </c>
      <c r="AQ36" s="24">
        <f t="shared" si="29"/>
        <v>536017.57999999996</v>
      </c>
      <c r="AR36" s="24">
        <f t="shared" si="29"/>
        <v>9155768.4600000009</v>
      </c>
      <c r="AS36" s="24">
        <f t="shared" si="29"/>
        <v>76423.429999999993</v>
      </c>
      <c r="AT36" s="24">
        <f t="shared" si="29"/>
        <v>7826209.2599999998</v>
      </c>
      <c r="AU36" s="24">
        <f t="shared" si="29"/>
        <v>836250.11</v>
      </c>
      <c r="AV36" s="24">
        <f t="shared" si="29"/>
        <v>339825.57</v>
      </c>
      <c r="AW36" s="24">
        <f t="shared" si="29"/>
        <v>156936.71</v>
      </c>
      <c r="AX36" s="24">
        <f t="shared" si="29"/>
        <v>95661.41</v>
      </c>
      <c r="AY36" s="24">
        <f t="shared" si="29"/>
        <v>48498.869999999995</v>
      </c>
      <c r="AZ36" s="24">
        <f t="shared" si="29"/>
        <v>20087.759999999998</v>
      </c>
      <c r="BA36" s="24">
        <f t="shared" si="29"/>
        <v>128106.64000000001</v>
      </c>
      <c r="BB36" s="24">
        <f t="shared" si="29"/>
        <v>1041292.1399999999</v>
      </c>
      <c r="BC36" s="24">
        <f t="shared" si="29"/>
        <v>1125896.29</v>
      </c>
      <c r="BD36" s="24">
        <f t="shared" si="29"/>
        <v>1188647.6099999999</v>
      </c>
      <c r="BE36" s="24">
        <f t="shared" si="29"/>
        <v>1806206.03</v>
      </c>
      <c r="BF36" s="24">
        <f t="shared" si="29"/>
        <v>84351.39</v>
      </c>
      <c r="BG36" s="24">
        <f t="shared" si="29"/>
        <v>198704.03999999998</v>
      </c>
      <c r="BH36" s="24">
        <f t="shared" si="29"/>
        <v>2770096.5300000003</v>
      </c>
      <c r="BI36" s="24">
        <f t="shared" si="29"/>
        <v>338294.61</v>
      </c>
      <c r="BJ36" s="24">
        <f t="shared" si="29"/>
        <v>152177.49</v>
      </c>
      <c r="BK36" s="24">
        <f t="shared" si="29"/>
        <v>122929.17000000001</v>
      </c>
      <c r="BL36" s="24">
        <f t="shared" si="29"/>
        <v>846136.8</v>
      </c>
      <c r="BM36" s="24">
        <f t="shared" si="29"/>
        <v>1584226.8399999999</v>
      </c>
      <c r="BN36" s="24">
        <f t="shared" si="29"/>
        <v>40156.78</v>
      </c>
      <c r="BO36" s="24">
        <f t="shared" si="29"/>
        <v>112076.23999999999</v>
      </c>
      <c r="BP36" s="24">
        <f t="shared" si="29"/>
        <v>224595.82</v>
      </c>
      <c r="BQ36" s="24">
        <f t="shared" ref="BQ36:EB36" si="30">+BQ33+BQ35</f>
        <v>263501.37</v>
      </c>
      <c r="BR36" s="24">
        <f t="shared" si="30"/>
        <v>86199.59</v>
      </c>
      <c r="BS36" s="24">
        <f t="shared" si="30"/>
        <v>552802.59000000008</v>
      </c>
      <c r="BT36" s="24">
        <f t="shared" si="30"/>
        <v>544890.08000000007</v>
      </c>
      <c r="BU36" s="24">
        <f t="shared" si="30"/>
        <v>100214.34</v>
      </c>
      <c r="BV36" s="24">
        <f t="shared" si="30"/>
        <v>69671.180000000008</v>
      </c>
      <c r="BW36" s="24">
        <f t="shared" si="30"/>
        <v>45735.59</v>
      </c>
      <c r="BX36" s="24">
        <f t="shared" si="30"/>
        <v>163601.99</v>
      </c>
      <c r="BY36" s="24">
        <f t="shared" si="30"/>
        <v>207971.24</v>
      </c>
      <c r="BZ36" s="24">
        <f t="shared" si="30"/>
        <v>1579.23</v>
      </c>
      <c r="CA36" s="24">
        <f t="shared" si="30"/>
        <v>105866.95000000001</v>
      </c>
      <c r="CB36" s="24">
        <f t="shared" si="30"/>
        <v>17507.169999999998</v>
      </c>
      <c r="CC36" s="24">
        <f t="shared" si="30"/>
        <v>86402.61</v>
      </c>
      <c r="CD36" s="24">
        <f t="shared" si="30"/>
        <v>8092017.3100000005</v>
      </c>
      <c r="CE36" s="24">
        <f t="shared" si="30"/>
        <v>51487.28</v>
      </c>
      <c r="CF36" s="24">
        <f t="shared" si="30"/>
        <v>17653.080000000002</v>
      </c>
      <c r="CG36" s="24">
        <f t="shared" si="30"/>
        <v>68001.260000000009</v>
      </c>
      <c r="CH36" s="24">
        <f t="shared" si="30"/>
        <v>42472.229999999996</v>
      </c>
      <c r="CI36" s="24">
        <f t="shared" si="30"/>
        <v>35938.01</v>
      </c>
      <c r="CJ36" s="24">
        <f t="shared" si="30"/>
        <v>18249.21</v>
      </c>
      <c r="CK36" s="24">
        <f t="shared" si="30"/>
        <v>71111.48</v>
      </c>
      <c r="CL36" s="24">
        <f t="shared" si="30"/>
        <v>119060.25</v>
      </c>
      <c r="CM36" s="24">
        <f t="shared" si="30"/>
        <v>517575.1</v>
      </c>
      <c r="CN36" s="24">
        <f t="shared" si="30"/>
        <v>259763.43</v>
      </c>
      <c r="CO36" s="24">
        <f t="shared" si="30"/>
        <v>165726.95000000001</v>
      </c>
      <c r="CP36" s="24">
        <f t="shared" si="30"/>
        <v>2837312.0100000002</v>
      </c>
      <c r="CQ36" s="24">
        <f t="shared" si="30"/>
        <v>1715495.9100000001</v>
      </c>
      <c r="CR36" s="24">
        <f t="shared" si="30"/>
        <v>145951.26999999999</v>
      </c>
      <c r="CS36" s="24">
        <f t="shared" si="30"/>
        <v>160485.09999999998</v>
      </c>
      <c r="CT36" s="24">
        <f t="shared" si="30"/>
        <v>66773.260000000009</v>
      </c>
      <c r="CU36" s="24">
        <f t="shared" si="30"/>
        <v>77690.150000000009</v>
      </c>
      <c r="CV36" s="24">
        <f t="shared" si="30"/>
        <v>27270.300000000003</v>
      </c>
      <c r="CW36" s="24">
        <f t="shared" si="30"/>
        <v>29293.78</v>
      </c>
      <c r="CX36" s="24">
        <f t="shared" si="30"/>
        <v>31077.5</v>
      </c>
      <c r="CY36" s="24">
        <f t="shared" si="30"/>
        <v>44395.630000000005</v>
      </c>
      <c r="CZ36" s="24">
        <f t="shared" si="30"/>
        <v>76113.06</v>
      </c>
      <c r="DA36" s="24">
        <f t="shared" si="30"/>
        <v>43972.53</v>
      </c>
      <c r="DB36" s="24">
        <f t="shared" si="30"/>
        <v>245078.2</v>
      </c>
      <c r="DC36" s="24">
        <f t="shared" si="30"/>
        <v>50309.270000000004</v>
      </c>
      <c r="DD36" s="24">
        <f t="shared" si="30"/>
        <v>53635.4</v>
      </c>
      <c r="DE36" s="24">
        <f t="shared" si="30"/>
        <v>65891.22</v>
      </c>
      <c r="DF36" s="24">
        <f t="shared" si="30"/>
        <v>28018.38</v>
      </c>
      <c r="DG36" s="24">
        <f t="shared" si="30"/>
        <v>33329.53</v>
      </c>
      <c r="DH36" s="24">
        <f t="shared" si="30"/>
        <v>2079741.78</v>
      </c>
      <c r="DI36" s="24">
        <f t="shared" si="30"/>
        <v>40313.269999999997</v>
      </c>
      <c r="DJ36" s="24">
        <f t="shared" si="30"/>
        <v>213722.38</v>
      </c>
      <c r="DK36" s="24">
        <f t="shared" si="30"/>
        <v>446721.41000000003</v>
      </c>
      <c r="DL36" s="24">
        <f t="shared" si="30"/>
        <v>70082.710000000006</v>
      </c>
      <c r="DM36" s="24">
        <f t="shared" si="30"/>
        <v>46512.84</v>
      </c>
      <c r="DN36" s="24">
        <f t="shared" si="30"/>
        <v>573507.19000000006</v>
      </c>
      <c r="DO36" s="24">
        <f t="shared" si="30"/>
        <v>79797.509999999995</v>
      </c>
      <c r="DP36" s="24">
        <f t="shared" si="30"/>
        <v>164931.54999999999</v>
      </c>
      <c r="DQ36" s="24">
        <f t="shared" si="30"/>
        <v>234862.27999999997</v>
      </c>
      <c r="DR36" s="24">
        <f t="shared" si="30"/>
        <v>42856.22</v>
      </c>
      <c r="DS36" s="24">
        <f t="shared" si="30"/>
        <v>80368.899999999994</v>
      </c>
      <c r="DT36" s="24">
        <f t="shared" si="30"/>
        <v>77724.649999999994</v>
      </c>
      <c r="DU36" s="24">
        <f t="shared" si="30"/>
        <v>57307.880000000005</v>
      </c>
      <c r="DV36" s="24">
        <f t="shared" si="30"/>
        <v>5200.99</v>
      </c>
      <c r="DW36" s="24">
        <f t="shared" si="30"/>
        <v>50578.520000000004</v>
      </c>
      <c r="DX36" s="24">
        <f t="shared" si="30"/>
        <v>14531.57</v>
      </c>
      <c r="DY36" s="24">
        <f t="shared" si="30"/>
        <v>24682.730000000003</v>
      </c>
      <c r="DZ36" s="24">
        <f t="shared" si="30"/>
        <v>8516.9599999999991</v>
      </c>
      <c r="EA36" s="24">
        <f t="shared" si="30"/>
        <v>47996.2</v>
      </c>
      <c r="EB36" s="24">
        <f t="shared" si="30"/>
        <v>274181.59999999998</v>
      </c>
      <c r="EC36" s="24">
        <f t="shared" ref="EC36:GF36" si="31">+EC33+EC35</f>
        <v>80112.36</v>
      </c>
      <c r="ED36" s="24">
        <f t="shared" si="31"/>
        <v>105219.87</v>
      </c>
      <c r="EE36" s="24">
        <f t="shared" si="31"/>
        <v>63534.51</v>
      </c>
      <c r="EF36" s="24">
        <f t="shared" si="31"/>
        <v>232396.71</v>
      </c>
      <c r="EG36" s="24">
        <f t="shared" si="31"/>
        <v>26414.010000000002</v>
      </c>
      <c r="EH36" s="24">
        <f t="shared" si="31"/>
        <v>73392.45</v>
      </c>
      <c r="EI36" s="24">
        <f t="shared" si="31"/>
        <v>65671.03</v>
      </c>
      <c r="EJ36" s="24">
        <f t="shared" si="31"/>
        <v>22635.53</v>
      </c>
      <c r="EK36" s="24">
        <f t="shared" si="31"/>
        <v>921398.0199999999</v>
      </c>
      <c r="EL36" s="24">
        <f t="shared" si="31"/>
        <v>907721.33000000007</v>
      </c>
      <c r="EM36" s="24">
        <f t="shared" si="31"/>
        <v>70453.64</v>
      </c>
      <c r="EN36" s="24">
        <f t="shared" si="31"/>
        <v>73856.009999999995</v>
      </c>
      <c r="EO36" s="24">
        <f t="shared" si="31"/>
        <v>69211.64</v>
      </c>
      <c r="EP36" s="24">
        <f t="shared" si="31"/>
        <v>69678.040000000008</v>
      </c>
      <c r="EQ36" s="24">
        <f t="shared" si="31"/>
        <v>40256.979999999996</v>
      </c>
      <c r="ER36" s="24">
        <f t="shared" si="31"/>
        <v>68273.279999999999</v>
      </c>
      <c r="ES36" s="24">
        <f t="shared" si="31"/>
        <v>235791.87</v>
      </c>
      <c r="ET36" s="24">
        <f t="shared" si="31"/>
        <v>68572.429999999993</v>
      </c>
      <c r="EU36" s="24">
        <f t="shared" si="31"/>
        <v>55612.86</v>
      </c>
      <c r="EV36" s="24">
        <f t="shared" si="31"/>
        <v>44547.54</v>
      </c>
      <c r="EW36" s="24">
        <f t="shared" si="31"/>
        <v>64193.65</v>
      </c>
      <c r="EX36" s="24">
        <f t="shared" si="31"/>
        <v>0</v>
      </c>
      <c r="EY36" s="24">
        <f t="shared" si="31"/>
        <v>38613.85</v>
      </c>
      <c r="EZ36" s="24">
        <f t="shared" si="31"/>
        <v>31405.22</v>
      </c>
      <c r="FA36" s="24">
        <f t="shared" si="31"/>
        <v>19524.95</v>
      </c>
      <c r="FB36" s="24">
        <f t="shared" si="31"/>
        <v>20136.78</v>
      </c>
      <c r="FC36" s="24">
        <f t="shared" si="31"/>
        <v>470311.22000000003</v>
      </c>
      <c r="FD36" s="24">
        <f t="shared" si="31"/>
        <v>91867.88</v>
      </c>
      <c r="FE36" s="24">
        <f t="shared" si="31"/>
        <v>414373.41</v>
      </c>
      <c r="FF36" s="24">
        <f t="shared" si="31"/>
        <v>87127.35</v>
      </c>
      <c r="FG36" s="24">
        <f t="shared" si="31"/>
        <v>42861.42</v>
      </c>
      <c r="FH36" s="24">
        <f t="shared" si="31"/>
        <v>50333.04</v>
      </c>
      <c r="FI36" s="24">
        <f t="shared" si="31"/>
        <v>28201.62</v>
      </c>
      <c r="FJ36" s="24">
        <f t="shared" si="31"/>
        <v>44285.16</v>
      </c>
      <c r="FK36" s="24">
        <f t="shared" si="31"/>
        <v>194087.67</v>
      </c>
      <c r="FL36" s="24">
        <f t="shared" si="31"/>
        <v>122713.37000000001</v>
      </c>
      <c r="FM36" s="24">
        <f t="shared" si="31"/>
        <v>380181.34</v>
      </c>
      <c r="FN36" s="24">
        <f t="shared" si="31"/>
        <v>445059.13</v>
      </c>
      <c r="FO36" s="24">
        <f t="shared" si="31"/>
        <v>316174.38</v>
      </c>
      <c r="FP36" s="24">
        <f t="shared" si="31"/>
        <v>1773297.1099999999</v>
      </c>
      <c r="FQ36" s="24">
        <f t="shared" si="31"/>
        <v>220046.22999999998</v>
      </c>
      <c r="FR36" s="24">
        <f t="shared" si="31"/>
        <v>325315.95</v>
      </c>
      <c r="FS36" s="24">
        <f t="shared" si="31"/>
        <v>193938.66</v>
      </c>
      <c r="FT36" s="24">
        <f t="shared" si="31"/>
        <v>50582.42</v>
      </c>
      <c r="FU36" s="24">
        <f t="shared" si="31"/>
        <v>67287.7</v>
      </c>
      <c r="FV36" s="24">
        <f t="shared" si="31"/>
        <v>40593.61</v>
      </c>
      <c r="FW36" s="24">
        <f t="shared" si="31"/>
        <v>150513</v>
      </c>
      <c r="FX36" s="24">
        <f t="shared" si="31"/>
        <v>187641.77000000002</v>
      </c>
      <c r="FY36" s="24">
        <f t="shared" si="31"/>
        <v>89690.58</v>
      </c>
      <c r="FZ36" s="24">
        <f t="shared" si="31"/>
        <v>33042.1</v>
      </c>
      <c r="GA36" s="24">
        <f t="shared" si="31"/>
        <v>568614.95000000007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93823904.150000036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2178240.2999999998</v>
      </c>
      <c r="F37" s="24">
        <f t="shared" si="32"/>
        <v>8327494.0899999999</v>
      </c>
      <c r="G37" s="24">
        <f t="shared" si="32"/>
        <v>1841865.13</v>
      </c>
      <c r="H37" s="24">
        <f t="shared" si="32"/>
        <v>5521366.7999999998</v>
      </c>
      <c r="I37" s="24">
        <f t="shared" si="32"/>
        <v>361353.73</v>
      </c>
      <c r="J37" s="24">
        <f t="shared" si="32"/>
        <v>240520.5</v>
      </c>
      <c r="K37" s="24">
        <f t="shared" si="32"/>
        <v>2237171.29</v>
      </c>
      <c r="L37" s="24">
        <f t="shared" si="32"/>
        <v>377404.6</v>
      </c>
      <c r="M37" s="24">
        <f t="shared" si="32"/>
        <v>96804.24</v>
      </c>
      <c r="N37" s="24">
        <f t="shared" si="32"/>
        <v>655420.5</v>
      </c>
      <c r="O37" s="24">
        <f t="shared" si="32"/>
        <v>589707.4</v>
      </c>
      <c r="P37" s="24">
        <f t="shared" si="32"/>
        <v>17119751.370000001</v>
      </c>
      <c r="Q37" s="24">
        <f t="shared" si="32"/>
        <v>3761989.2</v>
      </c>
      <c r="R37" s="24">
        <f t="shared" si="32"/>
        <v>36486.32</v>
      </c>
      <c r="S37" s="24">
        <f t="shared" si="32"/>
        <v>6064523.1500000004</v>
      </c>
      <c r="T37" s="24">
        <f t="shared" si="32"/>
        <v>215781.01</v>
      </c>
      <c r="U37" s="24">
        <f t="shared" si="32"/>
        <v>484448.42</v>
      </c>
      <c r="V37" s="24">
        <f t="shared" si="32"/>
        <v>96488.27</v>
      </c>
      <c r="W37" s="24">
        <f t="shared" si="32"/>
        <v>30902.38</v>
      </c>
      <c r="X37" s="24">
        <f t="shared" si="32"/>
        <v>74465.759999999995</v>
      </c>
      <c r="Y37" s="24">
        <f t="shared" si="32"/>
        <v>22963.52</v>
      </c>
      <c r="Z37" s="24">
        <f t="shared" si="32"/>
        <v>40435.26</v>
      </c>
      <c r="AA37" s="24">
        <f t="shared" si="32"/>
        <v>85556.36</v>
      </c>
      <c r="AB37" s="24">
        <f t="shared" si="32"/>
        <v>103666.29</v>
      </c>
      <c r="AC37" s="24">
        <f t="shared" si="32"/>
        <v>7028977.54</v>
      </c>
      <c r="AD37" s="24">
        <f t="shared" si="32"/>
        <v>13439225.699999999</v>
      </c>
      <c r="AE37" s="24">
        <f t="shared" si="32"/>
        <v>310498.2</v>
      </c>
      <c r="AF37" s="24">
        <f t="shared" si="32"/>
        <v>144202.54</v>
      </c>
      <c r="AG37" s="24">
        <f t="shared" si="32"/>
        <v>149681.07</v>
      </c>
      <c r="AH37" s="24">
        <f t="shared" si="32"/>
        <v>90570.79</v>
      </c>
      <c r="AI37" s="24">
        <f t="shared" si="32"/>
        <v>736787.32</v>
      </c>
      <c r="AJ37" s="24">
        <f t="shared" si="32"/>
        <v>256608</v>
      </c>
      <c r="AK37" s="24">
        <f t="shared" si="32"/>
        <v>92034.240000000005</v>
      </c>
      <c r="AL37" s="24">
        <f t="shared" si="32"/>
        <v>98797.65</v>
      </c>
      <c r="AM37" s="24">
        <f t="shared" si="32"/>
        <v>98559.32</v>
      </c>
      <c r="AN37" s="24">
        <f t="shared" si="32"/>
        <v>143213.4</v>
      </c>
      <c r="AO37" s="24">
        <f t="shared" si="32"/>
        <v>110810.78</v>
      </c>
      <c r="AP37" s="24">
        <f t="shared" si="32"/>
        <v>123111.89</v>
      </c>
      <c r="AQ37" s="24">
        <f t="shared" si="32"/>
        <v>1183169.7</v>
      </c>
      <c r="AR37" s="24">
        <f t="shared" si="32"/>
        <v>22522361.809999999</v>
      </c>
      <c r="AS37" s="24">
        <f t="shared" si="32"/>
        <v>147408.41</v>
      </c>
      <c r="AT37" s="24">
        <f t="shared" si="32"/>
        <v>18368406</v>
      </c>
      <c r="AU37" s="24">
        <f t="shared" si="32"/>
        <v>1945275.31</v>
      </c>
      <c r="AV37" s="24">
        <f t="shared" si="32"/>
        <v>745856.1</v>
      </c>
      <c r="AW37" s="24">
        <f t="shared" si="32"/>
        <v>62658.400000000001</v>
      </c>
      <c r="AX37" s="24">
        <f t="shared" si="32"/>
        <v>190603.13</v>
      </c>
      <c r="AY37" s="24">
        <f t="shared" si="32"/>
        <v>100012.5</v>
      </c>
      <c r="AZ37" s="24">
        <f t="shared" si="32"/>
        <v>27288.93</v>
      </c>
      <c r="BA37" s="24">
        <f t="shared" si="32"/>
        <v>256439.78</v>
      </c>
      <c r="BB37" s="24">
        <f t="shared" si="32"/>
        <v>2461021.65</v>
      </c>
      <c r="BC37" s="24">
        <f t="shared" si="32"/>
        <v>2560824.2999999998</v>
      </c>
      <c r="BD37" s="24">
        <f t="shared" si="32"/>
        <v>2742278.4</v>
      </c>
      <c r="BE37" s="24">
        <f t="shared" si="32"/>
        <v>3964633.97</v>
      </c>
      <c r="BF37" s="24">
        <f t="shared" si="32"/>
        <v>174837.59</v>
      </c>
      <c r="BG37" s="24">
        <f t="shared" si="32"/>
        <v>448039.24</v>
      </c>
      <c r="BH37" s="24">
        <f t="shared" si="32"/>
        <v>6235164.6500000004</v>
      </c>
      <c r="BI37" s="24">
        <f t="shared" si="32"/>
        <v>790619.38</v>
      </c>
      <c r="BJ37" s="24">
        <f t="shared" si="32"/>
        <v>342740.74</v>
      </c>
      <c r="BK37" s="24">
        <f t="shared" si="32"/>
        <v>226675.16</v>
      </c>
      <c r="BL37" s="24">
        <f t="shared" si="32"/>
        <v>1943915.23</v>
      </c>
      <c r="BM37" s="24">
        <f t="shared" si="32"/>
        <v>3696069.11</v>
      </c>
      <c r="BN37" s="24">
        <f t="shared" si="32"/>
        <v>71910.91</v>
      </c>
      <c r="BO37" s="24">
        <f t="shared" si="32"/>
        <v>226001.43</v>
      </c>
      <c r="BP37" s="24">
        <f t="shared" si="32"/>
        <v>482324.02</v>
      </c>
      <c r="BQ37" s="24">
        <f t="shared" ref="BQ37:EB37" si="33">ROUND(BQ27*0.9,2)</f>
        <v>576854.25</v>
      </c>
      <c r="BR37" s="24">
        <f t="shared" si="33"/>
        <v>188238.7</v>
      </c>
      <c r="BS37" s="24">
        <f t="shared" si="33"/>
        <v>1287366.3</v>
      </c>
      <c r="BT37" s="24">
        <f t="shared" si="33"/>
        <v>1213087.1000000001</v>
      </c>
      <c r="BU37" s="24">
        <f t="shared" si="33"/>
        <v>221157.34</v>
      </c>
      <c r="BV37" s="24">
        <f t="shared" si="33"/>
        <v>157154.35</v>
      </c>
      <c r="BW37" s="24">
        <f t="shared" si="33"/>
        <v>81848.7</v>
      </c>
      <c r="BX37" s="24">
        <f t="shared" si="33"/>
        <v>368076.6</v>
      </c>
      <c r="BY37" s="24">
        <f t="shared" si="33"/>
        <v>451488.65</v>
      </c>
      <c r="BZ37" s="24">
        <f t="shared" si="33"/>
        <v>1348.2</v>
      </c>
      <c r="CA37" s="24">
        <f t="shared" si="33"/>
        <v>223720.2</v>
      </c>
      <c r="CB37" s="24">
        <f t="shared" si="33"/>
        <v>31495.66</v>
      </c>
      <c r="CC37" s="24">
        <f t="shared" si="33"/>
        <v>164440.9</v>
      </c>
      <c r="CD37" s="24">
        <f t="shared" si="33"/>
        <v>18757875.18</v>
      </c>
      <c r="CE37" s="24">
        <f t="shared" si="33"/>
        <v>94749.31</v>
      </c>
      <c r="CF37" s="24">
        <f t="shared" si="33"/>
        <v>28836.9</v>
      </c>
      <c r="CG37" s="24">
        <f t="shared" si="33"/>
        <v>120084.25</v>
      </c>
      <c r="CH37" s="24">
        <f t="shared" si="33"/>
        <v>72829.33</v>
      </c>
      <c r="CI37" s="24">
        <f t="shared" si="33"/>
        <v>68570.7</v>
      </c>
      <c r="CJ37" s="24">
        <f t="shared" si="33"/>
        <v>25214.400000000001</v>
      </c>
      <c r="CK37" s="24">
        <f t="shared" si="33"/>
        <v>138286.73000000001</v>
      </c>
      <c r="CL37" s="24">
        <f t="shared" si="33"/>
        <v>280923.08</v>
      </c>
      <c r="CM37" s="24">
        <f t="shared" si="33"/>
        <v>1112976.8500000001</v>
      </c>
      <c r="CN37" s="24">
        <f t="shared" si="33"/>
        <v>616909.39</v>
      </c>
      <c r="CO37" s="24">
        <f t="shared" si="33"/>
        <v>353869.52</v>
      </c>
      <c r="CP37" s="24">
        <f t="shared" si="33"/>
        <v>6426279.1699999999</v>
      </c>
      <c r="CQ37" s="24">
        <f t="shared" si="33"/>
        <v>3875463</v>
      </c>
      <c r="CR37" s="24">
        <f t="shared" si="33"/>
        <v>323269.45</v>
      </c>
      <c r="CS37" s="24">
        <f t="shared" si="33"/>
        <v>384163.45</v>
      </c>
      <c r="CT37" s="24">
        <f t="shared" si="33"/>
        <v>149933.09</v>
      </c>
      <c r="CU37" s="24">
        <f t="shared" si="33"/>
        <v>168492.6</v>
      </c>
      <c r="CV37" s="24">
        <f t="shared" si="33"/>
        <v>58628.28</v>
      </c>
      <c r="CW37" s="24">
        <f t="shared" si="33"/>
        <v>27004.07</v>
      </c>
      <c r="CX37" s="24">
        <f t="shared" si="33"/>
        <v>37325.660000000003</v>
      </c>
      <c r="CY37" s="24">
        <f t="shared" si="33"/>
        <v>77642.100000000006</v>
      </c>
      <c r="CZ37" s="24">
        <f t="shared" si="33"/>
        <v>123012.87</v>
      </c>
      <c r="DA37" s="24">
        <f t="shared" si="33"/>
        <v>69408.070000000007</v>
      </c>
      <c r="DB37" s="24">
        <f t="shared" si="33"/>
        <v>538219.5</v>
      </c>
      <c r="DC37" s="24">
        <f t="shared" si="33"/>
        <v>100942.16</v>
      </c>
      <c r="DD37" s="24">
        <f t="shared" si="33"/>
        <v>108907.35</v>
      </c>
      <c r="DE37" s="24">
        <f t="shared" si="33"/>
        <v>120093.21</v>
      </c>
      <c r="DF37" s="24">
        <f t="shared" si="33"/>
        <v>64485.05</v>
      </c>
      <c r="DG37" s="24">
        <f t="shared" si="33"/>
        <v>71172.759999999995</v>
      </c>
      <c r="DH37" s="24">
        <f t="shared" si="33"/>
        <v>4479190.32</v>
      </c>
      <c r="DI37" s="24">
        <f t="shared" si="33"/>
        <v>32515.27</v>
      </c>
      <c r="DJ37" s="24">
        <f t="shared" si="33"/>
        <v>464281.88</v>
      </c>
      <c r="DK37" s="24">
        <f t="shared" si="33"/>
        <v>920419.14</v>
      </c>
      <c r="DL37" s="24">
        <f t="shared" si="33"/>
        <v>145855.97</v>
      </c>
      <c r="DM37" s="24">
        <f t="shared" si="33"/>
        <v>97074.95</v>
      </c>
      <c r="DN37" s="24">
        <f t="shared" si="33"/>
        <v>1245447.58</v>
      </c>
      <c r="DO37" s="24">
        <f t="shared" si="33"/>
        <v>160299.37</v>
      </c>
      <c r="DP37" s="24">
        <f t="shared" si="33"/>
        <v>368095.91</v>
      </c>
      <c r="DQ37" s="24">
        <f t="shared" si="33"/>
        <v>497766.02</v>
      </c>
      <c r="DR37" s="24">
        <f t="shared" si="33"/>
        <v>100195.2</v>
      </c>
      <c r="DS37" s="24">
        <f t="shared" si="33"/>
        <v>158992.15</v>
      </c>
      <c r="DT37" s="24">
        <f t="shared" si="33"/>
        <v>165079.31</v>
      </c>
      <c r="DU37" s="24">
        <f t="shared" si="33"/>
        <v>129088.33</v>
      </c>
      <c r="DV37" s="24">
        <f t="shared" si="33"/>
        <v>9128.68</v>
      </c>
      <c r="DW37" s="24">
        <f t="shared" si="33"/>
        <v>92420.4</v>
      </c>
      <c r="DX37" s="24">
        <f t="shared" si="33"/>
        <v>29271.19</v>
      </c>
      <c r="DY37" s="24">
        <f t="shared" si="33"/>
        <v>49087.35</v>
      </c>
      <c r="DZ37" s="24">
        <f t="shared" si="33"/>
        <v>17424.88</v>
      </c>
      <c r="EA37" s="24">
        <f t="shared" si="33"/>
        <v>104945.4</v>
      </c>
      <c r="EB37" s="24">
        <f t="shared" si="33"/>
        <v>577308.39</v>
      </c>
      <c r="EC37" s="24">
        <f t="shared" ref="EC37:GF37" si="34">ROUND(EC27*0.9,2)</f>
        <v>159015.18</v>
      </c>
      <c r="ED37" s="24">
        <f t="shared" si="34"/>
        <v>205254.49</v>
      </c>
      <c r="EE37" s="24">
        <f t="shared" si="34"/>
        <v>111469.2</v>
      </c>
      <c r="EF37" s="24">
        <f t="shared" si="34"/>
        <v>565191.9</v>
      </c>
      <c r="EG37" s="24">
        <f t="shared" si="34"/>
        <v>49972.5</v>
      </c>
      <c r="EH37" s="24">
        <f t="shared" si="34"/>
        <v>146662.25</v>
      </c>
      <c r="EI37" s="24">
        <f t="shared" si="34"/>
        <v>134908.82999999999</v>
      </c>
      <c r="EJ37" s="24">
        <f t="shared" si="34"/>
        <v>46108.05</v>
      </c>
      <c r="EK37" s="24">
        <f t="shared" si="34"/>
        <v>2214396.7999999998</v>
      </c>
      <c r="EL37" s="24">
        <f t="shared" si="34"/>
        <v>1949463.76</v>
      </c>
      <c r="EM37" s="24">
        <f t="shared" si="34"/>
        <v>132206.56</v>
      </c>
      <c r="EN37" s="24">
        <f t="shared" si="34"/>
        <v>148448.35</v>
      </c>
      <c r="EO37" s="24">
        <f t="shared" si="34"/>
        <v>130896.68</v>
      </c>
      <c r="EP37" s="24">
        <f t="shared" si="34"/>
        <v>158334.45000000001</v>
      </c>
      <c r="EQ37" s="24">
        <f t="shared" si="34"/>
        <v>78498.23</v>
      </c>
      <c r="ER37" s="24">
        <f t="shared" si="34"/>
        <v>133722.26999999999</v>
      </c>
      <c r="ES37" s="24">
        <f t="shared" si="34"/>
        <v>551694.44999999995</v>
      </c>
      <c r="ET37" s="24">
        <f t="shared" si="34"/>
        <v>146263.88</v>
      </c>
      <c r="EU37" s="24">
        <f t="shared" si="34"/>
        <v>123379.82</v>
      </c>
      <c r="EV37" s="24">
        <f t="shared" si="34"/>
        <v>87826.01</v>
      </c>
      <c r="EW37" s="24">
        <f t="shared" si="34"/>
        <v>129705.41</v>
      </c>
      <c r="EX37" s="24">
        <f t="shared" si="34"/>
        <v>0</v>
      </c>
      <c r="EY37" s="24">
        <f t="shared" si="34"/>
        <v>93114</v>
      </c>
      <c r="EZ37" s="24">
        <f t="shared" si="34"/>
        <v>68892.3</v>
      </c>
      <c r="FA37" s="24">
        <f t="shared" si="34"/>
        <v>32317.59</v>
      </c>
      <c r="FB37" s="24">
        <f t="shared" si="34"/>
        <v>42206.36</v>
      </c>
      <c r="FC37" s="24">
        <f t="shared" si="34"/>
        <v>1070245.58</v>
      </c>
      <c r="FD37" s="24">
        <f t="shared" si="34"/>
        <v>187958.98</v>
      </c>
      <c r="FE37" s="24">
        <f t="shared" si="34"/>
        <v>890516.02</v>
      </c>
      <c r="FF37" s="24">
        <f t="shared" si="34"/>
        <v>161767.82999999999</v>
      </c>
      <c r="FG37" s="24">
        <f t="shared" si="34"/>
        <v>85293.41</v>
      </c>
      <c r="FH37" s="24">
        <f t="shared" si="34"/>
        <v>103800.26</v>
      </c>
      <c r="FI37" s="24">
        <f t="shared" si="34"/>
        <v>54573.49</v>
      </c>
      <c r="FJ37" s="24">
        <f t="shared" si="34"/>
        <v>84735.16</v>
      </c>
      <c r="FK37" s="24">
        <f t="shared" si="34"/>
        <v>411495.94</v>
      </c>
      <c r="FL37" s="24">
        <f t="shared" si="34"/>
        <v>259183.7</v>
      </c>
      <c r="FM37" s="24">
        <f t="shared" si="34"/>
        <v>756645.3</v>
      </c>
      <c r="FN37" s="24">
        <f t="shared" si="34"/>
        <v>960648.21</v>
      </c>
      <c r="FO37" s="24">
        <f t="shared" si="34"/>
        <v>706456.49</v>
      </c>
      <c r="FP37" s="24">
        <f t="shared" si="34"/>
        <v>4253152.67</v>
      </c>
      <c r="FQ37" s="24">
        <f t="shared" si="34"/>
        <v>477913.5</v>
      </c>
      <c r="FR37" s="24">
        <f t="shared" si="34"/>
        <v>749384.51</v>
      </c>
      <c r="FS37" s="24">
        <f t="shared" si="34"/>
        <v>375591.11</v>
      </c>
      <c r="FT37" s="24">
        <f t="shared" si="34"/>
        <v>104271.26</v>
      </c>
      <c r="FU37" s="24">
        <f t="shared" si="34"/>
        <v>133061.16</v>
      </c>
      <c r="FV37" s="24">
        <f t="shared" si="34"/>
        <v>80176.37</v>
      </c>
      <c r="FW37" s="24">
        <f t="shared" si="34"/>
        <v>303786.90999999997</v>
      </c>
      <c r="FX37" s="24">
        <f t="shared" si="34"/>
        <v>354163.42</v>
      </c>
      <c r="FY37" s="24">
        <f t="shared" si="34"/>
        <v>175960.7</v>
      </c>
      <c r="FZ37" s="24">
        <f t="shared" si="34"/>
        <v>61485.87</v>
      </c>
      <c r="GA37" s="24">
        <f t="shared" si="34"/>
        <v>1297552.31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216249921.77999997</v>
      </c>
      <c r="GJ37" s="38" t="s">
        <v>607</v>
      </c>
      <c r="GK37" s="3">
        <f>SUM(GK34:GK36)</f>
        <v>57882392</v>
      </c>
    </row>
    <row r="38" spans="1:256" ht="26.25">
      <c r="A38" s="43">
        <v>14</v>
      </c>
      <c r="B38" s="45" t="s">
        <v>625</v>
      </c>
      <c r="C38" s="16">
        <v>14</v>
      </c>
      <c r="E38" s="24">
        <f t="shared" ref="E38:BP38" si="35">MIN(E36,E37)</f>
        <v>864196.02</v>
      </c>
      <c r="F38" s="24">
        <f t="shared" si="35"/>
        <v>3424950.48</v>
      </c>
      <c r="G38" s="24">
        <f t="shared" si="35"/>
        <v>748713.16999999993</v>
      </c>
      <c r="H38" s="24">
        <f t="shared" si="35"/>
        <v>2450663.37</v>
      </c>
      <c r="I38" s="24">
        <f t="shared" si="35"/>
        <v>187271.14</v>
      </c>
      <c r="J38" s="24">
        <f t="shared" si="35"/>
        <v>122192.82</v>
      </c>
      <c r="K38" s="24">
        <f t="shared" si="35"/>
        <v>907611.05</v>
      </c>
      <c r="L38" s="24">
        <f t="shared" si="35"/>
        <v>175592.38999999998</v>
      </c>
      <c r="M38" s="24">
        <f t="shared" si="35"/>
        <v>47460.79</v>
      </c>
      <c r="N38" s="24">
        <f t="shared" si="35"/>
        <v>268601.24</v>
      </c>
      <c r="O38" s="24">
        <f t="shared" si="35"/>
        <v>236890.7</v>
      </c>
      <c r="P38" s="24">
        <f t="shared" si="35"/>
        <v>7007175.9700000007</v>
      </c>
      <c r="Q38" s="24">
        <f t="shared" si="35"/>
        <v>1588212.25</v>
      </c>
      <c r="R38" s="24">
        <f t="shared" si="35"/>
        <v>18814.829999999998</v>
      </c>
      <c r="S38" s="24">
        <f t="shared" si="35"/>
        <v>2575758.67</v>
      </c>
      <c r="T38" s="24">
        <f t="shared" si="35"/>
        <v>106922.68</v>
      </c>
      <c r="U38" s="24">
        <f t="shared" si="35"/>
        <v>216428.15000000002</v>
      </c>
      <c r="V38" s="24">
        <f t="shared" si="35"/>
        <v>54288.93</v>
      </c>
      <c r="W38" s="24">
        <f t="shared" si="35"/>
        <v>23070.44</v>
      </c>
      <c r="X38" s="24">
        <f t="shared" si="35"/>
        <v>43350.53</v>
      </c>
      <c r="Y38" s="24">
        <f t="shared" si="35"/>
        <v>13294</v>
      </c>
      <c r="Z38" s="24">
        <f t="shared" si="35"/>
        <v>21378.58</v>
      </c>
      <c r="AA38" s="24">
        <f t="shared" si="35"/>
        <v>45807.71</v>
      </c>
      <c r="AB38" s="24">
        <f t="shared" si="35"/>
        <v>47728.200000000004</v>
      </c>
      <c r="AC38" s="24">
        <f t="shared" si="35"/>
        <v>3065015.7800000003</v>
      </c>
      <c r="AD38" s="24">
        <f t="shared" si="35"/>
        <v>5649388.8500000006</v>
      </c>
      <c r="AE38" s="24">
        <f t="shared" si="35"/>
        <v>134541.75</v>
      </c>
      <c r="AF38" s="24">
        <f t="shared" si="35"/>
        <v>65124.55</v>
      </c>
      <c r="AG38" s="24">
        <f t="shared" si="35"/>
        <v>76742.38</v>
      </c>
      <c r="AH38" s="24">
        <f t="shared" si="35"/>
        <v>48882.22</v>
      </c>
      <c r="AI38" s="24">
        <f t="shared" si="35"/>
        <v>358064.73</v>
      </c>
      <c r="AJ38" s="24">
        <f t="shared" si="35"/>
        <v>122396.18000000001</v>
      </c>
      <c r="AK38" s="24">
        <f t="shared" si="35"/>
        <v>45111.72</v>
      </c>
      <c r="AL38" s="24">
        <f t="shared" si="35"/>
        <v>48946.26</v>
      </c>
      <c r="AM38" s="24">
        <f t="shared" si="35"/>
        <v>53955.4</v>
      </c>
      <c r="AN38" s="24">
        <f t="shared" si="35"/>
        <v>60216.69</v>
      </c>
      <c r="AO38" s="24">
        <f t="shared" si="35"/>
        <v>56671.25</v>
      </c>
      <c r="AP38" s="24">
        <f t="shared" si="35"/>
        <v>58901.91</v>
      </c>
      <c r="AQ38" s="24">
        <f t="shared" si="35"/>
        <v>536017.57999999996</v>
      </c>
      <c r="AR38" s="24">
        <f t="shared" si="35"/>
        <v>9155768.4600000009</v>
      </c>
      <c r="AS38" s="24">
        <f t="shared" si="35"/>
        <v>76423.429999999993</v>
      </c>
      <c r="AT38" s="24">
        <f t="shared" si="35"/>
        <v>7826209.2599999998</v>
      </c>
      <c r="AU38" s="24">
        <f t="shared" si="35"/>
        <v>836250.11</v>
      </c>
      <c r="AV38" s="24">
        <f t="shared" si="35"/>
        <v>339825.57</v>
      </c>
      <c r="AW38" s="24">
        <f t="shared" si="35"/>
        <v>62658.400000000001</v>
      </c>
      <c r="AX38" s="24">
        <f t="shared" si="35"/>
        <v>95661.41</v>
      </c>
      <c r="AY38" s="24">
        <f t="shared" si="35"/>
        <v>48498.869999999995</v>
      </c>
      <c r="AZ38" s="24">
        <f t="shared" si="35"/>
        <v>20087.759999999998</v>
      </c>
      <c r="BA38" s="24">
        <f t="shared" si="35"/>
        <v>128106.64000000001</v>
      </c>
      <c r="BB38" s="24">
        <f t="shared" si="35"/>
        <v>1041292.1399999999</v>
      </c>
      <c r="BC38" s="24">
        <f t="shared" si="35"/>
        <v>1125896.29</v>
      </c>
      <c r="BD38" s="24">
        <f t="shared" si="35"/>
        <v>1188647.6099999999</v>
      </c>
      <c r="BE38" s="24">
        <f t="shared" si="35"/>
        <v>1806206.03</v>
      </c>
      <c r="BF38" s="24">
        <f t="shared" si="35"/>
        <v>84351.39</v>
      </c>
      <c r="BG38" s="24">
        <f t="shared" si="35"/>
        <v>198704.03999999998</v>
      </c>
      <c r="BH38" s="24">
        <f t="shared" si="35"/>
        <v>2770096.5300000003</v>
      </c>
      <c r="BI38" s="24">
        <f t="shared" si="35"/>
        <v>338294.61</v>
      </c>
      <c r="BJ38" s="24">
        <f t="shared" si="35"/>
        <v>152177.49</v>
      </c>
      <c r="BK38" s="24">
        <f t="shared" si="35"/>
        <v>122929.17000000001</v>
      </c>
      <c r="BL38" s="24">
        <f t="shared" si="35"/>
        <v>846136.8</v>
      </c>
      <c r="BM38" s="24">
        <f t="shared" si="35"/>
        <v>1584226.8399999999</v>
      </c>
      <c r="BN38" s="24">
        <f t="shared" si="35"/>
        <v>40156.78</v>
      </c>
      <c r="BO38" s="24">
        <f t="shared" si="35"/>
        <v>112076.23999999999</v>
      </c>
      <c r="BP38" s="24">
        <f t="shared" si="35"/>
        <v>224595.82</v>
      </c>
      <c r="BQ38" s="24">
        <f t="shared" ref="BQ38:EB38" si="36">MIN(BQ36,BQ37)</f>
        <v>263501.37</v>
      </c>
      <c r="BR38" s="24">
        <f t="shared" si="36"/>
        <v>86199.59</v>
      </c>
      <c r="BS38" s="24">
        <f t="shared" si="36"/>
        <v>552802.59000000008</v>
      </c>
      <c r="BT38" s="24">
        <f t="shared" si="36"/>
        <v>544890.08000000007</v>
      </c>
      <c r="BU38" s="24">
        <f t="shared" si="36"/>
        <v>100214.34</v>
      </c>
      <c r="BV38" s="24">
        <f t="shared" si="36"/>
        <v>69671.180000000008</v>
      </c>
      <c r="BW38" s="24">
        <f t="shared" si="36"/>
        <v>45735.59</v>
      </c>
      <c r="BX38" s="24">
        <f t="shared" si="36"/>
        <v>163601.99</v>
      </c>
      <c r="BY38" s="24">
        <f t="shared" si="36"/>
        <v>207971.24</v>
      </c>
      <c r="BZ38" s="24">
        <f t="shared" si="36"/>
        <v>1348.2</v>
      </c>
      <c r="CA38" s="24">
        <f t="shared" si="36"/>
        <v>105866.95000000001</v>
      </c>
      <c r="CB38" s="24">
        <f t="shared" si="36"/>
        <v>17507.169999999998</v>
      </c>
      <c r="CC38" s="24">
        <f t="shared" si="36"/>
        <v>86402.61</v>
      </c>
      <c r="CD38" s="24">
        <f t="shared" si="36"/>
        <v>8092017.3100000005</v>
      </c>
      <c r="CE38" s="24">
        <f t="shared" si="36"/>
        <v>51487.28</v>
      </c>
      <c r="CF38" s="24">
        <f t="shared" si="36"/>
        <v>17653.080000000002</v>
      </c>
      <c r="CG38" s="24">
        <f t="shared" si="36"/>
        <v>68001.260000000009</v>
      </c>
      <c r="CH38" s="24">
        <f t="shared" si="36"/>
        <v>42472.229999999996</v>
      </c>
      <c r="CI38" s="24">
        <f t="shared" si="36"/>
        <v>35938.01</v>
      </c>
      <c r="CJ38" s="24">
        <f t="shared" si="36"/>
        <v>18249.21</v>
      </c>
      <c r="CK38" s="24">
        <f t="shared" si="36"/>
        <v>71111.48</v>
      </c>
      <c r="CL38" s="24">
        <f t="shared" si="36"/>
        <v>119060.25</v>
      </c>
      <c r="CM38" s="24">
        <f t="shared" si="36"/>
        <v>517575.1</v>
      </c>
      <c r="CN38" s="24">
        <f t="shared" si="36"/>
        <v>259763.43</v>
      </c>
      <c r="CO38" s="24">
        <f t="shared" si="36"/>
        <v>165726.95000000001</v>
      </c>
      <c r="CP38" s="24">
        <f t="shared" si="36"/>
        <v>2837312.0100000002</v>
      </c>
      <c r="CQ38" s="24">
        <f t="shared" si="36"/>
        <v>1715495.9100000001</v>
      </c>
      <c r="CR38" s="24">
        <f t="shared" si="36"/>
        <v>145951.26999999999</v>
      </c>
      <c r="CS38" s="24">
        <f t="shared" si="36"/>
        <v>160485.09999999998</v>
      </c>
      <c r="CT38" s="24">
        <f t="shared" si="36"/>
        <v>66773.260000000009</v>
      </c>
      <c r="CU38" s="24">
        <f t="shared" si="36"/>
        <v>77690.150000000009</v>
      </c>
      <c r="CV38" s="24">
        <f t="shared" si="36"/>
        <v>27270.300000000003</v>
      </c>
      <c r="CW38" s="24">
        <f t="shared" si="36"/>
        <v>27004.07</v>
      </c>
      <c r="CX38" s="24">
        <f t="shared" si="36"/>
        <v>31077.5</v>
      </c>
      <c r="CY38" s="24">
        <f t="shared" si="36"/>
        <v>44395.630000000005</v>
      </c>
      <c r="CZ38" s="24">
        <f t="shared" si="36"/>
        <v>76113.06</v>
      </c>
      <c r="DA38" s="24">
        <f t="shared" si="36"/>
        <v>43972.53</v>
      </c>
      <c r="DB38" s="24">
        <f t="shared" si="36"/>
        <v>245078.2</v>
      </c>
      <c r="DC38" s="24">
        <f t="shared" si="36"/>
        <v>50309.270000000004</v>
      </c>
      <c r="DD38" s="24">
        <f t="shared" si="36"/>
        <v>53635.4</v>
      </c>
      <c r="DE38" s="24">
        <f t="shared" si="36"/>
        <v>65891.22</v>
      </c>
      <c r="DF38" s="24">
        <f t="shared" si="36"/>
        <v>28018.38</v>
      </c>
      <c r="DG38" s="24">
        <f t="shared" si="36"/>
        <v>33329.53</v>
      </c>
      <c r="DH38" s="24">
        <f t="shared" si="36"/>
        <v>2079741.78</v>
      </c>
      <c r="DI38" s="24">
        <f t="shared" si="36"/>
        <v>32515.27</v>
      </c>
      <c r="DJ38" s="24">
        <f t="shared" si="36"/>
        <v>213722.38</v>
      </c>
      <c r="DK38" s="24">
        <f t="shared" si="36"/>
        <v>446721.41000000003</v>
      </c>
      <c r="DL38" s="24">
        <f t="shared" si="36"/>
        <v>70082.710000000006</v>
      </c>
      <c r="DM38" s="24">
        <f t="shared" si="36"/>
        <v>46512.84</v>
      </c>
      <c r="DN38" s="24">
        <f t="shared" si="36"/>
        <v>573507.19000000006</v>
      </c>
      <c r="DO38" s="24">
        <f t="shared" si="36"/>
        <v>79797.509999999995</v>
      </c>
      <c r="DP38" s="24">
        <f t="shared" si="36"/>
        <v>164931.54999999999</v>
      </c>
      <c r="DQ38" s="24">
        <f t="shared" si="36"/>
        <v>234862.27999999997</v>
      </c>
      <c r="DR38" s="24">
        <f t="shared" si="36"/>
        <v>42856.22</v>
      </c>
      <c r="DS38" s="24">
        <f t="shared" si="36"/>
        <v>80368.899999999994</v>
      </c>
      <c r="DT38" s="24">
        <f t="shared" si="36"/>
        <v>77724.649999999994</v>
      </c>
      <c r="DU38" s="24">
        <f t="shared" si="36"/>
        <v>57307.880000000005</v>
      </c>
      <c r="DV38" s="24">
        <f t="shared" si="36"/>
        <v>5200.99</v>
      </c>
      <c r="DW38" s="24">
        <f t="shared" si="36"/>
        <v>50578.520000000004</v>
      </c>
      <c r="DX38" s="24">
        <f t="shared" si="36"/>
        <v>14531.57</v>
      </c>
      <c r="DY38" s="24">
        <f t="shared" si="36"/>
        <v>24682.730000000003</v>
      </c>
      <c r="DZ38" s="24">
        <f t="shared" si="36"/>
        <v>8516.9599999999991</v>
      </c>
      <c r="EA38" s="24">
        <f t="shared" si="36"/>
        <v>47996.2</v>
      </c>
      <c r="EB38" s="24">
        <f t="shared" si="36"/>
        <v>274181.59999999998</v>
      </c>
      <c r="EC38" s="24">
        <f t="shared" ref="EC38:GF38" si="37">MIN(EC36,EC37)</f>
        <v>80112.36</v>
      </c>
      <c r="ED38" s="24">
        <f t="shared" si="37"/>
        <v>105219.87</v>
      </c>
      <c r="EE38" s="24">
        <f t="shared" si="37"/>
        <v>63534.51</v>
      </c>
      <c r="EF38" s="24">
        <f t="shared" si="37"/>
        <v>232396.71</v>
      </c>
      <c r="EG38" s="24">
        <f t="shared" si="37"/>
        <v>26414.010000000002</v>
      </c>
      <c r="EH38" s="24">
        <f t="shared" si="37"/>
        <v>73392.45</v>
      </c>
      <c r="EI38" s="24">
        <f t="shared" si="37"/>
        <v>65671.03</v>
      </c>
      <c r="EJ38" s="24">
        <f t="shared" si="37"/>
        <v>22635.53</v>
      </c>
      <c r="EK38" s="24">
        <f t="shared" si="37"/>
        <v>921398.0199999999</v>
      </c>
      <c r="EL38" s="24">
        <f t="shared" si="37"/>
        <v>907721.33000000007</v>
      </c>
      <c r="EM38" s="24">
        <f t="shared" si="37"/>
        <v>70453.64</v>
      </c>
      <c r="EN38" s="24">
        <f t="shared" si="37"/>
        <v>73856.009999999995</v>
      </c>
      <c r="EO38" s="24">
        <f t="shared" si="37"/>
        <v>69211.64</v>
      </c>
      <c r="EP38" s="24">
        <f t="shared" si="37"/>
        <v>69678.040000000008</v>
      </c>
      <c r="EQ38" s="24">
        <f t="shared" si="37"/>
        <v>40256.979999999996</v>
      </c>
      <c r="ER38" s="24">
        <f t="shared" si="37"/>
        <v>68273.279999999999</v>
      </c>
      <c r="ES38" s="24">
        <f t="shared" si="37"/>
        <v>235791.87</v>
      </c>
      <c r="ET38" s="24">
        <f t="shared" si="37"/>
        <v>68572.429999999993</v>
      </c>
      <c r="EU38" s="24">
        <f t="shared" si="37"/>
        <v>55612.86</v>
      </c>
      <c r="EV38" s="24">
        <f t="shared" si="37"/>
        <v>44547.54</v>
      </c>
      <c r="EW38" s="24">
        <f t="shared" si="37"/>
        <v>64193.65</v>
      </c>
      <c r="EX38" s="24">
        <f t="shared" si="37"/>
        <v>0</v>
      </c>
      <c r="EY38" s="24">
        <f t="shared" si="37"/>
        <v>38613.85</v>
      </c>
      <c r="EZ38" s="24">
        <f t="shared" si="37"/>
        <v>31405.22</v>
      </c>
      <c r="FA38" s="24">
        <f t="shared" si="37"/>
        <v>19524.95</v>
      </c>
      <c r="FB38" s="24">
        <f t="shared" si="37"/>
        <v>20136.78</v>
      </c>
      <c r="FC38" s="24">
        <f t="shared" si="37"/>
        <v>470311.22000000003</v>
      </c>
      <c r="FD38" s="24">
        <f t="shared" si="37"/>
        <v>91867.88</v>
      </c>
      <c r="FE38" s="24">
        <f t="shared" si="37"/>
        <v>414373.41</v>
      </c>
      <c r="FF38" s="24">
        <f t="shared" si="37"/>
        <v>87127.35</v>
      </c>
      <c r="FG38" s="24">
        <f t="shared" si="37"/>
        <v>42861.42</v>
      </c>
      <c r="FH38" s="24">
        <f t="shared" si="37"/>
        <v>50333.04</v>
      </c>
      <c r="FI38" s="24">
        <f t="shared" si="37"/>
        <v>28201.62</v>
      </c>
      <c r="FJ38" s="24">
        <f t="shared" si="37"/>
        <v>44285.16</v>
      </c>
      <c r="FK38" s="24">
        <f t="shared" si="37"/>
        <v>194087.67</v>
      </c>
      <c r="FL38" s="24">
        <f t="shared" si="37"/>
        <v>122713.37000000001</v>
      </c>
      <c r="FM38" s="24">
        <f t="shared" si="37"/>
        <v>380181.34</v>
      </c>
      <c r="FN38" s="24">
        <f t="shared" si="37"/>
        <v>445059.13</v>
      </c>
      <c r="FO38" s="24">
        <f t="shared" si="37"/>
        <v>316174.38</v>
      </c>
      <c r="FP38" s="24">
        <f t="shared" si="37"/>
        <v>1773297.1099999999</v>
      </c>
      <c r="FQ38" s="24">
        <f t="shared" si="37"/>
        <v>220046.22999999998</v>
      </c>
      <c r="FR38" s="24">
        <f t="shared" si="37"/>
        <v>325315.95</v>
      </c>
      <c r="FS38" s="24">
        <f t="shared" si="37"/>
        <v>193938.66</v>
      </c>
      <c r="FT38" s="24">
        <f t="shared" si="37"/>
        <v>50582.42</v>
      </c>
      <c r="FU38" s="24">
        <f t="shared" si="37"/>
        <v>67287.7</v>
      </c>
      <c r="FV38" s="24">
        <f t="shared" si="37"/>
        <v>40593.61</v>
      </c>
      <c r="FW38" s="24">
        <f t="shared" si="37"/>
        <v>150513</v>
      </c>
      <c r="FX38" s="24">
        <f t="shared" si="37"/>
        <v>187641.77000000002</v>
      </c>
      <c r="FY38" s="24">
        <f t="shared" si="37"/>
        <v>89690.58</v>
      </c>
      <c r="FZ38" s="24">
        <f t="shared" si="37"/>
        <v>33042.1</v>
      </c>
      <c r="GA38" s="24">
        <f t="shared" si="37"/>
        <v>568614.95000000007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93719307.100000039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626</v>
      </c>
      <c r="C39" s="49">
        <v>15</v>
      </c>
      <c r="D39" s="49"/>
      <c r="E39" s="51">
        <v>806832.81</v>
      </c>
      <c r="F39" s="51">
        <v>3137759.29</v>
      </c>
      <c r="G39" s="51">
        <v>717667.97</v>
      </c>
      <c r="H39" s="51">
        <v>2345719.9</v>
      </c>
      <c r="I39" s="51">
        <v>164770.44</v>
      </c>
      <c r="J39" s="51">
        <v>125290.27</v>
      </c>
      <c r="K39" s="51">
        <v>770103.52</v>
      </c>
      <c r="L39" s="51">
        <v>179988.08000000002</v>
      </c>
      <c r="M39" s="51">
        <v>68209.010000000009</v>
      </c>
      <c r="N39" s="51">
        <v>274618.33999999997</v>
      </c>
      <c r="O39" s="51">
        <v>241855.85</v>
      </c>
      <c r="P39" s="51">
        <v>7242872.0999999996</v>
      </c>
      <c r="Q39" s="51">
        <v>1609135.1600000001</v>
      </c>
      <c r="R39" s="51">
        <v>21633.07</v>
      </c>
      <c r="S39" s="51">
        <v>2424151.4</v>
      </c>
      <c r="T39" s="51">
        <v>105541.82</v>
      </c>
      <c r="U39" s="51">
        <v>208238.9</v>
      </c>
      <c r="V39" s="51">
        <v>46883.89</v>
      </c>
      <c r="W39" s="51">
        <v>25335.32</v>
      </c>
      <c r="X39" s="51">
        <v>40499.53</v>
      </c>
      <c r="Y39" s="51">
        <v>17016.21</v>
      </c>
      <c r="Z39" s="51">
        <v>17929.560000000001</v>
      </c>
      <c r="AA39" s="51">
        <v>41165.29</v>
      </c>
      <c r="AB39" s="51">
        <v>50768.639999999999</v>
      </c>
      <c r="AC39" s="51">
        <v>2944355.58</v>
      </c>
      <c r="AD39" s="51">
        <v>5512217.9000000004</v>
      </c>
      <c r="AE39" s="51">
        <v>139691.16999999998</v>
      </c>
      <c r="AF39" s="51">
        <v>84858.68</v>
      </c>
      <c r="AG39" s="51">
        <v>69084.820000000007</v>
      </c>
      <c r="AH39" s="51">
        <v>53725.869999999995</v>
      </c>
      <c r="AI39" s="51">
        <v>349568.05</v>
      </c>
      <c r="AJ39" s="51">
        <v>136774.56</v>
      </c>
      <c r="AK39" s="51">
        <v>39851.51</v>
      </c>
      <c r="AL39" s="51">
        <v>55763.67</v>
      </c>
      <c r="AM39" s="51">
        <v>53041.95</v>
      </c>
      <c r="AN39" s="51">
        <v>43205.13</v>
      </c>
      <c r="AO39" s="51">
        <v>57819.850000000006</v>
      </c>
      <c r="AP39" s="51">
        <v>58908.800000000003</v>
      </c>
      <c r="AQ39" s="51">
        <v>532820.44999999995</v>
      </c>
      <c r="AR39" s="51">
        <v>9412634.6199999992</v>
      </c>
      <c r="AS39" s="51">
        <v>81008.27</v>
      </c>
      <c r="AT39" s="51">
        <v>7297297.8599999994</v>
      </c>
      <c r="AU39" s="51">
        <v>702772.26</v>
      </c>
      <c r="AV39" s="51">
        <v>335784.88</v>
      </c>
      <c r="AW39" s="51">
        <v>48668.5</v>
      </c>
      <c r="AX39" s="51">
        <v>108078.62</v>
      </c>
      <c r="AY39" s="51">
        <v>40931.300000000003</v>
      </c>
      <c r="AZ39" s="51">
        <v>13729.14</v>
      </c>
      <c r="BA39" s="51">
        <v>132891.32</v>
      </c>
      <c r="BB39" s="51">
        <v>1033154.71</v>
      </c>
      <c r="BC39" s="51">
        <v>1044229.59</v>
      </c>
      <c r="BD39" s="51">
        <v>1120306.1099999999</v>
      </c>
      <c r="BE39" s="51">
        <v>1663078.68</v>
      </c>
      <c r="BF39" s="51">
        <v>97177.05</v>
      </c>
      <c r="BG39" s="51">
        <v>208747.77000000002</v>
      </c>
      <c r="BH39" s="51">
        <v>2734793.75</v>
      </c>
      <c r="BI39" s="51">
        <v>237901.87</v>
      </c>
      <c r="BJ39" s="51">
        <v>145697.95000000001</v>
      </c>
      <c r="BK39" s="51">
        <v>112482.93000000001</v>
      </c>
      <c r="BL39" s="51">
        <v>774745.78</v>
      </c>
      <c r="BM39" s="51">
        <v>1411077.1400000001</v>
      </c>
      <c r="BN39" s="51">
        <v>50480.15</v>
      </c>
      <c r="BO39" s="51">
        <v>86474.47</v>
      </c>
      <c r="BP39" s="51">
        <v>209763.63</v>
      </c>
      <c r="BQ39" s="51">
        <v>301215.31</v>
      </c>
      <c r="BR39" s="51">
        <v>75983.5</v>
      </c>
      <c r="BS39" s="51">
        <v>516817.38</v>
      </c>
      <c r="BT39" s="51">
        <v>532119.06999999995</v>
      </c>
      <c r="BU39" s="51">
        <v>95698.12</v>
      </c>
      <c r="BV39" s="51">
        <v>56353.37</v>
      </c>
      <c r="BW39" s="51">
        <v>41323.5</v>
      </c>
      <c r="BX39" s="51">
        <v>149926.57</v>
      </c>
      <c r="BY39" s="51">
        <v>204554.94</v>
      </c>
      <c r="BZ39" s="51">
        <v>1628.55</v>
      </c>
      <c r="CA39" s="51">
        <v>80585.02</v>
      </c>
      <c r="CB39" s="51">
        <v>21566.690000000002</v>
      </c>
      <c r="CC39" s="51">
        <v>38377.64</v>
      </c>
      <c r="CD39" s="51">
        <v>8020507.4199999999</v>
      </c>
      <c r="CE39" s="51">
        <v>48523.26</v>
      </c>
      <c r="CF39" s="51">
        <v>26846.45</v>
      </c>
      <c r="CG39" s="51">
        <v>74005.5</v>
      </c>
      <c r="CH39" s="51">
        <v>42628.5</v>
      </c>
      <c r="CI39" s="51">
        <v>36620.699999999997</v>
      </c>
      <c r="CJ39" s="51">
        <v>22256.73</v>
      </c>
      <c r="CK39" s="51">
        <v>64788.24</v>
      </c>
      <c r="CL39" s="51">
        <v>133372.03</v>
      </c>
      <c r="CM39" s="51">
        <v>534341.78</v>
      </c>
      <c r="CN39" s="51">
        <v>228507.77000000002</v>
      </c>
      <c r="CO39" s="51">
        <v>141049.29</v>
      </c>
      <c r="CP39" s="51">
        <v>2722543.75</v>
      </c>
      <c r="CQ39" s="51">
        <v>1630545.54</v>
      </c>
      <c r="CR39" s="51">
        <v>132137.41</v>
      </c>
      <c r="CS39" s="51">
        <v>108800.48999999999</v>
      </c>
      <c r="CT39" s="51">
        <v>56615.61</v>
      </c>
      <c r="CU39" s="51">
        <v>66695.209999999992</v>
      </c>
      <c r="CV39" s="51">
        <v>25724.23</v>
      </c>
      <c r="CW39" s="51">
        <v>36613.379999999997</v>
      </c>
      <c r="CX39" s="51">
        <v>28303.83</v>
      </c>
      <c r="CY39" s="51">
        <v>44612.509999999995</v>
      </c>
      <c r="CZ39" s="51">
        <v>51596.25</v>
      </c>
      <c r="DA39" s="51">
        <v>44642.03</v>
      </c>
      <c r="DB39" s="51">
        <v>240025.12000000002</v>
      </c>
      <c r="DC39" s="51">
        <v>49295.040000000001</v>
      </c>
      <c r="DD39" s="51">
        <v>53350.939999999995</v>
      </c>
      <c r="DE39" s="51">
        <v>57104.68</v>
      </c>
      <c r="DF39" s="51">
        <v>17227.27</v>
      </c>
      <c r="DG39" s="51">
        <v>30280.71</v>
      </c>
      <c r="DH39" s="51">
        <v>2042520.5</v>
      </c>
      <c r="DI39" s="51">
        <v>28278.14</v>
      </c>
      <c r="DJ39" s="51">
        <v>245585.92000000001</v>
      </c>
      <c r="DK39" s="51">
        <v>443972.51</v>
      </c>
      <c r="DL39" s="51">
        <v>68404.84</v>
      </c>
      <c r="DM39" s="51">
        <v>47920.14</v>
      </c>
      <c r="DN39" s="51">
        <v>565480.14</v>
      </c>
      <c r="DO39" s="51">
        <v>79238.03</v>
      </c>
      <c r="DP39" s="51">
        <v>155120.07</v>
      </c>
      <c r="DQ39" s="51">
        <v>226993.28999999998</v>
      </c>
      <c r="DR39" s="51">
        <v>45331.45</v>
      </c>
      <c r="DS39" s="51">
        <v>77538.44</v>
      </c>
      <c r="DT39" s="51">
        <v>72090.22</v>
      </c>
      <c r="DU39" s="51">
        <v>61269.75</v>
      </c>
      <c r="DV39" s="51">
        <v>6910.57</v>
      </c>
      <c r="DW39" s="51">
        <v>49248.6</v>
      </c>
      <c r="DX39" s="51">
        <v>22981.42</v>
      </c>
      <c r="DY39" s="51">
        <v>24650.77</v>
      </c>
      <c r="DZ39" s="51">
        <v>8153.5499999999993</v>
      </c>
      <c r="EA39" s="51">
        <v>45707.46</v>
      </c>
      <c r="EB39" s="51">
        <v>286014.53000000003</v>
      </c>
      <c r="EC39" s="51">
        <v>69502.040000000008</v>
      </c>
      <c r="ED39" s="51">
        <v>87334.19</v>
      </c>
      <c r="EE39" s="51">
        <v>66241.759999999995</v>
      </c>
      <c r="EF39" s="51">
        <v>250002.87</v>
      </c>
      <c r="EG39" s="51">
        <v>22761.49</v>
      </c>
      <c r="EH39" s="51">
        <v>66370.679999999993</v>
      </c>
      <c r="EI39" s="51">
        <v>65544.89</v>
      </c>
      <c r="EJ39" s="51">
        <v>19547.620000000003</v>
      </c>
      <c r="EK39" s="51">
        <v>793307.17999999993</v>
      </c>
      <c r="EL39" s="51">
        <v>918422.11999999988</v>
      </c>
      <c r="EM39" s="51">
        <v>62432.49</v>
      </c>
      <c r="EN39" s="51">
        <v>62464.479999999996</v>
      </c>
      <c r="EO39" s="51">
        <v>63229.229999999996</v>
      </c>
      <c r="EP39" s="51">
        <v>64371</v>
      </c>
      <c r="EQ39" s="51">
        <v>41873</v>
      </c>
      <c r="ER39" s="51">
        <v>59890.04</v>
      </c>
      <c r="ES39" s="51">
        <v>226452.96000000002</v>
      </c>
      <c r="ET39" s="51">
        <v>67786.510000000009</v>
      </c>
      <c r="EU39" s="51">
        <v>46295.81</v>
      </c>
      <c r="EV39" s="51">
        <v>47236.72</v>
      </c>
      <c r="EW39" s="51">
        <v>67211.149999999994</v>
      </c>
      <c r="EX39" s="51">
        <v>0</v>
      </c>
      <c r="EY39" s="51">
        <v>61858.14</v>
      </c>
      <c r="EZ39" s="51">
        <v>32106.14</v>
      </c>
      <c r="FA39" s="51">
        <v>14879.63</v>
      </c>
      <c r="FB39" s="51">
        <v>19463.580000000002</v>
      </c>
      <c r="FC39" s="51">
        <v>444856.8</v>
      </c>
      <c r="FD39" s="51">
        <v>99808.09</v>
      </c>
      <c r="FE39" s="51">
        <v>405908.68</v>
      </c>
      <c r="FF39" s="51">
        <v>68712.11</v>
      </c>
      <c r="FG39" s="51">
        <v>49163.520000000004</v>
      </c>
      <c r="FH39" s="51">
        <v>42986.94</v>
      </c>
      <c r="FI39" s="51">
        <v>22286.39</v>
      </c>
      <c r="FJ39" s="51">
        <v>47531.83</v>
      </c>
      <c r="FK39" s="51">
        <v>205098.81999999998</v>
      </c>
      <c r="FL39" s="51">
        <v>134667.43</v>
      </c>
      <c r="FM39" s="51">
        <v>388068.81</v>
      </c>
      <c r="FN39" s="51">
        <v>400866.73</v>
      </c>
      <c r="FO39" s="51">
        <v>329724.59999999998</v>
      </c>
      <c r="FP39" s="51">
        <v>1681886.74</v>
      </c>
      <c r="FQ39" s="51">
        <v>267533.32</v>
      </c>
      <c r="FR39" s="51">
        <v>299978.23</v>
      </c>
      <c r="FS39" s="51">
        <v>168295.27000000002</v>
      </c>
      <c r="FT39" s="51">
        <v>49080.27</v>
      </c>
      <c r="FU39" s="51">
        <v>61294.67</v>
      </c>
      <c r="FV39" s="51">
        <v>63957.41</v>
      </c>
      <c r="FW39" s="51">
        <v>123239.84</v>
      </c>
      <c r="FX39" s="51">
        <v>149751.94</v>
      </c>
      <c r="FY39" s="51">
        <v>77696.740000000005</v>
      </c>
      <c r="FZ39" s="51">
        <v>25733.03</v>
      </c>
      <c r="GA39" s="51">
        <v>515919.19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90829337.50000003</v>
      </c>
      <c r="GI39" s="34"/>
      <c r="GJ39" s="38" t="s">
        <v>564</v>
      </c>
      <c r="GK39" s="55">
        <f>GK37-GK38</f>
        <v>57882392</v>
      </c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627</v>
      </c>
      <c r="C40" s="16">
        <v>16</v>
      </c>
      <c r="E40" s="24">
        <f>MAX(E38,E39)</f>
        <v>864196.02</v>
      </c>
      <c r="F40" s="24">
        <f t="shared" ref="F40:BQ40" si="38">MAX(F38,F39)</f>
        <v>3424950.48</v>
      </c>
      <c r="G40" s="24">
        <f t="shared" si="38"/>
        <v>748713.16999999993</v>
      </c>
      <c r="H40" s="24">
        <f t="shared" si="38"/>
        <v>2450663.37</v>
      </c>
      <c r="I40" s="24">
        <f t="shared" si="38"/>
        <v>187271.14</v>
      </c>
      <c r="J40" s="24">
        <f t="shared" si="38"/>
        <v>125290.27</v>
      </c>
      <c r="K40" s="24">
        <f t="shared" si="38"/>
        <v>907611.05</v>
      </c>
      <c r="L40" s="24">
        <f t="shared" si="38"/>
        <v>179988.08000000002</v>
      </c>
      <c r="M40" s="24">
        <f t="shared" si="38"/>
        <v>68209.010000000009</v>
      </c>
      <c r="N40" s="24">
        <f t="shared" si="38"/>
        <v>274618.33999999997</v>
      </c>
      <c r="O40" s="24">
        <f t="shared" si="38"/>
        <v>241855.85</v>
      </c>
      <c r="P40" s="24">
        <f t="shared" si="38"/>
        <v>7242872.0999999996</v>
      </c>
      <c r="Q40" s="24">
        <f t="shared" si="38"/>
        <v>1609135.1600000001</v>
      </c>
      <c r="R40" s="24">
        <f t="shared" si="38"/>
        <v>21633.07</v>
      </c>
      <c r="S40" s="24">
        <f t="shared" si="38"/>
        <v>2575758.67</v>
      </c>
      <c r="T40" s="24">
        <f t="shared" si="38"/>
        <v>106922.68</v>
      </c>
      <c r="U40" s="24">
        <f t="shared" si="38"/>
        <v>216428.15000000002</v>
      </c>
      <c r="V40" s="24">
        <f t="shared" si="38"/>
        <v>54288.93</v>
      </c>
      <c r="W40" s="24">
        <f t="shared" si="38"/>
        <v>25335.32</v>
      </c>
      <c r="X40" s="24">
        <f t="shared" si="38"/>
        <v>43350.53</v>
      </c>
      <c r="Y40" s="24">
        <f t="shared" si="38"/>
        <v>17016.21</v>
      </c>
      <c r="Z40" s="24">
        <f t="shared" si="38"/>
        <v>21378.58</v>
      </c>
      <c r="AA40" s="24">
        <f t="shared" si="38"/>
        <v>45807.71</v>
      </c>
      <c r="AB40" s="24">
        <f t="shared" si="38"/>
        <v>50768.639999999999</v>
      </c>
      <c r="AC40" s="24">
        <f t="shared" si="38"/>
        <v>3065015.7800000003</v>
      </c>
      <c r="AD40" s="24">
        <f t="shared" si="38"/>
        <v>5649388.8500000006</v>
      </c>
      <c r="AE40" s="24">
        <f t="shared" si="38"/>
        <v>139691.16999999998</v>
      </c>
      <c r="AF40" s="24">
        <f t="shared" si="38"/>
        <v>84858.68</v>
      </c>
      <c r="AG40" s="24">
        <f t="shared" si="38"/>
        <v>76742.38</v>
      </c>
      <c r="AH40" s="24">
        <f t="shared" si="38"/>
        <v>53725.869999999995</v>
      </c>
      <c r="AI40" s="24">
        <f t="shared" si="38"/>
        <v>358064.73</v>
      </c>
      <c r="AJ40" s="24">
        <f t="shared" si="38"/>
        <v>136774.56</v>
      </c>
      <c r="AK40" s="24">
        <f t="shared" si="38"/>
        <v>45111.72</v>
      </c>
      <c r="AL40" s="24">
        <f t="shared" si="38"/>
        <v>55763.67</v>
      </c>
      <c r="AM40" s="24">
        <f t="shared" si="38"/>
        <v>53955.4</v>
      </c>
      <c r="AN40" s="24">
        <f t="shared" si="38"/>
        <v>60216.69</v>
      </c>
      <c r="AO40" s="24">
        <f t="shared" si="38"/>
        <v>57819.850000000006</v>
      </c>
      <c r="AP40" s="24">
        <f t="shared" si="38"/>
        <v>58908.800000000003</v>
      </c>
      <c r="AQ40" s="24">
        <f t="shared" si="38"/>
        <v>536017.57999999996</v>
      </c>
      <c r="AR40" s="24">
        <f t="shared" si="38"/>
        <v>9412634.6199999992</v>
      </c>
      <c r="AS40" s="24">
        <f t="shared" si="38"/>
        <v>81008.27</v>
      </c>
      <c r="AT40" s="24">
        <f t="shared" si="38"/>
        <v>7826209.2599999998</v>
      </c>
      <c r="AU40" s="24">
        <f t="shared" si="38"/>
        <v>836250.11</v>
      </c>
      <c r="AV40" s="24">
        <f t="shared" si="38"/>
        <v>339825.57</v>
      </c>
      <c r="AW40" s="24">
        <f t="shared" si="38"/>
        <v>62658.400000000001</v>
      </c>
      <c r="AX40" s="24">
        <f t="shared" si="38"/>
        <v>108078.62</v>
      </c>
      <c r="AY40" s="24">
        <f t="shared" si="38"/>
        <v>48498.869999999995</v>
      </c>
      <c r="AZ40" s="24">
        <f t="shared" si="38"/>
        <v>20087.759999999998</v>
      </c>
      <c r="BA40" s="24">
        <f t="shared" si="38"/>
        <v>132891.32</v>
      </c>
      <c r="BB40" s="24">
        <f t="shared" si="38"/>
        <v>1041292.1399999999</v>
      </c>
      <c r="BC40" s="24">
        <f t="shared" si="38"/>
        <v>1125896.29</v>
      </c>
      <c r="BD40" s="24">
        <f t="shared" si="38"/>
        <v>1188647.6099999999</v>
      </c>
      <c r="BE40" s="24">
        <f t="shared" si="38"/>
        <v>1806206.03</v>
      </c>
      <c r="BF40" s="24">
        <f t="shared" si="38"/>
        <v>97177.05</v>
      </c>
      <c r="BG40" s="24">
        <f t="shared" si="38"/>
        <v>208747.77000000002</v>
      </c>
      <c r="BH40" s="24">
        <f t="shared" si="38"/>
        <v>2770096.5300000003</v>
      </c>
      <c r="BI40" s="24">
        <f t="shared" si="38"/>
        <v>338294.61</v>
      </c>
      <c r="BJ40" s="24">
        <f t="shared" si="38"/>
        <v>152177.49</v>
      </c>
      <c r="BK40" s="24">
        <f t="shared" si="38"/>
        <v>122929.17000000001</v>
      </c>
      <c r="BL40" s="24">
        <f t="shared" si="38"/>
        <v>846136.8</v>
      </c>
      <c r="BM40" s="24">
        <f t="shared" si="38"/>
        <v>1584226.8399999999</v>
      </c>
      <c r="BN40" s="24">
        <f t="shared" si="38"/>
        <v>50480.15</v>
      </c>
      <c r="BO40" s="24">
        <f t="shared" si="38"/>
        <v>112076.23999999999</v>
      </c>
      <c r="BP40" s="24">
        <f t="shared" si="38"/>
        <v>224595.82</v>
      </c>
      <c r="BQ40" s="24">
        <f t="shared" si="38"/>
        <v>301215.31</v>
      </c>
      <c r="BR40" s="24">
        <f t="shared" ref="BR40:EC40" si="39">MAX(BR38,BR39)</f>
        <v>86199.59</v>
      </c>
      <c r="BS40" s="24">
        <f t="shared" si="39"/>
        <v>552802.59000000008</v>
      </c>
      <c r="BT40" s="24">
        <f t="shared" si="39"/>
        <v>544890.08000000007</v>
      </c>
      <c r="BU40" s="24">
        <f t="shared" si="39"/>
        <v>100214.34</v>
      </c>
      <c r="BV40" s="24">
        <f t="shared" si="39"/>
        <v>69671.180000000008</v>
      </c>
      <c r="BW40" s="24">
        <f t="shared" si="39"/>
        <v>45735.59</v>
      </c>
      <c r="BX40" s="24">
        <f t="shared" si="39"/>
        <v>163601.99</v>
      </c>
      <c r="BY40" s="24">
        <f t="shared" si="39"/>
        <v>207971.24</v>
      </c>
      <c r="BZ40" s="24">
        <f t="shared" si="39"/>
        <v>1628.55</v>
      </c>
      <c r="CA40" s="24">
        <f t="shared" si="39"/>
        <v>105866.95000000001</v>
      </c>
      <c r="CB40" s="24">
        <f t="shared" si="39"/>
        <v>21566.690000000002</v>
      </c>
      <c r="CC40" s="24">
        <f t="shared" si="39"/>
        <v>86402.61</v>
      </c>
      <c r="CD40" s="24">
        <f t="shared" si="39"/>
        <v>8092017.3100000005</v>
      </c>
      <c r="CE40" s="24">
        <f t="shared" si="39"/>
        <v>51487.28</v>
      </c>
      <c r="CF40" s="24">
        <f t="shared" si="39"/>
        <v>26846.45</v>
      </c>
      <c r="CG40" s="24">
        <f t="shared" si="39"/>
        <v>74005.5</v>
      </c>
      <c r="CH40" s="24">
        <f t="shared" si="39"/>
        <v>42628.5</v>
      </c>
      <c r="CI40" s="24">
        <f t="shared" si="39"/>
        <v>36620.699999999997</v>
      </c>
      <c r="CJ40" s="24">
        <f t="shared" si="39"/>
        <v>22256.73</v>
      </c>
      <c r="CK40" s="24">
        <f t="shared" si="39"/>
        <v>71111.48</v>
      </c>
      <c r="CL40" s="24">
        <f t="shared" si="39"/>
        <v>133372.03</v>
      </c>
      <c r="CM40" s="24">
        <f t="shared" si="39"/>
        <v>534341.78</v>
      </c>
      <c r="CN40" s="24">
        <f t="shared" si="39"/>
        <v>259763.43</v>
      </c>
      <c r="CO40" s="24">
        <f t="shared" si="39"/>
        <v>165726.95000000001</v>
      </c>
      <c r="CP40" s="24">
        <f t="shared" si="39"/>
        <v>2837312.0100000002</v>
      </c>
      <c r="CQ40" s="24">
        <f t="shared" si="39"/>
        <v>1715495.9100000001</v>
      </c>
      <c r="CR40" s="24">
        <f t="shared" si="39"/>
        <v>145951.26999999999</v>
      </c>
      <c r="CS40" s="24">
        <f t="shared" si="39"/>
        <v>160485.09999999998</v>
      </c>
      <c r="CT40" s="24">
        <f t="shared" si="39"/>
        <v>66773.260000000009</v>
      </c>
      <c r="CU40" s="24">
        <f t="shared" si="39"/>
        <v>77690.150000000009</v>
      </c>
      <c r="CV40" s="24">
        <f t="shared" si="39"/>
        <v>27270.300000000003</v>
      </c>
      <c r="CW40" s="24">
        <f t="shared" si="39"/>
        <v>36613.379999999997</v>
      </c>
      <c r="CX40" s="24">
        <f t="shared" si="39"/>
        <v>31077.5</v>
      </c>
      <c r="CY40" s="24">
        <f t="shared" si="39"/>
        <v>44612.509999999995</v>
      </c>
      <c r="CZ40" s="24">
        <f t="shared" si="39"/>
        <v>76113.06</v>
      </c>
      <c r="DA40" s="24">
        <f t="shared" si="39"/>
        <v>44642.03</v>
      </c>
      <c r="DB40" s="24">
        <f t="shared" si="39"/>
        <v>245078.2</v>
      </c>
      <c r="DC40" s="24">
        <f t="shared" si="39"/>
        <v>50309.270000000004</v>
      </c>
      <c r="DD40" s="24">
        <f t="shared" si="39"/>
        <v>53635.4</v>
      </c>
      <c r="DE40" s="24">
        <f t="shared" si="39"/>
        <v>65891.22</v>
      </c>
      <c r="DF40" s="24">
        <f t="shared" si="39"/>
        <v>28018.38</v>
      </c>
      <c r="DG40" s="24">
        <f t="shared" si="39"/>
        <v>33329.53</v>
      </c>
      <c r="DH40" s="24">
        <f t="shared" si="39"/>
        <v>2079741.78</v>
      </c>
      <c r="DI40" s="24">
        <f t="shared" si="39"/>
        <v>32515.27</v>
      </c>
      <c r="DJ40" s="24">
        <f t="shared" si="39"/>
        <v>245585.92000000001</v>
      </c>
      <c r="DK40" s="24">
        <f t="shared" si="39"/>
        <v>446721.41000000003</v>
      </c>
      <c r="DL40" s="24">
        <f t="shared" si="39"/>
        <v>70082.710000000006</v>
      </c>
      <c r="DM40" s="24">
        <f t="shared" si="39"/>
        <v>47920.14</v>
      </c>
      <c r="DN40" s="24">
        <f t="shared" si="39"/>
        <v>573507.19000000006</v>
      </c>
      <c r="DO40" s="24">
        <f t="shared" si="39"/>
        <v>79797.509999999995</v>
      </c>
      <c r="DP40" s="24">
        <f t="shared" si="39"/>
        <v>164931.54999999999</v>
      </c>
      <c r="DQ40" s="24">
        <f t="shared" si="39"/>
        <v>234862.27999999997</v>
      </c>
      <c r="DR40" s="24">
        <f t="shared" si="39"/>
        <v>45331.45</v>
      </c>
      <c r="DS40" s="24">
        <f t="shared" si="39"/>
        <v>80368.899999999994</v>
      </c>
      <c r="DT40" s="24">
        <f t="shared" si="39"/>
        <v>77724.649999999994</v>
      </c>
      <c r="DU40" s="24">
        <f t="shared" si="39"/>
        <v>61269.75</v>
      </c>
      <c r="DV40" s="24">
        <f t="shared" si="39"/>
        <v>6910.57</v>
      </c>
      <c r="DW40" s="24">
        <f t="shared" si="39"/>
        <v>50578.520000000004</v>
      </c>
      <c r="DX40" s="24">
        <f t="shared" si="39"/>
        <v>22981.42</v>
      </c>
      <c r="DY40" s="24">
        <f t="shared" si="39"/>
        <v>24682.730000000003</v>
      </c>
      <c r="DZ40" s="24">
        <f t="shared" si="39"/>
        <v>8516.9599999999991</v>
      </c>
      <c r="EA40" s="24">
        <f t="shared" si="39"/>
        <v>47996.2</v>
      </c>
      <c r="EB40" s="24">
        <f t="shared" si="39"/>
        <v>286014.53000000003</v>
      </c>
      <c r="EC40" s="24">
        <f t="shared" si="39"/>
        <v>80112.36</v>
      </c>
      <c r="ED40" s="24">
        <f t="shared" ref="ED40:GF40" si="40">MAX(ED38,ED39)</f>
        <v>105219.87</v>
      </c>
      <c r="EE40" s="24">
        <f t="shared" si="40"/>
        <v>66241.759999999995</v>
      </c>
      <c r="EF40" s="24">
        <f t="shared" si="40"/>
        <v>250002.87</v>
      </c>
      <c r="EG40" s="24">
        <f t="shared" si="40"/>
        <v>26414.010000000002</v>
      </c>
      <c r="EH40" s="24">
        <f t="shared" si="40"/>
        <v>73392.45</v>
      </c>
      <c r="EI40" s="24">
        <f t="shared" si="40"/>
        <v>65671.03</v>
      </c>
      <c r="EJ40" s="24">
        <f t="shared" si="40"/>
        <v>22635.53</v>
      </c>
      <c r="EK40" s="24">
        <f t="shared" si="40"/>
        <v>921398.0199999999</v>
      </c>
      <c r="EL40" s="24">
        <f t="shared" si="40"/>
        <v>918422.11999999988</v>
      </c>
      <c r="EM40" s="24">
        <f t="shared" si="40"/>
        <v>70453.64</v>
      </c>
      <c r="EN40" s="24">
        <f t="shared" si="40"/>
        <v>73856.009999999995</v>
      </c>
      <c r="EO40" s="24">
        <f t="shared" si="40"/>
        <v>69211.64</v>
      </c>
      <c r="EP40" s="24">
        <f t="shared" si="40"/>
        <v>69678.040000000008</v>
      </c>
      <c r="EQ40" s="24">
        <f t="shared" si="40"/>
        <v>41873</v>
      </c>
      <c r="ER40" s="24">
        <f t="shared" si="40"/>
        <v>68273.279999999999</v>
      </c>
      <c r="ES40" s="24">
        <f t="shared" si="40"/>
        <v>235791.87</v>
      </c>
      <c r="ET40" s="24">
        <f t="shared" si="40"/>
        <v>68572.429999999993</v>
      </c>
      <c r="EU40" s="24">
        <f t="shared" si="40"/>
        <v>55612.86</v>
      </c>
      <c r="EV40" s="24">
        <f t="shared" si="40"/>
        <v>47236.72</v>
      </c>
      <c r="EW40" s="24">
        <f t="shared" si="40"/>
        <v>67211.149999999994</v>
      </c>
      <c r="EX40" s="24">
        <f t="shared" si="40"/>
        <v>0</v>
      </c>
      <c r="EY40" s="24">
        <f t="shared" si="40"/>
        <v>61858.14</v>
      </c>
      <c r="EZ40" s="24">
        <f t="shared" si="40"/>
        <v>32106.14</v>
      </c>
      <c r="FA40" s="24">
        <f t="shared" si="40"/>
        <v>19524.95</v>
      </c>
      <c r="FB40" s="24">
        <f t="shared" si="40"/>
        <v>20136.78</v>
      </c>
      <c r="FC40" s="24">
        <f t="shared" si="40"/>
        <v>470311.22000000003</v>
      </c>
      <c r="FD40" s="24">
        <f t="shared" si="40"/>
        <v>99808.09</v>
      </c>
      <c r="FE40" s="24">
        <f t="shared" si="40"/>
        <v>414373.41</v>
      </c>
      <c r="FF40" s="24">
        <f t="shared" si="40"/>
        <v>87127.35</v>
      </c>
      <c r="FG40" s="24">
        <f t="shared" si="40"/>
        <v>49163.520000000004</v>
      </c>
      <c r="FH40" s="24">
        <f t="shared" si="40"/>
        <v>50333.04</v>
      </c>
      <c r="FI40" s="24">
        <f t="shared" si="40"/>
        <v>28201.62</v>
      </c>
      <c r="FJ40" s="24">
        <f t="shared" si="40"/>
        <v>47531.83</v>
      </c>
      <c r="FK40" s="24">
        <f t="shared" si="40"/>
        <v>205098.81999999998</v>
      </c>
      <c r="FL40" s="24">
        <f t="shared" si="40"/>
        <v>134667.43</v>
      </c>
      <c r="FM40" s="24">
        <f t="shared" si="40"/>
        <v>388068.81</v>
      </c>
      <c r="FN40" s="24">
        <f t="shared" si="40"/>
        <v>445059.13</v>
      </c>
      <c r="FO40" s="24">
        <f t="shared" si="40"/>
        <v>329724.59999999998</v>
      </c>
      <c r="FP40" s="24">
        <f t="shared" si="40"/>
        <v>1773297.1099999999</v>
      </c>
      <c r="FQ40" s="24">
        <f t="shared" si="40"/>
        <v>267533.32</v>
      </c>
      <c r="FR40" s="24">
        <f t="shared" si="40"/>
        <v>325315.95</v>
      </c>
      <c r="FS40" s="24">
        <f t="shared" si="40"/>
        <v>193938.66</v>
      </c>
      <c r="FT40" s="24">
        <f t="shared" si="40"/>
        <v>50582.42</v>
      </c>
      <c r="FU40" s="24">
        <f t="shared" si="40"/>
        <v>67287.7</v>
      </c>
      <c r="FV40" s="24">
        <f t="shared" si="40"/>
        <v>63957.41</v>
      </c>
      <c r="FW40" s="24">
        <f t="shared" si="40"/>
        <v>150513</v>
      </c>
      <c r="FX40" s="24">
        <f t="shared" si="40"/>
        <v>187641.77000000002</v>
      </c>
      <c r="FY40" s="24">
        <f t="shared" si="40"/>
        <v>89690.58</v>
      </c>
      <c r="FZ40" s="24">
        <f t="shared" si="40"/>
        <v>33042.1</v>
      </c>
      <c r="GA40" s="24">
        <f t="shared" si="40"/>
        <v>568614.95000000007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94751316.880000085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628</v>
      </c>
      <c r="C42" s="90">
        <v>18</v>
      </c>
      <c r="D42" s="90"/>
      <c r="E42" s="92">
        <f t="shared" ref="E42:BP42" si="47">+E40+E41</f>
        <v>864196.02</v>
      </c>
      <c r="F42" s="92">
        <f t="shared" si="47"/>
        <v>3424950.48</v>
      </c>
      <c r="G42" s="92">
        <f t="shared" si="47"/>
        <v>748713.16999999993</v>
      </c>
      <c r="H42" s="92">
        <f t="shared" si="47"/>
        <v>2450663.37</v>
      </c>
      <c r="I42" s="92">
        <f t="shared" si="47"/>
        <v>187271.14</v>
      </c>
      <c r="J42" s="92">
        <f t="shared" si="47"/>
        <v>125290.27</v>
      </c>
      <c r="K42" s="92">
        <f t="shared" si="47"/>
        <v>907611.05</v>
      </c>
      <c r="L42" s="92">
        <f t="shared" si="47"/>
        <v>179988.08000000002</v>
      </c>
      <c r="M42" s="92">
        <f t="shared" si="47"/>
        <v>68209.010000000009</v>
      </c>
      <c r="N42" s="92">
        <f t="shared" si="47"/>
        <v>274618.33999999997</v>
      </c>
      <c r="O42" s="92">
        <f t="shared" si="47"/>
        <v>241855.85</v>
      </c>
      <c r="P42" s="92">
        <f t="shared" si="47"/>
        <v>7242872.0999999996</v>
      </c>
      <c r="Q42" s="92">
        <f t="shared" si="47"/>
        <v>1609135.1600000001</v>
      </c>
      <c r="R42" s="92">
        <f t="shared" si="47"/>
        <v>21633.07</v>
      </c>
      <c r="S42" s="92">
        <f t="shared" si="47"/>
        <v>2575758.67</v>
      </c>
      <c r="T42" s="92">
        <f t="shared" si="47"/>
        <v>106922.68</v>
      </c>
      <c r="U42" s="92">
        <f t="shared" si="47"/>
        <v>216428.15000000002</v>
      </c>
      <c r="V42" s="92">
        <f t="shared" si="47"/>
        <v>54288.93</v>
      </c>
      <c r="W42" s="92">
        <f t="shared" si="47"/>
        <v>25335.32</v>
      </c>
      <c r="X42" s="92">
        <f t="shared" si="47"/>
        <v>43350.53</v>
      </c>
      <c r="Y42" s="92">
        <f t="shared" si="47"/>
        <v>17016.21</v>
      </c>
      <c r="Z42" s="92">
        <f t="shared" si="47"/>
        <v>21378.58</v>
      </c>
      <c r="AA42" s="92">
        <f t="shared" si="47"/>
        <v>45807.71</v>
      </c>
      <c r="AB42" s="92">
        <f t="shared" si="47"/>
        <v>50768.639999999999</v>
      </c>
      <c r="AC42" s="92">
        <f t="shared" si="47"/>
        <v>3065015.7800000003</v>
      </c>
      <c r="AD42" s="92">
        <f t="shared" si="47"/>
        <v>5649388.8500000006</v>
      </c>
      <c r="AE42" s="92">
        <f t="shared" si="47"/>
        <v>139691.16999999998</v>
      </c>
      <c r="AF42" s="92">
        <f t="shared" si="47"/>
        <v>84858.68</v>
      </c>
      <c r="AG42" s="92">
        <f t="shared" si="47"/>
        <v>76742.38</v>
      </c>
      <c r="AH42" s="92">
        <f t="shared" si="47"/>
        <v>53725.869999999995</v>
      </c>
      <c r="AI42" s="92">
        <f t="shared" si="47"/>
        <v>358064.73</v>
      </c>
      <c r="AJ42" s="92">
        <f t="shared" si="47"/>
        <v>136774.56</v>
      </c>
      <c r="AK42" s="92">
        <f t="shared" si="47"/>
        <v>45111.72</v>
      </c>
      <c r="AL42" s="92">
        <f t="shared" si="47"/>
        <v>55763.67</v>
      </c>
      <c r="AM42" s="92">
        <f t="shared" si="47"/>
        <v>53955.4</v>
      </c>
      <c r="AN42" s="92">
        <f t="shared" si="47"/>
        <v>60216.69</v>
      </c>
      <c r="AO42" s="92">
        <f t="shared" si="47"/>
        <v>57819.850000000006</v>
      </c>
      <c r="AP42" s="92">
        <f t="shared" si="47"/>
        <v>58908.800000000003</v>
      </c>
      <c r="AQ42" s="92">
        <f t="shared" si="47"/>
        <v>536017.57999999996</v>
      </c>
      <c r="AR42" s="92">
        <f t="shared" si="47"/>
        <v>9412634.6199999992</v>
      </c>
      <c r="AS42" s="92">
        <f t="shared" si="47"/>
        <v>81008.27</v>
      </c>
      <c r="AT42" s="92">
        <f t="shared" si="47"/>
        <v>7826209.2599999998</v>
      </c>
      <c r="AU42" s="92">
        <f t="shared" si="47"/>
        <v>836250.11</v>
      </c>
      <c r="AV42" s="92">
        <f t="shared" si="47"/>
        <v>339825.57</v>
      </c>
      <c r="AW42" s="92">
        <f t="shared" si="47"/>
        <v>62658.400000000001</v>
      </c>
      <c r="AX42" s="92">
        <f t="shared" si="47"/>
        <v>108078.62</v>
      </c>
      <c r="AY42" s="92">
        <f t="shared" si="47"/>
        <v>48498.869999999995</v>
      </c>
      <c r="AZ42" s="92">
        <f t="shared" si="47"/>
        <v>20087.759999999998</v>
      </c>
      <c r="BA42" s="92">
        <f t="shared" si="47"/>
        <v>132891.32</v>
      </c>
      <c r="BB42" s="92">
        <f t="shared" si="47"/>
        <v>1041292.1399999999</v>
      </c>
      <c r="BC42" s="92">
        <f t="shared" si="47"/>
        <v>1125896.29</v>
      </c>
      <c r="BD42" s="92">
        <f t="shared" si="47"/>
        <v>1188647.6099999999</v>
      </c>
      <c r="BE42" s="92">
        <f t="shared" si="47"/>
        <v>1806206.03</v>
      </c>
      <c r="BF42" s="92">
        <f t="shared" si="47"/>
        <v>97177.05</v>
      </c>
      <c r="BG42" s="92">
        <f t="shared" si="47"/>
        <v>208747.77000000002</v>
      </c>
      <c r="BH42" s="92">
        <f t="shared" si="47"/>
        <v>2770096.5300000003</v>
      </c>
      <c r="BI42" s="92">
        <f t="shared" si="47"/>
        <v>338294.61</v>
      </c>
      <c r="BJ42" s="92">
        <f t="shared" si="47"/>
        <v>152177.49</v>
      </c>
      <c r="BK42" s="92">
        <f t="shared" si="47"/>
        <v>122929.17000000001</v>
      </c>
      <c r="BL42" s="92">
        <f t="shared" si="47"/>
        <v>846136.8</v>
      </c>
      <c r="BM42" s="92">
        <f t="shared" si="47"/>
        <v>1584226.8399999999</v>
      </c>
      <c r="BN42" s="92">
        <f t="shared" si="47"/>
        <v>50480.15</v>
      </c>
      <c r="BO42" s="92">
        <f t="shared" si="47"/>
        <v>112076.23999999999</v>
      </c>
      <c r="BP42" s="92">
        <f t="shared" si="47"/>
        <v>224595.82</v>
      </c>
      <c r="BQ42" s="92">
        <f t="shared" ref="BQ42:EB42" si="48">+BQ40+BQ41</f>
        <v>301215.31</v>
      </c>
      <c r="BR42" s="92">
        <f t="shared" si="48"/>
        <v>86199.59</v>
      </c>
      <c r="BS42" s="92">
        <f t="shared" si="48"/>
        <v>552802.59000000008</v>
      </c>
      <c r="BT42" s="92">
        <f t="shared" si="48"/>
        <v>544890.08000000007</v>
      </c>
      <c r="BU42" s="92">
        <f t="shared" si="48"/>
        <v>100214.34</v>
      </c>
      <c r="BV42" s="92">
        <f t="shared" si="48"/>
        <v>69671.180000000008</v>
      </c>
      <c r="BW42" s="92">
        <f t="shared" si="48"/>
        <v>45735.59</v>
      </c>
      <c r="BX42" s="92">
        <f t="shared" si="48"/>
        <v>163601.99</v>
      </c>
      <c r="BY42" s="92">
        <f t="shared" si="48"/>
        <v>207971.24</v>
      </c>
      <c r="BZ42" s="92">
        <f t="shared" si="48"/>
        <v>1628.55</v>
      </c>
      <c r="CA42" s="92">
        <f t="shared" si="48"/>
        <v>105866.95000000001</v>
      </c>
      <c r="CB42" s="92">
        <f t="shared" si="48"/>
        <v>21566.690000000002</v>
      </c>
      <c r="CC42" s="92">
        <f t="shared" si="48"/>
        <v>86402.61</v>
      </c>
      <c r="CD42" s="92">
        <f t="shared" si="48"/>
        <v>8092017.3100000005</v>
      </c>
      <c r="CE42" s="92">
        <f t="shared" si="48"/>
        <v>51487.28</v>
      </c>
      <c r="CF42" s="92">
        <f t="shared" si="48"/>
        <v>26846.45</v>
      </c>
      <c r="CG42" s="92">
        <f t="shared" si="48"/>
        <v>74005.5</v>
      </c>
      <c r="CH42" s="92">
        <f t="shared" si="48"/>
        <v>42628.5</v>
      </c>
      <c r="CI42" s="92">
        <f t="shared" si="48"/>
        <v>36620.699999999997</v>
      </c>
      <c r="CJ42" s="92">
        <f t="shared" si="48"/>
        <v>22256.73</v>
      </c>
      <c r="CK42" s="92">
        <f t="shared" si="48"/>
        <v>71111.48</v>
      </c>
      <c r="CL42" s="92">
        <f t="shared" si="48"/>
        <v>133372.03</v>
      </c>
      <c r="CM42" s="92">
        <f t="shared" si="48"/>
        <v>534341.78</v>
      </c>
      <c r="CN42" s="92">
        <f t="shared" si="48"/>
        <v>259763.43</v>
      </c>
      <c r="CO42" s="92">
        <f t="shared" si="48"/>
        <v>165726.95000000001</v>
      </c>
      <c r="CP42" s="92">
        <f t="shared" si="48"/>
        <v>2837312.0100000002</v>
      </c>
      <c r="CQ42" s="92">
        <f t="shared" si="48"/>
        <v>1715495.9100000001</v>
      </c>
      <c r="CR42" s="92">
        <f t="shared" si="48"/>
        <v>145951.26999999999</v>
      </c>
      <c r="CS42" s="92">
        <f t="shared" si="48"/>
        <v>160485.09999999998</v>
      </c>
      <c r="CT42" s="92">
        <f t="shared" si="48"/>
        <v>66773.260000000009</v>
      </c>
      <c r="CU42" s="92">
        <f t="shared" si="48"/>
        <v>77690.150000000009</v>
      </c>
      <c r="CV42" s="92">
        <f t="shared" si="48"/>
        <v>27270.300000000003</v>
      </c>
      <c r="CW42" s="92">
        <f t="shared" si="48"/>
        <v>36613.379999999997</v>
      </c>
      <c r="CX42" s="92">
        <f t="shared" si="48"/>
        <v>31077.5</v>
      </c>
      <c r="CY42" s="92">
        <f t="shared" si="48"/>
        <v>44612.509999999995</v>
      </c>
      <c r="CZ42" s="92">
        <f t="shared" si="48"/>
        <v>76113.06</v>
      </c>
      <c r="DA42" s="92">
        <f t="shared" si="48"/>
        <v>44642.03</v>
      </c>
      <c r="DB42" s="92">
        <f t="shared" si="48"/>
        <v>245078.2</v>
      </c>
      <c r="DC42" s="92">
        <f t="shared" si="48"/>
        <v>50309.270000000004</v>
      </c>
      <c r="DD42" s="92">
        <f t="shared" si="48"/>
        <v>53635.4</v>
      </c>
      <c r="DE42" s="92">
        <f t="shared" si="48"/>
        <v>65891.22</v>
      </c>
      <c r="DF42" s="92">
        <f t="shared" si="48"/>
        <v>28018.38</v>
      </c>
      <c r="DG42" s="92">
        <f t="shared" si="48"/>
        <v>33329.53</v>
      </c>
      <c r="DH42" s="92">
        <f t="shared" si="48"/>
        <v>2079741.78</v>
      </c>
      <c r="DI42" s="92">
        <f t="shared" si="48"/>
        <v>32515.27</v>
      </c>
      <c r="DJ42" s="92">
        <f t="shared" si="48"/>
        <v>245585.92000000001</v>
      </c>
      <c r="DK42" s="92">
        <f t="shared" si="48"/>
        <v>446721.41000000003</v>
      </c>
      <c r="DL42" s="92">
        <f t="shared" si="48"/>
        <v>70082.710000000006</v>
      </c>
      <c r="DM42" s="92">
        <f t="shared" si="48"/>
        <v>47920.14</v>
      </c>
      <c r="DN42" s="92">
        <f t="shared" si="48"/>
        <v>573507.19000000006</v>
      </c>
      <c r="DO42" s="92">
        <f t="shared" si="48"/>
        <v>79797.509999999995</v>
      </c>
      <c r="DP42" s="92">
        <f t="shared" si="48"/>
        <v>164931.54999999999</v>
      </c>
      <c r="DQ42" s="92">
        <f t="shared" si="48"/>
        <v>234862.27999999997</v>
      </c>
      <c r="DR42" s="92">
        <f t="shared" si="48"/>
        <v>45331.45</v>
      </c>
      <c r="DS42" s="92">
        <f t="shared" si="48"/>
        <v>80368.899999999994</v>
      </c>
      <c r="DT42" s="92">
        <f t="shared" si="48"/>
        <v>77724.649999999994</v>
      </c>
      <c r="DU42" s="92">
        <f t="shared" si="48"/>
        <v>61269.75</v>
      </c>
      <c r="DV42" s="92">
        <f t="shared" si="48"/>
        <v>6910.57</v>
      </c>
      <c r="DW42" s="92">
        <f t="shared" si="48"/>
        <v>50578.520000000004</v>
      </c>
      <c r="DX42" s="92">
        <f t="shared" si="48"/>
        <v>22981.42</v>
      </c>
      <c r="DY42" s="92">
        <f t="shared" si="48"/>
        <v>24682.730000000003</v>
      </c>
      <c r="DZ42" s="92">
        <f t="shared" si="48"/>
        <v>8516.9599999999991</v>
      </c>
      <c r="EA42" s="92">
        <f t="shared" si="48"/>
        <v>47996.2</v>
      </c>
      <c r="EB42" s="92">
        <f t="shared" si="48"/>
        <v>286014.53000000003</v>
      </c>
      <c r="EC42" s="92">
        <f t="shared" ref="EC42:GF42" si="49">+EC40+EC41</f>
        <v>80112.36</v>
      </c>
      <c r="ED42" s="92">
        <f t="shared" si="49"/>
        <v>105219.87</v>
      </c>
      <c r="EE42" s="92">
        <f t="shared" si="49"/>
        <v>66241.759999999995</v>
      </c>
      <c r="EF42" s="92">
        <f t="shared" si="49"/>
        <v>250002.87</v>
      </c>
      <c r="EG42" s="92">
        <f t="shared" si="49"/>
        <v>26414.010000000002</v>
      </c>
      <c r="EH42" s="92">
        <f t="shared" si="49"/>
        <v>73392.45</v>
      </c>
      <c r="EI42" s="92">
        <f t="shared" si="49"/>
        <v>65671.03</v>
      </c>
      <c r="EJ42" s="92">
        <f t="shared" si="49"/>
        <v>22635.53</v>
      </c>
      <c r="EK42" s="92">
        <f t="shared" si="49"/>
        <v>921398.0199999999</v>
      </c>
      <c r="EL42" s="92">
        <f t="shared" si="49"/>
        <v>918422.11999999988</v>
      </c>
      <c r="EM42" s="92">
        <f t="shared" si="49"/>
        <v>70453.64</v>
      </c>
      <c r="EN42" s="92">
        <f t="shared" si="49"/>
        <v>73856.009999999995</v>
      </c>
      <c r="EO42" s="92">
        <f t="shared" si="49"/>
        <v>69211.64</v>
      </c>
      <c r="EP42" s="92">
        <f t="shared" si="49"/>
        <v>69678.040000000008</v>
      </c>
      <c r="EQ42" s="92">
        <f t="shared" si="49"/>
        <v>41873</v>
      </c>
      <c r="ER42" s="92">
        <f t="shared" si="49"/>
        <v>68273.279999999999</v>
      </c>
      <c r="ES42" s="92">
        <f t="shared" si="49"/>
        <v>235791.87</v>
      </c>
      <c r="ET42" s="92">
        <f t="shared" si="49"/>
        <v>68572.429999999993</v>
      </c>
      <c r="EU42" s="92">
        <f t="shared" si="49"/>
        <v>55612.86</v>
      </c>
      <c r="EV42" s="92">
        <f t="shared" si="49"/>
        <v>47236.72</v>
      </c>
      <c r="EW42" s="92">
        <f t="shared" si="49"/>
        <v>67211.149999999994</v>
      </c>
      <c r="EX42" s="92">
        <f t="shared" si="49"/>
        <v>0</v>
      </c>
      <c r="EY42" s="92">
        <f t="shared" si="49"/>
        <v>61858.14</v>
      </c>
      <c r="EZ42" s="92">
        <f t="shared" si="49"/>
        <v>32106.14</v>
      </c>
      <c r="FA42" s="92">
        <f t="shared" si="49"/>
        <v>19524.95</v>
      </c>
      <c r="FB42" s="92">
        <f t="shared" si="49"/>
        <v>20136.78</v>
      </c>
      <c r="FC42" s="92">
        <f t="shared" si="49"/>
        <v>470311.22000000003</v>
      </c>
      <c r="FD42" s="92">
        <f t="shared" si="49"/>
        <v>99808.09</v>
      </c>
      <c r="FE42" s="92">
        <f t="shared" si="49"/>
        <v>414373.41</v>
      </c>
      <c r="FF42" s="92">
        <f t="shared" si="49"/>
        <v>87127.35</v>
      </c>
      <c r="FG42" s="92">
        <f t="shared" si="49"/>
        <v>49163.520000000004</v>
      </c>
      <c r="FH42" s="92">
        <f t="shared" si="49"/>
        <v>50333.04</v>
      </c>
      <c r="FI42" s="92">
        <f t="shared" si="49"/>
        <v>28201.62</v>
      </c>
      <c r="FJ42" s="92">
        <f t="shared" si="49"/>
        <v>47531.83</v>
      </c>
      <c r="FK42" s="92">
        <f t="shared" si="49"/>
        <v>205098.81999999998</v>
      </c>
      <c r="FL42" s="92">
        <f t="shared" si="49"/>
        <v>134667.43</v>
      </c>
      <c r="FM42" s="92">
        <f t="shared" si="49"/>
        <v>388068.81</v>
      </c>
      <c r="FN42" s="92">
        <f t="shared" si="49"/>
        <v>445059.13</v>
      </c>
      <c r="FO42" s="92">
        <f t="shared" si="49"/>
        <v>329724.59999999998</v>
      </c>
      <c r="FP42" s="92">
        <f t="shared" si="49"/>
        <v>1773297.1099999999</v>
      </c>
      <c r="FQ42" s="92">
        <f t="shared" si="49"/>
        <v>267533.32</v>
      </c>
      <c r="FR42" s="92">
        <f t="shared" si="49"/>
        <v>325315.95</v>
      </c>
      <c r="FS42" s="92">
        <f t="shared" si="49"/>
        <v>193938.66</v>
      </c>
      <c r="FT42" s="92">
        <f t="shared" si="49"/>
        <v>50582.42</v>
      </c>
      <c r="FU42" s="92">
        <f t="shared" si="49"/>
        <v>67287.7</v>
      </c>
      <c r="FV42" s="92">
        <f t="shared" si="49"/>
        <v>63957.41</v>
      </c>
      <c r="FW42" s="92">
        <f t="shared" si="49"/>
        <v>150513</v>
      </c>
      <c r="FX42" s="92">
        <f t="shared" si="49"/>
        <v>187641.77000000002</v>
      </c>
      <c r="FY42" s="92">
        <f t="shared" si="49"/>
        <v>89690.58</v>
      </c>
      <c r="FZ42" s="92">
        <f t="shared" si="49"/>
        <v>33042.1</v>
      </c>
      <c r="GA42" s="92">
        <f t="shared" si="49"/>
        <v>568614.95000000007</v>
      </c>
      <c r="GB42" s="92">
        <f t="shared" si="49"/>
        <v>0</v>
      </c>
      <c r="GC42" s="92">
        <f t="shared" si="49"/>
        <v>0</v>
      </c>
      <c r="GD42" s="92">
        <f>+GD40+GD41</f>
        <v>0</v>
      </c>
      <c r="GE42" s="92">
        <f t="shared" si="49"/>
        <v>0</v>
      </c>
      <c r="GF42" s="92">
        <f t="shared" si="49"/>
        <v>0</v>
      </c>
      <c r="GG42" s="92">
        <f>+GG40+GG41</f>
        <v>0</v>
      </c>
      <c r="GH42" s="93">
        <f t="shared" si="6"/>
        <v>94751316.880000085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629</v>
      </c>
      <c r="C43" s="61">
        <v>19</v>
      </c>
      <c r="D43" s="61"/>
      <c r="E43" s="62">
        <v>161366.56</v>
      </c>
      <c r="F43" s="62">
        <v>627551.86</v>
      </c>
      <c r="G43" s="62">
        <v>149648.03</v>
      </c>
      <c r="H43" s="62">
        <v>469143.98</v>
      </c>
      <c r="I43" s="62">
        <v>34873.910000000003</v>
      </c>
      <c r="J43" s="62">
        <v>25058.05</v>
      </c>
      <c r="K43" s="62">
        <v>154020.70000000001</v>
      </c>
      <c r="L43" s="62">
        <v>35997.620000000003</v>
      </c>
      <c r="M43" s="62">
        <v>13641.8</v>
      </c>
      <c r="N43" s="62">
        <v>59463.33</v>
      </c>
      <c r="O43" s="62">
        <v>48371.17</v>
      </c>
      <c r="P43" s="62">
        <v>1457545.68</v>
      </c>
      <c r="Q43" s="62">
        <v>321827.03000000003</v>
      </c>
      <c r="R43" s="62">
        <v>5039.63</v>
      </c>
      <c r="S43" s="62">
        <v>493242.97</v>
      </c>
      <c r="T43" s="62">
        <v>21108.36</v>
      </c>
      <c r="U43" s="62">
        <v>41647.78</v>
      </c>
      <c r="V43" s="62">
        <v>9967.51</v>
      </c>
      <c r="W43" s="62">
        <v>5067.0600000000004</v>
      </c>
      <c r="X43" s="62">
        <v>8099.91</v>
      </c>
      <c r="Y43" s="62">
        <v>3403.24</v>
      </c>
      <c r="Z43" s="62">
        <v>5069.4399999999996</v>
      </c>
      <c r="AA43" s="62">
        <v>8233.06</v>
      </c>
      <c r="AB43" s="62">
        <v>10153.73</v>
      </c>
      <c r="AC43" s="62">
        <v>588871.12</v>
      </c>
      <c r="AD43" s="62">
        <v>1102443.58</v>
      </c>
      <c r="AE43" s="62">
        <v>31086.83</v>
      </c>
      <c r="AF43" s="62">
        <v>16971.740000000002</v>
      </c>
      <c r="AG43" s="62">
        <v>14498.75</v>
      </c>
      <c r="AH43" s="62">
        <v>11981.17</v>
      </c>
      <c r="AI43" s="62">
        <v>69913.61</v>
      </c>
      <c r="AJ43" s="62">
        <v>27849.22</v>
      </c>
      <c r="AK43" s="62">
        <v>8010.92</v>
      </c>
      <c r="AL43" s="62">
        <v>11152.73</v>
      </c>
      <c r="AM43" s="62">
        <v>11449.1</v>
      </c>
      <c r="AN43" s="62">
        <v>12627.55</v>
      </c>
      <c r="AO43" s="62">
        <v>11563.97</v>
      </c>
      <c r="AP43" s="62">
        <v>11781.76</v>
      </c>
      <c r="AQ43" s="62">
        <v>106564.09</v>
      </c>
      <c r="AR43" s="62">
        <v>1882526.92</v>
      </c>
      <c r="AS43" s="62">
        <v>16355.68</v>
      </c>
      <c r="AT43" s="62">
        <v>1459459.57</v>
      </c>
      <c r="AU43" s="62">
        <v>140554.45000000001</v>
      </c>
      <c r="AV43" s="62">
        <v>67156.98</v>
      </c>
      <c r="AW43" s="62">
        <v>9733.7000000000007</v>
      </c>
      <c r="AX43" s="62">
        <v>23123.99</v>
      </c>
      <c r="AY43" s="62">
        <v>8186.26</v>
      </c>
      <c r="AZ43" s="62">
        <v>2745.83</v>
      </c>
      <c r="BA43" s="62">
        <v>27641.48</v>
      </c>
      <c r="BB43" s="62">
        <v>206630.94</v>
      </c>
      <c r="BC43" s="62">
        <v>226251.33</v>
      </c>
      <c r="BD43" s="62">
        <v>224061.22</v>
      </c>
      <c r="BE43" s="62">
        <v>332615.74</v>
      </c>
      <c r="BF43" s="62">
        <v>19435.41</v>
      </c>
      <c r="BG43" s="62">
        <v>41749.550000000003</v>
      </c>
      <c r="BH43" s="62">
        <v>546958.75</v>
      </c>
      <c r="BI43" s="62">
        <v>55402.59</v>
      </c>
      <c r="BJ43" s="62">
        <v>29505.71</v>
      </c>
      <c r="BK43" s="62">
        <v>24400.54</v>
      </c>
      <c r="BL43" s="62">
        <v>154949.16</v>
      </c>
      <c r="BM43" s="62">
        <v>282215.43</v>
      </c>
      <c r="BN43" s="62">
        <v>10509.8</v>
      </c>
      <c r="BO43" s="62">
        <v>17762.560000000001</v>
      </c>
      <c r="BP43" s="62">
        <v>41952.73</v>
      </c>
      <c r="BQ43" s="62">
        <v>60243.06</v>
      </c>
      <c r="BR43" s="62">
        <v>17027.34</v>
      </c>
      <c r="BS43" s="62">
        <v>103363.48</v>
      </c>
      <c r="BT43" s="62">
        <v>106423.81</v>
      </c>
      <c r="BU43" s="62">
        <v>19139.62</v>
      </c>
      <c r="BV43" s="62">
        <v>17175.64</v>
      </c>
      <c r="BW43" s="62">
        <v>8480.9</v>
      </c>
      <c r="BX43" s="62">
        <v>29985.31</v>
      </c>
      <c r="BY43" s="62">
        <v>42392.07</v>
      </c>
      <c r="BZ43" s="62">
        <v>392.32</v>
      </c>
      <c r="CA43" s="62">
        <v>18788.330000000002</v>
      </c>
      <c r="CB43" s="62">
        <v>7003.73</v>
      </c>
      <c r="CC43" s="62">
        <v>10754.83</v>
      </c>
      <c r="CD43" s="62">
        <v>1604101.48</v>
      </c>
      <c r="CE43" s="62">
        <v>9704.65</v>
      </c>
      <c r="CF43" s="62">
        <v>5780.91</v>
      </c>
      <c r="CG43" s="62">
        <v>16016.63</v>
      </c>
      <c r="CH43" s="62">
        <v>8525.7000000000007</v>
      </c>
      <c r="CI43" s="62">
        <v>7324.14</v>
      </c>
      <c r="CJ43" s="62">
        <v>4451.3500000000004</v>
      </c>
      <c r="CK43" s="62">
        <v>14406.97</v>
      </c>
      <c r="CL43" s="62">
        <v>26674.41</v>
      </c>
      <c r="CM43" s="62">
        <v>109319.41</v>
      </c>
      <c r="CN43" s="62">
        <v>45701.55</v>
      </c>
      <c r="CO43" s="62">
        <v>33415.56</v>
      </c>
      <c r="CP43" s="62">
        <v>544508.75</v>
      </c>
      <c r="CQ43" s="62">
        <v>332754.3</v>
      </c>
      <c r="CR43" s="62">
        <v>36846.199999999997</v>
      </c>
      <c r="CS43" s="62">
        <v>21760.1</v>
      </c>
      <c r="CT43" s="62">
        <v>11323.12</v>
      </c>
      <c r="CU43" s="62">
        <v>14147.02</v>
      </c>
      <c r="CV43" s="62">
        <v>5693.24</v>
      </c>
      <c r="CW43" s="62">
        <v>7322.68</v>
      </c>
      <c r="CX43" s="62">
        <v>5660.77</v>
      </c>
      <c r="CY43" s="62">
        <v>9046.33</v>
      </c>
      <c r="CZ43" s="62">
        <v>14280.38</v>
      </c>
      <c r="DA43" s="62">
        <v>10111.1</v>
      </c>
      <c r="DB43" s="62">
        <v>51260.3</v>
      </c>
      <c r="DC43" s="62">
        <v>9859.01</v>
      </c>
      <c r="DD43" s="62">
        <v>10670.19</v>
      </c>
      <c r="DE43" s="62">
        <v>12624.42</v>
      </c>
      <c r="DF43" s="62">
        <v>4729.9799999999996</v>
      </c>
      <c r="DG43" s="62">
        <v>6056.14</v>
      </c>
      <c r="DH43" s="62">
        <v>431814.06</v>
      </c>
      <c r="DI43" s="62">
        <v>6073.92</v>
      </c>
      <c r="DJ43" s="62">
        <v>49117.18</v>
      </c>
      <c r="DK43" s="62">
        <v>88794.5</v>
      </c>
      <c r="DL43" s="62">
        <v>17069.96</v>
      </c>
      <c r="DM43" s="62">
        <v>9584.0300000000007</v>
      </c>
      <c r="DN43" s="62">
        <v>122679.64</v>
      </c>
      <c r="DO43" s="62">
        <v>16554.78</v>
      </c>
      <c r="DP43" s="62">
        <v>31390.61</v>
      </c>
      <c r="DQ43" s="62">
        <v>45398.66</v>
      </c>
      <c r="DR43" s="62">
        <v>9939.44</v>
      </c>
      <c r="DS43" s="62">
        <v>17122.59</v>
      </c>
      <c r="DT43" s="62">
        <v>14596.92</v>
      </c>
      <c r="DU43" s="62">
        <v>12253.95</v>
      </c>
      <c r="DV43" s="62">
        <v>2043.01</v>
      </c>
      <c r="DW43" s="62">
        <v>10899.86</v>
      </c>
      <c r="DX43" s="62">
        <v>4596.28</v>
      </c>
      <c r="DY43" s="62">
        <v>4930.1499999999996</v>
      </c>
      <c r="DZ43" s="62">
        <v>2016.54</v>
      </c>
      <c r="EA43" s="62">
        <v>9141.49</v>
      </c>
      <c r="EB43" s="62">
        <v>59408</v>
      </c>
      <c r="EC43" s="62">
        <v>18362.88</v>
      </c>
      <c r="ED43" s="62">
        <v>20297.05</v>
      </c>
      <c r="EE43" s="62">
        <v>13248.35</v>
      </c>
      <c r="EF43" s="62">
        <v>50000.57</v>
      </c>
      <c r="EG43" s="62">
        <v>4552.3</v>
      </c>
      <c r="EH43" s="62">
        <v>13373.81</v>
      </c>
      <c r="EI43" s="62">
        <v>13108.98</v>
      </c>
      <c r="EJ43" s="62">
        <v>4001.85</v>
      </c>
      <c r="EK43" s="62">
        <v>158661.44</v>
      </c>
      <c r="EL43" s="62">
        <v>193462.39999999999</v>
      </c>
      <c r="EM43" s="62">
        <v>15950.08</v>
      </c>
      <c r="EN43" s="62">
        <v>12492.9</v>
      </c>
      <c r="EO43" s="62">
        <v>12645.85</v>
      </c>
      <c r="EP43" s="62">
        <v>13358.12</v>
      </c>
      <c r="EQ43" s="62">
        <v>8374.6</v>
      </c>
      <c r="ER43" s="62">
        <v>13068.45</v>
      </c>
      <c r="ES43" s="62">
        <v>45290.59</v>
      </c>
      <c r="ET43" s="62">
        <v>13557.3</v>
      </c>
      <c r="EU43" s="62">
        <v>9259.16</v>
      </c>
      <c r="EV43" s="62">
        <v>9490.93</v>
      </c>
      <c r="EW43" s="62">
        <v>13442.23</v>
      </c>
      <c r="EX43" s="62">
        <v>0</v>
      </c>
      <c r="EY43" s="62">
        <v>13084.27</v>
      </c>
      <c r="EZ43" s="62">
        <v>6855.63</v>
      </c>
      <c r="FA43" s="62">
        <v>3188.92</v>
      </c>
      <c r="FB43" s="62">
        <v>4577.1000000000004</v>
      </c>
      <c r="FC43" s="62">
        <v>89538.8</v>
      </c>
      <c r="FD43" s="62">
        <v>19961.62</v>
      </c>
      <c r="FE43" s="62">
        <v>81181.740000000005</v>
      </c>
      <c r="FF43" s="62">
        <v>14262.23</v>
      </c>
      <c r="FG43" s="62">
        <v>11359.45</v>
      </c>
      <c r="FH43" s="62">
        <v>8597.39</v>
      </c>
      <c r="FI43" s="62">
        <v>4457.28</v>
      </c>
      <c r="FJ43" s="62">
        <v>9506.3700000000008</v>
      </c>
      <c r="FK43" s="62">
        <v>42079.51</v>
      </c>
      <c r="FL43" s="62">
        <v>26933.49</v>
      </c>
      <c r="FM43" s="62">
        <v>91412.03</v>
      </c>
      <c r="FN43" s="62">
        <v>80173.350000000006</v>
      </c>
      <c r="FO43" s="62">
        <v>65944.92</v>
      </c>
      <c r="FP43" s="62">
        <v>336377.35</v>
      </c>
      <c r="FQ43" s="62">
        <v>53506.66</v>
      </c>
      <c r="FR43" s="62">
        <v>59995.65</v>
      </c>
      <c r="FS43" s="62">
        <v>33839.32</v>
      </c>
      <c r="FT43" s="62">
        <v>9816.0499999999993</v>
      </c>
      <c r="FU43" s="62">
        <v>13586.18</v>
      </c>
      <c r="FV43" s="62">
        <v>13673.11</v>
      </c>
      <c r="FW43" s="62">
        <v>26585.73</v>
      </c>
      <c r="FX43" s="62">
        <v>30976.65</v>
      </c>
      <c r="FY43" s="62">
        <v>17541.53</v>
      </c>
      <c r="FZ43" s="62">
        <v>6392.49</v>
      </c>
      <c r="GA43" s="62">
        <v>103183.84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18393456.170000013</v>
      </c>
      <c r="GI43" s="34">
        <f>GH49/GH8</f>
        <v>0.23910090765334713</v>
      </c>
      <c r="GJ43" s="34">
        <f>GH40/GH8</f>
        <v>0.39139926672629721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630</v>
      </c>
      <c r="C44" s="16">
        <v>20</v>
      </c>
      <c r="E44" s="24">
        <f t="shared" ref="E44:BP44" si="50">+E42-E43</f>
        <v>702829.46</v>
      </c>
      <c r="F44" s="24">
        <f t="shared" si="50"/>
        <v>2797398.62</v>
      </c>
      <c r="G44" s="24">
        <f t="shared" si="50"/>
        <v>599065.1399999999</v>
      </c>
      <c r="H44" s="24">
        <f t="shared" si="50"/>
        <v>1981519.3900000001</v>
      </c>
      <c r="I44" s="24">
        <f t="shared" si="50"/>
        <v>152397.23000000001</v>
      </c>
      <c r="J44" s="24">
        <f t="shared" si="50"/>
        <v>100232.22</v>
      </c>
      <c r="K44" s="24">
        <f t="shared" si="50"/>
        <v>753590.35000000009</v>
      </c>
      <c r="L44" s="24">
        <f t="shared" si="50"/>
        <v>143990.46000000002</v>
      </c>
      <c r="M44" s="24">
        <f t="shared" si="50"/>
        <v>54567.210000000006</v>
      </c>
      <c r="N44" s="24">
        <f t="shared" si="50"/>
        <v>215155.00999999995</v>
      </c>
      <c r="O44" s="24">
        <f t="shared" si="50"/>
        <v>193484.68</v>
      </c>
      <c r="P44" s="24">
        <f t="shared" si="50"/>
        <v>5785326.4199999999</v>
      </c>
      <c r="Q44" s="24">
        <f t="shared" si="50"/>
        <v>1287308.1300000001</v>
      </c>
      <c r="R44" s="24">
        <f t="shared" si="50"/>
        <v>16593.439999999999</v>
      </c>
      <c r="S44" s="24">
        <f t="shared" si="50"/>
        <v>2082515.7</v>
      </c>
      <c r="T44" s="24">
        <f t="shared" si="50"/>
        <v>85814.319999999992</v>
      </c>
      <c r="U44" s="24">
        <f t="shared" si="50"/>
        <v>174780.37000000002</v>
      </c>
      <c r="V44" s="24">
        <f t="shared" si="50"/>
        <v>44321.42</v>
      </c>
      <c r="W44" s="24">
        <f t="shared" si="50"/>
        <v>20268.259999999998</v>
      </c>
      <c r="X44" s="24">
        <f t="shared" si="50"/>
        <v>35250.619999999995</v>
      </c>
      <c r="Y44" s="24">
        <f t="shared" si="50"/>
        <v>13612.97</v>
      </c>
      <c r="Z44" s="24">
        <f t="shared" si="50"/>
        <v>16309.140000000003</v>
      </c>
      <c r="AA44" s="24">
        <f t="shared" si="50"/>
        <v>37574.65</v>
      </c>
      <c r="AB44" s="24">
        <f t="shared" si="50"/>
        <v>40614.910000000003</v>
      </c>
      <c r="AC44" s="24">
        <f t="shared" si="50"/>
        <v>2476144.66</v>
      </c>
      <c r="AD44" s="24">
        <f t="shared" si="50"/>
        <v>4546945.2700000005</v>
      </c>
      <c r="AE44" s="24">
        <f t="shared" si="50"/>
        <v>108604.33999999998</v>
      </c>
      <c r="AF44" s="24">
        <f t="shared" si="50"/>
        <v>67886.939999999988</v>
      </c>
      <c r="AG44" s="24">
        <f t="shared" si="50"/>
        <v>62243.630000000005</v>
      </c>
      <c r="AH44" s="24">
        <f t="shared" si="50"/>
        <v>41744.699999999997</v>
      </c>
      <c r="AI44" s="24">
        <f t="shared" si="50"/>
        <v>288151.12</v>
      </c>
      <c r="AJ44" s="24">
        <f t="shared" si="50"/>
        <v>108925.34</v>
      </c>
      <c r="AK44" s="24">
        <f t="shared" si="50"/>
        <v>37100.800000000003</v>
      </c>
      <c r="AL44" s="24">
        <f t="shared" si="50"/>
        <v>44610.94</v>
      </c>
      <c r="AM44" s="24">
        <f t="shared" si="50"/>
        <v>42506.3</v>
      </c>
      <c r="AN44" s="24">
        <f t="shared" si="50"/>
        <v>47589.14</v>
      </c>
      <c r="AO44" s="24">
        <f t="shared" si="50"/>
        <v>46255.880000000005</v>
      </c>
      <c r="AP44" s="24">
        <f t="shared" si="50"/>
        <v>47127.040000000001</v>
      </c>
      <c r="AQ44" s="24">
        <f t="shared" si="50"/>
        <v>429453.49</v>
      </c>
      <c r="AR44" s="24">
        <f t="shared" si="50"/>
        <v>7530107.6999999993</v>
      </c>
      <c r="AS44" s="24">
        <f t="shared" si="50"/>
        <v>64652.590000000004</v>
      </c>
      <c r="AT44" s="24">
        <f t="shared" si="50"/>
        <v>6366749.6899999995</v>
      </c>
      <c r="AU44" s="24">
        <f t="shared" si="50"/>
        <v>695695.65999999992</v>
      </c>
      <c r="AV44" s="24">
        <f t="shared" si="50"/>
        <v>272668.59000000003</v>
      </c>
      <c r="AW44" s="24">
        <f t="shared" si="50"/>
        <v>52924.7</v>
      </c>
      <c r="AX44" s="24">
        <f t="shared" si="50"/>
        <v>84954.62999999999</v>
      </c>
      <c r="AY44" s="24">
        <f t="shared" si="50"/>
        <v>40312.609999999993</v>
      </c>
      <c r="AZ44" s="24">
        <f t="shared" si="50"/>
        <v>17341.93</v>
      </c>
      <c r="BA44" s="24">
        <f t="shared" si="50"/>
        <v>105249.84000000001</v>
      </c>
      <c r="BB44" s="24">
        <f t="shared" si="50"/>
        <v>834661.2</v>
      </c>
      <c r="BC44" s="24">
        <f t="shared" si="50"/>
        <v>899644.96000000008</v>
      </c>
      <c r="BD44" s="24">
        <f t="shared" si="50"/>
        <v>964586.3899999999</v>
      </c>
      <c r="BE44" s="24">
        <f t="shared" si="50"/>
        <v>1473590.29</v>
      </c>
      <c r="BF44" s="24">
        <f t="shared" si="50"/>
        <v>77741.64</v>
      </c>
      <c r="BG44" s="24">
        <f t="shared" si="50"/>
        <v>166998.22000000003</v>
      </c>
      <c r="BH44" s="24">
        <f t="shared" si="50"/>
        <v>2223137.7800000003</v>
      </c>
      <c r="BI44" s="24">
        <f t="shared" si="50"/>
        <v>282892.02</v>
      </c>
      <c r="BJ44" s="24">
        <f t="shared" si="50"/>
        <v>122671.78</v>
      </c>
      <c r="BK44" s="24">
        <f t="shared" si="50"/>
        <v>98528.63</v>
      </c>
      <c r="BL44" s="24">
        <f t="shared" si="50"/>
        <v>691187.64</v>
      </c>
      <c r="BM44" s="24">
        <f t="shared" si="50"/>
        <v>1302011.4099999999</v>
      </c>
      <c r="BN44" s="24">
        <f t="shared" si="50"/>
        <v>39970.350000000006</v>
      </c>
      <c r="BO44" s="24">
        <f t="shared" si="50"/>
        <v>94313.68</v>
      </c>
      <c r="BP44" s="24">
        <f t="shared" si="50"/>
        <v>182643.09</v>
      </c>
      <c r="BQ44" s="24">
        <f t="shared" ref="BQ44:EB44" si="51">+BQ42-BQ43</f>
        <v>240972.25</v>
      </c>
      <c r="BR44" s="24">
        <f t="shared" si="51"/>
        <v>69172.25</v>
      </c>
      <c r="BS44" s="24">
        <f t="shared" si="51"/>
        <v>449439.1100000001</v>
      </c>
      <c r="BT44" s="24">
        <f t="shared" si="51"/>
        <v>438466.27000000008</v>
      </c>
      <c r="BU44" s="24">
        <f t="shared" si="51"/>
        <v>81074.720000000001</v>
      </c>
      <c r="BV44" s="24">
        <f t="shared" si="51"/>
        <v>52495.540000000008</v>
      </c>
      <c r="BW44" s="24">
        <f t="shared" si="51"/>
        <v>37254.689999999995</v>
      </c>
      <c r="BX44" s="24">
        <f t="shared" si="51"/>
        <v>133616.68</v>
      </c>
      <c r="BY44" s="24">
        <f t="shared" si="51"/>
        <v>165579.16999999998</v>
      </c>
      <c r="BZ44" s="24">
        <f t="shared" si="51"/>
        <v>1236.23</v>
      </c>
      <c r="CA44" s="24">
        <f t="shared" si="51"/>
        <v>87078.62000000001</v>
      </c>
      <c r="CB44" s="24">
        <f t="shared" si="51"/>
        <v>14562.960000000003</v>
      </c>
      <c r="CC44" s="24">
        <f t="shared" si="51"/>
        <v>75647.78</v>
      </c>
      <c r="CD44" s="24">
        <f t="shared" si="51"/>
        <v>6487915.8300000001</v>
      </c>
      <c r="CE44" s="24">
        <f t="shared" si="51"/>
        <v>41782.629999999997</v>
      </c>
      <c r="CF44" s="24">
        <f t="shared" si="51"/>
        <v>21065.54</v>
      </c>
      <c r="CG44" s="24">
        <f t="shared" si="51"/>
        <v>57988.87</v>
      </c>
      <c r="CH44" s="24">
        <f t="shared" si="51"/>
        <v>34102.800000000003</v>
      </c>
      <c r="CI44" s="24">
        <f t="shared" si="51"/>
        <v>29296.559999999998</v>
      </c>
      <c r="CJ44" s="24">
        <f t="shared" si="51"/>
        <v>17805.379999999997</v>
      </c>
      <c r="CK44" s="24">
        <f t="shared" si="51"/>
        <v>56704.509999999995</v>
      </c>
      <c r="CL44" s="24">
        <f t="shared" si="51"/>
        <v>106697.62</v>
      </c>
      <c r="CM44" s="24">
        <f t="shared" si="51"/>
        <v>425022.37</v>
      </c>
      <c r="CN44" s="24">
        <f t="shared" si="51"/>
        <v>214061.88</v>
      </c>
      <c r="CO44" s="24">
        <f t="shared" si="51"/>
        <v>132311.39000000001</v>
      </c>
      <c r="CP44" s="24">
        <f t="shared" si="51"/>
        <v>2292803.2600000002</v>
      </c>
      <c r="CQ44" s="24">
        <f t="shared" si="51"/>
        <v>1382741.61</v>
      </c>
      <c r="CR44" s="24">
        <f t="shared" si="51"/>
        <v>109105.06999999999</v>
      </c>
      <c r="CS44" s="24">
        <f t="shared" si="51"/>
        <v>138724.99999999997</v>
      </c>
      <c r="CT44" s="24">
        <f t="shared" si="51"/>
        <v>55450.140000000007</v>
      </c>
      <c r="CU44" s="24">
        <f t="shared" si="51"/>
        <v>63543.130000000005</v>
      </c>
      <c r="CV44" s="24">
        <f t="shared" si="51"/>
        <v>21577.060000000005</v>
      </c>
      <c r="CW44" s="24">
        <f t="shared" si="51"/>
        <v>29290.699999999997</v>
      </c>
      <c r="CX44" s="24">
        <f t="shared" si="51"/>
        <v>25416.73</v>
      </c>
      <c r="CY44" s="24">
        <f t="shared" si="51"/>
        <v>35566.179999999993</v>
      </c>
      <c r="CZ44" s="24">
        <f t="shared" si="51"/>
        <v>61832.68</v>
      </c>
      <c r="DA44" s="24">
        <f t="shared" si="51"/>
        <v>34530.93</v>
      </c>
      <c r="DB44" s="24">
        <f t="shared" si="51"/>
        <v>193817.90000000002</v>
      </c>
      <c r="DC44" s="24">
        <f t="shared" si="51"/>
        <v>40450.26</v>
      </c>
      <c r="DD44" s="24">
        <f t="shared" si="51"/>
        <v>42965.21</v>
      </c>
      <c r="DE44" s="24">
        <f t="shared" si="51"/>
        <v>53266.8</v>
      </c>
      <c r="DF44" s="24">
        <f t="shared" si="51"/>
        <v>23288.400000000001</v>
      </c>
      <c r="DG44" s="24">
        <f t="shared" si="51"/>
        <v>27273.39</v>
      </c>
      <c r="DH44" s="24">
        <f t="shared" si="51"/>
        <v>1647927.72</v>
      </c>
      <c r="DI44" s="24">
        <f t="shared" si="51"/>
        <v>26441.35</v>
      </c>
      <c r="DJ44" s="24">
        <f t="shared" si="51"/>
        <v>196468.74000000002</v>
      </c>
      <c r="DK44" s="24">
        <f t="shared" si="51"/>
        <v>357926.91000000003</v>
      </c>
      <c r="DL44" s="24">
        <f t="shared" si="51"/>
        <v>53012.750000000007</v>
      </c>
      <c r="DM44" s="24">
        <f t="shared" si="51"/>
        <v>38336.11</v>
      </c>
      <c r="DN44" s="24">
        <f t="shared" si="51"/>
        <v>450827.55000000005</v>
      </c>
      <c r="DO44" s="24">
        <f t="shared" si="51"/>
        <v>63242.729999999996</v>
      </c>
      <c r="DP44" s="24">
        <f t="shared" si="51"/>
        <v>133540.94</v>
      </c>
      <c r="DQ44" s="24">
        <f t="shared" si="51"/>
        <v>189463.61999999997</v>
      </c>
      <c r="DR44" s="24">
        <f t="shared" si="51"/>
        <v>35392.009999999995</v>
      </c>
      <c r="DS44" s="24">
        <f t="shared" si="51"/>
        <v>63246.31</v>
      </c>
      <c r="DT44" s="24">
        <f t="shared" si="51"/>
        <v>63127.729999999996</v>
      </c>
      <c r="DU44" s="24">
        <f t="shared" si="51"/>
        <v>49015.8</v>
      </c>
      <c r="DV44" s="24">
        <f t="shared" si="51"/>
        <v>4867.5599999999995</v>
      </c>
      <c r="DW44" s="24">
        <f t="shared" si="51"/>
        <v>39678.660000000003</v>
      </c>
      <c r="DX44" s="24">
        <f t="shared" si="51"/>
        <v>18385.14</v>
      </c>
      <c r="DY44" s="24">
        <f t="shared" si="51"/>
        <v>19752.580000000002</v>
      </c>
      <c r="DZ44" s="24">
        <f t="shared" si="51"/>
        <v>6500.4199999999992</v>
      </c>
      <c r="EA44" s="24">
        <f t="shared" si="51"/>
        <v>38854.71</v>
      </c>
      <c r="EB44" s="24">
        <f t="shared" si="51"/>
        <v>226606.53000000003</v>
      </c>
      <c r="EC44" s="24">
        <f t="shared" ref="EC44:GF44" si="52">+EC42-EC43</f>
        <v>61749.479999999996</v>
      </c>
      <c r="ED44" s="24">
        <f t="shared" si="52"/>
        <v>84922.819999999992</v>
      </c>
      <c r="EE44" s="24">
        <f t="shared" si="52"/>
        <v>52993.409999999996</v>
      </c>
      <c r="EF44" s="24">
        <f t="shared" si="52"/>
        <v>200002.3</v>
      </c>
      <c r="EG44" s="24">
        <f t="shared" si="52"/>
        <v>21861.710000000003</v>
      </c>
      <c r="EH44" s="24">
        <f t="shared" si="52"/>
        <v>60018.64</v>
      </c>
      <c r="EI44" s="24">
        <f t="shared" si="52"/>
        <v>52562.05</v>
      </c>
      <c r="EJ44" s="24">
        <f t="shared" si="52"/>
        <v>18633.68</v>
      </c>
      <c r="EK44" s="24">
        <f t="shared" si="52"/>
        <v>762736.57999999984</v>
      </c>
      <c r="EL44" s="24">
        <f t="shared" si="52"/>
        <v>724959.71999999986</v>
      </c>
      <c r="EM44" s="24">
        <f t="shared" si="52"/>
        <v>54503.56</v>
      </c>
      <c r="EN44" s="24">
        <f t="shared" si="52"/>
        <v>61363.109999999993</v>
      </c>
      <c r="EO44" s="24">
        <f t="shared" si="52"/>
        <v>56565.79</v>
      </c>
      <c r="EP44" s="24">
        <f t="shared" si="52"/>
        <v>56319.920000000006</v>
      </c>
      <c r="EQ44" s="24">
        <f t="shared" si="52"/>
        <v>33498.400000000001</v>
      </c>
      <c r="ER44" s="24">
        <f t="shared" si="52"/>
        <v>55204.83</v>
      </c>
      <c r="ES44" s="24">
        <f t="shared" si="52"/>
        <v>190501.28</v>
      </c>
      <c r="ET44" s="24">
        <f t="shared" si="52"/>
        <v>55015.12999999999</v>
      </c>
      <c r="EU44" s="24">
        <f t="shared" si="52"/>
        <v>46353.7</v>
      </c>
      <c r="EV44" s="24">
        <f t="shared" si="52"/>
        <v>37745.79</v>
      </c>
      <c r="EW44" s="24">
        <f t="shared" si="52"/>
        <v>53768.92</v>
      </c>
      <c r="EX44" s="24">
        <f t="shared" si="52"/>
        <v>0</v>
      </c>
      <c r="EY44" s="24">
        <f t="shared" si="52"/>
        <v>48773.869999999995</v>
      </c>
      <c r="EZ44" s="24">
        <f t="shared" si="52"/>
        <v>25250.51</v>
      </c>
      <c r="FA44" s="24">
        <f t="shared" si="52"/>
        <v>16336.03</v>
      </c>
      <c r="FB44" s="24">
        <f t="shared" si="52"/>
        <v>15559.679999999998</v>
      </c>
      <c r="FC44" s="24">
        <f t="shared" si="52"/>
        <v>380772.42000000004</v>
      </c>
      <c r="FD44" s="24">
        <f t="shared" si="52"/>
        <v>79846.47</v>
      </c>
      <c r="FE44" s="24">
        <f t="shared" si="52"/>
        <v>333191.67</v>
      </c>
      <c r="FF44" s="24">
        <f t="shared" si="52"/>
        <v>72865.12000000001</v>
      </c>
      <c r="FG44" s="24">
        <f t="shared" si="52"/>
        <v>37804.070000000007</v>
      </c>
      <c r="FH44" s="24">
        <f t="shared" si="52"/>
        <v>41735.65</v>
      </c>
      <c r="FI44" s="24">
        <f t="shared" si="52"/>
        <v>23744.34</v>
      </c>
      <c r="FJ44" s="24">
        <f t="shared" si="52"/>
        <v>38025.46</v>
      </c>
      <c r="FK44" s="24">
        <f t="shared" si="52"/>
        <v>163019.30999999997</v>
      </c>
      <c r="FL44" s="24">
        <f t="shared" si="52"/>
        <v>107733.93999999999</v>
      </c>
      <c r="FM44" s="24">
        <f t="shared" si="52"/>
        <v>296656.78000000003</v>
      </c>
      <c r="FN44" s="24">
        <f t="shared" si="52"/>
        <v>364885.78</v>
      </c>
      <c r="FO44" s="24">
        <f t="shared" si="52"/>
        <v>263779.68</v>
      </c>
      <c r="FP44" s="24">
        <f t="shared" si="52"/>
        <v>1436919.7599999998</v>
      </c>
      <c r="FQ44" s="24">
        <f t="shared" si="52"/>
        <v>214026.66</v>
      </c>
      <c r="FR44" s="24">
        <f t="shared" si="52"/>
        <v>265320.3</v>
      </c>
      <c r="FS44" s="24">
        <f t="shared" si="52"/>
        <v>160099.34</v>
      </c>
      <c r="FT44" s="24">
        <f t="shared" si="52"/>
        <v>40766.369999999995</v>
      </c>
      <c r="FU44" s="24">
        <f t="shared" si="52"/>
        <v>53701.52</v>
      </c>
      <c r="FV44" s="24">
        <f t="shared" si="52"/>
        <v>50284.3</v>
      </c>
      <c r="FW44" s="24">
        <f t="shared" si="52"/>
        <v>123927.27</v>
      </c>
      <c r="FX44" s="24">
        <f t="shared" si="52"/>
        <v>156665.12000000002</v>
      </c>
      <c r="FY44" s="24">
        <f t="shared" si="52"/>
        <v>72149.05</v>
      </c>
      <c r="FZ44" s="24">
        <f t="shared" si="52"/>
        <v>26649.61</v>
      </c>
      <c r="GA44" s="24">
        <f t="shared" si="52"/>
        <v>465431.1100000001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76357860.710000053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0.50986405999999995</v>
      </c>
      <c r="F45" s="69">
        <f t="shared" si="53"/>
        <v>0.50986405999999995</v>
      </c>
      <c r="G45" s="69">
        <f t="shared" si="53"/>
        <v>0.50986405999999995</v>
      </c>
      <c r="H45" s="69">
        <f t="shared" si="53"/>
        <v>0.50986405999999995</v>
      </c>
      <c r="I45" s="69">
        <f t="shared" si="53"/>
        <v>0.50986405999999995</v>
      </c>
      <c r="J45" s="69">
        <f t="shared" si="53"/>
        <v>0.50986405999999995</v>
      </c>
      <c r="K45" s="69">
        <f t="shared" si="53"/>
        <v>0.50986405999999995</v>
      </c>
      <c r="L45" s="69">
        <f t="shared" si="53"/>
        <v>0.50986405999999995</v>
      </c>
      <c r="M45" s="69">
        <f t="shared" si="53"/>
        <v>0.50986405999999995</v>
      </c>
      <c r="N45" s="69">
        <f t="shared" si="53"/>
        <v>0.50986405999999995</v>
      </c>
      <c r="O45" s="69">
        <f t="shared" si="53"/>
        <v>0.50986405999999995</v>
      </c>
      <c r="P45" s="69">
        <f t="shared" si="53"/>
        <v>0.50986405999999995</v>
      </c>
      <c r="Q45" s="69">
        <f t="shared" si="53"/>
        <v>0.50986405999999995</v>
      </c>
      <c r="R45" s="69">
        <f t="shared" si="53"/>
        <v>0.50986405999999995</v>
      </c>
      <c r="S45" s="69">
        <f t="shared" si="53"/>
        <v>0.50986405999999995</v>
      </c>
      <c r="T45" s="69">
        <f t="shared" si="53"/>
        <v>0.50986405999999995</v>
      </c>
      <c r="U45" s="69">
        <f t="shared" si="53"/>
        <v>0.50986405999999995</v>
      </c>
      <c r="V45" s="69">
        <f t="shared" si="53"/>
        <v>0.50986405999999995</v>
      </c>
      <c r="W45" s="69">
        <f t="shared" si="53"/>
        <v>0.50986405999999995</v>
      </c>
      <c r="X45" s="69">
        <f t="shared" si="53"/>
        <v>0.50986405999999995</v>
      </c>
      <c r="Y45" s="69">
        <f t="shared" si="53"/>
        <v>0.50986405999999995</v>
      </c>
      <c r="Z45" s="69">
        <f t="shared" si="53"/>
        <v>0.50986405999999995</v>
      </c>
      <c r="AA45" s="69">
        <f t="shared" si="53"/>
        <v>0.50986405999999995</v>
      </c>
      <c r="AB45" s="69">
        <f t="shared" si="53"/>
        <v>0.50986405999999995</v>
      </c>
      <c r="AC45" s="69">
        <f t="shared" si="53"/>
        <v>0.50986405999999995</v>
      </c>
      <c r="AD45" s="69">
        <f t="shared" si="53"/>
        <v>0.50986405999999995</v>
      </c>
      <c r="AE45" s="69">
        <f t="shared" si="53"/>
        <v>0.50986405999999995</v>
      </c>
      <c r="AF45" s="69">
        <f t="shared" si="53"/>
        <v>0.50986405999999995</v>
      </c>
      <c r="AG45" s="69">
        <f t="shared" si="53"/>
        <v>0.50986405999999995</v>
      </c>
      <c r="AH45" s="69">
        <f t="shared" si="53"/>
        <v>0.50986405999999995</v>
      </c>
      <c r="AI45" s="69">
        <f t="shared" si="53"/>
        <v>0.50986405999999995</v>
      </c>
      <c r="AJ45" s="69">
        <f t="shared" si="53"/>
        <v>0.50986405999999995</v>
      </c>
      <c r="AK45" s="69">
        <f t="shared" si="53"/>
        <v>0.50986405999999995</v>
      </c>
      <c r="AL45" s="69">
        <f t="shared" si="53"/>
        <v>0.50986405999999995</v>
      </c>
      <c r="AM45" s="69">
        <f t="shared" si="53"/>
        <v>0.50986405999999995</v>
      </c>
      <c r="AN45" s="69">
        <f t="shared" si="53"/>
        <v>0.50986405999999995</v>
      </c>
      <c r="AO45" s="69">
        <f t="shared" si="53"/>
        <v>0.50986405999999995</v>
      </c>
      <c r="AP45" s="69">
        <f t="shared" si="53"/>
        <v>0.50986405999999995</v>
      </c>
      <c r="AQ45" s="69">
        <f t="shared" si="53"/>
        <v>0.50986405999999995</v>
      </c>
      <c r="AR45" s="69">
        <f t="shared" si="53"/>
        <v>0.50986405999999995</v>
      </c>
      <c r="AS45" s="69">
        <f t="shared" si="53"/>
        <v>0.50986405999999995</v>
      </c>
      <c r="AT45" s="69">
        <f t="shared" si="53"/>
        <v>0.50986405999999995</v>
      </c>
      <c r="AU45" s="69">
        <f t="shared" si="53"/>
        <v>0.50986405999999995</v>
      </c>
      <c r="AV45" s="69">
        <f t="shared" si="53"/>
        <v>0.50986405999999995</v>
      </c>
      <c r="AW45" s="69">
        <f t="shared" si="53"/>
        <v>0.50986405999999995</v>
      </c>
      <c r="AX45" s="69">
        <f t="shared" si="53"/>
        <v>0.50986405999999995</v>
      </c>
      <c r="AY45" s="69">
        <f t="shared" si="53"/>
        <v>0.50986405999999995</v>
      </c>
      <c r="AZ45" s="69">
        <f t="shared" si="53"/>
        <v>0.50986405999999995</v>
      </c>
      <c r="BA45" s="69">
        <f t="shared" si="53"/>
        <v>0.50986405999999995</v>
      </c>
      <c r="BB45" s="69">
        <f t="shared" si="53"/>
        <v>0.50986405999999995</v>
      </c>
      <c r="BC45" s="69">
        <f t="shared" si="53"/>
        <v>0.50986405999999995</v>
      </c>
      <c r="BD45" s="69">
        <f t="shared" si="53"/>
        <v>0.50986405999999995</v>
      </c>
      <c r="BE45" s="69">
        <f t="shared" si="53"/>
        <v>0.50986405999999995</v>
      </c>
      <c r="BF45" s="69">
        <f t="shared" si="53"/>
        <v>0.50986405999999995</v>
      </c>
      <c r="BG45" s="69">
        <f t="shared" si="53"/>
        <v>0.50986405999999995</v>
      </c>
      <c r="BH45" s="69">
        <f t="shared" si="53"/>
        <v>0.50986405999999995</v>
      </c>
      <c r="BI45" s="69">
        <f t="shared" si="53"/>
        <v>0.50986405999999995</v>
      </c>
      <c r="BJ45" s="69">
        <f t="shared" si="53"/>
        <v>0.50986405999999995</v>
      </c>
      <c r="BK45" s="69">
        <f t="shared" si="53"/>
        <v>0.50986405999999995</v>
      </c>
      <c r="BL45" s="69">
        <f t="shared" si="53"/>
        <v>0.50986405999999995</v>
      </c>
      <c r="BM45" s="69">
        <f t="shared" si="53"/>
        <v>0.50986405999999995</v>
      </c>
      <c r="BN45" s="69">
        <f t="shared" si="53"/>
        <v>0.50986405999999995</v>
      </c>
      <c r="BO45" s="69">
        <f t="shared" si="53"/>
        <v>0.50986405999999995</v>
      </c>
      <c r="BP45" s="69">
        <f t="shared" si="53"/>
        <v>0.50986405999999995</v>
      </c>
      <c r="BQ45" s="69">
        <f t="shared" ref="BQ45:EB45" si="54">+$GI$47</f>
        <v>0.50986405999999995</v>
      </c>
      <c r="BR45" s="69">
        <f t="shared" si="54"/>
        <v>0.50986405999999995</v>
      </c>
      <c r="BS45" s="69">
        <f t="shared" si="54"/>
        <v>0.50986405999999995</v>
      </c>
      <c r="BT45" s="69">
        <f t="shared" si="54"/>
        <v>0.50986405999999995</v>
      </c>
      <c r="BU45" s="69">
        <f t="shared" si="54"/>
        <v>0.50986405999999995</v>
      </c>
      <c r="BV45" s="69">
        <f t="shared" si="54"/>
        <v>0.50986405999999995</v>
      </c>
      <c r="BW45" s="69">
        <f t="shared" si="54"/>
        <v>0.50986405999999995</v>
      </c>
      <c r="BX45" s="69">
        <f t="shared" si="54"/>
        <v>0.50986405999999995</v>
      </c>
      <c r="BY45" s="69">
        <f t="shared" si="54"/>
        <v>0.50986405999999995</v>
      </c>
      <c r="BZ45" s="69">
        <f t="shared" si="54"/>
        <v>0.50986405999999995</v>
      </c>
      <c r="CA45" s="69">
        <f t="shared" si="54"/>
        <v>0.50986405999999995</v>
      </c>
      <c r="CB45" s="69">
        <f t="shared" si="54"/>
        <v>0.50986405999999995</v>
      </c>
      <c r="CC45" s="69">
        <f t="shared" si="54"/>
        <v>0.50986405999999995</v>
      </c>
      <c r="CD45" s="69">
        <f t="shared" si="54"/>
        <v>0.50986405999999995</v>
      </c>
      <c r="CE45" s="69">
        <f t="shared" si="54"/>
        <v>0.50986405999999995</v>
      </c>
      <c r="CF45" s="69">
        <f t="shared" si="54"/>
        <v>0.50986405999999995</v>
      </c>
      <c r="CG45" s="69">
        <f t="shared" si="54"/>
        <v>0.50986405999999995</v>
      </c>
      <c r="CH45" s="69">
        <f t="shared" si="54"/>
        <v>0.50986405999999995</v>
      </c>
      <c r="CI45" s="69">
        <f t="shared" si="54"/>
        <v>0.50986405999999995</v>
      </c>
      <c r="CJ45" s="69">
        <f t="shared" si="54"/>
        <v>0.50986405999999995</v>
      </c>
      <c r="CK45" s="69">
        <f t="shared" si="54"/>
        <v>0.50986405999999995</v>
      </c>
      <c r="CL45" s="69">
        <f t="shared" si="54"/>
        <v>0.50986405999999995</v>
      </c>
      <c r="CM45" s="69">
        <f t="shared" si="54"/>
        <v>0.50986405999999995</v>
      </c>
      <c r="CN45" s="69">
        <f t="shared" si="54"/>
        <v>0.50986405999999995</v>
      </c>
      <c r="CO45" s="69">
        <f t="shared" si="54"/>
        <v>0.50986405999999995</v>
      </c>
      <c r="CP45" s="69">
        <f t="shared" si="54"/>
        <v>0.50986405999999995</v>
      </c>
      <c r="CQ45" s="69">
        <f t="shared" si="54"/>
        <v>0.50986405999999995</v>
      </c>
      <c r="CR45" s="69">
        <f t="shared" si="54"/>
        <v>0.50986405999999995</v>
      </c>
      <c r="CS45" s="69">
        <f t="shared" si="54"/>
        <v>0.50986405999999995</v>
      </c>
      <c r="CT45" s="69">
        <f t="shared" si="54"/>
        <v>0.50986405999999995</v>
      </c>
      <c r="CU45" s="69">
        <f t="shared" si="54"/>
        <v>0.50986405999999995</v>
      </c>
      <c r="CV45" s="69">
        <f t="shared" si="54"/>
        <v>0.50986405999999995</v>
      </c>
      <c r="CW45" s="69">
        <f t="shared" si="54"/>
        <v>0.50986405999999995</v>
      </c>
      <c r="CX45" s="69">
        <f t="shared" si="54"/>
        <v>0.50986405999999995</v>
      </c>
      <c r="CY45" s="69">
        <f t="shared" si="54"/>
        <v>0.50986405999999995</v>
      </c>
      <c r="CZ45" s="69">
        <f t="shared" si="54"/>
        <v>0.50986405999999995</v>
      </c>
      <c r="DA45" s="69">
        <f t="shared" si="54"/>
        <v>0.50986405999999995</v>
      </c>
      <c r="DB45" s="69">
        <f t="shared" si="54"/>
        <v>0.50986405999999995</v>
      </c>
      <c r="DC45" s="69">
        <f t="shared" si="54"/>
        <v>0.50986405999999995</v>
      </c>
      <c r="DD45" s="69">
        <f t="shared" si="54"/>
        <v>0.50986405999999995</v>
      </c>
      <c r="DE45" s="69">
        <f t="shared" si="54"/>
        <v>0.50986405999999995</v>
      </c>
      <c r="DF45" s="69">
        <f t="shared" si="54"/>
        <v>0.50986405999999995</v>
      </c>
      <c r="DG45" s="69">
        <f t="shared" si="54"/>
        <v>0.50986405999999995</v>
      </c>
      <c r="DH45" s="69">
        <f t="shared" si="54"/>
        <v>0.50986405999999995</v>
      </c>
      <c r="DI45" s="69">
        <f t="shared" si="54"/>
        <v>0.50986405999999995</v>
      </c>
      <c r="DJ45" s="69">
        <f t="shared" si="54"/>
        <v>0.50986405999999995</v>
      </c>
      <c r="DK45" s="69">
        <f t="shared" si="54"/>
        <v>0.50986405999999995</v>
      </c>
      <c r="DL45" s="69">
        <f t="shared" si="54"/>
        <v>0.50986405999999995</v>
      </c>
      <c r="DM45" s="69">
        <f t="shared" si="54"/>
        <v>0.50986405999999995</v>
      </c>
      <c r="DN45" s="69">
        <f t="shared" si="54"/>
        <v>0.50986405999999995</v>
      </c>
      <c r="DO45" s="69">
        <f t="shared" si="54"/>
        <v>0.50986405999999995</v>
      </c>
      <c r="DP45" s="69">
        <f t="shared" si="54"/>
        <v>0.50986405999999995</v>
      </c>
      <c r="DQ45" s="69">
        <f t="shared" si="54"/>
        <v>0.50986405999999995</v>
      </c>
      <c r="DR45" s="69">
        <f t="shared" si="54"/>
        <v>0.50986405999999995</v>
      </c>
      <c r="DS45" s="69">
        <f t="shared" si="54"/>
        <v>0.50986405999999995</v>
      </c>
      <c r="DT45" s="69">
        <f t="shared" si="54"/>
        <v>0.50986405999999995</v>
      </c>
      <c r="DU45" s="69">
        <f t="shared" si="54"/>
        <v>0.50986405999999995</v>
      </c>
      <c r="DV45" s="69">
        <f t="shared" si="54"/>
        <v>0.50986405999999995</v>
      </c>
      <c r="DW45" s="69">
        <f t="shared" si="54"/>
        <v>0.50986405999999995</v>
      </c>
      <c r="DX45" s="69">
        <f t="shared" si="54"/>
        <v>0.50986405999999995</v>
      </c>
      <c r="DY45" s="69">
        <f t="shared" si="54"/>
        <v>0.50986405999999995</v>
      </c>
      <c r="DZ45" s="69">
        <f t="shared" si="54"/>
        <v>0.50986405999999995</v>
      </c>
      <c r="EA45" s="69">
        <f t="shared" si="54"/>
        <v>0.50986405999999995</v>
      </c>
      <c r="EB45" s="69">
        <f t="shared" si="54"/>
        <v>0.50986405999999995</v>
      </c>
      <c r="EC45" s="69">
        <f t="shared" ref="EC45:GG45" si="55">+$GI$47</f>
        <v>0.50986405999999995</v>
      </c>
      <c r="ED45" s="69">
        <f t="shared" si="55"/>
        <v>0.50986405999999995</v>
      </c>
      <c r="EE45" s="69">
        <f t="shared" si="55"/>
        <v>0.50986405999999995</v>
      </c>
      <c r="EF45" s="69">
        <f t="shared" si="55"/>
        <v>0.50986405999999995</v>
      </c>
      <c r="EG45" s="69">
        <f t="shared" si="55"/>
        <v>0.50986405999999995</v>
      </c>
      <c r="EH45" s="69">
        <f t="shared" si="55"/>
        <v>0.50986405999999995</v>
      </c>
      <c r="EI45" s="69">
        <f t="shared" si="55"/>
        <v>0.50986405999999995</v>
      </c>
      <c r="EJ45" s="69">
        <f t="shared" si="55"/>
        <v>0.50986405999999995</v>
      </c>
      <c r="EK45" s="69">
        <f t="shared" si="55"/>
        <v>0.50986405999999995</v>
      </c>
      <c r="EL45" s="69">
        <f t="shared" si="55"/>
        <v>0.50986405999999995</v>
      </c>
      <c r="EM45" s="69">
        <f t="shared" si="55"/>
        <v>0.50986405999999995</v>
      </c>
      <c r="EN45" s="69">
        <f t="shared" si="55"/>
        <v>0.50986405999999995</v>
      </c>
      <c r="EO45" s="69">
        <f t="shared" si="55"/>
        <v>0.50986405999999995</v>
      </c>
      <c r="EP45" s="69">
        <f t="shared" si="55"/>
        <v>0.50986405999999995</v>
      </c>
      <c r="EQ45" s="69">
        <f t="shared" si="55"/>
        <v>0.50986405999999995</v>
      </c>
      <c r="ER45" s="69">
        <f t="shared" si="55"/>
        <v>0.50986405999999995</v>
      </c>
      <c r="ES45" s="69">
        <f t="shared" si="55"/>
        <v>0.50986405999999995</v>
      </c>
      <c r="ET45" s="69">
        <f t="shared" si="55"/>
        <v>0.50986405999999995</v>
      </c>
      <c r="EU45" s="69">
        <f t="shared" si="55"/>
        <v>0.50986405999999995</v>
      </c>
      <c r="EV45" s="69">
        <f t="shared" si="55"/>
        <v>0.50986405999999995</v>
      </c>
      <c r="EW45" s="69">
        <f t="shared" si="55"/>
        <v>0.50986405999999995</v>
      </c>
      <c r="EX45" s="69">
        <f t="shared" si="55"/>
        <v>0.50986405999999995</v>
      </c>
      <c r="EY45" s="69">
        <f t="shared" si="55"/>
        <v>0.50986405999999995</v>
      </c>
      <c r="EZ45" s="69">
        <f t="shared" si="55"/>
        <v>0.50986405999999995</v>
      </c>
      <c r="FA45" s="69">
        <f t="shared" si="55"/>
        <v>0.50986405999999995</v>
      </c>
      <c r="FB45" s="69">
        <f t="shared" si="55"/>
        <v>0.50986405999999995</v>
      </c>
      <c r="FC45" s="69">
        <f t="shared" si="55"/>
        <v>0.50986405999999995</v>
      </c>
      <c r="FD45" s="69">
        <f t="shared" si="55"/>
        <v>0.50986405999999995</v>
      </c>
      <c r="FE45" s="69">
        <f t="shared" si="55"/>
        <v>0.50986405999999995</v>
      </c>
      <c r="FF45" s="69">
        <f t="shared" si="55"/>
        <v>0.50986405999999995</v>
      </c>
      <c r="FG45" s="69">
        <f t="shared" si="55"/>
        <v>0.50986405999999995</v>
      </c>
      <c r="FH45" s="69">
        <f t="shared" si="55"/>
        <v>0.50986405999999995</v>
      </c>
      <c r="FI45" s="69">
        <f t="shared" si="55"/>
        <v>0.50986405999999995</v>
      </c>
      <c r="FJ45" s="69">
        <f t="shared" si="55"/>
        <v>0.50986405999999995</v>
      </c>
      <c r="FK45" s="69">
        <f t="shared" si="55"/>
        <v>0.50986405999999995</v>
      </c>
      <c r="FL45" s="69">
        <f t="shared" si="55"/>
        <v>0.50986405999999995</v>
      </c>
      <c r="FM45" s="69">
        <f t="shared" si="55"/>
        <v>0.50986405999999995</v>
      </c>
      <c r="FN45" s="69">
        <f t="shared" si="55"/>
        <v>0.50986405999999995</v>
      </c>
      <c r="FO45" s="69">
        <f t="shared" si="55"/>
        <v>0.50986405999999995</v>
      </c>
      <c r="FP45" s="69">
        <f t="shared" si="55"/>
        <v>0.50986405999999995</v>
      </c>
      <c r="FQ45" s="69">
        <f t="shared" si="55"/>
        <v>0.50986405999999995</v>
      </c>
      <c r="FR45" s="69">
        <f t="shared" si="55"/>
        <v>0.50986405999999995</v>
      </c>
      <c r="FS45" s="69">
        <f t="shared" si="55"/>
        <v>0.50986405999999995</v>
      </c>
      <c r="FT45" s="69">
        <f t="shared" si="55"/>
        <v>0.50986405999999995</v>
      </c>
      <c r="FU45" s="69">
        <f t="shared" si="55"/>
        <v>0.50986405999999995</v>
      </c>
      <c r="FV45" s="69">
        <f t="shared" si="55"/>
        <v>0.50986405999999995</v>
      </c>
      <c r="FW45" s="69">
        <f t="shared" si="55"/>
        <v>0.50986405999999995</v>
      </c>
      <c r="FX45" s="69">
        <f t="shared" si="55"/>
        <v>0.50986405999999995</v>
      </c>
      <c r="FY45" s="69">
        <f t="shared" si="55"/>
        <v>0.50986405999999995</v>
      </c>
      <c r="FZ45" s="69">
        <f t="shared" si="55"/>
        <v>0.50986405999999995</v>
      </c>
      <c r="GA45" s="69">
        <f t="shared" si="55"/>
        <v>0.50986405999999995</v>
      </c>
      <c r="GB45" s="69">
        <f t="shared" si="55"/>
        <v>0.50986405999999995</v>
      </c>
      <c r="GC45" s="69">
        <f t="shared" si="55"/>
        <v>0.50986405999999995</v>
      </c>
      <c r="GD45" s="69">
        <f t="shared" si="55"/>
        <v>0.50986405999999995</v>
      </c>
      <c r="GE45" s="69">
        <f t="shared" si="55"/>
        <v>0.50986405999999995</v>
      </c>
      <c r="GF45" s="69">
        <f t="shared" si="55"/>
        <v>0.50986405999999995</v>
      </c>
      <c r="GG45" s="69">
        <f t="shared" si="55"/>
        <v>0.50986405999999995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358347.48</v>
      </c>
      <c r="F46" s="24">
        <f t="shared" si="56"/>
        <v>1426293.02</v>
      </c>
      <c r="G46" s="24">
        <f t="shared" si="56"/>
        <v>305441.78000000003</v>
      </c>
      <c r="H46" s="24">
        <f t="shared" si="56"/>
        <v>1010305.52</v>
      </c>
      <c r="I46" s="24">
        <f t="shared" si="56"/>
        <v>77701.87</v>
      </c>
      <c r="J46" s="24">
        <f t="shared" si="56"/>
        <v>51104.81</v>
      </c>
      <c r="K46" s="24">
        <f t="shared" si="56"/>
        <v>384228.64</v>
      </c>
      <c r="L46" s="24">
        <f t="shared" si="56"/>
        <v>73415.56</v>
      </c>
      <c r="M46" s="24">
        <f t="shared" si="56"/>
        <v>27821.86</v>
      </c>
      <c r="N46" s="24">
        <f t="shared" si="56"/>
        <v>109699.81</v>
      </c>
      <c r="O46" s="24">
        <f t="shared" si="56"/>
        <v>98650.880000000005</v>
      </c>
      <c r="P46" s="24">
        <f t="shared" si="56"/>
        <v>2949730.02</v>
      </c>
      <c r="Q46" s="24">
        <f t="shared" si="56"/>
        <v>656352.15</v>
      </c>
      <c r="R46" s="24">
        <f t="shared" si="56"/>
        <v>8460.4</v>
      </c>
      <c r="S46" s="24">
        <f t="shared" si="56"/>
        <v>1061799.9099999999</v>
      </c>
      <c r="T46" s="24">
        <f t="shared" si="56"/>
        <v>43753.64</v>
      </c>
      <c r="U46" s="24">
        <f t="shared" si="56"/>
        <v>89114.23</v>
      </c>
      <c r="V46" s="24">
        <f t="shared" si="56"/>
        <v>22597.9</v>
      </c>
      <c r="W46" s="24">
        <f t="shared" si="56"/>
        <v>10334.06</v>
      </c>
      <c r="X46" s="24">
        <f t="shared" si="56"/>
        <v>17973.02</v>
      </c>
      <c r="Y46" s="24">
        <f t="shared" si="56"/>
        <v>6940.76</v>
      </c>
      <c r="Z46" s="24">
        <f t="shared" si="56"/>
        <v>8315.44</v>
      </c>
      <c r="AA46" s="24">
        <f t="shared" si="56"/>
        <v>19157.96</v>
      </c>
      <c r="AB46" s="24">
        <f t="shared" si="56"/>
        <v>20708.080000000002</v>
      </c>
      <c r="AC46" s="24">
        <f t="shared" si="56"/>
        <v>1262497.17</v>
      </c>
      <c r="AD46" s="24">
        <f t="shared" si="56"/>
        <v>2318323.98</v>
      </c>
      <c r="AE46" s="24">
        <f t="shared" si="56"/>
        <v>55373.45</v>
      </c>
      <c r="AF46" s="24">
        <f t="shared" si="56"/>
        <v>34613.11</v>
      </c>
      <c r="AG46" s="24">
        <f t="shared" si="56"/>
        <v>31735.79</v>
      </c>
      <c r="AH46" s="24">
        <f t="shared" si="56"/>
        <v>21284.12</v>
      </c>
      <c r="AI46" s="24">
        <f t="shared" si="56"/>
        <v>146917.9</v>
      </c>
      <c r="AJ46" s="24">
        <f t="shared" si="56"/>
        <v>55537.120000000003</v>
      </c>
      <c r="AK46" s="24">
        <f t="shared" si="56"/>
        <v>18916.36</v>
      </c>
      <c r="AL46" s="24">
        <f t="shared" si="56"/>
        <v>22745.51</v>
      </c>
      <c r="AM46" s="24">
        <f t="shared" si="56"/>
        <v>21672.43</v>
      </c>
      <c r="AN46" s="24">
        <f t="shared" si="56"/>
        <v>24263.99</v>
      </c>
      <c r="AO46" s="24">
        <f t="shared" si="56"/>
        <v>23584.21</v>
      </c>
      <c r="AP46" s="24">
        <f t="shared" si="56"/>
        <v>24028.38</v>
      </c>
      <c r="AQ46" s="24">
        <f t="shared" si="56"/>
        <v>218962.9</v>
      </c>
      <c r="AR46" s="24">
        <f t="shared" si="56"/>
        <v>3839331.28</v>
      </c>
      <c r="AS46" s="24">
        <f t="shared" si="56"/>
        <v>32964.03</v>
      </c>
      <c r="AT46" s="24">
        <f t="shared" si="56"/>
        <v>3246176.85</v>
      </c>
      <c r="AU46" s="24">
        <f t="shared" si="56"/>
        <v>354710.21</v>
      </c>
      <c r="AV46" s="24">
        <f t="shared" si="56"/>
        <v>139023.91</v>
      </c>
      <c r="AW46" s="24">
        <f t="shared" si="56"/>
        <v>26984.400000000001</v>
      </c>
      <c r="AX46" s="24">
        <f t="shared" si="56"/>
        <v>43315.31</v>
      </c>
      <c r="AY46" s="24">
        <f t="shared" si="56"/>
        <v>20553.95</v>
      </c>
      <c r="AZ46" s="24">
        <f t="shared" si="56"/>
        <v>8842.0300000000007</v>
      </c>
      <c r="BA46" s="24">
        <f t="shared" si="56"/>
        <v>53663.11</v>
      </c>
      <c r="BB46" s="24">
        <f t="shared" si="56"/>
        <v>425563.75</v>
      </c>
      <c r="BC46" s="24">
        <f t="shared" si="56"/>
        <v>458696.63</v>
      </c>
      <c r="BD46" s="24">
        <f t="shared" si="56"/>
        <v>491807.93</v>
      </c>
      <c r="BE46" s="24">
        <f t="shared" si="56"/>
        <v>751330.73</v>
      </c>
      <c r="BF46" s="24">
        <f t="shared" si="56"/>
        <v>39637.67</v>
      </c>
      <c r="BG46" s="24">
        <f t="shared" si="56"/>
        <v>85146.39</v>
      </c>
      <c r="BH46" s="24">
        <f t="shared" si="56"/>
        <v>1133498.05</v>
      </c>
      <c r="BI46" s="24">
        <f t="shared" si="56"/>
        <v>144236.47</v>
      </c>
      <c r="BJ46" s="24">
        <f t="shared" si="56"/>
        <v>62545.93</v>
      </c>
      <c r="BK46" s="24">
        <f t="shared" si="56"/>
        <v>50236.21</v>
      </c>
      <c r="BL46" s="24">
        <f t="shared" si="56"/>
        <v>352411.74</v>
      </c>
      <c r="BM46" s="24">
        <f t="shared" si="56"/>
        <v>663848.81999999995</v>
      </c>
      <c r="BN46" s="24">
        <f t="shared" si="56"/>
        <v>20379.439999999999</v>
      </c>
      <c r="BO46" s="24">
        <f t="shared" si="56"/>
        <v>48087.16</v>
      </c>
      <c r="BP46" s="24">
        <f t="shared" si="56"/>
        <v>93123.15</v>
      </c>
      <c r="BQ46" s="24">
        <f t="shared" ref="BQ46:EB46" si="57">ROUND(BQ44*$GI$47,2)</f>
        <v>122863.09</v>
      </c>
      <c r="BR46" s="24">
        <f t="shared" si="57"/>
        <v>35268.44</v>
      </c>
      <c r="BS46" s="24">
        <f t="shared" si="57"/>
        <v>229152.85</v>
      </c>
      <c r="BT46" s="24">
        <f t="shared" si="57"/>
        <v>223558.19</v>
      </c>
      <c r="BU46" s="24">
        <f t="shared" si="57"/>
        <v>41337.089999999997</v>
      </c>
      <c r="BV46" s="24">
        <f t="shared" si="57"/>
        <v>26765.59</v>
      </c>
      <c r="BW46" s="24">
        <f t="shared" si="57"/>
        <v>18994.830000000002</v>
      </c>
      <c r="BX46" s="24">
        <f t="shared" si="57"/>
        <v>68126.34</v>
      </c>
      <c r="BY46" s="24">
        <f t="shared" si="57"/>
        <v>84422.87</v>
      </c>
      <c r="BZ46" s="24">
        <f t="shared" si="57"/>
        <v>630.30999999999995</v>
      </c>
      <c r="CA46" s="24">
        <f t="shared" si="57"/>
        <v>44398.26</v>
      </c>
      <c r="CB46" s="24">
        <f t="shared" si="57"/>
        <v>7425.13</v>
      </c>
      <c r="CC46" s="24">
        <f t="shared" si="57"/>
        <v>38570.080000000002</v>
      </c>
      <c r="CD46" s="24">
        <f t="shared" si="57"/>
        <v>3307955.11</v>
      </c>
      <c r="CE46" s="24">
        <f t="shared" si="57"/>
        <v>21303.46</v>
      </c>
      <c r="CF46" s="24">
        <f t="shared" si="57"/>
        <v>10740.56</v>
      </c>
      <c r="CG46" s="24">
        <f t="shared" si="57"/>
        <v>29566.44</v>
      </c>
      <c r="CH46" s="24">
        <f t="shared" si="57"/>
        <v>17387.79</v>
      </c>
      <c r="CI46" s="24">
        <f t="shared" si="57"/>
        <v>14937.26</v>
      </c>
      <c r="CJ46" s="24">
        <f t="shared" si="57"/>
        <v>9078.32</v>
      </c>
      <c r="CK46" s="24">
        <f t="shared" si="57"/>
        <v>28911.59</v>
      </c>
      <c r="CL46" s="24">
        <f t="shared" si="57"/>
        <v>54401.279999999999</v>
      </c>
      <c r="CM46" s="24">
        <f t="shared" si="57"/>
        <v>216703.63</v>
      </c>
      <c r="CN46" s="24">
        <f t="shared" si="57"/>
        <v>109142.46</v>
      </c>
      <c r="CO46" s="24">
        <f t="shared" si="57"/>
        <v>67460.820000000007</v>
      </c>
      <c r="CP46" s="24">
        <f t="shared" si="57"/>
        <v>1169017.98</v>
      </c>
      <c r="CQ46" s="24">
        <f t="shared" si="57"/>
        <v>705010.25</v>
      </c>
      <c r="CR46" s="24">
        <f t="shared" si="57"/>
        <v>55628.75</v>
      </c>
      <c r="CS46" s="24">
        <f t="shared" si="57"/>
        <v>70730.89</v>
      </c>
      <c r="CT46" s="24">
        <f t="shared" si="57"/>
        <v>28272.03</v>
      </c>
      <c r="CU46" s="24">
        <f t="shared" si="57"/>
        <v>32398.36</v>
      </c>
      <c r="CV46" s="24">
        <f t="shared" si="57"/>
        <v>11001.37</v>
      </c>
      <c r="CW46" s="24">
        <f t="shared" si="57"/>
        <v>14934.28</v>
      </c>
      <c r="CX46" s="24">
        <f t="shared" si="57"/>
        <v>12959.08</v>
      </c>
      <c r="CY46" s="24">
        <f t="shared" si="57"/>
        <v>18133.919999999998</v>
      </c>
      <c r="CZ46" s="24">
        <f t="shared" si="57"/>
        <v>31526.26</v>
      </c>
      <c r="DA46" s="24">
        <f t="shared" si="57"/>
        <v>17606.080000000002</v>
      </c>
      <c r="DB46" s="24">
        <f t="shared" si="57"/>
        <v>98820.78</v>
      </c>
      <c r="DC46" s="24">
        <f t="shared" si="57"/>
        <v>20624.13</v>
      </c>
      <c r="DD46" s="24">
        <f t="shared" si="57"/>
        <v>21906.42</v>
      </c>
      <c r="DE46" s="24">
        <f t="shared" si="57"/>
        <v>27158.83</v>
      </c>
      <c r="DF46" s="24">
        <f t="shared" si="57"/>
        <v>11873.92</v>
      </c>
      <c r="DG46" s="24">
        <f t="shared" si="57"/>
        <v>13905.72</v>
      </c>
      <c r="DH46" s="24">
        <f t="shared" si="57"/>
        <v>840219.12</v>
      </c>
      <c r="DI46" s="24">
        <f t="shared" si="57"/>
        <v>13481.49</v>
      </c>
      <c r="DJ46" s="24">
        <f t="shared" si="57"/>
        <v>100172.35</v>
      </c>
      <c r="DK46" s="24">
        <f t="shared" si="57"/>
        <v>182494.07</v>
      </c>
      <c r="DL46" s="24">
        <f t="shared" si="57"/>
        <v>27029.3</v>
      </c>
      <c r="DM46" s="24">
        <f t="shared" si="57"/>
        <v>19546.2</v>
      </c>
      <c r="DN46" s="24">
        <f t="shared" si="57"/>
        <v>229860.77</v>
      </c>
      <c r="DO46" s="24">
        <f t="shared" si="57"/>
        <v>32245.200000000001</v>
      </c>
      <c r="DP46" s="24">
        <f t="shared" si="57"/>
        <v>68087.73</v>
      </c>
      <c r="DQ46" s="24">
        <f t="shared" si="57"/>
        <v>96600.69</v>
      </c>
      <c r="DR46" s="24">
        <f t="shared" si="57"/>
        <v>18045.11</v>
      </c>
      <c r="DS46" s="24">
        <f t="shared" si="57"/>
        <v>32247.02</v>
      </c>
      <c r="DT46" s="24">
        <f t="shared" si="57"/>
        <v>32186.560000000001</v>
      </c>
      <c r="DU46" s="24">
        <f t="shared" si="57"/>
        <v>24991.39</v>
      </c>
      <c r="DV46" s="24">
        <f t="shared" si="57"/>
        <v>2481.79</v>
      </c>
      <c r="DW46" s="24">
        <f t="shared" si="57"/>
        <v>20230.72</v>
      </c>
      <c r="DX46" s="24">
        <f t="shared" si="57"/>
        <v>9373.92</v>
      </c>
      <c r="DY46" s="24">
        <f t="shared" si="57"/>
        <v>10071.129999999999</v>
      </c>
      <c r="DZ46" s="24">
        <f t="shared" si="57"/>
        <v>3314.33</v>
      </c>
      <c r="EA46" s="24">
        <f t="shared" si="57"/>
        <v>19810.62</v>
      </c>
      <c r="EB46" s="24">
        <f t="shared" si="57"/>
        <v>115538.53</v>
      </c>
      <c r="EC46" s="24">
        <f t="shared" ref="EC46:GF46" si="58">ROUND(EC44*$GI$47,2)</f>
        <v>31483.84</v>
      </c>
      <c r="ED46" s="24">
        <f t="shared" si="58"/>
        <v>43299.09</v>
      </c>
      <c r="EE46" s="24">
        <f t="shared" si="58"/>
        <v>27019.439999999999</v>
      </c>
      <c r="EF46" s="24">
        <f t="shared" si="58"/>
        <v>101973.98</v>
      </c>
      <c r="EG46" s="24">
        <f t="shared" si="58"/>
        <v>11146.5</v>
      </c>
      <c r="EH46" s="24">
        <f t="shared" si="58"/>
        <v>30601.35</v>
      </c>
      <c r="EI46" s="24">
        <f t="shared" si="58"/>
        <v>26799.5</v>
      </c>
      <c r="EJ46" s="24">
        <f t="shared" si="58"/>
        <v>9500.64</v>
      </c>
      <c r="EK46" s="24">
        <f t="shared" si="58"/>
        <v>388891.97</v>
      </c>
      <c r="EL46" s="24">
        <f t="shared" si="58"/>
        <v>369630.91</v>
      </c>
      <c r="EM46" s="24">
        <f t="shared" si="58"/>
        <v>27789.41</v>
      </c>
      <c r="EN46" s="24">
        <f t="shared" si="58"/>
        <v>31286.84</v>
      </c>
      <c r="EO46" s="24">
        <f t="shared" si="58"/>
        <v>28840.86</v>
      </c>
      <c r="EP46" s="24">
        <f t="shared" si="58"/>
        <v>28715.5</v>
      </c>
      <c r="EQ46" s="24">
        <f t="shared" si="58"/>
        <v>17079.63</v>
      </c>
      <c r="ER46" s="24">
        <f t="shared" si="58"/>
        <v>28146.959999999999</v>
      </c>
      <c r="ES46" s="24">
        <f t="shared" si="58"/>
        <v>97129.76</v>
      </c>
      <c r="ET46" s="24">
        <f t="shared" si="58"/>
        <v>28050.240000000002</v>
      </c>
      <c r="EU46" s="24">
        <f t="shared" si="58"/>
        <v>23634.09</v>
      </c>
      <c r="EV46" s="24">
        <f t="shared" si="58"/>
        <v>19245.22</v>
      </c>
      <c r="EW46" s="24">
        <f t="shared" si="58"/>
        <v>27414.84</v>
      </c>
      <c r="EX46" s="24">
        <f t="shared" si="58"/>
        <v>0</v>
      </c>
      <c r="EY46" s="24">
        <f t="shared" si="58"/>
        <v>24868.04</v>
      </c>
      <c r="EZ46" s="24">
        <f t="shared" si="58"/>
        <v>12874.33</v>
      </c>
      <c r="FA46" s="24">
        <f t="shared" si="58"/>
        <v>8329.15</v>
      </c>
      <c r="FB46" s="24">
        <f t="shared" si="58"/>
        <v>7933.32</v>
      </c>
      <c r="FC46" s="24">
        <f t="shared" si="58"/>
        <v>194142.17</v>
      </c>
      <c r="FD46" s="24">
        <f t="shared" si="58"/>
        <v>40710.85</v>
      </c>
      <c r="FE46" s="24">
        <f t="shared" si="58"/>
        <v>169882.46</v>
      </c>
      <c r="FF46" s="24">
        <f t="shared" si="58"/>
        <v>37151.31</v>
      </c>
      <c r="FG46" s="24">
        <f t="shared" si="58"/>
        <v>19274.939999999999</v>
      </c>
      <c r="FH46" s="24">
        <f t="shared" si="58"/>
        <v>21279.51</v>
      </c>
      <c r="FI46" s="24">
        <f t="shared" si="58"/>
        <v>12106.39</v>
      </c>
      <c r="FJ46" s="24">
        <f t="shared" si="58"/>
        <v>19387.82</v>
      </c>
      <c r="FK46" s="24">
        <f t="shared" si="58"/>
        <v>83117.69</v>
      </c>
      <c r="FL46" s="24">
        <f t="shared" si="58"/>
        <v>54929.66</v>
      </c>
      <c r="FM46" s="24">
        <f t="shared" si="58"/>
        <v>151254.63</v>
      </c>
      <c r="FN46" s="24">
        <f t="shared" si="58"/>
        <v>186042.15</v>
      </c>
      <c r="FO46" s="24">
        <f t="shared" si="58"/>
        <v>134491.78</v>
      </c>
      <c r="FP46" s="24">
        <f t="shared" si="58"/>
        <v>732633.74</v>
      </c>
      <c r="FQ46" s="24">
        <f t="shared" si="58"/>
        <v>109124.5</v>
      </c>
      <c r="FR46" s="24">
        <f t="shared" si="58"/>
        <v>135277.29</v>
      </c>
      <c r="FS46" s="24">
        <f t="shared" si="58"/>
        <v>81628.899999999994</v>
      </c>
      <c r="FT46" s="24">
        <f t="shared" si="58"/>
        <v>20785.310000000001</v>
      </c>
      <c r="FU46" s="24">
        <f t="shared" si="58"/>
        <v>27380.48</v>
      </c>
      <c r="FV46" s="24">
        <f t="shared" si="58"/>
        <v>25638.16</v>
      </c>
      <c r="FW46" s="24">
        <f t="shared" si="58"/>
        <v>63186.06</v>
      </c>
      <c r="FX46" s="24">
        <f t="shared" si="58"/>
        <v>79877.91</v>
      </c>
      <c r="FY46" s="24">
        <f t="shared" si="58"/>
        <v>36786.21</v>
      </c>
      <c r="FZ46" s="24">
        <f t="shared" si="58"/>
        <v>13587.68</v>
      </c>
      <c r="GA46" s="24">
        <f t="shared" si="58"/>
        <v>237306.6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38932128.860000014</v>
      </c>
      <c r="GI46" s="71">
        <f>57882392-GH47</f>
        <v>38932128.649999999</v>
      </c>
      <c r="GJ46" t="s">
        <v>572</v>
      </c>
    </row>
    <row r="47" spans="1:256" s="101" customFormat="1" ht="26.25">
      <c r="A47" s="96">
        <v>22</v>
      </c>
      <c r="B47" s="97" t="s">
        <v>631</v>
      </c>
      <c r="C47" s="96">
        <v>22</v>
      </c>
      <c r="D47" s="96"/>
      <c r="E47" s="98">
        <f t="shared" ref="E47:BP47" si="59">ROUND(E42*0.2,2)</f>
        <v>172839.2</v>
      </c>
      <c r="F47" s="98">
        <f t="shared" si="59"/>
        <v>684990.1</v>
      </c>
      <c r="G47" s="98">
        <f t="shared" si="59"/>
        <v>149742.63</v>
      </c>
      <c r="H47" s="98">
        <f t="shared" si="59"/>
        <v>490132.67</v>
      </c>
      <c r="I47" s="98">
        <f t="shared" si="59"/>
        <v>37454.230000000003</v>
      </c>
      <c r="J47" s="98">
        <f t="shared" si="59"/>
        <v>25058.05</v>
      </c>
      <c r="K47" s="98">
        <f t="shared" si="59"/>
        <v>181522.21</v>
      </c>
      <c r="L47" s="98">
        <f t="shared" si="59"/>
        <v>35997.620000000003</v>
      </c>
      <c r="M47" s="98">
        <f t="shared" si="59"/>
        <v>13641.8</v>
      </c>
      <c r="N47" s="98">
        <f t="shared" si="59"/>
        <v>54923.67</v>
      </c>
      <c r="O47" s="98">
        <f t="shared" si="59"/>
        <v>48371.17</v>
      </c>
      <c r="P47" s="98">
        <f t="shared" si="59"/>
        <v>1448574.42</v>
      </c>
      <c r="Q47" s="98">
        <f t="shared" si="59"/>
        <v>321827.03000000003</v>
      </c>
      <c r="R47" s="98">
        <f t="shared" si="59"/>
        <v>4326.6099999999997</v>
      </c>
      <c r="S47" s="98">
        <f t="shared" si="59"/>
        <v>515151.73</v>
      </c>
      <c r="T47" s="98">
        <f t="shared" si="59"/>
        <v>21384.54</v>
      </c>
      <c r="U47" s="98">
        <f t="shared" si="59"/>
        <v>43285.63</v>
      </c>
      <c r="V47" s="98">
        <f t="shared" si="59"/>
        <v>10857.79</v>
      </c>
      <c r="W47" s="98">
        <f t="shared" si="59"/>
        <v>5067.0600000000004</v>
      </c>
      <c r="X47" s="98">
        <f t="shared" si="59"/>
        <v>8670.11</v>
      </c>
      <c r="Y47" s="98">
        <f t="shared" si="59"/>
        <v>3403.24</v>
      </c>
      <c r="Z47" s="98">
        <f t="shared" si="59"/>
        <v>4275.72</v>
      </c>
      <c r="AA47" s="98">
        <f t="shared" si="59"/>
        <v>9161.5400000000009</v>
      </c>
      <c r="AB47" s="98">
        <f t="shared" si="59"/>
        <v>10153.73</v>
      </c>
      <c r="AC47" s="98">
        <f t="shared" si="59"/>
        <v>613003.16</v>
      </c>
      <c r="AD47" s="98">
        <f t="shared" si="59"/>
        <v>1129877.77</v>
      </c>
      <c r="AE47" s="98">
        <f t="shared" si="59"/>
        <v>27938.23</v>
      </c>
      <c r="AF47" s="98">
        <f t="shared" si="59"/>
        <v>16971.740000000002</v>
      </c>
      <c r="AG47" s="98">
        <f t="shared" si="59"/>
        <v>15348.48</v>
      </c>
      <c r="AH47" s="98">
        <f t="shared" si="59"/>
        <v>10745.17</v>
      </c>
      <c r="AI47" s="98">
        <f t="shared" si="59"/>
        <v>71612.95</v>
      </c>
      <c r="AJ47" s="98">
        <f t="shared" si="59"/>
        <v>27354.91</v>
      </c>
      <c r="AK47" s="98">
        <f t="shared" si="59"/>
        <v>9022.34</v>
      </c>
      <c r="AL47" s="98">
        <f t="shared" si="59"/>
        <v>11152.73</v>
      </c>
      <c r="AM47" s="98">
        <f t="shared" si="59"/>
        <v>10791.08</v>
      </c>
      <c r="AN47" s="98">
        <f t="shared" si="59"/>
        <v>12043.34</v>
      </c>
      <c r="AO47" s="98">
        <f t="shared" si="59"/>
        <v>11563.97</v>
      </c>
      <c r="AP47" s="98">
        <f t="shared" si="59"/>
        <v>11781.76</v>
      </c>
      <c r="AQ47" s="98">
        <f t="shared" si="59"/>
        <v>107203.52</v>
      </c>
      <c r="AR47" s="98">
        <f t="shared" si="59"/>
        <v>1882526.92</v>
      </c>
      <c r="AS47" s="98">
        <f t="shared" si="59"/>
        <v>16201.65</v>
      </c>
      <c r="AT47" s="98">
        <f t="shared" si="59"/>
        <v>1565241.85</v>
      </c>
      <c r="AU47" s="98">
        <f t="shared" si="59"/>
        <v>167250.01999999999</v>
      </c>
      <c r="AV47" s="98">
        <f t="shared" si="59"/>
        <v>67965.11</v>
      </c>
      <c r="AW47" s="98">
        <f t="shared" si="59"/>
        <v>12531.68</v>
      </c>
      <c r="AX47" s="98">
        <f t="shared" si="59"/>
        <v>21615.72</v>
      </c>
      <c r="AY47" s="98">
        <f t="shared" si="59"/>
        <v>9699.77</v>
      </c>
      <c r="AZ47" s="98">
        <f t="shared" si="59"/>
        <v>4017.55</v>
      </c>
      <c r="BA47" s="98">
        <f t="shared" si="59"/>
        <v>26578.26</v>
      </c>
      <c r="BB47" s="98">
        <f t="shared" si="59"/>
        <v>208258.43</v>
      </c>
      <c r="BC47" s="98">
        <f t="shared" si="59"/>
        <v>225179.26</v>
      </c>
      <c r="BD47" s="98">
        <f t="shared" si="59"/>
        <v>237729.52</v>
      </c>
      <c r="BE47" s="98">
        <f t="shared" si="59"/>
        <v>361241.21</v>
      </c>
      <c r="BF47" s="98">
        <f t="shared" si="59"/>
        <v>19435.41</v>
      </c>
      <c r="BG47" s="98">
        <f t="shared" si="59"/>
        <v>41749.550000000003</v>
      </c>
      <c r="BH47" s="98">
        <f t="shared" si="59"/>
        <v>554019.31000000006</v>
      </c>
      <c r="BI47" s="98">
        <f t="shared" si="59"/>
        <v>67658.92</v>
      </c>
      <c r="BJ47" s="98">
        <f t="shared" si="59"/>
        <v>30435.5</v>
      </c>
      <c r="BK47" s="98">
        <f t="shared" si="59"/>
        <v>24585.83</v>
      </c>
      <c r="BL47" s="98">
        <f t="shared" si="59"/>
        <v>169227.36</v>
      </c>
      <c r="BM47" s="98">
        <f t="shared" si="59"/>
        <v>316845.37</v>
      </c>
      <c r="BN47" s="98">
        <f t="shared" si="59"/>
        <v>10096.030000000001</v>
      </c>
      <c r="BO47" s="98">
        <f t="shared" si="59"/>
        <v>22415.25</v>
      </c>
      <c r="BP47" s="98">
        <f t="shared" si="59"/>
        <v>44919.16</v>
      </c>
      <c r="BQ47" s="98">
        <f t="shared" ref="BQ47:EB47" si="60">ROUND(BQ42*0.2,2)</f>
        <v>60243.06</v>
      </c>
      <c r="BR47" s="98">
        <f t="shared" si="60"/>
        <v>17239.919999999998</v>
      </c>
      <c r="BS47" s="98">
        <f t="shared" si="60"/>
        <v>110560.52</v>
      </c>
      <c r="BT47" s="98">
        <f t="shared" si="60"/>
        <v>108978.02</v>
      </c>
      <c r="BU47" s="98">
        <f t="shared" si="60"/>
        <v>20042.87</v>
      </c>
      <c r="BV47" s="98">
        <f t="shared" si="60"/>
        <v>13934.24</v>
      </c>
      <c r="BW47" s="98">
        <f t="shared" si="60"/>
        <v>9147.1200000000008</v>
      </c>
      <c r="BX47" s="98">
        <f t="shared" si="60"/>
        <v>32720.400000000001</v>
      </c>
      <c r="BY47" s="98">
        <f t="shared" si="60"/>
        <v>41594.25</v>
      </c>
      <c r="BZ47" s="98">
        <f t="shared" si="60"/>
        <v>325.70999999999998</v>
      </c>
      <c r="CA47" s="98">
        <f t="shared" si="60"/>
        <v>21173.39</v>
      </c>
      <c r="CB47" s="98">
        <f t="shared" si="60"/>
        <v>4313.34</v>
      </c>
      <c r="CC47" s="98">
        <f t="shared" si="60"/>
        <v>17280.52</v>
      </c>
      <c r="CD47" s="98">
        <f t="shared" si="60"/>
        <v>1618403.46</v>
      </c>
      <c r="CE47" s="98">
        <f t="shared" si="60"/>
        <v>10297.459999999999</v>
      </c>
      <c r="CF47" s="98">
        <f t="shared" si="60"/>
        <v>5369.29</v>
      </c>
      <c r="CG47" s="98">
        <f t="shared" si="60"/>
        <v>14801.1</v>
      </c>
      <c r="CH47" s="98">
        <f t="shared" si="60"/>
        <v>8525.7000000000007</v>
      </c>
      <c r="CI47" s="98">
        <f t="shared" si="60"/>
        <v>7324.14</v>
      </c>
      <c r="CJ47" s="98">
        <f t="shared" si="60"/>
        <v>4451.3500000000004</v>
      </c>
      <c r="CK47" s="98">
        <f t="shared" si="60"/>
        <v>14222.3</v>
      </c>
      <c r="CL47" s="98">
        <f t="shared" si="60"/>
        <v>26674.41</v>
      </c>
      <c r="CM47" s="98">
        <f t="shared" si="60"/>
        <v>106868.36</v>
      </c>
      <c r="CN47" s="98">
        <f t="shared" si="60"/>
        <v>51952.69</v>
      </c>
      <c r="CO47" s="98">
        <f t="shared" si="60"/>
        <v>33145.39</v>
      </c>
      <c r="CP47" s="98">
        <f t="shared" si="60"/>
        <v>567462.40000000002</v>
      </c>
      <c r="CQ47" s="98">
        <f t="shared" si="60"/>
        <v>343099.18</v>
      </c>
      <c r="CR47" s="98">
        <f t="shared" si="60"/>
        <v>29190.25</v>
      </c>
      <c r="CS47" s="98">
        <f t="shared" si="60"/>
        <v>32097.02</v>
      </c>
      <c r="CT47" s="98">
        <f t="shared" si="60"/>
        <v>13354.65</v>
      </c>
      <c r="CU47" s="98">
        <f t="shared" si="60"/>
        <v>15538.03</v>
      </c>
      <c r="CV47" s="98">
        <f t="shared" si="60"/>
        <v>5454.06</v>
      </c>
      <c r="CW47" s="98">
        <f t="shared" si="60"/>
        <v>7322.68</v>
      </c>
      <c r="CX47" s="98">
        <f t="shared" si="60"/>
        <v>6215.5</v>
      </c>
      <c r="CY47" s="98">
        <f t="shared" si="60"/>
        <v>8922.5</v>
      </c>
      <c r="CZ47" s="98">
        <f t="shared" si="60"/>
        <v>15222.61</v>
      </c>
      <c r="DA47" s="98">
        <f t="shared" si="60"/>
        <v>8928.41</v>
      </c>
      <c r="DB47" s="98">
        <f t="shared" si="60"/>
        <v>49015.64</v>
      </c>
      <c r="DC47" s="98">
        <f t="shared" si="60"/>
        <v>10061.85</v>
      </c>
      <c r="DD47" s="98">
        <f t="shared" si="60"/>
        <v>10727.08</v>
      </c>
      <c r="DE47" s="98">
        <f t="shared" si="60"/>
        <v>13178.24</v>
      </c>
      <c r="DF47" s="98">
        <f t="shared" si="60"/>
        <v>5603.68</v>
      </c>
      <c r="DG47" s="98">
        <f t="shared" si="60"/>
        <v>6665.91</v>
      </c>
      <c r="DH47" s="98">
        <f t="shared" si="60"/>
        <v>415948.36</v>
      </c>
      <c r="DI47" s="98">
        <f t="shared" si="60"/>
        <v>6503.05</v>
      </c>
      <c r="DJ47" s="98">
        <f t="shared" si="60"/>
        <v>49117.18</v>
      </c>
      <c r="DK47" s="98">
        <f t="shared" si="60"/>
        <v>89344.28</v>
      </c>
      <c r="DL47" s="98">
        <f t="shared" si="60"/>
        <v>14016.54</v>
      </c>
      <c r="DM47" s="98">
        <f t="shared" si="60"/>
        <v>9584.0300000000007</v>
      </c>
      <c r="DN47" s="98">
        <f t="shared" si="60"/>
        <v>114701.44</v>
      </c>
      <c r="DO47" s="98">
        <f t="shared" si="60"/>
        <v>15959.5</v>
      </c>
      <c r="DP47" s="98">
        <f t="shared" si="60"/>
        <v>32986.31</v>
      </c>
      <c r="DQ47" s="98">
        <f t="shared" si="60"/>
        <v>46972.46</v>
      </c>
      <c r="DR47" s="98">
        <f t="shared" si="60"/>
        <v>9066.2900000000009</v>
      </c>
      <c r="DS47" s="98">
        <f t="shared" si="60"/>
        <v>16073.78</v>
      </c>
      <c r="DT47" s="98">
        <f t="shared" si="60"/>
        <v>15544.93</v>
      </c>
      <c r="DU47" s="98">
        <f t="shared" si="60"/>
        <v>12253.95</v>
      </c>
      <c r="DV47" s="98">
        <f t="shared" si="60"/>
        <v>1382.11</v>
      </c>
      <c r="DW47" s="98">
        <f t="shared" si="60"/>
        <v>10115.700000000001</v>
      </c>
      <c r="DX47" s="98">
        <f t="shared" si="60"/>
        <v>4596.28</v>
      </c>
      <c r="DY47" s="98">
        <f t="shared" si="60"/>
        <v>4936.55</v>
      </c>
      <c r="DZ47" s="98">
        <f t="shared" si="60"/>
        <v>1703.39</v>
      </c>
      <c r="EA47" s="98">
        <f t="shared" si="60"/>
        <v>9599.24</v>
      </c>
      <c r="EB47" s="98">
        <f t="shared" si="60"/>
        <v>57202.91</v>
      </c>
      <c r="EC47" s="98">
        <f t="shared" ref="EC47:GF47" si="61">ROUND(EC42*0.2,2)</f>
        <v>16022.47</v>
      </c>
      <c r="ED47" s="98">
        <f t="shared" si="61"/>
        <v>21043.97</v>
      </c>
      <c r="EE47" s="98">
        <f t="shared" si="61"/>
        <v>13248.35</v>
      </c>
      <c r="EF47" s="98">
        <f t="shared" si="61"/>
        <v>50000.57</v>
      </c>
      <c r="EG47" s="98">
        <f t="shared" si="61"/>
        <v>5282.8</v>
      </c>
      <c r="EH47" s="98">
        <f t="shared" si="61"/>
        <v>14678.49</v>
      </c>
      <c r="EI47" s="98">
        <f t="shared" si="61"/>
        <v>13134.21</v>
      </c>
      <c r="EJ47" s="98">
        <f t="shared" si="61"/>
        <v>4527.1099999999997</v>
      </c>
      <c r="EK47" s="98">
        <f t="shared" si="61"/>
        <v>184279.6</v>
      </c>
      <c r="EL47" s="98">
        <f t="shared" si="61"/>
        <v>183684.42</v>
      </c>
      <c r="EM47" s="98">
        <f t="shared" si="61"/>
        <v>14090.73</v>
      </c>
      <c r="EN47" s="98">
        <f t="shared" si="61"/>
        <v>14771.2</v>
      </c>
      <c r="EO47" s="98">
        <f t="shared" si="61"/>
        <v>13842.33</v>
      </c>
      <c r="EP47" s="98">
        <f t="shared" si="61"/>
        <v>13935.61</v>
      </c>
      <c r="EQ47" s="98">
        <f t="shared" si="61"/>
        <v>8374.6</v>
      </c>
      <c r="ER47" s="98">
        <f t="shared" si="61"/>
        <v>13654.66</v>
      </c>
      <c r="ES47" s="98">
        <f t="shared" si="61"/>
        <v>47158.37</v>
      </c>
      <c r="ET47" s="98">
        <f t="shared" si="61"/>
        <v>13714.49</v>
      </c>
      <c r="EU47" s="98">
        <f t="shared" si="61"/>
        <v>11122.57</v>
      </c>
      <c r="EV47" s="98">
        <f t="shared" si="61"/>
        <v>9447.34</v>
      </c>
      <c r="EW47" s="98">
        <f t="shared" si="61"/>
        <v>13442.23</v>
      </c>
      <c r="EX47" s="98">
        <f t="shared" si="61"/>
        <v>0</v>
      </c>
      <c r="EY47" s="98">
        <f t="shared" si="61"/>
        <v>12371.63</v>
      </c>
      <c r="EZ47" s="98">
        <f t="shared" si="61"/>
        <v>6421.23</v>
      </c>
      <c r="FA47" s="98">
        <f t="shared" si="61"/>
        <v>3904.99</v>
      </c>
      <c r="FB47" s="98">
        <f t="shared" si="61"/>
        <v>4027.36</v>
      </c>
      <c r="FC47" s="98">
        <f t="shared" si="61"/>
        <v>94062.24</v>
      </c>
      <c r="FD47" s="98">
        <f t="shared" si="61"/>
        <v>19961.62</v>
      </c>
      <c r="FE47" s="98">
        <f t="shared" si="61"/>
        <v>82874.679999999993</v>
      </c>
      <c r="FF47" s="98">
        <f t="shared" si="61"/>
        <v>17425.47</v>
      </c>
      <c r="FG47" s="98">
        <f t="shared" si="61"/>
        <v>9832.7000000000007</v>
      </c>
      <c r="FH47" s="98">
        <f t="shared" si="61"/>
        <v>10066.61</v>
      </c>
      <c r="FI47" s="98">
        <f t="shared" si="61"/>
        <v>5640.32</v>
      </c>
      <c r="FJ47" s="98">
        <f t="shared" si="61"/>
        <v>9506.3700000000008</v>
      </c>
      <c r="FK47" s="98">
        <f t="shared" si="61"/>
        <v>41019.760000000002</v>
      </c>
      <c r="FL47" s="98">
        <f t="shared" si="61"/>
        <v>26933.49</v>
      </c>
      <c r="FM47" s="98">
        <f t="shared" si="61"/>
        <v>77613.759999999995</v>
      </c>
      <c r="FN47" s="98">
        <f t="shared" si="61"/>
        <v>89011.83</v>
      </c>
      <c r="FO47" s="98">
        <f t="shared" si="61"/>
        <v>65944.92</v>
      </c>
      <c r="FP47" s="98">
        <f t="shared" si="61"/>
        <v>354659.42</v>
      </c>
      <c r="FQ47" s="98">
        <f t="shared" si="61"/>
        <v>53506.66</v>
      </c>
      <c r="FR47" s="98">
        <f t="shared" si="61"/>
        <v>65063.19</v>
      </c>
      <c r="FS47" s="98">
        <f t="shared" si="61"/>
        <v>38787.730000000003</v>
      </c>
      <c r="FT47" s="98">
        <f t="shared" si="61"/>
        <v>10116.48</v>
      </c>
      <c r="FU47" s="98">
        <f t="shared" si="61"/>
        <v>13457.54</v>
      </c>
      <c r="FV47" s="98">
        <f t="shared" si="61"/>
        <v>12791.48</v>
      </c>
      <c r="FW47" s="98">
        <f t="shared" si="61"/>
        <v>30102.6</v>
      </c>
      <c r="FX47" s="98">
        <f t="shared" si="61"/>
        <v>37528.35</v>
      </c>
      <c r="FY47" s="98">
        <f t="shared" si="61"/>
        <v>17938.12</v>
      </c>
      <c r="FZ47" s="98">
        <f t="shared" si="61"/>
        <v>6608.42</v>
      </c>
      <c r="GA47" s="98">
        <f t="shared" si="61"/>
        <v>113722.99</v>
      </c>
      <c r="GB47" s="98">
        <f t="shared" si="61"/>
        <v>0</v>
      </c>
      <c r="GC47" s="98">
        <f t="shared" si="61"/>
        <v>0</v>
      </c>
      <c r="GD47" s="98">
        <f t="shared" si="61"/>
        <v>0</v>
      </c>
      <c r="GE47" s="98">
        <f t="shared" si="61"/>
        <v>0</v>
      </c>
      <c r="GF47" s="98">
        <f t="shared" si="61"/>
        <v>0</v>
      </c>
      <c r="GG47" s="98">
        <f>ROUND(GG42*0.2,2)</f>
        <v>0</v>
      </c>
      <c r="GH47" s="99">
        <f>SUM(E47:GG47)</f>
        <v>18950263.350000001</v>
      </c>
      <c r="GI47" s="100">
        <f>ROUND(+GI46/GH44,8)</f>
        <v>0.50986405999999995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57882392-SUM(E49:GG49)</f>
        <v>-0.20999997854232788</v>
      </c>
      <c r="GJ48" t="s">
        <v>575</v>
      </c>
    </row>
    <row r="49" spans="1:256" s="80" customFormat="1" ht="26.25">
      <c r="A49" s="74">
        <v>24</v>
      </c>
      <c r="B49" s="75" t="s">
        <v>632</v>
      </c>
      <c r="C49" s="74">
        <v>24</v>
      </c>
      <c r="D49" s="74"/>
      <c r="E49" s="76">
        <f t="shared" ref="E49:BP49" si="66">+E46+E47+E48</f>
        <v>531186.67999999993</v>
      </c>
      <c r="F49" s="76">
        <f t="shared" si="66"/>
        <v>2111283.12</v>
      </c>
      <c r="G49" s="76">
        <f t="shared" si="66"/>
        <v>455184.41000000003</v>
      </c>
      <c r="H49" s="76">
        <f t="shared" si="66"/>
        <v>1500438.19</v>
      </c>
      <c r="I49" s="76">
        <f t="shared" si="66"/>
        <v>115156.1</v>
      </c>
      <c r="J49" s="76">
        <f t="shared" si="66"/>
        <v>76162.86</v>
      </c>
      <c r="K49" s="76">
        <f t="shared" si="66"/>
        <v>565750.85</v>
      </c>
      <c r="L49" s="76">
        <f t="shared" si="66"/>
        <v>109413.18</v>
      </c>
      <c r="M49" s="76">
        <f t="shared" si="66"/>
        <v>41463.660000000003</v>
      </c>
      <c r="N49" s="76">
        <f t="shared" si="66"/>
        <v>164623.47999999998</v>
      </c>
      <c r="O49" s="76">
        <f t="shared" si="66"/>
        <v>147022.04999999999</v>
      </c>
      <c r="P49" s="76">
        <f t="shared" si="66"/>
        <v>4398304.4399999995</v>
      </c>
      <c r="Q49" s="76">
        <f t="shared" si="66"/>
        <v>978179.18</v>
      </c>
      <c r="R49" s="76">
        <f t="shared" si="66"/>
        <v>12787.009999999998</v>
      </c>
      <c r="S49" s="76">
        <f t="shared" si="66"/>
        <v>1576951.64</v>
      </c>
      <c r="T49" s="76">
        <f t="shared" si="66"/>
        <v>65138.18</v>
      </c>
      <c r="U49" s="76">
        <f t="shared" si="66"/>
        <v>132399.85999999999</v>
      </c>
      <c r="V49" s="76">
        <f t="shared" si="66"/>
        <v>33455.69</v>
      </c>
      <c r="W49" s="76">
        <f t="shared" si="66"/>
        <v>15401.119999999999</v>
      </c>
      <c r="X49" s="76">
        <f t="shared" si="66"/>
        <v>26643.13</v>
      </c>
      <c r="Y49" s="76">
        <f t="shared" si="66"/>
        <v>10344</v>
      </c>
      <c r="Z49" s="76">
        <f t="shared" si="66"/>
        <v>12591.16</v>
      </c>
      <c r="AA49" s="76">
        <f t="shared" si="66"/>
        <v>28319.5</v>
      </c>
      <c r="AB49" s="76">
        <f t="shared" si="66"/>
        <v>30861.81</v>
      </c>
      <c r="AC49" s="76">
        <f t="shared" si="66"/>
        <v>1875500.33</v>
      </c>
      <c r="AD49" s="76">
        <f t="shared" si="66"/>
        <v>3448201.75</v>
      </c>
      <c r="AE49" s="76">
        <f t="shared" si="66"/>
        <v>83311.679999999993</v>
      </c>
      <c r="AF49" s="76">
        <f t="shared" si="66"/>
        <v>51584.850000000006</v>
      </c>
      <c r="AG49" s="76">
        <f t="shared" si="66"/>
        <v>47084.270000000004</v>
      </c>
      <c r="AH49" s="76">
        <f t="shared" si="66"/>
        <v>32029.29</v>
      </c>
      <c r="AI49" s="76">
        <f t="shared" si="66"/>
        <v>218530.84999999998</v>
      </c>
      <c r="AJ49" s="76">
        <f t="shared" si="66"/>
        <v>82892.03</v>
      </c>
      <c r="AK49" s="76">
        <f t="shared" si="66"/>
        <v>27938.7</v>
      </c>
      <c r="AL49" s="76">
        <f t="shared" si="66"/>
        <v>33898.239999999998</v>
      </c>
      <c r="AM49" s="76">
        <f t="shared" si="66"/>
        <v>32463.510000000002</v>
      </c>
      <c r="AN49" s="76">
        <f t="shared" si="66"/>
        <v>36307.33</v>
      </c>
      <c r="AO49" s="76">
        <f t="shared" si="66"/>
        <v>35148.18</v>
      </c>
      <c r="AP49" s="76">
        <f t="shared" si="66"/>
        <v>35810.14</v>
      </c>
      <c r="AQ49" s="76">
        <f t="shared" si="66"/>
        <v>326166.42</v>
      </c>
      <c r="AR49" s="76">
        <f t="shared" si="66"/>
        <v>5721858.1999999993</v>
      </c>
      <c r="AS49" s="76">
        <f t="shared" si="66"/>
        <v>49165.68</v>
      </c>
      <c r="AT49" s="76">
        <f t="shared" si="66"/>
        <v>4811418.7</v>
      </c>
      <c r="AU49" s="76">
        <f t="shared" si="66"/>
        <v>521960.23</v>
      </c>
      <c r="AV49" s="76">
        <f t="shared" si="66"/>
        <v>206989.02000000002</v>
      </c>
      <c r="AW49" s="76">
        <f t="shared" si="66"/>
        <v>39516.080000000002</v>
      </c>
      <c r="AX49" s="76">
        <f t="shared" si="66"/>
        <v>64931.03</v>
      </c>
      <c r="AY49" s="76">
        <f t="shared" si="66"/>
        <v>30253.72</v>
      </c>
      <c r="AZ49" s="76">
        <f t="shared" si="66"/>
        <v>12859.580000000002</v>
      </c>
      <c r="BA49" s="76">
        <f t="shared" si="66"/>
        <v>80241.37</v>
      </c>
      <c r="BB49" s="76">
        <f t="shared" si="66"/>
        <v>633822.17999999993</v>
      </c>
      <c r="BC49" s="76">
        <f t="shared" si="66"/>
        <v>683875.89</v>
      </c>
      <c r="BD49" s="76">
        <f t="shared" si="66"/>
        <v>729537.45</v>
      </c>
      <c r="BE49" s="76">
        <f t="shared" si="66"/>
        <v>1112571.94</v>
      </c>
      <c r="BF49" s="76">
        <f t="shared" si="66"/>
        <v>59073.08</v>
      </c>
      <c r="BG49" s="76">
        <f t="shared" si="66"/>
        <v>126895.94</v>
      </c>
      <c r="BH49" s="76">
        <f t="shared" si="66"/>
        <v>1687517.36</v>
      </c>
      <c r="BI49" s="76">
        <f t="shared" si="66"/>
        <v>211895.39</v>
      </c>
      <c r="BJ49" s="76">
        <f t="shared" si="66"/>
        <v>92981.43</v>
      </c>
      <c r="BK49" s="76">
        <f t="shared" si="66"/>
        <v>74822.040000000008</v>
      </c>
      <c r="BL49" s="76">
        <f t="shared" si="66"/>
        <v>521639.1</v>
      </c>
      <c r="BM49" s="76">
        <f t="shared" si="66"/>
        <v>980694.19</v>
      </c>
      <c r="BN49" s="76">
        <f t="shared" si="66"/>
        <v>30475.47</v>
      </c>
      <c r="BO49" s="76">
        <f t="shared" si="66"/>
        <v>70502.41</v>
      </c>
      <c r="BP49" s="76">
        <f t="shared" si="66"/>
        <v>138042.31</v>
      </c>
      <c r="BQ49" s="76">
        <f t="shared" ref="BQ49:EB49" si="67">+BQ46+BQ47+BQ48</f>
        <v>183106.15</v>
      </c>
      <c r="BR49" s="76">
        <f t="shared" si="67"/>
        <v>52508.36</v>
      </c>
      <c r="BS49" s="76">
        <f t="shared" si="67"/>
        <v>339713.37</v>
      </c>
      <c r="BT49" s="76">
        <f t="shared" si="67"/>
        <v>332536.21000000002</v>
      </c>
      <c r="BU49" s="76">
        <f t="shared" si="67"/>
        <v>61379.959999999992</v>
      </c>
      <c r="BV49" s="76">
        <f t="shared" si="67"/>
        <v>40699.83</v>
      </c>
      <c r="BW49" s="76">
        <f t="shared" si="67"/>
        <v>28141.950000000004</v>
      </c>
      <c r="BX49" s="76">
        <f t="shared" si="67"/>
        <v>100846.73999999999</v>
      </c>
      <c r="BY49" s="76">
        <f t="shared" si="67"/>
        <v>126017.12</v>
      </c>
      <c r="BZ49" s="76">
        <f t="shared" si="67"/>
        <v>956.02</v>
      </c>
      <c r="CA49" s="76">
        <f t="shared" si="67"/>
        <v>65571.649999999994</v>
      </c>
      <c r="CB49" s="76">
        <f t="shared" si="67"/>
        <v>11738.470000000001</v>
      </c>
      <c r="CC49" s="76">
        <f t="shared" si="67"/>
        <v>55850.600000000006</v>
      </c>
      <c r="CD49" s="76">
        <f t="shared" si="67"/>
        <v>4926358.57</v>
      </c>
      <c r="CE49" s="76">
        <f t="shared" si="67"/>
        <v>31600.92</v>
      </c>
      <c r="CF49" s="76">
        <f t="shared" si="67"/>
        <v>16109.849999999999</v>
      </c>
      <c r="CG49" s="76">
        <f t="shared" si="67"/>
        <v>44367.54</v>
      </c>
      <c r="CH49" s="76">
        <f t="shared" si="67"/>
        <v>25913.49</v>
      </c>
      <c r="CI49" s="76">
        <f t="shared" si="67"/>
        <v>22261.4</v>
      </c>
      <c r="CJ49" s="76">
        <f t="shared" si="67"/>
        <v>13529.67</v>
      </c>
      <c r="CK49" s="76">
        <f t="shared" si="67"/>
        <v>43133.89</v>
      </c>
      <c r="CL49" s="76">
        <f t="shared" si="67"/>
        <v>81075.69</v>
      </c>
      <c r="CM49" s="76">
        <f t="shared" si="67"/>
        <v>323571.99</v>
      </c>
      <c r="CN49" s="76">
        <f t="shared" si="67"/>
        <v>161095.15000000002</v>
      </c>
      <c r="CO49" s="76">
        <f t="shared" si="67"/>
        <v>100606.21</v>
      </c>
      <c r="CP49" s="76">
        <f t="shared" si="67"/>
        <v>1736480.38</v>
      </c>
      <c r="CQ49" s="76">
        <f t="shared" si="67"/>
        <v>1048109.4299999999</v>
      </c>
      <c r="CR49" s="76">
        <f t="shared" si="67"/>
        <v>84819</v>
      </c>
      <c r="CS49" s="76">
        <f t="shared" si="67"/>
        <v>102827.91</v>
      </c>
      <c r="CT49" s="76">
        <f t="shared" si="67"/>
        <v>41626.68</v>
      </c>
      <c r="CU49" s="76">
        <f t="shared" si="67"/>
        <v>47936.39</v>
      </c>
      <c r="CV49" s="76">
        <f t="shared" si="67"/>
        <v>16455.43</v>
      </c>
      <c r="CW49" s="76">
        <f t="shared" si="67"/>
        <v>22256.959999999999</v>
      </c>
      <c r="CX49" s="76">
        <f t="shared" si="67"/>
        <v>19174.580000000002</v>
      </c>
      <c r="CY49" s="76">
        <f t="shared" si="67"/>
        <v>27056.42</v>
      </c>
      <c r="CZ49" s="76">
        <f t="shared" si="67"/>
        <v>46748.869999999995</v>
      </c>
      <c r="DA49" s="76">
        <f t="shared" si="67"/>
        <v>26534.49</v>
      </c>
      <c r="DB49" s="76">
        <f t="shared" si="67"/>
        <v>147836.41999999998</v>
      </c>
      <c r="DC49" s="76">
        <f t="shared" si="67"/>
        <v>30685.980000000003</v>
      </c>
      <c r="DD49" s="76">
        <f t="shared" si="67"/>
        <v>32633.5</v>
      </c>
      <c r="DE49" s="76">
        <f t="shared" si="67"/>
        <v>40337.07</v>
      </c>
      <c r="DF49" s="76">
        <f t="shared" si="67"/>
        <v>17477.599999999999</v>
      </c>
      <c r="DG49" s="76">
        <f t="shared" si="67"/>
        <v>20571.629999999997</v>
      </c>
      <c r="DH49" s="76">
        <f t="shared" si="67"/>
        <v>1256167.48</v>
      </c>
      <c r="DI49" s="76">
        <f t="shared" si="67"/>
        <v>19984.54</v>
      </c>
      <c r="DJ49" s="76">
        <f t="shared" si="67"/>
        <v>149289.53</v>
      </c>
      <c r="DK49" s="76">
        <f t="shared" si="67"/>
        <v>271838.34999999998</v>
      </c>
      <c r="DL49" s="76">
        <f t="shared" si="67"/>
        <v>41045.839999999997</v>
      </c>
      <c r="DM49" s="76">
        <f t="shared" si="67"/>
        <v>29130.230000000003</v>
      </c>
      <c r="DN49" s="76">
        <f t="shared" si="67"/>
        <v>344562.20999999996</v>
      </c>
      <c r="DO49" s="76">
        <f t="shared" si="67"/>
        <v>48204.7</v>
      </c>
      <c r="DP49" s="76">
        <f t="shared" si="67"/>
        <v>101074.04</v>
      </c>
      <c r="DQ49" s="76">
        <f t="shared" si="67"/>
        <v>143573.15</v>
      </c>
      <c r="DR49" s="76">
        <f t="shared" si="67"/>
        <v>27111.4</v>
      </c>
      <c r="DS49" s="76">
        <f t="shared" si="67"/>
        <v>48320.800000000003</v>
      </c>
      <c r="DT49" s="76">
        <f t="shared" si="67"/>
        <v>47731.490000000005</v>
      </c>
      <c r="DU49" s="76">
        <f t="shared" si="67"/>
        <v>37245.339999999997</v>
      </c>
      <c r="DV49" s="76">
        <f t="shared" si="67"/>
        <v>3863.8999999999996</v>
      </c>
      <c r="DW49" s="76">
        <f t="shared" si="67"/>
        <v>30346.420000000002</v>
      </c>
      <c r="DX49" s="76">
        <f t="shared" si="67"/>
        <v>13970.2</v>
      </c>
      <c r="DY49" s="76">
        <f t="shared" si="67"/>
        <v>15007.68</v>
      </c>
      <c r="DZ49" s="76">
        <f t="shared" si="67"/>
        <v>5017.72</v>
      </c>
      <c r="EA49" s="76">
        <f t="shared" si="67"/>
        <v>29409.86</v>
      </c>
      <c r="EB49" s="76">
        <f t="shared" si="67"/>
        <v>172741.44</v>
      </c>
      <c r="EC49" s="76">
        <f t="shared" ref="EC49:GF49" si="68">+EC46+EC47+EC48</f>
        <v>47506.31</v>
      </c>
      <c r="ED49" s="76">
        <f t="shared" si="68"/>
        <v>64343.06</v>
      </c>
      <c r="EE49" s="76">
        <f t="shared" si="68"/>
        <v>40267.79</v>
      </c>
      <c r="EF49" s="76">
        <f t="shared" si="68"/>
        <v>151974.54999999999</v>
      </c>
      <c r="EG49" s="76">
        <f t="shared" si="68"/>
        <v>16429.3</v>
      </c>
      <c r="EH49" s="76">
        <f t="shared" si="68"/>
        <v>45279.839999999997</v>
      </c>
      <c r="EI49" s="76">
        <f t="shared" si="68"/>
        <v>39933.71</v>
      </c>
      <c r="EJ49" s="76">
        <f t="shared" si="68"/>
        <v>14027.75</v>
      </c>
      <c r="EK49" s="76">
        <f t="shared" si="68"/>
        <v>573171.56999999995</v>
      </c>
      <c r="EL49" s="76">
        <f t="shared" si="68"/>
        <v>553315.32999999996</v>
      </c>
      <c r="EM49" s="76">
        <f t="shared" si="68"/>
        <v>41880.14</v>
      </c>
      <c r="EN49" s="76">
        <f t="shared" si="68"/>
        <v>46058.04</v>
      </c>
      <c r="EO49" s="76">
        <f t="shared" si="68"/>
        <v>42683.19</v>
      </c>
      <c r="EP49" s="76">
        <f t="shared" si="68"/>
        <v>42651.11</v>
      </c>
      <c r="EQ49" s="76">
        <f t="shared" si="68"/>
        <v>25454.230000000003</v>
      </c>
      <c r="ER49" s="76">
        <f t="shared" si="68"/>
        <v>41801.619999999995</v>
      </c>
      <c r="ES49" s="76">
        <f t="shared" si="68"/>
        <v>144288.13</v>
      </c>
      <c r="ET49" s="76">
        <f t="shared" si="68"/>
        <v>41764.730000000003</v>
      </c>
      <c r="EU49" s="76">
        <f t="shared" si="68"/>
        <v>34756.660000000003</v>
      </c>
      <c r="EV49" s="76">
        <f t="shared" si="68"/>
        <v>28692.560000000001</v>
      </c>
      <c r="EW49" s="76">
        <f t="shared" si="68"/>
        <v>40857.07</v>
      </c>
      <c r="EX49" s="76">
        <f t="shared" si="68"/>
        <v>0</v>
      </c>
      <c r="EY49" s="76">
        <f t="shared" si="68"/>
        <v>37239.67</v>
      </c>
      <c r="EZ49" s="76">
        <f t="shared" si="68"/>
        <v>19295.559999999998</v>
      </c>
      <c r="FA49" s="76">
        <f t="shared" si="68"/>
        <v>12234.14</v>
      </c>
      <c r="FB49" s="76">
        <f t="shared" si="68"/>
        <v>11960.68</v>
      </c>
      <c r="FC49" s="76">
        <f t="shared" si="68"/>
        <v>288204.41000000003</v>
      </c>
      <c r="FD49" s="76">
        <f t="shared" si="68"/>
        <v>60672.47</v>
      </c>
      <c r="FE49" s="76">
        <f t="shared" si="68"/>
        <v>252757.13999999998</v>
      </c>
      <c r="FF49" s="76">
        <f t="shared" si="68"/>
        <v>54576.78</v>
      </c>
      <c r="FG49" s="76">
        <f t="shared" si="68"/>
        <v>29107.64</v>
      </c>
      <c r="FH49" s="76">
        <f t="shared" si="68"/>
        <v>31346.12</v>
      </c>
      <c r="FI49" s="76">
        <f t="shared" si="68"/>
        <v>17746.71</v>
      </c>
      <c r="FJ49" s="76">
        <f t="shared" si="68"/>
        <v>28894.190000000002</v>
      </c>
      <c r="FK49" s="76">
        <f t="shared" si="68"/>
        <v>124137.45000000001</v>
      </c>
      <c r="FL49" s="76">
        <f t="shared" si="68"/>
        <v>81863.150000000009</v>
      </c>
      <c r="FM49" s="76">
        <f t="shared" si="68"/>
        <v>228868.39</v>
      </c>
      <c r="FN49" s="76">
        <f t="shared" si="68"/>
        <v>275053.98</v>
      </c>
      <c r="FO49" s="76">
        <f t="shared" si="68"/>
        <v>200436.7</v>
      </c>
      <c r="FP49" s="76">
        <f t="shared" si="68"/>
        <v>1087293.1599999999</v>
      </c>
      <c r="FQ49" s="76">
        <f t="shared" si="68"/>
        <v>162631.16</v>
      </c>
      <c r="FR49" s="76">
        <f t="shared" si="68"/>
        <v>200340.48000000001</v>
      </c>
      <c r="FS49" s="76">
        <f t="shared" si="68"/>
        <v>120416.63</v>
      </c>
      <c r="FT49" s="76">
        <f t="shared" si="68"/>
        <v>30901.79</v>
      </c>
      <c r="FU49" s="76">
        <f t="shared" si="68"/>
        <v>40838.020000000004</v>
      </c>
      <c r="FV49" s="76">
        <f t="shared" si="68"/>
        <v>38429.64</v>
      </c>
      <c r="FW49" s="76">
        <f t="shared" si="68"/>
        <v>93288.66</v>
      </c>
      <c r="FX49" s="76">
        <f t="shared" si="68"/>
        <v>117406.26000000001</v>
      </c>
      <c r="FY49" s="76">
        <f t="shared" si="68"/>
        <v>54724.33</v>
      </c>
      <c r="FZ49" s="76">
        <f t="shared" si="68"/>
        <v>20196.099999999999</v>
      </c>
      <c r="GA49" s="76">
        <f t="shared" si="68"/>
        <v>351029.59</v>
      </c>
      <c r="GB49" s="76">
        <f t="shared" si="68"/>
        <v>0</v>
      </c>
      <c r="GC49" s="76">
        <f t="shared" si="68"/>
        <v>0</v>
      </c>
      <c r="GD49" s="76">
        <f t="shared" si="68"/>
        <v>0</v>
      </c>
      <c r="GE49" s="76">
        <f t="shared" si="68"/>
        <v>0</v>
      </c>
      <c r="GF49" s="76">
        <f t="shared" si="68"/>
        <v>0</v>
      </c>
      <c r="GG49" s="76">
        <f>+GG46+GG47+GG48</f>
        <v>0</v>
      </c>
      <c r="GH49" s="77">
        <f>SUM(E49:GG49)</f>
        <v>57882392.209999979</v>
      </c>
      <c r="GI49" s="78">
        <f>(GI47*0.8)+(0.2*1)</f>
        <v>0.60789124800000005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9">ROUND(((E49/E32)*E28),2)</f>
        <v>0</v>
      </c>
      <c r="F50" s="24">
        <f t="shared" si="69"/>
        <v>0</v>
      </c>
      <c r="G50" s="24">
        <f t="shared" si="69"/>
        <v>0</v>
      </c>
      <c r="H50" s="24">
        <f t="shared" si="69"/>
        <v>0</v>
      </c>
      <c r="I50" s="24">
        <f t="shared" si="69"/>
        <v>0</v>
      </c>
      <c r="J50" s="24">
        <f t="shared" si="69"/>
        <v>0</v>
      </c>
      <c r="K50" s="24">
        <f t="shared" si="69"/>
        <v>0</v>
      </c>
      <c r="L50" s="24">
        <f t="shared" si="69"/>
        <v>0</v>
      </c>
      <c r="M50" s="24">
        <f t="shared" si="69"/>
        <v>0</v>
      </c>
      <c r="N50" s="24">
        <f t="shared" si="69"/>
        <v>0</v>
      </c>
      <c r="O50" s="24">
        <f t="shared" si="69"/>
        <v>0</v>
      </c>
      <c r="P50" s="24">
        <f t="shared" si="69"/>
        <v>0</v>
      </c>
      <c r="Q50" s="24">
        <f t="shared" si="69"/>
        <v>0</v>
      </c>
      <c r="R50" s="24">
        <f t="shared" si="69"/>
        <v>0</v>
      </c>
      <c r="S50" s="24">
        <f t="shared" si="69"/>
        <v>0</v>
      </c>
      <c r="T50" s="24">
        <f t="shared" si="69"/>
        <v>0</v>
      </c>
      <c r="U50" s="24">
        <f t="shared" si="69"/>
        <v>0</v>
      </c>
      <c r="V50" s="24">
        <f t="shared" si="69"/>
        <v>0</v>
      </c>
      <c r="W50" s="24">
        <f t="shared" si="69"/>
        <v>0</v>
      </c>
      <c r="X50" s="24">
        <f t="shared" si="69"/>
        <v>0</v>
      </c>
      <c r="Y50" s="24">
        <f t="shared" si="69"/>
        <v>0</v>
      </c>
      <c r="Z50" s="24">
        <f t="shared" si="69"/>
        <v>0</v>
      </c>
      <c r="AA50" s="24">
        <f t="shared" si="69"/>
        <v>0</v>
      </c>
      <c r="AB50" s="24">
        <f t="shared" si="69"/>
        <v>0</v>
      </c>
      <c r="AC50" s="24">
        <f t="shared" si="69"/>
        <v>0</v>
      </c>
      <c r="AD50" s="24">
        <f t="shared" si="69"/>
        <v>0</v>
      </c>
      <c r="AE50" s="24">
        <f t="shared" si="69"/>
        <v>0</v>
      </c>
      <c r="AF50" s="24">
        <f t="shared" si="69"/>
        <v>0</v>
      </c>
      <c r="AG50" s="24">
        <f t="shared" si="69"/>
        <v>0</v>
      </c>
      <c r="AH50" s="24">
        <f t="shared" si="69"/>
        <v>0</v>
      </c>
      <c r="AI50" s="24">
        <f t="shared" si="69"/>
        <v>0</v>
      </c>
      <c r="AJ50" s="24">
        <f t="shared" si="69"/>
        <v>0</v>
      </c>
      <c r="AK50" s="24">
        <f t="shared" si="69"/>
        <v>0</v>
      </c>
      <c r="AL50" s="24">
        <f t="shared" si="69"/>
        <v>0</v>
      </c>
      <c r="AM50" s="24">
        <f t="shared" si="69"/>
        <v>0</v>
      </c>
      <c r="AN50" s="24">
        <f t="shared" si="69"/>
        <v>0</v>
      </c>
      <c r="AO50" s="24">
        <f t="shared" si="69"/>
        <v>0</v>
      </c>
      <c r="AP50" s="24">
        <f t="shared" si="69"/>
        <v>0</v>
      </c>
      <c r="AQ50" s="24">
        <f t="shared" si="69"/>
        <v>0</v>
      </c>
      <c r="AR50" s="24">
        <f t="shared" si="69"/>
        <v>0</v>
      </c>
      <c r="AS50" s="24">
        <f t="shared" si="69"/>
        <v>0</v>
      </c>
      <c r="AT50" s="24">
        <f t="shared" si="69"/>
        <v>0</v>
      </c>
      <c r="AU50" s="24">
        <f t="shared" si="69"/>
        <v>0</v>
      </c>
      <c r="AV50" s="24">
        <f t="shared" si="69"/>
        <v>0</v>
      </c>
      <c r="AW50" s="24">
        <f t="shared" si="69"/>
        <v>0</v>
      </c>
      <c r="AX50" s="24">
        <f t="shared" si="69"/>
        <v>0</v>
      </c>
      <c r="AY50" s="24">
        <f t="shared" si="69"/>
        <v>0</v>
      </c>
      <c r="AZ50" s="24">
        <f t="shared" si="69"/>
        <v>0</v>
      </c>
      <c r="BA50" s="24">
        <f t="shared" si="69"/>
        <v>0</v>
      </c>
      <c r="BB50" s="24">
        <f t="shared" si="69"/>
        <v>0</v>
      </c>
      <c r="BC50" s="24">
        <f t="shared" si="69"/>
        <v>0</v>
      </c>
      <c r="BD50" s="24">
        <f t="shared" si="69"/>
        <v>0</v>
      </c>
      <c r="BE50" s="24">
        <f t="shared" si="69"/>
        <v>0</v>
      </c>
      <c r="BF50" s="24">
        <f t="shared" si="69"/>
        <v>0</v>
      </c>
      <c r="BG50" s="24">
        <f t="shared" si="69"/>
        <v>0</v>
      </c>
      <c r="BH50" s="24">
        <f t="shared" si="69"/>
        <v>0</v>
      </c>
      <c r="BI50" s="24">
        <f t="shared" si="69"/>
        <v>0</v>
      </c>
      <c r="BJ50" s="24">
        <f t="shared" si="69"/>
        <v>0</v>
      </c>
      <c r="BK50" s="24">
        <f t="shared" si="69"/>
        <v>0</v>
      </c>
      <c r="BL50" s="24">
        <f t="shared" si="69"/>
        <v>0</v>
      </c>
      <c r="BM50" s="24">
        <f t="shared" si="69"/>
        <v>0</v>
      </c>
      <c r="BN50" s="24">
        <f t="shared" si="69"/>
        <v>0</v>
      </c>
      <c r="BO50" s="24">
        <f t="shared" si="69"/>
        <v>0</v>
      </c>
      <c r="BP50" s="24">
        <f t="shared" si="69"/>
        <v>0</v>
      </c>
      <c r="BQ50" s="24">
        <f t="shared" ref="BQ50:EB50" si="70">ROUND(((BQ49/BQ32)*BQ28),2)</f>
        <v>0</v>
      </c>
      <c r="BR50" s="24">
        <f t="shared" si="70"/>
        <v>0</v>
      </c>
      <c r="BS50" s="24">
        <f t="shared" si="70"/>
        <v>0</v>
      </c>
      <c r="BT50" s="24">
        <f t="shared" si="70"/>
        <v>0</v>
      </c>
      <c r="BU50" s="24">
        <f t="shared" si="70"/>
        <v>0</v>
      </c>
      <c r="BV50" s="24">
        <f t="shared" si="70"/>
        <v>0</v>
      </c>
      <c r="BW50" s="24">
        <f t="shared" si="70"/>
        <v>0</v>
      </c>
      <c r="BX50" s="24">
        <f t="shared" si="70"/>
        <v>0</v>
      </c>
      <c r="BY50" s="24">
        <f t="shared" si="70"/>
        <v>0</v>
      </c>
      <c r="BZ50" s="24">
        <f t="shared" si="70"/>
        <v>0</v>
      </c>
      <c r="CA50" s="24">
        <f t="shared" si="70"/>
        <v>0</v>
      </c>
      <c r="CB50" s="24">
        <f t="shared" si="70"/>
        <v>0</v>
      </c>
      <c r="CC50" s="24">
        <f t="shared" si="70"/>
        <v>0</v>
      </c>
      <c r="CD50" s="24">
        <f t="shared" si="70"/>
        <v>0</v>
      </c>
      <c r="CE50" s="24">
        <f t="shared" si="70"/>
        <v>0</v>
      </c>
      <c r="CF50" s="24">
        <f t="shared" si="70"/>
        <v>0</v>
      </c>
      <c r="CG50" s="24">
        <f t="shared" si="70"/>
        <v>0</v>
      </c>
      <c r="CH50" s="24">
        <f t="shared" si="70"/>
        <v>0</v>
      </c>
      <c r="CI50" s="24">
        <f t="shared" si="70"/>
        <v>0</v>
      </c>
      <c r="CJ50" s="24">
        <f t="shared" si="70"/>
        <v>0</v>
      </c>
      <c r="CK50" s="24">
        <f t="shared" si="70"/>
        <v>0</v>
      </c>
      <c r="CL50" s="24">
        <f t="shared" si="70"/>
        <v>0</v>
      </c>
      <c r="CM50" s="24">
        <f t="shared" si="70"/>
        <v>0</v>
      </c>
      <c r="CN50" s="24">
        <f t="shared" si="70"/>
        <v>0</v>
      </c>
      <c r="CO50" s="24">
        <f t="shared" si="70"/>
        <v>0</v>
      </c>
      <c r="CP50" s="24">
        <f t="shared" si="70"/>
        <v>0</v>
      </c>
      <c r="CQ50" s="24">
        <f t="shared" si="70"/>
        <v>0</v>
      </c>
      <c r="CR50" s="24">
        <f t="shared" si="70"/>
        <v>0</v>
      </c>
      <c r="CS50" s="24">
        <f t="shared" si="70"/>
        <v>0</v>
      </c>
      <c r="CT50" s="24">
        <f t="shared" si="70"/>
        <v>0</v>
      </c>
      <c r="CU50" s="24">
        <f t="shared" si="70"/>
        <v>0</v>
      </c>
      <c r="CV50" s="24">
        <f t="shared" si="70"/>
        <v>0</v>
      </c>
      <c r="CW50" s="24">
        <f t="shared" si="70"/>
        <v>0</v>
      </c>
      <c r="CX50" s="24">
        <f t="shared" si="70"/>
        <v>0</v>
      </c>
      <c r="CY50" s="24">
        <f t="shared" si="70"/>
        <v>0</v>
      </c>
      <c r="CZ50" s="24">
        <f t="shared" si="70"/>
        <v>0</v>
      </c>
      <c r="DA50" s="24">
        <f t="shared" si="70"/>
        <v>0</v>
      </c>
      <c r="DB50" s="24">
        <f t="shared" si="70"/>
        <v>0</v>
      </c>
      <c r="DC50" s="24">
        <f t="shared" si="70"/>
        <v>0</v>
      </c>
      <c r="DD50" s="24">
        <f t="shared" si="70"/>
        <v>0</v>
      </c>
      <c r="DE50" s="24">
        <f t="shared" si="70"/>
        <v>0</v>
      </c>
      <c r="DF50" s="24">
        <f t="shared" si="70"/>
        <v>0</v>
      </c>
      <c r="DG50" s="24">
        <f t="shared" si="70"/>
        <v>0</v>
      </c>
      <c r="DH50" s="24">
        <f t="shared" si="70"/>
        <v>0</v>
      </c>
      <c r="DI50" s="24">
        <f t="shared" si="70"/>
        <v>0</v>
      </c>
      <c r="DJ50" s="24">
        <f t="shared" si="70"/>
        <v>0</v>
      </c>
      <c r="DK50" s="24">
        <f t="shared" si="70"/>
        <v>0</v>
      </c>
      <c r="DL50" s="24">
        <f t="shared" si="70"/>
        <v>0</v>
      </c>
      <c r="DM50" s="24">
        <f t="shared" si="70"/>
        <v>0</v>
      </c>
      <c r="DN50" s="24">
        <f t="shared" si="70"/>
        <v>0</v>
      </c>
      <c r="DO50" s="24">
        <f t="shared" si="70"/>
        <v>0</v>
      </c>
      <c r="DP50" s="24">
        <f t="shared" si="70"/>
        <v>0</v>
      </c>
      <c r="DQ50" s="24">
        <f t="shared" si="70"/>
        <v>0</v>
      </c>
      <c r="DR50" s="24">
        <f t="shared" si="70"/>
        <v>0</v>
      </c>
      <c r="DS50" s="24">
        <f t="shared" si="70"/>
        <v>0</v>
      </c>
      <c r="DT50" s="24">
        <f t="shared" si="70"/>
        <v>0</v>
      </c>
      <c r="DU50" s="24">
        <f t="shared" si="70"/>
        <v>0</v>
      </c>
      <c r="DV50" s="24">
        <f t="shared" si="70"/>
        <v>0</v>
      </c>
      <c r="DW50" s="24">
        <f t="shared" si="70"/>
        <v>0</v>
      </c>
      <c r="DX50" s="24">
        <f t="shared" si="70"/>
        <v>0</v>
      </c>
      <c r="DY50" s="24">
        <f t="shared" si="70"/>
        <v>0</v>
      </c>
      <c r="DZ50" s="24">
        <f t="shared" si="70"/>
        <v>0</v>
      </c>
      <c r="EA50" s="24">
        <f t="shared" si="70"/>
        <v>0</v>
      </c>
      <c r="EB50" s="24">
        <f t="shared" si="70"/>
        <v>0</v>
      </c>
      <c r="EC50" s="24">
        <f t="shared" ref="EC50:FZ50" si="71">ROUND(((EC49/EC32)*EC28),2)</f>
        <v>0</v>
      </c>
      <c r="ED50" s="24">
        <f t="shared" si="71"/>
        <v>0</v>
      </c>
      <c r="EE50" s="24">
        <f t="shared" si="71"/>
        <v>0</v>
      </c>
      <c r="EF50" s="24">
        <f t="shared" si="71"/>
        <v>0</v>
      </c>
      <c r="EG50" s="24">
        <f t="shared" si="71"/>
        <v>0</v>
      </c>
      <c r="EH50" s="24">
        <f t="shared" si="71"/>
        <v>0</v>
      </c>
      <c r="EI50" s="24">
        <f t="shared" si="71"/>
        <v>0</v>
      </c>
      <c r="EJ50" s="24">
        <f t="shared" si="71"/>
        <v>0</v>
      </c>
      <c r="EK50" s="24">
        <f t="shared" si="71"/>
        <v>0</v>
      </c>
      <c r="EL50" s="24">
        <f t="shared" si="71"/>
        <v>0</v>
      </c>
      <c r="EM50" s="24">
        <f t="shared" si="71"/>
        <v>0</v>
      </c>
      <c r="EN50" s="24">
        <f t="shared" si="71"/>
        <v>0</v>
      </c>
      <c r="EO50" s="24">
        <f t="shared" si="71"/>
        <v>0</v>
      </c>
      <c r="EP50" s="24">
        <f t="shared" si="71"/>
        <v>0</v>
      </c>
      <c r="EQ50" s="24">
        <f t="shared" si="71"/>
        <v>0</v>
      </c>
      <c r="ER50" s="24">
        <f t="shared" si="71"/>
        <v>0</v>
      </c>
      <c r="ES50" s="24">
        <f t="shared" si="71"/>
        <v>0</v>
      </c>
      <c r="ET50" s="24">
        <f t="shared" si="71"/>
        <v>0</v>
      </c>
      <c r="EU50" s="24">
        <f t="shared" si="71"/>
        <v>0</v>
      </c>
      <c r="EV50" s="24">
        <f t="shared" si="71"/>
        <v>0</v>
      </c>
      <c r="EW50" s="24">
        <f t="shared" si="71"/>
        <v>0</v>
      </c>
      <c r="EX50" s="24">
        <v>0</v>
      </c>
      <c r="EY50" s="24">
        <f t="shared" si="71"/>
        <v>0</v>
      </c>
      <c r="EZ50" s="24">
        <f t="shared" si="71"/>
        <v>0</v>
      </c>
      <c r="FA50" s="24">
        <f t="shared" si="71"/>
        <v>0</v>
      </c>
      <c r="FB50" s="24">
        <f t="shared" si="71"/>
        <v>0</v>
      </c>
      <c r="FC50" s="24">
        <f t="shared" si="71"/>
        <v>0</v>
      </c>
      <c r="FD50" s="24">
        <f t="shared" si="71"/>
        <v>0</v>
      </c>
      <c r="FE50" s="24">
        <f t="shared" si="71"/>
        <v>0</v>
      </c>
      <c r="FF50" s="24">
        <f t="shared" si="71"/>
        <v>0</v>
      </c>
      <c r="FG50" s="24">
        <f t="shared" si="71"/>
        <v>0</v>
      </c>
      <c r="FH50" s="24">
        <f t="shared" si="71"/>
        <v>0</v>
      </c>
      <c r="FI50" s="24">
        <f t="shared" si="71"/>
        <v>0</v>
      </c>
      <c r="FJ50" s="24">
        <f t="shared" si="71"/>
        <v>0</v>
      </c>
      <c r="FK50" s="24">
        <f t="shared" si="71"/>
        <v>0</v>
      </c>
      <c r="FL50" s="24">
        <f t="shared" si="71"/>
        <v>0</v>
      </c>
      <c r="FM50" s="24">
        <f t="shared" si="71"/>
        <v>0</v>
      </c>
      <c r="FN50" s="24">
        <f t="shared" si="71"/>
        <v>0</v>
      </c>
      <c r="FO50" s="24">
        <f t="shared" si="71"/>
        <v>0</v>
      </c>
      <c r="FP50" s="24">
        <f t="shared" si="71"/>
        <v>0</v>
      </c>
      <c r="FQ50" s="24">
        <f t="shared" si="71"/>
        <v>0</v>
      </c>
      <c r="FR50" s="24">
        <f t="shared" si="71"/>
        <v>0</v>
      </c>
      <c r="FS50" s="24">
        <f t="shared" si="71"/>
        <v>0</v>
      </c>
      <c r="FT50" s="24">
        <f t="shared" si="71"/>
        <v>0</v>
      </c>
      <c r="FU50" s="24">
        <f t="shared" si="71"/>
        <v>0</v>
      </c>
      <c r="FV50" s="24">
        <f t="shared" si="71"/>
        <v>0</v>
      </c>
      <c r="FW50" s="24">
        <f t="shared" si="71"/>
        <v>0</v>
      </c>
      <c r="FX50" s="24">
        <f t="shared" si="71"/>
        <v>0</v>
      </c>
      <c r="FY50" s="24">
        <f t="shared" si="71"/>
        <v>0</v>
      </c>
      <c r="FZ50" s="24">
        <f t="shared" si="71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57882392.209999979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2">+E49-E50</f>
        <v>531186.67999999993</v>
      </c>
      <c r="F51" s="24">
        <f t="shared" si="72"/>
        <v>2111283.12</v>
      </c>
      <c r="G51" s="24">
        <f t="shared" si="72"/>
        <v>455184.41000000003</v>
      </c>
      <c r="H51" s="24">
        <f t="shared" si="72"/>
        <v>1500438.19</v>
      </c>
      <c r="I51" s="24">
        <f t="shared" si="72"/>
        <v>115156.1</v>
      </c>
      <c r="J51" s="24">
        <f t="shared" si="72"/>
        <v>76162.86</v>
      </c>
      <c r="K51" s="24">
        <f t="shared" si="72"/>
        <v>565750.85</v>
      </c>
      <c r="L51" s="24">
        <f t="shared" si="72"/>
        <v>109413.18</v>
      </c>
      <c r="M51" s="24">
        <f t="shared" si="72"/>
        <v>41463.660000000003</v>
      </c>
      <c r="N51" s="24">
        <f t="shared" si="72"/>
        <v>164623.47999999998</v>
      </c>
      <c r="O51" s="24">
        <f t="shared" si="72"/>
        <v>147022.04999999999</v>
      </c>
      <c r="P51" s="24">
        <f t="shared" si="72"/>
        <v>4398304.4399999995</v>
      </c>
      <c r="Q51" s="24">
        <f t="shared" si="72"/>
        <v>978179.18</v>
      </c>
      <c r="R51" s="24">
        <f t="shared" si="72"/>
        <v>12787.009999999998</v>
      </c>
      <c r="S51" s="24">
        <f t="shared" si="72"/>
        <v>1576951.64</v>
      </c>
      <c r="T51" s="24">
        <f t="shared" si="72"/>
        <v>65138.18</v>
      </c>
      <c r="U51" s="24">
        <f t="shared" si="72"/>
        <v>132399.85999999999</v>
      </c>
      <c r="V51" s="24">
        <f t="shared" si="72"/>
        <v>33455.69</v>
      </c>
      <c r="W51" s="24">
        <f t="shared" si="72"/>
        <v>15401.119999999999</v>
      </c>
      <c r="X51" s="24">
        <f t="shared" si="72"/>
        <v>26643.13</v>
      </c>
      <c r="Y51" s="24">
        <f t="shared" si="72"/>
        <v>10344</v>
      </c>
      <c r="Z51" s="24">
        <f t="shared" si="72"/>
        <v>12591.16</v>
      </c>
      <c r="AA51" s="24">
        <f t="shared" si="72"/>
        <v>28319.5</v>
      </c>
      <c r="AB51" s="24">
        <f t="shared" si="72"/>
        <v>30861.81</v>
      </c>
      <c r="AC51" s="24">
        <f t="shared" si="72"/>
        <v>1875500.33</v>
      </c>
      <c r="AD51" s="24">
        <f t="shared" si="72"/>
        <v>3448201.75</v>
      </c>
      <c r="AE51" s="24">
        <f t="shared" si="72"/>
        <v>83311.679999999993</v>
      </c>
      <c r="AF51" s="24">
        <f t="shared" si="72"/>
        <v>51584.850000000006</v>
      </c>
      <c r="AG51" s="24">
        <f t="shared" si="72"/>
        <v>47084.270000000004</v>
      </c>
      <c r="AH51" s="24">
        <f t="shared" si="72"/>
        <v>32029.29</v>
      </c>
      <c r="AI51" s="24">
        <f t="shared" si="72"/>
        <v>218530.84999999998</v>
      </c>
      <c r="AJ51" s="24">
        <f t="shared" si="72"/>
        <v>82892.03</v>
      </c>
      <c r="AK51" s="24">
        <f t="shared" si="72"/>
        <v>27938.7</v>
      </c>
      <c r="AL51" s="24">
        <f t="shared" si="72"/>
        <v>33898.239999999998</v>
      </c>
      <c r="AM51" s="24">
        <f t="shared" si="72"/>
        <v>32463.510000000002</v>
      </c>
      <c r="AN51" s="24">
        <f t="shared" si="72"/>
        <v>36307.33</v>
      </c>
      <c r="AO51" s="24">
        <f t="shared" si="72"/>
        <v>35148.18</v>
      </c>
      <c r="AP51" s="24">
        <f t="shared" si="72"/>
        <v>35810.14</v>
      </c>
      <c r="AQ51" s="24">
        <f t="shared" si="72"/>
        <v>326166.42</v>
      </c>
      <c r="AR51" s="24">
        <f t="shared" si="72"/>
        <v>5721858.1999999993</v>
      </c>
      <c r="AS51" s="24">
        <f t="shared" si="72"/>
        <v>49165.68</v>
      </c>
      <c r="AT51" s="24">
        <f t="shared" si="72"/>
        <v>4811418.7</v>
      </c>
      <c r="AU51" s="24">
        <f t="shared" si="72"/>
        <v>521960.23</v>
      </c>
      <c r="AV51" s="24">
        <f t="shared" si="72"/>
        <v>206989.02000000002</v>
      </c>
      <c r="AW51" s="24">
        <f t="shared" si="72"/>
        <v>39516.080000000002</v>
      </c>
      <c r="AX51" s="24">
        <f t="shared" si="72"/>
        <v>64931.03</v>
      </c>
      <c r="AY51" s="24">
        <f t="shared" si="72"/>
        <v>30253.72</v>
      </c>
      <c r="AZ51" s="24">
        <f t="shared" si="72"/>
        <v>12859.580000000002</v>
      </c>
      <c r="BA51" s="24">
        <f t="shared" si="72"/>
        <v>80241.37</v>
      </c>
      <c r="BB51" s="24">
        <f t="shared" si="72"/>
        <v>633822.17999999993</v>
      </c>
      <c r="BC51" s="24">
        <f t="shared" si="72"/>
        <v>683875.89</v>
      </c>
      <c r="BD51" s="24">
        <f t="shared" si="72"/>
        <v>729537.45</v>
      </c>
      <c r="BE51" s="24">
        <f t="shared" si="72"/>
        <v>1112571.94</v>
      </c>
      <c r="BF51" s="24">
        <f t="shared" si="72"/>
        <v>59073.08</v>
      </c>
      <c r="BG51" s="24">
        <f t="shared" si="72"/>
        <v>126895.94</v>
      </c>
      <c r="BH51" s="24">
        <f t="shared" si="72"/>
        <v>1687517.36</v>
      </c>
      <c r="BI51" s="24">
        <f t="shared" si="72"/>
        <v>211895.39</v>
      </c>
      <c r="BJ51" s="24">
        <f t="shared" si="72"/>
        <v>92981.43</v>
      </c>
      <c r="BK51" s="24">
        <f t="shared" si="72"/>
        <v>74822.040000000008</v>
      </c>
      <c r="BL51" s="24">
        <f t="shared" si="72"/>
        <v>521639.1</v>
      </c>
      <c r="BM51" s="24">
        <f t="shared" si="72"/>
        <v>980694.19</v>
      </c>
      <c r="BN51" s="24">
        <f t="shared" si="72"/>
        <v>30475.47</v>
      </c>
      <c r="BO51" s="24">
        <f t="shared" si="72"/>
        <v>70502.41</v>
      </c>
      <c r="BP51" s="24">
        <f t="shared" si="72"/>
        <v>138042.31</v>
      </c>
      <c r="BQ51" s="24">
        <f t="shared" ref="BQ51:EB51" si="73">+BQ49-BQ50</f>
        <v>183106.15</v>
      </c>
      <c r="BR51" s="24">
        <f t="shared" si="73"/>
        <v>52508.36</v>
      </c>
      <c r="BS51" s="24">
        <f t="shared" si="73"/>
        <v>339713.37</v>
      </c>
      <c r="BT51" s="24">
        <f t="shared" si="73"/>
        <v>332536.21000000002</v>
      </c>
      <c r="BU51" s="24">
        <f t="shared" si="73"/>
        <v>61379.959999999992</v>
      </c>
      <c r="BV51" s="24">
        <f t="shared" si="73"/>
        <v>40699.83</v>
      </c>
      <c r="BW51" s="24">
        <f t="shared" si="73"/>
        <v>28141.950000000004</v>
      </c>
      <c r="BX51" s="24">
        <f t="shared" si="73"/>
        <v>100846.73999999999</v>
      </c>
      <c r="BY51" s="24">
        <f t="shared" si="73"/>
        <v>126017.12</v>
      </c>
      <c r="BZ51" s="24">
        <f t="shared" si="73"/>
        <v>956.02</v>
      </c>
      <c r="CA51" s="24">
        <f t="shared" si="73"/>
        <v>65571.649999999994</v>
      </c>
      <c r="CB51" s="24">
        <f t="shared" si="73"/>
        <v>11738.470000000001</v>
      </c>
      <c r="CC51" s="24">
        <f t="shared" si="73"/>
        <v>55850.600000000006</v>
      </c>
      <c r="CD51" s="24">
        <f t="shared" si="73"/>
        <v>4926358.57</v>
      </c>
      <c r="CE51" s="24">
        <f t="shared" si="73"/>
        <v>31600.92</v>
      </c>
      <c r="CF51" s="24">
        <f t="shared" si="73"/>
        <v>16109.849999999999</v>
      </c>
      <c r="CG51" s="24">
        <f t="shared" si="73"/>
        <v>44367.54</v>
      </c>
      <c r="CH51" s="24">
        <f t="shared" si="73"/>
        <v>25913.49</v>
      </c>
      <c r="CI51" s="24">
        <f t="shared" si="73"/>
        <v>22261.4</v>
      </c>
      <c r="CJ51" s="24">
        <f t="shared" si="73"/>
        <v>13529.67</v>
      </c>
      <c r="CK51" s="24">
        <f t="shared" si="73"/>
        <v>43133.89</v>
      </c>
      <c r="CL51" s="24">
        <f t="shared" si="73"/>
        <v>81075.69</v>
      </c>
      <c r="CM51" s="24">
        <f t="shared" si="73"/>
        <v>323571.99</v>
      </c>
      <c r="CN51" s="24">
        <f t="shared" si="73"/>
        <v>161095.15000000002</v>
      </c>
      <c r="CO51" s="24">
        <f t="shared" si="73"/>
        <v>100606.21</v>
      </c>
      <c r="CP51" s="24">
        <f t="shared" si="73"/>
        <v>1736480.38</v>
      </c>
      <c r="CQ51" s="24">
        <f t="shared" si="73"/>
        <v>1048109.4299999999</v>
      </c>
      <c r="CR51" s="24">
        <f t="shared" si="73"/>
        <v>84819</v>
      </c>
      <c r="CS51" s="24">
        <f t="shared" si="73"/>
        <v>102827.91</v>
      </c>
      <c r="CT51" s="24">
        <f t="shared" si="73"/>
        <v>41626.68</v>
      </c>
      <c r="CU51" s="24">
        <f t="shared" si="73"/>
        <v>47936.39</v>
      </c>
      <c r="CV51" s="24">
        <f t="shared" si="73"/>
        <v>16455.43</v>
      </c>
      <c r="CW51" s="24">
        <f t="shared" si="73"/>
        <v>22256.959999999999</v>
      </c>
      <c r="CX51" s="24">
        <f t="shared" si="73"/>
        <v>19174.580000000002</v>
      </c>
      <c r="CY51" s="24">
        <f t="shared" si="73"/>
        <v>27056.42</v>
      </c>
      <c r="CZ51" s="24">
        <f t="shared" si="73"/>
        <v>46748.869999999995</v>
      </c>
      <c r="DA51" s="24">
        <f t="shared" si="73"/>
        <v>26534.49</v>
      </c>
      <c r="DB51" s="24">
        <f t="shared" si="73"/>
        <v>147836.41999999998</v>
      </c>
      <c r="DC51" s="24">
        <f t="shared" si="73"/>
        <v>30685.980000000003</v>
      </c>
      <c r="DD51" s="24">
        <f t="shared" si="73"/>
        <v>32633.5</v>
      </c>
      <c r="DE51" s="24">
        <f t="shared" si="73"/>
        <v>40337.07</v>
      </c>
      <c r="DF51" s="24">
        <f t="shared" si="73"/>
        <v>17477.599999999999</v>
      </c>
      <c r="DG51" s="24">
        <f t="shared" si="73"/>
        <v>20571.629999999997</v>
      </c>
      <c r="DH51" s="24">
        <f t="shared" si="73"/>
        <v>1256167.48</v>
      </c>
      <c r="DI51" s="24">
        <f t="shared" si="73"/>
        <v>19984.54</v>
      </c>
      <c r="DJ51" s="24">
        <f t="shared" si="73"/>
        <v>149289.53</v>
      </c>
      <c r="DK51" s="24">
        <f t="shared" si="73"/>
        <v>271838.34999999998</v>
      </c>
      <c r="DL51" s="24">
        <f t="shared" si="73"/>
        <v>41045.839999999997</v>
      </c>
      <c r="DM51" s="24">
        <f t="shared" si="73"/>
        <v>29130.230000000003</v>
      </c>
      <c r="DN51" s="24">
        <f t="shared" si="73"/>
        <v>344562.20999999996</v>
      </c>
      <c r="DO51" s="24">
        <f t="shared" si="73"/>
        <v>48204.7</v>
      </c>
      <c r="DP51" s="24">
        <f t="shared" si="73"/>
        <v>101074.04</v>
      </c>
      <c r="DQ51" s="24">
        <f t="shared" si="73"/>
        <v>143573.15</v>
      </c>
      <c r="DR51" s="24">
        <f t="shared" si="73"/>
        <v>27111.4</v>
      </c>
      <c r="DS51" s="24">
        <f t="shared" si="73"/>
        <v>48320.800000000003</v>
      </c>
      <c r="DT51" s="24">
        <f t="shared" si="73"/>
        <v>47731.490000000005</v>
      </c>
      <c r="DU51" s="24">
        <f t="shared" si="73"/>
        <v>37245.339999999997</v>
      </c>
      <c r="DV51" s="24">
        <f t="shared" si="73"/>
        <v>3863.8999999999996</v>
      </c>
      <c r="DW51" s="24">
        <f t="shared" si="73"/>
        <v>30346.420000000002</v>
      </c>
      <c r="DX51" s="24">
        <f t="shared" si="73"/>
        <v>13970.2</v>
      </c>
      <c r="DY51" s="24">
        <f t="shared" si="73"/>
        <v>15007.68</v>
      </c>
      <c r="DZ51" s="24">
        <f t="shared" si="73"/>
        <v>5017.72</v>
      </c>
      <c r="EA51" s="24">
        <f t="shared" si="73"/>
        <v>29409.86</v>
      </c>
      <c r="EB51" s="24">
        <f t="shared" si="73"/>
        <v>172741.44</v>
      </c>
      <c r="EC51" s="24">
        <f t="shared" ref="EC51:GA51" si="74">+EC49-EC50</f>
        <v>47506.31</v>
      </c>
      <c r="ED51" s="24">
        <f t="shared" si="74"/>
        <v>64343.06</v>
      </c>
      <c r="EE51" s="24">
        <f t="shared" si="74"/>
        <v>40267.79</v>
      </c>
      <c r="EF51" s="24">
        <f t="shared" si="74"/>
        <v>151974.54999999999</v>
      </c>
      <c r="EG51" s="24">
        <f t="shared" si="74"/>
        <v>16429.3</v>
      </c>
      <c r="EH51" s="24">
        <f t="shared" si="74"/>
        <v>45279.839999999997</v>
      </c>
      <c r="EI51" s="24">
        <f t="shared" si="74"/>
        <v>39933.71</v>
      </c>
      <c r="EJ51" s="24">
        <f t="shared" si="74"/>
        <v>14027.75</v>
      </c>
      <c r="EK51" s="24">
        <f t="shared" si="74"/>
        <v>573171.56999999995</v>
      </c>
      <c r="EL51" s="24">
        <f t="shared" si="74"/>
        <v>553315.32999999996</v>
      </c>
      <c r="EM51" s="24">
        <f t="shared" si="74"/>
        <v>41880.14</v>
      </c>
      <c r="EN51" s="24">
        <f t="shared" si="74"/>
        <v>46058.04</v>
      </c>
      <c r="EO51" s="24">
        <f t="shared" si="74"/>
        <v>42683.19</v>
      </c>
      <c r="EP51" s="24">
        <f t="shared" si="74"/>
        <v>42651.11</v>
      </c>
      <c r="EQ51" s="24">
        <f t="shared" si="74"/>
        <v>25454.230000000003</v>
      </c>
      <c r="ER51" s="24">
        <f t="shared" si="74"/>
        <v>41801.619999999995</v>
      </c>
      <c r="ES51" s="24">
        <f t="shared" si="74"/>
        <v>144288.13</v>
      </c>
      <c r="ET51" s="24">
        <f t="shared" si="74"/>
        <v>41764.730000000003</v>
      </c>
      <c r="EU51" s="24">
        <f t="shared" si="74"/>
        <v>34756.660000000003</v>
      </c>
      <c r="EV51" s="24">
        <f t="shared" si="74"/>
        <v>28692.560000000001</v>
      </c>
      <c r="EW51" s="24">
        <f t="shared" si="74"/>
        <v>40857.07</v>
      </c>
      <c r="EX51" s="24">
        <f t="shared" si="74"/>
        <v>0</v>
      </c>
      <c r="EY51" s="24">
        <f t="shared" si="74"/>
        <v>37239.67</v>
      </c>
      <c r="EZ51" s="24">
        <f t="shared" si="74"/>
        <v>19295.559999999998</v>
      </c>
      <c r="FA51" s="24">
        <f t="shared" si="74"/>
        <v>12234.14</v>
      </c>
      <c r="FB51" s="24">
        <f t="shared" si="74"/>
        <v>11960.68</v>
      </c>
      <c r="FC51" s="24">
        <f t="shared" si="74"/>
        <v>288204.41000000003</v>
      </c>
      <c r="FD51" s="24">
        <f t="shared" si="74"/>
        <v>60672.47</v>
      </c>
      <c r="FE51" s="24">
        <f t="shared" si="74"/>
        <v>252757.13999999998</v>
      </c>
      <c r="FF51" s="24">
        <f t="shared" si="74"/>
        <v>54576.78</v>
      </c>
      <c r="FG51" s="24">
        <f t="shared" si="74"/>
        <v>29107.64</v>
      </c>
      <c r="FH51" s="24">
        <f t="shared" si="74"/>
        <v>31346.12</v>
      </c>
      <c r="FI51" s="24">
        <f t="shared" si="74"/>
        <v>17746.71</v>
      </c>
      <c r="FJ51" s="24">
        <f t="shared" si="74"/>
        <v>28894.190000000002</v>
      </c>
      <c r="FK51" s="24">
        <f t="shared" si="74"/>
        <v>124137.45000000001</v>
      </c>
      <c r="FL51" s="24">
        <f t="shared" si="74"/>
        <v>81863.150000000009</v>
      </c>
      <c r="FM51" s="24">
        <f t="shared" si="74"/>
        <v>228868.39</v>
      </c>
      <c r="FN51" s="24">
        <f t="shared" si="74"/>
        <v>275053.98</v>
      </c>
      <c r="FO51" s="24">
        <f t="shared" si="74"/>
        <v>200436.7</v>
      </c>
      <c r="FP51" s="24">
        <f t="shared" si="74"/>
        <v>1087293.1599999999</v>
      </c>
      <c r="FQ51" s="24">
        <f t="shared" si="74"/>
        <v>162631.16</v>
      </c>
      <c r="FR51" s="24">
        <f t="shared" si="74"/>
        <v>200340.48000000001</v>
      </c>
      <c r="FS51" s="24">
        <f t="shared" si="74"/>
        <v>120416.63</v>
      </c>
      <c r="FT51" s="24">
        <f t="shared" si="74"/>
        <v>30901.79</v>
      </c>
      <c r="FU51" s="24">
        <f t="shared" si="74"/>
        <v>40838.020000000004</v>
      </c>
      <c r="FV51" s="24">
        <f t="shared" si="74"/>
        <v>38429.64</v>
      </c>
      <c r="FW51" s="24">
        <f t="shared" si="74"/>
        <v>93288.66</v>
      </c>
      <c r="FX51" s="24">
        <f t="shared" si="74"/>
        <v>117406.26000000001</v>
      </c>
      <c r="FY51" s="24">
        <f t="shared" si="74"/>
        <v>54724.33</v>
      </c>
      <c r="FZ51" s="24">
        <f t="shared" si="74"/>
        <v>20196.099999999999</v>
      </c>
      <c r="GA51" s="24">
        <f t="shared" si="74"/>
        <v>351029.59</v>
      </c>
      <c r="GB51" s="24">
        <f t="shared" ref="GB51:GG51" si="75">GB49-GB50</f>
        <v>0</v>
      </c>
      <c r="GC51" s="24">
        <f t="shared" si="75"/>
        <v>0</v>
      </c>
      <c r="GD51" s="24">
        <f t="shared" si="75"/>
        <v>0</v>
      </c>
      <c r="GE51" s="24">
        <f t="shared" si="75"/>
        <v>0</v>
      </c>
      <c r="GF51" s="24">
        <f t="shared" si="75"/>
        <v>0</v>
      </c>
      <c r="GG51" s="24">
        <f t="shared" si="75"/>
        <v>0</v>
      </c>
      <c r="GH51" s="24">
        <f>SUM(E51:GG51)</f>
        <v>57882392.209999979</v>
      </c>
      <c r="GI51" s="4">
        <f>GH51+GH50</f>
        <v>57882392.209999979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57882392.209999979</v>
      </c>
      <c r="GI52" s="3"/>
    </row>
    <row r="53" spans="1:256" ht="21" customHeight="1">
      <c r="B53" t="s">
        <v>584</v>
      </c>
      <c r="E53" s="24">
        <f t="shared" ref="E53:BP53" si="76">+E27/E32</f>
        <v>13.635460681247112</v>
      </c>
      <c r="F53" s="24">
        <f t="shared" si="76"/>
        <v>7.961916787866679</v>
      </c>
      <c r="G53" s="24">
        <f t="shared" si="76"/>
        <v>9.2249309995253483</v>
      </c>
      <c r="H53" s="24">
        <f t="shared" si="76"/>
        <v>4.1213056826350121</v>
      </c>
      <c r="I53" s="24">
        <f t="shared" si="76"/>
        <v>1.9607470784437251</v>
      </c>
      <c r="J53" s="24">
        <f t="shared" si="76"/>
        <v>2.1128091202327495</v>
      </c>
      <c r="K53" s="24">
        <f t="shared" si="76"/>
        <v>9.4767284788410215</v>
      </c>
      <c r="L53" s="24">
        <f t="shared" si="76"/>
        <v>3.128994381309834</v>
      </c>
      <c r="M53" s="24">
        <f t="shared" si="76"/>
        <v>2.4421094814276634</v>
      </c>
      <c r="N53" s="24">
        <f t="shared" si="76"/>
        <v>8.3107944637689108</v>
      </c>
      <c r="O53" s="24">
        <f t="shared" si="76"/>
        <v>10.965685959486416</v>
      </c>
      <c r="P53" s="24">
        <f t="shared" si="76"/>
        <v>8.4397343796586828</v>
      </c>
      <c r="Q53" s="24">
        <f t="shared" si="76"/>
        <v>6.070226036697381</v>
      </c>
      <c r="R53" s="24">
        <f t="shared" si="76"/>
        <v>1.9970615763546797</v>
      </c>
      <c r="S53" s="24">
        <f t="shared" si="76"/>
        <v>5.7500909230546045</v>
      </c>
      <c r="T53" s="24">
        <f t="shared" si="76"/>
        <v>2.3347617100009739</v>
      </c>
      <c r="U53" s="24">
        <f t="shared" si="76"/>
        <v>3.9515313508481893</v>
      </c>
      <c r="V53" s="24">
        <f t="shared" si="76"/>
        <v>1.4934970188342807</v>
      </c>
      <c r="W53" s="24">
        <f t="shared" si="76"/>
        <v>0.75159749584099478</v>
      </c>
      <c r="X53" s="24">
        <f t="shared" si="76"/>
        <v>1.3519563725490196</v>
      </c>
      <c r="Y53" s="24">
        <f t="shared" si="76"/>
        <v>1.3735475882859605</v>
      </c>
      <c r="Z53" s="24">
        <f t="shared" si="76"/>
        <v>1.8261216111856278</v>
      </c>
      <c r="AA53" s="24">
        <f t="shared" si="76"/>
        <v>1.7492238562091502</v>
      </c>
      <c r="AB53" s="24">
        <f t="shared" si="76"/>
        <v>3.3099071839080461</v>
      </c>
      <c r="AC53" s="24">
        <f t="shared" si="76"/>
        <v>4.6593419747201557</v>
      </c>
      <c r="AD53" s="24">
        <f t="shared" si="76"/>
        <v>6.3194572345590405</v>
      </c>
      <c r="AE53" s="24">
        <f t="shared" si="76"/>
        <v>4.8838210104613466</v>
      </c>
      <c r="AF53" s="24">
        <f t="shared" si="76"/>
        <v>3.6960793540945791</v>
      </c>
      <c r="AG53" s="24">
        <f t="shared" si="76"/>
        <v>2.0404414290621777</v>
      </c>
      <c r="AH53" s="24">
        <f t="shared" si="76"/>
        <v>1.7031531470543437</v>
      </c>
      <c r="AI53" s="24">
        <f t="shared" si="76"/>
        <v>2.5377651369548775</v>
      </c>
      <c r="AJ53" s="24">
        <f t="shared" si="76"/>
        <v>2.7648000000000001</v>
      </c>
      <c r="AK53" s="24">
        <f t="shared" si="76"/>
        <v>2.4445465194109772</v>
      </c>
      <c r="AL53" s="24">
        <f t="shared" si="76"/>
        <v>2.3366362281822051</v>
      </c>
      <c r="AM53" s="24">
        <f t="shared" si="76"/>
        <v>1.6262303237303237</v>
      </c>
      <c r="AN53" s="24">
        <f t="shared" si="76"/>
        <v>6.3047664329014621</v>
      </c>
      <c r="AO53" s="24">
        <f t="shared" si="76"/>
        <v>2.0598101181115536</v>
      </c>
      <c r="AP53" s="24">
        <f t="shared" si="76"/>
        <v>2.7251372619332215</v>
      </c>
      <c r="AQ53" s="24">
        <f t="shared" si="76"/>
        <v>3.6278147559441023</v>
      </c>
      <c r="AR53" s="24">
        <f t="shared" si="76"/>
        <v>9.2182875333582501</v>
      </c>
      <c r="AS53" s="24">
        <f t="shared" si="76"/>
        <v>1.9580143838105619</v>
      </c>
      <c r="AT53" s="24">
        <f t="shared" si="76"/>
        <v>5.5947792141282253</v>
      </c>
      <c r="AU53" s="24">
        <f t="shared" si="76"/>
        <v>5.1958388663189012</v>
      </c>
      <c r="AV53" s="24">
        <f t="shared" si="76"/>
        <v>3.5096302884004573</v>
      </c>
      <c r="AW53" s="24">
        <f t="shared" si="76"/>
        <v>0.13074261032863851</v>
      </c>
      <c r="AX53" s="24">
        <f t="shared" si="76"/>
        <v>2.2162494349005426</v>
      </c>
      <c r="AY53" s="24">
        <f t="shared" si="76"/>
        <v>2.5623731783803727</v>
      </c>
      <c r="AZ53" s="24">
        <f t="shared" si="76"/>
        <v>0.7734167431894704</v>
      </c>
      <c r="BA53" s="24">
        <f t="shared" si="76"/>
        <v>2.2581478047234111</v>
      </c>
      <c r="BB53" s="24">
        <f t="shared" si="76"/>
        <v>5.9482208426145062</v>
      </c>
      <c r="BC53" s="24">
        <f t="shared" si="76"/>
        <v>4.3939310124373421</v>
      </c>
      <c r="BD53" s="24">
        <f t="shared" si="76"/>
        <v>4.8715698889522727</v>
      </c>
      <c r="BE53" s="24">
        <f t="shared" si="76"/>
        <v>3.5113406092547996</v>
      </c>
      <c r="BF53" s="24">
        <f t="shared" si="76"/>
        <v>2.6220709156678543</v>
      </c>
      <c r="BG53" s="24">
        <f t="shared" si="76"/>
        <v>4.1430219958554915</v>
      </c>
      <c r="BH53" s="24">
        <f t="shared" si="76"/>
        <v>4.0958793080360509</v>
      </c>
      <c r="BI53" s="24">
        <f t="shared" si="76"/>
        <v>5.3976404301075265</v>
      </c>
      <c r="BJ53" s="24">
        <f t="shared" si="76"/>
        <v>4.1121157542382027</v>
      </c>
      <c r="BK53" s="24">
        <f t="shared" si="76"/>
        <v>1.6764599890836962</v>
      </c>
      <c r="BL53" s="24">
        <f t="shared" si="76"/>
        <v>4.7209817665984719</v>
      </c>
      <c r="BM53" s="24">
        <f t="shared" si="76"/>
        <v>5.3213349753145645</v>
      </c>
      <c r="BN53" s="24">
        <f t="shared" si="76"/>
        <v>1.5281413522445606</v>
      </c>
      <c r="BO53" s="24">
        <f t="shared" si="76"/>
        <v>2.3270568065980912</v>
      </c>
      <c r="BP53" s="24">
        <f t="shared" si="76"/>
        <v>3.115317335751572</v>
      </c>
      <c r="BQ53" s="24">
        <f t="shared" ref="BQ53:EB53" si="77">+BQ27/BQ32</f>
        <v>3.4585031425771726</v>
      </c>
      <c r="BR53" s="24">
        <f t="shared" si="77"/>
        <v>3.4103178226571744</v>
      </c>
      <c r="BS53" s="24">
        <f t="shared" si="77"/>
        <v>5.243023814149204</v>
      </c>
      <c r="BT53" s="24">
        <f t="shared" si="77"/>
        <v>3.8199983052139608</v>
      </c>
      <c r="BU53" s="24">
        <f t="shared" si="77"/>
        <v>3.6230593890068414</v>
      </c>
      <c r="BV53" s="24">
        <f t="shared" si="77"/>
        <v>4.1533690119404403</v>
      </c>
      <c r="BW53" s="24">
        <f t="shared" si="77"/>
        <v>1.5251420445016872</v>
      </c>
      <c r="BX53" s="24">
        <f t="shared" si="77"/>
        <v>4.0833699428890933</v>
      </c>
      <c r="BY53" s="24">
        <f t="shared" si="77"/>
        <v>3.3007899723647847</v>
      </c>
      <c r="BZ53" s="24">
        <f t="shared" si="77"/>
        <v>0.35</v>
      </c>
      <c r="CA53" s="24">
        <f t="shared" si="77"/>
        <v>2.8722730634128304</v>
      </c>
      <c r="CB53" s="24">
        <f t="shared" si="77"/>
        <v>1.5499681105500931</v>
      </c>
      <c r="CC53" s="24">
        <f t="shared" si="77"/>
        <v>1.866275561275561</v>
      </c>
      <c r="CD53" s="24">
        <f t="shared" si="77"/>
        <v>5.0537902135037163</v>
      </c>
      <c r="CE53" s="24">
        <f t="shared" si="77"/>
        <v>1.6655119443126087</v>
      </c>
      <c r="CF53" s="24">
        <f t="shared" si="77"/>
        <v>1.1798865812343498</v>
      </c>
      <c r="CG53" s="24">
        <f t="shared" si="77"/>
        <v>1.4649422485726833</v>
      </c>
      <c r="CH53" s="24">
        <f t="shared" si="77"/>
        <v>1.3452832823513765</v>
      </c>
      <c r="CI53" s="24">
        <f t="shared" si="77"/>
        <v>1.8830862580326249</v>
      </c>
      <c r="CJ53" s="24">
        <f t="shared" si="77"/>
        <v>0.80091480846197827</v>
      </c>
      <c r="CK53" s="24">
        <f t="shared" si="77"/>
        <v>2.0178593754103962</v>
      </c>
      <c r="CL53" s="24">
        <f t="shared" si="77"/>
        <v>5.8600064582019167</v>
      </c>
      <c r="CM53" s="24">
        <f t="shared" si="77"/>
        <v>3.1369755645658808</v>
      </c>
      <c r="CN53" s="24">
        <f t="shared" si="77"/>
        <v>6.2196472125435545</v>
      </c>
      <c r="CO53" s="24">
        <f t="shared" si="77"/>
        <v>3.0247491353207621</v>
      </c>
      <c r="CP53" s="24">
        <f t="shared" si="77"/>
        <v>4.2688609033569485</v>
      </c>
      <c r="CQ53" s="24">
        <f t="shared" si="77"/>
        <v>4.1955712402456502</v>
      </c>
      <c r="CR53" s="24">
        <f t="shared" si="77"/>
        <v>3.7026551336328954</v>
      </c>
      <c r="CS53" s="24">
        <f t="shared" si="77"/>
        <v>6.7182114077058683</v>
      </c>
      <c r="CT53" s="24">
        <f t="shared" si="77"/>
        <v>4.0315647838923576</v>
      </c>
      <c r="CU53" s="24">
        <f t="shared" si="77"/>
        <v>3.2830737934904604</v>
      </c>
      <c r="CV53" s="24">
        <f t="shared" si="77"/>
        <v>3.1333588263588261</v>
      </c>
      <c r="CW53" s="24">
        <f t="shared" si="77"/>
        <v>0.39276890471945469</v>
      </c>
      <c r="CX53" s="24">
        <f t="shared" si="77"/>
        <v>0.60985775899465178</v>
      </c>
      <c r="CY53" s="24">
        <f t="shared" si="77"/>
        <v>1.4235808580858085</v>
      </c>
      <c r="CZ53" s="24">
        <f t="shared" si="77"/>
        <v>1.1479043419837072</v>
      </c>
      <c r="DA53" s="24">
        <f t="shared" si="77"/>
        <v>1.0818708265529431</v>
      </c>
      <c r="DB53" s="24">
        <f t="shared" si="77"/>
        <v>3.5215446536880664</v>
      </c>
      <c r="DC53" s="24">
        <f t="shared" si="77"/>
        <v>2.2796331300813009</v>
      </c>
      <c r="DD53" s="24">
        <f t="shared" si="77"/>
        <v>2.3956321270193222</v>
      </c>
      <c r="DE53" s="24">
        <f t="shared" si="77"/>
        <v>1.6146573734586949</v>
      </c>
      <c r="DF53" s="24">
        <f t="shared" si="77"/>
        <v>4.7843255876068378</v>
      </c>
      <c r="DG53" s="24">
        <f t="shared" si="77"/>
        <v>3.0259753577714852</v>
      </c>
      <c r="DH53" s="24">
        <f t="shared" si="77"/>
        <v>3.1628163481636213</v>
      </c>
      <c r="DI53" s="24">
        <f t="shared" si="77"/>
        <v>0.32224989296417872</v>
      </c>
      <c r="DJ53" s="24">
        <f t="shared" si="77"/>
        <v>3.3127970716670947</v>
      </c>
      <c r="DK53" s="24">
        <f t="shared" si="77"/>
        <v>2.5525591535796655</v>
      </c>
      <c r="DL53" s="24">
        <f t="shared" si="77"/>
        <v>2.6714898225624593</v>
      </c>
      <c r="DM53" s="24">
        <f t="shared" si="77"/>
        <v>2.706540449663756</v>
      </c>
      <c r="DN53" s="24">
        <f t="shared" si="77"/>
        <v>3.3067391179675401</v>
      </c>
      <c r="DO53" s="24">
        <f t="shared" si="77"/>
        <v>2.2907796684287018</v>
      </c>
      <c r="DP53" s="24">
        <f t="shared" si="77"/>
        <v>3.879087408475284</v>
      </c>
      <c r="DQ53" s="24">
        <f t="shared" si="77"/>
        <v>2.913740229991634</v>
      </c>
      <c r="DR53" s="24">
        <f t="shared" si="77"/>
        <v>5.4142593132963723</v>
      </c>
      <c r="DS53" s="24">
        <f t="shared" si="77"/>
        <v>2.154443943071088</v>
      </c>
      <c r="DT53" s="24">
        <f t="shared" si="77"/>
        <v>2.9445899086545411</v>
      </c>
      <c r="DU53" s="24">
        <f t="shared" si="77"/>
        <v>4.1156809182209475</v>
      </c>
      <c r="DV53" s="24">
        <f t="shared" si="77"/>
        <v>1.4387205673758865</v>
      </c>
      <c r="DW53" s="24">
        <f t="shared" si="77"/>
        <v>1.627896355479463</v>
      </c>
      <c r="DX53" s="24">
        <f t="shared" si="77"/>
        <v>2.3166564570126078</v>
      </c>
      <c r="DY53" s="24">
        <f t="shared" si="77"/>
        <v>2.1996975196612221</v>
      </c>
      <c r="DZ53" s="24">
        <f t="shared" si="77"/>
        <v>2.4745628834355826</v>
      </c>
      <c r="EA53" s="24">
        <f t="shared" si="77"/>
        <v>3.4348415223282669</v>
      </c>
      <c r="EB53" s="24">
        <f t="shared" si="77"/>
        <v>2.822182102160236</v>
      </c>
      <c r="EC53" s="24">
        <f t="shared" ref="EC53:EW53" si="78">+EC27/EC32</f>
        <v>2.1829490474190121</v>
      </c>
      <c r="ED53" s="24">
        <f t="shared" si="78"/>
        <v>2.0415592297845295</v>
      </c>
      <c r="EE53" s="24">
        <f t="shared" si="78"/>
        <v>1.4369958231813436</v>
      </c>
      <c r="EF53" s="24">
        <f t="shared" si="78"/>
        <v>7.9848311463737156</v>
      </c>
      <c r="EG53" s="24">
        <f t="shared" si="78"/>
        <v>1.8278030153400486</v>
      </c>
      <c r="EH53" s="24">
        <f t="shared" si="78"/>
        <v>2.2425008256729231</v>
      </c>
      <c r="EI53" s="24">
        <f t="shared" si="78"/>
        <v>2.5193905677501767</v>
      </c>
      <c r="EJ53" s="24">
        <f t="shared" si="78"/>
        <v>2.4283052494371371</v>
      </c>
      <c r="EK53" s="24">
        <f t="shared" si="78"/>
        <v>6.9983186850069403</v>
      </c>
      <c r="EL53" s="24">
        <f t="shared" si="78"/>
        <v>3.1162675643985991</v>
      </c>
      <c r="EM53" s="24">
        <f t="shared" si="78"/>
        <v>1.7771992353852109</v>
      </c>
      <c r="EN53" s="24">
        <f t="shared" si="78"/>
        <v>2.2961315514721234</v>
      </c>
      <c r="EO53" s="24">
        <f t="shared" si="78"/>
        <v>1.8256544279169022</v>
      </c>
      <c r="EP53" s="24">
        <f t="shared" si="78"/>
        <v>4.3658717986896969</v>
      </c>
      <c r="EQ53" s="24">
        <f t="shared" si="78"/>
        <v>2.0384471201937009</v>
      </c>
      <c r="ER53" s="24">
        <f t="shared" si="78"/>
        <v>2.0730592141980129</v>
      </c>
      <c r="ES53" s="24">
        <f t="shared" si="78"/>
        <v>5.4494153154114215</v>
      </c>
      <c r="ET53" s="24">
        <f t="shared" si="78"/>
        <v>3.008430581266198</v>
      </c>
      <c r="EU53" s="24">
        <f t="shared" si="78"/>
        <v>3.7394623567921439</v>
      </c>
      <c r="EV53" s="24">
        <f t="shared" si="78"/>
        <v>2.1258839291549569</v>
      </c>
      <c r="EW53" s="24">
        <f t="shared" si="78"/>
        <v>2.3464964668338273</v>
      </c>
      <c r="EX53" s="24">
        <v>0</v>
      </c>
      <c r="EY53" s="24">
        <f t="shared" ref="EY53:FZ53" si="79">+EY27/EY32</f>
        <v>7.2537334361634995</v>
      </c>
      <c r="EZ53" s="24">
        <f t="shared" si="79"/>
        <v>3.4989715226036475</v>
      </c>
      <c r="FA53" s="24">
        <f t="shared" si="79"/>
        <v>1.2213751700680273</v>
      </c>
      <c r="FB53" s="24">
        <f t="shared" si="79"/>
        <v>2.7613466407584051</v>
      </c>
      <c r="FC53" s="24">
        <f t="shared" si="79"/>
        <v>4.4092019280682244</v>
      </c>
      <c r="FD53" s="24">
        <f t="shared" si="79"/>
        <v>2.4749159793325748</v>
      </c>
      <c r="FE53" s="24">
        <f t="shared" si="79"/>
        <v>3.1270484687306928</v>
      </c>
      <c r="FF53" s="24">
        <f t="shared" si="79"/>
        <v>1.7148862543506136</v>
      </c>
      <c r="FG53" s="24">
        <f t="shared" si="79"/>
        <v>2.2051949925539835</v>
      </c>
      <c r="FH53" s="24">
        <f t="shared" si="79"/>
        <v>2.5629693333333332</v>
      </c>
      <c r="FI53" s="24">
        <f t="shared" si="79"/>
        <v>1.9814786615253905</v>
      </c>
      <c r="FJ53" s="24">
        <f t="shared" si="79"/>
        <v>1.9020238383838382</v>
      </c>
      <c r="FK53" s="24">
        <f t="shared" si="79"/>
        <v>2.9189077502553626</v>
      </c>
      <c r="FL53" s="24">
        <f t="shared" si="79"/>
        <v>2.8648928084678826</v>
      </c>
      <c r="FM53" s="24">
        <f t="shared" si="79"/>
        <v>2.2062588568729335</v>
      </c>
      <c r="FN53" s="24">
        <f t="shared" si="79"/>
        <v>3.1999722389857577</v>
      </c>
      <c r="FO53" s="24">
        <f t="shared" si="79"/>
        <v>3.9072537531857279</v>
      </c>
      <c r="FP53" s="24">
        <f t="shared" si="79"/>
        <v>6.853068383852154</v>
      </c>
      <c r="FQ53" s="24">
        <f t="shared" si="79"/>
        <v>3.3087726731760205</v>
      </c>
      <c r="FR53" s="24">
        <f t="shared" si="79"/>
        <v>4.816064838914917</v>
      </c>
      <c r="FS53" s="24">
        <f t="shared" si="79"/>
        <v>1.9872545238095238</v>
      </c>
      <c r="FT53" s="24">
        <f t="shared" si="79"/>
        <v>2.5582264617558739</v>
      </c>
      <c r="FU53" s="24">
        <f t="shared" si="79"/>
        <v>2.151109122653863</v>
      </c>
      <c r="FV53" s="24">
        <f t="shared" si="79"/>
        <v>2.1409480894015864</v>
      </c>
      <c r="FW53" s="24">
        <f t="shared" si="79"/>
        <v>2.3359174784291254</v>
      </c>
      <c r="FX53" s="24">
        <f t="shared" si="79"/>
        <v>1.8129649030664896</v>
      </c>
      <c r="FY53" s="24">
        <f t="shared" si="79"/>
        <v>2.0861277208706785</v>
      </c>
      <c r="FZ53" s="24">
        <f t="shared" si="79"/>
        <v>1.7276794881521382</v>
      </c>
      <c r="GA53" s="24">
        <f>+GA27/GA32</f>
        <v>4.4962008582459596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4.8364010193060656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3.2756672111285581</v>
      </c>
      <c r="F54" s="4">
        <f t="shared" si="80"/>
        <v>3.2756672111285581</v>
      </c>
      <c r="G54" s="4">
        <f t="shared" si="80"/>
        <v>3.2756672111285581</v>
      </c>
      <c r="H54" s="4">
        <f t="shared" si="80"/>
        <v>3.2756672111285581</v>
      </c>
      <c r="I54" s="4">
        <f t="shared" si="80"/>
        <v>3.2756672111285581</v>
      </c>
      <c r="J54" s="4">
        <f t="shared" si="80"/>
        <v>3.2756672111285581</v>
      </c>
      <c r="K54" s="4">
        <f t="shared" si="80"/>
        <v>3.2756672111285581</v>
      </c>
      <c r="L54" s="4">
        <f t="shared" si="80"/>
        <v>3.2756672111285581</v>
      </c>
      <c r="M54" s="4">
        <f t="shared" si="80"/>
        <v>3.2756672111285581</v>
      </c>
      <c r="N54" s="4">
        <f t="shared" si="80"/>
        <v>3.2756672111285581</v>
      </c>
      <c r="O54" s="4">
        <f t="shared" si="80"/>
        <v>3.2756672111285581</v>
      </c>
      <c r="P54" s="4">
        <f t="shared" si="80"/>
        <v>3.2756672111285581</v>
      </c>
      <c r="Q54" s="4">
        <f t="shared" si="80"/>
        <v>3.2756672111285581</v>
      </c>
      <c r="R54" s="4">
        <f t="shared" si="80"/>
        <v>3.2756672111285581</v>
      </c>
      <c r="S54" s="4">
        <f t="shared" si="80"/>
        <v>3.2756672111285581</v>
      </c>
      <c r="T54" s="4">
        <f t="shared" si="80"/>
        <v>3.2756672111285581</v>
      </c>
      <c r="U54" s="4">
        <f t="shared" si="80"/>
        <v>3.2756672111285581</v>
      </c>
      <c r="V54" s="4">
        <f t="shared" si="80"/>
        <v>3.2756672111285581</v>
      </c>
      <c r="W54" s="4">
        <f t="shared" si="80"/>
        <v>3.2756672111285581</v>
      </c>
      <c r="X54" s="4">
        <f t="shared" si="80"/>
        <v>3.2756672111285581</v>
      </c>
      <c r="Y54" s="4">
        <f t="shared" si="80"/>
        <v>3.2756672111285581</v>
      </c>
      <c r="Z54" s="4">
        <f t="shared" si="80"/>
        <v>3.2756672111285581</v>
      </c>
      <c r="AA54" s="4">
        <f t="shared" si="80"/>
        <v>3.2756672111285581</v>
      </c>
      <c r="AB54" s="4">
        <f t="shared" si="80"/>
        <v>3.2756672111285581</v>
      </c>
      <c r="AC54" s="4">
        <f t="shared" si="80"/>
        <v>3.2756672111285581</v>
      </c>
      <c r="AD54" s="4">
        <f t="shared" si="80"/>
        <v>3.2756672111285581</v>
      </c>
      <c r="AE54" s="4">
        <f t="shared" si="80"/>
        <v>3.2756672111285581</v>
      </c>
      <c r="AF54" s="4">
        <f t="shared" si="80"/>
        <v>3.2756672111285581</v>
      </c>
      <c r="AG54" s="4">
        <f t="shared" si="80"/>
        <v>3.2756672111285581</v>
      </c>
      <c r="AH54" s="4">
        <f t="shared" si="80"/>
        <v>3.2756672111285581</v>
      </c>
      <c r="AI54" s="4">
        <f t="shared" si="80"/>
        <v>3.2756672111285581</v>
      </c>
      <c r="AJ54" s="4">
        <f t="shared" si="80"/>
        <v>3.2756672111285581</v>
      </c>
      <c r="AK54" s="4">
        <f t="shared" si="80"/>
        <v>3.2756672111285581</v>
      </c>
      <c r="AL54" s="4">
        <f t="shared" si="80"/>
        <v>3.2756672111285581</v>
      </c>
      <c r="AM54" s="4">
        <f t="shared" si="80"/>
        <v>3.2756672111285581</v>
      </c>
      <c r="AN54" s="4">
        <f t="shared" si="80"/>
        <v>3.2756672111285581</v>
      </c>
      <c r="AO54" s="4">
        <f t="shared" si="80"/>
        <v>3.2756672111285581</v>
      </c>
      <c r="AP54" s="4">
        <f t="shared" si="80"/>
        <v>3.2756672111285581</v>
      </c>
      <c r="AQ54" s="4">
        <f t="shared" si="80"/>
        <v>3.2756672111285581</v>
      </c>
      <c r="AR54" s="4">
        <f t="shared" si="80"/>
        <v>3.2756672111285581</v>
      </c>
      <c r="AS54" s="4">
        <f t="shared" si="80"/>
        <v>3.2756672111285581</v>
      </c>
      <c r="AT54" s="4">
        <f t="shared" si="80"/>
        <v>3.2756672111285581</v>
      </c>
      <c r="AU54" s="4">
        <f t="shared" si="80"/>
        <v>3.2756672111285581</v>
      </c>
      <c r="AV54" s="4">
        <f t="shared" si="80"/>
        <v>3.2756672111285581</v>
      </c>
      <c r="AW54" s="4">
        <f t="shared" si="80"/>
        <v>3.2756672111285581</v>
      </c>
      <c r="AX54" s="4">
        <f t="shared" si="80"/>
        <v>3.2756672111285581</v>
      </c>
      <c r="AY54" s="4">
        <f t="shared" si="80"/>
        <v>3.2756672111285581</v>
      </c>
      <c r="AZ54" s="4">
        <f t="shared" si="80"/>
        <v>3.2756672111285581</v>
      </c>
      <c r="BA54" s="4">
        <f t="shared" si="80"/>
        <v>3.2756672111285581</v>
      </c>
      <c r="BB54" s="4">
        <f t="shared" si="80"/>
        <v>3.2756672111285581</v>
      </c>
      <c r="BC54" s="4">
        <f t="shared" si="80"/>
        <v>3.2756672111285581</v>
      </c>
      <c r="BD54" s="4">
        <f t="shared" si="80"/>
        <v>3.2756672111285581</v>
      </c>
      <c r="BE54" s="4">
        <f t="shared" si="80"/>
        <v>3.2756672111285581</v>
      </c>
      <c r="BF54" s="4">
        <f t="shared" si="80"/>
        <v>3.2756672111285581</v>
      </c>
      <c r="BG54" s="4">
        <f t="shared" si="80"/>
        <v>3.2756672111285581</v>
      </c>
      <c r="BH54" s="4">
        <f t="shared" si="80"/>
        <v>3.2756672111285581</v>
      </c>
      <c r="BI54" s="4">
        <f t="shared" si="80"/>
        <v>3.2756672111285581</v>
      </c>
      <c r="BJ54" s="4">
        <f t="shared" si="80"/>
        <v>3.2756672111285581</v>
      </c>
      <c r="BK54" s="4">
        <f t="shared" si="80"/>
        <v>3.2756672111285581</v>
      </c>
      <c r="BL54" s="4">
        <f t="shared" si="80"/>
        <v>3.2756672111285581</v>
      </c>
      <c r="BM54" s="4">
        <f t="shared" si="80"/>
        <v>3.2756672111285581</v>
      </c>
      <c r="BN54" s="4">
        <f t="shared" si="80"/>
        <v>3.2756672111285581</v>
      </c>
      <c r="BO54" s="4">
        <f t="shared" si="80"/>
        <v>3.2756672111285581</v>
      </c>
      <c r="BP54" s="4">
        <f t="shared" si="80"/>
        <v>3.2756672111285581</v>
      </c>
      <c r="BQ54" s="4">
        <f t="shared" ref="BQ54:EB54" si="81">SUM($E$53:$FZ$53)/178</f>
        <v>3.2756672111285581</v>
      </c>
      <c r="BR54" s="4">
        <f t="shared" si="81"/>
        <v>3.2756672111285581</v>
      </c>
      <c r="BS54" s="4">
        <f t="shared" si="81"/>
        <v>3.2756672111285581</v>
      </c>
      <c r="BT54" s="4">
        <f t="shared" si="81"/>
        <v>3.2756672111285581</v>
      </c>
      <c r="BU54" s="4">
        <f t="shared" si="81"/>
        <v>3.2756672111285581</v>
      </c>
      <c r="BV54" s="4">
        <f t="shared" si="81"/>
        <v>3.2756672111285581</v>
      </c>
      <c r="BW54" s="4">
        <f t="shared" si="81"/>
        <v>3.2756672111285581</v>
      </c>
      <c r="BX54" s="4">
        <f t="shared" si="81"/>
        <v>3.2756672111285581</v>
      </c>
      <c r="BY54" s="4">
        <f t="shared" si="81"/>
        <v>3.2756672111285581</v>
      </c>
      <c r="BZ54" s="4">
        <f t="shared" si="81"/>
        <v>3.2756672111285581</v>
      </c>
      <c r="CA54" s="4">
        <f t="shared" si="81"/>
        <v>3.2756672111285581</v>
      </c>
      <c r="CB54" s="4">
        <f t="shared" si="81"/>
        <v>3.2756672111285581</v>
      </c>
      <c r="CC54" s="4">
        <f t="shared" si="81"/>
        <v>3.2756672111285581</v>
      </c>
      <c r="CD54" s="4">
        <f t="shared" si="81"/>
        <v>3.2756672111285581</v>
      </c>
      <c r="CE54" s="4">
        <f t="shared" si="81"/>
        <v>3.2756672111285581</v>
      </c>
      <c r="CF54" s="4">
        <f t="shared" si="81"/>
        <v>3.2756672111285581</v>
      </c>
      <c r="CG54" s="4">
        <f t="shared" si="81"/>
        <v>3.2756672111285581</v>
      </c>
      <c r="CH54" s="4">
        <f t="shared" si="81"/>
        <v>3.2756672111285581</v>
      </c>
      <c r="CI54" s="4">
        <f t="shared" si="81"/>
        <v>3.2756672111285581</v>
      </c>
      <c r="CJ54" s="4">
        <f t="shared" si="81"/>
        <v>3.2756672111285581</v>
      </c>
      <c r="CK54" s="4">
        <f t="shared" si="81"/>
        <v>3.2756672111285581</v>
      </c>
      <c r="CL54" s="4">
        <f t="shared" si="81"/>
        <v>3.2756672111285581</v>
      </c>
      <c r="CM54" s="4">
        <f t="shared" si="81"/>
        <v>3.2756672111285581</v>
      </c>
      <c r="CN54" s="4">
        <f t="shared" si="81"/>
        <v>3.2756672111285581</v>
      </c>
      <c r="CO54" s="4">
        <f t="shared" si="81"/>
        <v>3.2756672111285581</v>
      </c>
      <c r="CP54" s="4">
        <f t="shared" si="81"/>
        <v>3.2756672111285581</v>
      </c>
      <c r="CQ54" s="4">
        <f t="shared" si="81"/>
        <v>3.2756672111285581</v>
      </c>
      <c r="CR54" s="4">
        <f t="shared" si="81"/>
        <v>3.2756672111285581</v>
      </c>
      <c r="CS54" s="4">
        <f t="shared" si="81"/>
        <v>3.2756672111285581</v>
      </c>
      <c r="CT54" s="4">
        <f t="shared" si="81"/>
        <v>3.2756672111285581</v>
      </c>
      <c r="CU54" s="4">
        <f t="shared" si="81"/>
        <v>3.2756672111285581</v>
      </c>
      <c r="CV54" s="4">
        <f t="shared" si="81"/>
        <v>3.2756672111285581</v>
      </c>
      <c r="CW54" s="4">
        <f t="shared" si="81"/>
        <v>3.2756672111285581</v>
      </c>
      <c r="CX54" s="4">
        <f t="shared" si="81"/>
        <v>3.2756672111285581</v>
      </c>
      <c r="CY54" s="4">
        <f t="shared" si="81"/>
        <v>3.2756672111285581</v>
      </c>
      <c r="CZ54" s="4">
        <f t="shared" si="81"/>
        <v>3.2756672111285581</v>
      </c>
      <c r="DA54" s="4">
        <f t="shared" si="81"/>
        <v>3.2756672111285581</v>
      </c>
      <c r="DB54" s="4">
        <f t="shared" si="81"/>
        <v>3.2756672111285581</v>
      </c>
      <c r="DC54" s="4">
        <f t="shared" si="81"/>
        <v>3.2756672111285581</v>
      </c>
      <c r="DD54" s="4">
        <f t="shared" si="81"/>
        <v>3.2756672111285581</v>
      </c>
      <c r="DE54" s="4">
        <f t="shared" si="81"/>
        <v>3.2756672111285581</v>
      </c>
      <c r="DF54" s="4">
        <f t="shared" si="81"/>
        <v>3.2756672111285581</v>
      </c>
      <c r="DG54" s="4">
        <f t="shared" si="81"/>
        <v>3.2756672111285581</v>
      </c>
      <c r="DH54" s="4">
        <f t="shared" si="81"/>
        <v>3.2756672111285581</v>
      </c>
      <c r="DI54" s="4">
        <f t="shared" si="81"/>
        <v>3.2756672111285581</v>
      </c>
      <c r="DJ54" s="4">
        <f t="shared" si="81"/>
        <v>3.2756672111285581</v>
      </c>
      <c r="DK54" s="4">
        <f t="shared" si="81"/>
        <v>3.2756672111285581</v>
      </c>
      <c r="DL54" s="4">
        <f t="shared" si="81"/>
        <v>3.2756672111285581</v>
      </c>
      <c r="DM54" s="4">
        <f t="shared" si="81"/>
        <v>3.2756672111285581</v>
      </c>
      <c r="DN54" s="4">
        <f t="shared" si="81"/>
        <v>3.2756672111285581</v>
      </c>
      <c r="DO54" s="4">
        <f t="shared" si="81"/>
        <v>3.2756672111285581</v>
      </c>
      <c r="DP54" s="4">
        <f t="shared" si="81"/>
        <v>3.2756672111285581</v>
      </c>
      <c r="DQ54" s="4">
        <f t="shared" si="81"/>
        <v>3.2756672111285581</v>
      </c>
      <c r="DR54" s="4">
        <f t="shared" si="81"/>
        <v>3.2756672111285581</v>
      </c>
      <c r="DS54" s="4">
        <f t="shared" si="81"/>
        <v>3.2756672111285581</v>
      </c>
      <c r="DT54" s="4">
        <f t="shared" si="81"/>
        <v>3.2756672111285581</v>
      </c>
      <c r="DU54" s="4">
        <f t="shared" si="81"/>
        <v>3.2756672111285581</v>
      </c>
      <c r="DV54" s="4">
        <f t="shared" si="81"/>
        <v>3.2756672111285581</v>
      </c>
      <c r="DW54" s="4">
        <f t="shared" si="81"/>
        <v>3.2756672111285581</v>
      </c>
      <c r="DX54" s="4">
        <f t="shared" si="81"/>
        <v>3.2756672111285581</v>
      </c>
      <c r="DY54" s="4">
        <f t="shared" si="81"/>
        <v>3.2756672111285581</v>
      </c>
      <c r="DZ54" s="4">
        <f t="shared" si="81"/>
        <v>3.2756672111285581</v>
      </c>
      <c r="EA54" s="4">
        <f t="shared" si="81"/>
        <v>3.2756672111285581</v>
      </c>
      <c r="EB54" s="4">
        <f t="shared" si="81"/>
        <v>3.2756672111285581</v>
      </c>
      <c r="EC54" s="4">
        <f t="shared" ref="EC54:GB54" si="82">SUM($E$53:$FZ$53)/178</f>
        <v>3.2756672111285581</v>
      </c>
      <c r="ED54" s="4">
        <f t="shared" si="82"/>
        <v>3.2756672111285581</v>
      </c>
      <c r="EE54" s="4">
        <f t="shared" si="82"/>
        <v>3.2756672111285581</v>
      </c>
      <c r="EF54" s="4">
        <f t="shared" si="82"/>
        <v>3.2756672111285581</v>
      </c>
      <c r="EG54" s="4">
        <f t="shared" si="82"/>
        <v>3.2756672111285581</v>
      </c>
      <c r="EH54" s="4">
        <f t="shared" si="82"/>
        <v>3.2756672111285581</v>
      </c>
      <c r="EI54" s="4">
        <f t="shared" si="82"/>
        <v>3.2756672111285581</v>
      </c>
      <c r="EJ54" s="4">
        <f t="shared" si="82"/>
        <v>3.2756672111285581</v>
      </c>
      <c r="EK54" s="4">
        <f t="shared" si="82"/>
        <v>3.2756672111285581</v>
      </c>
      <c r="EL54" s="4">
        <f t="shared" si="82"/>
        <v>3.2756672111285581</v>
      </c>
      <c r="EM54" s="4">
        <f t="shared" si="82"/>
        <v>3.2756672111285581</v>
      </c>
      <c r="EN54" s="4">
        <f t="shared" si="82"/>
        <v>3.2756672111285581</v>
      </c>
      <c r="EO54" s="4">
        <f t="shared" si="82"/>
        <v>3.2756672111285581</v>
      </c>
      <c r="EP54" s="4">
        <f t="shared" si="82"/>
        <v>3.2756672111285581</v>
      </c>
      <c r="EQ54" s="4">
        <f t="shared" si="82"/>
        <v>3.2756672111285581</v>
      </c>
      <c r="ER54" s="4">
        <f t="shared" si="82"/>
        <v>3.2756672111285581</v>
      </c>
      <c r="ES54" s="4">
        <f t="shared" si="82"/>
        <v>3.2756672111285581</v>
      </c>
      <c r="ET54" s="4">
        <f t="shared" si="82"/>
        <v>3.2756672111285581</v>
      </c>
      <c r="EU54" s="4">
        <f t="shared" si="82"/>
        <v>3.2756672111285581</v>
      </c>
      <c r="EV54" s="4">
        <f t="shared" si="82"/>
        <v>3.2756672111285581</v>
      </c>
      <c r="EW54" s="4">
        <f t="shared" si="82"/>
        <v>3.2756672111285581</v>
      </c>
      <c r="EX54" s="4">
        <f t="shared" si="82"/>
        <v>3.2756672111285581</v>
      </c>
      <c r="EY54" s="4">
        <f t="shared" si="82"/>
        <v>3.2756672111285581</v>
      </c>
      <c r="EZ54" s="4">
        <f t="shared" si="82"/>
        <v>3.2756672111285581</v>
      </c>
      <c r="FA54" s="4">
        <f t="shared" si="82"/>
        <v>3.2756672111285581</v>
      </c>
      <c r="FB54" s="4">
        <f t="shared" si="82"/>
        <v>3.2756672111285581</v>
      </c>
      <c r="FC54" s="4">
        <f t="shared" si="82"/>
        <v>3.2756672111285581</v>
      </c>
      <c r="FD54" s="4">
        <f t="shared" si="82"/>
        <v>3.2756672111285581</v>
      </c>
      <c r="FE54" s="4">
        <f t="shared" si="82"/>
        <v>3.2756672111285581</v>
      </c>
      <c r="FF54" s="4">
        <f t="shared" si="82"/>
        <v>3.2756672111285581</v>
      </c>
      <c r="FG54" s="4">
        <f t="shared" si="82"/>
        <v>3.2756672111285581</v>
      </c>
      <c r="FH54" s="4">
        <f t="shared" si="82"/>
        <v>3.2756672111285581</v>
      </c>
      <c r="FI54" s="4">
        <f t="shared" si="82"/>
        <v>3.2756672111285581</v>
      </c>
      <c r="FJ54" s="4">
        <f t="shared" si="82"/>
        <v>3.2756672111285581</v>
      </c>
      <c r="FK54" s="4">
        <f t="shared" si="82"/>
        <v>3.2756672111285581</v>
      </c>
      <c r="FL54" s="4">
        <f t="shared" si="82"/>
        <v>3.2756672111285581</v>
      </c>
      <c r="FM54" s="4">
        <f t="shared" si="82"/>
        <v>3.2756672111285581</v>
      </c>
      <c r="FN54" s="4">
        <f t="shared" si="82"/>
        <v>3.2756672111285581</v>
      </c>
      <c r="FO54" s="4">
        <f t="shared" si="82"/>
        <v>3.2756672111285581</v>
      </c>
      <c r="FP54" s="4">
        <f t="shared" si="82"/>
        <v>3.2756672111285581</v>
      </c>
      <c r="FQ54" s="4">
        <f t="shared" si="82"/>
        <v>3.2756672111285581</v>
      </c>
      <c r="FR54" s="4">
        <f t="shared" si="82"/>
        <v>3.2756672111285581</v>
      </c>
      <c r="FS54" s="4">
        <f t="shared" si="82"/>
        <v>3.2756672111285581</v>
      </c>
      <c r="FT54" s="4">
        <f t="shared" si="82"/>
        <v>3.2756672111285581</v>
      </c>
      <c r="FU54" s="4">
        <f t="shared" si="82"/>
        <v>3.2756672111285581</v>
      </c>
      <c r="FV54" s="4">
        <f t="shared" si="82"/>
        <v>3.2756672111285581</v>
      </c>
      <c r="FW54" s="4">
        <f t="shared" si="82"/>
        <v>3.2756672111285581</v>
      </c>
      <c r="FX54" s="4">
        <f t="shared" si="82"/>
        <v>3.2756672111285581</v>
      </c>
      <c r="FY54" s="4">
        <f t="shared" si="82"/>
        <v>3.2756672111285581</v>
      </c>
      <c r="FZ54" s="4">
        <f t="shared" si="82"/>
        <v>3.2756672111285581</v>
      </c>
      <c r="GA54" s="4">
        <f t="shared" si="82"/>
        <v>3.2756672111285581</v>
      </c>
      <c r="GB54" s="4">
        <f t="shared" si="82"/>
        <v>3.2756672111285581</v>
      </c>
      <c r="GC54" s="4"/>
      <c r="GD54" s="4"/>
      <c r="GE54" s="4"/>
      <c r="GF54" s="4"/>
      <c r="GG54" s="4"/>
      <c r="GH54" s="4">
        <f>SUM($E$53:$FZ$53)/177</f>
        <v>3.294173805541714</v>
      </c>
      <c r="GI54" s="84"/>
    </row>
    <row r="55" spans="1:256" ht="27" customHeight="1">
      <c r="B55" s="33" t="s">
        <v>586</v>
      </c>
      <c r="E55" s="24">
        <f t="shared" ref="E55:BP55" si="83">+E27/(E18-E17)</f>
        <v>9.5396897972054155</v>
      </c>
      <c r="F55" s="24">
        <f t="shared" si="83"/>
        <v>7.7573808948917238</v>
      </c>
      <c r="G55" s="24">
        <f t="shared" si="83"/>
        <v>9.193820267119504</v>
      </c>
      <c r="H55" s="24">
        <f t="shared" si="83"/>
        <v>4.8011576273335281</v>
      </c>
      <c r="I55" s="24">
        <f t="shared" si="83"/>
        <v>2.0952050305275791</v>
      </c>
      <c r="J55" s="24">
        <f t="shared" si="83"/>
        <v>3.0598937461357028</v>
      </c>
      <c r="K55" s="24">
        <f t="shared" si="83"/>
        <v>10.384664051435662</v>
      </c>
      <c r="L55" s="24">
        <f t="shared" si="83"/>
        <v>3.3352828327818784</v>
      </c>
      <c r="M55" s="24">
        <f t="shared" si="83"/>
        <v>2.8852003755364808</v>
      </c>
      <c r="N55" s="24">
        <f t="shared" si="83"/>
        <v>8.2664933708681438</v>
      </c>
      <c r="O55" s="24">
        <f t="shared" si="83"/>
        <v>11.384739042350233</v>
      </c>
      <c r="P55" s="24">
        <f t="shared" si="83"/>
        <v>5.4653461448398417</v>
      </c>
      <c r="Q55" s="24">
        <f t="shared" si="83"/>
        <v>6.3367427532771519</v>
      </c>
      <c r="R55" s="24">
        <f t="shared" si="83"/>
        <v>2.4078131496109756</v>
      </c>
      <c r="S55" s="24">
        <f t="shared" si="83"/>
        <v>5.5710419227916885</v>
      </c>
      <c r="T55" s="24">
        <f t="shared" si="83"/>
        <v>2.0689904298375055</v>
      </c>
      <c r="U55" s="24">
        <f t="shared" si="83"/>
        <v>3.6668302951034089</v>
      </c>
      <c r="V55" s="24">
        <f t="shared" si="83"/>
        <v>2.1485238181125874</v>
      </c>
      <c r="W55" s="24">
        <f t="shared" si="83"/>
        <v>1.3437687852222919</v>
      </c>
      <c r="X55" s="24">
        <f t="shared" si="83"/>
        <v>2.374303546831956</v>
      </c>
      <c r="Y55" s="24">
        <f t="shared" si="83"/>
        <v>1.7796624119411313</v>
      </c>
      <c r="Z55" s="24">
        <f t="shared" si="83"/>
        <v>2.7966430127606596</v>
      </c>
      <c r="AA55" s="24">
        <f t="shared" si="83"/>
        <v>2.1038534912028326</v>
      </c>
      <c r="AB55" s="24">
        <f>+AB27/(AB18-AB17)</f>
        <v>2.5395707293412118</v>
      </c>
      <c r="AC55" s="24">
        <f t="shared" si="83"/>
        <v>4.6983171668996784</v>
      </c>
      <c r="AD55" s="24">
        <f t="shared" si="83"/>
        <v>6.6514356347438754</v>
      </c>
      <c r="AE55" s="24">
        <f t="shared" si="83"/>
        <v>4.8328523800184913</v>
      </c>
      <c r="AF55" s="24">
        <f t="shared" si="83"/>
        <v>3.7145880280057497</v>
      </c>
      <c r="AG55" s="24">
        <f t="shared" si="83"/>
        <v>2.7231722692515512</v>
      </c>
      <c r="AH55" s="24">
        <f t="shared" si="83"/>
        <v>1.4794362118138251</v>
      </c>
      <c r="AI55" s="24">
        <f t="shared" si="83"/>
        <v>2.7422423576544044</v>
      </c>
      <c r="AJ55" s="24">
        <f t="shared" si="83"/>
        <v>3.2990835878922522</v>
      </c>
      <c r="AK55" s="24">
        <f t="shared" si="83"/>
        <v>2.6611567387513988</v>
      </c>
      <c r="AL55" s="24">
        <f t="shared" si="83"/>
        <v>3.0357338016094686</v>
      </c>
      <c r="AM55" s="24">
        <f t="shared" si="83"/>
        <v>1.6262303237303237</v>
      </c>
      <c r="AN55" s="24">
        <f t="shared" si="83"/>
        <v>6.392656275108469</v>
      </c>
      <c r="AO55" s="24">
        <f t="shared" si="83"/>
        <v>2.6865173467161245</v>
      </c>
      <c r="AP55" s="24">
        <f t="shared" si="83"/>
        <v>2.7206927483193444</v>
      </c>
      <c r="AQ55" s="24">
        <f t="shared" si="83"/>
        <v>3.6818987657294575</v>
      </c>
      <c r="AR55" s="24">
        <f t="shared" si="83"/>
        <v>8.9578466564744055</v>
      </c>
      <c r="AS55" s="24">
        <f t="shared" si="83"/>
        <v>2.9017528816069671</v>
      </c>
      <c r="AT55" s="24">
        <f t="shared" si="83"/>
        <v>5.6696556246483265</v>
      </c>
      <c r="AU55" s="24">
        <f t="shared" si="83"/>
        <v>5.8456805753138639</v>
      </c>
      <c r="AV55" s="24">
        <f t="shared" si="83"/>
        <v>3.2267232014577565</v>
      </c>
      <c r="AW55" s="24">
        <f t="shared" si="83"/>
        <v>-12.487971300448431</v>
      </c>
      <c r="AX55" s="24">
        <f t="shared" si="83"/>
        <v>2.6140669744248051</v>
      </c>
      <c r="AY55" s="24">
        <f t="shared" si="83"/>
        <v>2.4732367407803078</v>
      </c>
      <c r="AZ55" s="24">
        <f t="shared" si="83"/>
        <v>2.6245157102051415</v>
      </c>
      <c r="BA55" s="24">
        <f t="shared" si="83"/>
        <v>2.4914796743702072</v>
      </c>
      <c r="BB55" s="24">
        <f t="shared" si="83"/>
        <v>5.7610086147506276</v>
      </c>
      <c r="BC55" s="24">
        <f t="shared" si="83"/>
        <v>4.8154703924153681</v>
      </c>
      <c r="BD55" s="24">
        <f t="shared" si="83"/>
        <v>4.7223098739984195</v>
      </c>
      <c r="BE55" s="24">
        <f t="shared" si="83"/>
        <v>3.9194052047586463</v>
      </c>
      <c r="BF55" s="24">
        <f t="shared" si="83"/>
        <v>3.6049582467339665</v>
      </c>
      <c r="BG55" s="24">
        <f t="shared" si="83"/>
        <v>-9.5505300719424469</v>
      </c>
      <c r="BH55" s="24">
        <f t="shared" si="83"/>
        <v>4.2350727632172553</v>
      </c>
      <c r="BI55" s="24">
        <f t="shared" si="83"/>
        <v>4.7447459018607034</v>
      </c>
      <c r="BJ55" s="24">
        <f t="shared" si="83"/>
        <v>4.0907806172322303</v>
      </c>
      <c r="BK55" s="24">
        <f t="shared" si="83"/>
        <v>2.7710256240991957</v>
      </c>
      <c r="BL55" s="24">
        <f t="shared" si="83"/>
        <v>4.7065794967226831</v>
      </c>
      <c r="BM55" s="24">
        <f t="shared" si="83"/>
        <v>5.1042711759076278</v>
      </c>
      <c r="BN55" s="24">
        <f t="shared" si="83"/>
        <v>1.6406104472095602</v>
      </c>
      <c r="BO55" s="24">
        <f t="shared" si="83"/>
        <v>1.9286393450177417</v>
      </c>
      <c r="BP55" s="24">
        <f t="shared" si="83"/>
        <v>3.4007385080082235</v>
      </c>
      <c r="BQ55" s="24">
        <f t="shared" ref="BQ55:EB55" si="84">+BQ27/(BQ18-BQ17)</f>
        <v>3.2734389667165469</v>
      </c>
      <c r="BR55" s="24">
        <f t="shared" si="84"/>
        <v>3.1063291233239663</v>
      </c>
      <c r="BS55" s="24">
        <f t="shared" si="84"/>
        <v>3.9179035593475673</v>
      </c>
      <c r="BT55" s="24">
        <f t="shared" si="84"/>
        <v>3.8455655190712723</v>
      </c>
      <c r="BU55" s="24">
        <f t="shared" si="84"/>
        <v>2.2406548796834111</v>
      </c>
      <c r="BV55" s="24">
        <f t="shared" si="84"/>
        <v>3.9594553411487268</v>
      </c>
      <c r="BW55" s="24">
        <f t="shared" si="84"/>
        <v>5.3213848953487695</v>
      </c>
      <c r="BX55" s="24">
        <f t="shared" si="84"/>
        <v>4.0833699428890933</v>
      </c>
      <c r="BY55" s="24">
        <f t="shared" si="84"/>
        <v>3.478515133654613</v>
      </c>
      <c r="BZ55" s="24">
        <f t="shared" si="84"/>
        <v>0.11836283185840708</v>
      </c>
      <c r="CA55" s="24">
        <f t="shared" si="84"/>
        <v>4.3979759735319615</v>
      </c>
      <c r="CB55" s="24">
        <f t="shared" si="84"/>
        <v>2.3907077469599671</v>
      </c>
      <c r="CC55" s="24">
        <f t="shared" si="84"/>
        <v>-6.9673623398413662</v>
      </c>
      <c r="CD55" s="24">
        <f t="shared" si="84"/>
        <v>5.0865303471258736</v>
      </c>
      <c r="CE55" s="24">
        <f t="shared" si="84"/>
        <v>2.2311541803539261</v>
      </c>
      <c r="CF55" s="24">
        <f t="shared" si="84"/>
        <v>1.0444973269005084</v>
      </c>
      <c r="CG55" s="24">
        <f t="shared" si="84"/>
        <v>1.6428045161846365</v>
      </c>
      <c r="CH55" s="24">
        <f t="shared" si="84"/>
        <v>1.4168414049094793</v>
      </c>
      <c r="CI55" s="24">
        <f t="shared" si="84"/>
        <v>2.4133566677225211</v>
      </c>
      <c r="CJ55" s="24">
        <f t="shared" si="84"/>
        <v>1.1185818094705742</v>
      </c>
      <c r="CK55" s="24">
        <f t="shared" si="84"/>
        <v>-2.7592062779463791</v>
      </c>
      <c r="CL55" s="24">
        <f t="shared" si="84"/>
        <v>3.9088725088725091</v>
      </c>
      <c r="CM55" s="24">
        <f t="shared" si="84"/>
        <v>2.5808517822856665</v>
      </c>
      <c r="CN55" s="24">
        <f t="shared" si="84"/>
        <v>5.9564371991171203</v>
      </c>
      <c r="CO55" s="24">
        <f t="shared" si="84"/>
        <v>3.1588700840033677</v>
      </c>
      <c r="CP55" s="24">
        <f t="shared" si="84"/>
        <v>4.2280560485606085</v>
      </c>
      <c r="CQ55" s="24">
        <f t="shared" si="84"/>
        <v>4.0980762385867671</v>
      </c>
      <c r="CR55" s="24">
        <f t="shared" si="84"/>
        <v>3.8996849316555746</v>
      </c>
      <c r="CS55" s="24">
        <f t="shared" si="84"/>
        <v>6.980804631537632</v>
      </c>
      <c r="CT55" s="24">
        <f t="shared" si="84"/>
        <v>3.938725174957443</v>
      </c>
      <c r="CU55" s="24">
        <f t="shared" si="84"/>
        <v>3.28330410382322</v>
      </c>
      <c r="CV55" s="24">
        <f t="shared" si="84"/>
        <v>5.3216673474389342</v>
      </c>
      <c r="CW55" s="24">
        <f t="shared" si="84"/>
        <v>-3.2617154038482443</v>
      </c>
      <c r="CX55" s="24">
        <f t="shared" si="84"/>
        <v>0.79717347429120611</v>
      </c>
      <c r="CY55" s="24">
        <f t="shared" si="84"/>
        <v>1.899737948955099</v>
      </c>
      <c r="CZ55" s="24">
        <f t="shared" si="84"/>
        <v>1.4273135201177933</v>
      </c>
      <c r="DA55" s="24">
        <f t="shared" si="84"/>
        <v>1.6780191039839858</v>
      </c>
      <c r="DB55" s="24">
        <f t="shared" si="84"/>
        <v>5.431173899341653</v>
      </c>
      <c r="DC55" s="24">
        <f t="shared" si="84"/>
        <v>2.4109619518486674</v>
      </c>
      <c r="DD55" s="24">
        <f t="shared" si="84"/>
        <v>2.8975664479670513</v>
      </c>
      <c r="DE55" s="24">
        <f t="shared" si="84"/>
        <v>2.2650207088538838</v>
      </c>
      <c r="DF55" s="24">
        <f t="shared" si="84"/>
        <v>4.9972143953131534</v>
      </c>
      <c r="DG55" s="24">
        <f t="shared" si="84"/>
        <v>2.6662454484153741</v>
      </c>
      <c r="DH55" s="24">
        <f t="shared" si="84"/>
        <v>2.7858228706153141</v>
      </c>
      <c r="DI55" s="24" t="e">
        <f t="shared" si="84"/>
        <v>#DIV/0!</v>
      </c>
      <c r="DJ55" s="24">
        <f t="shared" si="84"/>
        <v>3.3523440535991629</v>
      </c>
      <c r="DK55" s="24">
        <f t="shared" si="84"/>
        <v>2.6163597453963088</v>
      </c>
      <c r="DL55" s="24">
        <f t="shared" si="84"/>
        <v>2.2885258934888184</v>
      </c>
      <c r="DM55" s="24">
        <f t="shared" si="84"/>
        <v>2.2529723237597912</v>
      </c>
      <c r="DN55" s="24">
        <f t="shared" si="84"/>
        <v>3.2466986840345635</v>
      </c>
      <c r="DO55" s="24">
        <f t="shared" si="84"/>
        <v>2.7235256968974113</v>
      </c>
      <c r="DP55" s="24">
        <f t="shared" si="84"/>
        <v>4.0363916823748855</v>
      </c>
      <c r="DQ55" s="24">
        <f t="shared" si="84"/>
        <v>3.0992661933394228</v>
      </c>
      <c r="DR55" s="24">
        <f t="shared" si="84"/>
        <v>1.7519277373870896</v>
      </c>
      <c r="DS55" s="24">
        <f t="shared" si="84"/>
        <v>2.3014922223090752</v>
      </c>
      <c r="DT55" s="24">
        <f t="shared" si="84"/>
        <v>3.276904455640119</v>
      </c>
      <c r="DU55" s="24">
        <f t="shared" si="84"/>
        <v>3.4674599298924216</v>
      </c>
      <c r="DV55" s="24">
        <f t="shared" si="84"/>
        <v>1.7374066461116819</v>
      </c>
      <c r="DW55" s="24">
        <f t="shared" si="84"/>
        <v>2.3890684689295769</v>
      </c>
      <c r="DX55" s="24">
        <f t="shared" si="84"/>
        <v>2.3242721360680343</v>
      </c>
      <c r="DY55" s="24">
        <f t="shared" si="84"/>
        <v>2.225911112924948</v>
      </c>
      <c r="DZ55" s="24">
        <f t="shared" si="84"/>
        <v>2.7311299195937369</v>
      </c>
      <c r="EA55" s="24">
        <f t="shared" si="84"/>
        <v>3.4348415223282669</v>
      </c>
      <c r="EB55" s="24">
        <f t="shared" si="84"/>
        <v>2.621613501771709</v>
      </c>
      <c r="EC55" s="24">
        <f t="shared" ref="EC55:ES55" si="85">+EC27/(EC18-EC17)</f>
        <v>2.5027768255542178</v>
      </c>
      <c r="ED55" s="24">
        <f t="shared" si="85"/>
        <v>2.7095228703813712</v>
      </c>
      <c r="EE55" s="24">
        <f t="shared" si="85"/>
        <v>1.7802884864165589</v>
      </c>
      <c r="EF55" s="24">
        <f t="shared" si="85"/>
        <v>7.9227770488494142</v>
      </c>
      <c r="EG55" s="24">
        <f t="shared" si="85"/>
        <v>1.9364232405663668</v>
      </c>
      <c r="EH55" s="24">
        <f t="shared" si="85"/>
        <v>2.8783038363713436</v>
      </c>
      <c r="EI55" s="24">
        <f t="shared" si="85"/>
        <v>3.235456507662422</v>
      </c>
      <c r="EJ55" s="24">
        <f t="shared" si="85"/>
        <v>3.1868107738243343</v>
      </c>
      <c r="EK55" s="24">
        <f t="shared" si="85"/>
        <v>6.1995048591881119</v>
      </c>
      <c r="EL55" s="24">
        <f t="shared" si="85"/>
        <v>2.8002752091831549</v>
      </c>
      <c r="EM55" s="24">
        <f t="shared" si="85"/>
        <v>2.2744275849255255</v>
      </c>
      <c r="EN55" s="24">
        <f t="shared" si="85"/>
        <v>2.9542665496489464</v>
      </c>
      <c r="EO55" s="24">
        <f t="shared" si="85"/>
        <v>2.2611355368303228</v>
      </c>
      <c r="EP55" s="24">
        <f t="shared" si="85"/>
        <v>4.6802833275692359</v>
      </c>
      <c r="EQ55" s="24">
        <f t="shared" si="85"/>
        <v>2.762757681343047</v>
      </c>
      <c r="ER55" s="24">
        <f t="shared" si="85"/>
        <v>3.2750743932814599</v>
      </c>
      <c r="ES55" s="24">
        <f t="shared" si="85"/>
        <v>5.2084136694620744</v>
      </c>
      <c r="ET55" s="24">
        <f>+ET27/(ET18-ET17)</f>
        <v>2.4543595861964813</v>
      </c>
      <c r="EU55" s="24">
        <f>+EU27/(EU18-EU17)</f>
        <v>-61.668326585695006</v>
      </c>
      <c r="EV55" s="24">
        <f>+EV27/(EV18-EV17)</f>
        <v>3.1289101577529816</v>
      </c>
      <c r="EW55" s="24">
        <f>+EW27/(EW18-EW17)</f>
        <v>2.9194190215739897</v>
      </c>
      <c r="EX55" s="24">
        <v>0</v>
      </c>
      <c r="EY55" s="24">
        <f t="shared" ref="EY55:FZ55" si="86">+EY27/(EY18-EY17)</f>
        <v>6.0794452932189449</v>
      </c>
      <c r="EZ55" s="24">
        <f t="shared" si="86"/>
        <v>3.712989910748933</v>
      </c>
      <c r="FA55" s="24">
        <f t="shared" si="86"/>
        <v>1.303107490201771</v>
      </c>
      <c r="FB55" s="24">
        <f t="shared" si="86"/>
        <v>2.2717604030421934</v>
      </c>
      <c r="FC55" s="24">
        <f t="shared" si="86"/>
        <v>4.4621621844734873</v>
      </c>
      <c r="FD55" s="24">
        <f t="shared" si="86"/>
        <v>2.4258437002706437</v>
      </c>
      <c r="FE55" s="24">
        <f t="shared" si="86"/>
        <v>11.51032700115166</v>
      </c>
      <c r="FF55" s="24">
        <f t="shared" si="86"/>
        <v>2.5014199231796925</v>
      </c>
      <c r="FG55" s="24">
        <f t="shared" si="86"/>
        <v>3.0090636608985557</v>
      </c>
      <c r="FH55" s="24">
        <f t="shared" si="86"/>
        <v>2.9532589045655904</v>
      </c>
      <c r="FI55" s="24">
        <f t="shared" si="86"/>
        <v>1.4902238879331531</v>
      </c>
      <c r="FJ55" s="24">
        <f t="shared" si="86"/>
        <v>2.0281807802503176</v>
      </c>
      <c r="FK55" s="24">
        <f t="shared" si="86"/>
        <v>3.187141164251309</v>
      </c>
      <c r="FL55" s="24">
        <f t="shared" si="86"/>
        <v>2.9424338932483245</v>
      </c>
      <c r="FM55" s="24">
        <f t="shared" si="86"/>
        <v>2.4040886123367544</v>
      </c>
      <c r="FN55" s="24">
        <f t="shared" si="86"/>
        <v>3.3512185442647895</v>
      </c>
      <c r="FO55" s="24">
        <f t="shared" si="86"/>
        <v>3.1194056868082738</v>
      </c>
      <c r="FP55" s="24">
        <f t="shared" si="86"/>
        <v>5.9885331675809663</v>
      </c>
      <c r="FQ55" s="24">
        <f t="shared" si="86"/>
        <v>3.7094486978875603</v>
      </c>
      <c r="FR55" s="24">
        <f t="shared" si="86"/>
        <v>4.6468443405176743</v>
      </c>
      <c r="FS55" s="24">
        <f t="shared" si="86"/>
        <v>2.2062745502318228</v>
      </c>
      <c r="FT55" s="24">
        <f t="shared" si="86"/>
        <v>3.9846251203741918</v>
      </c>
      <c r="FU55" s="24">
        <f t="shared" si="86"/>
        <v>2.4286373940469153</v>
      </c>
      <c r="FV55" s="24">
        <f t="shared" si="86"/>
        <v>1.7533971696813433</v>
      </c>
      <c r="FW55" s="24">
        <f t="shared" si="86"/>
        <v>2.7774706611305029</v>
      </c>
      <c r="FX55" s="24">
        <f t="shared" si="86"/>
        <v>2.4203641787372758</v>
      </c>
      <c r="FY55" s="24">
        <f t="shared" si="86"/>
        <v>2.4774369274047419</v>
      </c>
      <c r="FZ55" s="24">
        <f t="shared" si="86"/>
        <v>2.1176538235020614</v>
      </c>
      <c r="GA55" s="24">
        <f>+GA27/(GA18-GA17)</f>
        <v>4.5226878363842209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4.9297536945574247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7">SUM($E$55:$FZ$55)/177</f>
        <v>#DIV/0!</v>
      </c>
      <c r="F56" s="4" t="e">
        <f t="shared" si="87"/>
        <v>#DIV/0!</v>
      </c>
      <c r="G56" s="4" t="e">
        <f t="shared" si="87"/>
        <v>#DIV/0!</v>
      </c>
      <c r="H56" s="4" t="e">
        <f t="shared" si="87"/>
        <v>#DIV/0!</v>
      </c>
      <c r="I56" s="4" t="e">
        <f t="shared" si="87"/>
        <v>#DIV/0!</v>
      </c>
      <c r="J56" s="4" t="e">
        <f t="shared" si="87"/>
        <v>#DIV/0!</v>
      </c>
      <c r="K56" s="4" t="e">
        <f t="shared" si="87"/>
        <v>#DIV/0!</v>
      </c>
      <c r="L56" s="4" t="e">
        <f t="shared" si="87"/>
        <v>#DIV/0!</v>
      </c>
      <c r="M56" s="4" t="e">
        <f t="shared" si="87"/>
        <v>#DIV/0!</v>
      </c>
      <c r="N56" s="4" t="e">
        <f t="shared" si="87"/>
        <v>#DIV/0!</v>
      </c>
      <c r="O56" s="4" t="e">
        <f t="shared" si="87"/>
        <v>#DIV/0!</v>
      </c>
      <c r="P56" s="4" t="e">
        <f t="shared" si="87"/>
        <v>#DIV/0!</v>
      </c>
      <c r="Q56" s="4" t="e">
        <f t="shared" si="87"/>
        <v>#DIV/0!</v>
      </c>
      <c r="R56" s="4" t="e">
        <f t="shared" si="87"/>
        <v>#DIV/0!</v>
      </c>
      <c r="S56" s="4" t="e">
        <f t="shared" si="87"/>
        <v>#DIV/0!</v>
      </c>
      <c r="T56" s="4" t="e">
        <f t="shared" si="87"/>
        <v>#DIV/0!</v>
      </c>
      <c r="U56" s="4" t="e">
        <f t="shared" si="87"/>
        <v>#DIV/0!</v>
      </c>
      <c r="V56" s="4" t="e">
        <f t="shared" si="87"/>
        <v>#DIV/0!</v>
      </c>
      <c r="W56" s="4" t="e">
        <f t="shared" si="87"/>
        <v>#DIV/0!</v>
      </c>
      <c r="X56" s="4" t="e">
        <f t="shared" si="87"/>
        <v>#DIV/0!</v>
      </c>
      <c r="Y56" s="4" t="e">
        <f t="shared" si="87"/>
        <v>#DIV/0!</v>
      </c>
      <c r="Z56" s="4" t="e">
        <f t="shared" si="87"/>
        <v>#DIV/0!</v>
      </c>
      <c r="AA56" s="4" t="e">
        <f t="shared" si="87"/>
        <v>#DIV/0!</v>
      </c>
      <c r="AB56" s="4" t="e">
        <f t="shared" si="87"/>
        <v>#DIV/0!</v>
      </c>
      <c r="AC56" s="4" t="e">
        <f t="shared" si="87"/>
        <v>#DIV/0!</v>
      </c>
      <c r="AD56" s="4" t="e">
        <f t="shared" si="87"/>
        <v>#DIV/0!</v>
      </c>
      <c r="AE56" s="4" t="e">
        <f t="shared" si="87"/>
        <v>#DIV/0!</v>
      </c>
      <c r="AF56" s="4" t="e">
        <f t="shared" si="87"/>
        <v>#DIV/0!</v>
      </c>
      <c r="AG56" s="4" t="e">
        <f t="shared" si="87"/>
        <v>#DIV/0!</v>
      </c>
      <c r="AH56" s="4" t="e">
        <f t="shared" si="87"/>
        <v>#DIV/0!</v>
      </c>
      <c r="AI56" s="4" t="e">
        <f t="shared" si="87"/>
        <v>#DIV/0!</v>
      </c>
      <c r="AJ56" s="4" t="e">
        <f t="shared" si="87"/>
        <v>#DIV/0!</v>
      </c>
      <c r="AK56" s="4" t="e">
        <f t="shared" si="87"/>
        <v>#DIV/0!</v>
      </c>
      <c r="AL56" s="4" t="e">
        <f t="shared" si="87"/>
        <v>#DIV/0!</v>
      </c>
      <c r="AM56" s="4" t="e">
        <f t="shared" si="87"/>
        <v>#DIV/0!</v>
      </c>
      <c r="AN56" s="4" t="e">
        <f t="shared" si="87"/>
        <v>#DIV/0!</v>
      </c>
      <c r="AO56" s="4" t="e">
        <f t="shared" si="87"/>
        <v>#DIV/0!</v>
      </c>
      <c r="AP56" s="4" t="e">
        <f t="shared" si="87"/>
        <v>#DIV/0!</v>
      </c>
      <c r="AQ56" s="4" t="e">
        <f t="shared" si="87"/>
        <v>#DIV/0!</v>
      </c>
      <c r="AR56" s="4" t="e">
        <f t="shared" si="87"/>
        <v>#DIV/0!</v>
      </c>
      <c r="AS56" s="4" t="e">
        <f t="shared" si="87"/>
        <v>#DIV/0!</v>
      </c>
      <c r="AT56" s="4" t="e">
        <f t="shared" si="87"/>
        <v>#DIV/0!</v>
      </c>
      <c r="AU56" s="4" t="e">
        <f t="shared" si="87"/>
        <v>#DIV/0!</v>
      </c>
      <c r="AV56" s="4" t="e">
        <f t="shared" si="87"/>
        <v>#DIV/0!</v>
      </c>
      <c r="AW56" s="4" t="e">
        <f t="shared" si="87"/>
        <v>#DIV/0!</v>
      </c>
      <c r="AX56" s="4" t="e">
        <f t="shared" si="87"/>
        <v>#DIV/0!</v>
      </c>
      <c r="AY56" s="4" t="e">
        <f t="shared" si="87"/>
        <v>#DIV/0!</v>
      </c>
      <c r="AZ56" s="4" t="e">
        <f t="shared" si="87"/>
        <v>#DIV/0!</v>
      </c>
      <c r="BA56" s="4" t="e">
        <f t="shared" si="87"/>
        <v>#DIV/0!</v>
      </c>
      <c r="BB56" s="4" t="e">
        <f t="shared" si="87"/>
        <v>#DIV/0!</v>
      </c>
      <c r="BC56" s="4" t="e">
        <f t="shared" si="87"/>
        <v>#DIV/0!</v>
      </c>
      <c r="BD56" s="4" t="e">
        <f t="shared" si="87"/>
        <v>#DIV/0!</v>
      </c>
      <c r="BE56" s="4" t="e">
        <f t="shared" si="87"/>
        <v>#DIV/0!</v>
      </c>
      <c r="BF56" s="4" t="e">
        <f t="shared" si="87"/>
        <v>#DIV/0!</v>
      </c>
      <c r="BG56" s="4" t="e">
        <f t="shared" si="87"/>
        <v>#DIV/0!</v>
      </c>
      <c r="BH56" s="4" t="e">
        <f t="shared" si="87"/>
        <v>#DIV/0!</v>
      </c>
      <c r="BI56" s="4" t="e">
        <f t="shared" si="87"/>
        <v>#DIV/0!</v>
      </c>
      <c r="BJ56" s="4" t="e">
        <f t="shared" si="87"/>
        <v>#DIV/0!</v>
      </c>
      <c r="BK56" s="4" t="e">
        <f t="shared" si="87"/>
        <v>#DIV/0!</v>
      </c>
      <c r="BL56" s="4" t="e">
        <f t="shared" si="87"/>
        <v>#DIV/0!</v>
      </c>
      <c r="BM56" s="4" t="e">
        <f t="shared" si="87"/>
        <v>#DIV/0!</v>
      </c>
      <c r="BN56" s="4" t="e">
        <f t="shared" si="87"/>
        <v>#DIV/0!</v>
      </c>
      <c r="BO56" s="4" t="e">
        <f t="shared" si="87"/>
        <v>#DIV/0!</v>
      </c>
      <c r="BP56" s="4" t="e">
        <f t="shared" si="87"/>
        <v>#DIV/0!</v>
      </c>
      <c r="BQ56" s="4" t="e">
        <f t="shared" ref="BQ56:EB56" si="88">SUM($E$55:$FZ$55)/177</f>
        <v>#DIV/0!</v>
      </c>
      <c r="BR56" s="4" t="e">
        <f t="shared" si="88"/>
        <v>#DIV/0!</v>
      </c>
      <c r="BS56" s="4" t="e">
        <f t="shared" si="88"/>
        <v>#DIV/0!</v>
      </c>
      <c r="BT56" s="4" t="e">
        <f t="shared" si="88"/>
        <v>#DIV/0!</v>
      </c>
      <c r="BU56" s="4" t="e">
        <f t="shared" si="88"/>
        <v>#DIV/0!</v>
      </c>
      <c r="BV56" s="4" t="e">
        <f t="shared" si="88"/>
        <v>#DIV/0!</v>
      </c>
      <c r="BW56" s="4" t="e">
        <f t="shared" si="88"/>
        <v>#DIV/0!</v>
      </c>
      <c r="BX56" s="4" t="e">
        <f t="shared" si="88"/>
        <v>#DIV/0!</v>
      </c>
      <c r="BY56" s="4" t="e">
        <f t="shared" si="88"/>
        <v>#DIV/0!</v>
      </c>
      <c r="BZ56" s="4" t="e">
        <f t="shared" si="88"/>
        <v>#DIV/0!</v>
      </c>
      <c r="CA56" s="4" t="e">
        <f t="shared" si="88"/>
        <v>#DIV/0!</v>
      </c>
      <c r="CB56" s="4" t="e">
        <f t="shared" si="88"/>
        <v>#DIV/0!</v>
      </c>
      <c r="CC56" s="4" t="e">
        <f t="shared" si="88"/>
        <v>#DIV/0!</v>
      </c>
      <c r="CD56" s="4" t="e">
        <f t="shared" si="88"/>
        <v>#DIV/0!</v>
      </c>
      <c r="CE56" s="4" t="e">
        <f t="shared" si="88"/>
        <v>#DIV/0!</v>
      </c>
      <c r="CF56" s="4" t="e">
        <f t="shared" si="88"/>
        <v>#DIV/0!</v>
      </c>
      <c r="CG56" s="4" t="e">
        <f t="shared" si="88"/>
        <v>#DIV/0!</v>
      </c>
      <c r="CH56" s="4" t="e">
        <f t="shared" si="88"/>
        <v>#DIV/0!</v>
      </c>
      <c r="CI56" s="4" t="e">
        <f t="shared" si="88"/>
        <v>#DIV/0!</v>
      </c>
      <c r="CJ56" s="4" t="e">
        <f t="shared" si="88"/>
        <v>#DIV/0!</v>
      </c>
      <c r="CK56" s="4" t="e">
        <f t="shared" si="88"/>
        <v>#DIV/0!</v>
      </c>
      <c r="CL56" s="4" t="e">
        <f t="shared" si="88"/>
        <v>#DIV/0!</v>
      </c>
      <c r="CM56" s="4" t="e">
        <f t="shared" si="88"/>
        <v>#DIV/0!</v>
      </c>
      <c r="CN56" s="4" t="e">
        <f t="shared" si="88"/>
        <v>#DIV/0!</v>
      </c>
      <c r="CO56" s="4" t="e">
        <f t="shared" si="88"/>
        <v>#DIV/0!</v>
      </c>
      <c r="CP56" s="4" t="e">
        <f t="shared" si="88"/>
        <v>#DIV/0!</v>
      </c>
      <c r="CQ56" s="4" t="e">
        <f t="shared" si="88"/>
        <v>#DIV/0!</v>
      </c>
      <c r="CR56" s="4" t="e">
        <f t="shared" si="88"/>
        <v>#DIV/0!</v>
      </c>
      <c r="CS56" s="4" t="e">
        <f t="shared" si="88"/>
        <v>#DIV/0!</v>
      </c>
      <c r="CT56" s="4" t="e">
        <f t="shared" si="88"/>
        <v>#DIV/0!</v>
      </c>
      <c r="CU56" s="4" t="e">
        <f t="shared" si="88"/>
        <v>#DIV/0!</v>
      </c>
      <c r="CV56" s="4" t="e">
        <f t="shared" si="88"/>
        <v>#DIV/0!</v>
      </c>
      <c r="CW56" s="4" t="e">
        <f t="shared" si="88"/>
        <v>#DIV/0!</v>
      </c>
      <c r="CX56" s="4" t="e">
        <f t="shared" si="88"/>
        <v>#DIV/0!</v>
      </c>
      <c r="CY56" s="4" t="e">
        <f t="shared" si="88"/>
        <v>#DIV/0!</v>
      </c>
      <c r="CZ56" s="4" t="e">
        <f t="shared" si="88"/>
        <v>#DIV/0!</v>
      </c>
      <c r="DA56" s="4" t="e">
        <f t="shared" si="88"/>
        <v>#DIV/0!</v>
      </c>
      <c r="DB56" s="4" t="e">
        <f t="shared" si="88"/>
        <v>#DIV/0!</v>
      </c>
      <c r="DC56" s="4" t="e">
        <f t="shared" si="88"/>
        <v>#DIV/0!</v>
      </c>
      <c r="DD56" s="4" t="e">
        <f t="shared" si="88"/>
        <v>#DIV/0!</v>
      </c>
      <c r="DE56" s="4" t="e">
        <f t="shared" si="88"/>
        <v>#DIV/0!</v>
      </c>
      <c r="DF56" s="4" t="e">
        <f t="shared" si="88"/>
        <v>#DIV/0!</v>
      </c>
      <c r="DG56" s="4" t="e">
        <f t="shared" si="88"/>
        <v>#DIV/0!</v>
      </c>
      <c r="DH56" s="4" t="e">
        <f t="shared" si="88"/>
        <v>#DIV/0!</v>
      </c>
      <c r="DI56" s="4" t="e">
        <f t="shared" si="88"/>
        <v>#DIV/0!</v>
      </c>
      <c r="DJ56" s="4" t="e">
        <f t="shared" si="88"/>
        <v>#DIV/0!</v>
      </c>
      <c r="DK56" s="4" t="e">
        <f t="shared" si="88"/>
        <v>#DIV/0!</v>
      </c>
      <c r="DL56" s="4" t="e">
        <f t="shared" si="88"/>
        <v>#DIV/0!</v>
      </c>
      <c r="DM56" s="4" t="e">
        <f t="shared" si="88"/>
        <v>#DIV/0!</v>
      </c>
      <c r="DN56" s="4" t="e">
        <f t="shared" si="88"/>
        <v>#DIV/0!</v>
      </c>
      <c r="DO56" s="4" t="e">
        <f t="shared" si="88"/>
        <v>#DIV/0!</v>
      </c>
      <c r="DP56" s="4" t="e">
        <f t="shared" si="88"/>
        <v>#DIV/0!</v>
      </c>
      <c r="DQ56" s="4" t="e">
        <f t="shared" si="88"/>
        <v>#DIV/0!</v>
      </c>
      <c r="DR56" s="4" t="e">
        <f t="shared" si="88"/>
        <v>#DIV/0!</v>
      </c>
      <c r="DS56" s="4" t="e">
        <f t="shared" si="88"/>
        <v>#DIV/0!</v>
      </c>
      <c r="DT56" s="4" t="e">
        <f t="shared" si="88"/>
        <v>#DIV/0!</v>
      </c>
      <c r="DU56" s="4" t="e">
        <f t="shared" si="88"/>
        <v>#DIV/0!</v>
      </c>
      <c r="DV56" s="4" t="e">
        <f t="shared" si="88"/>
        <v>#DIV/0!</v>
      </c>
      <c r="DW56" s="4" t="e">
        <f t="shared" si="88"/>
        <v>#DIV/0!</v>
      </c>
      <c r="DX56" s="4" t="e">
        <f t="shared" si="88"/>
        <v>#DIV/0!</v>
      </c>
      <c r="DY56" s="4" t="e">
        <f t="shared" si="88"/>
        <v>#DIV/0!</v>
      </c>
      <c r="DZ56" s="4" t="e">
        <f t="shared" si="88"/>
        <v>#DIV/0!</v>
      </c>
      <c r="EA56" s="4" t="e">
        <f t="shared" si="88"/>
        <v>#DIV/0!</v>
      </c>
      <c r="EB56" s="4" t="e">
        <f t="shared" si="88"/>
        <v>#DIV/0!</v>
      </c>
      <c r="EC56" s="4" t="e">
        <f t="shared" ref="EC56:GB56" si="89">SUM($E$55:$FZ$55)/177</f>
        <v>#DIV/0!</v>
      </c>
      <c r="ED56" s="4" t="e">
        <f t="shared" si="89"/>
        <v>#DIV/0!</v>
      </c>
      <c r="EE56" s="4" t="e">
        <f t="shared" si="89"/>
        <v>#DIV/0!</v>
      </c>
      <c r="EF56" s="4" t="e">
        <f t="shared" si="89"/>
        <v>#DIV/0!</v>
      </c>
      <c r="EG56" s="4" t="e">
        <f t="shared" si="89"/>
        <v>#DIV/0!</v>
      </c>
      <c r="EH56" s="4" t="e">
        <f t="shared" si="89"/>
        <v>#DIV/0!</v>
      </c>
      <c r="EI56" s="4" t="e">
        <f t="shared" si="89"/>
        <v>#DIV/0!</v>
      </c>
      <c r="EJ56" s="4" t="e">
        <f t="shared" si="89"/>
        <v>#DIV/0!</v>
      </c>
      <c r="EK56" s="4" t="e">
        <f t="shared" si="89"/>
        <v>#DIV/0!</v>
      </c>
      <c r="EL56" s="4" t="e">
        <f t="shared" si="89"/>
        <v>#DIV/0!</v>
      </c>
      <c r="EM56" s="4" t="e">
        <f t="shared" si="89"/>
        <v>#DIV/0!</v>
      </c>
      <c r="EN56" s="4" t="e">
        <f t="shared" si="89"/>
        <v>#DIV/0!</v>
      </c>
      <c r="EO56" s="4" t="e">
        <f t="shared" si="89"/>
        <v>#DIV/0!</v>
      </c>
      <c r="EP56" s="4" t="e">
        <f t="shared" si="89"/>
        <v>#DIV/0!</v>
      </c>
      <c r="EQ56" s="4" t="e">
        <f t="shared" si="89"/>
        <v>#DIV/0!</v>
      </c>
      <c r="ER56" s="4" t="e">
        <f t="shared" si="89"/>
        <v>#DIV/0!</v>
      </c>
      <c r="ES56" s="4" t="e">
        <f t="shared" si="89"/>
        <v>#DIV/0!</v>
      </c>
      <c r="ET56" s="4" t="e">
        <f t="shared" si="89"/>
        <v>#DIV/0!</v>
      </c>
      <c r="EU56" s="4" t="e">
        <f t="shared" si="89"/>
        <v>#DIV/0!</v>
      </c>
      <c r="EV56" s="4" t="e">
        <f t="shared" si="89"/>
        <v>#DIV/0!</v>
      </c>
      <c r="EW56" s="4" t="e">
        <f t="shared" si="89"/>
        <v>#DIV/0!</v>
      </c>
      <c r="EX56" s="4" t="e">
        <f t="shared" si="89"/>
        <v>#DIV/0!</v>
      </c>
      <c r="EY56" s="4" t="e">
        <f t="shared" si="89"/>
        <v>#DIV/0!</v>
      </c>
      <c r="EZ56" s="4" t="e">
        <f t="shared" si="89"/>
        <v>#DIV/0!</v>
      </c>
      <c r="FA56" s="4" t="e">
        <f t="shared" si="89"/>
        <v>#DIV/0!</v>
      </c>
      <c r="FB56" s="4" t="e">
        <f t="shared" si="89"/>
        <v>#DIV/0!</v>
      </c>
      <c r="FC56" s="4" t="e">
        <f t="shared" si="89"/>
        <v>#DIV/0!</v>
      </c>
      <c r="FD56" s="4" t="e">
        <f t="shared" si="89"/>
        <v>#DIV/0!</v>
      </c>
      <c r="FE56" s="4" t="e">
        <f t="shared" si="89"/>
        <v>#DIV/0!</v>
      </c>
      <c r="FF56" s="4" t="e">
        <f t="shared" si="89"/>
        <v>#DIV/0!</v>
      </c>
      <c r="FG56" s="4" t="e">
        <f t="shared" si="89"/>
        <v>#DIV/0!</v>
      </c>
      <c r="FH56" s="4" t="e">
        <f t="shared" si="89"/>
        <v>#DIV/0!</v>
      </c>
      <c r="FI56" s="4" t="e">
        <f t="shared" si="89"/>
        <v>#DIV/0!</v>
      </c>
      <c r="FJ56" s="4" t="e">
        <f t="shared" si="89"/>
        <v>#DIV/0!</v>
      </c>
      <c r="FK56" s="4" t="e">
        <f t="shared" si="89"/>
        <v>#DIV/0!</v>
      </c>
      <c r="FL56" s="4" t="e">
        <f t="shared" si="89"/>
        <v>#DIV/0!</v>
      </c>
      <c r="FM56" s="4" t="e">
        <f t="shared" si="89"/>
        <v>#DIV/0!</v>
      </c>
      <c r="FN56" s="4" t="e">
        <f t="shared" si="89"/>
        <v>#DIV/0!</v>
      </c>
      <c r="FO56" s="4" t="e">
        <f t="shared" si="89"/>
        <v>#DIV/0!</v>
      </c>
      <c r="FP56" s="4" t="e">
        <f t="shared" si="89"/>
        <v>#DIV/0!</v>
      </c>
      <c r="FQ56" s="4" t="e">
        <f t="shared" si="89"/>
        <v>#DIV/0!</v>
      </c>
      <c r="FR56" s="4" t="e">
        <f t="shared" si="89"/>
        <v>#DIV/0!</v>
      </c>
      <c r="FS56" s="4" t="e">
        <f t="shared" si="89"/>
        <v>#DIV/0!</v>
      </c>
      <c r="FT56" s="4" t="e">
        <f t="shared" si="89"/>
        <v>#DIV/0!</v>
      </c>
      <c r="FU56" s="4" t="e">
        <f t="shared" si="89"/>
        <v>#DIV/0!</v>
      </c>
      <c r="FV56" s="4" t="e">
        <f t="shared" si="89"/>
        <v>#DIV/0!</v>
      </c>
      <c r="FW56" s="4" t="e">
        <f t="shared" si="89"/>
        <v>#DIV/0!</v>
      </c>
      <c r="FX56" s="4" t="e">
        <f t="shared" si="89"/>
        <v>#DIV/0!</v>
      </c>
      <c r="FY56" s="4" t="e">
        <f t="shared" si="89"/>
        <v>#DIV/0!</v>
      </c>
      <c r="FZ56" s="4" t="e">
        <f t="shared" si="89"/>
        <v>#DIV/0!</v>
      </c>
      <c r="GA56" s="4" t="e">
        <f t="shared" si="89"/>
        <v>#DIV/0!</v>
      </c>
      <c r="GB56" s="4" t="e">
        <f t="shared" si="89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0">ROUND(E51/E25,4)</f>
        <v>0.2195</v>
      </c>
      <c r="F57" s="6">
        <f t="shared" si="90"/>
        <v>0.22819999999999999</v>
      </c>
      <c r="G57" s="6">
        <f t="shared" si="90"/>
        <v>0.22239999999999999</v>
      </c>
      <c r="H57" s="6">
        <f t="shared" si="90"/>
        <v>0.24460000000000001</v>
      </c>
      <c r="I57" s="6">
        <f t="shared" si="90"/>
        <v>0.2868</v>
      </c>
      <c r="J57" s="6">
        <f t="shared" si="90"/>
        <v>0.28499999999999998</v>
      </c>
      <c r="K57" s="6">
        <f t="shared" si="90"/>
        <v>0.2276</v>
      </c>
      <c r="L57" s="6">
        <f t="shared" si="90"/>
        <v>0.26090000000000002</v>
      </c>
      <c r="M57" s="6">
        <f t="shared" si="90"/>
        <v>0.38550000000000001</v>
      </c>
      <c r="N57" s="6">
        <f t="shared" si="90"/>
        <v>0.2261</v>
      </c>
      <c r="O57" s="6">
        <f t="shared" si="90"/>
        <v>0.22439999999999999</v>
      </c>
      <c r="P57" s="6">
        <f t="shared" si="90"/>
        <v>0.23119999999999999</v>
      </c>
      <c r="Q57" s="6">
        <f t="shared" si="90"/>
        <v>0.23400000000000001</v>
      </c>
      <c r="R57" s="6">
        <f t="shared" si="90"/>
        <v>0.31540000000000001</v>
      </c>
      <c r="S57" s="6">
        <f t="shared" si="90"/>
        <v>0.23400000000000001</v>
      </c>
      <c r="T57" s="6">
        <f t="shared" si="90"/>
        <v>0.2717</v>
      </c>
      <c r="U57" s="6">
        <f t="shared" si="90"/>
        <v>0.246</v>
      </c>
      <c r="V57" s="6">
        <f t="shared" si="90"/>
        <v>0.31209999999999999</v>
      </c>
      <c r="W57" s="6">
        <f t="shared" si="90"/>
        <v>0.44850000000000001</v>
      </c>
      <c r="X57" s="6">
        <f t="shared" si="90"/>
        <v>0.32200000000000001</v>
      </c>
      <c r="Y57" s="6">
        <f t="shared" si="90"/>
        <v>0.40539999999999998</v>
      </c>
      <c r="Z57" s="6">
        <f t="shared" si="90"/>
        <v>0.28029999999999999</v>
      </c>
      <c r="AA57" s="6">
        <f t="shared" si="90"/>
        <v>0.2979</v>
      </c>
      <c r="AB57" s="6">
        <f t="shared" si="90"/>
        <v>0.26790000000000003</v>
      </c>
      <c r="AC57" s="6">
        <f t="shared" si="90"/>
        <v>0.24010000000000001</v>
      </c>
      <c r="AD57" s="6">
        <f t="shared" si="90"/>
        <v>0.23089999999999999</v>
      </c>
      <c r="AE57" s="6">
        <f t="shared" si="90"/>
        <v>0.24149999999999999</v>
      </c>
      <c r="AF57" s="6">
        <f t="shared" si="90"/>
        <v>0.32200000000000001</v>
      </c>
      <c r="AG57" s="6">
        <f t="shared" si="90"/>
        <v>0.28310000000000002</v>
      </c>
      <c r="AH57" s="6">
        <f t="shared" si="90"/>
        <v>0.31830000000000003</v>
      </c>
      <c r="AI57" s="6">
        <f t="shared" si="90"/>
        <v>0.26690000000000003</v>
      </c>
      <c r="AJ57" s="6">
        <f t="shared" si="90"/>
        <v>0.29070000000000001</v>
      </c>
      <c r="AK57" s="6">
        <f t="shared" si="90"/>
        <v>0.2732</v>
      </c>
      <c r="AL57" s="6">
        <f t="shared" si="90"/>
        <v>0.30880000000000002</v>
      </c>
      <c r="AM57" s="6">
        <f t="shared" si="90"/>
        <v>0.2964</v>
      </c>
      <c r="AN57" s="6">
        <f t="shared" si="90"/>
        <v>0.22819999999999999</v>
      </c>
      <c r="AO57" s="6">
        <f t="shared" si="90"/>
        <v>0.28549999999999998</v>
      </c>
      <c r="AP57" s="6">
        <f t="shared" si="90"/>
        <v>0.26179999999999998</v>
      </c>
      <c r="AQ57" s="6">
        <f t="shared" si="90"/>
        <v>0.24809999999999999</v>
      </c>
      <c r="AR57" s="6">
        <f t="shared" si="90"/>
        <v>0.2286</v>
      </c>
      <c r="AS57" s="6">
        <f t="shared" si="90"/>
        <v>0.30020000000000002</v>
      </c>
      <c r="AT57" s="6">
        <f t="shared" si="90"/>
        <v>0.23569999999999999</v>
      </c>
      <c r="AU57" s="6">
        <f t="shared" si="90"/>
        <v>0.24149999999999999</v>
      </c>
      <c r="AV57" s="6">
        <f t="shared" si="90"/>
        <v>0.24979999999999999</v>
      </c>
      <c r="AW57" s="6">
        <f t="shared" si="90"/>
        <v>0.56759999999999999</v>
      </c>
      <c r="AX57" s="6">
        <f t="shared" si="90"/>
        <v>0.30659999999999998</v>
      </c>
      <c r="AY57" s="6">
        <f t="shared" si="90"/>
        <v>0.2722</v>
      </c>
      <c r="AZ57" s="6">
        <f t="shared" si="90"/>
        <v>0.42409999999999998</v>
      </c>
      <c r="BA57" s="6">
        <f t="shared" si="90"/>
        <v>0.28160000000000002</v>
      </c>
      <c r="BB57" s="6">
        <f t="shared" si="90"/>
        <v>0.2278</v>
      </c>
      <c r="BC57" s="6">
        <f t="shared" si="90"/>
        <v>0.24030000000000001</v>
      </c>
      <c r="BD57" s="6">
        <f t="shared" si="90"/>
        <v>0.2394</v>
      </c>
      <c r="BE57" s="6">
        <f t="shared" si="90"/>
        <v>0.25259999999999999</v>
      </c>
      <c r="BF57" s="6">
        <f t="shared" si="90"/>
        <v>0.30409999999999998</v>
      </c>
      <c r="BG57" s="6">
        <f t="shared" si="90"/>
        <v>0.25490000000000002</v>
      </c>
      <c r="BH57" s="6">
        <f t="shared" si="90"/>
        <v>0.24360000000000001</v>
      </c>
      <c r="BI57" s="6">
        <f t="shared" si="90"/>
        <v>0.2412</v>
      </c>
      <c r="BJ57" s="6">
        <f t="shared" si="90"/>
        <v>0.2442</v>
      </c>
      <c r="BK57" s="6">
        <f t="shared" si="90"/>
        <v>0.29709999999999998</v>
      </c>
      <c r="BL57" s="6">
        <f t="shared" si="90"/>
        <v>0.24149999999999999</v>
      </c>
      <c r="BM57" s="6">
        <f t="shared" si="90"/>
        <v>0.23880000000000001</v>
      </c>
      <c r="BN57" s="6">
        <f t="shared" si="90"/>
        <v>0.38140000000000002</v>
      </c>
      <c r="BO57" s="6">
        <f t="shared" si="90"/>
        <v>0.28079999999999999</v>
      </c>
      <c r="BP57" s="6">
        <f t="shared" si="90"/>
        <v>0.2576</v>
      </c>
      <c r="BQ57" s="6">
        <f t="shared" ref="BQ57:EB57" si="91">ROUND(BQ51/BQ25,4)</f>
        <v>0.28570000000000001</v>
      </c>
      <c r="BR57" s="6">
        <f t="shared" si="91"/>
        <v>0.25109999999999999</v>
      </c>
      <c r="BS57" s="6">
        <f t="shared" si="91"/>
        <v>0.23749999999999999</v>
      </c>
      <c r="BT57" s="6">
        <f t="shared" si="91"/>
        <v>0.2467</v>
      </c>
      <c r="BU57" s="6">
        <f t="shared" si="91"/>
        <v>0.24979999999999999</v>
      </c>
      <c r="BV57" s="6">
        <f t="shared" si="91"/>
        <v>0.2331</v>
      </c>
      <c r="BW57" s="6">
        <f t="shared" si="91"/>
        <v>0.30940000000000001</v>
      </c>
      <c r="BX57" s="6">
        <f t="shared" si="91"/>
        <v>0.24660000000000001</v>
      </c>
      <c r="BY57" s="6">
        <f t="shared" si="91"/>
        <v>0.25119999999999998</v>
      </c>
      <c r="BZ57" s="6">
        <f t="shared" si="91"/>
        <v>0.63819999999999999</v>
      </c>
      <c r="CA57" s="6">
        <f t="shared" si="91"/>
        <v>0.26379999999999998</v>
      </c>
      <c r="CB57" s="6">
        <f t="shared" si="91"/>
        <v>0.33539999999999998</v>
      </c>
      <c r="CC57" s="6">
        <f t="shared" si="91"/>
        <v>0.30570000000000003</v>
      </c>
      <c r="CD57" s="6">
        <f t="shared" si="91"/>
        <v>0.2364</v>
      </c>
      <c r="CE57" s="6">
        <f t="shared" si="91"/>
        <v>0.30020000000000002</v>
      </c>
      <c r="CF57" s="6">
        <f t="shared" si="91"/>
        <v>0.50280000000000002</v>
      </c>
      <c r="CG57" s="6">
        <f t="shared" si="91"/>
        <v>0.33250000000000002</v>
      </c>
      <c r="CH57" s="6">
        <f t="shared" si="91"/>
        <v>0.32019999999999998</v>
      </c>
      <c r="CI57" s="6">
        <f t="shared" si="91"/>
        <v>0.29220000000000002</v>
      </c>
      <c r="CJ57" s="6">
        <f t="shared" si="91"/>
        <v>0.4829</v>
      </c>
      <c r="CK57" s="6">
        <f t="shared" si="91"/>
        <v>0.28070000000000001</v>
      </c>
      <c r="CL57" s="6">
        <f t="shared" si="91"/>
        <v>0.25969999999999999</v>
      </c>
      <c r="CM57" s="6">
        <f t="shared" si="91"/>
        <v>0.26169999999999999</v>
      </c>
      <c r="CN57" s="6">
        <f t="shared" si="91"/>
        <v>0.23499999999999999</v>
      </c>
      <c r="CO57" s="6">
        <f t="shared" si="91"/>
        <v>0.25590000000000002</v>
      </c>
      <c r="CP57" s="6">
        <f t="shared" si="91"/>
        <v>0.2432</v>
      </c>
      <c r="CQ57" s="6">
        <f t="shared" si="91"/>
        <v>0.24340000000000001</v>
      </c>
      <c r="CR57" s="6">
        <f t="shared" si="91"/>
        <v>0.2361</v>
      </c>
      <c r="CS57" s="6">
        <f t="shared" si="91"/>
        <v>0.2409</v>
      </c>
      <c r="CT57" s="6">
        <f t="shared" si="91"/>
        <v>0.24990000000000001</v>
      </c>
      <c r="CU57" s="6">
        <f t="shared" si="91"/>
        <v>0.25609999999999999</v>
      </c>
      <c r="CV57" s="6">
        <f t="shared" si="91"/>
        <v>0.25259999999999999</v>
      </c>
      <c r="CW57" s="6">
        <f t="shared" si="91"/>
        <v>0.74180000000000001</v>
      </c>
      <c r="CX57" s="6">
        <f t="shared" si="91"/>
        <v>0.46229999999999999</v>
      </c>
      <c r="CY57" s="6">
        <f t="shared" si="91"/>
        <v>0.31359999999999999</v>
      </c>
      <c r="CZ57" s="6">
        <f t="shared" si="91"/>
        <v>0.34200000000000003</v>
      </c>
      <c r="DA57" s="6">
        <f t="shared" si="91"/>
        <v>0.34410000000000002</v>
      </c>
      <c r="DB57" s="6">
        <f t="shared" si="91"/>
        <v>0.2472</v>
      </c>
      <c r="DC57" s="6">
        <f t="shared" si="91"/>
        <v>0.27360000000000001</v>
      </c>
      <c r="DD57" s="6">
        <f t="shared" si="91"/>
        <v>0.2697</v>
      </c>
      <c r="DE57" s="6">
        <f t="shared" si="91"/>
        <v>0.30230000000000001</v>
      </c>
      <c r="DF57" s="6">
        <f t="shared" si="91"/>
        <v>0.24390000000000001</v>
      </c>
      <c r="DG57" s="6">
        <f t="shared" si="91"/>
        <v>0.2601</v>
      </c>
      <c r="DH57" s="6">
        <f t="shared" si="91"/>
        <v>0.20569999999999999</v>
      </c>
      <c r="DI57" s="6">
        <f t="shared" si="91"/>
        <v>0.55320000000000003</v>
      </c>
      <c r="DJ57" s="6">
        <f t="shared" si="91"/>
        <v>0.28939999999999999</v>
      </c>
      <c r="DK57" s="6">
        <f t="shared" si="91"/>
        <v>0.26579999999999998</v>
      </c>
      <c r="DL57" s="6">
        <f t="shared" si="91"/>
        <v>0.25330000000000003</v>
      </c>
      <c r="DM57" s="6">
        <f t="shared" si="91"/>
        <v>0.27010000000000001</v>
      </c>
      <c r="DN57" s="6">
        <f t="shared" si="91"/>
        <v>0.21049999999999999</v>
      </c>
      <c r="DO57" s="6">
        <f t="shared" si="91"/>
        <v>0.27060000000000001</v>
      </c>
      <c r="DP57" s="6">
        <f t="shared" si="91"/>
        <v>0.24709999999999999</v>
      </c>
      <c r="DQ57" s="6">
        <f t="shared" si="91"/>
        <v>0.2596</v>
      </c>
      <c r="DR57" s="6">
        <f t="shared" si="91"/>
        <v>0.24349999999999999</v>
      </c>
      <c r="DS57" s="6">
        <f t="shared" si="91"/>
        <v>0.27350000000000002</v>
      </c>
      <c r="DT57" s="6">
        <f t="shared" si="91"/>
        <v>0.26019999999999999</v>
      </c>
      <c r="DU57" s="6">
        <f t="shared" si="91"/>
        <v>0.25969999999999999</v>
      </c>
      <c r="DV57" s="6">
        <f t="shared" si="91"/>
        <v>0.38090000000000002</v>
      </c>
      <c r="DW57" s="6">
        <f t="shared" si="91"/>
        <v>0.29549999999999998</v>
      </c>
      <c r="DX57" s="6">
        <f t="shared" si="91"/>
        <v>0.42949999999999999</v>
      </c>
      <c r="DY57" s="6">
        <f t="shared" si="91"/>
        <v>0.2752</v>
      </c>
      <c r="DZ57" s="6">
        <f t="shared" si="91"/>
        <v>0.25919999999999999</v>
      </c>
      <c r="EA57" s="6">
        <f t="shared" si="91"/>
        <v>0.25219999999999998</v>
      </c>
      <c r="EB57" s="6">
        <f t="shared" si="91"/>
        <v>0.26929999999999998</v>
      </c>
      <c r="EC57" s="6">
        <f t="shared" ref="EC57:EW57" si="92">ROUND(EC51/EC25,4)</f>
        <v>0.26889999999999997</v>
      </c>
      <c r="ED57" s="6">
        <f t="shared" si="92"/>
        <v>0.28210000000000002</v>
      </c>
      <c r="EE57" s="6">
        <f t="shared" si="92"/>
        <v>0.3251</v>
      </c>
      <c r="EF57" s="6">
        <f t="shared" si="92"/>
        <v>0.24199999999999999</v>
      </c>
      <c r="EG57" s="6">
        <f t="shared" si="92"/>
        <v>0.2959</v>
      </c>
      <c r="EH57" s="6">
        <f t="shared" si="92"/>
        <v>0.27789999999999998</v>
      </c>
      <c r="EI57" s="6">
        <f t="shared" si="92"/>
        <v>0.26640000000000003</v>
      </c>
      <c r="EJ57" s="6">
        <f t="shared" si="92"/>
        <v>0.27379999999999999</v>
      </c>
      <c r="EK57" s="6">
        <f t="shared" si="92"/>
        <v>0.22739999999999999</v>
      </c>
      <c r="EL57" s="6">
        <f t="shared" si="92"/>
        <v>0.23150000000000001</v>
      </c>
      <c r="EM57" s="6">
        <f t="shared" si="92"/>
        <v>0.28510000000000002</v>
      </c>
      <c r="EN57" s="6">
        <f t="shared" si="92"/>
        <v>0.2792</v>
      </c>
      <c r="EO57" s="6">
        <f t="shared" si="92"/>
        <v>0.29349999999999998</v>
      </c>
      <c r="EP57" s="6">
        <f t="shared" si="92"/>
        <v>0.2424</v>
      </c>
      <c r="EQ57" s="6">
        <f t="shared" si="92"/>
        <v>0.2918</v>
      </c>
      <c r="ER57" s="6">
        <f t="shared" si="92"/>
        <v>0.28129999999999999</v>
      </c>
      <c r="ES57" s="6">
        <f t="shared" si="92"/>
        <v>0.2354</v>
      </c>
      <c r="ET57" s="6">
        <f t="shared" si="92"/>
        <v>0.25700000000000001</v>
      </c>
      <c r="EU57" s="6">
        <f t="shared" si="92"/>
        <v>0.2535</v>
      </c>
      <c r="EV57" s="6">
        <f t="shared" si="92"/>
        <v>0.29399999999999998</v>
      </c>
      <c r="EW57" s="6">
        <f t="shared" si="92"/>
        <v>0.28349999999999997</v>
      </c>
      <c r="EX57" s="6">
        <v>0</v>
      </c>
      <c r="EY57" s="6">
        <f t="shared" ref="EY57:FZ57" si="93">ROUND(EY51/EY25,4)</f>
        <v>0.3599</v>
      </c>
      <c r="EZ57" s="6">
        <f t="shared" si="93"/>
        <v>0.25209999999999999</v>
      </c>
      <c r="FA57" s="6">
        <f t="shared" si="93"/>
        <v>0.3407</v>
      </c>
      <c r="FB57" s="6">
        <f t="shared" si="93"/>
        <v>0.255</v>
      </c>
      <c r="FC57" s="6">
        <f t="shared" si="93"/>
        <v>0.2424</v>
      </c>
      <c r="FD57" s="6">
        <f t="shared" si="93"/>
        <v>0.29049999999999998</v>
      </c>
      <c r="FE57" s="6">
        <f t="shared" si="93"/>
        <v>0.23419999999999999</v>
      </c>
      <c r="FF57" s="6">
        <f t="shared" si="93"/>
        <v>0.30359999999999998</v>
      </c>
      <c r="FG57" s="6">
        <f t="shared" si="93"/>
        <v>0.30709999999999998</v>
      </c>
      <c r="FH57" s="6">
        <f t="shared" si="93"/>
        <v>0.27179999999999999</v>
      </c>
      <c r="FI57" s="6">
        <f t="shared" si="93"/>
        <v>0.29270000000000002</v>
      </c>
      <c r="FJ57" s="6">
        <f t="shared" si="93"/>
        <v>0.30690000000000001</v>
      </c>
      <c r="FK57" s="6">
        <f t="shared" si="93"/>
        <v>0.27150000000000002</v>
      </c>
      <c r="FL57" s="6">
        <f t="shared" si="93"/>
        <v>0.2843</v>
      </c>
      <c r="FM57" s="6">
        <f t="shared" si="93"/>
        <v>0.2722</v>
      </c>
      <c r="FN57" s="6">
        <f t="shared" si="93"/>
        <v>0.25769999999999998</v>
      </c>
      <c r="FO57" s="6">
        <f t="shared" si="93"/>
        <v>0.25530000000000003</v>
      </c>
      <c r="FP57" s="6">
        <f t="shared" si="93"/>
        <v>0.2301</v>
      </c>
      <c r="FQ57" s="6">
        <f t="shared" si="93"/>
        <v>0.30630000000000002</v>
      </c>
      <c r="FR57" s="6">
        <f t="shared" si="93"/>
        <v>0.24060000000000001</v>
      </c>
      <c r="FS57" s="6">
        <f t="shared" si="93"/>
        <v>0.28849999999999998</v>
      </c>
      <c r="FT57" s="6">
        <f t="shared" si="93"/>
        <v>0.26669999999999999</v>
      </c>
      <c r="FU57" s="6">
        <f t="shared" si="93"/>
        <v>0.2762</v>
      </c>
      <c r="FV57" s="6">
        <f t="shared" si="93"/>
        <v>0.43140000000000001</v>
      </c>
      <c r="FW57" s="6">
        <f t="shared" si="93"/>
        <v>0.27639999999999998</v>
      </c>
      <c r="FX57" s="6">
        <f t="shared" si="93"/>
        <v>0.2984</v>
      </c>
      <c r="FY57" s="6">
        <f t="shared" si="93"/>
        <v>0.27989999999999998</v>
      </c>
      <c r="FZ57" s="6">
        <f t="shared" si="93"/>
        <v>0.29559999999999997</v>
      </c>
      <c r="GA57" s="6">
        <f>ROUND(GA51/GA25,4)</f>
        <v>0.24310000000000001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0.23910000000000001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4">SUM($E$57:$FZ$57)/177</f>
        <v>0.28623163841807925</v>
      </c>
      <c r="F58" s="6">
        <f t="shared" si="94"/>
        <v>0.28623163841807925</v>
      </c>
      <c r="G58" s="6">
        <f t="shared" si="94"/>
        <v>0.28623163841807925</v>
      </c>
      <c r="H58" s="6">
        <f t="shared" si="94"/>
        <v>0.28623163841807925</v>
      </c>
      <c r="I58" s="6">
        <f t="shared" si="94"/>
        <v>0.28623163841807925</v>
      </c>
      <c r="J58" s="6">
        <f t="shared" si="94"/>
        <v>0.28623163841807925</v>
      </c>
      <c r="K58" s="6">
        <f t="shared" si="94"/>
        <v>0.28623163841807925</v>
      </c>
      <c r="L58" s="6">
        <f t="shared" si="94"/>
        <v>0.28623163841807925</v>
      </c>
      <c r="M58" s="6">
        <f t="shared" si="94"/>
        <v>0.28623163841807925</v>
      </c>
      <c r="N58" s="6">
        <f t="shared" si="94"/>
        <v>0.28623163841807925</v>
      </c>
      <c r="O58" s="6">
        <f t="shared" si="94"/>
        <v>0.28623163841807925</v>
      </c>
      <c r="P58" s="6">
        <f t="shared" si="94"/>
        <v>0.28623163841807925</v>
      </c>
      <c r="Q58" s="6">
        <f t="shared" si="94"/>
        <v>0.28623163841807925</v>
      </c>
      <c r="R58" s="6">
        <f t="shared" si="94"/>
        <v>0.28623163841807925</v>
      </c>
      <c r="S58" s="6">
        <f t="shared" si="94"/>
        <v>0.28623163841807925</v>
      </c>
      <c r="T58" s="6">
        <f t="shared" si="94"/>
        <v>0.28623163841807925</v>
      </c>
      <c r="U58" s="6">
        <f t="shared" si="94"/>
        <v>0.28623163841807925</v>
      </c>
      <c r="V58" s="6">
        <f t="shared" si="94"/>
        <v>0.28623163841807925</v>
      </c>
      <c r="W58" s="6">
        <f t="shared" si="94"/>
        <v>0.28623163841807925</v>
      </c>
      <c r="X58" s="6">
        <f t="shared" si="94"/>
        <v>0.28623163841807925</v>
      </c>
      <c r="Y58" s="6">
        <f t="shared" si="94"/>
        <v>0.28623163841807925</v>
      </c>
      <c r="Z58" s="6">
        <f t="shared" si="94"/>
        <v>0.28623163841807925</v>
      </c>
      <c r="AA58" s="6">
        <f t="shared" si="94"/>
        <v>0.28623163841807925</v>
      </c>
      <c r="AB58" s="6">
        <f t="shared" si="94"/>
        <v>0.28623163841807925</v>
      </c>
      <c r="AC58" s="6">
        <f t="shared" si="94"/>
        <v>0.28623163841807925</v>
      </c>
      <c r="AD58" s="6">
        <f t="shared" si="94"/>
        <v>0.28623163841807925</v>
      </c>
      <c r="AE58" s="6">
        <f t="shared" si="94"/>
        <v>0.28623163841807925</v>
      </c>
      <c r="AF58" s="6">
        <f t="shared" si="94"/>
        <v>0.28623163841807925</v>
      </c>
      <c r="AG58" s="6">
        <f t="shared" si="94"/>
        <v>0.28623163841807925</v>
      </c>
      <c r="AH58" s="6">
        <f t="shared" si="94"/>
        <v>0.28623163841807925</v>
      </c>
      <c r="AI58" s="6">
        <f t="shared" si="94"/>
        <v>0.28623163841807925</v>
      </c>
      <c r="AJ58" s="6">
        <f t="shared" si="94"/>
        <v>0.28623163841807925</v>
      </c>
      <c r="AK58" s="6">
        <f t="shared" si="94"/>
        <v>0.28623163841807925</v>
      </c>
      <c r="AL58" s="6">
        <f t="shared" si="94"/>
        <v>0.28623163841807925</v>
      </c>
      <c r="AM58" s="6">
        <f t="shared" si="94"/>
        <v>0.28623163841807925</v>
      </c>
      <c r="AN58" s="6">
        <f t="shared" si="94"/>
        <v>0.28623163841807925</v>
      </c>
      <c r="AO58" s="6">
        <f t="shared" si="94"/>
        <v>0.28623163841807925</v>
      </c>
      <c r="AP58" s="6">
        <f t="shared" si="94"/>
        <v>0.28623163841807925</v>
      </c>
      <c r="AQ58" s="6">
        <f t="shared" si="94"/>
        <v>0.28623163841807925</v>
      </c>
      <c r="AR58" s="6">
        <f t="shared" si="94"/>
        <v>0.28623163841807925</v>
      </c>
      <c r="AS58" s="6">
        <f t="shared" si="94"/>
        <v>0.28623163841807925</v>
      </c>
      <c r="AT58" s="6">
        <f t="shared" si="94"/>
        <v>0.28623163841807925</v>
      </c>
      <c r="AU58" s="6">
        <f t="shared" si="94"/>
        <v>0.28623163841807925</v>
      </c>
      <c r="AV58" s="6">
        <f t="shared" si="94"/>
        <v>0.28623163841807925</v>
      </c>
      <c r="AW58" s="6">
        <f t="shared" si="94"/>
        <v>0.28623163841807925</v>
      </c>
      <c r="AX58" s="6">
        <f t="shared" si="94"/>
        <v>0.28623163841807925</v>
      </c>
      <c r="AY58" s="6">
        <f t="shared" si="94"/>
        <v>0.28623163841807925</v>
      </c>
      <c r="AZ58" s="6">
        <f t="shared" si="94"/>
        <v>0.28623163841807925</v>
      </c>
      <c r="BA58" s="6">
        <f t="shared" si="94"/>
        <v>0.28623163841807925</v>
      </c>
      <c r="BB58" s="6">
        <f t="shared" si="94"/>
        <v>0.28623163841807925</v>
      </c>
      <c r="BC58" s="6">
        <f t="shared" si="94"/>
        <v>0.28623163841807925</v>
      </c>
      <c r="BD58" s="6">
        <f t="shared" si="94"/>
        <v>0.28623163841807925</v>
      </c>
      <c r="BE58" s="6">
        <f t="shared" si="94"/>
        <v>0.28623163841807925</v>
      </c>
      <c r="BF58" s="6">
        <f t="shared" si="94"/>
        <v>0.28623163841807925</v>
      </c>
      <c r="BG58" s="6">
        <f t="shared" si="94"/>
        <v>0.28623163841807925</v>
      </c>
      <c r="BH58" s="6">
        <f t="shared" si="94"/>
        <v>0.28623163841807925</v>
      </c>
      <c r="BI58" s="6">
        <f t="shared" si="94"/>
        <v>0.28623163841807925</v>
      </c>
      <c r="BJ58" s="6">
        <f t="shared" si="94"/>
        <v>0.28623163841807925</v>
      </c>
      <c r="BK58" s="6">
        <f t="shared" si="94"/>
        <v>0.28623163841807925</v>
      </c>
      <c r="BL58" s="6">
        <f t="shared" si="94"/>
        <v>0.28623163841807925</v>
      </c>
      <c r="BM58" s="6">
        <f t="shared" si="94"/>
        <v>0.28623163841807925</v>
      </c>
      <c r="BN58" s="6">
        <f t="shared" si="94"/>
        <v>0.28623163841807925</v>
      </c>
      <c r="BO58" s="6">
        <f t="shared" si="94"/>
        <v>0.28623163841807925</v>
      </c>
      <c r="BP58" s="6">
        <f t="shared" si="94"/>
        <v>0.28623163841807925</v>
      </c>
      <c r="BQ58" s="6">
        <f t="shared" ref="BQ58:EB58" si="95">SUM($E$57:$FZ$57)/177</f>
        <v>0.28623163841807925</v>
      </c>
      <c r="BR58" s="6">
        <f t="shared" si="95"/>
        <v>0.28623163841807925</v>
      </c>
      <c r="BS58" s="6">
        <f t="shared" si="95"/>
        <v>0.28623163841807925</v>
      </c>
      <c r="BT58" s="6">
        <f t="shared" si="95"/>
        <v>0.28623163841807925</v>
      </c>
      <c r="BU58" s="6">
        <f t="shared" si="95"/>
        <v>0.28623163841807925</v>
      </c>
      <c r="BV58" s="6">
        <f t="shared" si="95"/>
        <v>0.28623163841807925</v>
      </c>
      <c r="BW58" s="6">
        <f t="shared" si="95"/>
        <v>0.28623163841807925</v>
      </c>
      <c r="BX58" s="6">
        <f t="shared" si="95"/>
        <v>0.28623163841807925</v>
      </c>
      <c r="BY58" s="6">
        <f t="shared" si="95"/>
        <v>0.28623163841807925</v>
      </c>
      <c r="BZ58" s="6">
        <f t="shared" si="95"/>
        <v>0.28623163841807925</v>
      </c>
      <c r="CA58" s="6">
        <f t="shared" si="95"/>
        <v>0.28623163841807925</v>
      </c>
      <c r="CB58" s="6">
        <f t="shared" si="95"/>
        <v>0.28623163841807925</v>
      </c>
      <c r="CC58" s="6">
        <f t="shared" si="95"/>
        <v>0.28623163841807925</v>
      </c>
      <c r="CD58" s="6">
        <f t="shared" si="95"/>
        <v>0.28623163841807925</v>
      </c>
      <c r="CE58" s="6">
        <f t="shared" si="95"/>
        <v>0.28623163841807925</v>
      </c>
      <c r="CF58" s="6">
        <f t="shared" si="95"/>
        <v>0.28623163841807925</v>
      </c>
      <c r="CG58" s="6">
        <f t="shared" si="95"/>
        <v>0.28623163841807925</v>
      </c>
      <c r="CH58" s="6">
        <f t="shared" si="95"/>
        <v>0.28623163841807925</v>
      </c>
      <c r="CI58" s="6">
        <f t="shared" si="95"/>
        <v>0.28623163841807925</v>
      </c>
      <c r="CJ58" s="6">
        <f t="shared" si="95"/>
        <v>0.28623163841807925</v>
      </c>
      <c r="CK58" s="6">
        <f t="shared" si="95"/>
        <v>0.28623163841807925</v>
      </c>
      <c r="CL58" s="6">
        <f t="shared" si="95"/>
        <v>0.28623163841807925</v>
      </c>
      <c r="CM58" s="6">
        <f t="shared" si="95"/>
        <v>0.28623163841807925</v>
      </c>
      <c r="CN58" s="6">
        <f t="shared" si="95"/>
        <v>0.28623163841807925</v>
      </c>
      <c r="CO58" s="6">
        <f t="shared" si="95"/>
        <v>0.28623163841807925</v>
      </c>
      <c r="CP58" s="6">
        <f t="shared" si="95"/>
        <v>0.28623163841807925</v>
      </c>
      <c r="CQ58" s="6">
        <f t="shared" si="95"/>
        <v>0.28623163841807925</v>
      </c>
      <c r="CR58" s="6">
        <f t="shared" si="95"/>
        <v>0.28623163841807925</v>
      </c>
      <c r="CS58" s="6">
        <f t="shared" si="95"/>
        <v>0.28623163841807925</v>
      </c>
      <c r="CT58" s="6">
        <f t="shared" si="95"/>
        <v>0.28623163841807925</v>
      </c>
      <c r="CU58" s="6">
        <f t="shared" si="95"/>
        <v>0.28623163841807925</v>
      </c>
      <c r="CV58" s="6">
        <f t="shared" si="95"/>
        <v>0.28623163841807925</v>
      </c>
      <c r="CW58" s="6">
        <f t="shared" si="95"/>
        <v>0.28623163841807925</v>
      </c>
      <c r="CX58" s="6">
        <f t="shared" si="95"/>
        <v>0.28623163841807925</v>
      </c>
      <c r="CY58" s="6">
        <f t="shared" si="95"/>
        <v>0.28623163841807925</v>
      </c>
      <c r="CZ58" s="6">
        <f t="shared" si="95"/>
        <v>0.28623163841807925</v>
      </c>
      <c r="DA58" s="6">
        <f t="shared" si="95"/>
        <v>0.28623163841807925</v>
      </c>
      <c r="DB58" s="6">
        <f t="shared" si="95"/>
        <v>0.28623163841807925</v>
      </c>
      <c r="DC58" s="6">
        <f t="shared" si="95"/>
        <v>0.28623163841807925</v>
      </c>
      <c r="DD58" s="6">
        <f t="shared" si="95"/>
        <v>0.28623163841807925</v>
      </c>
      <c r="DE58" s="6">
        <f t="shared" si="95"/>
        <v>0.28623163841807925</v>
      </c>
      <c r="DF58" s="6">
        <f t="shared" si="95"/>
        <v>0.28623163841807925</v>
      </c>
      <c r="DG58" s="6">
        <f t="shared" si="95"/>
        <v>0.28623163841807925</v>
      </c>
      <c r="DH58" s="6">
        <f t="shared" si="95"/>
        <v>0.28623163841807925</v>
      </c>
      <c r="DI58" s="6">
        <f t="shared" si="95"/>
        <v>0.28623163841807925</v>
      </c>
      <c r="DJ58" s="6">
        <f t="shared" si="95"/>
        <v>0.28623163841807925</v>
      </c>
      <c r="DK58" s="6">
        <f t="shared" si="95"/>
        <v>0.28623163841807925</v>
      </c>
      <c r="DL58" s="6">
        <f t="shared" si="95"/>
        <v>0.28623163841807925</v>
      </c>
      <c r="DM58" s="6">
        <f t="shared" si="95"/>
        <v>0.28623163841807925</v>
      </c>
      <c r="DN58" s="6">
        <f t="shared" si="95"/>
        <v>0.28623163841807925</v>
      </c>
      <c r="DO58" s="6">
        <f t="shared" si="95"/>
        <v>0.28623163841807925</v>
      </c>
      <c r="DP58" s="6">
        <f t="shared" si="95"/>
        <v>0.28623163841807925</v>
      </c>
      <c r="DQ58" s="6">
        <f t="shared" si="95"/>
        <v>0.28623163841807925</v>
      </c>
      <c r="DR58" s="6">
        <f t="shared" si="95"/>
        <v>0.28623163841807925</v>
      </c>
      <c r="DS58" s="6">
        <f t="shared" si="95"/>
        <v>0.28623163841807925</v>
      </c>
      <c r="DT58" s="6">
        <f t="shared" si="95"/>
        <v>0.28623163841807925</v>
      </c>
      <c r="DU58" s="6">
        <f t="shared" si="95"/>
        <v>0.28623163841807925</v>
      </c>
      <c r="DV58" s="6">
        <f t="shared" si="95"/>
        <v>0.28623163841807925</v>
      </c>
      <c r="DW58" s="6">
        <f t="shared" si="95"/>
        <v>0.28623163841807925</v>
      </c>
      <c r="DX58" s="6">
        <f t="shared" si="95"/>
        <v>0.28623163841807925</v>
      </c>
      <c r="DY58" s="6">
        <f t="shared" si="95"/>
        <v>0.28623163841807925</v>
      </c>
      <c r="DZ58" s="6">
        <f t="shared" si="95"/>
        <v>0.28623163841807925</v>
      </c>
      <c r="EA58" s="6">
        <f t="shared" si="95"/>
        <v>0.28623163841807925</v>
      </c>
      <c r="EB58" s="6">
        <f t="shared" si="95"/>
        <v>0.28623163841807925</v>
      </c>
      <c r="EC58" s="6">
        <f t="shared" ref="EC58:GB58" si="96">SUM($E$57:$FZ$57)/177</f>
        <v>0.28623163841807925</v>
      </c>
      <c r="ED58" s="6">
        <f t="shared" si="96"/>
        <v>0.28623163841807925</v>
      </c>
      <c r="EE58" s="6">
        <f t="shared" si="96"/>
        <v>0.28623163841807925</v>
      </c>
      <c r="EF58" s="6">
        <f t="shared" si="96"/>
        <v>0.28623163841807925</v>
      </c>
      <c r="EG58" s="6">
        <f t="shared" si="96"/>
        <v>0.28623163841807925</v>
      </c>
      <c r="EH58" s="6">
        <f t="shared" si="96"/>
        <v>0.28623163841807925</v>
      </c>
      <c r="EI58" s="6">
        <f t="shared" si="96"/>
        <v>0.28623163841807925</v>
      </c>
      <c r="EJ58" s="6">
        <f t="shared" si="96"/>
        <v>0.28623163841807925</v>
      </c>
      <c r="EK58" s="6">
        <f t="shared" si="96"/>
        <v>0.28623163841807925</v>
      </c>
      <c r="EL58" s="6">
        <f t="shared" si="96"/>
        <v>0.28623163841807925</v>
      </c>
      <c r="EM58" s="6">
        <f t="shared" si="96"/>
        <v>0.28623163841807925</v>
      </c>
      <c r="EN58" s="6">
        <f t="shared" si="96"/>
        <v>0.28623163841807925</v>
      </c>
      <c r="EO58" s="6">
        <f t="shared" si="96"/>
        <v>0.28623163841807925</v>
      </c>
      <c r="EP58" s="6">
        <f t="shared" si="96"/>
        <v>0.28623163841807925</v>
      </c>
      <c r="EQ58" s="6">
        <f t="shared" si="96"/>
        <v>0.28623163841807925</v>
      </c>
      <c r="ER58" s="6">
        <f t="shared" si="96"/>
        <v>0.28623163841807925</v>
      </c>
      <c r="ES58" s="6">
        <f t="shared" si="96"/>
        <v>0.28623163841807925</v>
      </c>
      <c r="ET58" s="6">
        <f t="shared" si="96"/>
        <v>0.28623163841807925</v>
      </c>
      <c r="EU58" s="6">
        <f t="shared" si="96"/>
        <v>0.28623163841807925</v>
      </c>
      <c r="EV58" s="6">
        <f t="shared" si="96"/>
        <v>0.28623163841807925</v>
      </c>
      <c r="EW58" s="6">
        <f t="shared" si="96"/>
        <v>0.28623163841807925</v>
      </c>
      <c r="EX58" s="6">
        <f t="shared" si="96"/>
        <v>0.28623163841807925</v>
      </c>
      <c r="EY58" s="6">
        <f t="shared" si="96"/>
        <v>0.28623163841807925</v>
      </c>
      <c r="EZ58" s="6">
        <f t="shared" si="96"/>
        <v>0.28623163841807925</v>
      </c>
      <c r="FA58" s="6">
        <f t="shared" si="96"/>
        <v>0.28623163841807925</v>
      </c>
      <c r="FB58" s="6">
        <f t="shared" si="96"/>
        <v>0.28623163841807925</v>
      </c>
      <c r="FC58" s="6">
        <f t="shared" si="96"/>
        <v>0.28623163841807925</v>
      </c>
      <c r="FD58" s="6">
        <f t="shared" si="96"/>
        <v>0.28623163841807925</v>
      </c>
      <c r="FE58" s="6">
        <f t="shared" si="96"/>
        <v>0.28623163841807925</v>
      </c>
      <c r="FF58" s="6">
        <f t="shared" si="96"/>
        <v>0.28623163841807925</v>
      </c>
      <c r="FG58" s="6">
        <f t="shared" si="96"/>
        <v>0.28623163841807925</v>
      </c>
      <c r="FH58" s="6">
        <f t="shared" si="96"/>
        <v>0.28623163841807925</v>
      </c>
      <c r="FI58" s="6">
        <f t="shared" si="96"/>
        <v>0.28623163841807925</v>
      </c>
      <c r="FJ58" s="6">
        <f t="shared" si="96"/>
        <v>0.28623163841807925</v>
      </c>
      <c r="FK58" s="6">
        <f t="shared" si="96"/>
        <v>0.28623163841807925</v>
      </c>
      <c r="FL58" s="6">
        <f t="shared" si="96"/>
        <v>0.28623163841807925</v>
      </c>
      <c r="FM58" s="6">
        <f t="shared" si="96"/>
        <v>0.28623163841807925</v>
      </c>
      <c r="FN58" s="6">
        <f t="shared" si="96"/>
        <v>0.28623163841807925</v>
      </c>
      <c r="FO58" s="6">
        <f t="shared" si="96"/>
        <v>0.28623163841807925</v>
      </c>
      <c r="FP58" s="6">
        <f t="shared" si="96"/>
        <v>0.28623163841807925</v>
      </c>
      <c r="FQ58" s="6">
        <f t="shared" si="96"/>
        <v>0.28623163841807925</v>
      </c>
      <c r="FR58" s="6">
        <f t="shared" si="96"/>
        <v>0.28623163841807925</v>
      </c>
      <c r="FS58" s="6">
        <f t="shared" si="96"/>
        <v>0.28623163841807925</v>
      </c>
      <c r="FT58" s="6">
        <f t="shared" si="96"/>
        <v>0.28623163841807925</v>
      </c>
      <c r="FU58" s="6">
        <f t="shared" si="96"/>
        <v>0.28623163841807925</v>
      </c>
      <c r="FV58" s="6">
        <f t="shared" si="96"/>
        <v>0.28623163841807925</v>
      </c>
      <c r="FW58" s="6">
        <f t="shared" si="96"/>
        <v>0.28623163841807925</v>
      </c>
      <c r="FX58" s="6">
        <f t="shared" si="96"/>
        <v>0.28623163841807925</v>
      </c>
      <c r="FY58" s="6">
        <f t="shared" si="96"/>
        <v>0.28623163841807925</v>
      </c>
      <c r="FZ58" s="6">
        <f t="shared" si="96"/>
        <v>0.28623163841807925</v>
      </c>
      <c r="GA58" s="6">
        <f t="shared" si="96"/>
        <v>0.28623163841807925</v>
      </c>
      <c r="GB58" s="6">
        <f t="shared" si="96"/>
        <v>0.28623163841807925</v>
      </c>
      <c r="GC58" s="6"/>
      <c r="GD58" s="6"/>
      <c r="GE58" s="6"/>
      <c r="GF58" s="6"/>
      <c r="GG58" s="6"/>
      <c r="GH58" s="6">
        <f>SUM($E$57:$FZ$57)/177</f>
        <v>0.28623163841807925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7">ROUND(E27/E16,2)</f>
        <v>556.13</v>
      </c>
      <c r="F59" s="3">
        <f t="shared" si="97"/>
        <v>758.73</v>
      </c>
      <c r="G59" s="3">
        <f t="shared" si="97"/>
        <v>303.86</v>
      </c>
      <c r="H59" s="3">
        <f t="shared" si="97"/>
        <v>773.72</v>
      </c>
      <c r="I59" s="3">
        <f t="shared" si="97"/>
        <v>473.47</v>
      </c>
      <c r="J59" s="3">
        <f t="shared" si="97"/>
        <v>414.33</v>
      </c>
      <c r="K59" s="3">
        <f t="shared" si="97"/>
        <v>554.61</v>
      </c>
      <c r="L59" s="3">
        <f t="shared" si="97"/>
        <v>287.22000000000003</v>
      </c>
      <c r="M59" s="3">
        <f t="shared" si="97"/>
        <v>636.45000000000005</v>
      </c>
      <c r="N59" s="3">
        <f t="shared" si="97"/>
        <v>1066.24</v>
      </c>
      <c r="O59" s="3">
        <f t="shared" si="97"/>
        <v>461.76</v>
      </c>
      <c r="P59" s="3">
        <f t="shared" si="97"/>
        <v>798.1</v>
      </c>
      <c r="Q59" s="3">
        <f t="shared" si="97"/>
        <v>688.52</v>
      </c>
      <c r="R59" s="3">
        <f t="shared" si="97"/>
        <v>664.6</v>
      </c>
      <c r="S59" s="3">
        <f t="shared" si="97"/>
        <v>652.17999999999995</v>
      </c>
      <c r="T59" s="3">
        <f t="shared" si="97"/>
        <v>749.24</v>
      </c>
      <c r="U59" s="3">
        <f t="shared" si="97"/>
        <v>537.74</v>
      </c>
      <c r="V59" s="3">
        <f t="shared" si="97"/>
        <v>886.03</v>
      </c>
      <c r="W59" s="3">
        <f t="shared" si="97"/>
        <v>1907.55</v>
      </c>
      <c r="X59" s="3">
        <f t="shared" si="97"/>
        <v>827.4</v>
      </c>
      <c r="Y59" s="3">
        <f t="shared" si="97"/>
        <v>1275.75</v>
      </c>
      <c r="Z59" s="3">
        <f t="shared" si="97"/>
        <v>2364.64</v>
      </c>
      <c r="AA59" s="3">
        <f t="shared" si="97"/>
        <v>725.67</v>
      </c>
      <c r="AB59" s="3">
        <f>ROUND(AB27/AB16,2)</f>
        <v>757.79</v>
      </c>
      <c r="AC59" s="3">
        <f t="shared" si="97"/>
        <v>504.85</v>
      </c>
      <c r="AD59" s="3">
        <f t="shared" si="97"/>
        <v>1210.28</v>
      </c>
      <c r="AE59" s="3">
        <f t="shared" si="97"/>
        <v>785.87</v>
      </c>
      <c r="AF59" s="3">
        <f t="shared" si="97"/>
        <v>412.95</v>
      </c>
      <c r="AG59" s="3">
        <f t="shared" si="97"/>
        <v>2771.87</v>
      </c>
      <c r="AH59" s="3">
        <f t="shared" si="97"/>
        <v>1118.1600000000001</v>
      </c>
      <c r="AI59" s="3">
        <f t="shared" si="97"/>
        <v>1660.55</v>
      </c>
      <c r="AJ59" s="3">
        <f t="shared" si="97"/>
        <v>296.07</v>
      </c>
      <c r="AK59" s="3">
        <f t="shared" si="97"/>
        <v>349.01</v>
      </c>
      <c r="AL59" s="3">
        <f t="shared" si="97"/>
        <v>773.06</v>
      </c>
      <c r="AM59" s="3">
        <f t="shared" si="97"/>
        <v>509.35</v>
      </c>
      <c r="AN59" s="3">
        <f t="shared" si="97"/>
        <v>593.75</v>
      </c>
      <c r="AO59" s="3">
        <f t="shared" si="97"/>
        <v>651.44000000000005</v>
      </c>
      <c r="AP59" s="3">
        <f t="shared" si="97"/>
        <v>731.5</v>
      </c>
      <c r="AQ59" s="3">
        <f t="shared" si="97"/>
        <v>550.98</v>
      </c>
      <c r="AR59" s="3">
        <f t="shared" si="97"/>
        <v>670.66</v>
      </c>
      <c r="AS59" s="3">
        <f t="shared" si="97"/>
        <v>1099.24</v>
      </c>
      <c r="AT59" s="3">
        <f t="shared" si="97"/>
        <v>723.45</v>
      </c>
      <c r="AU59" s="3">
        <f t="shared" si="97"/>
        <v>573.02</v>
      </c>
      <c r="AV59" s="3">
        <f t="shared" si="97"/>
        <v>438.71</v>
      </c>
      <c r="AW59" s="3">
        <f t="shared" si="97"/>
        <v>407.14</v>
      </c>
      <c r="AX59" s="3">
        <f t="shared" si="97"/>
        <v>1315.41</v>
      </c>
      <c r="AY59" s="3">
        <f t="shared" si="97"/>
        <v>542.07000000000005</v>
      </c>
      <c r="AZ59" s="3">
        <f t="shared" si="97"/>
        <v>1082.8900000000001</v>
      </c>
      <c r="BA59" s="3">
        <f t="shared" si="97"/>
        <v>937.28</v>
      </c>
      <c r="BB59" s="3">
        <f t="shared" si="97"/>
        <v>1023.38</v>
      </c>
      <c r="BC59" s="3">
        <f t="shared" si="97"/>
        <v>363.25</v>
      </c>
      <c r="BD59" s="3">
        <f t="shared" si="97"/>
        <v>953.37</v>
      </c>
      <c r="BE59" s="3">
        <f t="shared" si="97"/>
        <v>534.28</v>
      </c>
      <c r="BF59" s="3">
        <f t="shared" si="97"/>
        <v>4517.7700000000004</v>
      </c>
      <c r="BG59" s="3">
        <f t="shared" si="97"/>
        <v>1136.58</v>
      </c>
      <c r="BH59" s="3">
        <f t="shared" si="97"/>
        <v>616.53</v>
      </c>
      <c r="BI59" s="3">
        <f t="shared" si="97"/>
        <v>919.86</v>
      </c>
      <c r="BJ59" s="3">
        <f t="shared" si="97"/>
        <v>304.89999999999998</v>
      </c>
      <c r="BK59" s="3">
        <f t="shared" si="97"/>
        <v>1045.07</v>
      </c>
      <c r="BL59" s="3">
        <f t="shared" si="97"/>
        <v>668.7</v>
      </c>
      <c r="BM59" s="3">
        <f t="shared" si="97"/>
        <v>689.63</v>
      </c>
      <c r="BN59" s="3">
        <f t="shared" si="97"/>
        <v>624.23</v>
      </c>
      <c r="BO59" s="3">
        <f t="shared" si="97"/>
        <v>837.04</v>
      </c>
      <c r="BP59" s="3">
        <f t="shared" si="97"/>
        <v>792.77</v>
      </c>
      <c r="BQ59" s="3">
        <f t="shared" ref="BQ59:EB59" si="98">ROUND(BQ27/BQ16,2)</f>
        <v>818.58</v>
      </c>
      <c r="BR59" s="3">
        <f t="shared" si="98"/>
        <v>1045.77</v>
      </c>
      <c r="BS59" s="3">
        <f t="shared" si="98"/>
        <v>882.42</v>
      </c>
      <c r="BT59" s="3">
        <f t="shared" si="98"/>
        <v>539.15</v>
      </c>
      <c r="BU59" s="3">
        <f t="shared" si="98"/>
        <v>304.88</v>
      </c>
      <c r="BV59" s="3">
        <f t="shared" si="98"/>
        <v>506.13</v>
      </c>
      <c r="BW59" s="3">
        <f t="shared" si="98"/>
        <v>287.79000000000002</v>
      </c>
      <c r="BX59" s="3">
        <f t="shared" si="98"/>
        <v>442.13</v>
      </c>
      <c r="BY59" s="3">
        <f t="shared" si="98"/>
        <v>826.45</v>
      </c>
      <c r="BZ59" s="3">
        <f t="shared" si="98"/>
        <v>1498</v>
      </c>
      <c r="CA59" s="3">
        <f t="shared" si="98"/>
        <v>2259.8000000000002</v>
      </c>
      <c r="CB59" s="3">
        <f t="shared" si="98"/>
        <v>1345.97</v>
      </c>
      <c r="CC59" s="3">
        <f t="shared" si="98"/>
        <v>2573.41</v>
      </c>
      <c r="CD59" s="3">
        <f t="shared" si="98"/>
        <v>687.9</v>
      </c>
      <c r="CE59" s="3">
        <f t="shared" si="98"/>
        <v>1283.8699999999999</v>
      </c>
      <c r="CF59" s="3">
        <f t="shared" si="98"/>
        <v>552.42999999999995</v>
      </c>
      <c r="CG59" s="3">
        <f t="shared" si="98"/>
        <v>745.4</v>
      </c>
      <c r="CH59" s="3">
        <f t="shared" si="98"/>
        <v>1123.9100000000001</v>
      </c>
      <c r="CI59" s="3">
        <f t="shared" si="98"/>
        <v>754.35</v>
      </c>
      <c r="CJ59" s="3">
        <f t="shared" si="98"/>
        <v>848.97</v>
      </c>
      <c r="CK59" s="3">
        <f t="shared" si="98"/>
        <v>1164.03</v>
      </c>
      <c r="CL59" s="3">
        <f t="shared" si="98"/>
        <v>302.17</v>
      </c>
      <c r="CM59" s="3">
        <f t="shared" si="98"/>
        <v>815.19</v>
      </c>
      <c r="CN59" s="3">
        <f t="shared" si="98"/>
        <v>655.94</v>
      </c>
      <c r="CO59" s="3">
        <f t="shared" si="98"/>
        <v>676.74</v>
      </c>
      <c r="CP59" s="3">
        <f t="shared" si="98"/>
        <v>594.53</v>
      </c>
      <c r="CQ59" s="3">
        <f t="shared" si="98"/>
        <v>908.84</v>
      </c>
      <c r="CR59" s="3">
        <f t="shared" si="98"/>
        <v>743.66</v>
      </c>
      <c r="CS59" s="3">
        <f t="shared" si="98"/>
        <v>695.19</v>
      </c>
      <c r="CT59" s="3">
        <f t="shared" si="98"/>
        <v>910.34</v>
      </c>
      <c r="CU59" s="3">
        <f t="shared" si="98"/>
        <v>539.52</v>
      </c>
      <c r="CV59" s="3">
        <f t="shared" si="98"/>
        <v>2101.37</v>
      </c>
      <c r="CW59" s="3">
        <f t="shared" si="98"/>
        <v>526.4</v>
      </c>
      <c r="CX59" s="3">
        <f t="shared" si="98"/>
        <v>1152.03</v>
      </c>
      <c r="CY59" s="3">
        <f t="shared" si="98"/>
        <v>1052.06</v>
      </c>
      <c r="CZ59" s="3">
        <f t="shared" si="98"/>
        <v>955.81</v>
      </c>
      <c r="DA59" s="3">
        <f t="shared" si="98"/>
        <v>1880.98</v>
      </c>
      <c r="DB59" s="3">
        <f t="shared" si="98"/>
        <v>835.23</v>
      </c>
      <c r="DC59" s="3">
        <f t="shared" si="98"/>
        <v>1048.21</v>
      </c>
      <c r="DD59" s="3">
        <f t="shared" si="98"/>
        <v>508.44</v>
      </c>
      <c r="DE59" s="3">
        <f t="shared" si="98"/>
        <v>1170.5</v>
      </c>
      <c r="DF59" s="3">
        <f t="shared" si="98"/>
        <v>1279.47</v>
      </c>
      <c r="DG59" s="3">
        <f t="shared" si="98"/>
        <v>255.93</v>
      </c>
      <c r="DH59" s="3">
        <f t="shared" si="98"/>
        <v>553.66</v>
      </c>
      <c r="DI59" s="3">
        <f t="shared" si="98"/>
        <v>475.37</v>
      </c>
      <c r="DJ59" s="3">
        <f t="shared" si="98"/>
        <v>379.32</v>
      </c>
      <c r="DK59" s="3">
        <f t="shared" si="98"/>
        <v>395.01</v>
      </c>
      <c r="DL59" s="3">
        <f t="shared" si="98"/>
        <v>368.32</v>
      </c>
      <c r="DM59" s="3">
        <f t="shared" si="98"/>
        <v>387.99</v>
      </c>
      <c r="DN59" s="3">
        <f t="shared" si="98"/>
        <v>637.41999999999996</v>
      </c>
      <c r="DO59" s="3">
        <f t="shared" si="98"/>
        <v>522.32000000000005</v>
      </c>
      <c r="DP59" s="3">
        <f t="shared" si="98"/>
        <v>697.94</v>
      </c>
      <c r="DQ59" s="3">
        <f t="shared" si="98"/>
        <v>524.74</v>
      </c>
      <c r="DR59" s="3">
        <f t="shared" si="98"/>
        <v>2024.15</v>
      </c>
      <c r="DS59" s="3">
        <f t="shared" si="98"/>
        <v>701.02</v>
      </c>
      <c r="DT59" s="3">
        <f t="shared" si="98"/>
        <v>255.46</v>
      </c>
      <c r="DU59" s="3">
        <f t="shared" si="98"/>
        <v>423.1</v>
      </c>
      <c r="DV59" s="3">
        <f t="shared" si="98"/>
        <v>195.06</v>
      </c>
      <c r="DW59" s="3">
        <f t="shared" si="98"/>
        <v>649.92999999999995</v>
      </c>
      <c r="DX59" s="3">
        <f t="shared" si="98"/>
        <v>179.69</v>
      </c>
      <c r="DY59" s="3">
        <f t="shared" si="98"/>
        <v>422.8</v>
      </c>
      <c r="DZ59" s="3">
        <f t="shared" si="98"/>
        <v>245.08</v>
      </c>
      <c r="EA59" s="3">
        <f t="shared" si="98"/>
        <v>320.35000000000002</v>
      </c>
      <c r="EB59" s="3">
        <f t="shared" si="98"/>
        <v>648.59</v>
      </c>
      <c r="EC59" s="3">
        <f t="shared" ref="EC59:ES59" si="99">ROUND(EC27/EC16,2)</f>
        <v>906.07</v>
      </c>
      <c r="ED59" s="3">
        <f t="shared" si="99"/>
        <v>1239.46</v>
      </c>
      <c r="EE59" s="3">
        <f t="shared" si="99"/>
        <v>836.86</v>
      </c>
      <c r="EF59" s="3">
        <f t="shared" si="99"/>
        <v>657.58</v>
      </c>
      <c r="EG59" s="3">
        <f t="shared" si="99"/>
        <v>854.23</v>
      </c>
      <c r="EH59" s="3">
        <f t="shared" si="99"/>
        <v>381.63</v>
      </c>
      <c r="EI59" s="3">
        <f t="shared" si="99"/>
        <v>1303.47</v>
      </c>
      <c r="EJ59" s="3">
        <f t="shared" si="99"/>
        <v>397.14</v>
      </c>
      <c r="EK59" s="3">
        <f t="shared" si="99"/>
        <v>947.42</v>
      </c>
      <c r="EL59" s="3">
        <f t="shared" si="99"/>
        <v>758.96</v>
      </c>
      <c r="EM59" s="3">
        <f t="shared" si="99"/>
        <v>221.56</v>
      </c>
      <c r="EN59" s="3">
        <f t="shared" si="99"/>
        <v>416.52</v>
      </c>
      <c r="EO59" s="3">
        <f t="shared" si="99"/>
        <v>679.63</v>
      </c>
      <c r="EP59" s="3">
        <f t="shared" si="99"/>
        <v>347</v>
      </c>
      <c r="EQ59" s="3">
        <f t="shared" si="99"/>
        <v>231.97</v>
      </c>
      <c r="ER59" s="3">
        <f t="shared" si="99"/>
        <v>357.16</v>
      </c>
      <c r="ES59" s="3">
        <f t="shared" si="99"/>
        <v>494.35</v>
      </c>
      <c r="ET59" s="3">
        <f>ROUND(ET27/ET16,2)</f>
        <v>501.59</v>
      </c>
      <c r="EU59" s="3">
        <f>ROUND(EU27/EU16,2)</f>
        <v>1490.09</v>
      </c>
      <c r="EV59" s="3">
        <f>ROUND(EV27/EV16,2)</f>
        <v>975.84</v>
      </c>
      <c r="EW59" s="3">
        <f>ROUND(EW27/EW16,2)</f>
        <v>293.52</v>
      </c>
      <c r="EX59" s="3">
        <v>0</v>
      </c>
      <c r="EY59" s="3">
        <f t="shared" ref="EY59:FZ59" si="100">ROUND(EY27/EY16,2)</f>
        <v>209.43</v>
      </c>
      <c r="EZ59" s="3">
        <f t="shared" si="100"/>
        <v>715.39</v>
      </c>
      <c r="FA59" s="3">
        <f t="shared" si="100"/>
        <v>1088.1300000000001</v>
      </c>
      <c r="FB59" s="3">
        <f t="shared" si="100"/>
        <v>1339.88</v>
      </c>
      <c r="FC59" s="3">
        <f t="shared" si="100"/>
        <v>375.72</v>
      </c>
      <c r="FD59" s="3">
        <f t="shared" si="100"/>
        <v>809.47</v>
      </c>
      <c r="FE59" s="3">
        <f t="shared" si="100"/>
        <v>1081.3800000000001</v>
      </c>
      <c r="FF59" s="3">
        <f t="shared" si="100"/>
        <v>1198.28</v>
      </c>
      <c r="FG59" s="3">
        <f t="shared" si="100"/>
        <v>977.02</v>
      </c>
      <c r="FH59" s="3">
        <f t="shared" si="100"/>
        <v>476.59</v>
      </c>
      <c r="FI59" s="3">
        <f t="shared" si="100"/>
        <v>777.4</v>
      </c>
      <c r="FJ59" s="3">
        <f t="shared" si="100"/>
        <v>1711.82</v>
      </c>
      <c r="FK59" s="3">
        <f t="shared" si="100"/>
        <v>422.96</v>
      </c>
      <c r="FL59" s="3">
        <f t="shared" si="100"/>
        <v>247.62</v>
      </c>
      <c r="FM59" s="3">
        <f t="shared" si="100"/>
        <v>577.41999999999996</v>
      </c>
      <c r="FN59" s="3">
        <f t="shared" si="100"/>
        <v>541.27</v>
      </c>
      <c r="FO59" s="3">
        <f t="shared" si="100"/>
        <v>244.15</v>
      </c>
      <c r="FP59" s="3">
        <f t="shared" si="100"/>
        <v>630.26</v>
      </c>
      <c r="FQ59" s="3">
        <f t="shared" si="100"/>
        <v>554.87</v>
      </c>
      <c r="FR59" s="3">
        <f t="shared" si="100"/>
        <v>1091.28</v>
      </c>
      <c r="FS59" s="3">
        <f t="shared" si="100"/>
        <v>638.11</v>
      </c>
      <c r="FT59" s="3">
        <f t="shared" si="100"/>
        <v>810.19</v>
      </c>
      <c r="FU59" s="3">
        <f t="shared" si="100"/>
        <v>1408.05</v>
      </c>
      <c r="FV59" s="3">
        <f t="shared" si="100"/>
        <v>1781.7</v>
      </c>
      <c r="FW59" s="3">
        <f t="shared" si="100"/>
        <v>639.28</v>
      </c>
      <c r="FX59" s="3">
        <f t="shared" si="100"/>
        <v>696.49</v>
      </c>
      <c r="FY59" s="3">
        <f t="shared" si="100"/>
        <v>1177.78</v>
      </c>
      <c r="FZ59" s="3">
        <f t="shared" si="100"/>
        <v>853.97</v>
      </c>
      <c r="GA59" s="3">
        <f>ROUND(GA27/GA16,2)</f>
        <v>510.53</v>
      </c>
      <c r="GB59" s="3" t="e">
        <f>ROUND(GB27/GB16,2)</f>
        <v>#DIV/0!</v>
      </c>
      <c r="GH59">
        <f>ROUND(GH27/GH16,2)</f>
        <v>663.93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1">ROUND(SUM($E$59:$GB$59)/180,2)</f>
        <v>#DIV/0!</v>
      </c>
      <c r="G60" s="3" t="e">
        <f t="shared" si="101"/>
        <v>#DIV/0!</v>
      </c>
      <c r="H60" s="3" t="e">
        <f t="shared" si="101"/>
        <v>#DIV/0!</v>
      </c>
      <c r="I60" s="3" t="e">
        <f t="shared" si="101"/>
        <v>#DIV/0!</v>
      </c>
      <c r="J60" s="3" t="e">
        <f t="shared" si="101"/>
        <v>#DIV/0!</v>
      </c>
      <c r="K60" s="3" t="e">
        <f t="shared" si="101"/>
        <v>#DIV/0!</v>
      </c>
      <c r="L60" s="3" t="e">
        <f t="shared" si="101"/>
        <v>#DIV/0!</v>
      </c>
      <c r="M60" s="3" t="e">
        <f t="shared" si="101"/>
        <v>#DIV/0!</v>
      </c>
      <c r="N60" s="3" t="e">
        <f t="shared" si="101"/>
        <v>#DIV/0!</v>
      </c>
      <c r="O60" s="3" t="e">
        <f t="shared" si="101"/>
        <v>#DIV/0!</v>
      </c>
      <c r="P60" s="3" t="e">
        <f t="shared" si="101"/>
        <v>#DIV/0!</v>
      </c>
      <c r="Q60" s="3" t="e">
        <f t="shared" si="101"/>
        <v>#DIV/0!</v>
      </c>
      <c r="R60" s="3" t="e">
        <f t="shared" si="101"/>
        <v>#DIV/0!</v>
      </c>
      <c r="S60" s="3" t="e">
        <f t="shared" si="101"/>
        <v>#DIV/0!</v>
      </c>
      <c r="T60" s="3" t="e">
        <f t="shared" si="101"/>
        <v>#DIV/0!</v>
      </c>
      <c r="U60" s="3" t="e">
        <f t="shared" si="101"/>
        <v>#DIV/0!</v>
      </c>
      <c r="V60" s="3" t="e">
        <f t="shared" si="101"/>
        <v>#DIV/0!</v>
      </c>
      <c r="W60" s="3" t="e">
        <f t="shared" si="101"/>
        <v>#DIV/0!</v>
      </c>
      <c r="X60" s="3" t="e">
        <f t="shared" si="101"/>
        <v>#DIV/0!</v>
      </c>
      <c r="Y60" s="3" t="e">
        <f t="shared" si="101"/>
        <v>#DIV/0!</v>
      </c>
      <c r="Z60" s="3" t="e">
        <f t="shared" si="101"/>
        <v>#DIV/0!</v>
      </c>
      <c r="AA60" s="3" t="e">
        <f t="shared" si="101"/>
        <v>#DIV/0!</v>
      </c>
      <c r="AB60" s="3" t="e">
        <f t="shared" si="101"/>
        <v>#DIV/0!</v>
      </c>
      <c r="AC60" s="3" t="e">
        <f t="shared" si="101"/>
        <v>#DIV/0!</v>
      </c>
      <c r="AD60" s="3" t="e">
        <f t="shared" si="101"/>
        <v>#DIV/0!</v>
      </c>
      <c r="AE60" s="3" t="e">
        <f t="shared" si="101"/>
        <v>#DIV/0!</v>
      </c>
      <c r="AF60" s="3" t="e">
        <f t="shared" si="101"/>
        <v>#DIV/0!</v>
      </c>
      <c r="AG60" s="3" t="e">
        <f t="shared" si="101"/>
        <v>#DIV/0!</v>
      </c>
      <c r="AH60" s="3" t="e">
        <f t="shared" si="101"/>
        <v>#DIV/0!</v>
      </c>
      <c r="AI60" s="3" t="e">
        <f t="shared" si="101"/>
        <v>#DIV/0!</v>
      </c>
      <c r="AJ60" s="3" t="e">
        <f t="shared" si="101"/>
        <v>#DIV/0!</v>
      </c>
      <c r="AK60" s="3" t="e">
        <f t="shared" si="101"/>
        <v>#DIV/0!</v>
      </c>
      <c r="AL60" s="3" t="e">
        <f t="shared" si="101"/>
        <v>#DIV/0!</v>
      </c>
      <c r="AM60" s="3" t="e">
        <f t="shared" si="101"/>
        <v>#DIV/0!</v>
      </c>
      <c r="AN60" s="3" t="e">
        <f t="shared" si="101"/>
        <v>#DIV/0!</v>
      </c>
      <c r="AO60" s="3" t="e">
        <f t="shared" si="101"/>
        <v>#DIV/0!</v>
      </c>
      <c r="AP60" s="3" t="e">
        <f t="shared" si="101"/>
        <v>#DIV/0!</v>
      </c>
      <c r="AQ60" s="3" t="e">
        <f t="shared" si="101"/>
        <v>#DIV/0!</v>
      </c>
      <c r="AR60" s="3" t="e">
        <f t="shared" si="101"/>
        <v>#DIV/0!</v>
      </c>
      <c r="AS60" s="3" t="e">
        <f t="shared" si="101"/>
        <v>#DIV/0!</v>
      </c>
      <c r="AT60" s="3" t="e">
        <f t="shared" si="101"/>
        <v>#DIV/0!</v>
      </c>
      <c r="AU60" s="3" t="e">
        <f t="shared" si="101"/>
        <v>#DIV/0!</v>
      </c>
      <c r="AV60" s="3" t="e">
        <f t="shared" si="101"/>
        <v>#DIV/0!</v>
      </c>
      <c r="AW60" s="3" t="e">
        <f t="shared" si="101"/>
        <v>#DIV/0!</v>
      </c>
      <c r="AX60" s="3" t="e">
        <f t="shared" si="101"/>
        <v>#DIV/0!</v>
      </c>
      <c r="AY60" s="3" t="e">
        <f t="shared" si="101"/>
        <v>#DIV/0!</v>
      </c>
      <c r="AZ60" s="3" t="e">
        <f t="shared" si="101"/>
        <v>#DIV/0!</v>
      </c>
      <c r="BA60" s="3" t="e">
        <f t="shared" si="101"/>
        <v>#DIV/0!</v>
      </c>
      <c r="BB60" s="3" t="e">
        <f t="shared" si="101"/>
        <v>#DIV/0!</v>
      </c>
      <c r="BC60" s="3" t="e">
        <f t="shared" si="101"/>
        <v>#DIV/0!</v>
      </c>
      <c r="BD60" s="3" t="e">
        <f t="shared" si="101"/>
        <v>#DIV/0!</v>
      </c>
      <c r="BE60" s="3" t="e">
        <f t="shared" si="101"/>
        <v>#DIV/0!</v>
      </c>
      <c r="BF60" s="3" t="e">
        <f t="shared" si="101"/>
        <v>#DIV/0!</v>
      </c>
      <c r="BG60" s="3" t="e">
        <f t="shared" si="101"/>
        <v>#DIV/0!</v>
      </c>
      <c r="BH60" s="3" t="e">
        <f t="shared" si="101"/>
        <v>#DIV/0!</v>
      </c>
      <c r="BI60" s="3" t="e">
        <f t="shared" si="101"/>
        <v>#DIV/0!</v>
      </c>
      <c r="BJ60" s="3" t="e">
        <f t="shared" si="101"/>
        <v>#DIV/0!</v>
      </c>
      <c r="BK60" s="3" t="e">
        <f t="shared" si="101"/>
        <v>#DIV/0!</v>
      </c>
      <c r="BL60" s="3" t="e">
        <f t="shared" si="101"/>
        <v>#DIV/0!</v>
      </c>
      <c r="BM60" s="3" t="e">
        <f t="shared" si="101"/>
        <v>#DIV/0!</v>
      </c>
      <c r="BN60" s="3" t="e">
        <f t="shared" si="101"/>
        <v>#DIV/0!</v>
      </c>
      <c r="BO60" s="3" t="e">
        <f t="shared" si="101"/>
        <v>#DIV/0!</v>
      </c>
      <c r="BP60" s="3" t="e">
        <f t="shared" si="101"/>
        <v>#DIV/0!</v>
      </c>
      <c r="BQ60" s="3" t="e">
        <f t="shared" si="101"/>
        <v>#DIV/0!</v>
      </c>
      <c r="BR60" s="3" t="e">
        <f t="shared" ref="BR60:EC60" si="102">ROUND(SUM($E$59:$GB$59)/180,2)</f>
        <v>#DIV/0!</v>
      </c>
      <c r="BS60" s="3" t="e">
        <f t="shared" si="102"/>
        <v>#DIV/0!</v>
      </c>
      <c r="BT60" s="3" t="e">
        <f t="shared" si="102"/>
        <v>#DIV/0!</v>
      </c>
      <c r="BU60" s="3" t="e">
        <f t="shared" si="102"/>
        <v>#DIV/0!</v>
      </c>
      <c r="BV60" s="3" t="e">
        <f t="shared" si="102"/>
        <v>#DIV/0!</v>
      </c>
      <c r="BW60" s="3" t="e">
        <f t="shared" si="102"/>
        <v>#DIV/0!</v>
      </c>
      <c r="BX60" s="3" t="e">
        <f t="shared" si="102"/>
        <v>#DIV/0!</v>
      </c>
      <c r="BY60" s="3" t="e">
        <f t="shared" si="102"/>
        <v>#DIV/0!</v>
      </c>
      <c r="BZ60" s="3" t="e">
        <f t="shared" si="102"/>
        <v>#DIV/0!</v>
      </c>
      <c r="CA60" s="3" t="e">
        <f t="shared" si="102"/>
        <v>#DIV/0!</v>
      </c>
      <c r="CB60" s="3" t="e">
        <f t="shared" si="102"/>
        <v>#DIV/0!</v>
      </c>
      <c r="CC60" s="3" t="e">
        <f t="shared" si="102"/>
        <v>#DIV/0!</v>
      </c>
      <c r="CD60" s="3" t="e">
        <f t="shared" si="102"/>
        <v>#DIV/0!</v>
      </c>
      <c r="CE60" s="3" t="e">
        <f t="shared" si="102"/>
        <v>#DIV/0!</v>
      </c>
      <c r="CF60" s="3" t="e">
        <f t="shared" si="102"/>
        <v>#DIV/0!</v>
      </c>
      <c r="CG60" s="3" t="e">
        <f t="shared" si="102"/>
        <v>#DIV/0!</v>
      </c>
      <c r="CH60" s="3" t="e">
        <f t="shared" si="102"/>
        <v>#DIV/0!</v>
      </c>
      <c r="CI60" s="3" t="e">
        <f t="shared" si="102"/>
        <v>#DIV/0!</v>
      </c>
      <c r="CJ60" s="3" t="e">
        <f t="shared" si="102"/>
        <v>#DIV/0!</v>
      </c>
      <c r="CK60" s="3" t="e">
        <f t="shared" si="102"/>
        <v>#DIV/0!</v>
      </c>
      <c r="CL60" s="3" t="e">
        <f t="shared" si="102"/>
        <v>#DIV/0!</v>
      </c>
      <c r="CM60" s="3" t="e">
        <f t="shared" si="102"/>
        <v>#DIV/0!</v>
      </c>
      <c r="CN60" s="3" t="e">
        <f t="shared" si="102"/>
        <v>#DIV/0!</v>
      </c>
      <c r="CO60" s="3" t="e">
        <f t="shared" si="102"/>
        <v>#DIV/0!</v>
      </c>
      <c r="CP60" s="3" t="e">
        <f t="shared" si="102"/>
        <v>#DIV/0!</v>
      </c>
      <c r="CQ60" s="3" t="e">
        <f t="shared" si="102"/>
        <v>#DIV/0!</v>
      </c>
      <c r="CR60" s="3" t="e">
        <f t="shared" si="102"/>
        <v>#DIV/0!</v>
      </c>
      <c r="CS60" s="3" t="e">
        <f t="shared" si="102"/>
        <v>#DIV/0!</v>
      </c>
      <c r="CT60" s="3" t="e">
        <f t="shared" si="102"/>
        <v>#DIV/0!</v>
      </c>
      <c r="CU60" s="3" t="e">
        <f t="shared" si="102"/>
        <v>#DIV/0!</v>
      </c>
      <c r="CV60" s="3" t="e">
        <f t="shared" si="102"/>
        <v>#DIV/0!</v>
      </c>
      <c r="CW60" s="3" t="e">
        <f t="shared" si="102"/>
        <v>#DIV/0!</v>
      </c>
      <c r="CX60" s="3" t="e">
        <f t="shared" si="102"/>
        <v>#DIV/0!</v>
      </c>
      <c r="CY60" s="3" t="e">
        <f t="shared" si="102"/>
        <v>#DIV/0!</v>
      </c>
      <c r="CZ60" s="3" t="e">
        <f t="shared" si="102"/>
        <v>#DIV/0!</v>
      </c>
      <c r="DA60" s="3" t="e">
        <f t="shared" si="102"/>
        <v>#DIV/0!</v>
      </c>
      <c r="DB60" s="3" t="e">
        <f t="shared" si="102"/>
        <v>#DIV/0!</v>
      </c>
      <c r="DC60" s="3" t="e">
        <f t="shared" si="102"/>
        <v>#DIV/0!</v>
      </c>
      <c r="DD60" s="3" t="e">
        <f t="shared" si="102"/>
        <v>#DIV/0!</v>
      </c>
      <c r="DE60" s="3" t="e">
        <f t="shared" si="102"/>
        <v>#DIV/0!</v>
      </c>
      <c r="DF60" s="3" t="e">
        <f t="shared" si="102"/>
        <v>#DIV/0!</v>
      </c>
      <c r="DG60" s="3" t="e">
        <f t="shared" si="102"/>
        <v>#DIV/0!</v>
      </c>
      <c r="DH60" s="3" t="e">
        <f t="shared" si="102"/>
        <v>#DIV/0!</v>
      </c>
      <c r="DI60" s="3" t="e">
        <f t="shared" si="102"/>
        <v>#DIV/0!</v>
      </c>
      <c r="DJ60" s="3" t="e">
        <f t="shared" si="102"/>
        <v>#DIV/0!</v>
      </c>
      <c r="DK60" s="3" t="e">
        <f t="shared" si="102"/>
        <v>#DIV/0!</v>
      </c>
      <c r="DL60" s="3" t="e">
        <f t="shared" si="102"/>
        <v>#DIV/0!</v>
      </c>
      <c r="DM60" s="3" t="e">
        <f t="shared" si="102"/>
        <v>#DIV/0!</v>
      </c>
      <c r="DN60" s="3" t="e">
        <f t="shared" si="102"/>
        <v>#DIV/0!</v>
      </c>
      <c r="DO60" s="3" t="e">
        <f t="shared" si="102"/>
        <v>#DIV/0!</v>
      </c>
      <c r="DP60" s="3" t="e">
        <f t="shared" si="102"/>
        <v>#DIV/0!</v>
      </c>
      <c r="DQ60" s="3" t="e">
        <f t="shared" si="102"/>
        <v>#DIV/0!</v>
      </c>
      <c r="DR60" s="3" t="e">
        <f t="shared" si="102"/>
        <v>#DIV/0!</v>
      </c>
      <c r="DS60" s="3" t="e">
        <f t="shared" si="102"/>
        <v>#DIV/0!</v>
      </c>
      <c r="DT60" s="3" t="e">
        <f t="shared" si="102"/>
        <v>#DIV/0!</v>
      </c>
      <c r="DU60" s="3" t="e">
        <f t="shared" si="102"/>
        <v>#DIV/0!</v>
      </c>
      <c r="DV60" s="3" t="e">
        <f t="shared" si="102"/>
        <v>#DIV/0!</v>
      </c>
      <c r="DW60" s="3" t="e">
        <f t="shared" si="102"/>
        <v>#DIV/0!</v>
      </c>
      <c r="DX60" s="3" t="e">
        <f t="shared" si="102"/>
        <v>#DIV/0!</v>
      </c>
      <c r="DY60" s="3" t="e">
        <f t="shared" si="102"/>
        <v>#DIV/0!</v>
      </c>
      <c r="DZ60" s="3" t="e">
        <f t="shared" si="102"/>
        <v>#DIV/0!</v>
      </c>
      <c r="EA60" s="3" t="e">
        <f t="shared" si="102"/>
        <v>#DIV/0!</v>
      </c>
      <c r="EB60" s="3" t="e">
        <f t="shared" si="102"/>
        <v>#DIV/0!</v>
      </c>
      <c r="EC60" s="3" t="e">
        <f t="shared" si="102"/>
        <v>#DIV/0!</v>
      </c>
      <c r="ED60" s="3" t="e">
        <f t="shared" ref="ED60:GB60" si="103">ROUND(SUM($E$59:$GB$59)/180,2)</f>
        <v>#DIV/0!</v>
      </c>
      <c r="EE60" s="3" t="e">
        <f t="shared" si="103"/>
        <v>#DIV/0!</v>
      </c>
      <c r="EF60" s="3" t="e">
        <f t="shared" si="103"/>
        <v>#DIV/0!</v>
      </c>
      <c r="EG60" s="3" t="e">
        <f t="shared" si="103"/>
        <v>#DIV/0!</v>
      </c>
      <c r="EH60" s="3" t="e">
        <f t="shared" si="103"/>
        <v>#DIV/0!</v>
      </c>
      <c r="EI60" s="3" t="e">
        <f t="shared" si="103"/>
        <v>#DIV/0!</v>
      </c>
      <c r="EJ60" s="3" t="e">
        <f t="shared" si="103"/>
        <v>#DIV/0!</v>
      </c>
      <c r="EK60" s="3" t="e">
        <f t="shared" si="103"/>
        <v>#DIV/0!</v>
      </c>
      <c r="EL60" s="3" t="e">
        <f t="shared" si="103"/>
        <v>#DIV/0!</v>
      </c>
      <c r="EM60" s="3" t="e">
        <f t="shared" si="103"/>
        <v>#DIV/0!</v>
      </c>
      <c r="EN60" s="3" t="e">
        <f t="shared" si="103"/>
        <v>#DIV/0!</v>
      </c>
      <c r="EO60" s="3" t="e">
        <f t="shared" si="103"/>
        <v>#DIV/0!</v>
      </c>
      <c r="EP60" s="3" t="e">
        <f t="shared" si="103"/>
        <v>#DIV/0!</v>
      </c>
      <c r="EQ60" s="3" t="e">
        <f t="shared" si="103"/>
        <v>#DIV/0!</v>
      </c>
      <c r="ER60" s="3" t="e">
        <f t="shared" si="103"/>
        <v>#DIV/0!</v>
      </c>
      <c r="ES60" s="3" t="e">
        <f t="shared" si="103"/>
        <v>#DIV/0!</v>
      </c>
      <c r="ET60" s="3" t="e">
        <f t="shared" si="103"/>
        <v>#DIV/0!</v>
      </c>
      <c r="EU60" s="3" t="e">
        <f t="shared" si="103"/>
        <v>#DIV/0!</v>
      </c>
      <c r="EV60" s="3" t="e">
        <f t="shared" si="103"/>
        <v>#DIV/0!</v>
      </c>
      <c r="EW60" s="3" t="e">
        <f t="shared" si="103"/>
        <v>#DIV/0!</v>
      </c>
      <c r="EX60" s="3" t="e">
        <f t="shared" si="103"/>
        <v>#DIV/0!</v>
      </c>
      <c r="EY60" s="3" t="e">
        <f t="shared" si="103"/>
        <v>#DIV/0!</v>
      </c>
      <c r="EZ60" s="3" t="e">
        <f t="shared" si="103"/>
        <v>#DIV/0!</v>
      </c>
      <c r="FA60" s="3" t="e">
        <f t="shared" si="103"/>
        <v>#DIV/0!</v>
      </c>
      <c r="FB60" s="3" t="e">
        <f t="shared" si="103"/>
        <v>#DIV/0!</v>
      </c>
      <c r="FC60" s="3" t="e">
        <f t="shared" si="103"/>
        <v>#DIV/0!</v>
      </c>
      <c r="FD60" s="3" t="e">
        <f t="shared" si="103"/>
        <v>#DIV/0!</v>
      </c>
      <c r="FE60" s="3" t="e">
        <f t="shared" si="103"/>
        <v>#DIV/0!</v>
      </c>
      <c r="FF60" s="3" t="e">
        <f t="shared" si="103"/>
        <v>#DIV/0!</v>
      </c>
      <c r="FG60" s="3" t="e">
        <f t="shared" si="103"/>
        <v>#DIV/0!</v>
      </c>
      <c r="FH60" s="3" t="e">
        <f t="shared" si="103"/>
        <v>#DIV/0!</v>
      </c>
      <c r="FI60" s="3" t="e">
        <f t="shared" si="103"/>
        <v>#DIV/0!</v>
      </c>
      <c r="FJ60" s="3" t="e">
        <f t="shared" si="103"/>
        <v>#DIV/0!</v>
      </c>
      <c r="FK60" s="3" t="e">
        <f t="shared" si="103"/>
        <v>#DIV/0!</v>
      </c>
      <c r="FL60" s="3" t="e">
        <f t="shared" si="103"/>
        <v>#DIV/0!</v>
      </c>
      <c r="FM60" s="3" t="e">
        <f t="shared" si="103"/>
        <v>#DIV/0!</v>
      </c>
      <c r="FN60" s="3" t="e">
        <f t="shared" si="103"/>
        <v>#DIV/0!</v>
      </c>
      <c r="FO60" s="3" t="e">
        <f t="shared" si="103"/>
        <v>#DIV/0!</v>
      </c>
      <c r="FP60" s="3" t="e">
        <f t="shared" si="103"/>
        <v>#DIV/0!</v>
      </c>
      <c r="FQ60" s="3" t="e">
        <f t="shared" si="103"/>
        <v>#DIV/0!</v>
      </c>
      <c r="FR60" s="3" t="e">
        <f t="shared" si="103"/>
        <v>#DIV/0!</v>
      </c>
      <c r="FS60" s="3" t="e">
        <f t="shared" si="103"/>
        <v>#DIV/0!</v>
      </c>
      <c r="FT60" s="3" t="e">
        <f t="shared" si="103"/>
        <v>#DIV/0!</v>
      </c>
      <c r="FU60" s="3" t="e">
        <f t="shared" si="103"/>
        <v>#DIV/0!</v>
      </c>
      <c r="FV60" s="3" t="e">
        <f t="shared" si="103"/>
        <v>#DIV/0!</v>
      </c>
      <c r="FW60" s="3" t="e">
        <f t="shared" si="103"/>
        <v>#DIV/0!</v>
      </c>
      <c r="FX60" s="3" t="e">
        <f t="shared" si="103"/>
        <v>#DIV/0!</v>
      </c>
      <c r="FY60" s="3" t="e">
        <f t="shared" si="103"/>
        <v>#DIV/0!</v>
      </c>
      <c r="FZ60" s="3" t="e">
        <f t="shared" si="103"/>
        <v>#DIV/0!</v>
      </c>
      <c r="GA60" s="3" t="e">
        <f t="shared" si="103"/>
        <v>#DIV/0!</v>
      </c>
      <c r="GB60" s="3" t="e">
        <f t="shared" si="103"/>
        <v>#DIV/0!</v>
      </c>
      <c r="GH60">
        <f>ROUND(SUM($E$59:$FZ$59)/177,2)</f>
        <v>809.8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4">+E32</f>
        <v>177498</v>
      </c>
      <c r="F62" s="4">
        <f t="shared" si="104"/>
        <v>1162128.6000000001</v>
      </c>
      <c r="G62" s="4">
        <f t="shared" si="104"/>
        <v>221846.3</v>
      </c>
      <c r="H62" s="4">
        <f t="shared" si="104"/>
        <v>1488570</v>
      </c>
      <c r="I62" s="4">
        <f t="shared" si="104"/>
        <v>204771</v>
      </c>
      <c r="J62" s="4">
        <f t="shared" si="104"/>
        <v>126488</v>
      </c>
      <c r="K62" s="4">
        <f t="shared" si="104"/>
        <v>262300</v>
      </c>
      <c r="L62" s="4">
        <f t="shared" si="104"/>
        <v>134017</v>
      </c>
      <c r="M62" s="4">
        <f t="shared" si="104"/>
        <v>44044</v>
      </c>
      <c r="N62" s="4">
        <f t="shared" si="104"/>
        <v>87626.4</v>
      </c>
      <c r="O62" s="4">
        <f t="shared" si="104"/>
        <v>59752.800000000003</v>
      </c>
      <c r="P62" s="4">
        <f t="shared" si="104"/>
        <v>2253856</v>
      </c>
      <c r="Q62" s="4">
        <f t="shared" si="104"/>
        <v>688605</v>
      </c>
      <c r="R62" s="4">
        <f t="shared" si="104"/>
        <v>20300</v>
      </c>
      <c r="S62" s="4">
        <f t="shared" si="104"/>
        <v>1171870</v>
      </c>
      <c r="T62" s="4">
        <f t="shared" si="104"/>
        <v>102690</v>
      </c>
      <c r="U62" s="4">
        <f t="shared" si="104"/>
        <v>136219.6</v>
      </c>
      <c r="V62" s="4">
        <f t="shared" si="104"/>
        <v>71784</v>
      </c>
      <c r="W62" s="4">
        <f t="shared" si="104"/>
        <v>45684</v>
      </c>
      <c r="X62" s="4">
        <f t="shared" si="104"/>
        <v>61200</v>
      </c>
      <c r="Y62" s="4">
        <f t="shared" si="104"/>
        <v>18576</v>
      </c>
      <c r="Z62" s="4">
        <f t="shared" si="104"/>
        <v>24603</v>
      </c>
      <c r="AA62" s="4">
        <f t="shared" si="104"/>
        <v>54345.599999999999</v>
      </c>
      <c r="AB62" s="4">
        <f t="shared" si="104"/>
        <v>34800</v>
      </c>
      <c r="AC62" s="4">
        <f t="shared" si="104"/>
        <v>1676197</v>
      </c>
      <c r="AD62" s="4">
        <f t="shared" si="104"/>
        <v>2362936</v>
      </c>
      <c r="AE62" s="4">
        <f t="shared" si="104"/>
        <v>70641</v>
      </c>
      <c r="AF62" s="4">
        <f t="shared" si="104"/>
        <v>43350</v>
      </c>
      <c r="AG62" s="4">
        <f t="shared" si="104"/>
        <v>81508</v>
      </c>
      <c r="AH62" s="4">
        <f t="shared" si="104"/>
        <v>59087</v>
      </c>
      <c r="AI62" s="4">
        <f t="shared" si="104"/>
        <v>322588</v>
      </c>
      <c r="AJ62" s="4">
        <f t="shared" si="104"/>
        <v>103125</v>
      </c>
      <c r="AK62" s="4">
        <f t="shared" si="104"/>
        <v>41832</v>
      </c>
      <c r="AL62" s="4">
        <f t="shared" si="104"/>
        <v>46980</v>
      </c>
      <c r="AM62" s="4">
        <f t="shared" si="104"/>
        <v>67340</v>
      </c>
      <c r="AN62" s="4">
        <f t="shared" si="104"/>
        <v>25239</v>
      </c>
      <c r="AO62" s="4">
        <f t="shared" si="104"/>
        <v>59774</v>
      </c>
      <c r="AP62" s="4">
        <f t="shared" si="104"/>
        <v>50196</v>
      </c>
      <c r="AQ62" s="4">
        <f t="shared" si="104"/>
        <v>362376</v>
      </c>
      <c r="AR62" s="4">
        <f t="shared" si="104"/>
        <v>2714695.8</v>
      </c>
      <c r="AS62" s="4">
        <f t="shared" si="104"/>
        <v>83649.600000000006</v>
      </c>
      <c r="AT62" s="4">
        <f t="shared" si="104"/>
        <v>3647925.9</v>
      </c>
      <c r="AU62" s="4">
        <f t="shared" si="104"/>
        <v>415990</v>
      </c>
      <c r="AV62" s="4">
        <f t="shared" si="104"/>
        <v>236130</v>
      </c>
      <c r="AW62" s="4">
        <f t="shared" si="104"/>
        <v>532500</v>
      </c>
      <c r="AX62" s="4">
        <f t="shared" si="104"/>
        <v>95558.399999999994</v>
      </c>
      <c r="AY62" s="4">
        <f t="shared" si="104"/>
        <v>43368</v>
      </c>
      <c r="AZ62" s="4">
        <f t="shared" si="104"/>
        <v>39204</v>
      </c>
      <c r="BA62" s="4">
        <f t="shared" si="104"/>
        <v>126180</v>
      </c>
      <c r="BB62" s="4">
        <f t="shared" si="104"/>
        <v>459712</v>
      </c>
      <c r="BC62" s="4">
        <f t="shared" si="104"/>
        <v>647566</v>
      </c>
      <c r="BD62" s="4">
        <f t="shared" si="104"/>
        <v>625460.80000000005</v>
      </c>
      <c r="BE62" s="4">
        <f t="shared" si="104"/>
        <v>1254549</v>
      </c>
      <c r="BF62" s="4">
        <f t="shared" si="104"/>
        <v>74088</v>
      </c>
      <c r="BG62" s="4">
        <f t="shared" si="104"/>
        <v>120159</v>
      </c>
      <c r="BH62" s="4">
        <f t="shared" si="104"/>
        <v>1691446.5</v>
      </c>
      <c r="BI62" s="4">
        <f t="shared" si="104"/>
        <v>162750</v>
      </c>
      <c r="BJ62" s="4">
        <f t="shared" si="104"/>
        <v>92610</v>
      </c>
      <c r="BK62" s="4">
        <f t="shared" si="104"/>
        <v>150234</v>
      </c>
      <c r="BL62" s="4">
        <f t="shared" si="104"/>
        <v>457512</v>
      </c>
      <c r="BM62" s="4">
        <f t="shared" si="104"/>
        <v>771750.6</v>
      </c>
      <c r="BN62" s="4">
        <f t="shared" si="104"/>
        <v>52286.400000000001</v>
      </c>
      <c r="BO62" s="4">
        <f t="shared" si="104"/>
        <v>107910</v>
      </c>
      <c r="BP62" s="4">
        <f t="shared" si="104"/>
        <v>172026</v>
      </c>
      <c r="BQ62" s="4">
        <f t="shared" ref="BQ62:EB62" si="105">+BQ32</f>
        <v>185325.6</v>
      </c>
      <c r="BR62" s="4">
        <f t="shared" si="105"/>
        <v>61329.8</v>
      </c>
      <c r="BS62" s="4">
        <f t="shared" si="105"/>
        <v>272821</v>
      </c>
      <c r="BT62" s="4">
        <f t="shared" si="105"/>
        <v>352846.9</v>
      </c>
      <c r="BU62" s="4">
        <f t="shared" si="105"/>
        <v>67824</v>
      </c>
      <c r="BV62" s="4">
        <f t="shared" si="105"/>
        <v>42042</v>
      </c>
      <c r="BW62" s="4">
        <f t="shared" si="105"/>
        <v>59629.2</v>
      </c>
      <c r="BX62" s="4">
        <f t="shared" si="105"/>
        <v>100156</v>
      </c>
      <c r="BY62" s="4">
        <f t="shared" si="105"/>
        <v>151980</v>
      </c>
      <c r="BZ62" s="4">
        <f t="shared" si="105"/>
        <v>4280</v>
      </c>
      <c r="CA62" s="4">
        <f t="shared" si="105"/>
        <v>86544</v>
      </c>
      <c r="CB62" s="4">
        <f t="shared" si="105"/>
        <v>22578</v>
      </c>
      <c r="CC62" s="4">
        <f t="shared" si="105"/>
        <v>97902</v>
      </c>
      <c r="CD62" s="4">
        <f t="shared" si="105"/>
        <v>4124050</v>
      </c>
      <c r="CE62" s="4">
        <f t="shared" si="105"/>
        <v>63210</v>
      </c>
      <c r="CF62" s="4">
        <f t="shared" si="105"/>
        <v>27156</v>
      </c>
      <c r="CG62" s="4">
        <f t="shared" si="105"/>
        <v>91080</v>
      </c>
      <c r="CH62" s="4">
        <f t="shared" si="105"/>
        <v>60152</v>
      </c>
      <c r="CI62" s="4">
        <f t="shared" si="105"/>
        <v>40460</v>
      </c>
      <c r="CJ62" s="4">
        <f t="shared" si="105"/>
        <v>34980</v>
      </c>
      <c r="CK62" s="4">
        <f t="shared" si="105"/>
        <v>76146</v>
      </c>
      <c r="CL62" s="4">
        <f t="shared" si="105"/>
        <v>53265.599999999999</v>
      </c>
      <c r="CM62" s="4">
        <f t="shared" si="105"/>
        <v>394214.40000000002</v>
      </c>
      <c r="CN62" s="4">
        <f t="shared" si="105"/>
        <v>110208</v>
      </c>
      <c r="CO62" s="4">
        <f t="shared" si="105"/>
        <v>129990.39999999999</v>
      </c>
      <c r="CP62" s="4">
        <f t="shared" si="105"/>
        <v>1672650</v>
      </c>
      <c r="CQ62" s="4">
        <f t="shared" si="105"/>
        <v>1026337</v>
      </c>
      <c r="CR62" s="4">
        <f t="shared" si="105"/>
        <v>97008.3</v>
      </c>
      <c r="CS62" s="4">
        <f t="shared" si="105"/>
        <v>63536</v>
      </c>
      <c r="CT62" s="4">
        <f t="shared" si="105"/>
        <v>41322</v>
      </c>
      <c r="CU62" s="4">
        <f t="shared" si="105"/>
        <v>57024</v>
      </c>
      <c r="CV62" s="4">
        <f t="shared" si="105"/>
        <v>20790</v>
      </c>
      <c r="CW62" s="4">
        <f t="shared" si="105"/>
        <v>76392.3</v>
      </c>
      <c r="CX62" s="4">
        <f t="shared" si="105"/>
        <v>68004.3</v>
      </c>
      <c r="CY62" s="4">
        <f t="shared" si="105"/>
        <v>60600</v>
      </c>
      <c r="CZ62" s="4">
        <f t="shared" si="105"/>
        <v>119070</v>
      </c>
      <c r="DA62" s="4">
        <f t="shared" si="105"/>
        <v>71284</v>
      </c>
      <c r="DB62" s="4">
        <f t="shared" si="105"/>
        <v>169818</v>
      </c>
      <c r="DC62" s="4">
        <f t="shared" si="105"/>
        <v>49200</v>
      </c>
      <c r="DD62" s="4">
        <f t="shared" si="105"/>
        <v>50512</v>
      </c>
      <c r="DE62" s="4">
        <f t="shared" si="105"/>
        <v>82641</v>
      </c>
      <c r="DF62" s="4">
        <f t="shared" si="105"/>
        <v>14976</v>
      </c>
      <c r="DG62" s="4">
        <f t="shared" si="105"/>
        <v>26134</v>
      </c>
      <c r="DH62" s="4">
        <f t="shared" si="105"/>
        <v>1573559</v>
      </c>
      <c r="DI62" s="4">
        <f t="shared" si="105"/>
        <v>112112</v>
      </c>
      <c r="DJ62" s="4">
        <f t="shared" si="105"/>
        <v>155720</v>
      </c>
      <c r="DK62" s="4">
        <f t="shared" si="105"/>
        <v>400652</v>
      </c>
      <c r="DL62" s="4">
        <f t="shared" si="105"/>
        <v>60663.6</v>
      </c>
      <c r="DM62" s="4">
        <f t="shared" si="105"/>
        <v>39852</v>
      </c>
      <c r="DN62" s="4">
        <f t="shared" si="105"/>
        <v>418488</v>
      </c>
      <c r="DO62" s="4">
        <f t="shared" si="105"/>
        <v>77751</v>
      </c>
      <c r="DP62" s="4">
        <f t="shared" si="105"/>
        <v>105436</v>
      </c>
      <c r="DQ62" s="4">
        <f t="shared" si="105"/>
        <v>189815.6</v>
      </c>
      <c r="DR62" s="4">
        <f t="shared" si="105"/>
        <v>20562</v>
      </c>
      <c r="DS62" s="4">
        <f t="shared" si="105"/>
        <v>81997</v>
      </c>
      <c r="DT62" s="4">
        <f t="shared" si="105"/>
        <v>62291</v>
      </c>
      <c r="DU62" s="4">
        <f t="shared" si="105"/>
        <v>34850</v>
      </c>
      <c r="DV62" s="4">
        <f t="shared" si="105"/>
        <v>7050</v>
      </c>
      <c r="DW62" s="4">
        <f t="shared" si="105"/>
        <v>63081</v>
      </c>
      <c r="DX62" s="4">
        <f t="shared" si="105"/>
        <v>14039</v>
      </c>
      <c r="DY62" s="4">
        <f t="shared" si="105"/>
        <v>24795</v>
      </c>
      <c r="DZ62" s="4">
        <f t="shared" si="105"/>
        <v>7824</v>
      </c>
      <c r="EA62" s="4">
        <f t="shared" si="105"/>
        <v>33948</v>
      </c>
      <c r="EB62" s="4">
        <f t="shared" si="105"/>
        <v>227290</v>
      </c>
      <c r="EC62" s="4">
        <f t="shared" ref="EC62:FZ62" si="106">+EC32</f>
        <v>80938</v>
      </c>
      <c r="ED62" s="4">
        <f t="shared" si="106"/>
        <v>111709</v>
      </c>
      <c r="EE62" s="4">
        <f t="shared" si="106"/>
        <v>86190</v>
      </c>
      <c r="EF62" s="4">
        <f t="shared" si="106"/>
        <v>78648</v>
      </c>
      <c r="EG62" s="4">
        <f t="shared" si="106"/>
        <v>30378</v>
      </c>
      <c r="EH62" s="4">
        <f t="shared" si="106"/>
        <v>72668</v>
      </c>
      <c r="EI62" s="4">
        <f t="shared" si="106"/>
        <v>59498</v>
      </c>
      <c r="EJ62" s="4">
        <f t="shared" si="106"/>
        <v>21097.5</v>
      </c>
      <c r="EK62" s="4">
        <f t="shared" si="106"/>
        <v>351576</v>
      </c>
      <c r="EL62" s="4">
        <f t="shared" si="106"/>
        <v>695085</v>
      </c>
      <c r="EM62" s="4">
        <f t="shared" si="106"/>
        <v>82656</v>
      </c>
      <c r="EN62" s="4">
        <f t="shared" si="106"/>
        <v>71835</v>
      </c>
      <c r="EO62" s="4">
        <f t="shared" si="106"/>
        <v>79665</v>
      </c>
      <c r="EP62" s="4">
        <f t="shared" si="106"/>
        <v>40296</v>
      </c>
      <c r="EQ62" s="4">
        <f t="shared" si="106"/>
        <v>42787.6</v>
      </c>
      <c r="ER62" s="4">
        <f t="shared" si="106"/>
        <v>71672</v>
      </c>
      <c r="ES62" s="4">
        <f t="shared" si="106"/>
        <v>112488</v>
      </c>
      <c r="ET62" s="4">
        <f t="shared" si="106"/>
        <v>54020</v>
      </c>
      <c r="EU62" s="4">
        <f t="shared" si="106"/>
        <v>36660</v>
      </c>
      <c r="EV62" s="4">
        <f t="shared" si="106"/>
        <v>45903</v>
      </c>
      <c r="EW62" s="4">
        <f t="shared" si="106"/>
        <v>61418</v>
      </c>
      <c r="EX62" s="4">
        <f t="shared" si="106"/>
        <v>0</v>
      </c>
      <c r="EY62" s="4">
        <f t="shared" si="106"/>
        <v>14263</v>
      </c>
      <c r="EZ62" s="4">
        <f t="shared" si="106"/>
        <v>21877</v>
      </c>
      <c r="FA62" s="4">
        <f t="shared" si="106"/>
        <v>29400</v>
      </c>
      <c r="FB62" s="4">
        <f t="shared" si="106"/>
        <v>16983</v>
      </c>
      <c r="FC62" s="4">
        <f t="shared" si="106"/>
        <v>269700</v>
      </c>
      <c r="FD62" s="4">
        <f t="shared" si="106"/>
        <v>84384</v>
      </c>
      <c r="FE62" s="4">
        <f t="shared" si="106"/>
        <v>316420.5</v>
      </c>
      <c r="FF62" s="4">
        <f t="shared" si="106"/>
        <v>104812.8</v>
      </c>
      <c r="FG62" s="4">
        <f t="shared" si="106"/>
        <v>42976</v>
      </c>
      <c r="FH62" s="4">
        <f t="shared" si="106"/>
        <v>45000</v>
      </c>
      <c r="FI62" s="4">
        <f t="shared" si="106"/>
        <v>30602</v>
      </c>
      <c r="FJ62" s="4">
        <f t="shared" si="106"/>
        <v>49500</v>
      </c>
      <c r="FK62" s="4">
        <f t="shared" si="106"/>
        <v>156640</v>
      </c>
      <c r="FL62" s="4">
        <f t="shared" si="106"/>
        <v>100521</v>
      </c>
      <c r="FM62" s="4">
        <f t="shared" si="106"/>
        <v>381060</v>
      </c>
      <c r="FN62" s="4">
        <f t="shared" si="106"/>
        <v>333561.3</v>
      </c>
      <c r="FO62" s="4">
        <f t="shared" si="106"/>
        <v>200896</v>
      </c>
      <c r="FP62" s="4">
        <f t="shared" si="106"/>
        <v>689578</v>
      </c>
      <c r="FQ62" s="4">
        <f t="shared" si="106"/>
        <v>160487</v>
      </c>
      <c r="FR62" s="4">
        <f t="shared" si="106"/>
        <v>172890</v>
      </c>
      <c r="FS62" s="4">
        <f t="shared" si="106"/>
        <v>210000</v>
      </c>
      <c r="FT62" s="4">
        <f t="shared" si="106"/>
        <v>45288</v>
      </c>
      <c r="FU62" s="4">
        <f t="shared" si="106"/>
        <v>68730</v>
      </c>
      <c r="FV62" s="4">
        <f t="shared" si="106"/>
        <v>41610</v>
      </c>
      <c r="FW62" s="4">
        <f t="shared" si="106"/>
        <v>144500.4</v>
      </c>
      <c r="FX62" s="4">
        <f t="shared" si="106"/>
        <v>217056</v>
      </c>
      <c r="FY62" s="4">
        <f t="shared" si="106"/>
        <v>93720</v>
      </c>
      <c r="FZ62" s="4">
        <f t="shared" si="106"/>
        <v>39543</v>
      </c>
      <c r="GA62" s="4">
        <f>+GA32</f>
        <v>320654</v>
      </c>
      <c r="GB62" s="4">
        <f>+GB32</f>
        <v>0</v>
      </c>
      <c r="GH62" s="34">
        <f>GH32</f>
        <v>49681093.399999984</v>
      </c>
    </row>
    <row r="63" spans="1:256" ht="12.75" customHeight="1">
      <c r="B63" s="33" t="s">
        <v>590</v>
      </c>
      <c r="E63" s="24">
        <f t="shared" ref="E63:BP63" si="107">+E18-E17</f>
        <v>253705</v>
      </c>
      <c r="F63" s="24">
        <f t="shared" si="107"/>
        <v>1192770</v>
      </c>
      <c r="G63" s="24">
        <f t="shared" si="107"/>
        <v>222597</v>
      </c>
      <c r="H63" s="24">
        <f t="shared" si="107"/>
        <v>1277786</v>
      </c>
      <c r="I63" s="24">
        <f t="shared" si="107"/>
        <v>191630</v>
      </c>
      <c r="J63" s="24">
        <f t="shared" si="107"/>
        <v>87338</v>
      </c>
      <c r="K63" s="24">
        <f t="shared" si="107"/>
        <v>239367</v>
      </c>
      <c r="L63" s="24">
        <f t="shared" si="107"/>
        <v>125728</v>
      </c>
      <c r="M63" s="24">
        <f t="shared" si="107"/>
        <v>37280</v>
      </c>
      <c r="N63" s="24">
        <f t="shared" si="107"/>
        <v>88096</v>
      </c>
      <c r="O63" s="24">
        <f t="shared" si="107"/>
        <v>57553.4</v>
      </c>
      <c r="P63" s="24">
        <f t="shared" si="107"/>
        <v>3480465</v>
      </c>
      <c r="Q63" s="24">
        <f t="shared" si="107"/>
        <v>659643</v>
      </c>
      <c r="R63" s="24">
        <f t="shared" si="107"/>
        <v>16837</v>
      </c>
      <c r="S63" s="24">
        <f t="shared" si="107"/>
        <v>1209533</v>
      </c>
      <c r="T63" s="24">
        <f t="shared" si="107"/>
        <v>115881</v>
      </c>
      <c r="U63" s="24">
        <f t="shared" si="107"/>
        <v>146796</v>
      </c>
      <c r="V63" s="24">
        <f t="shared" si="107"/>
        <v>49899</v>
      </c>
      <c r="W63" s="24">
        <f t="shared" si="107"/>
        <v>25552</v>
      </c>
      <c r="X63" s="24">
        <f t="shared" si="107"/>
        <v>34848</v>
      </c>
      <c r="Y63" s="24">
        <f t="shared" si="107"/>
        <v>14337</v>
      </c>
      <c r="Z63" s="24">
        <f t="shared" si="107"/>
        <v>16065</v>
      </c>
      <c r="AA63" s="24">
        <f t="shared" si="107"/>
        <v>45185</v>
      </c>
      <c r="AB63" s="24">
        <f>+AB18-AB17</f>
        <v>45356</v>
      </c>
      <c r="AC63" s="24">
        <f t="shared" si="107"/>
        <v>1662292</v>
      </c>
      <c r="AD63" s="24">
        <f t="shared" si="107"/>
        <v>2245000</v>
      </c>
      <c r="AE63" s="24">
        <f t="shared" si="107"/>
        <v>71386</v>
      </c>
      <c r="AF63" s="24">
        <f t="shared" si="107"/>
        <v>43134</v>
      </c>
      <c r="AG63" s="24">
        <f t="shared" si="107"/>
        <v>61073</v>
      </c>
      <c r="AH63" s="24">
        <f t="shared" si="107"/>
        <v>68022</v>
      </c>
      <c r="AI63" s="24">
        <f t="shared" si="107"/>
        <v>298534</v>
      </c>
      <c r="AJ63" s="24">
        <f t="shared" si="107"/>
        <v>86424</v>
      </c>
      <c r="AK63" s="24">
        <f t="shared" si="107"/>
        <v>38427</v>
      </c>
      <c r="AL63" s="24">
        <f t="shared" si="107"/>
        <v>36161</v>
      </c>
      <c r="AM63" s="24">
        <f t="shared" si="107"/>
        <v>67340</v>
      </c>
      <c r="AN63" s="24">
        <f t="shared" si="107"/>
        <v>24892</v>
      </c>
      <c r="AO63" s="24">
        <f t="shared" si="107"/>
        <v>45830</v>
      </c>
      <c r="AP63" s="24">
        <f t="shared" si="107"/>
        <v>50278</v>
      </c>
      <c r="AQ63" s="24">
        <f t="shared" si="107"/>
        <v>357053</v>
      </c>
      <c r="AR63" s="24">
        <f t="shared" si="107"/>
        <v>2793623</v>
      </c>
      <c r="AS63" s="24">
        <f t="shared" si="107"/>
        <v>56444.200000000004</v>
      </c>
      <c r="AT63" s="24">
        <f t="shared" si="107"/>
        <v>3599749.5</v>
      </c>
      <c r="AU63" s="24">
        <f t="shared" si="107"/>
        <v>369746</v>
      </c>
      <c r="AV63" s="24">
        <f t="shared" si="107"/>
        <v>256833</v>
      </c>
      <c r="AW63" s="24">
        <f t="shared" si="107"/>
        <v>-5575</v>
      </c>
      <c r="AX63" s="24">
        <f t="shared" si="107"/>
        <v>81016</v>
      </c>
      <c r="AY63" s="24">
        <f t="shared" si="107"/>
        <v>44931</v>
      </c>
      <c r="AZ63" s="24">
        <f t="shared" si="107"/>
        <v>11553</v>
      </c>
      <c r="BA63" s="24">
        <f t="shared" si="107"/>
        <v>114363</v>
      </c>
      <c r="BB63" s="24">
        <f t="shared" si="107"/>
        <v>474651</v>
      </c>
      <c r="BC63" s="24">
        <f t="shared" si="107"/>
        <v>590879</v>
      </c>
      <c r="BD63" s="24">
        <f t="shared" si="107"/>
        <v>645230</v>
      </c>
      <c r="BE63" s="24">
        <f t="shared" si="107"/>
        <v>1123933</v>
      </c>
      <c r="BF63" s="24">
        <f t="shared" si="107"/>
        <v>53888</v>
      </c>
      <c r="BG63" s="24">
        <f t="shared" si="107"/>
        <v>-52125</v>
      </c>
      <c r="BH63" s="24">
        <f t="shared" si="107"/>
        <v>1635854</v>
      </c>
      <c r="BI63" s="24">
        <f t="shared" si="107"/>
        <v>185145</v>
      </c>
      <c r="BJ63" s="24">
        <f t="shared" si="107"/>
        <v>93093</v>
      </c>
      <c r="BK63" s="24">
        <f t="shared" si="107"/>
        <v>90891</v>
      </c>
      <c r="BL63" s="24">
        <f t="shared" si="107"/>
        <v>458912</v>
      </c>
      <c r="BM63" s="24">
        <f t="shared" si="107"/>
        <v>804570</v>
      </c>
      <c r="BN63" s="24">
        <f t="shared" si="107"/>
        <v>48702</v>
      </c>
      <c r="BO63" s="24">
        <f t="shared" si="107"/>
        <v>130202</v>
      </c>
      <c r="BP63" s="24">
        <f t="shared" si="107"/>
        <v>157588</v>
      </c>
      <c r="BQ63" s="24">
        <f t="shared" ref="BQ63:EB63" si="108">+BQ18-BQ17</f>
        <v>195803</v>
      </c>
      <c r="BR63" s="24">
        <f t="shared" si="108"/>
        <v>67331.600000000006</v>
      </c>
      <c r="BS63" s="24">
        <f t="shared" si="108"/>
        <v>365095</v>
      </c>
      <c r="BT63" s="24">
        <f t="shared" si="108"/>
        <v>350501</v>
      </c>
      <c r="BU63" s="24">
        <f t="shared" si="108"/>
        <v>109669</v>
      </c>
      <c r="BV63" s="24">
        <f t="shared" si="108"/>
        <v>44101</v>
      </c>
      <c r="BW63" s="24">
        <f t="shared" si="108"/>
        <v>17090.099999999999</v>
      </c>
      <c r="BX63" s="24">
        <f t="shared" si="108"/>
        <v>100156</v>
      </c>
      <c r="BY63" s="24">
        <f t="shared" si="108"/>
        <v>144215</v>
      </c>
      <c r="BZ63" s="24">
        <f t="shared" si="108"/>
        <v>12656</v>
      </c>
      <c r="CA63" s="24">
        <f t="shared" si="108"/>
        <v>56521</v>
      </c>
      <c r="CB63" s="24">
        <f t="shared" si="108"/>
        <v>14638</v>
      </c>
      <c r="CC63" s="24">
        <f t="shared" si="108"/>
        <v>-26224</v>
      </c>
      <c r="CD63" s="24">
        <f t="shared" si="108"/>
        <v>4097505</v>
      </c>
      <c r="CE63" s="24">
        <f t="shared" si="108"/>
        <v>47185</v>
      </c>
      <c r="CF63" s="24">
        <f t="shared" si="108"/>
        <v>30676</v>
      </c>
      <c r="CG63" s="24">
        <f t="shared" si="108"/>
        <v>81219</v>
      </c>
      <c r="CH63" s="24">
        <f t="shared" si="108"/>
        <v>57114</v>
      </c>
      <c r="CI63" s="24">
        <f t="shared" si="108"/>
        <v>31570</v>
      </c>
      <c r="CJ63" s="24">
        <f t="shared" si="108"/>
        <v>25046</v>
      </c>
      <c r="CK63" s="24">
        <f t="shared" si="108"/>
        <v>-55687</v>
      </c>
      <c r="CL63" s="24">
        <f t="shared" si="108"/>
        <v>79853.399999999994</v>
      </c>
      <c r="CM63" s="24">
        <f t="shared" si="108"/>
        <v>479160</v>
      </c>
      <c r="CN63" s="24">
        <f t="shared" si="108"/>
        <v>115078</v>
      </c>
      <c r="CO63" s="24">
        <f t="shared" si="108"/>
        <v>124471.2</v>
      </c>
      <c r="CP63" s="24">
        <f t="shared" si="108"/>
        <v>1688792.7</v>
      </c>
      <c r="CQ63" s="24">
        <f t="shared" si="108"/>
        <v>1050754</v>
      </c>
      <c r="CR63" s="24">
        <f t="shared" si="108"/>
        <v>92107</v>
      </c>
      <c r="CS63" s="24">
        <f t="shared" si="108"/>
        <v>61146</v>
      </c>
      <c r="CT63" s="24">
        <f t="shared" si="108"/>
        <v>42296</v>
      </c>
      <c r="CU63" s="24">
        <f t="shared" si="108"/>
        <v>57020</v>
      </c>
      <c r="CV63" s="24">
        <f t="shared" si="108"/>
        <v>12241</v>
      </c>
      <c r="CW63" s="24">
        <f t="shared" si="108"/>
        <v>-9199</v>
      </c>
      <c r="CX63" s="24">
        <f t="shared" si="108"/>
        <v>52025</v>
      </c>
      <c r="CY63" s="24">
        <f t="shared" si="108"/>
        <v>45411</v>
      </c>
      <c r="CZ63" s="24">
        <f t="shared" si="108"/>
        <v>95761</v>
      </c>
      <c r="DA63" s="24">
        <f t="shared" si="108"/>
        <v>45959</v>
      </c>
      <c r="DB63" s="24">
        <f t="shared" si="108"/>
        <v>110109.1</v>
      </c>
      <c r="DC63" s="24">
        <f t="shared" si="108"/>
        <v>46520</v>
      </c>
      <c r="DD63" s="24">
        <f t="shared" si="108"/>
        <v>41762</v>
      </c>
      <c r="DE63" s="24">
        <f t="shared" si="108"/>
        <v>58912</v>
      </c>
      <c r="DF63" s="24">
        <f t="shared" si="108"/>
        <v>14338</v>
      </c>
      <c r="DG63" s="24">
        <f t="shared" si="108"/>
        <v>29660</v>
      </c>
      <c r="DH63" s="24">
        <f t="shared" si="108"/>
        <v>1786502</v>
      </c>
      <c r="DI63" s="24">
        <f t="shared" si="108"/>
        <v>0</v>
      </c>
      <c r="DJ63" s="24">
        <f t="shared" si="108"/>
        <v>153883</v>
      </c>
      <c r="DK63" s="24">
        <f t="shared" si="108"/>
        <v>390882</v>
      </c>
      <c r="DL63" s="24">
        <f t="shared" si="108"/>
        <v>70815.099999999991</v>
      </c>
      <c r="DM63" s="24">
        <f t="shared" si="108"/>
        <v>47875</v>
      </c>
      <c r="DN63" s="24">
        <f t="shared" si="108"/>
        <v>426227</v>
      </c>
      <c r="DO63" s="24">
        <f t="shared" si="108"/>
        <v>65397</v>
      </c>
      <c r="DP63" s="24">
        <f t="shared" si="108"/>
        <v>101327</v>
      </c>
      <c r="DQ63" s="24">
        <f t="shared" si="108"/>
        <v>178453</v>
      </c>
      <c r="DR63" s="24">
        <f t="shared" si="108"/>
        <v>63546</v>
      </c>
      <c r="DS63" s="24">
        <f t="shared" si="108"/>
        <v>76758</v>
      </c>
      <c r="DT63" s="24">
        <f t="shared" si="108"/>
        <v>55974</v>
      </c>
      <c r="DU63" s="24">
        <f t="shared" si="108"/>
        <v>41365</v>
      </c>
      <c r="DV63" s="24">
        <f t="shared" si="108"/>
        <v>5838</v>
      </c>
      <c r="DW63" s="24">
        <f t="shared" si="108"/>
        <v>42983</v>
      </c>
      <c r="DX63" s="24">
        <f>+DX18-DX17</f>
        <v>13993</v>
      </c>
      <c r="DY63" s="24">
        <f t="shared" si="108"/>
        <v>24503</v>
      </c>
      <c r="DZ63" s="24">
        <f t="shared" si="108"/>
        <v>7089</v>
      </c>
      <c r="EA63" s="24">
        <f t="shared" si="108"/>
        <v>33948</v>
      </c>
      <c r="EB63" s="24">
        <f t="shared" si="108"/>
        <v>244679</v>
      </c>
      <c r="EC63" s="24">
        <f t="shared" ref="EC63:ER63" si="109">+EC18-EC17</f>
        <v>70595</v>
      </c>
      <c r="ED63" s="24">
        <f t="shared" si="109"/>
        <v>84170</v>
      </c>
      <c r="EE63" s="24">
        <f t="shared" si="109"/>
        <v>69570</v>
      </c>
      <c r="EF63" s="24">
        <f t="shared" si="109"/>
        <v>79264</v>
      </c>
      <c r="EG63" s="24">
        <f t="shared" si="109"/>
        <v>28674</v>
      </c>
      <c r="EH63" s="24">
        <f t="shared" si="109"/>
        <v>56616</v>
      </c>
      <c r="EI63" s="24">
        <f t="shared" si="109"/>
        <v>46330</v>
      </c>
      <c r="EJ63" s="24">
        <f t="shared" si="109"/>
        <v>16076</v>
      </c>
      <c r="EK63" s="24">
        <f t="shared" si="109"/>
        <v>396877</v>
      </c>
      <c r="EL63" s="24">
        <f t="shared" si="109"/>
        <v>773520.7</v>
      </c>
      <c r="EM63" s="24">
        <f t="shared" si="109"/>
        <v>64586</v>
      </c>
      <c r="EN63" s="24">
        <f t="shared" si="109"/>
        <v>55832</v>
      </c>
      <c r="EO63" s="24">
        <f t="shared" si="109"/>
        <v>64322</v>
      </c>
      <c r="EP63" s="24">
        <f t="shared" si="109"/>
        <v>37589</v>
      </c>
      <c r="EQ63" s="24">
        <f t="shared" si="109"/>
        <v>31570</v>
      </c>
      <c r="ER63" s="24">
        <f t="shared" si="109"/>
        <v>45367</v>
      </c>
      <c r="ES63" s="24">
        <f>+GD18-GD17</f>
        <v>0</v>
      </c>
      <c r="ET63" s="24">
        <f t="shared" ref="ET63:FZ63" si="110">+ET18-ET17</f>
        <v>66215</v>
      </c>
      <c r="EU63" s="24">
        <f t="shared" si="110"/>
        <v>-2223</v>
      </c>
      <c r="EV63" s="24">
        <f t="shared" si="110"/>
        <v>31188</v>
      </c>
      <c r="EW63" s="24">
        <f t="shared" si="110"/>
        <v>49365</v>
      </c>
      <c r="EX63" s="24">
        <f t="shared" si="110"/>
        <v>0</v>
      </c>
      <c r="EY63" s="24">
        <f t="shared" si="110"/>
        <v>17018</v>
      </c>
      <c r="EZ63" s="24">
        <f t="shared" si="110"/>
        <v>20616</v>
      </c>
      <c r="FA63" s="24">
        <f t="shared" si="110"/>
        <v>27556</v>
      </c>
      <c r="FB63" s="24">
        <f t="shared" si="110"/>
        <v>20643</v>
      </c>
      <c r="FC63" s="24">
        <f t="shared" si="110"/>
        <v>266499</v>
      </c>
      <c r="FD63" s="24">
        <f t="shared" si="110"/>
        <v>86091</v>
      </c>
      <c r="FE63" s="24">
        <f t="shared" si="110"/>
        <v>85963</v>
      </c>
      <c r="FF63" s="24">
        <f t="shared" si="110"/>
        <v>71856</v>
      </c>
      <c r="FG63" s="24">
        <f t="shared" si="110"/>
        <v>31495</v>
      </c>
      <c r="FH63" s="24">
        <f t="shared" si="110"/>
        <v>39053</v>
      </c>
      <c r="FI63" s="24">
        <f t="shared" si="110"/>
        <v>40690</v>
      </c>
      <c r="FJ63" s="24">
        <f t="shared" si="110"/>
        <v>46421</v>
      </c>
      <c r="FK63" s="24">
        <f t="shared" si="110"/>
        <v>143457</v>
      </c>
      <c r="FL63" s="24">
        <f t="shared" si="110"/>
        <v>97872</v>
      </c>
      <c r="FM63" s="24">
        <f t="shared" si="110"/>
        <v>349703</v>
      </c>
      <c r="FN63" s="24">
        <f t="shared" si="110"/>
        <v>318507.10000000003</v>
      </c>
      <c r="FO63" s="24">
        <f t="shared" si="110"/>
        <v>251635</v>
      </c>
      <c r="FP63" s="24">
        <f t="shared" si="110"/>
        <v>789129</v>
      </c>
      <c r="FQ63" s="24">
        <f t="shared" si="110"/>
        <v>143152</v>
      </c>
      <c r="FR63" s="24">
        <f t="shared" si="110"/>
        <v>179186</v>
      </c>
      <c r="FS63" s="24">
        <f t="shared" si="110"/>
        <v>189153</v>
      </c>
      <c r="FT63" s="24">
        <f t="shared" si="110"/>
        <v>29076</v>
      </c>
      <c r="FU63" s="24">
        <f t="shared" si="110"/>
        <v>60876</v>
      </c>
      <c r="FV63" s="24">
        <f t="shared" si="110"/>
        <v>50807</v>
      </c>
      <c r="FW63" s="24">
        <f t="shared" si="110"/>
        <v>121528.20000000001</v>
      </c>
      <c r="FX63" s="24">
        <f t="shared" si="110"/>
        <v>162585</v>
      </c>
      <c r="FY63" s="24">
        <f t="shared" si="110"/>
        <v>78917</v>
      </c>
      <c r="FZ63" s="24">
        <f t="shared" si="110"/>
        <v>32261</v>
      </c>
      <c r="GA63" s="24">
        <f>+GA18-GA17</f>
        <v>318776.09999999998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48740303.399999999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V66"/>
  <sheetViews>
    <sheetView topLeftCell="GC1" workbookViewId="0">
      <selection activeCell="GH18" sqref="GH18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640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2789685</v>
      </c>
      <c r="F8" s="29">
        <v>9544432.4199999999</v>
      </c>
      <c r="G8" s="29">
        <v>2097265.38</v>
      </c>
      <c r="H8" s="29">
        <v>6512264</v>
      </c>
      <c r="I8" s="29">
        <v>412398.07</v>
      </c>
      <c r="J8" s="29">
        <v>217056.82</v>
      </c>
      <c r="K8" s="29">
        <v>3069105.2</v>
      </c>
      <c r="L8" s="29">
        <v>484303.97</v>
      </c>
      <c r="M8" s="29">
        <v>119590.23</v>
      </c>
      <c r="N8" s="29">
        <v>707535</v>
      </c>
      <c r="O8" s="29">
        <v>839831.79</v>
      </c>
      <c r="P8" s="29">
        <v>20725395.350000001</v>
      </c>
      <c r="Q8" s="29">
        <v>4651491</v>
      </c>
      <c r="R8" s="29">
        <v>64288.45</v>
      </c>
      <c r="S8" s="29">
        <v>8083598.7300000004</v>
      </c>
      <c r="T8" s="29">
        <v>222370.65</v>
      </c>
      <c r="U8" s="29">
        <v>587123.22</v>
      </c>
      <c r="V8" s="29">
        <v>86493.79</v>
      </c>
      <c r="W8" s="29">
        <v>33556.269999999997</v>
      </c>
      <c r="X8" s="29">
        <v>74217.279999999999</v>
      </c>
      <c r="Y8" s="29">
        <v>15727.4</v>
      </c>
      <c r="Z8" s="29">
        <v>35458.58</v>
      </c>
      <c r="AA8" s="29">
        <v>70701.16</v>
      </c>
      <c r="AB8" s="29">
        <v>115960.16</v>
      </c>
      <c r="AC8" s="29">
        <v>8898521.3699999992</v>
      </c>
      <c r="AD8" s="29">
        <v>13898237</v>
      </c>
      <c r="AE8" s="29">
        <v>419791</v>
      </c>
      <c r="AF8" s="29">
        <v>183800.57</v>
      </c>
      <c r="AG8" s="29">
        <v>154594.26</v>
      </c>
      <c r="AH8" s="29">
        <v>99292.9</v>
      </c>
      <c r="AI8" s="29">
        <v>830025.63</v>
      </c>
      <c r="AJ8" s="29">
        <v>341780.55</v>
      </c>
      <c r="AK8" s="29">
        <v>118954.77</v>
      </c>
      <c r="AL8" s="29">
        <v>120730.93</v>
      </c>
      <c r="AM8" s="29">
        <v>141304.70000000001</v>
      </c>
      <c r="AN8" s="29">
        <v>103334.84</v>
      </c>
      <c r="AO8" s="29">
        <v>96410.64</v>
      </c>
      <c r="AP8" s="29">
        <v>150689.74</v>
      </c>
      <c r="AQ8" s="29">
        <v>1184888</v>
      </c>
      <c r="AR8" s="29">
        <v>26301471.23</v>
      </c>
      <c r="AS8" s="29">
        <v>165619.17000000001</v>
      </c>
      <c r="AT8" s="29">
        <v>20645012</v>
      </c>
      <c r="AU8" s="29">
        <v>2264899.89</v>
      </c>
      <c r="AV8" s="29">
        <v>833411.38</v>
      </c>
      <c r="AW8" s="29">
        <v>77585.38</v>
      </c>
      <c r="AX8" s="29">
        <v>226856.85</v>
      </c>
      <c r="AY8" s="29">
        <v>96298.3</v>
      </c>
      <c r="AZ8" s="29">
        <v>15488.32</v>
      </c>
      <c r="BA8" s="29">
        <v>333300.24</v>
      </c>
      <c r="BB8" s="29">
        <v>3220950</v>
      </c>
      <c r="BC8" s="29">
        <v>3276054.71</v>
      </c>
      <c r="BD8" s="29">
        <v>3161523</v>
      </c>
      <c r="BE8" s="29">
        <v>4556183.28</v>
      </c>
      <c r="BF8" s="29">
        <v>254640.62</v>
      </c>
      <c r="BG8" s="29">
        <v>504657.57</v>
      </c>
      <c r="BH8" s="29">
        <v>7261055.5</v>
      </c>
      <c r="BI8" s="29">
        <v>566243.67000000004</v>
      </c>
      <c r="BJ8" s="29">
        <v>372320.06</v>
      </c>
      <c r="BK8" s="29">
        <v>260376.89</v>
      </c>
      <c r="BL8" s="29">
        <v>2296371</v>
      </c>
      <c r="BM8" s="29">
        <v>4161608.27</v>
      </c>
      <c r="BN8" s="29">
        <v>96944.58</v>
      </c>
      <c r="BO8" s="29">
        <v>198526.77</v>
      </c>
      <c r="BP8" s="29">
        <v>573531.72</v>
      </c>
      <c r="BQ8" s="29">
        <v>713865.94</v>
      </c>
      <c r="BR8" s="29">
        <v>212429.55</v>
      </c>
      <c r="BS8" s="29">
        <v>1662112</v>
      </c>
      <c r="BT8" s="29">
        <v>1319055.07</v>
      </c>
      <c r="BU8" s="29">
        <v>265364.21000000002</v>
      </c>
      <c r="BV8" s="29">
        <v>202753.17</v>
      </c>
      <c r="BW8" s="29">
        <v>114769.17</v>
      </c>
      <c r="BX8" s="29">
        <v>433258</v>
      </c>
      <c r="BY8" s="29">
        <v>490178.33</v>
      </c>
      <c r="BZ8" s="29">
        <v>315</v>
      </c>
      <c r="CA8" s="29">
        <v>261085.29</v>
      </c>
      <c r="CB8" s="29">
        <v>30951.68</v>
      </c>
      <c r="CC8" s="29">
        <v>133563.47</v>
      </c>
      <c r="CD8" s="29">
        <v>21571944.899999999</v>
      </c>
      <c r="CE8" s="29">
        <v>106030.88</v>
      </c>
      <c r="CF8" s="29">
        <v>32998.480000000003</v>
      </c>
      <c r="CG8" s="29">
        <v>133578.95000000001</v>
      </c>
      <c r="CH8" s="29">
        <v>98971.34</v>
      </c>
      <c r="CI8" s="29">
        <v>84111.46</v>
      </c>
      <c r="CJ8" s="29">
        <v>35411</v>
      </c>
      <c r="CK8" s="29">
        <v>167951.71</v>
      </c>
      <c r="CL8" s="29">
        <v>327068.15999999997</v>
      </c>
      <c r="CM8" s="29">
        <v>1545284.96</v>
      </c>
      <c r="CN8" s="29">
        <v>694618</v>
      </c>
      <c r="CO8" s="29">
        <v>444192.52</v>
      </c>
      <c r="CP8" s="29">
        <v>7668786.4299999997</v>
      </c>
      <c r="CQ8" s="29">
        <v>4864979</v>
      </c>
      <c r="CR8" s="29">
        <v>432485.91</v>
      </c>
      <c r="CS8" s="29">
        <v>320352.12</v>
      </c>
      <c r="CT8" s="29">
        <v>214863.32</v>
      </c>
      <c r="CU8" s="29">
        <v>150236</v>
      </c>
      <c r="CV8" s="29">
        <v>70798.23</v>
      </c>
      <c r="CW8" s="29">
        <v>59690.54</v>
      </c>
      <c r="CX8" s="29">
        <v>58854</v>
      </c>
      <c r="CY8" s="29">
        <v>77870</v>
      </c>
      <c r="CZ8" s="29">
        <v>115346.08</v>
      </c>
      <c r="DA8" s="29">
        <v>99900.6</v>
      </c>
      <c r="DB8" s="29">
        <v>572543.19999999995</v>
      </c>
      <c r="DC8" s="29">
        <v>114578.78</v>
      </c>
      <c r="DD8" s="29">
        <v>118845.38</v>
      </c>
      <c r="DE8" s="29">
        <v>146844.35999999999</v>
      </c>
      <c r="DF8" s="29">
        <v>34853.949999999997</v>
      </c>
      <c r="DG8" s="29">
        <v>74742.850000000006</v>
      </c>
      <c r="DH8" s="29">
        <v>6745333.2000000002</v>
      </c>
      <c r="DI8" s="29">
        <v>38396.449999999997</v>
      </c>
      <c r="DJ8" s="29">
        <v>625326.06000000006</v>
      </c>
      <c r="DK8" s="29">
        <v>1003474.16</v>
      </c>
      <c r="DL8" s="29">
        <v>199684</v>
      </c>
      <c r="DM8" s="29">
        <v>87382.77</v>
      </c>
      <c r="DN8" s="29">
        <v>1721666.77</v>
      </c>
      <c r="DO8" s="29">
        <v>218598.47</v>
      </c>
      <c r="DP8" s="29">
        <v>353514.08</v>
      </c>
      <c r="DQ8" s="29">
        <v>635534.78</v>
      </c>
      <c r="DR8" s="29">
        <v>134483</v>
      </c>
      <c r="DS8" s="29">
        <v>183723.13</v>
      </c>
      <c r="DT8" s="29">
        <v>249767.61</v>
      </c>
      <c r="DU8" s="29">
        <v>139790.34</v>
      </c>
      <c r="DV8" s="29">
        <v>8924.9599999999991</v>
      </c>
      <c r="DW8" s="29">
        <v>117107.61</v>
      </c>
      <c r="DX8" s="29">
        <v>32313.31</v>
      </c>
      <c r="DY8" s="29">
        <v>54542.51</v>
      </c>
      <c r="DZ8" s="29">
        <v>22804.880000000001</v>
      </c>
      <c r="EA8" s="29">
        <v>119502</v>
      </c>
      <c r="EB8" s="29">
        <v>657814.99</v>
      </c>
      <c r="EC8" s="111">
        <v>178129.97</v>
      </c>
      <c r="ED8" s="29">
        <v>223736.79</v>
      </c>
      <c r="EE8" s="29">
        <v>135360</v>
      </c>
      <c r="EF8" s="29">
        <v>745783</v>
      </c>
      <c r="EG8" s="29">
        <v>64787</v>
      </c>
      <c r="EH8" s="29">
        <v>159105.21</v>
      </c>
      <c r="EI8" s="29">
        <v>111358.69</v>
      </c>
      <c r="EJ8" s="29">
        <v>59042.45</v>
      </c>
      <c r="EK8" s="29">
        <v>3004754.57</v>
      </c>
      <c r="EL8" s="29">
        <v>2613197.4900000002</v>
      </c>
      <c r="EM8" s="29">
        <v>136851.56</v>
      </c>
      <c r="EN8" s="29">
        <v>129848.87</v>
      </c>
      <c r="EO8" s="29">
        <v>151100.76</v>
      </c>
      <c r="EP8" s="29">
        <v>178735.96</v>
      </c>
      <c r="EQ8" s="29">
        <v>100931.67</v>
      </c>
      <c r="ER8" s="29">
        <v>107855.91</v>
      </c>
      <c r="ES8" s="29">
        <v>674990.7</v>
      </c>
      <c r="ET8" s="29">
        <v>156429.01999999999</v>
      </c>
      <c r="EU8" s="29">
        <v>96604.69</v>
      </c>
      <c r="EV8" s="29">
        <v>145459.56</v>
      </c>
      <c r="EW8" s="29">
        <v>172591.71</v>
      </c>
      <c r="EX8" s="29">
        <v>0</v>
      </c>
      <c r="EY8" s="29">
        <v>81217.61</v>
      </c>
      <c r="EZ8" s="29">
        <v>74449.960000000006</v>
      </c>
      <c r="FA8" s="29">
        <v>38037.870000000003</v>
      </c>
      <c r="FB8" s="29">
        <v>43428.65</v>
      </c>
      <c r="FC8" s="29">
        <v>1233236</v>
      </c>
      <c r="FD8" s="29">
        <v>220023.62</v>
      </c>
      <c r="FE8" s="29">
        <v>1156120</v>
      </c>
      <c r="FF8" s="29">
        <v>197631.62</v>
      </c>
      <c r="FG8" s="29">
        <v>102204.47</v>
      </c>
      <c r="FH8" s="29">
        <v>105958.19</v>
      </c>
      <c r="FI8" s="29">
        <v>79053</v>
      </c>
      <c r="FJ8" s="29">
        <v>107246.11</v>
      </c>
      <c r="FK8" s="29">
        <v>492181.21</v>
      </c>
      <c r="FL8" s="29">
        <v>353886.58</v>
      </c>
      <c r="FM8" s="29">
        <v>947169</v>
      </c>
      <c r="FN8" s="29">
        <v>1214371.2</v>
      </c>
      <c r="FO8" s="29">
        <v>929193.79</v>
      </c>
      <c r="FP8" s="29">
        <v>4515282.8600000003</v>
      </c>
      <c r="FQ8" s="29">
        <v>516714.26</v>
      </c>
      <c r="FR8" s="29">
        <v>849440.88</v>
      </c>
      <c r="FS8" s="29">
        <v>429441.86</v>
      </c>
      <c r="FT8" s="29">
        <v>107748.41</v>
      </c>
      <c r="FU8" s="29">
        <v>129243.56</v>
      </c>
      <c r="FV8" s="29">
        <v>86574.19</v>
      </c>
      <c r="FW8" s="29">
        <v>318468.05</v>
      </c>
      <c r="FX8" s="29">
        <v>355377.88</v>
      </c>
      <c r="FY8" s="29">
        <v>179943</v>
      </c>
      <c r="FZ8" s="29">
        <v>55434.98</v>
      </c>
      <c r="GA8" s="29">
        <v>1508133.73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255425124.41000009</v>
      </c>
      <c r="GI8" s="3"/>
      <c r="GJ8" s="31"/>
    </row>
    <row r="9" spans="1:193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1835</v>
      </c>
      <c r="F10" s="2">
        <v>7371.6</v>
      </c>
      <c r="G10" s="2">
        <v>1112</v>
      </c>
      <c r="H10" s="2">
        <v>8241</v>
      </c>
      <c r="I10" s="2">
        <v>1361</v>
      </c>
      <c r="J10" s="2">
        <v>859</v>
      </c>
      <c r="K10" s="2">
        <v>1381</v>
      </c>
      <c r="L10" s="2">
        <v>773</v>
      </c>
      <c r="M10" s="2">
        <v>301</v>
      </c>
      <c r="N10" s="2">
        <v>256.7</v>
      </c>
      <c r="O10" s="2">
        <v>289.5</v>
      </c>
      <c r="P10" s="2">
        <v>13940</v>
      </c>
      <c r="Q10" s="2">
        <v>3818.2</v>
      </c>
      <c r="R10" s="2">
        <v>211</v>
      </c>
      <c r="S10" s="2">
        <v>8505</v>
      </c>
      <c r="T10" s="2">
        <v>672</v>
      </c>
      <c r="U10" s="2">
        <v>989</v>
      </c>
      <c r="V10" s="2">
        <v>536.5</v>
      </c>
      <c r="W10" s="2">
        <v>251</v>
      </c>
      <c r="X10" s="2">
        <v>380</v>
      </c>
      <c r="Y10" s="2">
        <v>99</v>
      </c>
      <c r="Z10" s="2">
        <v>137</v>
      </c>
      <c r="AA10" s="2">
        <v>228</v>
      </c>
      <c r="AB10" s="2">
        <v>290</v>
      </c>
      <c r="AC10" s="2">
        <v>10204</v>
      </c>
      <c r="AD10" s="2">
        <v>11987</v>
      </c>
      <c r="AE10" s="2">
        <v>505</v>
      </c>
      <c r="AF10" s="2">
        <v>281</v>
      </c>
      <c r="AG10" s="2">
        <v>525</v>
      </c>
      <c r="AH10" s="2">
        <v>410</v>
      </c>
      <c r="AI10" s="2">
        <v>1638</v>
      </c>
      <c r="AJ10" s="2">
        <v>625</v>
      </c>
      <c r="AK10" s="2">
        <v>304</v>
      </c>
      <c r="AL10" s="2">
        <v>187</v>
      </c>
      <c r="AM10" s="2">
        <v>481</v>
      </c>
      <c r="AN10" s="2">
        <v>209</v>
      </c>
      <c r="AO10" s="2">
        <v>372</v>
      </c>
      <c r="AP10" s="2">
        <v>359</v>
      </c>
      <c r="AQ10" s="2">
        <v>2235</v>
      </c>
      <c r="AR10" s="2">
        <v>14835.3</v>
      </c>
      <c r="AS10" s="2">
        <v>369.8</v>
      </c>
      <c r="AT10" s="2">
        <v>19927.8</v>
      </c>
      <c r="AU10" s="2">
        <v>2147</v>
      </c>
      <c r="AV10" s="2">
        <v>1396</v>
      </c>
      <c r="AW10" s="2">
        <v>3250.6</v>
      </c>
      <c r="AX10" s="2">
        <v>712.3</v>
      </c>
      <c r="AY10" s="2">
        <v>190</v>
      </c>
      <c r="AZ10" s="2">
        <v>346.6</v>
      </c>
      <c r="BA10" s="2">
        <v>942.7</v>
      </c>
      <c r="BB10" s="2">
        <v>2553</v>
      </c>
      <c r="BC10" s="2">
        <v>3732</v>
      </c>
      <c r="BD10" s="2">
        <v>3555.2</v>
      </c>
      <c r="BE10" s="2">
        <v>6429.9</v>
      </c>
      <c r="BF10" s="2">
        <v>461</v>
      </c>
      <c r="BG10" s="2">
        <v>580</v>
      </c>
      <c r="BH10" s="2">
        <v>10328.299999999999</v>
      </c>
      <c r="BI10" s="2">
        <v>1496</v>
      </c>
      <c r="BJ10" s="2">
        <v>700</v>
      </c>
      <c r="BK10" s="2">
        <v>1105</v>
      </c>
      <c r="BL10" s="2">
        <v>2886.2</v>
      </c>
      <c r="BM10" s="2">
        <v>5442.4</v>
      </c>
      <c r="BN10" s="2">
        <v>330.6</v>
      </c>
      <c r="BO10" s="2">
        <v>909.7</v>
      </c>
      <c r="BP10" s="2">
        <v>1077</v>
      </c>
      <c r="BQ10" s="2">
        <v>1328</v>
      </c>
      <c r="BR10" s="2">
        <v>409.8</v>
      </c>
      <c r="BS10" s="2">
        <v>1471</v>
      </c>
      <c r="BT10" s="2">
        <v>2505.5</v>
      </c>
      <c r="BU10" s="2">
        <v>530</v>
      </c>
      <c r="BV10" s="2">
        <v>512</v>
      </c>
      <c r="BW10" s="2">
        <v>345.5</v>
      </c>
      <c r="BX10" s="2">
        <v>780</v>
      </c>
      <c r="BY10" s="2">
        <v>805</v>
      </c>
      <c r="BZ10" s="2">
        <v>20</v>
      </c>
      <c r="CA10" s="2">
        <v>604</v>
      </c>
      <c r="CB10" s="2">
        <v>99</v>
      </c>
      <c r="CC10" s="2">
        <v>503</v>
      </c>
      <c r="CD10" s="2">
        <v>23056</v>
      </c>
      <c r="CE10" s="2">
        <v>440</v>
      </c>
      <c r="CF10" s="2">
        <v>89</v>
      </c>
      <c r="CG10" s="2">
        <v>552</v>
      </c>
      <c r="CH10" s="2">
        <v>543</v>
      </c>
      <c r="CI10" s="2">
        <v>285</v>
      </c>
      <c r="CJ10" s="2">
        <v>230</v>
      </c>
      <c r="CK10" s="2">
        <v>532</v>
      </c>
      <c r="CL10" s="2">
        <v>306.10000000000002</v>
      </c>
      <c r="CM10" s="2">
        <v>1986.9</v>
      </c>
      <c r="CN10" s="2">
        <v>765</v>
      </c>
      <c r="CO10" s="2">
        <v>800.3</v>
      </c>
      <c r="CP10" s="2">
        <v>9286</v>
      </c>
      <c r="CQ10" s="2">
        <v>6401</v>
      </c>
      <c r="CR10" s="2">
        <v>556.70000000000005</v>
      </c>
      <c r="CS10" s="2">
        <v>255</v>
      </c>
      <c r="CT10" s="2">
        <v>239</v>
      </c>
      <c r="CU10" s="2">
        <v>365</v>
      </c>
      <c r="CV10" s="2">
        <v>154</v>
      </c>
      <c r="CW10" s="2">
        <v>675.2</v>
      </c>
      <c r="CX10" s="2">
        <v>428</v>
      </c>
      <c r="CY10" s="2">
        <v>406</v>
      </c>
      <c r="CZ10" s="2">
        <v>621</v>
      </c>
      <c r="DA10" s="2">
        <v>505</v>
      </c>
      <c r="DB10" s="2">
        <v>954.8</v>
      </c>
      <c r="DC10" s="2">
        <v>352</v>
      </c>
      <c r="DD10" s="2">
        <v>294</v>
      </c>
      <c r="DE10" s="2">
        <v>433</v>
      </c>
      <c r="DF10" s="2">
        <v>104</v>
      </c>
      <c r="DG10" s="2">
        <v>205</v>
      </c>
      <c r="DH10" s="2">
        <v>11152</v>
      </c>
      <c r="DI10" s="2">
        <v>807</v>
      </c>
      <c r="DJ10" s="2">
        <v>1239</v>
      </c>
      <c r="DK10" s="2">
        <v>2552</v>
      </c>
      <c r="DL10" s="2">
        <v>481.9</v>
      </c>
      <c r="DM10" s="2">
        <v>234</v>
      </c>
      <c r="DN10" s="2">
        <v>2362</v>
      </c>
      <c r="DO10" s="2">
        <v>117</v>
      </c>
      <c r="DP10" s="2">
        <v>590</v>
      </c>
      <c r="DQ10" s="2">
        <v>1177</v>
      </c>
      <c r="DR10" s="2">
        <v>146</v>
      </c>
      <c r="DS10" s="2">
        <v>790</v>
      </c>
      <c r="DT10" s="2">
        <v>278</v>
      </c>
      <c r="DU10" s="2">
        <v>231</v>
      </c>
      <c r="DV10" s="2">
        <v>40</v>
      </c>
      <c r="DW10" s="2">
        <v>461</v>
      </c>
      <c r="DX10" s="2">
        <v>120</v>
      </c>
      <c r="DY10" s="2">
        <v>166</v>
      </c>
      <c r="DZ10" s="2">
        <v>51</v>
      </c>
      <c r="EA10" s="2">
        <v>213</v>
      </c>
      <c r="EB10" s="2">
        <v>1444</v>
      </c>
      <c r="EC10" s="2">
        <v>414</v>
      </c>
      <c r="ED10" s="2">
        <v>647</v>
      </c>
      <c r="EE10" s="2">
        <v>478</v>
      </c>
      <c r="EF10" s="2">
        <v>517</v>
      </c>
      <c r="EG10" s="2">
        <v>189</v>
      </c>
      <c r="EH10" s="2">
        <v>390</v>
      </c>
      <c r="EI10" s="2">
        <v>382</v>
      </c>
      <c r="EJ10" s="2">
        <v>131.69999999999999</v>
      </c>
      <c r="EK10" s="2">
        <v>2155</v>
      </c>
      <c r="EL10" s="2">
        <v>4805.1000000000004</v>
      </c>
      <c r="EM10" s="2">
        <v>554</v>
      </c>
      <c r="EN10" s="2">
        <v>415</v>
      </c>
      <c r="EO10" s="2">
        <v>566</v>
      </c>
      <c r="EP10" s="2">
        <v>229</v>
      </c>
      <c r="EQ10" s="2">
        <v>246</v>
      </c>
      <c r="ER10" s="2">
        <v>395.5</v>
      </c>
      <c r="ES10" s="2">
        <v>644.20000000000005</v>
      </c>
      <c r="ET10" s="2">
        <v>432</v>
      </c>
      <c r="EU10" s="2">
        <v>273</v>
      </c>
      <c r="EV10" s="2">
        <v>288</v>
      </c>
      <c r="EW10" s="2">
        <v>336</v>
      </c>
      <c r="EX10" s="2">
        <v>0</v>
      </c>
      <c r="EY10" s="2">
        <v>124</v>
      </c>
      <c r="EZ10" s="2">
        <v>144</v>
      </c>
      <c r="FA10" s="2">
        <v>150</v>
      </c>
      <c r="FB10" s="2">
        <v>130</v>
      </c>
      <c r="FC10" s="2">
        <v>1446</v>
      </c>
      <c r="FD10" s="2">
        <v>497.7</v>
      </c>
      <c r="FE10" s="2">
        <v>1932</v>
      </c>
      <c r="FF10" s="2">
        <v>638.29999999999995</v>
      </c>
      <c r="FG10" s="2">
        <v>282</v>
      </c>
      <c r="FH10" s="2">
        <v>212</v>
      </c>
      <c r="FI10" s="2">
        <v>286</v>
      </c>
      <c r="FJ10" s="2">
        <v>457</v>
      </c>
      <c r="FK10" s="2">
        <v>806</v>
      </c>
      <c r="FL10" s="2">
        <v>664</v>
      </c>
      <c r="FM10" s="2">
        <v>2435</v>
      </c>
      <c r="FN10" s="2">
        <v>1676.2</v>
      </c>
      <c r="FO10" s="2">
        <v>1459</v>
      </c>
      <c r="FP10" s="2">
        <v>2872.9</v>
      </c>
      <c r="FQ10" s="2">
        <v>736</v>
      </c>
      <c r="FR10" s="2">
        <v>972</v>
      </c>
      <c r="FS10" s="2">
        <v>1255</v>
      </c>
      <c r="FT10" s="2">
        <v>390</v>
      </c>
      <c r="FU10" s="2">
        <v>519</v>
      </c>
      <c r="FV10" s="2">
        <v>401</v>
      </c>
      <c r="FW10" s="2">
        <v>876.6</v>
      </c>
      <c r="FX10" s="2">
        <v>1046</v>
      </c>
      <c r="FY10" s="2">
        <v>565</v>
      </c>
      <c r="FZ10" s="2">
        <v>265</v>
      </c>
      <c r="GA10" s="2">
        <v>1996.8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295970.60000000003</v>
      </c>
      <c r="GI10" s="34"/>
    </row>
    <row r="11" spans="1:193" ht="26.25">
      <c r="B11" s="32" t="s">
        <v>648</v>
      </c>
      <c r="C11" s="16">
        <v>4</v>
      </c>
      <c r="E11" s="1">
        <v>174</v>
      </c>
      <c r="F11" s="1">
        <v>174</v>
      </c>
      <c r="G11" s="1">
        <v>174</v>
      </c>
      <c r="H11" s="1">
        <v>177</v>
      </c>
      <c r="I11" s="1">
        <v>148</v>
      </c>
      <c r="J11" s="1">
        <v>164</v>
      </c>
      <c r="K11" s="1">
        <v>173</v>
      </c>
      <c r="L11" s="1">
        <v>168</v>
      </c>
      <c r="M11" s="1">
        <v>144</v>
      </c>
      <c r="N11" s="1">
        <v>175</v>
      </c>
      <c r="O11" s="1">
        <v>172</v>
      </c>
      <c r="P11" s="1">
        <v>177</v>
      </c>
      <c r="Q11" s="1">
        <v>174</v>
      </c>
      <c r="R11" s="1">
        <v>147</v>
      </c>
      <c r="S11" s="1">
        <v>175</v>
      </c>
      <c r="T11" s="1">
        <v>164</v>
      </c>
      <c r="U11" s="1">
        <v>167</v>
      </c>
      <c r="V11" s="1">
        <v>145</v>
      </c>
      <c r="W11" s="1">
        <v>140</v>
      </c>
      <c r="X11" s="1">
        <v>145</v>
      </c>
      <c r="Y11" s="1">
        <v>145</v>
      </c>
      <c r="Z11" s="1">
        <v>143</v>
      </c>
      <c r="AA11" s="1">
        <v>144</v>
      </c>
      <c r="AB11" s="1">
        <v>146</v>
      </c>
      <c r="AC11" s="1">
        <v>173</v>
      </c>
      <c r="AD11" s="1">
        <v>172</v>
      </c>
      <c r="AE11" s="1">
        <v>168</v>
      </c>
      <c r="AF11" s="1">
        <v>150</v>
      </c>
      <c r="AG11" s="1">
        <v>158</v>
      </c>
      <c r="AH11" s="1">
        <v>149</v>
      </c>
      <c r="AI11" s="1">
        <v>164</v>
      </c>
      <c r="AJ11" s="1">
        <v>144</v>
      </c>
      <c r="AK11" s="1">
        <v>147</v>
      </c>
      <c r="AL11" s="1">
        <v>145</v>
      </c>
      <c r="AM11" s="1">
        <v>146</v>
      </c>
      <c r="AN11" s="1">
        <v>143</v>
      </c>
      <c r="AO11" s="1">
        <v>142</v>
      </c>
      <c r="AP11" s="1">
        <v>144</v>
      </c>
      <c r="AQ11" s="1">
        <v>168</v>
      </c>
      <c r="AR11" s="1">
        <v>173</v>
      </c>
      <c r="AS11" s="1">
        <v>141</v>
      </c>
      <c r="AT11" s="1">
        <v>172</v>
      </c>
      <c r="AU11" s="1">
        <v>171</v>
      </c>
      <c r="AV11" s="1">
        <v>171</v>
      </c>
      <c r="AW11" s="1">
        <v>143</v>
      </c>
      <c r="AX11" s="1">
        <v>146</v>
      </c>
      <c r="AY11" s="1">
        <v>142</v>
      </c>
      <c r="AZ11" s="1">
        <v>164</v>
      </c>
      <c r="BA11" s="1">
        <v>152</v>
      </c>
      <c r="BB11" s="1">
        <v>176</v>
      </c>
      <c r="BC11" s="1">
        <v>168</v>
      </c>
      <c r="BD11" s="1">
        <v>174</v>
      </c>
      <c r="BE11" s="1">
        <v>172</v>
      </c>
      <c r="BF11" s="1">
        <v>171</v>
      </c>
      <c r="BG11" s="1">
        <v>170</v>
      </c>
      <c r="BH11" s="1">
        <v>171</v>
      </c>
      <c r="BI11" s="1">
        <v>151</v>
      </c>
      <c r="BJ11" s="1">
        <v>148</v>
      </c>
      <c r="BK11" s="1">
        <v>149</v>
      </c>
      <c r="BL11" s="1">
        <v>165</v>
      </c>
      <c r="BM11" s="1">
        <v>168</v>
      </c>
      <c r="BN11" s="1">
        <v>146</v>
      </c>
      <c r="BO11" s="1">
        <v>150</v>
      </c>
      <c r="BP11" s="1">
        <v>168</v>
      </c>
      <c r="BQ11" s="1">
        <v>147</v>
      </c>
      <c r="BR11" s="1">
        <v>144</v>
      </c>
      <c r="BS11" s="1">
        <v>172</v>
      </c>
      <c r="BT11" s="1">
        <v>149</v>
      </c>
      <c r="BU11" s="1">
        <v>143</v>
      </c>
      <c r="BV11" s="1">
        <v>149</v>
      </c>
      <c r="BW11" s="1">
        <v>148</v>
      </c>
      <c r="BX11" s="1">
        <v>146</v>
      </c>
      <c r="BY11" s="1">
        <v>171</v>
      </c>
      <c r="BZ11" s="1">
        <v>45</v>
      </c>
      <c r="CA11" s="1">
        <v>149</v>
      </c>
      <c r="CB11" s="1">
        <v>146</v>
      </c>
      <c r="CC11" s="1">
        <v>150</v>
      </c>
      <c r="CD11" s="1">
        <v>175</v>
      </c>
      <c r="CE11" s="1">
        <v>148</v>
      </c>
      <c r="CF11" s="1">
        <v>146</v>
      </c>
      <c r="CG11" s="1">
        <v>165</v>
      </c>
      <c r="CH11" s="1">
        <v>146</v>
      </c>
      <c r="CI11" s="1">
        <v>166</v>
      </c>
      <c r="CJ11" s="1">
        <v>159</v>
      </c>
      <c r="CK11" s="1">
        <v>158</v>
      </c>
      <c r="CL11" s="1">
        <v>164</v>
      </c>
      <c r="CM11" s="1">
        <v>175</v>
      </c>
      <c r="CN11" s="1">
        <v>169</v>
      </c>
      <c r="CO11" s="1">
        <v>167</v>
      </c>
      <c r="CP11" s="1">
        <v>180</v>
      </c>
      <c r="CQ11" s="1">
        <v>169</v>
      </c>
      <c r="CR11" s="1">
        <v>170</v>
      </c>
      <c r="CS11" s="1">
        <v>153</v>
      </c>
      <c r="CT11" s="1">
        <v>143</v>
      </c>
      <c r="CU11" s="1">
        <v>143</v>
      </c>
      <c r="CV11" s="1">
        <v>141</v>
      </c>
      <c r="CW11" s="1">
        <v>150</v>
      </c>
      <c r="CX11" s="1">
        <v>142</v>
      </c>
      <c r="CY11" s="1">
        <v>144</v>
      </c>
      <c r="CZ11" s="1">
        <v>146</v>
      </c>
      <c r="DA11" s="1">
        <v>147</v>
      </c>
      <c r="DB11" s="1">
        <v>150</v>
      </c>
      <c r="DC11" s="1">
        <v>151</v>
      </c>
      <c r="DD11" s="1">
        <v>162</v>
      </c>
      <c r="DE11" s="1">
        <v>162</v>
      </c>
      <c r="DF11" s="1">
        <v>143</v>
      </c>
      <c r="DG11" s="1">
        <v>146</v>
      </c>
      <c r="DH11" s="1">
        <v>169</v>
      </c>
      <c r="DI11" s="1">
        <v>141</v>
      </c>
      <c r="DJ11" s="1">
        <v>166</v>
      </c>
      <c r="DK11" s="1">
        <v>168</v>
      </c>
      <c r="DL11" s="1">
        <v>162</v>
      </c>
      <c r="DM11" s="1">
        <v>147</v>
      </c>
      <c r="DN11" s="1">
        <v>168</v>
      </c>
      <c r="DO11" s="1">
        <v>160</v>
      </c>
      <c r="DP11" s="1">
        <v>168</v>
      </c>
      <c r="DQ11" s="1">
        <v>170</v>
      </c>
      <c r="DR11" s="1">
        <v>144</v>
      </c>
      <c r="DS11" s="1">
        <v>166</v>
      </c>
      <c r="DT11" s="1">
        <v>152</v>
      </c>
      <c r="DU11" s="1">
        <v>148</v>
      </c>
      <c r="DV11" s="1">
        <v>141</v>
      </c>
      <c r="DW11" s="1">
        <v>166</v>
      </c>
      <c r="DX11" s="1">
        <v>140</v>
      </c>
      <c r="DY11" s="1">
        <v>168</v>
      </c>
      <c r="DZ11" s="1">
        <v>164</v>
      </c>
      <c r="EA11" s="1">
        <v>164</v>
      </c>
      <c r="EB11" s="1">
        <v>172</v>
      </c>
      <c r="EC11" s="1">
        <v>144</v>
      </c>
      <c r="ED11" s="1">
        <v>168</v>
      </c>
      <c r="EE11" s="1">
        <v>167</v>
      </c>
      <c r="EF11" s="1">
        <v>174</v>
      </c>
      <c r="EG11" s="1">
        <v>163</v>
      </c>
      <c r="EH11" s="1">
        <v>148</v>
      </c>
      <c r="EI11" s="1">
        <v>144</v>
      </c>
      <c r="EJ11" s="1">
        <v>144</v>
      </c>
      <c r="EK11" s="1">
        <v>173</v>
      </c>
      <c r="EL11" s="1">
        <v>151</v>
      </c>
      <c r="EM11" s="1">
        <v>145</v>
      </c>
      <c r="EN11" s="1">
        <v>150</v>
      </c>
      <c r="EO11" s="1">
        <v>140</v>
      </c>
      <c r="EP11" s="1">
        <v>146</v>
      </c>
      <c r="EQ11" s="1">
        <v>147</v>
      </c>
      <c r="ER11" s="1">
        <v>165</v>
      </c>
      <c r="ES11" s="1">
        <v>172</v>
      </c>
      <c r="ET11" s="1">
        <v>148</v>
      </c>
      <c r="EU11" s="1">
        <v>142</v>
      </c>
      <c r="EV11" s="1">
        <v>143</v>
      </c>
      <c r="EW11" s="1">
        <v>169</v>
      </c>
      <c r="EX11" s="1">
        <v>0</v>
      </c>
      <c r="EY11" s="1">
        <v>171</v>
      </c>
      <c r="EZ11" s="1">
        <v>163</v>
      </c>
      <c r="FA11" s="1">
        <v>169</v>
      </c>
      <c r="FB11" s="1">
        <v>154</v>
      </c>
      <c r="FC11" s="1">
        <v>176</v>
      </c>
      <c r="FD11" s="1">
        <v>145</v>
      </c>
      <c r="FE11" s="1">
        <v>164</v>
      </c>
      <c r="FF11" s="1">
        <v>149</v>
      </c>
      <c r="FG11" s="1">
        <v>159</v>
      </c>
      <c r="FH11" s="1">
        <v>150</v>
      </c>
      <c r="FI11" s="1">
        <v>145</v>
      </c>
      <c r="FJ11" s="1">
        <v>150</v>
      </c>
      <c r="FK11" s="1">
        <v>161</v>
      </c>
      <c r="FL11" s="1">
        <v>172</v>
      </c>
      <c r="FM11" s="1">
        <v>172</v>
      </c>
      <c r="FN11" s="1">
        <v>168</v>
      </c>
      <c r="FO11" s="1">
        <v>174</v>
      </c>
      <c r="FP11" s="1">
        <v>173</v>
      </c>
      <c r="FQ11" s="1">
        <v>167</v>
      </c>
      <c r="FR11" s="1">
        <v>162</v>
      </c>
      <c r="FS11" s="1">
        <v>175</v>
      </c>
      <c r="FT11" s="1">
        <v>148</v>
      </c>
      <c r="FU11" s="1">
        <v>146</v>
      </c>
      <c r="FV11" s="1">
        <v>145</v>
      </c>
      <c r="FW11" s="1">
        <v>156</v>
      </c>
      <c r="FX11" s="1">
        <v>161</v>
      </c>
      <c r="FY11" s="1">
        <v>169</v>
      </c>
      <c r="FZ11" s="1">
        <v>148</v>
      </c>
      <c r="GA11" s="1">
        <v>171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27979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5261</v>
      </c>
      <c r="F16" s="1">
        <v>12690</v>
      </c>
      <c r="G16" s="1">
        <v>6672</v>
      </c>
      <c r="H16" s="1">
        <v>8516</v>
      </c>
      <c r="I16" s="1">
        <v>1124</v>
      </c>
      <c r="J16" s="1">
        <v>658</v>
      </c>
      <c r="K16" s="1">
        <v>3907</v>
      </c>
      <c r="L16" s="1">
        <v>1370</v>
      </c>
      <c r="M16" s="1">
        <v>155</v>
      </c>
      <c r="N16" s="1">
        <v>536</v>
      </c>
      <c r="O16" s="1">
        <v>1238</v>
      </c>
      <c r="P16" s="1">
        <v>24239</v>
      </c>
      <c r="Q16" s="1">
        <v>6274</v>
      </c>
      <c r="R16" s="1">
        <v>72</v>
      </c>
      <c r="S16" s="1">
        <v>11243</v>
      </c>
      <c r="T16" s="1">
        <v>345</v>
      </c>
      <c r="U16" s="1">
        <v>978</v>
      </c>
      <c r="V16" s="1">
        <v>125</v>
      </c>
      <c r="W16" s="1">
        <v>16</v>
      </c>
      <c r="X16" s="1">
        <v>108</v>
      </c>
      <c r="Y16" s="1">
        <v>17</v>
      </c>
      <c r="Z16" s="1">
        <v>16</v>
      </c>
      <c r="AA16" s="1">
        <v>108</v>
      </c>
      <c r="AB16" s="1">
        <v>153</v>
      </c>
      <c r="AC16" s="1">
        <v>14370</v>
      </c>
      <c r="AD16" s="1">
        <v>12050</v>
      </c>
      <c r="AE16" s="1">
        <v>359</v>
      </c>
      <c r="AF16" s="1">
        <v>226</v>
      </c>
      <c r="AG16" s="1">
        <v>53</v>
      </c>
      <c r="AH16" s="1">
        <v>104</v>
      </c>
      <c r="AI16" s="1">
        <v>415</v>
      </c>
      <c r="AJ16" s="1">
        <v>1028</v>
      </c>
      <c r="AK16" s="1">
        <v>289</v>
      </c>
      <c r="AL16" s="1">
        <v>132</v>
      </c>
      <c r="AM16" s="1">
        <v>210</v>
      </c>
      <c r="AN16" s="1">
        <v>289</v>
      </c>
      <c r="AO16" s="1">
        <v>168</v>
      </c>
      <c r="AP16" s="1">
        <v>183</v>
      </c>
      <c r="AQ16" s="1">
        <v>2427</v>
      </c>
      <c r="AR16" s="1">
        <v>33253</v>
      </c>
      <c r="AS16" s="1">
        <v>116</v>
      </c>
      <c r="AT16" s="1">
        <v>26751</v>
      </c>
      <c r="AU16" s="1">
        <v>3742</v>
      </c>
      <c r="AV16" s="1">
        <v>1475</v>
      </c>
      <c r="AW16" s="1">
        <v>125</v>
      </c>
      <c r="AX16" s="1">
        <v>167</v>
      </c>
      <c r="AY16" s="1">
        <v>206</v>
      </c>
      <c r="AZ16" s="1">
        <v>23</v>
      </c>
      <c r="BA16" s="1">
        <v>288</v>
      </c>
      <c r="BB16" s="1">
        <v>2434</v>
      </c>
      <c r="BC16" s="1">
        <v>4841</v>
      </c>
      <c r="BD16" s="1">
        <v>3496</v>
      </c>
      <c r="BE16" s="1">
        <v>9472</v>
      </c>
      <c r="BF16" s="1">
        <v>54</v>
      </c>
      <c r="BG16" s="1">
        <v>450</v>
      </c>
      <c r="BH16" s="1">
        <v>12156</v>
      </c>
      <c r="BI16" s="1">
        <v>1055</v>
      </c>
      <c r="BJ16" s="1">
        <v>1057</v>
      </c>
      <c r="BK16" s="1">
        <v>264</v>
      </c>
      <c r="BL16" s="1">
        <v>3648</v>
      </c>
      <c r="BM16" s="1">
        <v>3658</v>
      </c>
      <c r="BN16" s="1">
        <v>127</v>
      </c>
      <c r="BO16" s="1">
        <v>303</v>
      </c>
      <c r="BP16" s="1">
        <v>637</v>
      </c>
      <c r="BQ16" s="1">
        <v>809</v>
      </c>
      <c r="BR16" s="1">
        <v>206</v>
      </c>
      <c r="BS16" s="1">
        <v>1617</v>
      </c>
      <c r="BT16" s="1">
        <v>2586</v>
      </c>
      <c r="BU16" s="1">
        <v>726</v>
      </c>
      <c r="BV16" s="1">
        <v>256</v>
      </c>
      <c r="BW16" s="1">
        <v>242</v>
      </c>
      <c r="BX16" s="1">
        <v>980</v>
      </c>
      <c r="BY16" s="1">
        <v>2009</v>
      </c>
      <c r="BZ16" s="1">
        <v>1</v>
      </c>
      <c r="CA16" s="1">
        <v>148</v>
      </c>
      <c r="CB16" s="1">
        <v>17</v>
      </c>
      <c r="CC16" s="1">
        <v>65</v>
      </c>
      <c r="CD16" s="1">
        <v>31705</v>
      </c>
      <c r="CE16" s="1">
        <v>75</v>
      </c>
      <c r="CF16" s="1">
        <v>46</v>
      </c>
      <c r="CG16" s="1">
        <v>178</v>
      </c>
      <c r="CH16" s="1">
        <v>83</v>
      </c>
      <c r="CI16" s="1">
        <v>177</v>
      </c>
      <c r="CJ16" s="1">
        <v>31</v>
      </c>
      <c r="CK16" s="1">
        <v>129</v>
      </c>
      <c r="CL16" s="1">
        <v>1036</v>
      </c>
      <c r="CM16" s="1">
        <v>2192</v>
      </c>
      <c r="CN16" s="1">
        <v>1015</v>
      </c>
      <c r="CO16" s="1">
        <v>577</v>
      </c>
      <c r="CP16" s="1">
        <v>12498</v>
      </c>
      <c r="CQ16" s="1">
        <v>4868</v>
      </c>
      <c r="CR16" s="1">
        <v>473</v>
      </c>
      <c r="CS16" s="1">
        <v>507</v>
      </c>
      <c r="CT16" s="1">
        <v>181</v>
      </c>
      <c r="CU16" s="1">
        <v>357</v>
      </c>
      <c r="CV16" s="1">
        <v>123</v>
      </c>
      <c r="CW16" s="1">
        <v>84</v>
      </c>
      <c r="CX16" s="1">
        <v>31</v>
      </c>
      <c r="CY16" s="1">
        <v>67</v>
      </c>
      <c r="CZ16" s="1">
        <v>132</v>
      </c>
      <c r="DA16" s="1">
        <v>36</v>
      </c>
      <c r="DB16" s="1">
        <v>559</v>
      </c>
      <c r="DC16" s="1">
        <v>99</v>
      </c>
      <c r="DD16" s="1">
        <v>239</v>
      </c>
      <c r="DE16" s="1">
        <v>124</v>
      </c>
      <c r="DF16" s="1">
        <v>46</v>
      </c>
      <c r="DG16" s="1">
        <v>308</v>
      </c>
      <c r="DH16" s="1">
        <v>10080</v>
      </c>
      <c r="DI16" s="1">
        <v>73</v>
      </c>
      <c r="DJ16" s="1">
        <v>1235</v>
      </c>
      <c r="DK16" s="1">
        <v>2564</v>
      </c>
      <c r="DL16" s="1">
        <v>250</v>
      </c>
      <c r="DM16" s="1">
        <v>258</v>
      </c>
      <c r="DN16" s="1">
        <v>1887</v>
      </c>
      <c r="DO16" s="1">
        <v>317</v>
      </c>
      <c r="DP16" s="1">
        <v>422</v>
      </c>
      <c r="DQ16" s="1">
        <v>1054</v>
      </c>
      <c r="DR16" s="1">
        <v>54</v>
      </c>
      <c r="DS16" s="1">
        <v>276</v>
      </c>
      <c r="DT16" s="1">
        <v>705</v>
      </c>
      <c r="DU16" s="1">
        <v>367</v>
      </c>
      <c r="DV16" s="1">
        <v>58</v>
      </c>
      <c r="DW16" s="1">
        <v>156</v>
      </c>
      <c r="DX16" s="1">
        <v>170</v>
      </c>
      <c r="DY16" s="1">
        <v>136</v>
      </c>
      <c r="DZ16" s="1">
        <v>57</v>
      </c>
      <c r="EA16" s="1">
        <v>355</v>
      </c>
      <c r="EB16" s="1">
        <v>928</v>
      </c>
      <c r="EC16" s="1">
        <v>260</v>
      </c>
      <c r="ED16" s="1">
        <v>189</v>
      </c>
      <c r="EE16" s="1">
        <v>141</v>
      </c>
      <c r="EF16" s="1">
        <v>736</v>
      </c>
      <c r="EG16" s="1">
        <v>51</v>
      </c>
      <c r="EH16" s="1">
        <v>442</v>
      </c>
      <c r="EI16" s="1">
        <v>126</v>
      </c>
      <c r="EJ16" s="1">
        <v>95</v>
      </c>
      <c r="EK16" s="1">
        <v>2882</v>
      </c>
      <c r="EL16" s="1">
        <v>2592</v>
      </c>
      <c r="EM16" s="1">
        <v>685</v>
      </c>
      <c r="EN16" s="1">
        <v>357</v>
      </c>
      <c r="EO16" s="1">
        <v>222</v>
      </c>
      <c r="EP16" s="1">
        <v>428</v>
      </c>
      <c r="EQ16" s="1">
        <v>368</v>
      </c>
      <c r="ER16" s="1">
        <v>443</v>
      </c>
      <c r="ES16" s="1">
        <v>1460</v>
      </c>
      <c r="ET16" s="1">
        <v>323</v>
      </c>
      <c r="EU16" s="1">
        <v>84</v>
      </c>
      <c r="EV16" s="1">
        <v>110</v>
      </c>
      <c r="EW16" s="1">
        <v>506</v>
      </c>
      <c r="EX16" s="1">
        <v>0</v>
      </c>
      <c r="EY16" s="1">
        <v>495</v>
      </c>
      <c r="EZ16" s="1">
        <v>98</v>
      </c>
      <c r="FA16" s="1">
        <v>36</v>
      </c>
      <c r="FB16" s="1">
        <v>30</v>
      </c>
      <c r="FC16" s="1">
        <v>3040</v>
      </c>
      <c r="FD16" s="1">
        <v>300</v>
      </c>
      <c r="FE16" s="1">
        <v>952</v>
      </c>
      <c r="FF16" s="1">
        <v>160</v>
      </c>
      <c r="FG16" s="1">
        <v>92</v>
      </c>
      <c r="FH16" s="1">
        <v>243</v>
      </c>
      <c r="FI16" s="1">
        <v>65</v>
      </c>
      <c r="FJ16" s="1">
        <v>82</v>
      </c>
      <c r="FK16" s="1">
        <v>990</v>
      </c>
      <c r="FL16" s="1">
        <v>954</v>
      </c>
      <c r="FM16" s="1">
        <v>1883</v>
      </c>
      <c r="FN16" s="1">
        <v>2221</v>
      </c>
      <c r="FO16" s="1">
        <v>3416</v>
      </c>
      <c r="FP16" s="1">
        <v>2289</v>
      </c>
      <c r="FQ16" s="1">
        <v>1135</v>
      </c>
      <c r="FR16" s="1">
        <v>714</v>
      </c>
      <c r="FS16" s="1">
        <v>780</v>
      </c>
      <c r="FT16" s="1">
        <v>136</v>
      </c>
      <c r="FU16" s="1">
        <v>103</v>
      </c>
      <c r="FV16" s="1">
        <v>52</v>
      </c>
      <c r="FW16" s="1">
        <v>514</v>
      </c>
      <c r="FX16" s="1">
        <v>549</v>
      </c>
      <c r="FY16" s="1">
        <v>167</v>
      </c>
      <c r="FZ16" s="1">
        <v>72</v>
      </c>
      <c r="GA16" s="1">
        <v>3039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354069</v>
      </c>
      <c r="GJ16" s="2"/>
    </row>
    <row r="17" spans="1:196" ht="26.25">
      <c r="B17" s="32" t="s">
        <v>649</v>
      </c>
      <c r="C17" s="16">
        <v>7</v>
      </c>
      <c r="E17" s="2">
        <v>28472</v>
      </c>
      <c r="F17" s="2">
        <v>273830</v>
      </c>
      <c r="G17" s="2">
        <v>26748</v>
      </c>
      <c r="H17" s="2">
        <v>98023</v>
      </c>
      <c r="I17" s="2">
        <v>23317</v>
      </c>
      <c r="J17" s="2">
        <v>46532</v>
      </c>
      <c r="K17" s="2">
        <v>52807</v>
      </c>
      <c r="L17" s="2">
        <v>88183</v>
      </c>
      <c r="M17" s="2">
        <v>39072</v>
      </c>
      <c r="N17" s="2">
        <v>18250</v>
      </c>
      <c r="O17" s="2">
        <v>13541.5</v>
      </c>
      <c r="P17" s="2">
        <v>120688</v>
      </c>
      <c r="Q17" s="2">
        <v>72313</v>
      </c>
      <c r="R17" s="2">
        <v>12243</v>
      </c>
      <c r="S17" s="2">
        <v>192920</v>
      </c>
      <c r="T17" s="2">
        <v>38275</v>
      </c>
      <c r="U17" s="2">
        <v>96379</v>
      </c>
      <c r="V17" s="2">
        <v>29542</v>
      </c>
      <c r="W17" s="2">
        <v>26781</v>
      </c>
      <c r="X17" s="2">
        <v>54719</v>
      </c>
      <c r="Y17" s="2">
        <v>24263</v>
      </c>
      <c r="Z17" s="2">
        <v>29038</v>
      </c>
      <c r="AA17" s="2">
        <v>30333</v>
      </c>
      <c r="AB17" s="2">
        <v>34418</v>
      </c>
      <c r="AC17" s="2">
        <v>268483</v>
      </c>
      <c r="AD17" s="2">
        <v>274314</v>
      </c>
      <c r="AE17" s="2">
        <v>30066</v>
      </c>
      <c r="AF17" s="2">
        <v>69742</v>
      </c>
      <c r="AG17" s="2">
        <v>39267</v>
      </c>
      <c r="AH17" s="2">
        <v>23982</v>
      </c>
      <c r="AI17" s="2">
        <v>17769</v>
      </c>
      <c r="AJ17" s="2">
        <v>30259</v>
      </c>
      <c r="AK17" s="2">
        <v>38013</v>
      </c>
      <c r="AL17" s="2">
        <v>24454</v>
      </c>
      <c r="AM17" s="2">
        <v>7050</v>
      </c>
      <c r="AN17" s="2">
        <v>32040</v>
      </c>
      <c r="AO17" s="2">
        <v>42468</v>
      </c>
      <c r="AP17" s="2">
        <v>45258</v>
      </c>
      <c r="AQ17" s="2">
        <v>185833</v>
      </c>
      <c r="AR17" s="2">
        <v>197196.4</v>
      </c>
      <c r="AS17" s="2">
        <v>39354.199999999997</v>
      </c>
      <c r="AT17" s="2">
        <v>256029</v>
      </c>
      <c r="AU17" s="2">
        <v>135016</v>
      </c>
      <c r="AV17" s="2">
        <v>71879</v>
      </c>
      <c r="AW17" s="2">
        <v>14860</v>
      </c>
      <c r="AX17" s="2">
        <v>24221</v>
      </c>
      <c r="AY17" s="2">
        <v>19786</v>
      </c>
      <c r="AZ17" s="2">
        <v>1</v>
      </c>
      <c r="BA17" s="2">
        <v>22366</v>
      </c>
      <c r="BB17" s="2">
        <v>48874</v>
      </c>
      <c r="BC17" s="2">
        <v>103523</v>
      </c>
      <c r="BD17" s="2">
        <v>183868</v>
      </c>
      <c r="BE17" s="2">
        <v>137255</v>
      </c>
      <c r="BF17" s="2">
        <v>61401</v>
      </c>
      <c r="BG17" s="2">
        <v>51457</v>
      </c>
      <c r="BH17" s="2">
        <v>180875</v>
      </c>
      <c r="BI17" s="2">
        <v>36141</v>
      </c>
      <c r="BJ17" s="2">
        <v>18935</v>
      </c>
      <c r="BK17" s="2">
        <v>29594</v>
      </c>
      <c r="BL17" s="2">
        <v>87370</v>
      </c>
      <c r="BM17" s="2">
        <v>124031</v>
      </c>
      <c r="BN17" s="2">
        <v>11694</v>
      </c>
      <c r="BO17" s="2">
        <v>27829</v>
      </c>
      <c r="BP17" s="2">
        <v>84783</v>
      </c>
      <c r="BQ17" s="2">
        <v>52709</v>
      </c>
      <c r="BR17" s="2">
        <v>11391</v>
      </c>
      <c r="BS17" s="2">
        <v>188746</v>
      </c>
      <c r="BT17" s="2">
        <v>168720</v>
      </c>
      <c r="BU17" s="2">
        <v>66870</v>
      </c>
      <c r="BV17" s="2">
        <v>24808</v>
      </c>
      <c r="BW17" s="2">
        <v>43608</v>
      </c>
      <c r="BX17" s="2">
        <v>71800</v>
      </c>
      <c r="BY17" s="2">
        <v>195841</v>
      </c>
      <c r="BZ17" s="2">
        <v>73094</v>
      </c>
      <c r="CA17" s="2">
        <v>36160</v>
      </c>
      <c r="CB17" s="2">
        <v>25956</v>
      </c>
      <c r="CC17" s="2">
        <v>55864</v>
      </c>
      <c r="CD17" s="2">
        <v>395131</v>
      </c>
      <c r="CE17" s="2">
        <v>29614</v>
      </c>
      <c r="CF17" s="2">
        <v>11556</v>
      </c>
      <c r="CG17" s="2">
        <v>14530</v>
      </c>
      <c r="CH17" s="2">
        <v>14378</v>
      </c>
      <c r="CI17" s="2">
        <v>69133</v>
      </c>
      <c r="CJ17" s="2">
        <v>22691</v>
      </c>
      <c r="CK17" s="2">
        <v>103572</v>
      </c>
      <c r="CL17" s="2">
        <v>57204.7</v>
      </c>
      <c r="CM17" s="2">
        <v>139323</v>
      </c>
      <c r="CN17" s="2">
        <v>66805</v>
      </c>
      <c r="CO17" s="2">
        <v>38719.300000000003</v>
      </c>
      <c r="CP17" s="2">
        <v>235002</v>
      </c>
      <c r="CQ17" s="2">
        <v>159370</v>
      </c>
      <c r="CR17" s="2">
        <v>45555</v>
      </c>
      <c r="CS17" s="2">
        <v>37077</v>
      </c>
      <c r="CT17" s="2">
        <v>15700</v>
      </c>
      <c r="CU17" s="2">
        <v>26019</v>
      </c>
      <c r="CV17" s="2">
        <v>14142</v>
      </c>
      <c r="CW17" s="2">
        <v>48255</v>
      </c>
      <c r="CX17" s="2">
        <v>25547</v>
      </c>
      <c r="CY17" s="2">
        <v>17945</v>
      </c>
      <c r="CZ17" s="2">
        <v>59782</v>
      </c>
      <c r="DA17" s="2">
        <v>16577</v>
      </c>
      <c r="DB17" s="2">
        <v>31830</v>
      </c>
      <c r="DC17" s="2">
        <v>26288</v>
      </c>
      <c r="DD17" s="2">
        <v>28319</v>
      </c>
      <c r="DE17" s="2">
        <v>17647</v>
      </c>
      <c r="DF17" s="2">
        <v>37171</v>
      </c>
      <c r="DG17" s="2">
        <v>33186</v>
      </c>
      <c r="DH17" s="2">
        <v>57444</v>
      </c>
      <c r="DI17" s="2">
        <v>19390</v>
      </c>
      <c r="DJ17" s="2">
        <v>137411</v>
      </c>
      <c r="DK17" s="2">
        <v>103134</v>
      </c>
      <c r="DL17" s="2">
        <v>40883</v>
      </c>
      <c r="DM17" s="2">
        <v>42104</v>
      </c>
      <c r="DN17" s="2">
        <v>178584.5</v>
      </c>
      <c r="DO17" s="2">
        <v>35991</v>
      </c>
      <c r="DP17" s="2">
        <v>73844</v>
      </c>
      <c r="DQ17" s="2">
        <v>94144</v>
      </c>
      <c r="DR17" s="2">
        <v>10566</v>
      </c>
      <c r="DS17" s="2">
        <v>48820</v>
      </c>
      <c r="DT17" s="2">
        <v>74365</v>
      </c>
      <c r="DU17" s="2">
        <v>57640</v>
      </c>
      <c r="DV17" s="2">
        <v>42326</v>
      </c>
      <c r="DW17" s="2">
        <v>53673</v>
      </c>
      <c r="DX17" s="2">
        <v>14276</v>
      </c>
      <c r="DY17" s="2">
        <v>35198</v>
      </c>
      <c r="DZ17" s="2">
        <v>43521</v>
      </c>
      <c r="EA17" s="2">
        <v>30334</v>
      </c>
      <c r="EB17" s="2">
        <v>25455</v>
      </c>
      <c r="EC17" s="2">
        <v>19559</v>
      </c>
      <c r="ED17" s="2">
        <v>48335</v>
      </c>
      <c r="EE17" s="2">
        <v>21822</v>
      </c>
      <c r="EF17" s="2">
        <v>75394</v>
      </c>
      <c r="EG17" s="2">
        <v>10134</v>
      </c>
      <c r="EH17" s="2">
        <v>83956</v>
      </c>
      <c r="EI17" s="2">
        <v>32117</v>
      </c>
      <c r="EJ17" s="2">
        <v>29394</v>
      </c>
      <c r="EK17" s="2">
        <v>110919</v>
      </c>
      <c r="EL17" s="2">
        <v>157795.4</v>
      </c>
      <c r="EM17" s="2">
        <v>45742</v>
      </c>
      <c r="EN17" s="2">
        <v>70174</v>
      </c>
      <c r="EO17" s="2">
        <v>50260</v>
      </c>
      <c r="EP17" s="2">
        <v>63633</v>
      </c>
      <c r="EQ17" s="2">
        <v>40286</v>
      </c>
      <c r="ER17" s="2">
        <v>52425</v>
      </c>
      <c r="ES17" s="2">
        <v>107686</v>
      </c>
      <c r="ET17" s="2">
        <v>45166</v>
      </c>
      <c r="EU17" s="2">
        <v>41289</v>
      </c>
      <c r="EV17" s="2">
        <v>31180</v>
      </c>
      <c r="EW17" s="2">
        <v>33806</v>
      </c>
      <c r="EX17" s="2">
        <v>0</v>
      </c>
      <c r="EY17" s="2">
        <v>43093</v>
      </c>
      <c r="EZ17" s="2">
        <v>35676</v>
      </c>
      <c r="FA17" s="2">
        <v>17426</v>
      </c>
      <c r="FB17" s="2">
        <v>40909</v>
      </c>
      <c r="FC17" s="2">
        <v>67376</v>
      </c>
      <c r="FD17" s="2">
        <v>14812</v>
      </c>
      <c r="FE17" s="2">
        <v>34031</v>
      </c>
      <c r="FF17" s="2">
        <v>27716</v>
      </c>
      <c r="FG17" s="2">
        <v>34380</v>
      </c>
      <c r="FH17" s="2">
        <v>34678</v>
      </c>
      <c r="FI17" s="2">
        <v>11458</v>
      </c>
      <c r="FJ17" s="2">
        <v>27714</v>
      </c>
      <c r="FK17" s="2">
        <v>63415</v>
      </c>
      <c r="FL17" s="2">
        <v>55320</v>
      </c>
      <c r="FM17" s="2">
        <v>43812</v>
      </c>
      <c r="FN17" s="2">
        <v>60560</v>
      </c>
      <c r="FO17" s="2">
        <v>54612</v>
      </c>
      <c r="FP17" s="2">
        <v>151032</v>
      </c>
      <c r="FQ17" s="2">
        <v>48147</v>
      </c>
      <c r="FR17" s="2">
        <v>27823</v>
      </c>
      <c r="FS17" s="2">
        <v>40474</v>
      </c>
      <c r="FT17" s="2">
        <v>26101</v>
      </c>
      <c r="FU17" s="2">
        <v>12716</v>
      </c>
      <c r="FV17" s="2">
        <v>9516</v>
      </c>
      <c r="FW17" s="2">
        <v>48054</v>
      </c>
      <c r="FX17" s="2">
        <v>38423</v>
      </c>
      <c r="FY17" s="2">
        <v>26828</v>
      </c>
      <c r="FZ17" s="2">
        <v>30525</v>
      </c>
      <c r="GA17" s="2">
        <v>56462.5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10994925.5</v>
      </c>
      <c r="GI17" s="34"/>
    </row>
    <row r="18" spans="1:196" ht="39">
      <c r="B18" s="32" t="s">
        <v>650</v>
      </c>
      <c r="C18" s="16">
        <v>8</v>
      </c>
      <c r="E18" s="2">
        <v>369208</v>
      </c>
      <c r="F18" s="2">
        <v>1560931</v>
      </c>
      <c r="G18" s="2">
        <v>231432</v>
      </c>
      <c r="H18" s="2">
        <v>1512447</v>
      </c>
      <c r="I18" s="2">
        <v>332359</v>
      </c>
      <c r="J18" s="2">
        <v>117421</v>
      </c>
      <c r="K18" s="2">
        <v>289880</v>
      </c>
      <c r="L18" s="2">
        <v>214528</v>
      </c>
      <c r="M18" s="2">
        <v>74391</v>
      </c>
      <c r="N18" s="2">
        <v>94381</v>
      </c>
      <c r="O18" s="2">
        <v>58912.3</v>
      </c>
      <c r="P18" s="2">
        <v>2566909</v>
      </c>
      <c r="Q18" s="2">
        <v>715875</v>
      </c>
      <c r="R18" s="2">
        <v>39343</v>
      </c>
      <c r="S18" s="2">
        <v>1403327</v>
      </c>
      <c r="T18" s="2">
        <v>129904</v>
      </c>
      <c r="U18" s="2">
        <v>261542</v>
      </c>
      <c r="V18" s="2">
        <v>73016</v>
      </c>
      <c r="W18" s="2">
        <v>49029</v>
      </c>
      <c r="X18" s="2">
        <v>89165</v>
      </c>
      <c r="Y18" s="2">
        <v>34936</v>
      </c>
      <c r="Z18" s="2">
        <v>46391</v>
      </c>
      <c r="AA18" s="2">
        <v>63582</v>
      </c>
      <c r="AB18" s="2">
        <v>87761</v>
      </c>
      <c r="AC18" s="2">
        <v>1966542</v>
      </c>
      <c r="AD18" s="2">
        <v>2393185</v>
      </c>
      <c r="AE18" s="2">
        <v>106428</v>
      </c>
      <c r="AF18" s="2">
        <v>115525</v>
      </c>
      <c r="AG18" s="2">
        <v>103499</v>
      </c>
      <c r="AH18" s="2">
        <v>67760</v>
      </c>
      <c r="AI18" s="2">
        <v>305990</v>
      </c>
      <c r="AJ18" s="2">
        <v>102311</v>
      </c>
      <c r="AK18" s="2">
        <v>76751</v>
      </c>
      <c r="AL18" s="2">
        <v>52937</v>
      </c>
      <c r="AM18" s="2">
        <v>77276</v>
      </c>
      <c r="AN18" s="2">
        <v>58339</v>
      </c>
      <c r="AO18" s="2">
        <v>42490</v>
      </c>
      <c r="AP18" s="2">
        <v>97657</v>
      </c>
      <c r="AQ18" s="2">
        <v>364948</v>
      </c>
      <c r="AR18" s="2">
        <v>2852994.8</v>
      </c>
      <c r="AS18" s="2">
        <v>123340</v>
      </c>
      <c r="AT18" s="2">
        <v>3300925</v>
      </c>
      <c r="AU18" s="2">
        <v>550089</v>
      </c>
      <c r="AV18" s="2">
        <v>311451</v>
      </c>
      <c r="AW18" s="2">
        <v>34292</v>
      </c>
      <c r="AX18" s="2">
        <v>108640</v>
      </c>
      <c r="AY18" s="2">
        <v>47270</v>
      </c>
      <c r="AZ18" s="2">
        <v>42467</v>
      </c>
      <c r="BA18" s="2">
        <v>141900</v>
      </c>
      <c r="BB18" s="2">
        <v>534477</v>
      </c>
      <c r="BC18" s="2">
        <v>723382</v>
      </c>
      <c r="BD18" s="2">
        <v>807758</v>
      </c>
      <c r="BE18" s="2">
        <v>1260203</v>
      </c>
      <c r="BF18" s="2">
        <v>128763</v>
      </c>
      <c r="BG18" s="2">
        <v>150381</v>
      </c>
      <c r="BH18" s="2">
        <v>1867685</v>
      </c>
      <c r="BI18" s="2">
        <v>269674</v>
      </c>
      <c r="BJ18" s="2">
        <v>118913</v>
      </c>
      <c r="BK18" s="2">
        <v>162337</v>
      </c>
      <c r="BL18" s="2">
        <v>563340</v>
      </c>
      <c r="BM18" s="2">
        <v>947254</v>
      </c>
      <c r="BN18" s="2">
        <v>60894</v>
      </c>
      <c r="BO18" s="2">
        <v>176167</v>
      </c>
      <c r="BP18" s="2">
        <v>256481</v>
      </c>
      <c r="BQ18" s="2">
        <v>265077</v>
      </c>
      <c r="BR18" s="2">
        <v>50564</v>
      </c>
      <c r="BS18" s="2">
        <v>531960</v>
      </c>
      <c r="BT18" s="2">
        <v>536636</v>
      </c>
      <c r="BU18" s="2">
        <v>190934</v>
      </c>
      <c r="BV18" s="2">
        <v>89753</v>
      </c>
      <c r="BW18" s="2">
        <v>73217</v>
      </c>
      <c r="BX18" s="2">
        <v>183933</v>
      </c>
      <c r="BY18" s="2">
        <v>329408</v>
      </c>
      <c r="BZ18" s="2">
        <v>73094</v>
      </c>
      <c r="CA18" s="2">
        <v>113790</v>
      </c>
      <c r="CB18" s="2">
        <v>37930</v>
      </c>
      <c r="CC18" s="2">
        <v>55864</v>
      </c>
      <c r="CD18" s="2">
        <v>4653613</v>
      </c>
      <c r="CE18" s="2">
        <v>75637</v>
      </c>
      <c r="CF18" s="2">
        <v>36451</v>
      </c>
      <c r="CG18" s="2">
        <v>88255</v>
      </c>
      <c r="CH18" s="2">
        <v>75892</v>
      </c>
      <c r="CI18" s="2">
        <v>106015</v>
      </c>
      <c r="CJ18" s="2">
        <v>48235</v>
      </c>
      <c r="CK18" s="2">
        <v>149119</v>
      </c>
      <c r="CL18" s="2">
        <v>134437.29999999999</v>
      </c>
      <c r="CM18" s="2">
        <v>538705</v>
      </c>
      <c r="CN18" s="2">
        <v>181860</v>
      </c>
      <c r="CO18" s="2">
        <v>165479</v>
      </c>
      <c r="CP18" s="2">
        <v>1945499</v>
      </c>
      <c r="CQ18" s="2">
        <v>1303300</v>
      </c>
      <c r="CR18" s="2">
        <v>137696</v>
      </c>
      <c r="CS18" s="2">
        <v>80684</v>
      </c>
      <c r="CT18" s="2">
        <v>54473</v>
      </c>
      <c r="CU18" s="2">
        <v>78396</v>
      </c>
      <c r="CV18" s="2">
        <v>33990</v>
      </c>
      <c r="CW18" s="2">
        <v>81361</v>
      </c>
      <c r="CX18" s="2">
        <v>89614</v>
      </c>
      <c r="CY18" s="2">
        <v>62569</v>
      </c>
      <c r="CZ18" s="2">
        <v>151664</v>
      </c>
      <c r="DA18" s="2">
        <v>76441</v>
      </c>
      <c r="DB18" s="2">
        <v>153185.4</v>
      </c>
      <c r="DC18" s="2">
        <v>70066</v>
      </c>
      <c r="DD18" s="2">
        <v>70519</v>
      </c>
      <c r="DE18" s="2">
        <v>71703</v>
      </c>
      <c r="DF18" s="2">
        <v>68466</v>
      </c>
      <c r="DG18" s="2">
        <v>63398</v>
      </c>
      <c r="DH18" s="2">
        <v>1716470</v>
      </c>
      <c r="DI18" s="2">
        <v>19390</v>
      </c>
      <c r="DJ18" s="2">
        <v>319160</v>
      </c>
      <c r="DK18" s="2">
        <v>490088</v>
      </c>
      <c r="DL18" s="2">
        <v>119197</v>
      </c>
      <c r="DM18" s="2">
        <v>72829</v>
      </c>
      <c r="DN18" s="2">
        <v>590340</v>
      </c>
      <c r="DO18" s="2">
        <v>113705</v>
      </c>
      <c r="DP18" s="2">
        <v>175322</v>
      </c>
      <c r="DQ18" s="2">
        <v>265621</v>
      </c>
      <c r="DR18" s="2">
        <v>73532</v>
      </c>
      <c r="DS18" s="2">
        <v>126726</v>
      </c>
      <c r="DT18" s="2">
        <v>128072</v>
      </c>
      <c r="DU18" s="2">
        <v>93069</v>
      </c>
      <c r="DV18" s="2">
        <v>48577</v>
      </c>
      <c r="DW18" s="2">
        <v>107557</v>
      </c>
      <c r="DX18" s="2">
        <v>23012</v>
      </c>
      <c r="DY18" s="2">
        <v>57951</v>
      </c>
      <c r="DZ18" s="2">
        <v>51249</v>
      </c>
      <c r="EA18" s="2">
        <v>65358</v>
      </c>
      <c r="EB18" s="2">
        <v>266796</v>
      </c>
      <c r="EC18" s="2">
        <v>82881</v>
      </c>
      <c r="ED18" s="2">
        <v>129570</v>
      </c>
      <c r="EE18" s="2">
        <v>84481</v>
      </c>
      <c r="EF18" s="2">
        <v>173290</v>
      </c>
      <c r="EG18" s="2">
        <v>37896</v>
      </c>
      <c r="EH18" s="2">
        <v>138089</v>
      </c>
      <c r="EI18" s="2">
        <v>77639</v>
      </c>
      <c r="EJ18" s="2">
        <v>47827</v>
      </c>
      <c r="EK18" s="2">
        <v>520857</v>
      </c>
      <c r="EL18" s="2">
        <v>1015695.4</v>
      </c>
      <c r="EM18" s="2">
        <v>109489</v>
      </c>
      <c r="EN18" s="2">
        <v>113771</v>
      </c>
      <c r="EO18" s="2">
        <v>115548</v>
      </c>
      <c r="EP18" s="2">
        <v>97372</v>
      </c>
      <c r="EQ18" s="2">
        <v>67912</v>
      </c>
      <c r="ER18" s="2">
        <v>96026</v>
      </c>
      <c r="ES18" s="2">
        <v>219853</v>
      </c>
      <c r="ET18" s="2">
        <v>106365</v>
      </c>
      <c r="EU18" s="2">
        <v>73274</v>
      </c>
      <c r="EV18" s="2">
        <v>62232</v>
      </c>
      <c r="EW18" s="2">
        <v>54033</v>
      </c>
      <c r="EX18" s="2">
        <v>0</v>
      </c>
      <c r="EY18" s="2">
        <v>64073</v>
      </c>
      <c r="EZ18" s="2">
        <v>57435</v>
      </c>
      <c r="FA18" s="2">
        <v>38409</v>
      </c>
      <c r="FB18" s="2">
        <v>65089</v>
      </c>
      <c r="FC18" s="2">
        <v>321574</v>
      </c>
      <c r="FD18" s="2">
        <v>86323</v>
      </c>
      <c r="FE18" s="2">
        <v>126166</v>
      </c>
      <c r="FF18" s="2">
        <v>96513</v>
      </c>
      <c r="FG18" s="2">
        <v>87132</v>
      </c>
      <c r="FH18" s="2">
        <v>68618</v>
      </c>
      <c r="FI18" s="2">
        <v>66591</v>
      </c>
      <c r="FJ18" s="2">
        <v>78926</v>
      </c>
      <c r="FK18" s="2">
        <v>188893</v>
      </c>
      <c r="FL18" s="2">
        <v>168270</v>
      </c>
      <c r="FM18" s="2">
        <v>412032</v>
      </c>
      <c r="FN18" s="2">
        <v>368007.3</v>
      </c>
      <c r="FO18" s="2">
        <v>335656</v>
      </c>
      <c r="FP18" s="2">
        <v>746517</v>
      </c>
      <c r="FQ18" s="2">
        <v>169682</v>
      </c>
      <c r="FR18" s="2">
        <v>182137</v>
      </c>
      <c r="FS18" s="2">
        <v>253785</v>
      </c>
      <c r="FT18" s="2">
        <v>107961</v>
      </c>
      <c r="FU18" s="2">
        <v>80114</v>
      </c>
      <c r="FV18" s="2">
        <v>53496</v>
      </c>
      <c r="FW18" s="2">
        <v>158161</v>
      </c>
      <c r="FX18" s="2">
        <v>165001</v>
      </c>
      <c r="FY18" s="2">
        <v>111836</v>
      </c>
      <c r="FZ18" s="2">
        <v>61161</v>
      </c>
      <c r="GA18" s="2">
        <v>408659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58744607.499999993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651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1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30">
      <c r="A25" s="16">
        <v>1</v>
      </c>
      <c r="B25" s="33" t="s">
        <v>538</v>
      </c>
      <c r="C25" s="16">
        <v>1</v>
      </c>
      <c r="E25" s="40">
        <v>2789685</v>
      </c>
      <c r="F25" s="40">
        <v>9544432.4199999999</v>
      </c>
      <c r="G25" s="40">
        <v>2097265.38</v>
      </c>
      <c r="H25" s="40">
        <v>6512264</v>
      </c>
      <c r="I25" s="40">
        <v>412398.07</v>
      </c>
      <c r="J25" s="40">
        <v>217056.82</v>
      </c>
      <c r="K25" s="40">
        <v>3069105.2</v>
      </c>
      <c r="L25" s="40">
        <v>484303.97</v>
      </c>
      <c r="M25" s="40">
        <v>119590.23</v>
      </c>
      <c r="N25" s="40">
        <v>707535</v>
      </c>
      <c r="O25" s="40">
        <v>839831.79</v>
      </c>
      <c r="P25" s="40">
        <v>20725395.350000001</v>
      </c>
      <c r="Q25" s="40">
        <v>4651491</v>
      </c>
      <c r="R25" s="40">
        <v>64288.45</v>
      </c>
      <c r="S25" s="40">
        <v>8083598.7300000004</v>
      </c>
      <c r="T25" s="40">
        <v>222370.65</v>
      </c>
      <c r="U25" s="40">
        <v>587123.22</v>
      </c>
      <c r="V25" s="40">
        <v>86493.79</v>
      </c>
      <c r="W25" s="40">
        <v>33556.269999999997</v>
      </c>
      <c r="X25" s="40">
        <v>74217.279999999999</v>
      </c>
      <c r="Y25" s="40">
        <v>15727.4</v>
      </c>
      <c r="Z25" s="40">
        <v>35458.58</v>
      </c>
      <c r="AA25" s="40">
        <v>70701.16</v>
      </c>
      <c r="AB25" s="40">
        <v>115960.16</v>
      </c>
      <c r="AC25" s="40">
        <v>8898521.3699999992</v>
      </c>
      <c r="AD25" s="40">
        <v>13898237</v>
      </c>
      <c r="AE25" s="40">
        <v>419791</v>
      </c>
      <c r="AF25" s="40">
        <v>183800.57</v>
      </c>
      <c r="AG25" s="40">
        <v>154594.26</v>
      </c>
      <c r="AH25" s="40">
        <v>99292.9</v>
      </c>
      <c r="AI25" s="40">
        <v>830025.63</v>
      </c>
      <c r="AJ25" s="40">
        <v>341780.55</v>
      </c>
      <c r="AK25" s="40">
        <v>118954.77</v>
      </c>
      <c r="AL25" s="40">
        <v>120730.93</v>
      </c>
      <c r="AM25" s="40">
        <v>141304.70000000001</v>
      </c>
      <c r="AN25" s="40">
        <v>103334.84</v>
      </c>
      <c r="AO25" s="40">
        <v>96410.64</v>
      </c>
      <c r="AP25" s="40">
        <v>150689.74</v>
      </c>
      <c r="AQ25" s="40">
        <v>1184888</v>
      </c>
      <c r="AR25" s="40">
        <v>26301471.23</v>
      </c>
      <c r="AS25" s="40">
        <v>165619.17000000001</v>
      </c>
      <c r="AT25" s="40">
        <v>20645012</v>
      </c>
      <c r="AU25" s="40">
        <v>2264899.89</v>
      </c>
      <c r="AV25" s="40">
        <v>833411.38</v>
      </c>
      <c r="AW25" s="40">
        <v>77585.38</v>
      </c>
      <c r="AX25" s="40">
        <v>226856.85</v>
      </c>
      <c r="AY25" s="40">
        <v>96298.3</v>
      </c>
      <c r="AZ25" s="40">
        <v>15488.32</v>
      </c>
      <c r="BA25" s="40">
        <v>333300.24</v>
      </c>
      <c r="BB25" s="40">
        <v>3220950</v>
      </c>
      <c r="BC25" s="40">
        <v>3276054.71</v>
      </c>
      <c r="BD25" s="40">
        <v>3161523</v>
      </c>
      <c r="BE25" s="40">
        <v>4556183.28</v>
      </c>
      <c r="BF25" s="40">
        <v>254640.62</v>
      </c>
      <c r="BG25" s="40">
        <v>504657.57</v>
      </c>
      <c r="BH25" s="40">
        <v>7261055.5</v>
      </c>
      <c r="BI25" s="40">
        <v>566243.67000000004</v>
      </c>
      <c r="BJ25" s="40">
        <v>372320.06</v>
      </c>
      <c r="BK25" s="40">
        <v>260376.89</v>
      </c>
      <c r="BL25" s="40">
        <v>2296371</v>
      </c>
      <c r="BM25" s="40">
        <v>4161608.27</v>
      </c>
      <c r="BN25" s="40">
        <v>96944.58</v>
      </c>
      <c r="BO25" s="40">
        <v>198526.77</v>
      </c>
      <c r="BP25" s="40">
        <v>573531.72</v>
      </c>
      <c r="BQ25" s="40">
        <v>713865.94</v>
      </c>
      <c r="BR25" s="40">
        <v>212429.55</v>
      </c>
      <c r="BS25" s="40">
        <v>1662112</v>
      </c>
      <c r="BT25" s="40">
        <v>1319055.07</v>
      </c>
      <c r="BU25" s="40">
        <v>265364.21000000002</v>
      </c>
      <c r="BV25" s="40">
        <v>202753.17</v>
      </c>
      <c r="BW25" s="40">
        <v>114769.17</v>
      </c>
      <c r="BX25" s="40">
        <v>433258</v>
      </c>
      <c r="BY25" s="40">
        <v>490178.33</v>
      </c>
      <c r="BZ25" s="40">
        <v>315</v>
      </c>
      <c r="CA25" s="40">
        <v>261085.29</v>
      </c>
      <c r="CB25" s="40">
        <v>30951.68</v>
      </c>
      <c r="CC25" s="40">
        <v>133563.47</v>
      </c>
      <c r="CD25" s="40">
        <v>21571944.899999999</v>
      </c>
      <c r="CE25" s="40">
        <v>106030.88</v>
      </c>
      <c r="CF25" s="40">
        <v>32998.480000000003</v>
      </c>
      <c r="CG25" s="40">
        <v>133578.95000000001</v>
      </c>
      <c r="CH25" s="40">
        <v>98971.34</v>
      </c>
      <c r="CI25" s="40">
        <v>84111.46</v>
      </c>
      <c r="CJ25" s="40">
        <v>35411</v>
      </c>
      <c r="CK25" s="40">
        <v>167951.71</v>
      </c>
      <c r="CL25" s="40">
        <v>327068.15999999997</v>
      </c>
      <c r="CM25" s="40">
        <v>1545284.96</v>
      </c>
      <c r="CN25" s="40">
        <v>694618</v>
      </c>
      <c r="CO25" s="40">
        <v>444192.52</v>
      </c>
      <c r="CP25" s="40">
        <v>7668786.4299999997</v>
      </c>
      <c r="CQ25" s="40">
        <v>4864979</v>
      </c>
      <c r="CR25" s="40">
        <v>432485.91</v>
      </c>
      <c r="CS25" s="40">
        <v>320352.12</v>
      </c>
      <c r="CT25" s="40">
        <v>214863.32</v>
      </c>
      <c r="CU25" s="40">
        <v>150236</v>
      </c>
      <c r="CV25" s="40">
        <v>70798.23</v>
      </c>
      <c r="CW25" s="40">
        <v>59690.54</v>
      </c>
      <c r="CX25" s="40">
        <v>58854</v>
      </c>
      <c r="CY25" s="40">
        <v>77870</v>
      </c>
      <c r="CZ25" s="40">
        <v>115346.08</v>
      </c>
      <c r="DA25" s="40">
        <v>99900.6</v>
      </c>
      <c r="DB25" s="40">
        <v>572543.19999999995</v>
      </c>
      <c r="DC25" s="40">
        <v>114578.78</v>
      </c>
      <c r="DD25" s="40">
        <v>118845.38</v>
      </c>
      <c r="DE25" s="40">
        <v>146844.35999999999</v>
      </c>
      <c r="DF25" s="40">
        <v>34853.949999999997</v>
      </c>
      <c r="DG25" s="40">
        <v>74742.850000000006</v>
      </c>
      <c r="DH25" s="40">
        <v>6745333.2000000002</v>
      </c>
      <c r="DI25" s="40">
        <v>38396.449999999997</v>
      </c>
      <c r="DJ25" s="40">
        <v>625326.06000000006</v>
      </c>
      <c r="DK25" s="40">
        <v>1003474.16</v>
      </c>
      <c r="DL25" s="40">
        <v>199684</v>
      </c>
      <c r="DM25" s="40">
        <v>87382.77</v>
      </c>
      <c r="DN25" s="40">
        <v>1721666.77</v>
      </c>
      <c r="DO25" s="40">
        <v>218598.47</v>
      </c>
      <c r="DP25" s="40">
        <v>353514.08</v>
      </c>
      <c r="DQ25" s="40">
        <v>635534.78</v>
      </c>
      <c r="DR25" s="40">
        <v>134483</v>
      </c>
      <c r="DS25" s="40">
        <v>183723.13</v>
      </c>
      <c r="DT25" s="40">
        <v>249767.61</v>
      </c>
      <c r="DU25" s="40">
        <v>139790.34</v>
      </c>
      <c r="DV25" s="112">
        <v>8924.9599999999991</v>
      </c>
      <c r="DW25" s="40">
        <v>117107.61</v>
      </c>
      <c r="DX25" s="40">
        <v>32313.31</v>
      </c>
      <c r="DY25" s="40">
        <v>54542.51</v>
      </c>
      <c r="DZ25" s="40">
        <v>22804.880000000001</v>
      </c>
      <c r="EA25" s="40">
        <v>119502</v>
      </c>
      <c r="EB25" s="40">
        <v>657814.99</v>
      </c>
      <c r="EC25" s="40">
        <v>178129.97</v>
      </c>
      <c r="ED25" s="40">
        <v>223736.79</v>
      </c>
      <c r="EE25" s="40">
        <v>135360</v>
      </c>
      <c r="EF25" s="40">
        <v>745783</v>
      </c>
      <c r="EG25" s="40">
        <v>64787</v>
      </c>
      <c r="EH25" s="40">
        <v>159105.21</v>
      </c>
      <c r="EI25" s="40">
        <v>111358.69</v>
      </c>
      <c r="EJ25" s="40">
        <v>59042.45</v>
      </c>
      <c r="EK25" s="40">
        <v>3004754.57</v>
      </c>
      <c r="EL25" s="40">
        <v>2613197.4900000002</v>
      </c>
      <c r="EM25" s="40">
        <v>136851.56</v>
      </c>
      <c r="EN25" s="40">
        <v>129848.87</v>
      </c>
      <c r="EO25" s="40">
        <v>151100.76</v>
      </c>
      <c r="EP25" s="40">
        <v>178735.96</v>
      </c>
      <c r="EQ25" s="40">
        <v>100931.67</v>
      </c>
      <c r="ER25" s="40">
        <v>107855.91</v>
      </c>
      <c r="ES25" s="40">
        <v>674990.7</v>
      </c>
      <c r="ET25" s="40">
        <v>156429.01999999999</v>
      </c>
      <c r="EU25" s="40">
        <v>96604.69</v>
      </c>
      <c r="EV25" s="40">
        <v>145459.56</v>
      </c>
      <c r="EW25" s="40">
        <v>172591.71</v>
      </c>
      <c r="EX25" s="40">
        <v>0</v>
      </c>
      <c r="EY25" s="40">
        <v>81217.61</v>
      </c>
      <c r="EZ25" s="40">
        <v>74449.960000000006</v>
      </c>
      <c r="FA25" s="40">
        <v>38037.870000000003</v>
      </c>
      <c r="FB25" s="40">
        <v>43428.65</v>
      </c>
      <c r="FC25" s="40">
        <v>1233236</v>
      </c>
      <c r="FD25" s="40">
        <v>220023.62</v>
      </c>
      <c r="FE25" s="40">
        <v>1156120</v>
      </c>
      <c r="FF25" s="40">
        <v>197631.62</v>
      </c>
      <c r="FG25" s="40">
        <v>102204.47</v>
      </c>
      <c r="FH25" s="40">
        <v>105958.19</v>
      </c>
      <c r="FI25" s="40">
        <v>79053</v>
      </c>
      <c r="FJ25" s="40">
        <v>107246.11</v>
      </c>
      <c r="FK25" s="40">
        <v>492181.21</v>
      </c>
      <c r="FL25" s="40">
        <v>353886.58</v>
      </c>
      <c r="FM25" s="40">
        <v>947169</v>
      </c>
      <c r="FN25" s="40">
        <v>1214371.2</v>
      </c>
      <c r="FO25" s="40">
        <v>929193.79</v>
      </c>
      <c r="FP25" s="40">
        <v>4515282.8600000003</v>
      </c>
      <c r="FQ25" s="40">
        <v>516714.26</v>
      </c>
      <c r="FR25" s="40">
        <v>849440.88</v>
      </c>
      <c r="FS25" s="40">
        <v>429441.86</v>
      </c>
      <c r="FT25" s="40">
        <v>107748.41</v>
      </c>
      <c r="FU25" s="40">
        <v>129243.56</v>
      </c>
      <c r="FV25" s="40">
        <v>86574.19</v>
      </c>
      <c r="FW25" s="40">
        <v>318468.05</v>
      </c>
      <c r="FX25" s="40">
        <v>355377.88</v>
      </c>
      <c r="FY25" s="40">
        <v>179943</v>
      </c>
      <c r="FZ25" s="40">
        <v>55434.98</v>
      </c>
      <c r="GA25" s="40">
        <v>1508133.73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255425124.41000009</v>
      </c>
      <c r="GI25" s="3"/>
      <c r="GJ25" s="34"/>
    </row>
    <row r="26" spans="1:196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17572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997007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252717.86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60093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55844.07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4814.93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1594672.67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2789685</v>
      </c>
      <c r="F27" s="24">
        <f t="shared" si="4"/>
        <v>9544432.4199999999</v>
      </c>
      <c r="G27" s="24">
        <f t="shared" si="4"/>
        <v>2097265.38</v>
      </c>
      <c r="H27" s="24">
        <f t="shared" si="4"/>
        <v>6512264</v>
      </c>
      <c r="I27" s="24">
        <f t="shared" si="4"/>
        <v>412398.07</v>
      </c>
      <c r="J27" s="24">
        <f t="shared" si="4"/>
        <v>217056.82</v>
      </c>
      <c r="K27" s="24">
        <f t="shared" si="4"/>
        <v>3069105.2</v>
      </c>
      <c r="L27" s="24">
        <f t="shared" si="4"/>
        <v>484303.97</v>
      </c>
      <c r="M27" s="24">
        <f t="shared" si="4"/>
        <v>119590.23</v>
      </c>
      <c r="N27" s="24">
        <f t="shared" si="4"/>
        <v>707535</v>
      </c>
      <c r="O27" s="24">
        <f t="shared" si="4"/>
        <v>839831.79</v>
      </c>
      <c r="P27" s="24">
        <f t="shared" si="4"/>
        <v>20725395.350000001</v>
      </c>
      <c r="Q27" s="24">
        <f t="shared" si="4"/>
        <v>4651491</v>
      </c>
      <c r="R27" s="24">
        <f t="shared" si="4"/>
        <v>64288.45</v>
      </c>
      <c r="S27" s="24">
        <f t="shared" si="4"/>
        <v>8083598.7300000004</v>
      </c>
      <c r="T27" s="24">
        <f t="shared" si="4"/>
        <v>222370.65</v>
      </c>
      <c r="U27" s="24">
        <f t="shared" si="4"/>
        <v>587123.22</v>
      </c>
      <c r="V27" s="24">
        <f t="shared" si="4"/>
        <v>86493.79</v>
      </c>
      <c r="W27" s="24">
        <f t="shared" si="4"/>
        <v>33556.269999999997</v>
      </c>
      <c r="X27" s="24">
        <f t="shared" si="4"/>
        <v>74217.279999999999</v>
      </c>
      <c r="Y27" s="24">
        <f t="shared" si="4"/>
        <v>15727.4</v>
      </c>
      <c r="Z27" s="24">
        <f t="shared" si="4"/>
        <v>35458.58</v>
      </c>
      <c r="AA27" s="24">
        <f t="shared" si="4"/>
        <v>70701.16</v>
      </c>
      <c r="AB27" s="24">
        <f t="shared" si="4"/>
        <v>115960.16</v>
      </c>
      <c r="AC27" s="24">
        <f t="shared" si="4"/>
        <v>8898521.3699999992</v>
      </c>
      <c r="AD27" s="24">
        <f t="shared" si="4"/>
        <v>13898237</v>
      </c>
      <c r="AE27" s="24">
        <f t="shared" si="4"/>
        <v>419791</v>
      </c>
      <c r="AF27" s="24">
        <f t="shared" si="4"/>
        <v>183800.57</v>
      </c>
      <c r="AG27" s="24">
        <f t="shared" si="4"/>
        <v>154594.26</v>
      </c>
      <c r="AH27" s="24">
        <f t="shared" si="4"/>
        <v>99292.9</v>
      </c>
      <c r="AI27" s="24">
        <f t="shared" si="4"/>
        <v>830025.63</v>
      </c>
      <c r="AJ27" s="24">
        <f t="shared" si="4"/>
        <v>341780.55</v>
      </c>
      <c r="AK27" s="24">
        <f t="shared" si="4"/>
        <v>118954.77</v>
      </c>
      <c r="AL27" s="24">
        <f t="shared" si="4"/>
        <v>120730.93</v>
      </c>
      <c r="AM27" s="24">
        <f t="shared" si="4"/>
        <v>141304.70000000001</v>
      </c>
      <c r="AN27" s="24">
        <f t="shared" si="4"/>
        <v>103334.84</v>
      </c>
      <c r="AO27" s="24">
        <f t="shared" si="4"/>
        <v>96410.64</v>
      </c>
      <c r="AP27" s="24">
        <f t="shared" si="4"/>
        <v>150689.74</v>
      </c>
      <c r="AQ27" s="24">
        <f t="shared" si="4"/>
        <v>1184888</v>
      </c>
      <c r="AR27" s="24">
        <f t="shared" si="4"/>
        <v>26301471.23</v>
      </c>
      <c r="AS27" s="24">
        <f t="shared" si="4"/>
        <v>165619.17000000001</v>
      </c>
      <c r="AT27" s="24">
        <f t="shared" si="4"/>
        <v>20645012</v>
      </c>
      <c r="AU27" s="24">
        <f t="shared" si="4"/>
        <v>2264899.89</v>
      </c>
      <c r="AV27" s="24">
        <f t="shared" si="4"/>
        <v>833411.38</v>
      </c>
      <c r="AW27" s="24">
        <f t="shared" si="4"/>
        <v>77585.38</v>
      </c>
      <c r="AX27" s="24">
        <f t="shared" si="4"/>
        <v>226856.85</v>
      </c>
      <c r="AY27" s="24">
        <f t="shared" si="4"/>
        <v>96298.3</v>
      </c>
      <c r="AZ27" s="24">
        <f t="shared" si="4"/>
        <v>15488.32</v>
      </c>
      <c r="BA27" s="24">
        <f t="shared" si="4"/>
        <v>333300.24</v>
      </c>
      <c r="BB27" s="24">
        <f t="shared" si="4"/>
        <v>3203378</v>
      </c>
      <c r="BC27" s="24">
        <f t="shared" si="4"/>
        <v>3276054.71</v>
      </c>
      <c r="BD27" s="24">
        <f t="shared" si="4"/>
        <v>3161523</v>
      </c>
      <c r="BE27" s="24">
        <f t="shared" si="4"/>
        <v>4556183.28</v>
      </c>
      <c r="BF27" s="24">
        <f t="shared" si="4"/>
        <v>254640.62</v>
      </c>
      <c r="BG27" s="24">
        <f t="shared" si="4"/>
        <v>504657.57</v>
      </c>
      <c r="BH27" s="24">
        <f t="shared" si="4"/>
        <v>7261055.5</v>
      </c>
      <c r="BI27" s="24">
        <f t="shared" si="4"/>
        <v>566243.67000000004</v>
      </c>
      <c r="BJ27" s="24">
        <f t="shared" si="4"/>
        <v>372320.06</v>
      </c>
      <c r="BK27" s="24">
        <f t="shared" si="4"/>
        <v>260376.89</v>
      </c>
      <c r="BL27" s="24">
        <f t="shared" si="4"/>
        <v>2296371</v>
      </c>
      <c r="BM27" s="24">
        <f t="shared" si="4"/>
        <v>4161608.27</v>
      </c>
      <c r="BN27" s="24">
        <f t="shared" si="4"/>
        <v>96944.58</v>
      </c>
      <c r="BO27" s="24">
        <f t="shared" si="4"/>
        <v>198526.77</v>
      </c>
      <c r="BP27" s="24">
        <f t="shared" si="4"/>
        <v>573531.72</v>
      </c>
      <c r="BQ27" s="24">
        <f t="shared" ref="BQ27:EB27" si="5">BQ25-BQ26</f>
        <v>713865.94</v>
      </c>
      <c r="BR27" s="24">
        <f t="shared" si="5"/>
        <v>212429.55</v>
      </c>
      <c r="BS27" s="24">
        <f t="shared" si="5"/>
        <v>1662112</v>
      </c>
      <c r="BT27" s="24">
        <f t="shared" si="5"/>
        <v>1319055.07</v>
      </c>
      <c r="BU27" s="24">
        <f t="shared" si="5"/>
        <v>265364.21000000002</v>
      </c>
      <c r="BV27" s="24">
        <f t="shared" si="5"/>
        <v>202753.17</v>
      </c>
      <c r="BW27" s="24">
        <f t="shared" si="5"/>
        <v>114769.17</v>
      </c>
      <c r="BX27" s="24">
        <f t="shared" si="5"/>
        <v>433258</v>
      </c>
      <c r="BY27" s="24">
        <f t="shared" si="5"/>
        <v>490178.33</v>
      </c>
      <c r="BZ27" s="24">
        <f t="shared" si="5"/>
        <v>315</v>
      </c>
      <c r="CA27" s="24">
        <f t="shared" si="5"/>
        <v>261085.29</v>
      </c>
      <c r="CB27" s="24">
        <f t="shared" si="5"/>
        <v>30951.68</v>
      </c>
      <c r="CC27" s="24">
        <f t="shared" si="5"/>
        <v>133563.47</v>
      </c>
      <c r="CD27" s="24">
        <f t="shared" si="5"/>
        <v>21571944.899999999</v>
      </c>
      <c r="CE27" s="24">
        <f t="shared" si="5"/>
        <v>106030.88</v>
      </c>
      <c r="CF27" s="24">
        <f t="shared" si="5"/>
        <v>32998.480000000003</v>
      </c>
      <c r="CG27" s="24">
        <f t="shared" si="5"/>
        <v>133578.95000000001</v>
      </c>
      <c r="CH27" s="24">
        <f t="shared" si="5"/>
        <v>98971.34</v>
      </c>
      <c r="CI27" s="24">
        <f t="shared" si="5"/>
        <v>84111.46</v>
      </c>
      <c r="CJ27" s="24">
        <f t="shared" si="5"/>
        <v>35411</v>
      </c>
      <c r="CK27" s="24">
        <f t="shared" si="5"/>
        <v>167951.71</v>
      </c>
      <c r="CL27" s="24">
        <f t="shared" si="5"/>
        <v>327068.15999999997</v>
      </c>
      <c r="CM27" s="24">
        <f t="shared" si="5"/>
        <v>1545284.96</v>
      </c>
      <c r="CN27" s="24">
        <f t="shared" si="5"/>
        <v>694618</v>
      </c>
      <c r="CO27" s="24">
        <f t="shared" si="5"/>
        <v>444192.52</v>
      </c>
      <c r="CP27" s="24">
        <f t="shared" si="5"/>
        <v>7668786.4299999997</v>
      </c>
      <c r="CQ27" s="24">
        <f t="shared" si="5"/>
        <v>4864979</v>
      </c>
      <c r="CR27" s="24">
        <f t="shared" si="5"/>
        <v>432485.91</v>
      </c>
      <c r="CS27" s="24">
        <f t="shared" si="5"/>
        <v>320352.12</v>
      </c>
      <c r="CT27" s="24">
        <f t="shared" si="5"/>
        <v>214863.32</v>
      </c>
      <c r="CU27" s="24">
        <f t="shared" si="5"/>
        <v>150236</v>
      </c>
      <c r="CV27" s="24">
        <f t="shared" si="5"/>
        <v>70798.23</v>
      </c>
      <c r="CW27" s="24">
        <f t="shared" si="5"/>
        <v>59690.54</v>
      </c>
      <c r="CX27" s="24">
        <f t="shared" si="5"/>
        <v>58854</v>
      </c>
      <c r="CY27" s="24">
        <f t="shared" si="5"/>
        <v>77870</v>
      </c>
      <c r="CZ27" s="24">
        <f t="shared" si="5"/>
        <v>115346.08</v>
      </c>
      <c r="DA27" s="24">
        <f t="shared" si="5"/>
        <v>99900.6</v>
      </c>
      <c r="DB27" s="24">
        <f t="shared" si="5"/>
        <v>572543.19999999995</v>
      </c>
      <c r="DC27" s="24">
        <f t="shared" si="5"/>
        <v>114578.78</v>
      </c>
      <c r="DD27" s="24">
        <f t="shared" si="5"/>
        <v>118845.38</v>
      </c>
      <c r="DE27" s="24">
        <f t="shared" si="5"/>
        <v>146844.35999999999</v>
      </c>
      <c r="DF27" s="24">
        <f t="shared" si="5"/>
        <v>34853.949999999997</v>
      </c>
      <c r="DG27" s="24">
        <f t="shared" si="5"/>
        <v>74742.850000000006</v>
      </c>
      <c r="DH27" s="24">
        <f t="shared" si="5"/>
        <v>5748326.2000000002</v>
      </c>
      <c r="DI27" s="24">
        <f t="shared" si="5"/>
        <v>38396.449999999997</v>
      </c>
      <c r="DJ27" s="24">
        <f t="shared" si="5"/>
        <v>625326.06000000006</v>
      </c>
      <c r="DK27" s="24">
        <f t="shared" si="5"/>
        <v>1003474.16</v>
      </c>
      <c r="DL27" s="24">
        <f t="shared" si="5"/>
        <v>199684</v>
      </c>
      <c r="DM27" s="24">
        <f t="shared" si="5"/>
        <v>87382.77</v>
      </c>
      <c r="DN27" s="24">
        <f t="shared" si="5"/>
        <v>1468948.9100000001</v>
      </c>
      <c r="DO27" s="24">
        <f t="shared" si="5"/>
        <v>218598.47</v>
      </c>
      <c r="DP27" s="24">
        <f t="shared" si="5"/>
        <v>353514.08</v>
      </c>
      <c r="DQ27" s="24">
        <f t="shared" si="5"/>
        <v>635534.78</v>
      </c>
      <c r="DR27" s="24">
        <f t="shared" si="5"/>
        <v>134483</v>
      </c>
      <c r="DS27" s="24">
        <f t="shared" si="5"/>
        <v>183723.13</v>
      </c>
      <c r="DT27" s="24">
        <f t="shared" si="5"/>
        <v>249767.61</v>
      </c>
      <c r="DU27" s="24">
        <f t="shared" si="5"/>
        <v>139790.34</v>
      </c>
      <c r="DV27" s="24">
        <f t="shared" si="5"/>
        <v>8924.9599999999991</v>
      </c>
      <c r="DW27" s="24">
        <f t="shared" si="5"/>
        <v>117107.61</v>
      </c>
      <c r="DX27" s="24">
        <f t="shared" si="5"/>
        <v>32313.31</v>
      </c>
      <c r="DY27" s="24">
        <f t="shared" si="5"/>
        <v>54542.51</v>
      </c>
      <c r="DZ27" s="24">
        <f t="shared" si="5"/>
        <v>22804.880000000001</v>
      </c>
      <c r="EA27" s="24">
        <f t="shared" si="5"/>
        <v>119502</v>
      </c>
      <c r="EB27" s="24">
        <f t="shared" si="5"/>
        <v>657814.99</v>
      </c>
      <c r="EC27" s="24">
        <f t="shared" ref="EC27:GF27" si="6">EC25-EC26</f>
        <v>178129.97</v>
      </c>
      <c r="ED27" s="24">
        <f t="shared" si="6"/>
        <v>223736.79</v>
      </c>
      <c r="EE27" s="24">
        <f t="shared" si="6"/>
        <v>135360</v>
      </c>
      <c r="EF27" s="24">
        <f t="shared" si="6"/>
        <v>745783</v>
      </c>
      <c r="EG27" s="24">
        <f t="shared" si="6"/>
        <v>64787</v>
      </c>
      <c r="EH27" s="24">
        <f t="shared" si="6"/>
        <v>159105.21</v>
      </c>
      <c r="EI27" s="24">
        <f t="shared" si="6"/>
        <v>111358.69</v>
      </c>
      <c r="EJ27" s="24">
        <f t="shared" si="6"/>
        <v>59042.45</v>
      </c>
      <c r="EK27" s="24">
        <f t="shared" si="6"/>
        <v>2944661.57</v>
      </c>
      <c r="EL27" s="24">
        <f t="shared" si="6"/>
        <v>2406573.6800000002</v>
      </c>
      <c r="EM27" s="24">
        <f t="shared" si="6"/>
        <v>136851.56</v>
      </c>
      <c r="EN27" s="24">
        <f t="shared" si="6"/>
        <v>129848.87</v>
      </c>
      <c r="EO27" s="24">
        <f t="shared" si="6"/>
        <v>151100.76</v>
      </c>
      <c r="EP27" s="24">
        <f t="shared" si="6"/>
        <v>178735.96</v>
      </c>
      <c r="EQ27" s="24">
        <f t="shared" si="6"/>
        <v>100931.67</v>
      </c>
      <c r="ER27" s="24">
        <f t="shared" si="6"/>
        <v>107855.91</v>
      </c>
      <c r="ES27" s="24">
        <f t="shared" si="6"/>
        <v>674990.7</v>
      </c>
      <c r="ET27" s="24">
        <f t="shared" si="6"/>
        <v>156429.01999999999</v>
      </c>
      <c r="EU27" s="24">
        <f t="shared" si="6"/>
        <v>96604.69</v>
      </c>
      <c r="EV27" s="24">
        <f t="shared" si="6"/>
        <v>145459.56</v>
      </c>
      <c r="EW27" s="24">
        <f t="shared" si="6"/>
        <v>172591.71</v>
      </c>
      <c r="EX27" s="24">
        <f t="shared" si="6"/>
        <v>0</v>
      </c>
      <c r="EY27" s="24">
        <f t="shared" si="6"/>
        <v>81217.61</v>
      </c>
      <c r="EZ27" s="24">
        <f t="shared" si="6"/>
        <v>74449.960000000006</v>
      </c>
      <c r="FA27" s="24">
        <f t="shared" si="6"/>
        <v>38037.870000000003</v>
      </c>
      <c r="FB27" s="24">
        <f t="shared" si="6"/>
        <v>43428.65</v>
      </c>
      <c r="FC27" s="24">
        <f t="shared" si="6"/>
        <v>1233236</v>
      </c>
      <c r="FD27" s="24">
        <f t="shared" si="6"/>
        <v>220023.62</v>
      </c>
      <c r="FE27" s="24">
        <f t="shared" si="6"/>
        <v>1100275.93</v>
      </c>
      <c r="FF27" s="24">
        <f t="shared" si="6"/>
        <v>197631.62</v>
      </c>
      <c r="FG27" s="24">
        <f t="shared" si="6"/>
        <v>102204.47</v>
      </c>
      <c r="FH27" s="24">
        <f t="shared" si="6"/>
        <v>105958.19</v>
      </c>
      <c r="FI27" s="24">
        <f t="shared" si="6"/>
        <v>79053</v>
      </c>
      <c r="FJ27" s="24">
        <f t="shared" si="6"/>
        <v>107246.11</v>
      </c>
      <c r="FK27" s="24">
        <f t="shared" si="6"/>
        <v>492181.21</v>
      </c>
      <c r="FL27" s="24">
        <f t="shared" si="6"/>
        <v>353886.58</v>
      </c>
      <c r="FM27" s="24">
        <f t="shared" si="6"/>
        <v>947169</v>
      </c>
      <c r="FN27" s="24">
        <f t="shared" si="6"/>
        <v>1214371.2</v>
      </c>
      <c r="FO27" s="24">
        <f t="shared" si="6"/>
        <v>929193.79</v>
      </c>
      <c r="FP27" s="24">
        <f t="shared" si="6"/>
        <v>4515282.8600000003</v>
      </c>
      <c r="FQ27" s="24">
        <f t="shared" si="6"/>
        <v>516714.26</v>
      </c>
      <c r="FR27" s="24">
        <f t="shared" si="6"/>
        <v>849440.88</v>
      </c>
      <c r="FS27" s="24">
        <f t="shared" si="6"/>
        <v>429441.86</v>
      </c>
      <c r="FT27" s="24">
        <f t="shared" si="6"/>
        <v>107748.41</v>
      </c>
      <c r="FU27" s="24">
        <f t="shared" si="6"/>
        <v>129243.56</v>
      </c>
      <c r="FV27" s="24">
        <f t="shared" si="6"/>
        <v>86574.19</v>
      </c>
      <c r="FW27" s="24">
        <f t="shared" si="6"/>
        <v>318468.05</v>
      </c>
      <c r="FX27" s="24">
        <f t="shared" si="6"/>
        <v>355377.88</v>
      </c>
      <c r="FY27" s="24">
        <f t="shared" si="6"/>
        <v>179943</v>
      </c>
      <c r="FZ27" s="24">
        <f t="shared" si="6"/>
        <v>55434.98</v>
      </c>
      <c r="GA27" s="24">
        <f t="shared" si="6"/>
        <v>1503318.8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253830451.7400001</v>
      </c>
      <c r="GJ27" s="34"/>
    </row>
    <row r="28" spans="1:196" ht="26.25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30">
      <c r="A29" s="43">
        <v>5</v>
      </c>
      <c r="B29" s="44" t="s">
        <v>542</v>
      </c>
      <c r="C29" s="16">
        <v>5</v>
      </c>
      <c r="E29" s="24">
        <f t="shared" si="7"/>
        <v>1835</v>
      </c>
      <c r="F29" s="24">
        <f t="shared" si="7"/>
        <v>7371.6</v>
      </c>
      <c r="G29" s="24">
        <f t="shared" si="7"/>
        <v>1112</v>
      </c>
      <c r="H29" s="24">
        <f t="shared" si="7"/>
        <v>8241</v>
      </c>
      <c r="I29" s="24">
        <f t="shared" si="7"/>
        <v>1361</v>
      </c>
      <c r="J29" s="24">
        <f t="shared" si="7"/>
        <v>859</v>
      </c>
      <c r="K29" s="24">
        <f t="shared" si="7"/>
        <v>1381</v>
      </c>
      <c r="L29" s="24">
        <f t="shared" si="7"/>
        <v>773</v>
      </c>
      <c r="M29" s="24">
        <f t="shared" si="7"/>
        <v>301</v>
      </c>
      <c r="N29" s="24">
        <f t="shared" si="7"/>
        <v>256.7</v>
      </c>
      <c r="O29" s="24">
        <f t="shared" si="7"/>
        <v>289.5</v>
      </c>
      <c r="P29" s="24">
        <f t="shared" si="7"/>
        <v>13940</v>
      </c>
      <c r="Q29" s="24">
        <f t="shared" si="7"/>
        <v>3818.2</v>
      </c>
      <c r="R29" s="24">
        <f t="shared" si="7"/>
        <v>211</v>
      </c>
      <c r="S29" s="24">
        <f t="shared" si="7"/>
        <v>8505</v>
      </c>
      <c r="T29" s="24">
        <f t="shared" si="7"/>
        <v>672</v>
      </c>
      <c r="U29" s="24">
        <f t="shared" si="7"/>
        <v>989</v>
      </c>
      <c r="V29" s="24">
        <f t="shared" si="7"/>
        <v>536.5</v>
      </c>
      <c r="W29" s="24">
        <f t="shared" si="7"/>
        <v>251</v>
      </c>
      <c r="X29" s="24">
        <f t="shared" si="7"/>
        <v>380</v>
      </c>
      <c r="Y29" s="24">
        <f t="shared" si="7"/>
        <v>99</v>
      </c>
      <c r="Z29" s="24">
        <f t="shared" si="7"/>
        <v>137</v>
      </c>
      <c r="AA29" s="24">
        <f t="shared" si="7"/>
        <v>228</v>
      </c>
      <c r="AB29" s="24">
        <f t="shared" si="7"/>
        <v>290</v>
      </c>
      <c r="AC29" s="24">
        <f t="shared" si="7"/>
        <v>10204</v>
      </c>
      <c r="AD29" s="24">
        <f t="shared" si="7"/>
        <v>11987</v>
      </c>
      <c r="AE29" s="24">
        <f t="shared" si="7"/>
        <v>505</v>
      </c>
      <c r="AF29" s="24">
        <f t="shared" si="7"/>
        <v>281</v>
      </c>
      <c r="AG29" s="24">
        <f t="shared" si="7"/>
        <v>525</v>
      </c>
      <c r="AH29" s="24">
        <f t="shared" si="7"/>
        <v>410</v>
      </c>
      <c r="AI29" s="24">
        <f t="shared" si="7"/>
        <v>1638</v>
      </c>
      <c r="AJ29" s="24">
        <f t="shared" si="7"/>
        <v>625</v>
      </c>
      <c r="AK29" s="24">
        <f t="shared" si="7"/>
        <v>304</v>
      </c>
      <c r="AL29" s="24">
        <f t="shared" si="7"/>
        <v>187</v>
      </c>
      <c r="AM29" s="24">
        <f t="shared" si="7"/>
        <v>481</v>
      </c>
      <c r="AN29" s="24">
        <f t="shared" si="7"/>
        <v>209</v>
      </c>
      <c r="AO29" s="24">
        <f t="shared" si="7"/>
        <v>372</v>
      </c>
      <c r="AP29" s="24">
        <f t="shared" si="7"/>
        <v>359</v>
      </c>
      <c r="AQ29" s="24">
        <f t="shared" si="7"/>
        <v>2235</v>
      </c>
      <c r="AR29" s="24">
        <f t="shared" si="7"/>
        <v>14835.3</v>
      </c>
      <c r="AS29" s="24">
        <f t="shared" si="7"/>
        <v>369.8</v>
      </c>
      <c r="AT29" s="24">
        <f t="shared" si="7"/>
        <v>19927.8</v>
      </c>
      <c r="AU29" s="24">
        <f t="shared" si="7"/>
        <v>2147</v>
      </c>
      <c r="AV29" s="24">
        <f t="shared" si="7"/>
        <v>1396</v>
      </c>
      <c r="AW29" s="24">
        <f t="shared" si="7"/>
        <v>3250.6</v>
      </c>
      <c r="AX29" s="24">
        <f t="shared" si="7"/>
        <v>712.3</v>
      </c>
      <c r="AY29" s="24">
        <f t="shared" si="7"/>
        <v>190</v>
      </c>
      <c r="AZ29" s="24">
        <f t="shared" si="7"/>
        <v>346.6</v>
      </c>
      <c r="BA29" s="24">
        <f t="shared" si="7"/>
        <v>942.7</v>
      </c>
      <c r="BB29" s="24">
        <f t="shared" si="7"/>
        <v>2553</v>
      </c>
      <c r="BC29" s="24">
        <f t="shared" si="7"/>
        <v>3732</v>
      </c>
      <c r="BD29" s="24">
        <f t="shared" si="7"/>
        <v>3555.2</v>
      </c>
      <c r="BE29" s="24">
        <f t="shared" si="7"/>
        <v>6429.9</v>
      </c>
      <c r="BF29" s="24">
        <f t="shared" si="7"/>
        <v>461</v>
      </c>
      <c r="BG29" s="24">
        <f t="shared" si="7"/>
        <v>580</v>
      </c>
      <c r="BH29" s="24">
        <f t="shared" si="7"/>
        <v>10328.299999999999</v>
      </c>
      <c r="BI29" s="24">
        <f t="shared" si="7"/>
        <v>1496</v>
      </c>
      <c r="BJ29" s="24">
        <f t="shared" si="7"/>
        <v>700</v>
      </c>
      <c r="BK29" s="24">
        <f t="shared" si="7"/>
        <v>1105</v>
      </c>
      <c r="BL29" s="24">
        <f t="shared" si="7"/>
        <v>2886.2</v>
      </c>
      <c r="BM29" s="24">
        <f t="shared" si="7"/>
        <v>5442.4</v>
      </c>
      <c r="BN29" s="24">
        <f t="shared" si="7"/>
        <v>330.6</v>
      </c>
      <c r="BO29" s="24">
        <f t="shared" si="7"/>
        <v>909.7</v>
      </c>
      <c r="BP29" s="24">
        <f t="shared" si="7"/>
        <v>1077</v>
      </c>
      <c r="BQ29" s="24">
        <f t="shared" si="8"/>
        <v>1328</v>
      </c>
      <c r="BR29" s="24">
        <f t="shared" si="8"/>
        <v>409.8</v>
      </c>
      <c r="BS29" s="24">
        <f t="shared" si="8"/>
        <v>1471</v>
      </c>
      <c r="BT29" s="24">
        <f t="shared" si="8"/>
        <v>2505.5</v>
      </c>
      <c r="BU29" s="24">
        <f t="shared" si="8"/>
        <v>530</v>
      </c>
      <c r="BV29" s="24">
        <f t="shared" si="8"/>
        <v>512</v>
      </c>
      <c r="BW29" s="24">
        <f t="shared" si="8"/>
        <v>345.5</v>
      </c>
      <c r="BX29" s="24">
        <f t="shared" si="8"/>
        <v>780</v>
      </c>
      <c r="BY29" s="24">
        <f t="shared" si="8"/>
        <v>805</v>
      </c>
      <c r="BZ29" s="24">
        <f t="shared" si="8"/>
        <v>20</v>
      </c>
      <c r="CA29" s="24">
        <f t="shared" si="8"/>
        <v>604</v>
      </c>
      <c r="CB29" s="24">
        <f t="shared" si="8"/>
        <v>99</v>
      </c>
      <c r="CC29" s="24">
        <f t="shared" si="8"/>
        <v>503</v>
      </c>
      <c r="CD29" s="24">
        <f t="shared" si="8"/>
        <v>23056</v>
      </c>
      <c r="CE29" s="24">
        <f t="shared" si="8"/>
        <v>440</v>
      </c>
      <c r="CF29" s="24">
        <f t="shared" si="8"/>
        <v>89</v>
      </c>
      <c r="CG29" s="24">
        <f t="shared" si="8"/>
        <v>552</v>
      </c>
      <c r="CH29" s="24">
        <f t="shared" si="8"/>
        <v>543</v>
      </c>
      <c r="CI29" s="24">
        <f t="shared" si="8"/>
        <v>285</v>
      </c>
      <c r="CJ29" s="24">
        <f t="shared" si="8"/>
        <v>230</v>
      </c>
      <c r="CK29" s="24">
        <f t="shared" si="8"/>
        <v>532</v>
      </c>
      <c r="CL29" s="24">
        <f t="shared" si="8"/>
        <v>306.10000000000002</v>
      </c>
      <c r="CM29" s="24">
        <f t="shared" si="8"/>
        <v>1986.9</v>
      </c>
      <c r="CN29" s="24">
        <f t="shared" si="8"/>
        <v>765</v>
      </c>
      <c r="CO29" s="24">
        <f t="shared" si="8"/>
        <v>800.3</v>
      </c>
      <c r="CP29" s="24">
        <f t="shared" si="8"/>
        <v>9286</v>
      </c>
      <c r="CQ29" s="24">
        <f t="shared" si="8"/>
        <v>6401</v>
      </c>
      <c r="CR29" s="24">
        <f t="shared" si="8"/>
        <v>556.70000000000005</v>
      </c>
      <c r="CS29" s="24">
        <f t="shared" si="8"/>
        <v>255</v>
      </c>
      <c r="CT29" s="24">
        <f t="shared" si="8"/>
        <v>239</v>
      </c>
      <c r="CU29" s="24">
        <f t="shared" si="8"/>
        <v>365</v>
      </c>
      <c r="CV29" s="24">
        <f t="shared" si="8"/>
        <v>154</v>
      </c>
      <c r="CW29" s="24">
        <f t="shared" si="8"/>
        <v>675.2</v>
      </c>
      <c r="CX29" s="24">
        <f t="shared" si="8"/>
        <v>428</v>
      </c>
      <c r="CY29" s="24">
        <f t="shared" si="8"/>
        <v>406</v>
      </c>
      <c r="CZ29" s="24">
        <f t="shared" si="8"/>
        <v>621</v>
      </c>
      <c r="DA29" s="24">
        <f t="shared" si="8"/>
        <v>505</v>
      </c>
      <c r="DB29" s="24">
        <f t="shared" si="8"/>
        <v>954.8</v>
      </c>
      <c r="DC29" s="24">
        <f t="shared" si="8"/>
        <v>352</v>
      </c>
      <c r="DD29" s="24">
        <f t="shared" si="8"/>
        <v>294</v>
      </c>
      <c r="DE29" s="24">
        <f t="shared" si="8"/>
        <v>433</v>
      </c>
      <c r="DF29" s="24">
        <f t="shared" si="8"/>
        <v>104</v>
      </c>
      <c r="DG29" s="24">
        <f t="shared" si="8"/>
        <v>205</v>
      </c>
      <c r="DH29" s="24">
        <f t="shared" si="8"/>
        <v>11152</v>
      </c>
      <c r="DI29" s="24">
        <f t="shared" si="8"/>
        <v>807</v>
      </c>
      <c r="DJ29" s="24">
        <f t="shared" si="8"/>
        <v>1239</v>
      </c>
      <c r="DK29" s="24">
        <f t="shared" si="8"/>
        <v>2552</v>
      </c>
      <c r="DL29" s="24">
        <f t="shared" si="8"/>
        <v>481.9</v>
      </c>
      <c r="DM29" s="24">
        <f t="shared" si="8"/>
        <v>234</v>
      </c>
      <c r="DN29" s="24">
        <f t="shared" si="8"/>
        <v>2362</v>
      </c>
      <c r="DO29" s="24">
        <f t="shared" si="8"/>
        <v>117</v>
      </c>
      <c r="DP29" s="24">
        <f t="shared" si="8"/>
        <v>590</v>
      </c>
      <c r="DQ29" s="24">
        <f t="shared" si="8"/>
        <v>1177</v>
      </c>
      <c r="DR29" s="24">
        <f t="shared" si="8"/>
        <v>146</v>
      </c>
      <c r="DS29" s="24">
        <f t="shared" si="8"/>
        <v>790</v>
      </c>
      <c r="DT29" s="24">
        <f t="shared" si="8"/>
        <v>278</v>
      </c>
      <c r="DU29" s="24">
        <f t="shared" si="8"/>
        <v>231</v>
      </c>
      <c r="DV29" s="24">
        <f t="shared" si="8"/>
        <v>40</v>
      </c>
      <c r="DW29" s="24">
        <f t="shared" si="8"/>
        <v>461</v>
      </c>
      <c r="DX29" s="24">
        <f t="shared" si="8"/>
        <v>120</v>
      </c>
      <c r="DY29" s="24">
        <f t="shared" si="8"/>
        <v>166</v>
      </c>
      <c r="DZ29" s="24">
        <f t="shared" si="8"/>
        <v>51</v>
      </c>
      <c r="EA29" s="24">
        <f t="shared" si="8"/>
        <v>213</v>
      </c>
      <c r="EB29" s="24">
        <f t="shared" si="8"/>
        <v>1444</v>
      </c>
      <c r="EC29" s="24">
        <f t="shared" si="9"/>
        <v>414</v>
      </c>
      <c r="ED29" s="24">
        <f t="shared" si="9"/>
        <v>647</v>
      </c>
      <c r="EE29" s="24">
        <f t="shared" si="9"/>
        <v>478</v>
      </c>
      <c r="EF29" s="24">
        <f t="shared" si="9"/>
        <v>517</v>
      </c>
      <c r="EG29" s="24">
        <f t="shared" si="9"/>
        <v>189</v>
      </c>
      <c r="EH29" s="24">
        <f t="shared" si="9"/>
        <v>390</v>
      </c>
      <c r="EI29" s="24">
        <f t="shared" si="9"/>
        <v>382</v>
      </c>
      <c r="EJ29" s="24">
        <f t="shared" si="9"/>
        <v>131.69999999999999</v>
      </c>
      <c r="EK29" s="24">
        <f t="shared" si="9"/>
        <v>2155</v>
      </c>
      <c r="EL29" s="24">
        <f t="shared" si="9"/>
        <v>4805.1000000000004</v>
      </c>
      <c r="EM29" s="24">
        <f t="shared" si="9"/>
        <v>554</v>
      </c>
      <c r="EN29" s="24">
        <f t="shared" si="9"/>
        <v>415</v>
      </c>
      <c r="EO29" s="24">
        <f t="shared" si="9"/>
        <v>566</v>
      </c>
      <c r="EP29" s="24">
        <f t="shared" si="9"/>
        <v>229</v>
      </c>
      <c r="EQ29" s="24">
        <f t="shared" si="9"/>
        <v>246</v>
      </c>
      <c r="ER29" s="24">
        <f t="shared" si="9"/>
        <v>395.5</v>
      </c>
      <c r="ES29" s="24">
        <f t="shared" si="9"/>
        <v>644.20000000000005</v>
      </c>
      <c r="ET29" s="24">
        <f t="shared" si="9"/>
        <v>432</v>
      </c>
      <c r="EU29" s="24">
        <f t="shared" si="9"/>
        <v>273</v>
      </c>
      <c r="EV29" s="24">
        <f t="shared" si="9"/>
        <v>288</v>
      </c>
      <c r="EW29" s="24">
        <f t="shared" si="9"/>
        <v>336</v>
      </c>
      <c r="EX29" s="24">
        <f t="shared" si="9"/>
        <v>0</v>
      </c>
      <c r="EY29" s="24">
        <f t="shared" si="9"/>
        <v>124</v>
      </c>
      <c r="EZ29" s="24">
        <f t="shared" si="9"/>
        <v>144</v>
      </c>
      <c r="FA29" s="24">
        <f t="shared" si="9"/>
        <v>150</v>
      </c>
      <c r="FB29" s="24">
        <f t="shared" si="9"/>
        <v>130</v>
      </c>
      <c r="FC29" s="24">
        <f t="shared" si="9"/>
        <v>1446</v>
      </c>
      <c r="FD29" s="24">
        <f t="shared" si="9"/>
        <v>497.7</v>
      </c>
      <c r="FE29" s="24">
        <f t="shared" si="9"/>
        <v>1932</v>
      </c>
      <c r="FF29" s="24">
        <f t="shared" si="9"/>
        <v>638.29999999999995</v>
      </c>
      <c r="FG29" s="24">
        <f t="shared" si="9"/>
        <v>282</v>
      </c>
      <c r="FH29" s="24">
        <f t="shared" si="9"/>
        <v>212</v>
      </c>
      <c r="FI29" s="24">
        <f t="shared" si="9"/>
        <v>286</v>
      </c>
      <c r="FJ29" s="24">
        <f t="shared" si="9"/>
        <v>457</v>
      </c>
      <c r="FK29" s="24">
        <f t="shared" si="9"/>
        <v>806</v>
      </c>
      <c r="FL29" s="24">
        <f t="shared" si="9"/>
        <v>664</v>
      </c>
      <c r="FM29" s="24">
        <f t="shared" si="9"/>
        <v>2435</v>
      </c>
      <c r="FN29" s="24">
        <f t="shared" si="9"/>
        <v>1676.2</v>
      </c>
      <c r="FO29" s="24">
        <f t="shared" si="9"/>
        <v>1459</v>
      </c>
      <c r="FP29" s="24">
        <f t="shared" si="9"/>
        <v>2872.9</v>
      </c>
      <c r="FQ29" s="24">
        <f t="shared" si="9"/>
        <v>736</v>
      </c>
      <c r="FR29" s="24">
        <f t="shared" si="9"/>
        <v>972</v>
      </c>
      <c r="FS29" s="24">
        <f t="shared" si="9"/>
        <v>1255</v>
      </c>
      <c r="FT29" s="24">
        <f t="shared" si="9"/>
        <v>390</v>
      </c>
      <c r="FU29" s="24">
        <f t="shared" si="9"/>
        <v>519</v>
      </c>
      <c r="FV29" s="24">
        <f t="shared" si="9"/>
        <v>401</v>
      </c>
      <c r="FW29" s="24">
        <f t="shared" si="9"/>
        <v>876.6</v>
      </c>
      <c r="FX29" s="24">
        <f t="shared" si="9"/>
        <v>1046</v>
      </c>
      <c r="FY29" s="24">
        <f t="shared" si="9"/>
        <v>565</v>
      </c>
      <c r="FZ29" s="24">
        <f t="shared" si="9"/>
        <v>265</v>
      </c>
      <c r="GA29" s="24">
        <f t="shared" si="9"/>
        <v>1996.8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295970.60000000003</v>
      </c>
      <c r="GI29" s="19"/>
      <c r="GJ29" s="46" t="s">
        <v>545</v>
      </c>
      <c r="GK29" s="3"/>
      <c r="GL29" s="38"/>
    </row>
    <row r="30" spans="1:196" ht="26.25">
      <c r="A30" s="43">
        <v>6</v>
      </c>
      <c r="B30" s="45" t="s">
        <v>652</v>
      </c>
      <c r="C30" s="16">
        <v>6</v>
      </c>
      <c r="E30" s="24">
        <f t="shared" si="7"/>
        <v>174</v>
      </c>
      <c r="F30" s="24">
        <f t="shared" si="7"/>
        <v>174</v>
      </c>
      <c r="G30" s="24">
        <f t="shared" si="7"/>
        <v>174</v>
      </c>
      <c r="H30" s="24">
        <f t="shared" si="7"/>
        <v>177</v>
      </c>
      <c r="I30" s="24">
        <f t="shared" si="7"/>
        <v>148</v>
      </c>
      <c r="J30" s="24">
        <f t="shared" si="7"/>
        <v>164</v>
      </c>
      <c r="K30" s="24">
        <f t="shared" si="7"/>
        <v>173</v>
      </c>
      <c r="L30" s="24">
        <f t="shared" si="7"/>
        <v>168</v>
      </c>
      <c r="M30" s="24">
        <f t="shared" si="7"/>
        <v>144</v>
      </c>
      <c r="N30" s="24">
        <f t="shared" si="7"/>
        <v>175</v>
      </c>
      <c r="O30" s="24">
        <f t="shared" si="7"/>
        <v>172</v>
      </c>
      <c r="P30" s="24">
        <f t="shared" si="7"/>
        <v>177</v>
      </c>
      <c r="Q30" s="24">
        <f t="shared" si="7"/>
        <v>174</v>
      </c>
      <c r="R30" s="24">
        <f t="shared" si="7"/>
        <v>147</v>
      </c>
      <c r="S30" s="24">
        <f t="shared" si="7"/>
        <v>175</v>
      </c>
      <c r="T30" s="24">
        <f t="shared" si="7"/>
        <v>164</v>
      </c>
      <c r="U30" s="24">
        <f t="shared" si="7"/>
        <v>167</v>
      </c>
      <c r="V30" s="24">
        <f t="shared" si="7"/>
        <v>145</v>
      </c>
      <c r="W30" s="24">
        <f t="shared" si="7"/>
        <v>140</v>
      </c>
      <c r="X30" s="24">
        <f t="shared" si="7"/>
        <v>145</v>
      </c>
      <c r="Y30" s="24">
        <f t="shared" si="7"/>
        <v>145</v>
      </c>
      <c r="Z30" s="24">
        <f t="shared" si="7"/>
        <v>143</v>
      </c>
      <c r="AA30" s="24">
        <f t="shared" si="7"/>
        <v>144</v>
      </c>
      <c r="AB30" s="24">
        <f t="shared" si="7"/>
        <v>146</v>
      </c>
      <c r="AC30" s="24">
        <f t="shared" si="7"/>
        <v>173</v>
      </c>
      <c r="AD30" s="24">
        <f t="shared" si="7"/>
        <v>172</v>
      </c>
      <c r="AE30" s="24">
        <f t="shared" si="7"/>
        <v>168</v>
      </c>
      <c r="AF30" s="24">
        <f t="shared" si="7"/>
        <v>150</v>
      </c>
      <c r="AG30" s="24">
        <f t="shared" si="7"/>
        <v>158</v>
      </c>
      <c r="AH30" s="24">
        <f t="shared" si="7"/>
        <v>149</v>
      </c>
      <c r="AI30" s="24">
        <f t="shared" si="7"/>
        <v>164</v>
      </c>
      <c r="AJ30" s="24">
        <f t="shared" si="7"/>
        <v>144</v>
      </c>
      <c r="AK30" s="24">
        <f t="shared" si="7"/>
        <v>147</v>
      </c>
      <c r="AL30" s="24">
        <f t="shared" si="7"/>
        <v>145</v>
      </c>
      <c r="AM30" s="24">
        <f t="shared" si="7"/>
        <v>146</v>
      </c>
      <c r="AN30" s="24">
        <f t="shared" si="7"/>
        <v>143</v>
      </c>
      <c r="AO30" s="24">
        <f t="shared" si="7"/>
        <v>142</v>
      </c>
      <c r="AP30" s="24">
        <f t="shared" si="7"/>
        <v>144</v>
      </c>
      <c r="AQ30" s="24">
        <f t="shared" si="7"/>
        <v>168</v>
      </c>
      <c r="AR30" s="24">
        <f t="shared" si="7"/>
        <v>173</v>
      </c>
      <c r="AS30" s="24">
        <f t="shared" si="7"/>
        <v>141</v>
      </c>
      <c r="AT30" s="24">
        <f t="shared" si="7"/>
        <v>172</v>
      </c>
      <c r="AU30" s="24">
        <f t="shared" si="7"/>
        <v>171</v>
      </c>
      <c r="AV30" s="24">
        <f t="shared" si="7"/>
        <v>171</v>
      </c>
      <c r="AW30" s="24">
        <f t="shared" si="7"/>
        <v>143</v>
      </c>
      <c r="AX30" s="24">
        <f t="shared" si="7"/>
        <v>146</v>
      </c>
      <c r="AY30" s="24">
        <f t="shared" si="7"/>
        <v>142</v>
      </c>
      <c r="AZ30" s="24">
        <f t="shared" si="7"/>
        <v>164</v>
      </c>
      <c r="BA30" s="24">
        <f t="shared" si="7"/>
        <v>152</v>
      </c>
      <c r="BB30" s="24">
        <f t="shared" si="7"/>
        <v>176</v>
      </c>
      <c r="BC30" s="24">
        <f t="shared" si="7"/>
        <v>168</v>
      </c>
      <c r="BD30" s="24">
        <f t="shared" si="7"/>
        <v>174</v>
      </c>
      <c r="BE30" s="24">
        <f t="shared" si="7"/>
        <v>172</v>
      </c>
      <c r="BF30" s="24">
        <f t="shared" si="7"/>
        <v>171</v>
      </c>
      <c r="BG30" s="24">
        <f t="shared" si="7"/>
        <v>170</v>
      </c>
      <c r="BH30" s="24">
        <f t="shared" si="7"/>
        <v>171</v>
      </c>
      <c r="BI30" s="24">
        <f t="shared" si="7"/>
        <v>151</v>
      </c>
      <c r="BJ30" s="24">
        <f t="shared" si="7"/>
        <v>148</v>
      </c>
      <c r="BK30" s="24">
        <f t="shared" si="7"/>
        <v>149</v>
      </c>
      <c r="BL30" s="24">
        <f t="shared" si="7"/>
        <v>165</v>
      </c>
      <c r="BM30" s="24">
        <f t="shared" si="7"/>
        <v>168</v>
      </c>
      <c r="BN30" s="24">
        <f t="shared" si="7"/>
        <v>146</v>
      </c>
      <c r="BO30" s="24">
        <f t="shared" si="7"/>
        <v>150</v>
      </c>
      <c r="BP30" s="24">
        <f t="shared" si="7"/>
        <v>168</v>
      </c>
      <c r="BQ30" s="24">
        <f t="shared" si="8"/>
        <v>147</v>
      </c>
      <c r="BR30" s="24">
        <f t="shared" si="8"/>
        <v>144</v>
      </c>
      <c r="BS30" s="24">
        <f t="shared" si="8"/>
        <v>172</v>
      </c>
      <c r="BT30" s="24">
        <f t="shared" si="8"/>
        <v>149</v>
      </c>
      <c r="BU30" s="24">
        <f t="shared" si="8"/>
        <v>143</v>
      </c>
      <c r="BV30" s="24">
        <f t="shared" si="8"/>
        <v>149</v>
      </c>
      <c r="BW30" s="24">
        <f t="shared" si="8"/>
        <v>148</v>
      </c>
      <c r="BX30" s="24">
        <f t="shared" si="8"/>
        <v>146</v>
      </c>
      <c r="BY30" s="24">
        <f t="shared" si="8"/>
        <v>171</v>
      </c>
      <c r="BZ30" s="24">
        <f t="shared" si="8"/>
        <v>45</v>
      </c>
      <c r="CA30" s="24">
        <f t="shared" si="8"/>
        <v>149</v>
      </c>
      <c r="CB30" s="24">
        <f t="shared" si="8"/>
        <v>146</v>
      </c>
      <c r="CC30" s="24">
        <f t="shared" si="8"/>
        <v>150</v>
      </c>
      <c r="CD30" s="24">
        <f t="shared" si="8"/>
        <v>175</v>
      </c>
      <c r="CE30" s="24">
        <f t="shared" si="8"/>
        <v>148</v>
      </c>
      <c r="CF30" s="24">
        <f t="shared" si="8"/>
        <v>146</v>
      </c>
      <c r="CG30" s="24">
        <f t="shared" si="8"/>
        <v>165</v>
      </c>
      <c r="CH30" s="24">
        <f t="shared" si="8"/>
        <v>146</v>
      </c>
      <c r="CI30" s="24">
        <f t="shared" si="8"/>
        <v>166</v>
      </c>
      <c r="CJ30" s="24">
        <f t="shared" si="8"/>
        <v>159</v>
      </c>
      <c r="CK30" s="24">
        <f t="shared" si="8"/>
        <v>158</v>
      </c>
      <c r="CL30" s="24">
        <f t="shared" si="8"/>
        <v>164</v>
      </c>
      <c r="CM30" s="24">
        <f t="shared" si="8"/>
        <v>175</v>
      </c>
      <c r="CN30" s="24">
        <f t="shared" si="8"/>
        <v>169</v>
      </c>
      <c r="CO30" s="24">
        <f t="shared" si="8"/>
        <v>167</v>
      </c>
      <c r="CP30" s="24">
        <f t="shared" si="8"/>
        <v>180</v>
      </c>
      <c r="CQ30" s="24">
        <f t="shared" si="8"/>
        <v>169</v>
      </c>
      <c r="CR30" s="24">
        <f t="shared" si="8"/>
        <v>170</v>
      </c>
      <c r="CS30" s="24">
        <f t="shared" si="8"/>
        <v>153</v>
      </c>
      <c r="CT30" s="24">
        <f t="shared" si="8"/>
        <v>143</v>
      </c>
      <c r="CU30" s="24">
        <f t="shared" si="8"/>
        <v>143</v>
      </c>
      <c r="CV30" s="24">
        <f t="shared" si="8"/>
        <v>141</v>
      </c>
      <c r="CW30" s="24">
        <f t="shared" si="8"/>
        <v>150</v>
      </c>
      <c r="CX30" s="24">
        <f t="shared" si="8"/>
        <v>142</v>
      </c>
      <c r="CY30" s="24">
        <f t="shared" si="8"/>
        <v>144</v>
      </c>
      <c r="CZ30" s="24">
        <f t="shared" si="8"/>
        <v>146</v>
      </c>
      <c r="DA30" s="24">
        <f t="shared" si="8"/>
        <v>147</v>
      </c>
      <c r="DB30" s="24">
        <f t="shared" si="8"/>
        <v>150</v>
      </c>
      <c r="DC30" s="24">
        <f t="shared" si="8"/>
        <v>151</v>
      </c>
      <c r="DD30" s="24">
        <f t="shared" si="8"/>
        <v>162</v>
      </c>
      <c r="DE30" s="24">
        <f t="shared" si="8"/>
        <v>162</v>
      </c>
      <c r="DF30" s="24">
        <f t="shared" si="8"/>
        <v>143</v>
      </c>
      <c r="DG30" s="24">
        <f t="shared" si="8"/>
        <v>146</v>
      </c>
      <c r="DH30" s="24">
        <f t="shared" si="8"/>
        <v>169</v>
      </c>
      <c r="DI30" s="24">
        <f t="shared" si="8"/>
        <v>141</v>
      </c>
      <c r="DJ30" s="24">
        <f t="shared" si="8"/>
        <v>166</v>
      </c>
      <c r="DK30" s="24">
        <f t="shared" si="8"/>
        <v>168</v>
      </c>
      <c r="DL30" s="24">
        <f t="shared" si="8"/>
        <v>162</v>
      </c>
      <c r="DM30" s="24">
        <f t="shared" si="8"/>
        <v>147</v>
      </c>
      <c r="DN30" s="24">
        <f t="shared" si="8"/>
        <v>168</v>
      </c>
      <c r="DO30" s="24">
        <f t="shared" si="8"/>
        <v>160</v>
      </c>
      <c r="DP30" s="24">
        <f t="shared" si="8"/>
        <v>168</v>
      </c>
      <c r="DQ30" s="24">
        <f t="shared" si="8"/>
        <v>170</v>
      </c>
      <c r="DR30" s="24">
        <f t="shared" si="8"/>
        <v>144</v>
      </c>
      <c r="DS30" s="24">
        <f t="shared" si="8"/>
        <v>166</v>
      </c>
      <c r="DT30" s="24">
        <f t="shared" si="8"/>
        <v>152</v>
      </c>
      <c r="DU30" s="24">
        <f t="shared" si="8"/>
        <v>148</v>
      </c>
      <c r="DV30" s="24">
        <f t="shared" si="8"/>
        <v>141</v>
      </c>
      <c r="DW30" s="24">
        <f t="shared" si="8"/>
        <v>166</v>
      </c>
      <c r="DX30" s="24">
        <f t="shared" si="8"/>
        <v>140</v>
      </c>
      <c r="DY30" s="24">
        <f t="shared" si="8"/>
        <v>168</v>
      </c>
      <c r="DZ30" s="24">
        <f t="shared" si="8"/>
        <v>164</v>
      </c>
      <c r="EA30" s="24">
        <f t="shared" si="8"/>
        <v>164</v>
      </c>
      <c r="EB30" s="24">
        <f t="shared" si="8"/>
        <v>172</v>
      </c>
      <c r="EC30" s="24">
        <f t="shared" si="9"/>
        <v>144</v>
      </c>
      <c r="ED30" s="24">
        <f t="shared" si="9"/>
        <v>168</v>
      </c>
      <c r="EE30" s="24">
        <f t="shared" si="9"/>
        <v>167</v>
      </c>
      <c r="EF30" s="24">
        <f t="shared" si="9"/>
        <v>174</v>
      </c>
      <c r="EG30" s="24">
        <f t="shared" si="9"/>
        <v>163</v>
      </c>
      <c r="EH30" s="24">
        <f t="shared" si="9"/>
        <v>148</v>
      </c>
      <c r="EI30" s="24">
        <f t="shared" si="9"/>
        <v>144</v>
      </c>
      <c r="EJ30" s="24">
        <f t="shared" si="9"/>
        <v>144</v>
      </c>
      <c r="EK30" s="24">
        <f t="shared" si="9"/>
        <v>173</v>
      </c>
      <c r="EL30" s="24">
        <f t="shared" si="9"/>
        <v>151</v>
      </c>
      <c r="EM30" s="24">
        <f t="shared" si="9"/>
        <v>145</v>
      </c>
      <c r="EN30" s="24">
        <f t="shared" si="9"/>
        <v>150</v>
      </c>
      <c r="EO30" s="24">
        <f t="shared" si="9"/>
        <v>140</v>
      </c>
      <c r="EP30" s="24">
        <f t="shared" si="9"/>
        <v>146</v>
      </c>
      <c r="EQ30" s="24">
        <f t="shared" si="9"/>
        <v>147</v>
      </c>
      <c r="ER30" s="24">
        <f t="shared" si="9"/>
        <v>165</v>
      </c>
      <c r="ES30" s="24">
        <f t="shared" si="9"/>
        <v>172</v>
      </c>
      <c r="ET30" s="24">
        <f t="shared" si="9"/>
        <v>148</v>
      </c>
      <c r="EU30" s="24">
        <f t="shared" si="9"/>
        <v>142</v>
      </c>
      <c r="EV30" s="24">
        <f t="shared" si="9"/>
        <v>143</v>
      </c>
      <c r="EW30" s="24">
        <f t="shared" si="9"/>
        <v>169</v>
      </c>
      <c r="EX30" s="24">
        <f t="shared" si="9"/>
        <v>0</v>
      </c>
      <c r="EY30" s="24">
        <f t="shared" si="9"/>
        <v>171</v>
      </c>
      <c r="EZ30" s="24">
        <f t="shared" si="9"/>
        <v>163</v>
      </c>
      <c r="FA30" s="24">
        <f t="shared" si="9"/>
        <v>169</v>
      </c>
      <c r="FB30" s="24">
        <f t="shared" si="9"/>
        <v>154</v>
      </c>
      <c r="FC30" s="24">
        <f t="shared" si="9"/>
        <v>176</v>
      </c>
      <c r="FD30" s="24">
        <f t="shared" si="9"/>
        <v>145</v>
      </c>
      <c r="FE30" s="24">
        <f t="shared" si="9"/>
        <v>164</v>
      </c>
      <c r="FF30" s="24">
        <f t="shared" si="9"/>
        <v>149</v>
      </c>
      <c r="FG30" s="24">
        <f t="shared" si="9"/>
        <v>159</v>
      </c>
      <c r="FH30" s="24">
        <f t="shared" si="9"/>
        <v>150</v>
      </c>
      <c r="FI30" s="24">
        <f t="shared" si="9"/>
        <v>145</v>
      </c>
      <c r="FJ30" s="24">
        <f t="shared" si="9"/>
        <v>150</v>
      </c>
      <c r="FK30" s="24">
        <f t="shared" si="9"/>
        <v>161</v>
      </c>
      <c r="FL30" s="24">
        <f t="shared" si="9"/>
        <v>172</v>
      </c>
      <c r="FM30" s="24">
        <f t="shared" si="9"/>
        <v>172</v>
      </c>
      <c r="FN30" s="24">
        <f t="shared" si="9"/>
        <v>168</v>
      </c>
      <c r="FO30" s="24">
        <f t="shared" si="9"/>
        <v>174</v>
      </c>
      <c r="FP30" s="24">
        <f t="shared" si="9"/>
        <v>173</v>
      </c>
      <c r="FQ30" s="24">
        <f t="shared" si="9"/>
        <v>167</v>
      </c>
      <c r="FR30" s="24">
        <f t="shared" si="9"/>
        <v>162</v>
      </c>
      <c r="FS30" s="24">
        <f t="shared" si="9"/>
        <v>175</v>
      </c>
      <c r="FT30" s="24">
        <f t="shared" si="9"/>
        <v>148</v>
      </c>
      <c r="FU30" s="24">
        <f t="shared" si="9"/>
        <v>146</v>
      </c>
      <c r="FV30" s="24">
        <f t="shared" si="9"/>
        <v>145</v>
      </c>
      <c r="FW30" s="24">
        <f t="shared" si="9"/>
        <v>156</v>
      </c>
      <c r="FX30" s="24">
        <f t="shared" si="9"/>
        <v>161</v>
      </c>
      <c r="FY30" s="24">
        <f t="shared" si="9"/>
        <v>169</v>
      </c>
      <c r="FZ30" s="24">
        <f t="shared" si="9"/>
        <v>148</v>
      </c>
      <c r="GA30" s="24">
        <f t="shared" si="9"/>
        <v>171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27979</v>
      </c>
      <c r="GI30" s="23"/>
      <c r="GJ30" s="47" t="s">
        <v>653</v>
      </c>
      <c r="GK30" s="30">
        <f>223291</f>
        <v>223291</v>
      </c>
      <c r="GL30" s="38" t="s">
        <v>549</v>
      </c>
      <c r="GN30" s="113" t="s">
        <v>654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319290</v>
      </c>
      <c r="F31" s="24">
        <f t="shared" si="11"/>
        <v>1282658.3999999999</v>
      </c>
      <c r="G31" s="24">
        <f t="shared" si="11"/>
        <v>193488</v>
      </c>
      <c r="H31" s="24">
        <f t="shared" si="11"/>
        <v>1458657</v>
      </c>
      <c r="I31" s="24">
        <f t="shared" si="11"/>
        <v>201428</v>
      </c>
      <c r="J31" s="24">
        <f t="shared" si="11"/>
        <v>140876</v>
      </c>
      <c r="K31" s="24">
        <f t="shared" si="11"/>
        <v>238913</v>
      </c>
      <c r="L31" s="24">
        <f t="shared" si="11"/>
        <v>129864</v>
      </c>
      <c r="M31" s="24">
        <f t="shared" si="11"/>
        <v>43344</v>
      </c>
      <c r="N31" s="24">
        <f t="shared" si="11"/>
        <v>44922.5</v>
      </c>
      <c r="O31" s="24">
        <f t="shared" si="11"/>
        <v>49794</v>
      </c>
      <c r="P31" s="24">
        <f t="shared" si="11"/>
        <v>2467380</v>
      </c>
      <c r="Q31" s="24">
        <f t="shared" si="11"/>
        <v>664366.80000000005</v>
      </c>
      <c r="R31" s="24">
        <f t="shared" si="11"/>
        <v>31017</v>
      </c>
      <c r="S31" s="24">
        <f t="shared" si="11"/>
        <v>1488375</v>
      </c>
      <c r="T31" s="24">
        <f t="shared" si="11"/>
        <v>110208</v>
      </c>
      <c r="U31" s="24">
        <f t="shared" si="11"/>
        <v>165163</v>
      </c>
      <c r="V31" s="24">
        <f t="shared" si="11"/>
        <v>77792.5</v>
      </c>
      <c r="W31" s="24">
        <f t="shared" si="11"/>
        <v>35140</v>
      </c>
      <c r="X31" s="24">
        <f t="shared" si="11"/>
        <v>55100</v>
      </c>
      <c r="Y31" s="24">
        <f t="shared" si="11"/>
        <v>14355</v>
      </c>
      <c r="Z31" s="24">
        <f t="shared" si="11"/>
        <v>19591</v>
      </c>
      <c r="AA31" s="24">
        <f t="shared" si="11"/>
        <v>32832</v>
      </c>
      <c r="AB31" s="24">
        <f t="shared" si="11"/>
        <v>42340</v>
      </c>
      <c r="AC31" s="24">
        <f t="shared" si="11"/>
        <v>1765292</v>
      </c>
      <c r="AD31" s="24">
        <f t="shared" si="11"/>
        <v>2061764</v>
      </c>
      <c r="AE31" s="24">
        <f t="shared" si="11"/>
        <v>84840</v>
      </c>
      <c r="AF31" s="24">
        <f t="shared" si="11"/>
        <v>42150</v>
      </c>
      <c r="AG31" s="24">
        <f t="shared" si="11"/>
        <v>82950</v>
      </c>
      <c r="AH31" s="24">
        <f t="shared" si="11"/>
        <v>61090</v>
      </c>
      <c r="AI31" s="24">
        <f t="shared" si="11"/>
        <v>268632</v>
      </c>
      <c r="AJ31" s="24">
        <f t="shared" si="11"/>
        <v>90000</v>
      </c>
      <c r="AK31" s="24">
        <f t="shared" si="11"/>
        <v>44688</v>
      </c>
      <c r="AL31" s="24">
        <f t="shared" si="11"/>
        <v>27115</v>
      </c>
      <c r="AM31" s="24">
        <f t="shared" si="11"/>
        <v>70226</v>
      </c>
      <c r="AN31" s="24">
        <f t="shared" si="11"/>
        <v>29887</v>
      </c>
      <c r="AO31" s="24">
        <f t="shared" si="11"/>
        <v>52824</v>
      </c>
      <c r="AP31" s="24">
        <f t="shared" si="11"/>
        <v>51696</v>
      </c>
      <c r="AQ31" s="24">
        <f t="shared" si="11"/>
        <v>375480</v>
      </c>
      <c r="AR31" s="24">
        <f t="shared" si="11"/>
        <v>2566506.9</v>
      </c>
      <c r="AS31" s="24">
        <f t="shared" si="11"/>
        <v>52141.8</v>
      </c>
      <c r="AT31" s="24">
        <f t="shared" si="11"/>
        <v>3427581.6</v>
      </c>
      <c r="AU31" s="24">
        <f t="shared" si="11"/>
        <v>367137</v>
      </c>
      <c r="AV31" s="24">
        <f t="shared" si="11"/>
        <v>238716</v>
      </c>
      <c r="AW31" s="24">
        <f t="shared" si="11"/>
        <v>464835.8</v>
      </c>
      <c r="AX31" s="24">
        <f t="shared" si="11"/>
        <v>103995.8</v>
      </c>
      <c r="AY31" s="24">
        <f t="shared" si="11"/>
        <v>26980</v>
      </c>
      <c r="AZ31" s="24">
        <f t="shared" si="11"/>
        <v>56842.400000000001</v>
      </c>
      <c r="BA31" s="24">
        <f t="shared" si="11"/>
        <v>143290.4</v>
      </c>
      <c r="BB31" s="24">
        <f t="shared" si="11"/>
        <v>449328</v>
      </c>
      <c r="BC31" s="24">
        <f t="shared" si="11"/>
        <v>626976</v>
      </c>
      <c r="BD31" s="24">
        <f t="shared" si="11"/>
        <v>618604.80000000005</v>
      </c>
      <c r="BE31" s="24">
        <f t="shared" si="11"/>
        <v>1105942.8</v>
      </c>
      <c r="BF31" s="24">
        <f t="shared" si="11"/>
        <v>78831</v>
      </c>
      <c r="BG31" s="24">
        <f t="shared" si="11"/>
        <v>98600</v>
      </c>
      <c r="BH31" s="24">
        <f t="shared" si="11"/>
        <v>1766139.3</v>
      </c>
      <c r="BI31" s="24">
        <f t="shared" si="11"/>
        <v>225896</v>
      </c>
      <c r="BJ31" s="24">
        <f t="shared" si="11"/>
        <v>103600</v>
      </c>
      <c r="BK31" s="24">
        <f t="shared" si="11"/>
        <v>164645</v>
      </c>
      <c r="BL31" s="24">
        <f t="shared" si="11"/>
        <v>476223</v>
      </c>
      <c r="BM31" s="24">
        <f t="shared" si="11"/>
        <v>914323.2</v>
      </c>
      <c r="BN31" s="24">
        <f t="shared" si="11"/>
        <v>48267.6</v>
      </c>
      <c r="BO31" s="24">
        <f t="shared" si="11"/>
        <v>136455</v>
      </c>
      <c r="BP31" s="24">
        <f t="shared" si="11"/>
        <v>180936</v>
      </c>
      <c r="BQ31" s="24">
        <f t="shared" ref="BQ31:EB31" si="12">ROUND(BQ29*BQ30,2)</f>
        <v>195216</v>
      </c>
      <c r="BR31" s="24">
        <f t="shared" si="12"/>
        <v>59011.199999999997</v>
      </c>
      <c r="BS31" s="24">
        <f t="shared" si="12"/>
        <v>253012</v>
      </c>
      <c r="BT31" s="24">
        <f t="shared" si="12"/>
        <v>373319.5</v>
      </c>
      <c r="BU31" s="24">
        <f t="shared" si="12"/>
        <v>75790</v>
      </c>
      <c r="BV31" s="24">
        <f t="shared" si="12"/>
        <v>76288</v>
      </c>
      <c r="BW31" s="24">
        <f t="shared" si="12"/>
        <v>51134</v>
      </c>
      <c r="BX31" s="24">
        <f t="shared" si="12"/>
        <v>113880</v>
      </c>
      <c r="BY31" s="24">
        <f t="shared" si="12"/>
        <v>137655</v>
      </c>
      <c r="BZ31" s="24">
        <f t="shared" si="12"/>
        <v>900</v>
      </c>
      <c r="CA31" s="24">
        <f t="shared" si="12"/>
        <v>89996</v>
      </c>
      <c r="CB31" s="24">
        <f t="shared" si="12"/>
        <v>14454</v>
      </c>
      <c r="CC31" s="24">
        <f t="shared" si="12"/>
        <v>75450</v>
      </c>
      <c r="CD31" s="24">
        <f t="shared" si="12"/>
        <v>4034800</v>
      </c>
      <c r="CE31" s="24">
        <f t="shared" si="12"/>
        <v>65120</v>
      </c>
      <c r="CF31" s="24">
        <f t="shared" si="12"/>
        <v>12994</v>
      </c>
      <c r="CG31" s="24">
        <f t="shared" si="12"/>
        <v>91080</v>
      </c>
      <c r="CH31" s="24">
        <f t="shared" si="12"/>
        <v>79278</v>
      </c>
      <c r="CI31" s="24">
        <f t="shared" si="12"/>
        <v>47310</v>
      </c>
      <c r="CJ31" s="24">
        <f t="shared" si="12"/>
        <v>36570</v>
      </c>
      <c r="CK31" s="24">
        <f t="shared" si="12"/>
        <v>84056</v>
      </c>
      <c r="CL31" s="24">
        <f t="shared" si="12"/>
        <v>50200.4</v>
      </c>
      <c r="CM31" s="24">
        <f t="shared" si="12"/>
        <v>347707.5</v>
      </c>
      <c r="CN31" s="24">
        <f t="shared" si="12"/>
        <v>129285</v>
      </c>
      <c r="CO31" s="24">
        <f t="shared" si="12"/>
        <v>133650.1</v>
      </c>
      <c r="CP31" s="24">
        <f t="shared" si="12"/>
        <v>1671480</v>
      </c>
      <c r="CQ31" s="24">
        <f t="shared" si="12"/>
        <v>1081769</v>
      </c>
      <c r="CR31" s="24">
        <f t="shared" si="12"/>
        <v>94639</v>
      </c>
      <c r="CS31" s="24">
        <f t="shared" si="12"/>
        <v>39015</v>
      </c>
      <c r="CT31" s="24">
        <f t="shared" si="12"/>
        <v>34177</v>
      </c>
      <c r="CU31" s="24">
        <f t="shared" si="12"/>
        <v>52195</v>
      </c>
      <c r="CV31" s="24">
        <f t="shared" si="12"/>
        <v>21714</v>
      </c>
      <c r="CW31" s="24">
        <f t="shared" si="12"/>
        <v>101280</v>
      </c>
      <c r="CX31" s="24">
        <f t="shared" si="12"/>
        <v>60776</v>
      </c>
      <c r="CY31" s="24">
        <f t="shared" si="12"/>
        <v>58464</v>
      </c>
      <c r="CZ31" s="24">
        <f t="shared" si="12"/>
        <v>90666</v>
      </c>
      <c r="DA31" s="24">
        <f t="shared" si="12"/>
        <v>74235</v>
      </c>
      <c r="DB31" s="24">
        <f t="shared" si="12"/>
        <v>143220</v>
      </c>
      <c r="DC31" s="24">
        <f t="shared" si="12"/>
        <v>53152</v>
      </c>
      <c r="DD31" s="24">
        <f t="shared" si="12"/>
        <v>47628</v>
      </c>
      <c r="DE31" s="24">
        <f t="shared" si="12"/>
        <v>70146</v>
      </c>
      <c r="DF31" s="24">
        <f t="shared" si="12"/>
        <v>14872</v>
      </c>
      <c r="DG31" s="24">
        <f t="shared" si="12"/>
        <v>29930</v>
      </c>
      <c r="DH31" s="24">
        <f t="shared" si="12"/>
        <v>1884688</v>
      </c>
      <c r="DI31" s="24">
        <f t="shared" si="12"/>
        <v>113787</v>
      </c>
      <c r="DJ31" s="24">
        <f t="shared" si="12"/>
        <v>205674</v>
      </c>
      <c r="DK31" s="24">
        <f t="shared" si="12"/>
        <v>428736</v>
      </c>
      <c r="DL31" s="24">
        <f t="shared" si="12"/>
        <v>78067.8</v>
      </c>
      <c r="DM31" s="24">
        <f t="shared" si="12"/>
        <v>34398</v>
      </c>
      <c r="DN31" s="24">
        <f t="shared" si="12"/>
        <v>396816</v>
      </c>
      <c r="DO31" s="24">
        <f t="shared" si="12"/>
        <v>18720</v>
      </c>
      <c r="DP31" s="24">
        <f t="shared" si="12"/>
        <v>99120</v>
      </c>
      <c r="DQ31" s="24">
        <f t="shared" si="12"/>
        <v>200090</v>
      </c>
      <c r="DR31" s="24">
        <f t="shared" si="12"/>
        <v>21024</v>
      </c>
      <c r="DS31" s="24">
        <f t="shared" si="12"/>
        <v>131140</v>
      </c>
      <c r="DT31" s="24">
        <f t="shared" si="12"/>
        <v>42256</v>
      </c>
      <c r="DU31" s="24">
        <f t="shared" si="12"/>
        <v>34188</v>
      </c>
      <c r="DV31" s="24">
        <f t="shared" si="12"/>
        <v>5640</v>
      </c>
      <c r="DW31" s="24">
        <f t="shared" si="12"/>
        <v>76526</v>
      </c>
      <c r="DX31" s="24">
        <f t="shared" si="12"/>
        <v>16800</v>
      </c>
      <c r="DY31" s="24">
        <f t="shared" si="12"/>
        <v>27888</v>
      </c>
      <c r="DZ31" s="24">
        <f t="shared" si="12"/>
        <v>8364</v>
      </c>
      <c r="EA31" s="24">
        <f t="shared" si="12"/>
        <v>34932</v>
      </c>
      <c r="EB31" s="24">
        <f t="shared" si="12"/>
        <v>248368</v>
      </c>
      <c r="EC31" s="24">
        <f t="shared" ref="EC31:GF31" si="13">ROUND(EC29*EC30,2)</f>
        <v>59616</v>
      </c>
      <c r="ED31" s="24">
        <f t="shared" si="13"/>
        <v>108696</v>
      </c>
      <c r="EE31" s="24">
        <f t="shared" si="13"/>
        <v>79826</v>
      </c>
      <c r="EF31" s="24">
        <f t="shared" si="13"/>
        <v>89958</v>
      </c>
      <c r="EG31" s="24">
        <f t="shared" si="13"/>
        <v>30807</v>
      </c>
      <c r="EH31" s="24">
        <f t="shared" si="13"/>
        <v>57720</v>
      </c>
      <c r="EI31" s="24">
        <f t="shared" si="13"/>
        <v>55008</v>
      </c>
      <c r="EJ31" s="24">
        <f t="shared" si="13"/>
        <v>18964.8</v>
      </c>
      <c r="EK31" s="24">
        <f t="shared" si="13"/>
        <v>372815</v>
      </c>
      <c r="EL31" s="24">
        <f t="shared" si="13"/>
        <v>725570.1</v>
      </c>
      <c r="EM31" s="24">
        <f t="shared" si="13"/>
        <v>80330</v>
      </c>
      <c r="EN31" s="24">
        <f t="shared" si="13"/>
        <v>62250</v>
      </c>
      <c r="EO31" s="24">
        <f t="shared" si="13"/>
        <v>79240</v>
      </c>
      <c r="EP31" s="24">
        <f t="shared" si="13"/>
        <v>33434</v>
      </c>
      <c r="EQ31" s="24">
        <f t="shared" si="13"/>
        <v>36162</v>
      </c>
      <c r="ER31" s="24">
        <f t="shared" si="13"/>
        <v>65257.5</v>
      </c>
      <c r="ES31" s="24">
        <f t="shared" si="13"/>
        <v>110802.4</v>
      </c>
      <c r="ET31" s="24">
        <f t="shared" si="13"/>
        <v>63936</v>
      </c>
      <c r="EU31" s="24">
        <f t="shared" si="13"/>
        <v>38766</v>
      </c>
      <c r="EV31" s="24">
        <f t="shared" si="13"/>
        <v>41184</v>
      </c>
      <c r="EW31" s="24">
        <f t="shared" si="13"/>
        <v>56784</v>
      </c>
      <c r="EX31" s="24">
        <f t="shared" si="13"/>
        <v>0</v>
      </c>
      <c r="EY31" s="24">
        <f t="shared" si="13"/>
        <v>21204</v>
      </c>
      <c r="EZ31" s="24">
        <f t="shared" si="13"/>
        <v>23472</v>
      </c>
      <c r="FA31" s="24">
        <f t="shared" si="13"/>
        <v>25350</v>
      </c>
      <c r="FB31" s="24">
        <f t="shared" si="13"/>
        <v>20020</v>
      </c>
      <c r="FC31" s="24">
        <f t="shared" si="13"/>
        <v>254496</v>
      </c>
      <c r="FD31" s="24">
        <f t="shared" si="13"/>
        <v>72166.5</v>
      </c>
      <c r="FE31" s="24">
        <f t="shared" si="13"/>
        <v>316848</v>
      </c>
      <c r="FF31" s="24">
        <f t="shared" si="13"/>
        <v>95106.7</v>
      </c>
      <c r="FG31" s="24">
        <f t="shared" si="13"/>
        <v>44838</v>
      </c>
      <c r="FH31" s="24">
        <f t="shared" si="13"/>
        <v>31800</v>
      </c>
      <c r="FI31" s="24">
        <f t="shared" si="13"/>
        <v>41470</v>
      </c>
      <c r="FJ31" s="24">
        <f t="shared" si="13"/>
        <v>68550</v>
      </c>
      <c r="FK31" s="24">
        <f t="shared" si="13"/>
        <v>129766</v>
      </c>
      <c r="FL31" s="24">
        <f t="shared" si="13"/>
        <v>114208</v>
      </c>
      <c r="FM31" s="24">
        <f t="shared" si="13"/>
        <v>418820</v>
      </c>
      <c r="FN31" s="24">
        <f t="shared" si="13"/>
        <v>281601.59999999998</v>
      </c>
      <c r="FO31" s="24">
        <f t="shared" si="13"/>
        <v>253866</v>
      </c>
      <c r="FP31" s="24">
        <f t="shared" si="13"/>
        <v>497011.7</v>
      </c>
      <c r="FQ31" s="24">
        <f t="shared" si="13"/>
        <v>122912</v>
      </c>
      <c r="FR31" s="24">
        <f t="shared" si="13"/>
        <v>157464</v>
      </c>
      <c r="FS31" s="24">
        <f t="shared" si="13"/>
        <v>219625</v>
      </c>
      <c r="FT31" s="24">
        <f t="shared" si="13"/>
        <v>57720</v>
      </c>
      <c r="FU31" s="24">
        <f t="shared" si="13"/>
        <v>75774</v>
      </c>
      <c r="FV31" s="24">
        <f t="shared" si="13"/>
        <v>58145</v>
      </c>
      <c r="FW31" s="24">
        <f t="shared" si="13"/>
        <v>136749.6</v>
      </c>
      <c r="FX31" s="24">
        <f t="shared" si="13"/>
        <v>168406</v>
      </c>
      <c r="FY31" s="24">
        <f t="shared" si="13"/>
        <v>95485</v>
      </c>
      <c r="FZ31" s="24">
        <f t="shared" si="13"/>
        <v>39220</v>
      </c>
      <c r="GA31" s="24">
        <f t="shared" si="13"/>
        <v>341452.79999999999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49783736.799999997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59549150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319290</v>
      </c>
      <c r="F32" s="24">
        <f t="shared" si="14"/>
        <v>1282658.3999999999</v>
      </c>
      <c r="G32" s="24">
        <f t="shared" si="14"/>
        <v>193488</v>
      </c>
      <c r="H32" s="24">
        <f t="shared" si="14"/>
        <v>1458657</v>
      </c>
      <c r="I32" s="24">
        <f t="shared" si="14"/>
        <v>201428</v>
      </c>
      <c r="J32" s="24">
        <f t="shared" si="14"/>
        <v>140876</v>
      </c>
      <c r="K32" s="24">
        <f t="shared" si="14"/>
        <v>238913</v>
      </c>
      <c r="L32" s="24">
        <f t="shared" si="14"/>
        <v>129864</v>
      </c>
      <c r="M32" s="24">
        <f t="shared" si="14"/>
        <v>43344</v>
      </c>
      <c r="N32" s="24">
        <f t="shared" si="14"/>
        <v>44922.5</v>
      </c>
      <c r="O32" s="24">
        <f t="shared" si="14"/>
        <v>49794</v>
      </c>
      <c r="P32" s="24">
        <f t="shared" si="14"/>
        <v>2467380</v>
      </c>
      <c r="Q32" s="24">
        <f t="shared" si="14"/>
        <v>664366.80000000005</v>
      </c>
      <c r="R32" s="24">
        <f t="shared" si="14"/>
        <v>31017</v>
      </c>
      <c r="S32" s="24">
        <f t="shared" si="14"/>
        <v>1488375</v>
      </c>
      <c r="T32" s="24">
        <f t="shared" si="14"/>
        <v>110208</v>
      </c>
      <c r="U32" s="24">
        <f t="shared" si="14"/>
        <v>165163</v>
      </c>
      <c r="V32" s="24">
        <f t="shared" si="14"/>
        <v>77792.5</v>
      </c>
      <c r="W32" s="24">
        <f t="shared" si="14"/>
        <v>35140</v>
      </c>
      <c r="X32" s="24">
        <f t="shared" si="14"/>
        <v>55100</v>
      </c>
      <c r="Y32" s="24">
        <f t="shared" si="14"/>
        <v>14355</v>
      </c>
      <c r="Z32" s="24">
        <f t="shared" si="14"/>
        <v>19591</v>
      </c>
      <c r="AA32" s="24">
        <f t="shared" si="14"/>
        <v>32832</v>
      </c>
      <c r="AB32" s="24">
        <f t="shared" si="14"/>
        <v>42340</v>
      </c>
      <c r="AC32" s="24">
        <f t="shared" si="14"/>
        <v>1765292</v>
      </c>
      <c r="AD32" s="24">
        <f t="shared" si="14"/>
        <v>2061764</v>
      </c>
      <c r="AE32" s="24">
        <f t="shared" si="14"/>
        <v>84840</v>
      </c>
      <c r="AF32" s="24">
        <f t="shared" si="14"/>
        <v>42150</v>
      </c>
      <c r="AG32" s="24">
        <f t="shared" si="14"/>
        <v>82950</v>
      </c>
      <c r="AH32" s="24">
        <f t="shared" si="14"/>
        <v>61090</v>
      </c>
      <c r="AI32" s="24">
        <f t="shared" si="14"/>
        <v>268632</v>
      </c>
      <c r="AJ32" s="24">
        <f t="shared" si="14"/>
        <v>90000</v>
      </c>
      <c r="AK32" s="24">
        <f t="shared" si="14"/>
        <v>44688</v>
      </c>
      <c r="AL32" s="24">
        <f t="shared" si="14"/>
        <v>27115</v>
      </c>
      <c r="AM32" s="24">
        <f t="shared" si="14"/>
        <v>70226</v>
      </c>
      <c r="AN32" s="24">
        <f t="shared" si="14"/>
        <v>29887</v>
      </c>
      <c r="AO32" s="24">
        <f t="shared" si="14"/>
        <v>52824</v>
      </c>
      <c r="AP32" s="24">
        <f t="shared" si="14"/>
        <v>51696</v>
      </c>
      <c r="AQ32" s="24">
        <f t="shared" si="14"/>
        <v>375480</v>
      </c>
      <c r="AR32" s="24">
        <f t="shared" si="14"/>
        <v>2566506.9</v>
      </c>
      <c r="AS32" s="24">
        <f t="shared" si="14"/>
        <v>52141.8</v>
      </c>
      <c r="AT32" s="24">
        <f t="shared" si="14"/>
        <v>3427581.6</v>
      </c>
      <c r="AU32" s="24">
        <f t="shared" si="14"/>
        <v>367137</v>
      </c>
      <c r="AV32" s="24">
        <f t="shared" si="14"/>
        <v>238716</v>
      </c>
      <c r="AW32" s="24">
        <f t="shared" si="14"/>
        <v>464835.8</v>
      </c>
      <c r="AX32" s="24">
        <f t="shared" si="14"/>
        <v>103995.8</v>
      </c>
      <c r="AY32" s="24">
        <f t="shared" si="14"/>
        <v>26980</v>
      </c>
      <c r="AZ32" s="24">
        <f t="shared" si="14"/>
        <v>56842.400000000001</v>
      </c>
      <c r="BA32" s="24">
        <f t="shared" si="14"/>
        <v>143290.4</v>
      </c>
      <c r="BB32" s="24">
        <f t="shared" si="14"/>
        <v>449328</v>
      </c>
      <c r="BC32" s="24">
        <f t="shared" si="14"/>
        <v>626976</v>
      </c>
      <c r="BD32" s="24">
        <f t="shared" si="14"/>
        <v>618604.80000000005</v>
      </c>
      <c r="BE32" s="24">
        <f t="shared" si="14"/>
        <v>1105942.8</v>
      </c>
      <c r="BF32" s="24">
        <f t="shared" si="14"/>
        <v>78831</v>
      </c>
      <c r="BG32" s="24">
        <f t="shared" si="14"/>
        <v>98600</v>
      </c>
      <c r="BH32" s="24">
        <f t="shared" si="14"/>
        <v>1766139.3</v>
      </c>
      <c r="BI32" s="24">
        <f t="shared" si="14"/>
        <v>225896</v>
      </c>
      <c r="BJ32" s="24">
        <f t="shared" si="14"/>
        <v>103600</v>
      </c>
      <c r="BK32" s="24">
        <f t="shared" si="14"/>
        <v>164645</v>
      </c>
      <c r="BL32" s="24">
        <f t="shared" si="14"/>
        <v>476223</v>
      </c>
      <c r="BM32" s="24">
        <f t="shared" si="14"/>
        <v>914323.2</v>
      </c>
      <c r="BN32" s="24">
        <f t="shared" si="14"/>
        <v>48267.6</v>
      </c>
      <c r="BO32" s="24">
        <f t="shared" si="14"/>
        <v>136455</v>
      </c>
      <c r="BP32" s="24">
        <f t="shared" si="14"/>
        <v>180936</v>
      </c>
      <c r="BQ32" s="24">
        <f t="shared" ref="BQ32:EB32" si="15">+BQ28+BQ31</f>
        <v>195216</v>
      </c>
      <c r="BR32" s="24">
        <f t="shared" si="15"/>
        <v>59011.199999999997</v>
      </c>
      <c r="BS32" s="24">
        <f t="shared" si="15"/>
        <v>253012</v>
      </c>
      <c r="BT32" s="24">
        <f t="shared" si="15"/>
        <v>373319.5</v>
      </c>
      <c r="BU32" s="24">
        <f t="shared" si="15"/>
        <v>75790</v>
      </c>
      <c r="BV32" s="24">
        <f t="shared" si="15"/>
        <v>76288</v>
      </c>
      <c r="BW32" s="24">
        <f t="shared" si="15"/>
        <v>51134</v>
      </c>
      <c r="BX32" s="24">
        <f t="shared" si="15"/>
        <v>113880</v>
      </c>
      <c r="BY32" s="24">
        <f t="shared" si="15"/>
        <v>137655</v>
      </c>
      <c r="BZ32" s="24">
        <f t="shared" si="15"/>
        <v>900</v>
      </c>
      <c r="CA32" s="24">
        <f t="shared" si="15"/>
        <v>89996</v>
      </c>
      <c r="CB32" s="24">
        <f t="shared" si="15"/>
        <v>14454</v>
      </c>
      <c r="CC32" s="24">
        <f t="shared" si="15"/>
        <v>75450</v>
      </c>
      <c r="CD32" s="24">
        <f t="shared" si="15"/>
        <v>4034800</v>
      </c>
      <c r="CE32" s="24">
        <f t="shared" si="15"/>
        <v>65120</v>
      </c>
      <c r="CF32" s="24">
        <f t="shared" si="15"/>
        <v>12994</v>
      </c>
      <c r="CG32" s="24">
        <f t="shared" si="15"/>
        <v>91080</v>
      </c>
      <c r="CH32" s="24">
        <f t="shared" si="15"/>
        <v>79278</v>
      </c>
      <c r="CI32" s="24">
        <f t="shared" si="15"/>
        <v>47310</v>
      </c>
      <c r="CJ32" s="24">
        <f t="shared" si="15"/>
        <v>36570</v>
      </c>
      <c r="CK32" s="24">
        <f t="shared" si="15"/>
        <v>84056</v>
      </c>
      <c r="CL32" s="24">
        <f t="shared" si="15"/>
        <v>50200.4</v>
      </c>
      <c r="CM32" s="24">
        <f t="shared" si="15"/>
        <v>347707.5</v>
      </c>
      <c r="CN32" s="24">
        <f t="shared" si="15"/>
        <v>129285</v>
      </c>
      <c r="CO32" s="24">
        <f t="shared" si="15"/>
        <v>133650.1</v>
      </c>
      <c r="CP32" s="24">
        <f t="shared" si="15"/>
        <v>1671480</v>
      </c>
      <c r="CQ32" s="24">
        <f t="shared" si="15"/>
        <v>1081769</v>
      </c>
      <c r="CR32" s="24">
        <f t="shared" si="15"/>
        <v>94639</v>
      </c>
      <c r="CS32" s="24">
        <f t="shared" si="15"/>
        <v>39015</v>
      </c>
      <c r="CT32" s="24">
        <f t="shared" si="15"/>
        <v>34177</v>
      </c>
      <c r="CU32" s="24">
        <f t="shared" si="15"/>
        <v>52195</v>
      </c>
      <c r="CV32" s="24">
        <f t="shared" si="15"/>
        <v>21714</v>
      </c>
      <c r="CW32" s="24">
        <f t="shared" si="15"/>
        <v>101280</v>
      </c>
      <c r="CX32" s="24">
        <f t="shared" si="15"/>
        <v>60776</v>
      </c>
      <c r="CY32" s="24">
        <f t="shared" si="15"/>
        <v>58464</v>
      </c>
      <c r="CZ32" s="24">
        <f t="shared" si="15"/>
        <v>90666</v>
      </c>
      <c r="DA32" s="24">
        <f t="shared" si="15"/>
        <v>74235</v>
      </c>
      <c r="DB32" s="24">
        <f t="shared" si="15"/>
        <v>143220</v>
      </c>
      <c r="DC32" s="24">
        <f t="shared" si="15"/>
        <v>53152</v>
      </c>
      <c r="DD32" s="24">
        <f t="shared" si="15"/>
        <v>47628</v>
      </c>
      <c r="DE32" s="24">
        <f t="shared" si="15"/>
        <v>70146</v>
      </c>
      <c r="DF32" s="24">
        <f t="shared" si="15"/>
        <v>14872</v>
      </c>
      <c r="DG32" s="24">
        <f t="shared" si="15"/>
        <v>29930</v>
      </c>
      <c r="DH32" s="24">
        <f t="shared" si="15"/>
        <v>1884688</v>
      </c>
      <c r="DI32" s="24">
        <f t="shared" si="15"/>
        <v>113787</v>
      </c>
      <c r="DJ32" s="24">
        <f t="shared" si="15"/>
        <v>205674</v>
      </c>
      <c r="DK32" s="24">
        <f t="shared" si="15"/>
        <v>428736</v>
      </c>
      <c r="DL32" s="24">
        <f t="shared" si="15"/>
        <v>78067.8</v>
      </c>
      <c r="DM32" s="24">
        <f t="shared" si="15"/>
        <v>34398</v>
      </c>
      <c r="DN32" s="24">
        <f t="shared" si="15"/>
        <v>396816</v>
      </c>
      <c r="DO32" s="24">
        <f t="shared" si="15"/>
        <v>18720</v>
      </c>
      <c r="DP32" s="24">
        <f t="shared" si="15"/>
        <v>99120</v>
      </c>
      <c r="DQ32" s="24">
        <f t="shared" si="15"/>
        <v>200090</v>
      </c>
      <c r="DR32" s="24">
        <f t="shared" si="15"/>
        <v>21024</v>
      </c>
      <c r="DS32" s="24">
        <f t="shared" si="15"/>
        <v>131140</v>
      </c>
      <c r="DT32" s="24">
        <f t="shared" si="15"/>
        <v>42256</v>
      </c>
      <c r="DU32" s="24">
        <f t="shared" si="15"/>
        <v>34188</v>
      </c>
      <c r="DV32" s="24">
        <f t="shared" si="15"/>
        <v>5640</v>
      </c>
      <c r="DW32" s="24">
        <f t="shared" si="15"/>
        <v>76526</v>
      </c>
      <c r="DX32" s="24">
        <f t="shared" si="15"/>
        <v>16800</v>
      </c>
      <c r="DY32" s="24">
        <f t="shared" si="15"/>
        <v>27888</v>
      </c>
      <c r="DZ32" s="24">
        <f t="shared" si="15"/>
        <v>8364</v>
      </c>
      <c r="EA32" s="24">
        <f t="shared" si="15"/>
        <v>34932</v>
      </c>
      <c r="EB32" s="24">
        <f t="shared" si="15"/>
        <v>248368</v>
      </c>
      <c r="EC32" s="24">
        <f t="shared" ref="EC32:GF32" si="16">+EC28+EC31</f>
        <v>59616</v>
      </c>
      <c r="ED32" s="24">
        <f t="shared" si="16"/>
        <v>108696</v>
      </c>
      <c r="EE32" s="24">
        <f t="shared" si="16"/>
        <v>79826</v>
      </c>
      <c r="EF32" s="24">
        <f t="shared" si="16"/>
        <v>89958</v>
      </c>
      <c r="EG32" s="24">
        <f t="shared" si="16"/>
        <v>30807</v>
      </c>
      <c r="EH32" s="24">
        <f t="shared" si="16"/>
        <v>57720</v>
      </c>
      <c r="EI32" s="24">
        <f t="shared" si="16"/>
        <v>55008</v>
      </c>
      <c r="EJ32" s="24">
        <f t="shared" si="16"/>
        <v>18964.8</v>
      </c>
      <c r="EK32" s="24">
        <f t="shared" si="16"/>
        <v>372815</v>
      </c>
      <c r="EL32" s="24">
        <f t="shared" si="16"/>
        <v>725570.1</v>
      </c>
      <c r="EM32" s="24">
        <f t="shared" si="16"/>
        <v>80330</v>
      </c>
      <c r="EN32" s="24">
        <f t="shared" si="16"/>
        <v>62250</v>
      </c>
      <c r="EO32" s="24">
        <f t="shared" si="16"/>
        <v>79240</v>
      </c>
      <c r="EP32" s="24">
        <f t="shared" si="16"/>
        <v>33434</v>
      </c>
      <c r="EQ32" s="24">
        <f t="shared" si="16"/>
        <v>36162</v>
      </c>
      <c r="ER32" s="24">
        <f t="shared" si="16"/>
        <v>65257.5</v>
      </c>
      <c r="ES32" s="24">
        <f t="shared" si="16"/>
        <v>110802.4</v>
      </c>
      <c r="ET32" s="24">
        <f t="shared" si="16"/>
        <v>63936</v>
      </c>
      <c r="EU32" s="24">
        <f t="shared" si="16"/>
        <v>38766</v>
      </c>
      <c r="EV32" s="24">
        <f t="shared" si="16"/>
        <v>41184</v>
      </c>
      <c r="EW32" s="24">
        <f t="shared" si="16"/>
        <v>56784</v>
      </c>
      <c r="EX32" s="24">
        <f t="shared" si="16"/>
        <v>0</v>
      </c>
      <c r="EY32" s="24">
        <f t="shared" si="16"/>
        <v>21204</v>
      </c>
      <c r="EZ32" s="24">
        <f t="shared" si="16"/>
        <v>23472</v>
      </c>
      <c r="FA32" s="24">
        <f t="shared" si="16"/>
        <v>25350</v>
      </c>
      <c r="FB32" s="24">
        <f t="shared" si="16"/>
        <v>20020</v>
      </c>
      <c r="FC32" s="24">
        <f t="shared" si="16"/>
        <v>254496</v>
      </c>
      <c r="FD32" s="24">
        <f t="shared" si="16"/>
        <v>72166.5</v>
      </c>
      <c r="FE32" s="24">
        <f t="shared" si="16"/>
        <v>316848</v>
      </c>
      <c r="FF32" s="24">
        <f t="shared" si="16"/>
        <v>95106.7</v>
      </c>
      <c r="FG32" s="24">
        <f t="shared" si="16"/>
        <v>44838</v>
      </c>
      <c r="FH32" s="24">
        <f t="shared" si="16"/>
        <v>31800</v>
      </c>
      <c r="FI32" s="24">
        <f t="shared" si="16"/>
        <v>41470</v>
      </c>
      <c r="FJ32" s="24">
        <f t="shared" si="16"/>
        <v>68550</v>
      </c>
      <c r="FK32" s="24">
        <f t="shared" si="16"/>
        <v>129766</v>
      </c>
      <c r="FL32" s="24">
        <f t="shared" si="16"/>
        <v>114208</v>
      </c>
      <c r="FM32" s="24">
        <f t="shared" si="16"/>
        <v>418820</v>
      </c>
      <c r="FN32" s="24">
        <f t="shared" si="16"/>
        <v>281601.59999999998</v>
      </c>
      <c r="FO32" s="24">
        <f t="shared" si="16"/>
        <v>253866</v>
      </c>
      <c r="FP32" s="24">
        <f t="shared" si="16"/>
        <v>497011.7</v>
      </c>
      <c r="FQ32" s="24">
        <f t="shared" si="16"/>
        <v>122912</v>
      </c>
      <c r="FR32" s="24">
        <f t="shared" si="16"/>
        <v>157464</v>
      </c>
      <c r="FS32" s="24">
        <f t="shared" si="16"/>
        <v>219625</v>
      </c>
      <c r="FT32" s="24">
        <f t="shared" si="16"/>
        <v>57720</v>
      </c>
      <c r="FU32" s="24">
        <f t="shared" si="16"/>
        <v>75774</v>
      </c>
      <c r="FV32" s="24">
        <f t="shared" si="16"/>
        <v>58145</v>
      </c>
      <c r="FW32" s="24">
        <f t="shared" si="16"/>
        <v>136749.6</v>
      </c>
      <c r="FX32" s="24">
        <f t="shared" si="16"/>
        <v>168406</v>
      </c>
      <c r="FY32" s="24">
        <f t="shared" si="16"/>
        <v>95485</v>
      </c>
      <c r="FZ32" s="24">
        <f t="shared" si="16"/>
        <v>39220</v>
      </c>
      <c r="GA32" s="24">
        <f t="shared" si="16"/>
        <v>341452.79999999999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49783736.799999997</v>
      </c>
      <c r="GI32" s="19"/>
      <c r="GJ32" s="19" t="s">
        <v>656</v>
      </c>
      <c r="GK32" s="114">
        <f>SUM(GK30:GK31)</f>
        <v>1223291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120915.12</v>
      </c>
      <c r="F33" s="24">
        <f t="shared" si="17"/>
        <v>485742.74</v>
      </c>
      <c r="G33" s="24">
        <f t="shared" si="17"/>
        <v>73273.91</v>
      </c>
      <c r="H33" s="24">
        <f t="shared" si="17"/>
        <v>552393.41</v>
      </c>
      <c r="I33" s="24">
        <f t="shared" si="17"/>
        <v>76280.78</v>
      </c>
      <c r="J33" s="24">
        <f t="shared" si="17"/>
        <v>53349.74</v>
      </c>
      <c r="K33" s="24">
        <f t="shared" si="17"/>
        <v>90476.35</v>
      </c>
      <c r="L33" s="24">
        <f t="shared" si="17"/>
        <v>49179.5</v>
      </c>
      <c r="M33" s="24">
        <f t="shared" si="17"/>
        <v>16414.37</v>
      </c>
      <c r="N33" s="24">
        <f t="shared" si="17"/>
        <v>17012.150000000001</v>
      </c>
      <c r="O33" s="24">
        <f t="shared" si="17"/>
        <v>18856.990000000002</v>
      </c>
      <c r="P33" s="24">
        <f t="shared" si="17"/>
        <v>934396.81</v>
      </c>
      <c r="Q33" s="24">
        <f t="shared" si="17"/>
        <v>251595.71</v>
      </c>
      <c r="R33" s="24">
        <f t="shared" si="17"/>
        <v>11746.14</v>
      </c>
      <c r="S33" s="24">
        <f t="shared" si="17"/>
        <v>563647.61</v>
      </c>
      <c r="T33" s="24">
        <f t="shared" si="17"/>
        <v>41735.769999999997</v>
      </c>
      <c r="U33" s="24">
        <f t="shared" si="17"/>
        <v>62547.23</v>
      </c>
      <c r="V33" s="24">
        <f t="shared" si="17"/>
        <v>29460.02</v>
      </c>
      <c r="W33" s="24">
        <f t="shared" si="17"/>
        <v>13307.52</v>
      </c>
      <c r="X33" s="24">
        <f t="shared" si="17"/>
        <v>20866.37</v>
      </c>
      <c r="Y33" s="24">
        <f t="shared" si="17"/>
        <v>5436.24</v>
      </c>
      <c r="Z33" s="24">
        <f t="shared" si="17"/>
        <v>7419.11</v>
      </c>
      <c r="AA33" s="24">
        <f t="shared" si="17"/>
        <v>12433.48</v>
      </c>
      <c r="AB33" s="24">
        <f t="shared" si="17"/>
        <v>16034.16</v>
      </c>
      <c r="AC33" s="24">
        <f t="shared" si="17"/>
        <v>668516.07999999996</v>
      </c>
      <c r="AD33" s="24">
        <f t="shared" si="17"/>
        <v>780790.03</v>
      </c>
      <c r="AE33" s="24">
        <f t="shared" si="17"/>
        <v>32128.91</v>
      </c>
      <c r="AF33" s="24">
        <f t="shared" si="17"/>
        <v>15962.21</v>
      </c>
      <c r="AG33" s="24">
        <f t="shared" si="17"/>
        <v>31413.17</v>
      </c>
      <c r="AH33" s="24">
        <f t="shared" si="17"/>
        <v>23134.78</v>
      </c>
      <c r="AI33" s="24">
        <f t="shared" si="17"/>
        <v>101730.94</v>
      </c>
      <c r="AJ33" s="24">
        <f t="shared" si="17"/>
        <v>34083</v>
      </c>
      <c r="AK33" s="24">
        <f t="shared" si="17"/>
        <v>16923.349999999999</v>
      </c>
      <c r="AL33" s="24">
        <f t="shared" si="17"/>
        <v>10268.450000000001</v>
      </c>
      <c r="AM33" s="24">
        <f t="shared" si="17"/>
        <v>26594.59</v>
      </c>
      <c r="AN33" s="24">
        <f t="shared" si="17"/>
        <v>11318.21</v>
      </c>
      <c r="AO33" s="24">
        <f t="shared" si="17"/>
        <v>20004.45</v>
      </c>
      <c r="AP33" s="24">
        <f t="shared" si="17"/>
        <v>19577.28</v>
      </c>
      <c r="AQ33" s="24">
        <f t="shared" si="17"/>
        <v>142194.28</v>
      </c>
      <c r="AR33" s="24">
        <f t="shared" si="17"/>
        <v>971936.16</v>
      </c>
      <c r="AS33" s="24">
        <f t="shared" si="17"/>
        <v>19746.099999999999</v>
      </c>
      <c r="AT33" s="24">
        <f t="shared" si="17"/>
        <v>1298025.1499999999</v>
      </c>
      <c r="AU33" s="24">
        <f t="shared" si="17"/>
        <v>139034.78</v>
      </c>
      <c r="AV33" s="24">
        <f t="shared" si="17"/>
        <v>90401.75</v>
      </c>
      <c r="AW33" s="24">
        <f t="shared" si="17"/>
        <v>176033.32</v>
      </c>
      <c r="AX33" s="24">
        <f t="shared" si="17"/>
        <v>39383.21</v>
      </c>
      <c r="AY33" s="24">
        <f t="shared" si="17"/>
        <v>10217.33</v>
      </c>
      <c r="AZ33" s="24">
        <f t="shared" si="17"/>
        <v>21526.22</v>
      </c>
      <c r="BA33" s="24">
        <f t="shared" si="17"/>
        <v>54264.07</v>
      </c>
      <c r="BB33" s="24">
        <f t="shared" si="17"/>
        <v>170160.51</v>
      </c>
      <c r="BC33" s="24">
        <f t="shared" si="17"/>
        <v>237435.81</v>
      </c>
      <c r="BD33" s="24">
        <f t="shared" si="17"/>
        <v>234265.64</v>
      </c>
      <c r="BE33" s="24">
        <f t="shared" si="17"/>
        <v>418820.54</v>
      </c>
      <c r="BF33" s="24">
        <f t="shared" si="17"/>
        <v>29853.3</v>
      </c>
      <c r="BG33" s="24">
        <f t="shared" si="17"/>
        <v>37339.82</v>
      </c>
      <c r="BH33" s="24">
        <f t="shared" si="17"/>
        <v>668836.94999999995</v>
      </c>
      <c r="BI33" s="24">
        <f t="shared" si="17"/>
        <v>85546.82</v>
      </c>
      <c r="BJ33" s="24">
        <f t="shared" si="17"/>
        <v>39233.32</v>
      </c>
      <c r="BK33" s="24">
        <f t="shared" si="17"/>
        <v>62351.06</v>
      </c>
      <c r="BL33" s="24">
        <f t="shared" si="17"/>
        <v>180345.65</v>
      </c>
      <c r="BM33" s="24">
        <f t="shared" si="17"/>
        <v>346254.2</v>
      </c>
      <c r="BN33" s="24">
        <f t="shared" si="17"/>
        <v>18278.939999999999</v>
      </c>
      <c r="BO33" s="24">
        <f t="shared" si="17"/>
        <v>51675.51</v>
      </c>
      <c r="BP33" s="24">
        <f t="shared" si="17"/>
        <v>68520.460000000006</v>
      </c>
      <c r="BQ33" s="24">
        <f t="shared" ref="BQ33:EB33" si="18">ROUND(BQ32*0.3787,2)</f>
        <v>73928.3</v>
      </c>
      <c r="BR33" s="24">
        <f t="shared" si="18"/>
        <v>22347.54</v>
      </c>
      <c r="BS33" s="24">
        <f t="shared" si="18"/>
        <v>95815.64</v>
      </c>
      <c r="BT33" s="24">
        <f t="shared" si="18"/>
        <v>141376.09</v>
      </c>
      <c r="BU33" s="24">
        <f t="shared" si="18"/>
        <v>28701.67</v>
      </c>
      <c r="BV33" s="24">
        <f t="shared" si="18"/>
        <v>28890.27</v>
      </c>
      <c r="BW33" s="24">
        <f t="shared" si="18"/>
        <v>19364.45</v>
      </c>
      <c r="BX33" s="24">
        <f t="shared" si="18"/>
        <v>43126.36</v>
      </c>
      <c r="BY33" s="24">
        <f t="shared" si="18"/>
        <v>52129.95</v>
      </c>
      <c r="BZ33" s="24">
        <f t="shared" si="18"/>
        <v>340.83</v>
      </c>
      <c r="CA33" s="24">
        <f t="shared" si="18"/>
        <v>34081.49</v>
      </c>
      <c r="CB33" s="24">
        <f t="shared" si="18"/>
        <v>5473.73</v>
      </c>
      <c r="CC33" s="24">
        <f t="shared" si="18"/>
        <v>28572.92</v>
      </c>
      <c r="CD33" s="24">
        <f t="shared" si="18"/>
        <v>1527978.76</v>
      </c>
      <c r="CE33" s="24">
        <f t="shared" si="18"/>
        <v>24660.94</v>
      </c>
      <c r="CF33" s="24">
        <f t="shared" si="18"/>
        <v>4920.83</v>
      </c>
      <c r="CG33" s="24">
        <f t="shared" si="18"/>
        <v>34492</v>
      </c>
      <c r="CH33" s="24">
        <f t="shared" si="18"/>
        <v>30022.58</v>
      </c>
      <c r="CI33" s="24">
        <f t="shared" si="18"/>
        <v>17916.3</v>
      </c>
      <c r="CJ33" s="24">
        <f t="shared" si="18"/>
        <v>13849.06</v>
      </c>
      <c r="CK33" s="24">
        <f t="shared" si="18"/>
        <v>31832.01</v>
      </c>
      <c r="CL33" s="24">
        <f t="shared" si="18"/>
        <v>19010.89</v>
      </c>
      <c r="CM33" s="24">
        <f t="shared" si="18"/>
        <v>131676.82999999999</v>
      </c>
      <c r="CN33" s="24">
        <f t="shared" si="18"/>
        <v>48960.23</v>
      </c>
      <c r="CO33" s="24">
        <f t="shared" si="18"/>
        <v>50613.29</v>
      </c>
      <c r="CP33" s="24">
        <f t="shared" si="18"/>
        <v>632989.48</v>
      </c>
      <c r="CQ33" s="24">
        <f t="shared" si="18"/>
        <v>409665.92</v>
      </c>
      <c r="CR33" s="24">
        <f t="shared" si="18"/>
        <v>35839.79</v>
      </c>
      <c r="CS33" s="24">
        <f t="shared" si="18"/>
        <v>14774.98</v>
      </c>
      <c r="CT33" s="24">
        <f t="shared" si="18"/>
        <v>12942.83</v>
      </c>
      <c r="CU33" s="24">
        <f t="shared" si="18"/>
        <v>19766.25</v>
      </c>
      <c r="CV33" s="24">
        <f t="shared" si="18"/>
        <v>8223.09</v>
      </c>
      <c r="CW33" s="24">
        <f t="shared" si="18"/>
        <v>38354.74</v>
      </c>
      <c r="CX33" s="24">
        <f t="shared" si="18"/>
        <v>23015.87</v>
      </c>
      <c r="CY33" s="24">
        <f t="shared" si="18"/>
        <v>22140.32</v>
      </c>
      <c r="CZ33" s="24">
        <f t="shared" si="18"/>
        <v>34335.21</v>
      </c>
      <c r="DA33" s="24">
        <f t="shared" si="18"/>
        <v>28112.79</v>
      </c>
      <c r="DB33" s="24">
        <f t="shared" si="18"/>
        <v>54237.41</v>
      </c>
      <c r="DC33" s="24">
        <f t="shared" si="18"/>
        <v>20128.66</v>
      </c>
      <c r="DD33" s="24">
        <f t="shared" si="18"/>
        <v>18036.72</v>
      </c>
      <c r="DE33" s="24">
        <f t="shared" si="18"/>
        <v>26564.29</v>
      </c>
      <c r="DF33" s="24">
        <f t="shared" si="18"/>
        <v>5632.03</v>
      </c>
      <c r="DG33" s="24">
        <f t="shared" si="18"/>
        <v>11334.49</v>
      </c>
      <c r="DH33" s="24">
        <f t="shared" si="18"/>
        <v>713731.35</v>
      </c>
      <c r="DI33" s="24">
        <f t="shared" si="18"/>
        <v>43091.14</v>
      </c>
      <c r="DJ33" s="24">
        <f t="shared" si="18"/>
        <v>77888.740000000005</v>
      </c>
      <c r="DK33" s="24">
        <f t="shared" si="18"/>
        <v>162362.32</v>
      </c>
      <c r="DL33" s="24">
        <f t="shared" si="18"/>
        <v>29564.28</v>
      </c>
      <c r="DM33" s="24">
        <f t="shared" si="18"/>
        <v>13026.52</v>
      </c>
      <c r="DN33" s="24">
        <f t="shared" si="18"/>
        <v>150274.22</v>
      </c>
      <c r="DO33" s="24">
        <f t="shared" si="18"/>
        <v>7089.26</v>
      </c>
      <c r="DP33" s="24">
        <f t="shared" si="18"/>
        <v>37536.74</v>
      </c>
      <c r="DQ33" s="24">
        <f t="shared" si="18"/>
        <v>75774.080000000002</v>
      </c>
      <c r="DR33" s="24">
        <f t="shared" si="18"/>
        <v>7961.79</v>
      </c>
      <c r="DS33" s="24">
        <f t="shared" si="18"/>
        <v>49662.720000000001</v>
      </c>
      <c r="DT33" s="24">
        <f t="shared" si="18"/>
        <v>16002.35</v>
      </c>
      <c r="DU33" s="24">
        <f t="shared" si="18"/>
        <v>12947</v>
      </c>
      <c r="DV33" s="24">
        <f t="shared" si="18"/>
        <v>2135.87</v>
      </c>
      <c r="DW33" s="24">
        <f t="shared" si="18"/>
        <v>28980.400000000001</v>
      </c>
      <c r="DX33" s="24">
        <f t="shared" si="18"/>
        <v>6362.16</v>
      </c>
      <c r="DY33" s="24">
        <f t="shared" si="18"/>
        <v>10561.19</v>
      </c>
      <c r="DZ33" s="24">
        <f t="shared" si="18"/>
        <v>3167.45</v>
      </c>
      <c r="EA33" s="24">
        <f t="shared" si="18"/>
        <v>13228.75</v>
      </c>
      <c r="EB33" s="24">
        <f t="shared" si="18"/>
        <v>94056.960000000006</v>
      </c>
      <c r="EC33" s="24">
        <f t="shared" ref="EC33:GF33" si="19">ROUND(EC32*0.3787,2)</f>
        <v>22576.58</v>
      </c>
      <c r="ED33" s="24">
        <f t="shared" si="19"/>
        <v>41163.18</v>
      </c>
      <c r="EE33" s="24">
        <f t="shared" si="19"/>
        <v>30230.11</v>
      </c>
      <c r="EF33" s="24">
        <f t="shared" si="19"/>
        <v>34067.089999999997</v>
      </c>
      <c r="EG33" s="24">
        <f t="shared" si="19"/>
        <v>11666.61</v>
      </c>
      <c r="EH33" s="24">
        <f t="shared" si="19"/>
        <v>21858.560000000001</v>
      </c>
      <c r="EI33" s="24">
        <f t="shared" si="19"/>
        <v>20831.53</v>
      </c>
      <c r="EJ33" s="24">
        <f t="shared" si="19"/>
        <v>7181.97</v>
      </c>
      <c r="EK33" s="24">
        <f t="shared" si="19"/>
        <v>141185.04</v>
      </c>
      <c r="EL33" s="24">
        <f t="shared" si="19"/>
        <v>274773.40000000002</v>
      </c>
      <c r="EM33" s="24">
        <f t="shared" si="19"/>
        <v>30420.97</v>
      </c>
      <c r="EN33" s="24">
        <f t="shared" si="19"/>
        <v>23574.080000000002</v>
      </c>
      <c r="EO33" s="24">
        <f t="shared" si="19"/>
        <v>30008.19</v>
      </c>
      <c r="EP33" s="24">
        <f t="shared" si="19"/>
        <v>12661.46</v>
      </c>
      <c r="EQ33" s="24">
        <f t="shared" si="19"/>
        <v>13694.55</v>
      </c>
      <c r="ER33" s="24">
        <f t="shared" si="19"/>
        <v>24713.02</v>
      </c>
      <c r="ES33" s="24">
        <f t="shared" si="19"/>
        <v>41960.87</v>
      </c>
      <c r="ET33" s="24">
        <f t="shared" si="19"/>
        <v>24212.560000000001</v>
      </c>
      <c r="EU33" s="24">
        <f t="shared" si="19"/>
        <v>14680.68</v>
      </c>
      <c r="EV33" s="24">
        <f t="shared" si="19"/>
        <v>15596.38</v>
      </c>
      <c r="EW33" s="24">
        <f t="shared" si="19"/>
        <v>21504.1</v>
      </c>
      <c r="EX33" s="24">
        <f t="shared" si="19"/>
        <v>0</v>
      </c>
      <c r="EY33" s="24">
        <f t="shared" si="19"/>
        <v>8029.95</v>
      </c>
      <c r="EZ33" s="24">
        <f t="shared" si="19"/>
        <v>8888.85</v>
      </c>
      <c r="FA33" s="24">
        <f t="shared" si="19"/>
        <v>9600.0499999999993</v>
      </c>
      <c r="FB33" s="24">
        <f t="shared" si="19"/>
        <v>7581.57</v>
      </c>
      <c r="FC33" s="24">
        <f t="shared" si="19"/>
        <v>96377.64</v>
      </c>
      <c r="FD33" s="24">
        <f t="shared" si="19"/>
        <v>27329.45</v>
      </c>
      <c r="FE33" s="24">
        <f t="shared" si="19"/>
        <v>119990.34</v>
      </c>
      <c r="FF33" s="24">
        <f t="shared" si="19"/>
        <v>36016.910000000003</v>
      </c>
      <c r="FG33" s="24">
        <f t="shared" si="19"/>
        <v>16980.150000000001</v>
      </c>
      <c r="FH33" s="24">
        <f t="shared" si="19"/>
        <v>12042.66</v>
      </c>
      <c r="FI33" s="24">
        <f t="shared" si="19"/>
        <v>15704.69</v>
      </c>
      <c r="FJ33" s="24">
        <f t="shared" si="19"/>
        <v>25959.89</v>
      </c>
      <c r="FK33" s="24">
        <f t="shared" si="19"/>
        <v>49142.38</v>
      </c>
      <c r="FL33" s="24">
        <f t="shared" si="19"/>
        <v>43250.57</v>
      </c>
      <c r="FM33" s="24">
        <f t="shared" si="19"/>
        <v>158607.13</v>
      </c>
      <c r="FN33" s="24">
        <f t="shared" si="19"/>
        <v>106642.53</v>
      </c>
      <c r="FO33" s="24">
        <f t="shared" si="19"/>
        <v>96139.05</v>
      </c>
      <c r="FP33" s="24">
        <f t="shared" si="19"/>
        <v>188218.33</v>
      </c>
      <c r="FQ33" s="24">
        <f t="shared" si="19"/>
        <v>46546.77</v>
      </c>
      <c r="FR33" s="24">
        <f t="shared" si="19"/>
        <v>59631.62</v>
      </c>
      <c r="FS33" s="24">
        <f t="shared" si="19"/>
        <v>83171.990000000005</v>
      </c>
      <c r="FT33" s="24">
        <f t="shared" si="19"/>
        <v>21858.560000000001</v>
      </c>
      <c r="FU33" s="24">
        <f t="shared" si="19"/>
        <v>28695.61</v>
      </c>
      <c r="FV33" s="24">
        <f t="shared" si="19"/>
        <v>22019.51</v>
      </c>
      <c r="FW33" s="24">
        <f t="shared" si="19"/>
        <v>51787.07</v>
      </c>
      <c r="FX33" s="24">
        <f t="shared" si="19"/>
        <v>63775.35</v>
      </c>
      <c r="FY33" s="24">
        <f t="shared" si="19"/>
        <v>36160.17</v>
      </c>
      <c r="FZ33" s="24">
        <f t="shared" si="19"/>
        <v>14852.61</v>
      </c>
      <c r="GA33" s="24">
        <f t="shared" si="19"/>
        <v>129308.18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18853101.210000001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2668769.88</v>
      </c>
      <c r="F34" s="24">
        <f t="shared" si="20"/>
        <v>9058689.6799999997</v>
      </c>
      <c r="G34" s="24">
        <f t="shared" si="20"/>
        <v>2023991.47</v>
      </c>
      <c r="H34" s="24">
        <f t="shared" si="20"/>
        <v>5959870.5899999999</v>
      </c>
      <c r="I34" s="24">
        <f t="shared" si="20"/>
        <v>336117.29000000004</v>
      </c>
      <c r="J34" s="24">
        <f t="shared" si="20"/>
        <v>163707.08000000002</v>
      </c>
      <c r="K34" s="24">
        <f t="shared" si="20"/>
        <v>2978628.85</v>
      </c>
      <c r="L34" s="24">
        <f t="shared" si="20"/>
        <v>435124.47</v>
      </c>
      <c r="M34" s="24">
        <f t="shared" si="20"/>
        <v>103175.86</v>
      </c>
      <c r="N34" s="24">
        <f t="shared" si="20"/>
        <v>690522.85</v>
      </c>
      <c r="O34" s="24">
        <f t="shared" si="20"/>
        <v>820974.8</v>
      </c>
      <c r="P34" s="24">
        <f t="shared" si="20"/>
        <v>19790998.540000003</v>
      </c>
      <c r="Q34" s="24">
        <f t="shared" si="20"/>
        <v>4399895.29</v>
      </c>
      <c r="R34" s="24">
        <f t="shared" si="20"/>
        <v>52542.31</v>
      </c>
      <c r="S34" s="24">
        <f t="shared" si="20"/>
        <v>7519951.1200000001</v>
      </c>
      <c r="T34" s="24">
        <f t="shared" si="20"/>
        <v>180634.88</v>
      </c>
      <c r="U34" s="24">
        <f t="shared" si="20"/>
        <v>524575.99</v>
      </c>
      <c r="V34" s="24">
        <f t="shared" si="20"/>
        <v>57033.76999999999</v>
      </c>
      <c r="W34" s="24">
        <f t="shared" si="20"/>
        <v>20248.749999999996</v>
      </c>
      <c r="X34" s="24">
        <f t="shared" si="20"/>
        <v>53350.91</v>
      </c>
      <c r="Y34" s="24">
        <f t="shared" si="20"/>
        <v>10291.16</v>
      </c>
      <c r="Z34" s="24">
        <f t="shared" si="20"/>
        <v>28039.47</v>
      </c>
      <c r="AA34" s="24">
        <f t="shared" si="20"/>
        <v>58267.680000000008</v>
      </c>
      <c r="AB34" s="24">
        <f t="shared" si="20"/>
        <v>99926</v>
      </c>
      <c r="AC34" s="24">
        <f t="shared" si="20"/>
        <v>8230005.2899999991</v>
      </c>
      <c r="AD34" s="24">
        <f t="shared" si="20"/>
        <v>13117446.970000001</v>
      </c>
      <c r="AE34" s="24">
        <f t="shared" si="20"/>
        <v>387662.09</v>
      </c>
      <c r="AF34" s="24">
        <f t="shared" si="20"/>
        <v>167838.36000000002</v>
      </c>
      <c r="AG34" s="24">
        <f t="shared" si="20"/>
        <v>123181.09000000001</v>
      </c>
      <c r="AH34" s="24">
        <f t="shared" si="20"/>
        <v>76158.12</v>
      </c>
      <c r="AI34" s="24">
        <f t="shared" si="20"/>
        <v>728294.69</v>
      </c>
      <c r="AJ34" s="24">
        <f t="shared" si="20"/>
        <v>307697.55</v>
      </c>
      <c r="AK34" s="24">
        <f t="shared" si="20"/>
        <v>102031.42000000001</v>
      </c>
      <c r="AL34" s="24">
        <f t="shared" si="20"/>
        <v>110462.48</v>
      </c>
      <c r="AM34" s="24">
        <f t="shared" si="20"/>
        <v>114710.11000000002</v>
      </c>
      <c r="AN34" s="24">
        <f t="shared" si="20"/>
        <v>92016.63</v>
      </c>
      <c r="AO34" s="24">
        <f t="shared" si="20"/>
        <v>76406.19</v>
      </c>
      <c r="AP34" s="24">
        <f t="shared" si="20"/>
        <v>131112.46</v>
      </c>
      <c r="AQ34" s="24">
        <f t="shared" si="20"/>
        <v>1042693.72</v>
      </c>
      <c r="AR34" s="24">
        <f t="shared" si="20"/>
        <v>25329535.07</v>
      </c>
      <c r="AS34" s="24">
        <f t="shared" si="20"/>
        <v>145873.07</v>
      </c>
      <c r="AT34" s="24">
        <f t="shared" si="20"/>
        <v>19346986.850000001</v>
      </c>
      <c r="AU34" s="24">
        <f t="shared" si="20"/>
        <v>2125865.1100000003</v>
      </c>
      <c r="AV34" s="24">
        <f t="shared" si="20"/>
        <v>743009.63</v>
      </c>
      <c r="AW34" s="24">
        <f t="shared" si="20"/>
        <v>-98447.94</v>
      </c>
      <c r="AX34" s="24">
        <f t="shared" si="20"/>
        <v>187473.64</v>
      </c>
      <c r="AY34" s="24">
        <f t="shared" si="20"/>
        <v>86080.97</v>
      </c>
      <c r="AZ34" s="24">
        <f t="shared" si="20"/>
        <v>-6037.9000000000015</v>
      </c>
      <c r="BA34" s="24">
        <f t="shared" si="20"/>
        <v>279036.17</v>
      </c>
      <c r="BB34" s="24">
        <f t="shared" si="20"/>
        <v>3033217.49</v>
      </c>
      <c r="BC34" s="24">
        <f t="shared" si="20"/>
        <v>3038618.9</v>
      </c>
      <c r="BD34" s="24">
        <f t="shared" si="20"/>
        <v>2927257.36</v>
      </c>
      <c r="BE34" s="24">
        <f t="shared" si="20"/>
        <v>4137362.74</v>
      </c>
      <c r="BF34" s="24">
        <f t="shared" si="20"/>
        <v>224787.32</v>
      </c>
      <c r="BG34" s="24">
        <f t="shared" si="20"/>
        <v>467317.75</v>
      </c>
      <c r="BH34" s="24">
        <f t="shared" si="20"/>
        <v>6592218.5499999998</v>
      </c>
      <c r="BI34" s="24">
        <f t="shared" si="20"/>
        <v>480696.85000000003</v>
      </c>
      <c r="BJ34" s="24">
        <f t="shared" si="20"/>
        <v>333086.74</v>
      </c>
      <c r="BK34" s="24">
        <f t="shared" si="20"/>
        <v>198025.83000000002</v>
      </c>
      <c r="BL34" s="24">
        <f t="shared" si="20"/>
        <v>2116025.35</v>
      </c>
      <c r="BM34" s="24">
        <f t="shared" si="20"/>
        <v>3815354.07</v>
      </c>
      <c r="BN34" s="24">
        <f t="shared" si="20"/>
        <v>78665.64</v>
      </c>
      <c r="BO34" s="24">
        <f t="shared" si="20"/>
        <v>146851.25999999998</v>
      </c>
      <c r="BP34" s="24">
        <f t="shared" si="20"/>
        <v>505011.25999999995</v>
      </c>
      <c r="BQ34" s="24">
        <f t="shared" ref="BQ34:EB34" si="21">+BQ27-BQ33</f>
        <v>639937.6399999999</v>
      </c>
      <c r="BR34" s="24">
        <f t="shared" si="21"/>
        <v>190082.00999999998</v>
      </c>
      <c r="BS34" s="24">
        <f t="shared" si="21"/>
        <v>1566296.36</v>
      </c>
      <c r="BT34" s="24">
        <f t="shared" si="21"/>
        <v>1177678.98</v>
      </c>
      <c r="BU34" s="24">
        <f t="shared" si="21"/>
        <v>236662.54000000004</v>
      </c>
      <c r="BV34" s="24">
        <f t="shared" si="21"/>
        <v>173862.90000000002</v>
      </c>
      <c r="BW34" s="24">
        <f t="shared" si="21"/>
        <v>95404.72</v>
      </c>
      <c r="BX34" s="24">
        <f t="shared" si="21"/>
        <v>390131.64</v>
      </c>
      <c r="BY34" s="24">
        <f t="shared" si="21"/>
        <v>438048.38</v>
      </c>
      <c r="BZ34" s="24">
        <f t="shared" si="21"/>
        <v>-25.829999999999984</v>
      </c>
      <c r="CA34" s="24">
        <f t="shared" si="21"/>
        <v>227003.80000000002</v>
      </c>
      <c r="CB34" s="24">
        <f t="shared" si="21"/>
        <v>25477.95</v>
      </c>
      <c r="CC34" s="24">
        <f t="shared" si="21"/>
        <v>104990.55</v>
      </c>
      <c r="CD34" s="24">
        <f t="shared" si="21"/>
        <v>20043966.139999997</v>
      </c>
      <c r="CE34" s="24">
        <f t="shared" si="21"/>
        <v>81369.94</v>
      </c>
      <c r="CF34" s="24">
        <f t="shared" si="21"/>
        <v>28077.65</v>
      </c>
      <c r="CG34" s="24">
        <f t="shared" si="21"/>
        <v>99086.950000000012</v>
      </c>
      <c r="CH34" s="24">
        <f t="shared" si="21"/>
        <v>68948.759999999995</v>
      </c>
      <c r="CI34" s="24">
        <f t="shared" si="21"/>
        <v>66195.16</v>
      </c>
      <c r="CJ34" s="24">
        <f t="shared" si="21"/>
        <v>21561.940000000002</v>
      </c>
      <c r="CK34" s="24">
        <f t="shared" si="21"/>
        <v>136119.69999999998</v>
      </c>
      <c r="CL34" s="24">
        <f t="shared" si="21"/>
        <v>308057.26999999996</v>
      </c>
      <c r="CM34" s="24">
        <f t="shared" si="21"/>
        <v>1413608.13</v>
      </c>
      <c r="CN34" s="24">
        <f t="shared" si="21"/>
        <v>645657.77</v>
      </c>
      <c r="CO34" s="24">
        <f t="shared" si="21"/>
        <v>393579.23000000004</v>
      </c>
      <c r="CP34" s="24">
        <f t="shared" si="21"/>
        <v>7035796.9499999993</v>
      </c>
      <c r="CQ34" s="24">
        <f t="shared" si="21"/>
        <v>4455313.08</v>
      </c>
      <c r="CR34" s="24">
        <f t="shared" si="21"/>
        <v>396646.12</v>
      </c>
      <c r="CS34" s="24">
        <f t="shared" si="21"/>
        <v>305577.14</v>
      </c>
      <c r="CT34" s="24">
        <f t="shared" si="21"/>
        <v>201920.49000000002</v>
      </c>
      <c r="CU34" s="24">
        <f t="shared" si="21"/>
        <v>130469.75</v>
      </c>
      <c r="CV34" s="24">
        <f t="shared" si="21"/>
        <v>62575.14</v>
      </c>
      <c r="CW34" s="24">
        <f t="shared" si="21"/>
        <v>21335.800000000003</v>
      </c>
      <c r="CX34" s="24">
        <f t="shared" si="21"/>
        <v>35838.130000000005</v>
      </c>
      <c r="CY34" s="24">
        <f t="shared" si="21"/>
        <v>55729.68</v>
      </c>
      <c r="CZ34" s="24">
        <f t="shared" si="21"/>
        <v>81010.87</v>
      </c>
      <c r="DA34" s="24">
        <f t="shared" si="21"/>
        <v>71787.81</v>
      </c>
      <c r="DB34" s="24">
        <f t="shared" si="21"/>
        <v>518305.78999999992</v>
      </c>
      <c r="DC34" s="24">
        <f t="shared" si="21"/>
        <v>94450.12</v>
      </c>
      <c r="DD34" s="24">
        <f t="shared" si="21"/>
        <v>100808.66</v>
      </c>
      <c r="DE34" s="24">
        <f t="shared" si="21"/>
        <v>120280.06999999998</v>
      </c>
      <c r="DF34" s="24">
        <f t="shared" si="21"/>
        <v>29221.919999999998</v>
      </c>
      <c r="DG34" s="24">
        <f t="shared" si="21"/>
        <v>63408.360000000008</v>
      </c>
      <c r="DH34" s="24">
        <f t="shared" si="21"/>
        <v>5034594.8500000006</v>
      </c>
      <c r="DI34" s="24">
        <f t="shared" si="21"/>
        <v>-4694.6900000000023</v>
      </c>
      <c r="DJ34" s="24">
        <f t="shared" si="21"/>
        <v>547437.32000000007</v>
      </c>
      <c r="DK34" s="24">
        <f t="shared" si="21"/>
        <v>841111.84000000008</v>
      </c>
      <c r="DL34" s="24">
        <f t="shared" si="21"/>
        <v>170119.72</v>
      </c>
      <c r="DM34" s="24">
        <f t="shared" si="21"/>
        <v>74356.25</v>
      </c>
      <c r="DN34" s="24">
        <f t="shared" si="21"/>
        <v>1318674.6900000002</v>
      </c>
      <c r="DO34" s="24">
        <f t="shared" si="21"/>
        <v>211509.21</v>
      </c>
      <c r="DP34" s="24">
        <f t="shared" si="21"/>
        <v>315977.34000000003</v>
      </c>
      <c r="DQ34" s="24">
        <f t="shared" si="21"/>
        <v>559760.70000000007</v>
      </c>
      <c r="DR34" s="24">
        <f t="shared" si="21"/>
        <v>126521.21</v>
      </c>
      <c r="DS34" s="24">
        <f t="shared" si="21"/>
        <v>134060.41</v>
      </c>
      <c r="DT34" s="24">
        <f t="shared" si="21"/>
        <v>233765.25999999998</v>
      </c>
      <c r="DU34" s="24">
        <f t="shared" si="21"/>
        <v>126843.34</v>
      </c>
      <c r="DV34" s="24">
        <f t="shared" si="21"/>
        <v>6789.0899999999992</v>
      </c>
      <c r="DW34" s="24">
        <f t="shared" si="21"/>
        <v>88127.209999999992</v>
      </c>
      <c r="DX34" s="24">
        <f t="shared" si="21"/>
        <v>25951.15</v>
      </c>
      <c r="DY34" s="24">
        <f t="shared" si="21"/>
        <v>43981.32</v>
      </c>
      <c r="DZ34" s="24">
        <f t="shared" si="21"/>
        <v>19637.43</v>
      </c>
      <c r="EA34" s="24">
        <f t="shared" si="21"/>
        <v>106273.25</v>
      </c>
      <c r="EB34" s="24">
        <f t="shared" si="21"/>
        <v>563758.03</v>
      </c>
      <c r="EC34" s="24">
        <f t="shared" ref="EC34:GF34" si="22">+EC27-EC33</f>
        <v>155553.39000000001</v>
      </c>
      <c r="ED34" s="24">
        <f t="shared" si="22"/>
        <v>182573.61000000002</v>
      </c>
      <c r="EE34" s="24">
        <f t="shared" si="22"/>
        <v>105129.89</v>
      </c>
      <c r="EF34" s="24">
        <f t="shared" si="22"/>
        <v>711715.91</v>
      </c>
      <c r="EG34" s="24">
        <f t="shared" si="22"/>
        <v>53120.39</v>
      </c>
      <c r="EH34" s="24">
        <f t="shared" si="22"/>
        <v>137246.65</v>
      </c>
      <c r="EI34" s="24">
        <f t="shared" si="22"/>
        <v>90527.16</v>
      </c>
      <c r="EJ34" s="24">
        <f t="shared" si="22"/>
        <v>51860.479999999996</v>
      </c>
      <c r="EK34" s="24">
        <f t="shared" si="22"/>
        <v>2803476.53</v>
      </c>
      <c r="EL34" s="24">
        <f t="shared" si="22"/>
        <v>2131800.2800000003</v>
      </c>
      <c r="EM34" s="24">
        <f t="shared" si="22"/>
        <v>106430.59</v>
      </c>
      <c r="EN34" s="24">
        <f t="shared" si="22"/>
        <v>106274.79</v>
      </c>
      <c r="EO34" s="24">
        <f t="shared" si="22"/>
        <v>121092.57</v>
      </c>
      <c r="EP34" s="24">
        <f t="shared" si="22"/>
        <v>166074.5</v>
      </c>
      <c r="EQ34" s="24">
        <f t="shared" si="22"/>
        <v>87237.119999999995</v>
      </c>
      <c r="ER34" s="24">
        <f t="shared" si="22"/>
        <v>83142.89</v>
      </c>
      <c r="ES34" s="24">
        <f t="shared" si="22"/>
        <v>633029.82999999996</v>
      </c>
      <c r="ET34" s="24">
        <f t="shared" si="22"/>
        <v>132216.46</v>
      </c>
      <c r="EU34" s="24">
        <f t="shared" si="22"/>
        <v>81924.010000000009</v>
      </c>
      <c r="EV34" s="24">
        <f t="shared" si="22"/>
        <v>129863.18</v>
      </c>
      <c r="EW34" s="24">
        <f t="shared" si="22"/>
        <v>151087.60999999999</v>
      </c>
      <c r="EX34" s="24">
        <f t="shared" si="22"/>
        <v>0</v>
      </c>
      <c r="EY34" s="24">
        <f t="shared" si="22"/>
        <v>73187.66</v>
      </c>
      <c r="EZ34" s="24">
        <f t="shared" si="22"/>
        <v>65561.11</v>
      </c>
      <c r="FA34" s="24">
        <f t="shared" si="22"/>
        <v>28437.820000000003</v>
      </c>
      <c r="FB34" s="24">
        <f t="shared" si="22"/>
        <v>35847.08</v>
      </c>
      <c r="FC34" s="24">
        <f t="shared" si="22"/>
        <v>1136858.3600000001</v>
      </c>
      <c r="FD34" s="24">
        <f t="shared" si="22"/>
        <v>192694.16999999998</v>
      </c>
      <c r="FE34" s="24">
        <f t="shared" si="22"/>
        <v>980285.59</v>
      </c>
      <c r="FF34" s="24">
        <f t="shared" si="22"/>
        <v>161614.71</v>
      </c>
      <c r="FG34" s="24">
        <f t="shared" si="22"/>
        <v>85224.320000000007</v>
      </c>
      <c r="FH34" s="24">
        <f t="shared" si="22"/>
        <v>93915.53</v>
      </c>
      <c r="FI34" s="24">
        <f t="shared" si="22"/>
        <v>63348.31</v>
      </c>
      <c r="FJ34" s="24">
        <f t="shared" si="22"/>
        <v>81286.22</v>
      </c>
      <c r="FK34" s="24">
        <f t="shared" si="22"/>
        <v>443038.83</v>
      </c>
      <c r="FL34" s="24">
        <f t="shared" si="22"/>
        <v>310636.01</v>
      </c>
      <c r="FM34" s="24">
        <f t="shared" si="22"/>
        <v>788561.87</v>
      </c>
      <c r="FN34" s="24">
        <f t="shared" si="22"/>
        <v>1107728.67</v>
      </c>
      <c r="FO34" s="24">
        <f t="shared" si="22"/>
        <v>833054.74</v>
      </c>
      <c r="FP34" s="24">
        <f t="shared" si="22"/>
        <v>4327064.53</v>
      </c>
      <c r="FQ34" s="24">
        <f t="shared" si="22"/>
        <v>470167.49</v>
      </c>
      <c r="FR34" s="24">
        <f t="shared" si="22"/>
        <v>789809.26</v>
      </c>
      <c r="FS34" s="24">
        <f t="shared" si="22"/>
        <v>346269.87</v>
      </c>
      <c r="FT34" s="24">
        <f t="shared" si="22"/>
        <v>85889.85</v>
      </c>
      <c r="FU34" s="24">
        <f t="shared" si="22"/>
        <v>100547.95</v>
      </c>
      <c r="FV34" s="24">
        <f t="shared" si="22"/>
        <v>64554.680000000008</v>
      </c>
      <c r="FW34" s="24">
        <f t="shared" si="22"/>
        <v>266680.98</v>
      </c>
      <c r="FX34" s="24">
        <f t="shared" si="22"/>
        <v>291602.53000000003</v>
      </c>
      <c r="FY34" s="24">
        <f t="shared" si="22"/>
        <v>143782.83000000002</v>
      </c>
      <c r="FZ34" s="24">
        <f t="shared" si="22"/>
        <v>40582.370000000003</v>
      </c>
      <c r="GA34" s="24">
        <f t="shared" si="22"/>
        <v>1374010.62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234977350.52999991</v>
      </c>
      <c r="GJ34" s="38" t="s">
        <v>552</v>
      </c>
      <c r="GK34" s="3">
        <v>20953632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903912.36</v>
      </c>
      <c r="F35" s="24">
        <f t="shared" si="23"/>
        <v>3068178.19</v>
      </c>
      <c r="G35" s="24">
        <f t="shared" si="23"/>
        <v>685525.91</v>
      </c>
      <c r="H35" s="24">
        <f t="shared" si="23"/>
        <v>2018608.17</v>
      </c>
      <c r="I35" s="24">
        <f t="shared" si="23"/>
        <v>113842.93</v>
      </c>
      <c r="J35" s="24">
        <f t="shared" si="23"/>
        <v>55447.59</v>
      </c>
      <c r="K35" s="24">
        <f t="shared" si="23"/>
        <v>1008861.59</v>
      </c>
      <c r="L35" s="24">
        <f t="shared" si="23"/>
        <v>147376.66</v>
      </c>
      <c r="M35" s="24">
        <f t="shared" si="23"/>
        <v>34945.660000000003</v>
      </c>
      <c r="N35" s="24">
        <f t="shared" si="23"/>
        <v>233880.09</v>
      </c>
      <c r="O35" s="24">
        <f t="shared" si="23"/>
        <v>278064.15999999997</v>
      </c>
      <c r="P35" s="24">
        <f t="shared" si="23"/>
        <v>6703211.21</v>
      </c>
      <c r="Q35" s="24">
        <f t="shared" si="23"/>
        <v>1490244.53</v>
      </c>
      <c r="R35" s="24">
        <f t="shared" si="23"/>
        <v>17796.080000000002</v>
      </c>
      <c r="S35" s="24">
        <f t="shared" si="23"/>
        <v>2547007.44</v>
      </c>
      <c r="T35" s="24">
        <f t="shared" si="23"/>
        <v>61181.03</v>
      </c>
      <c r="U35" s="24">
        <f t="shared" si="23"/>
        <v>177673.89</v>
      </c>
      <c r="V35" s="24">
        <f t="shared" si="23"/>
        <v>19317.34</v>
      </c>
      <c r="W35" s="24">
        <f t="shared" si="23"/>
        <v>6858.25</v>
      </c>
      <c r="X35" s="24">
        <f t="shared" si="23"/>
        <v>18069.95</v>
      </c>
      <c r="Y35" s="24">
        <f t="shared" si="23"/>
        <v>3485.62</v>
      </c>
      <c r="Z35" s="24">
        <f t="shared" si="23"/>
        <v>9496.9699999999993</v>
      </c>
      <c r="AA35" s="24">
        <f t="shared" si="23"/>
        <v>19735.259999999998</v>
      </c>
      <c r="AB35" s="24">
        <f t="shared" si="23"/>
        <v>33844.94</v>
      </c>
      <c r="AC35" s="24">
        <f t="shared" si="23"/>
        <v>2787502.79</v>
      </c>
      <c r="AD35" s="24">
        <f t="shared" si="23"/>
        <v>4442879.29</v>
      </c>
      <c r="AE35" s="24">
        <f t="shared" si="23"/>
        <v>131301.15</v>
      </c>
      <c r="AF35" s="24">
        <f t="shared" si="23"/>
        <v>56846.85</v>
      </c>
      <c r="AG35" s="24">
        <f t="shared" si="23"/>
        <v>41721.440000000002</v>
      </c>
      <c r="AH35" s="24">
        <f t="shared" si="23"/>
        <v>25794.76</v>
      </c>
      <c r="AI35" s="24">
        <f t="shared" si="23"/>
        <v>246673.41</v>
      </c>
      <c r="AJ35" s="24">
        <f t="shared" si="23"/>
        <v>104217.16</v>
      </c>
      <c r="AK35" s="24">
        <f t="shared" si="23"/>
        <v>34558.04</v>
      </c>
      <c r="AL35" s="24">
        <f t="shared" si="23"/>
        <v>37413.64</v>
      </c>
      <c r="AM35" s="24">
        <f t="shared" si="23"/>
        <v>38852.31</v>
      </c>
      <c r="AN35" s="24">
        <f t="shared" si="23"/>
        <v>31166.03</v>
      </c>
      <c r="AO35" s="24">
        <f t="shared" si="23"/>
        <v>25878.78</v>
      </c>
      <c r="AP35" s="24">
        <f t="shared" si="23"/>
        <v>44407.79</v>
      </c>
      <c r="AQ35" s="24">
        <f t="shared" si="23"/>
        <v>353160.36</v>
      </c>
      <c r="AR35" s="24">
        <f t="shared" si="23"/>
        <v>8579113.5299999993</v>
      </c>
      <c r="AS35" s="24">
        <f t="shared" si="23"/>
        <v>49407.21</v>
      </c>
      <c r="AT35" s="24">
        <f t="shared" si="23"/>
        <v>6552824.4500000002</v>
      </c>
      <c r="AU35" s="24">
        <f t="shared" si="23"/>
        <v>720030.51</v>
      </c>
      <c r="AV35" s="24">
        <f t="shared" si="23"/>
        <v>251657.36</v>
      </c>
      <c r="AW35" s="24">
        <f t="shared" si="23"/>
        <v>-33344.32</v>
      </c>
      <c r="AX35" s="24">
        <f t="shared" si="23"/>
        <v>63497.32</v>
      </c>
      <c r="AY35" s="24">
        <f t="shared" si="23"/>
        <v>29155.62</v>
      </c>
      <c r="AZ35" s="24">
        <f t="shared" si="23"/>
        <v>-2045.04</v>
      </c>
      <c r="BA35" s="24">
        <f t="shared" si="23"/>
        <v>94509.55</v>
      </c>
      <c r="BB35" s="24">
        <f t="shared" si="23"/>
        <v>1027350.76</v>
      </c>
      <c r="BC35" s="24">
        <f t="shared" si="23"/>
        <v>1029180.22</v>
      </c>
      <c r="BD35" s="24">
        <f t="shared" si="23"/>
        <v>991462.07</v>
      </c>
      <c r="BE35" s="24">
        <f t="shared" si="23"/>
        <v>1401324.76</v>
      </c>
      <c r="BF35" s="24">
        <f t="shared" si="23"/>
        <v>76135.47</v>
      </c>
      <c r="BG35" s="24">
        <f t="shared" si="23"/>
        <v>158280.51999999999</v>
      </c>
      <c r="BH35" s="24">
        <f t="shared" si="23"/>
        <v>2232784.42</v>
      </c>
      <c r="BI35" s="24">
        <f t="shared" si="23"/>
        <v>162812.01999999999</v>
      </c>
      <c r="BJ35" s="24">
        <f t="shared" si="23"/>
        <v>112816.48</v>
      </c>
      <c r="BK35" s="24">
        <f t="shared" si="23"/>
        <v>67071.350000000006</v>
      </c>
      <c r="BL35" s="24">
        <f t="shared" si="23"/>
        <v>716697.79</v>
      </c>
      <c r="BM35" s="24">
        <f t="shared" si="23"/>
        <v>1292260.42</v>
      </c>
      <c r="BN35" s="24">
        <f t="shared" si="23"/>
        <v>26644.05</v>
      </c>
      <c r="BO35" s="24">
        <f t="shared" si="23"/>
        <v>49738.52</v>
      </c>
      <c r="BP35" s="24">
        <f t="shared" si="23"/>
        <v>171047.31</v>
      </c>
      <c r="BQ35" s="24">
        <f t="shared" ref="BQ35:EB35" si="24">ROUND(BQ34*0.3387,2)</f>
        <v>216746.88</v>
      </c>
      <c r="BR35" s="24">
        <f t="shared" si="24"/>
        <v>64380.78</v>
      </c>
      <c r="BS35" s="24">
        <f t="shared" si="24"/>
        <v>530504.57999999996</v>
      </c>
      <c r="BT35" s="24">
        <f t="shared" si="24"/>
        <v>398879.87</v>
      </c>
      <c r="BU35" s="24">
        <f t="shared" si="24"/>
        <v>80157.600000000006</v>
      </c>
      <c r="BV35" s="24">
        <f t="shared" si="24"/>
        <v>58887.360000000001</v>
      </c>
      <c r="BW35" s="24">
        <f t="shared" si="24"/>
        <v>32313.58</v>
      </c>
      <c r="BX35" s="24">
        <f t="shared" si="24"/>
        <v>132137.59</v>
      </c>
      <c r="BY35" s="24">
        <f t="shared" si="24"/>
        <v>148366.99</v>
      </c>
      <c r="BZ35" s="24">
        <f t="shared" si="24"/>
        <v>-8.75</v>
      </c>
      <c r="CA35" s="24">
        <f t="shared" si="24"/>
        <v>76886.19</v>
      </c>
      <c r="CB35" s="24">
        <f t="shared" si="24"/>
        <v>8629.3799999999992</v>
      </c>
      <c r="CC35" s="24">
        <f t="shared" si="24"/>
        <v>35560.300000000003</v>
      </c>
      <c r="CD35" s="24">
        <f t="shared" si="24"/>
        <v>6788891.3300000001</v>
      </c>
      <c r="CE35" s="24">
        <f t="shared" si="24"/>
        <v>27560</v>
      </c>
      <c r="CF35" s="24">
        <f t="shared" si="24"/>
        <v>9509.9</v>
      </c>
      <c r="CG35" s="24">
        <f t="shared" si="24"/>
        <v>33560.75</v>
      </c>
      <c r="CH35" s="24">
        <f t="shared" si="24"/>
        <v>23352.95</v>
      </c>
      <c r="CI35" s="24">
        <f t="shared" si="24"/>
        <v>22420.3</v>
      </c>
      <c r="CJ35" s="24">
        <f t="shared" si="24"/>
        <v>7303.03</v>
      </c>
      <c r="CK35" s="24">
        <f t="shared" si="24"/>
        <v>46103.74</v>
      </c>
      <c r="CL35" s="24">
        <f t="shared" si="24"/>
        <v>104339</v>
      </c>
      <c r="CM35" s="24">
        <f t="shared" si="24"/>
        <v>478789.07</v>
      </c>
      <c r="CN35" s="24">
        <f t="shared" si="24"/>
        <v>218684.29</v>
      </c>
      <c r="CO35" s="24">
        <f t="shared" si="24"/>
        <v>133305.29</v>
      </c>
      <c r="CP35" s="24">
        <f t="shared" si="24"/>
        <v>2383024.4300000002</v>
      </c>
      <c r="CQ35" s="24">
        <f t="shared" si="24"/>
        <v>1509014.54</v>
      </c>
      <c r="CR35" s="24">
        <f t="shared" si="24"/>
        <v>134344.04</v>
      </c>
      <c r="CS35" s="24">
        <f t="shared" si="24"/>
        <v>103498.98</v>
      </c>
      <c r="CT35" s="24">
        <f t="shared" si="24"/>
        <v>68390.47</v>
      </c>
      <c r="CU35" s="24">
        <f t="shared" si="24"/>
        <v>44190.1</v>
      </c>
      <c r="CV35" s="24">
        <f t="shared" si="24"/>
        <v>21194.2</v>
      </c>
      <c r="CW35" s="24">
        <f t="shared" si="24"/>
        <v>7226.44</v>
      </c>
      <c r="CX35" s="24">
        <f t="shared" si="24"/>
        <v>12138.37</v>
      </c>
      <c r="CY35" s="24">
        <f t="shared" si="24"/>
        <v>18875.64</v>
      </c>
      <c r="CZ35" s="24">
        <f t="shared" si="24"/>
        <v>27438.38</v>
      </c>
      <c r="DA35" s="24">
        <f t="shared" si="24"/>
        <v>24314.53</v>
      </c>
      <c r="DB35" s="24">
        <f t="shared" si="24"/>
        <v>175550.17</v>
      </c>
      <c r="DC35" s="24">
        <f t="shared" si="24"/>
        <v>31990.26</v>
      </c>
      <c r="DD35" s="24">
        <f t="shared" si="24"/>
        <v>34143.89</v>
      </c>
      <c r="DE35" s="24">
        <f t="shared" si="24"/>
        <v>40738.86</v>
      </c>
      <c r="DF35" s="24">
        <f t="shared" si="24"/>
        <v>9897.4599999999991</v>
      </c>
      <c r="DG35" s="24">
        <f t="shared" si="24"/>
        <v>21476.41</v>
      </c>
      <c r="DH35" s="24">
        <f t="shared" si="24"/>
        <v>1705217.28</v>
      </c>
      <c r="DI35" s="24">
        <f t="shared" si="24"/>
        <v>-1590.09</v>
      </c>
      <c r="DJ35" s="24">
        <f t="shared" si="24"/>
        <v>185417.02</v>
      </c>
      <c r="DK35" s="24">
        <f t="shared" si="24"/>
        <v>284884.58</v>
      </c>
      <c r="DL35" s="24">
        <f t="shared" si="24"/>
        <v>57619.55</v>
      </c>
      <c r="DM35" s="24">
        <f t="shared" si="24"/>
        <v>25184.46</v>
      </c>
      <c r="DN35" s="24">
        <f t="shared" si="24"/>
        <v>446635.12</v>
      </c>
      <c r="DO35" s="24">
        <f t="shared" si="24"/>
        <v>71638.17</v>
      </c>
      <c r="DP35" s="24">
        <f t="shared" si="24"/>
        <v>107021.53</v>
      </c>
      <c r="DQ35" s="24">
        <f t="shared" si="24"/>
        <v>189590.95</v>
      </c>
      <c r="DR35" s="24">
        <f t="shared" si="24"/>
        <v>42852.73</v>
      </c>
      <c r="DS35" s="24">
        <f t="shared" si="24"/>
        <v>45406.26</v>
      </c>
      <c r="DT35" s="24">
        <f t="shared" si="24"/>
        <v>79176.289999999994</v>
      </c>
      <c r="DU35" s="24">
        <f t="shared" si="24"/>
        <v>42961.84</v>
      </c>
      <c r="DV35" s="24">
        <f t="shared" si="24"/>
        <v>2299.46</v>
      </c>
      <c r="DW35" s="24">
        <f t="shared" si="24"/>
        <v>29848.69</v>
      </c>
      <c r="DX35" s="24">
        <f t="shared" si="24"/>
        <v>8789.65</v>
      </c>
      <c r="DY35" s="24">
        <f t="shared" si="24"/>
        <v>14896.47</v>
      </c>
      <c r="DZ35" s="24">
        <f t="shared" si="24"/>
        <v>6651.2</v>
      </c>
      <c r="EA35" s="24">
        <f t="shared" si="24"/>
        <v>35994.75</v>
      </c>
      <c r="EB35" s="24">
        <f t="shared" si="24"/>
        <v>190944.84</v>
      </c>
      <c r="EC35" s="24">
        <f t="shared" ref="EC35:GF35" si="25">ROUND(EC34*0.3387,2)</f>
        <v>52685.93</v>
      </c>
      <c r="ED35" s="24">
        <f t="shared" si="25"/>
        <v>61837.68</v>
      </c>
      <c r="EE35" s="24">
        <f t="shared" si="25"/>
        <v>35607.49</v>
      </c>
      <c r="EF35" s="24">
        <f t="shared" si="25"/>
        <v>241058.18</v>
      </c>
      <c r="EG35" s="24">
        <f t="shared" si="25"/>
        <v>17991.88</v>
      </c>
      <c r="EH35" s="24">
        <f t="shared" si="25"/>
        <v>46485.440000000002</v>
      </c>
      <c r="EI35" s="24">
        <f t="shared" si="25"/>
        <v>30661.55</v>
      </c>
      <c r="EJ35" s="24">
        <f t="shared" si="25"/>
        <v>17565.14</v>
      </c>
      <c r="EK35" s="24">
        <f t="shared" si="25"/>
        <v>949537.5</v>
      </c>
      <c r="EL35" s="24">
        <f t="shared" si="25"/>
        <v>722040.75</v>
      </c>
      <c r="EM35" s="24">
        <f t="shared" si="25"/>
        <v>36048.04</v>
      </c>
      <c r="EN35" s="24">
        <f t="shared" si="25"/>
        <v>35995.269999999997</v>
      </c>
      <c r="EO35" s="24">
        <f t="shared" si="25"/>
        <v>41014.050000000003</v>
      </c>
      <c r="EP35" s="24">
        <f t="shared" si="25"/>
        <v>56249.43</v>
      </c>
      <c r="EQ35" s="24">
        <f t="shared" si="25"/>
        <v>29547.21</v>
      </c>
      <c r="ER35" s="24">
        <f t="shared" si="25"/>
        <v>28160.5</v>
      </c>
      <c r="ES35" s="24">
        <f t="shared" si="25"/>
        <v>214407.2</v>
      </c>
      <c r="ET35" s="24">
        <f t="shared" si="25"/>
        <v>44781.72</v>
      </c>
      <c r="EU35" s="24">
        <f t="shared" si="25"/>
        <v>27747.66</v>
      </c>
      <c r="EV35" s="24">
        <f t="shared" si="25"/>
        <v>43984.66</v>
      </c>
      <c r="EW35" s="24">
        <f t="shared" si="25"/>
        <v>51173.37</v>
      </c>
      <c r="EX35" s="24">
        <f t="shared" si="25"/>
        <v>0</v>
      </c>
      <c r="EY35" s="24">
        <f t="shared" si="25"/>
        <v>24788.66</v>
      </c>
      <c r="EZ35" s="24">
        <f t="shared" si="25"/>
        <v>22205.55</v>
      </c>
      <c r="FA35" s="24">
        <f t="shared" si="25"/>
        <v>9631.89</v>
      </c>
      <c r="FB35" s="24">
        <f t="shared" si="25"/>
        <v>12141.41</v>
      </c>
      <c r="FC35" s="24">
        <f t="shared" si="25"/>
        <v>385053.93</v>
      </c>
      <c r="FD35" s="24">
        <f t="shared" si="25"/>
        <v>65265.52</v>
      </c>
      <c r="FE35" s="24">
        <f t="shared" si="25"/>
        <v>332022.73</v>
      </c>
      <c r="FF35" s="24">
        <f t="shared" si="25"/>
        <v>54738.9</v>
      </c>
      <c r="FG35" s="24">
        <f t="shared" si="25"/>
        <v>28865.48</v>
      </c>
      <c r="FH35" s="24">
        <f t="shared" si="25"/>
        <v>31809.19</v>
      </c>
      <c r="FI35" s="24">
        <f t="shared" si="25"/>
        <v>21456.07</v>
      </c>
      <c r="FJ35" s="24">
        <f t="shared" si="25"/>
        <v>27531.64</v>
      </c>
      <c r="FK35" s="24">
        <f t="shared" si="25"/>
        <v>150057.25</v>
      </c>
      <c r="FL35" s="24">
        <f t="shared" si="25"/>
        <v>105212.42</v>
      </c>
      <c r="FM35" s="24">
        <f t="shared" si="25"/>
        <v>267085.90999999997</v>
      </c>
      <c r="FN35" s="24">
        <f t="shared" si="25"/>
        <v>375187.7</v>
      </c>
      <c r="FO35" s="24">
        <f t="shared" si="25"/>
        <v>282155.64</v>
      </c>
      <c r="FP35" s="24">
        <f t="shared" si="25"/>
        <v>1465576.76</v>
      </c>
      <c r="FQ35" s="24">
        <f t="shared" si="25"/>
        <v>159245.73000000001</v>
      </c>
      <c r="FR35" s="24">
        <f t="shared" si="25"/>
        <v>267508.40000000002</v>
      </c>
      <c r="FS35" s="24">
        <f t="shared" si="25"/>
        <v>117281.60000000001</v>
      </c>
      <c r="FT35" s="24">
        <f t="shared" si="25"/>
        <v>29090.89</v>
      </c>
      <c r="FU35" s="24">
        <f t="shared" si="25"/>
        <v>34055.589999999997</v>
      </c>
      <c r="FV35" s="24">
        <f t="shared" si="25"/>
        <v>21864.67</v>
      </c>
      <c r="FW35" s="24">
        <f t="shared" si="25"/>
        <v>90324.85</v>
      </c>
      <c r="FX35" s="24">
        <f t="shared" si="25"/>
        <v>98765.78</v>
      </c>
      <c r="FY35" s="24">
        <f t="shared" si="25"/>
        <v>48699.24</v>
      </c>
      <c r="FZ35" s="24">
        <f t="shared" si="25"/>
        <v>13745.25</v>
      </c>
      <c r="GA35" s="24">
        <f t="shared" si="25"/>
        <v>465377.4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79586828.590000048</v>
      </c>
      <c r="GJ35" s="38" t="s">
        <v>555</v>
      </c>
      <c r="GK35" s="3">
        <v>36922227</v>
      </c>
      <c r="GL35" s="38" t="s">
        <v>553</v>
      </c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6">+E33+E35</f>
        <v>1024827.48</v>
      </c>
      <c r="F36" s="24">
        <f t="shared" si="26"/>
        <v>3553920.9299999997</v>
      </c>
      <c r="G36" s="24">
        <f t="shared" si="26"/>
        <v>758799.82000000007</v>
      </c>
      <c r="H36" s="24">
        <f t="shared" si="26"/>
        <v>2571001.58</v>
      </c>
      <c r="I36" s="24">
        <f t="shared" si="26"/>
        <v>190123.71</v>
      </c>
      <c r="J36" s="24">
        <f t="shared" si="26"/>
        <v>108797.32999999999</v>
      </c>
      <c r="K36" s="24">
        <f t="shared" si="26"/>
        <v>1099337.94</v>
      </c>
      <c r="L36" s="24">
        <f t="shared" si="26"/>
        <v>196556.16</v>
      </c>
      <c r="M36" s="24">
        <f t="shared" si="26"/>
        <v>51360.03</v>
      </c>
      <c r="N36" s="24">
        <f t="shared" si="26"/>
        <v>250892.24</v>
      </c>
      <c r="O36" s="24">
        <f t="shared" si="26"/>
        <v>296921.14999999997</v>
      </c>
      <c r="P36" s="24">
        <f t="shared" si="26"/>
        <v>7637608.0199999996</v>
      </c>
      <c r="Q36" s="24">
        <f t="shared" si="26"/>
        <v>1741840.24</v>
      </c>
      <c r="R36" s="24">
        <f t="shared" si="26"/>
        <v>29542.22</v>
      </c>
      <c r="S36" s="24">
        <f t="shared" si="26"/>
        <v>3110655.05</v>
      </c>
      <c r="T36" s="24">
        <f t="shared" si="26"/>
        <v>102916.79999999999</v>
      </c>
      <c r="U36" s="24">
        <f t="shared" si="26"/>
        <v>240221.12000000002</v>
      </c>
      <c r="V36" s="24">
        <f t="shared" si="26"/>
        <v>48777.36</v>
      </c>
      <c r="W36" s="24">
        <f t="shared" si="26"/>
        <v>20165.77</v>
      </c>
      <c r="X36" s="24">
        <f t="shared" si="26"/>
        <v>38936.32</v>
      </c>
      <c r="Y36" s="24">
        <f t="shared" si="26"/>
        <v>8921.86</v>
      </c>
      <c r="Z36" s="24">
        <f t="shared" si="26"/>
        <v>16916.079999999998</v>
      </c>
      <c r="AA36" s="24">
        <f t="shared" si="26"/>
        <v>32168.739999999998</v>
      </c>
      <c r="AB36" s="24">
        <f t="shared" si="26"/>
        <v>49879.100000000006</v>
      </c>
      <c r="AC36" s="24">
        <f t="shared" si="26"/>
        <v>3456018.87</v>
      </c>
      <c r="AD36" s="24">
        <f t="shared" si="26"/>
        <v>5223669.32</v>
      </c>
      <c r="AE36" s="24">
        <f t="shared" si="26"/>
        <v>163430.06</v>
      </c>
      <c r="AF36" s="24">
        <f t="shared" si="26"/>
        <v>72809.06</v>
      </c>
      <c r="AG36" s="24">
        <f t="shared" si="26"/>
        <v>73134.61</v>
      </c>
      <c r="AH36" s="24">
        <f t="shared" si="26"/>
        <v>48929.539999999994</v>
      </c>
      <c r="AI36" s="24">
        <f t="shared" si="26"/>
        <v>348404.35</v>
      </c>
      <c r="AJ36" s="24">
        <f t="shared" si="26"/>
        <v>138300.16</v>
      </c>
      <c r="AK36" s="24">
        <f t="shared" si="26"/>
        <v>51481.39</v>
      </c>
      <c r="AL36" s="24">
        <f t="shared" si="26"/>
        <v>47682.09</v>
      </c>
      <c r="AM36" s="24">
        <f t="shared" si="26"/>
        <v>65446.899999999994</v>
      </c>
      <c r="AN36" s="24">
        <f t="shared" si="26"/>
        <v>42484.24</v>
      </c>
      <c r="AO36" s="24">
        <f t="shared" si="26"/>
        <v>45883.229999999996</v>
      </c>
      <c r="AP36" s="24">
        <f t="shared" si="26"/>
        <v>63985.07</v>
      </c>
      <c r="AQ36" s="24">
        <f t="shared" si="26"/>
        <v>495354.64</v>
      </c>
      <c r="AR36" s="24">
        <f t="shared" si="26"/>
        <v>9551049.6899999995</v>
      </c>
      <c r="AS36" s="24">
        <f t="shared" si="26"/>
        <v>69153.31</v>
      </c>
      <c r="AT36" s="24">
        <f t="shared" si="26"/>
        <v>7850849.5999999996</v>
      </c>
      <c r="AU36" s="24">
        <f t="shared" si="26"/>
        <v>859065.29</v>
      </c>
      <c r="AV36" s="24">
        <f t="shared" si="26"/>
        <v>342059.11</v>
      </c>
      <c r="AW36" s="24">
        <f t="shared" si="26"/>
        <v>142689</v>
      </c>
      <c r="AX36" s="24">
        <f t="shared" si="26"/>
        <v>102880.53</v>
      </c>
      <c r="AY36" s="24">
        <f t="shared" si="26"/>
        <v>39372.949999999997</v>
      </c>
      <c r="AZ36" s="24">
        <f t="shared" si="26"/>
        <v>19481.18</v>
      </c>
      <c r="BA36" s="24">
        <f t="shared" si="26"/>
        <v>148773.62</v>
      </c>
      <c r="BB36" s="24">
        <f t="shared" si="26"/>
        <v>1197511.27</v>
      </c>
      <c r="BC36" s="24">
        <f t="shared" si="26"/>
        <v>1266616.03</v>
      </c>
      <c r="BD36" s="24">
        <f t="shared" si="26"/>
        <v>1225727.71</v>
      </c>
      <c r="BE36" s="24">
        <f t="shared" si="26"/>
        <v>1820145.3</v>
      </c>
      <c r="BF36" s="24">
        <f t="shared" si="26"/>
        <v>105988.77</v>
      </c>
      <c r="BG36" s="24">
        <f t="shared" si="26"/>
        <v>195620.34</v>
      </c>
      <c r="BH36" s="24">
        <f t="shared" si="26"/>
        <v>2901621.37</v>
      </c>
      <c r="BI36" s="24">
        <f t="shared" si="26"/>
        <v>248358.84</v>
      </c>
      <c r="BJ36" s="24">
        <f t="shared" si="26"/>
        <v>152049.79999999999</v>
      </c>
      <c r="BK36" s="24">
        <f t="shared" si="26"/>
        <v>129422.41</v>
      </c>
      <c r="BL36" s="24">
        <f t="shared" si="26"/>
        <v>897043.44000000006</v>
      </c>
      <c r="BM36" s="24">
        <f t="shared" si="26"/>
        <v>1638514.6199999999</v>
      </c>
      <c r="BN36" s="24">
        <f t="shared" si="26"/>
        <v>44922.99</v>
      </c>
      <c r="BO36" s="24">
        <f t="shared" si="26"/>
        <v>101414.03</v>
      </c>
      <c r="BP36" s="24">
        <f t="shared" si="26"/>
        <v>239567.77000000002</v>
      </c>
      <c r="BQ36" s="24">
        <f t="shared" ref="BQ36:EB36" si="27">+BQ33+BQ35</f>
        <v>290675.18</v>
      </c>
      <c r="BR36" s="24">
        <f t="shared" si="27"/>
        <v>86728.320000000007</v>
      </c>
      <c r="BS36" s="24">
        <f t="shared" si="27"/>
        <v>626320.22</v>
      </c>
      <c r="BT36" s="24">
        <f t="shared" si="27"/>
        <v>540255.96</v>
      </c>
      <c r="BU36" s="24">
        <f t="shared" si="27"/>
        <v>108859.27</v>
      </c>
      <c r="BV36" s="24">
        <f t="shared" si="27"/>
        <v>87777.63</v>
      </c>
      <c r="BW36" s="24">
        <f t="shared" si="27"/>
        <v>51678.03</v>
      </c>
      <c r="BX36" s="24">
        <f t="shared" si="27"/>
        <v>175263.95</v>
      </c>
      <c r="BY36" s="24">
        <f t="shared" si="27"/>
        <v>200496.94</v>
      </c>
      <c r="BZ36" s="24">
        <f t="shared" si="27"/>
        <v>332.08</v>
      </c>
      <c r="CA36" s="24">
        <f t="shared" si="27"/>
        <v>110967.67999999999</v>
      </c>
      <c r="CB36" s="24">
        <f t="shared" si="27"/>
        <v>14103.109999999999</v>
      </c>
      <c r="CC36" s="24">
        <f t="shared" si="27"/>
        <v>64133.22</v>
      </c>
      <c r="CD36" s="24">
        <f t="shared" si="27"/>
        <v>8316870.0899999999</v>
      </c>
      <c r="CE36" s="24">
        <f t="shared" si="27"/>
        <v>52220.94</v>
      </c>
      <c r="CF36" s="24">
        <f t="shared" si="27"/>
        <v>14430.73</v>
      </c>
      <c r="CG36" s="24">
        <f t="shared" si="27"/>
        <v>68052.75</v>
      </c>
      <c r="CH36" s="24">
        <f t="shared" si="27"/>
        <v>53375.53</v>
      </c>
      <c r="CI36" s="24">
        <f t="shared" si="27"/>
        <v>40336.6</v>
      </c>
      <c r="CJ36" s="24">
        <f t="shared" si="27"/>
        <v>21152.09</v>
      </c>
      <c r="CK36" s="24">
        <f t="shared" si="27"/>
        <v>77935.75</v>
      </c>
      <c r="CL36" s="24">
        <f t="shared" si="27"/>
        <v>123349.89</v>
      </c>
      <c r="CM36" s="24">
        <f t="shared" si="27"/>
        <v>610465.9</v>
      </c>
      <c r="CN36" s="24">
        <f t="shared" si="27"/>
        <v>267644.52</v>
      </c>
      <c r="CO36" s="24">
        <f t="shared" si="27"/>
        <v>183918.58000000002</v>
      </c>
      <c r="CP36" s="24">
        <f t="shared" si="27"/>
        <v>3016013.91</v>
      </c>
      <c r="CQ36" s="24">
        <f t="shared" si="27"/>
        <v>1918680.46</v>
      </c>
      <c r="CR36" s="24">
        <f t="shared" si="27"/>
        <v>170183.83000000002</v>
      </c>
      <c r="CS36" s="24">
        <f t="shared" si="27"/>
        <v>118273.95999999999</v>
      </c>
      <c r="CT36" s="24">
        <f t="shared" si="27"/>
        <v>81333.3</v>
      </c>
      <c r="CU36" s="24">
        <f t="shared" si="27"/>
        <v>63956.35</v>
      </c>
      <c r="CV36" s="24">
        <f t="shared" si="27"/>
        <v>29417.29</v>
      </c>
      <c r="CW36" s="24">
        <f t="shared" si="27"/>
        <v>45581.18</v>
      </c>
      <c r="CX36" s="24">
        <f t="shared" si="27"/>
        <v>35154.239999999998</v>
      </c>
      <c r="CY36" s="24">
        <f t="shared" si="27"/>
        <v>41015.96</v>
      </c>
      <c r="CZ36" s="24">
        <f t="shared" si="27"/>
        <v>61773.59</v>
      </c>
      <c r="DA36" s="24">
        <f t="shared" si="27"/>
        <v>52427.32</v>
      </c>
      <c r="DB36" s="24">
        <f t="shared" si="27"/>
        <v>229787.58000000002</v>
      </c>
      <c r="DC36" s="24">
        <f t="shared" si="27"/>
        <v>52118.92</v>
      </c>
      <c r="DD36" s="24">
        <f t="shared" si="27"/>
        <v>52180.61</v>
      </c>
      <c r="DE36" s="24">
        <f t="shared" si="27"/>
        <v>67303.149999999994</v>
      </c>
      <c r="DF36" s="24">
        <f t="shared" si="27"/>
        <v>15529.489999999998</v>
      </c>
      <c r="DG36" s="24">
        <f t="shared" si="27"/>
        <v>32810.9</v>
      </c>
      <c r="DH36" s="24">
        <f t="shared" si="27"/>
        <v>2418948.63</v>
      </c>
      <c r="DI36" s="24">
        <f t="shared" si="27"/>
        <v>41501.050000000003</v>
      </c>
      <c r="DJ36" s="24">
        <f t="shared" si="27"/>
        <v>263305.76</v>
      </c>
      <c r="DK36" s="24">
        <f t="shared" si="27"/>
        <v>447246.9</v>
      </c>
      <c r="DL36" s="24">
        <f t="shared" si="27"/>
        <v>87183.83</v>
      </c>
      <c r="DM36" s="24">
        <f t="shared" si="27"/>
        <v>38210.979999999996</v>
      </c>
      <c r="DN36" s="24">
        <f t="shared" si="27"/>
        <v>596909.34</v>
      </c>
      <c r="DO36" s="24">
        <f t="shared" si="27"/>
        <v>78727.429999999993</v>
      </c>
      <c r="DP36" s="24">
        <f t="shared" si="27"/>
        <v>144558.26999999999</v>
      </c>
      <c r="DQ36" s="24">
        <f t="shared" si="27"/>
        <v>265365.03000000003</v>
      </c>
      <c r="DR36" s="24">
        <f t="shared" si="27"/>
        <v>50814.520000000004</v>
      </c>
      <c r="DS36" s="24">
        <f t="shared" si="27"/>
        <v>95068.98000000001</v>
      </c>
      <c r="DT36" s="24">
        <f t="shared" si="27"/>
        <v>95178.64</v>
      </c>
      <c r="DU36" s="24">
        <f t="shared" si="27"/>
        <v>55908.84</v>
      </c>
      <c r="DV36" s="24">
        <f t="shared" si="27"/>
        <v>4435.33</v>
      </c>
      <c r="DW36" s="24">
        <f t="shared" si="27"/>
        <v>58829.09</v>
      </c>
      <c r="DX36" s="24">
        <f t="shared" si="27"/>
        <v>15151.81</v>
      </c>
      <c r="DY36" s="24">
        <f t="shared" si="27"/>
        <v>25457.66</v>
      </c>
      <c r="DZ36" s="24">
        <f t="shared" si="27"/>
        <v>9818.65</v>
      </c>
      <c r="EA36" s="24">
        <f t="shared" si="27"/>
        <v>49223.5</v>
      </c>
      <c r="EB36" s="24">
        <f t="shared" si="27"/>
        <v>285001.8</v>
      </c>
      <c r="EC36" s="24">
        <f t="shared" ref="EC36:GF36" si="28">+EC33+EC35</f>
        <v>75262.510000000009</v>
      </c>
      <c r="ED36" s="24">
        <f t="shared" si="28"/>
        <v>103000.86</v>
      </c>
      <c r="EE36" s="24">
        <f t="shared" si="28"/>
        <v>65837.600000000006</v>
      </c>
      <c r="EF36" s="24">
        <f t="shared" si="28"/>
        <v>275125.27</v>
      </c>
      <c r="EG36" s="24">
        <f t="shared" si="28"/>
        <v>29658.49</v>
      </c>
      <c r="EH36" s="24">
        <f t="shared" si="28"/>
        <v>68344</v>
      </c>
      <c r="EI36" s="24">
        <f t="shared" si="28"/>
        <v>51493.08</v>
      </c>
      <c r="EJ36" s="24">
        <f t="shared" si="28"/>
        <v>24747.11</v>
      </c>
      <c r="EK36" s="24">
        <f t="shared" si="28"/>
        <v>1090722.54</v>
      </c>
      <c r="EL36" s="24">
        <f t="shared" si="28"/>
        <v>996814.15</v>
      </c>
      <c r="EM36" s="24">
        <f t="shared" si="28"/>
        <v>66469.010000000009</v>
      </c>
      <c r="EN36" s="24">
        <f t="shared" si="28"/>
        <v>59569.35</v>
      </c>
      <c r="EO36" s="24">
        <f t="shared" si="28"/>
        <v>71022.240000000005</v>
      </c>
      <c r="EP36" s="24">
        <f t="shared" si="28"/>
        <v>68910.89</v>
      </c>
      <c r="EQ36" s="24">
        <f t="shared" si="28"/>
        <v>43241.759999999995</v>
      </c>
      <c r="ER36" s="24">
        <f t="shared" si="28"/>
        <v>52873.520000000004</v>
      </c>
      <c r="ES36" s="24">
        <f t="shared" si="28"/>
        <v>256368.07</v>
      </c>
      <c r="ET36" s="24">
        <f t="shared" si="28"/>
        <v>68994.28</v>
      </c>
      <c r="EU36" s="24">
        <f t="shared" si="28"/>
        <v>42428.34</v>
      </c>
      <c r="EV36" s="24">
        <f t="shared" si="28"/>
        <v>59581.04</v>
      </c>
      <c r="EW36" s="24">
        <f t="shared" si="28"/>
        <v>72677.47</v>
      </c>
      <c r="EX36" s="24">
        <f t="shared" si="28"/>
        <v>0</v>
      </c>
      <c r="EY36" s="24">
        <f t="shared" si="28"/>
        <v>32818.61</v>
      </c>
      <c r="EZ36" s="24">
        <f t="shared" si="28"/>
        <v>31094.400000000001</v>
      </c>
      <c r="FA36" s="24">
        <f t="shared" si="28"/>
        <v>19231.939999999999</v>
      </c>
      <c r="FB36" s="24">
        <f t="shared" si="28"/>
        <v>19722.98</v>
      </c>
      <c r="FC36" s="24">
        <f t="shared" si="28"/>
        <v>481431.57</v>
      </c>
      <c r="FD36" s="24">
        <f t="shared" si="28"/>
        <v>92594.97</v>
      </c>
      <c r="FE36" s="24">
        <f t="shared" si="28"/>
        <v>452013.06999999995</v>
      </c>
      <c r="FF36" s="24">
        <f t="shared" si="28"/>
        <v>90755.81</v>
      </c>
      <c r="FG36" s="24">
        <f t="shared" si="28"/>
        <v>45845.630000000005</v>
      </c>
      <c r="FH36" s="24">
        <f t="shared" si="28"/>
        <v>43851.85</v>
      </c>
      <c r="FI36" s="24">
        <f t="shared" si="28"/>
        <v>37160.76</v>
      </c>
      <c r="FJ36" s="24">
        <f t="shared" si="28"/>
        <v>53491.53</v>
      </c>
      <c r="FK36" s="24">
        <f t="shared" si="28"/>
        <v>199199.63</v>
      </c>
      <c r="FL36" s="24">
        <f t="shared" si="28"/>
        <v>148462.99</v>
      </c>
      <c r="FM36" s="24">
        <f t="shared" si="28"/>
        <v>425693.04</v>
      </c>
      <c r="FN36" s="24">
        <f t="shared" si="28"/>
        <v>481830.23</v>
      </c>
      <c r="FO36" s="24">
        <f t="shared" si="28"/>
        <v>378294.69</v>
      </c>
      <c r="FP36" s="24">
        <f t="shared" si="28"/>
        <v>1653795.09</v>
      </c>
      <c r="FQ36" s="24">
        <f t="shared" si="28"/>
        <v>205792.5</v>
      </c>
      <c r="FR36" s="24">
        <f t="shared" si="28"/>
        <v>327140.02</v>
      </c>
      <c r="FS36" s="24">
        <f t="shared" si="28"/>
        <v>200453.59000000003</v>
      </c>
      <c r="FT36" s="24">
        <f t="shared" si="28"/>
        <v>50949.45</v>
      </c>
      <c r="FU36" s="24">
        <f t="shared" si="28"/>
        <v>62751.199999999997</v>
      </c>
      <c r="FV36" s="24">
        <f t="shared" si="28"/>
        <v>43884.179999999993</v>
      </c>
      <c r="FW36" s="24">
        <f t="shared" si="28"/>
        <v>142111.92000000001</v>
      </c>
      <c r="FX36" s="24">
        <f t="shared" si="28"/>
        <v>162541.13</v>
      </c>
      <c r="FY36" s="24">
        <f t="shared" si="28"/>
        <v>84859.41</v>
      </c>
      <c r="FZ36" s="24">
        <f t="shared" si="28"/>
        <v>28597.86</v>
      </c>
      <c r="GA36" s="24">
        <f t="shared" si="28"/>
        <v>594685.58000000007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98439929.800000012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2510716.5</v>
      </c>
      <c r="F37" s="24">
        <f t="shared" si="29"/>
        <v>8589989.1799999997</v>
      </c>
      <c r="G37" s="24">
        <f t="shared" si="29"/>
        <v>1887538.84</v>
      </c>
      <c r="H37" s="24">
        <f t="shared" si="29"/>
        <v>5861037.5999999996</v>
      </c>
      <c r="I37" s="24">
        <f t="shared" si="29"/>
        <v>371158.26</v>
      </c>
      <c r="J37" s="24">
        <f t="shared" si="29"/>
        <v>195351.14</v>
      </c>
      <c r="K37" s="24">
        <f t="shared" si="29"/>
        <v>2762194.68</v>
      </c>
      <c r="L37" s="24">
        <f t="shared" si="29"/>
        <v>435873.57</v>
      </c>
      <c r="M37" s="24">
        <f t="shared" si="29"/>
        <v>107631.21</v>
      </c>
      <c r="N37" s="24">
        <f t="shared" si="29"/>
        <v>636781.5</v>
      </c>
      <c r="O37" s="24">
        <f t="shared" si="29"/>
        <v>755848.61</v>
      </c>
      <c r="P37" s="24">
        <f t="shared" si="29"/>
        <v>18652855.82</v>
      </c>
      <c r="Q37" s="24">
        <f t="shared" si="29"/>
        <v>4186341.9</v>
      </c>
      <c r="R37" s="24">
        <f t="shared" si="29"/>
        <v>57859.61</v>
      </c>
      <c r="S37" s="24">
        <f t="shared" si="29"/>
        <v>7275238.8600000003</v>
      </c>
      <c r="T37" s="24">
        <f t="shared" si="29"/>
        <v>200133.59</v>
      </c>
      <c r="U37" s="24">
        <f t="shared" si="29"/>
        <v>528410.9</v>
      </c>
      <c r="V37" s="24">
        <f t="shared" si="29"/>
        <v>77844.41</v>
      </c>
      <c r="W37" s="24">
        <f t="shared" si="29"/>
        <v>30200.639999999999</v>
      </c>
      <c r="X37" s="24">
        <f t="shared" si="29"/>
        <v>66795.55</v>
      </c>
      <c r="Y37" s="24">
        <f t="shared" si="29"/>
        <v>14154.66</v>
      </c>
      <c r="Z37" s="24">
        <f t="shared" si="29"/>
        <v>31912.720000000001</v>
      </c>
      <c r="AA37" s="24">
        <f t="shared" si="29"/>
        <v>63631.040000000001</v>
      </c>
      <c r="AB37" s="24">
        <f t="shared" si="29"/>
        <v>104364.14</v>
      </c>
      <c r="AC37" s="24">
        <f t="shared" si="29"/>
        <v>8008669.2300000004</v>
      </c>
      <c r="AD37" s="24">
        <f t="shared" si="29"/>
        <v>12508413.300000001</v>
      </c>
      <c r="AE37" s="24">
        <f t="shared" si="29"/>
        <v>377811.9</v>
      </c>
      <c r="AF37" s="24">
        <f t="shared" si="29"/>
        <v>165420.51</v>
      </c>
      <c r="AG37" s="24">
        <f t="shared" si="29"/>
        <v>139134.82999999999</v>
      </c>
      <c r="AH37" s="24">
        <f t="shared" si="29"/>
        <v>89363.61</v>
      </c>
      <c r="AI37" s="24">
        <f t="shared" si="29"/>
        <v>747023.07</v>
      </c>
      <c r="AJ37" s="24">
        <f t="shared" si="29"/>
        <v>307602.5</v>
      </c>
      <c r="AK37" s="24">
        <f t="shared" si="29"/>
        <v>107059.29</v>
      </c>
      <c r="AL37" s="24">
        <f t="shared" si="29"/>
        <v>108657.84</v>
      </c>
      <c r="AM37" s="24">
        <f t="shared" si="29"/>
        <v>127174.23</v>
      </c>
      <c r="AN37" s="24">
        <f t="shared" si="29"/>
        <v>93001.36</v>
      </c>
      <c r="AO37" s="24">
        <f t="shared" si="29"/>
        <v>86769.58</v>
      </c>
      <c r="AP37" s="24">
        <f t="shared" si="29"/>
        <v>135620.76999999999</v>
      </c>
      <c r="AQ37" s="24">
        <f t="shared" si="29"/>
        <v>1066399.2</v>
      </c>
      <c r="AR37" s="24">
        <f t="shared" si="29"/>
        <v>23671324.109999999</v>
      </c>
      <c r="AS37" s="24">
        <f t="shared" si="29"/>
        <v>149057.25</v>
      </c>
      <c r="AT37" s="24">
        <f t="shared" si="29"/>
        <v>18580510.800000001</v>
      </c>
      <c r="AU37" s="24">
        <f t="shared" si="29"/>
        <v>2038409.9</v>
      </c>
      <c r="AV37" s="24">
        <f t="shared" si="29"/>
        <v>750070.24</v>
      </c>
      <c r="AW37" s="24">
        <f t="shared" si="29"/>
        <v>69826.84</v>
      </c>
      <c r="AX37" s="24">
        <f t="shared" si="29"/>
        <v>204171.17</v>
      </c>
      <c r="AY37" s="24">
        <f t="shared" si="29"/>
        <v>86668.47</v>
      </c>
      <c r="AZ37" s="24">
        <f t="shared" si="29"/>
        <v>13939.49</v>
      </c>
      <c r="BA37" s="24">
        <f t="shared" si="29"/>
        <v>299970.21999999997</v>
      </c>
      <c r="BB37" s="24">
        <f t="shared" si="29"/>
        <v>2883040.2</v>
      </c>
      <c r="BC37" s="24">
        <f t="shared" si="29"/>
        <v>2948449.24</v>
      </c>
      <c r="BD37" s="24">
        <f t="shared" si="29"/>
        <v>2845370.7</v>
      </c>
      <c r="BE37" s="24">
        <f t="shared" si="29"/>
        <v>4100564.95</v>
      </c>
      <c r="BF37" s="24">
        <f t="shared" si="29"/>
        <v>229176.56</v>
      </c>
      <c r="BG37" s="24">
        <f t="shared" si="29"/>
        <v>454191.81</v>
      </c>
      <c r="BH37" s="24">
        <f t="shared" si="29"/>
        <v>6534949.9500000002</v>
      </c>
      <c r="BI37" s="24">
        <f t="shared" si="29"/>
        <v>509619.3</v>
      </c>
      <c r="BJ37" s="24">
        <f t="shared" si="29"/>
        <v>335088.05</v>
      </c>
      <c r="BK37" s="24">
        <f t="shared" si="29"/>
        <v>234339.20000000001</v>
      </c>
      <c r="BL37" s="24">
        <f t="shared" si="29"/>
        <v>2066733.9</v>
      </c>
      <c r="BM37" s="24">
        <f t="shared" si="29"/>
        <v>3745447.44</v>
      </c>
      <c r="BN37" s="24">
        <f t="shared" si="29"/>
        <v>87250.12</v>
      </c>
      <c r="BO37" s="24">
        <f t="shared" si="29"/>
        <v>178674.09</v>
      </c>
      <c r="BP37" s="24">
        <f t="shared" si="29"/>
        <v>516178.55</v>
      </c>
      <c r="BQ37" s="24">
        <f t="shared" ref="BQ37:EB37" si="30">ROUND(BQ27*0.9,2)</f>
        <v>642479.35</v>
      </c>
      <c r="BR37" s="24">
        <f t="shared" si="30"/>
        <v>191186.6</v>
      </c>
      <c r="BS37" s="24">
        <f t="shared" si="30"/>
        <v>1495900.8</v>
      </c>
      <c r="BT37" s="24">
        <f t="shared" si="30"/>
        <v>1187149.56</v>
      </c>
      <c r="BU37" s="24">
        <f t="shared" si="30"/>
        <v>238827.79</v>
      </c>
      <c r="BV37" s="24">
        <f t="shared" si="30"/>
        <v>182477.85</v>
      </c>
      <c r="BW37" s="24">
        <f t="shared" si="30"/>
        <v>103292.25</v>
      </c>
      <c r="BX37" s="24">
        <f t="shared" si="30"/>
        <v>389932.2</v>
      </c>
      <c r="BY37" s="24">
        <f t="shared" si="30"/>
        <v>441160.5</v>
      </c>
      <c r="BZ37" s="24">
        <f t="shared" si="30"/>
        <v>283.5</v>
      </c>
      <c r="CA37" s="24">
        <f t="shared" si="30"/>
        <v>234976.76</v>
      </c>
      <c r="CB37" s="24">
        <f t="shared" si="30"/>
        <v>27856.51</v>
      </c>
      <c r="CC37" s="24">
        <f t="shared" si="30"/>
        <v>120207.12</v>
      </c>
      <c r="CD37" s="24">
        <f t="shared" si="30"/>
        <v>19414750.41</v>
      </c>
      <c r="CE37" s="24">
        <f t="shared" si="30"/>
        <v>95427.79</v>
      </c>
      <c r="CF37" s="24">
        <f t="shared" si="30"/>
        <v>29698.63</v>
      </c>
      <c r="CG37" s="24">
        <f t="shared" si="30"/>
        <v>120221.06</v>
      </c>
      <c r="CH37" s="24">
        <f t="shared" si="30"/>
        <v>89074.21</v>
      </c>
      <c r="CI37" s="24">
        <f t="shared" si="30"/>
        <v>75700.31</v>
      </c>
      <c r="CJ37" s="24">
        <f t="shared" si="30"/>
        <v>31869.9</v>
      </c>
      <c r="CK37" s="24">
        <f t="shared" si="30"/>
        <v>151156.54</v>
      </c>
      <c r="CL37" s="24">
        <f t="shared" si="30"/>
        <v>294361.34000000003</v>
      </c>
      <c r="CM37" s="24">
        <f t="shared" si="30"/>
        <v>1390756.46</v>
      </c>
      <c r="CN37" s="24">
        <f t="shared" si="30"/>
        <v>625156.19999999995</v>
      </c>
      <c r="CO37" s="24">
        <f t="shared" si="30"/>
        <v>399773.27</v>
      </c>
      <c r="CP37" s="24">
        <f t="shared" si="30"/>
        <v>6901907.79</v>
      </c>
      <c r="CQ37" s="24">
        <f t="shared" si="30"/>
        <v>4378481.0999999996</v>
      </c>
      <c r="CR37" s="24">
        <f t="shared" si="30"/>
        <v>389237.32</v>
      </c>
      <c r="CS37" s="24">
        <f t="shared" si="30"/>
        <v>288316.90999999997</v>
      </c>
      <c r="CT37" s="24">
        <f t="shared" si="30"/>
        <v>193376.99</v>
      </c>
      <c r="CU37" s="24">
        <f t="shared" si="30"/>
        <v>135212.4</v>
      </c>
      <c r="CV37" s="24">
        <f t="shared" si="30"/>
        <v>63718.41</v>
      </c>
      <c r="CW37" s="24">
        <f t="shared" si="30"/>
        <v>53721.49</v>
      </c>
      <c r="CX37" s="24">
        <f t="shared" si="30"/>
        <v>52968.6</v>
      </c>
      <c r="CY37" s="24">
        <f t="shared" si="30"/>
        <v>70083</v>
      </c>
      <c r="CZ37" s="24">
        <f t="shared" si="30"/>
        <v>103811.47</v>
      </c>
      <c r="DA37" s="24">
        <f t="shared" si="30"/>
        <v>89910.54</v>
      </c>
      <c r="DB37" s="24">
        <f t="shared" si="30"/>
        <v>515288.88</v>
      </c>
      <c r="DC37" s="24">
        <f t="shared" si="30"/>
        <v>103120.9</v>
      </c>
      <c r="DD37" s="24">
        <f t="shared" si="30"/>
        <v>106960.84</v>
      </c>
      <c r="DE37" s="24">
        <f t="shared" si="30"/>
        <v>132159.92000000001</v>
      </c>
      <c r="DF37" s="24">
        <f t="shared" si="30"/>
        <v>31368.560000000001</v>
      </c>
      <c r="DG37" s="24">
        <f t="shared" si="30"/>
        <v>67268.570000000007</v>
      </c>
      <c r="DH37" s="24">
        <f t="shared" si="30"/>
        <v>5173493.58</v>
      </c>
      <c r="DI37" s="24">
        <f t="shared" si="30"/>
        <v>34556.81</v>
      </c>
      <c r="DJ37" s="24">
        <f t="shared" si="30"/>
        <v>562793.44999999995</v>
      </c>
      <c r="DK37" s="24">
        <f t="shared" si="30"/>
        <v>903126.74</v>
      </c>
      <c r="DL37" s="24">
        <f t="shared" si="30"/>
        <v>179715.6</v>
      </c>
      <c r="DM37" s="24">
        <f t="shared" si="30"/>
        <v>78644.490000000005</v>
      </c>
      <c r="DN37" s="24">
        <f t="shared" si="30"/>
        <v>1322054.02</v>
      </c>
      <c r="DO37" s="24">
        <f t="shared" si="30"/>
        <v>196738.62</v>
      </c>
      <c r="DP37" s="24">
        <f t="shared" si="30"/>
        <v>318162.67</v>
      </c>
      <c r="DQ37" s="24">
        <f t="shared" si="30"/>
        <v>571981.30000000005</v>
      </c>
      <c r="DR37" s="24">
        <f t="shared" si="30"/>
        <v>121034.7</v>
      </c>
      <c r="DS37" s="24">
        <f t="shared" si="30"/>
        <v>165350.82</v>
      </c>
      <c r="DT37" s="24">
        <f t="shared" si="30"/>
        <v>224790.85</v>
      </c>
      <c r="DU37" s="24">
        <f t="shared" si="30"/>
        <v>125811.31</v>
      </c>
      <c r="DV37" s="24">
        <f t="shared" si="30"/>
        <v>8032.46</v>
      </c>
      <c r="DW37" s="24">
        <f t="shared" si="30"/>
        <v>105396.85</v>
      </c>
      <c r="DX37" s="24">
        <f t="shared" si="30"/>
        <v>29081.98</v>
      </c>
      <c r="DY37" s="24">
        <f t="shared" si="30"/>
        <v>49088.26</v>
      </c>
      <c r="DZ37" s="24">
        <f t="shared" si="30"/>
        <v>20524.39</v>
      </c>
      <c r="EA37" s="24">
        <f t="shared" si="30"/>
        <v>107551.8</v>
      </c>
      <c r="EB37" s="24">
        <f t="shared" si="30"/>
        <v>592033.49</v>
      </c>
      <c r="EC37" s="24">
        <f t="shared" ref="EC37:GF37" si="31">ROUND(EC27*0.9,2)</f>
        <v>160316.97</v>
      </c>
      <c r="ED37" s="24">
        <f t="shared" si="31"/>
        <v>201363.11</v>
      </c>
      <c r="EE37" s="24">
        <f t="shared" si="31"/>
        <v>121824</v>
      </c>
      <c r="EF37" s="24">
        <f t="shared" si="31"/>
        <v>671204.7</v>
      </c>
      <c r="EG37" s="24">
        <f t="shared" si="31"/>
        <v>58308.3</v>
      </c>
      <c r="EH37" s="24">
        <f t="shared" si="31"/>
        <v>143194.69</v>
      </c>
      <c r="EI37" s="24">
        <f t="shared" si="31"/>
        <v>100222.82</v>
      </c>
      <c r="EJ37" s="24">
        <f t="shared" si="31"/>
        <v>53138.21</v>
      </c>
      <c r="EK37" s="24">
        <f t="shared" si="31"/>
        <v>2650195.41</v>
      </c>
      <c r="EL37" s="24">
        <f t="shared" si="31"/>
        <v>2165916.31</v>
      </c>
      <c r="EM37" s="24">
        <f t="shared" si="31"/>
        <v>123166.39999999999</v>
      </c>
      <c r="EN37" s="24">
        <f t="shared" si="31"/>
        <v>116863.98</v>
      </c>
      <c r="EO37" s="24">
        <f t="shared" si="31"/>
        <v>135990.68</v>
      </c>
      <c r="EP37" s="24">
        <f t="shared" si="31"/>
        <v>160862.35999999999</v>
      </c>
      <c r="EQ37" s="24">
        <f t="shared" si="31"/>
        <v>90838.5</v>
      </c>
      <c r="ER37" s="24">
        <f t="shared" si="31"/>
        <v>97070.32</v>
      </c>
      <c r="ES37" s="24">
        <f t="shared" si="31"/>
        <v>607491.63</v>
      </c>
      <c r="ET37" s="24">
        <f t="shared" si="31"/>
        <v>140786.12</v>
      </c>
      <c r="EU37" s="24">
        <f t="shared" si="31"/>
        <v>86944.22</v>
      </c>
      <c r="EV37" s="24">
        <f t="shared" si="31"/>
        <v>130913.60000000001</v>
      </c>
      <c r="EW37" s="24">
        <f t="shared" si="31"/>
        <v>155332.54</v>
      </c>
      <c r="EX37" s="24">
        <f t="shared" si="31"/>
        <v>0</v>
      </c>
      <c r="EY37" s="24">
        <f t="shared" si="31"/>
        <v>73095.850000000006</v>
      </c>
      <c r="EZ37" s="24">
        <f t="shared" si="31"/>
        <v>67004.960000000006</v>
      </c>
      <c r="FA37" s="24">
        <f t="shared" si="31"/>
        <v>34234.080000000002</v>
      </c>
      <c r="FB37" s="24">
        <f t="shared" si="31"/>
        <v>39085.79</v>
      </c>
      <c r="FC37" s="24">
        <f t="shared" si="31"/>
        <v>1109912.3999999999</v>
      </c>
      <c r="FD37" s="24">
        <f t="shared" si="31"/>
        <v>198021.26</v>
      </c>
      <c r="FE37" s="24">
        <f t="shared" si="31"/>
        <v>990248.34</v>
      </c>
      <c r="FF37" s="24">
        <f t="shared" si="31"/>
        <v>177868.46</v>
      </c>
      <c r="FG37" s="24">
        <f t="shared" si="31"/>
        <v>91984.02</v>
      </c>
      <c r="FH37" s="24">
        <f t="shared" si="31"/>
        <v>95362.37</v>
      </c>
      <c r="FI37" s="24">
        <f t="shared" si="31"/>
        <v>71147.7</v>
      </c>
      <c r="FJ37" s="24">
        <f t="shared" si="31"/>
        <v>96521.5</v>
      </c>
      <c r="FK37" s="24">
        <f t="shared" si="31"/>
        <v>442963.09</v>
      </c>
      <c r="FL37" s="24">
        <f t="shared" si="31"/>
        <v>318497.91999999998</v>
      </c>
      <c r="FM37" s="24">
        <f t="shared" si="31"/>
        <v>852452.1</v>
      </c>
      <c r="FN37" s="24">
        <f t="shared" si="31"/>
        <v>1092934.08</v>
      </c>
      <c r="FO37" s="24">
        <f t="shared" si="31"/>
        <v>836274.41</v>
      </c>
      <c r="FP37" s="24">
        <f t="shared" si="31"/>
        <v>4063754.57</v>
      </c>
      <c r="FQ37" s="24">
        <f t="shared" si="31"/>
        <v>465042.83</v>
      </c>
      <c r="FR37" s="24">
        <f t="shared" si="31"/>
        <v>764496.79</v>
      </c>
      <c r="FS37" s="24">
        <f t="shared" si="31"/>
        <v>386497.67</v>
      </c>
      <c r="FT37" s="24">
        <f t="shared" si="31"/>
        <v>96973.57</v>
      </c>
      <c r="FU37" s="24">
        <f t="shared" si="31"/>
        <v>116319.2</v>
      </c>
      <c r="FV37" s="24">
        <f t="shared" si="31"/>
        <v>77916.77</v>
      </c>
      <c r="FW37" s="24">
        <f t="shared" si="31"/>
        <v>286621.25</v>
      </c>
      <c r="FX37" s="24">
        <f t="shared" si="31"/>
        <v>319840.09000000003</v>
      </c>
      <c r="FY37" s="24">
        <f t="shared" si="31"/>
        <v>161948.70000000001</v>
      </c>
      <c r="FZ37" s="24">
        <f t="shared" si="31"/>
        <v>49891.48</v>
      </c>
      <c r="GA37" s="24">
        <f t="shared" si="31"/>
        <v>1352986.92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228447406.52999991</v>
      </c>
      <c r="GJ37" s="38" t="s">
        <v>657</v>
      </c>
      <c r="GK37" s="3">
        <f>SUM(GK34:GK36)</f>
        <v>58325859</v>
      </c>
    </row>
    <row r="38" spans="1:256" ht="26.25">
      <c r="A38" s="43">
        <v>14</v>
      </c>
      <c r="B38" s="45" t="s">
        <v>658</v>
      </c>
      <c r="C38" s="16">
        <v>14</v>
      </c>
      <c r="E38" s="24">
        <f t="shared" ref="E38:BP38" si="32">MIN(E36,E37)</f>
        <v>1024827.48</v>
      </c>
      <c r="F38" s="24">
        <f t="shared" si="32"/>
        <v>3553920.9299999997</v>
      </c>
      <c r="G38" s="24">
        <f t="shared" si="32"/>
        <v>758799.82000000007</v>
      </c>
      <c r="H38" s="24">
        <f t="shared" si="32"/>
        <v>2571001.58</v>
      </c>
      <c r="I38" s="24">
        <f t="shared" si="32"/>
        <v>190123.71</v>
      </c>
      <c r="J38" s="24">
        <f t="shared" si="32"/>
        <v>108797.32999999999</v>
      </c>
      <c r="K38" s="24">
        <f t="shared" si="32"/>
        <v>1099337.94</v>
      </c>
      <c r="L38" s="24">
        <f t="shared" si="32"/>
        <v>196556.16</v>
      </c>
      <c r="M38" s="24">
        <f t="shared" si="32"/>
        <v>51360.03</v>
      </c>
      <c r="N38" s="24">
        <f t="shared" si="32"/>
        <v>250892.24</v>
      </c>
      <c r="O38" s="24">
        <f t="shared" si="32"/>
        <v>296921.14999999997</v>
      </c>
      <c r="P38" s="24">
        <f t="shared" si="32"/>
        <v>7637608.0199999996</v>
      </c>
      <c r="Q38" s="24">
        <f t="shared" si="32"/>
        <v>1741840.24</v>
      </c>
      <c r="R38" s="24">
        <f t="shared" si="32"/>
        <v>29542.22</v>
      </c>
      <c r="S38" s="24">
        <f t="shared" si="32"/>
        <v>3110655.05</v>
      </c>
      <c r="T38" s="24">
        <f t="shared" si="32"/>
        <v>102916.79999999999</v>
      </c>
      <c r="U38" s="24">
        <f t="shared" si="32"/>
        <v>240221.12000000002</v>
      </c>
      <c r="V38" s="24">
        <f t="shared" si="32"/>
        <v>48777.36</v>
      </c>
      <c r="W38" s="24">
        <f t="shared" si="32"/>
        <v>20165.77</v>
      </c>
      <c r="X38" s="24">
        <f t="shared" si="32"/>
        <v>38936.32</v>
      </c>
      <c r="Y38" s="24">
        <f t="shared" si="32"/>
        <v>8921.86</v>
      </c>
      <c r="Z38" s="24">
        <f t="shared" si="32"/>
        <v>16916.079999999998</v>
      </c>
      <c r="AA38" s="24">
        <f t="shared" si="32"/>
        <v>32168.739999999998</v>
      </c>
      <c r="AB38" s="24">
        <f t="shared" si="32"/>
        <v>49879.100000000006</v>
      </c>
      <c r="AC38" s="24">
        <f t="shared" si="32"/>
        <v>3456018.87</v>
      </c>
      <c r="AD38" s="24">
        <f t="shared" si="32"/>
        <v>5223669.32</v>
      </c>
      <c r="AE38" s="24">
        <f t="shared" si="32"/>
        <v>163430.06</v>
      </c>
      <c r="AF38" s="24">
        <f t="shared" si="32"/>
        <v>72809.06</v>
      </c>
      <c r="AG38" s="24">
        <f t="shared" si="32"/>
        <v>73134.61</v>
      </c>
      <c r="AH38" s="24">
        <f t="shared" si="32"/>
        <v>48929.539999999994</v>
      </c>
      <c r="AI38" s="24">
        <f t="shared" si="32"/>
        <v>348404.35</v>
      </c>
      <c r="AJ38" s="24">
        <f t="shared" si="32"/>
        <v>138300.16</v>
      </c>
      <c r="AK38" s="24">
        <f t="shared" si="32"/>
        <v>51481.39</v>
      </c>
      <c r="AL38" s="24">
        <f t="shared" si="32"/>
        <v>47682.09</v>
      </c>
      <c r="AM38" s="24">
        <f t="shared" si="32"/>
        <v>65446.899999999994</v>
      </c>
      <c r="AN38" s="24">
        <f t="shared" si="32"/>
        <v>42484.24</v>
      </c>
      <c r="AO38" s="24">
        <f t="shared" si="32"/>
        <v>45883.229999999996</v>
      </c>
      <c r="AP38" s="24">
        <f t="shared" si="32"/>
        <v>63985.07</v>
      </c>
      <c r="AQ38" s="24">
        <f t="shared" si="32"/>
        <v>495354.64</v>
      </c>
      <c r="AR38" s="24">
        <f t="shared" si="32"/>
        <v>9551049.6899999995</v>
      </c>
      <c r="AS38" s="24">
        <f t="shared" si="32"/>
        <v>69153.31</v>
      </c>
      <c r="AT38" s="24">
        <f t="shared" si="32"/>
        <v>7850849.5999999996</v>
      </c>
      <c r="AU38" s="24">
        <f t="shared" si="32"/>
        <v>859065.29</v>
      </c>
      <c r="AV38" s="24">
        <f t="shared" si="32"/>
        <v>342059.11</v>
      </c>
      <c r="AW38" s="24">
        <f t="shared" si="32"/>
        <v>69826.84</v>
      </c>
      <c r="AX38" s="24">
        <f t="shared" si="32"/>
        <v>102880.53</v>
      </c>
      <c r="AY38" s="24">
        <f t="shared" si="32"/>
        <v>39372.949999999997</v>
      </c>
      <c r="AZ38" s="24">
        <f t="shared" si="32"/>
        <v>13939.49</v>
      </c>
      <c r="BA38" s="24">
        <f t="shared" si="32"/>
        <v>148773.62</v>
      </c>
      <c r="BB38" s="24">
        <f t="shared" si="32"/>
        <v>1197511.27</v>
      </c>
      <c r="BC38" s="24">
        <f t="shared" si="32"/>
        <v>1266616.03</v>
      </c>
      <c r="BD38" s="24">
        <f t="shared" si="32"/>
        <v>1225727.71</v>
      </c>
      <c r="BE38" s="24">
        <f t="shared" si="32"/>
        <v>1820145.3</v>
      </c>
      <c r="BF38" s="24">
        <f t="shared" si="32"/>
        <v>105988.77</v>
      </c>
      <c r="BG38" s="24">
        <f t="shared" si="32"/>
        <v>195620.34</v>
      </c>
      <c r="BH38" s="24">
        <f t="shared" si="32"/>
        <v>2901621.37</v>
      </c>
      <c r="BI38" s="24">
        <f t="shared" si="32"/>
        <v>248358.84</v>
      </c>
      <c r="BJ38" s="24">
        <f t="shared" si="32"/>
        <v>152049.79999999999</v>
      </c>
      <c r="BK38" s="24">
        <f t="shared" si="32"/>
        <v>129422.41</v>
      </c>
      <c r="BL38" s="24">
        <f t="shared" si="32"/>
        <v>897043.44000000006</v>
      </c>
      <c r="BM38" s="24">
        <f t="shared" si="32"/>
        <v>1638514.6199999999</v>
      </c>
      <c r="BN38" s="24">
        <f t="shared" si="32"/>
        <v>44922.99</v>
      </c>
      <c r="BO38" s="24">
        <f t="shared" si="32"/>
        <v>101414.03</v>
      </c>
      <c r="BP38" s="24">
        <f t="shared" si="32"/>
        <v>239567.77000000002</v>
      </c>
      <c r="BQ38" s="24">
        <f t="shared" ref="BQ38:EB38" si="33">MIN(BQ36,BQ37)</f>
        <v>290675.18</v>
      </c>
      <c r="BR38" s="24">
        <f t="shared" si="33"/>
        <v>86728.320000000007</v>
      </c>
      <c r="BS38" s="24">
        <f t="shared" si="33"/>
        <v>626320.22</v>
      </c>
      <c r="BT38" s="24">
        <f t="shared" si="33"/>
        <v>540255.96</v>
      </c>
      <c r="BU38" s="24">
        <f t="shared" si="33"/>
        <v>108859.27</v>
      </c>
      <c r="BV38" s="24">
        <f t="shared" si="33"/>
        <v>87777.63</v>
      </c>
      <c r="BW38" s="24">
        <f t="shared" si="33"/>
        <v>51678.03</v>
      </c>
      <c r="BX38" s="24">
        <f t="shared" si="33"/>
        <v>175263.95</v>
      </c>
      <c r="BY38" s="24">
        <f t="shared" si="33"/>
        <v>200496.94</v>
      </c>
      <c r="BZ38" s="24">
        <f t="shared" si="33"/>
        <v>283.5</v>
      </c>
      <c r="CA38" s="24">
        <f t="shared" si="33"/>
        <v>110967.67999999999</v>
      </c>
      <c r="CB38" s="24">
        <f t="shared" si="33"/>
        <v>14103.109999999999</v>
      </c>
      <c r="CC38" s="24">
        <f t="shared" si="33"/>
        <v>64133.22</v>
      </c>
      <c r="CD38" s="24">
        <f t="shared" si="33"/>
        <v>8316870.0899999999</v>
      </c>
      <c r="CE38" s="24">
        <f t="shared" si="33"/>
        <v>52220.94</v>
      </c>
      <c r="CF38" s="24">
        <f t="shared" si="33"/>
        <v>14430.73</v>
      </c>
      <c r="CG38" s="24">
        <f t="shared" si="33"/>
        <v>68052.75</v>
      </c>
      <c r="CH38" s="24">
        <f t="shared" si="33"/>
        <v>53375.53</v>
      </c>
      <c r="CI38" s="24">
        <f t="shared" si="33"/>
        <v>40336.6</v>
      </c>
      <c r="CJ38" s="24">
        <f t="shared" si="33"/>
        <v>21152.09</v>
      </c>
      <c r="CK38" s="24">
        <f t="shared" si="33"/>
        <v>77935.75</v>
      </c>
      <c r="CL38" s="24">
        <f t="shared" si="33"/>
        <v>123349.89</v>
      </c>
      <c r="CM38" s="24">
        <f t="shared" si="33"/>
        <v>610465.9</v>
      </c>
      <c r="CN38" s="24">
        <f t="shared" si="33"/>
        <v>267644.52</v>
      </c>
      <c r="CO38" s="24">
        <f t="shared" si="33"/>
        <v>183918.58000000002</v>
      </c>
      <c r="CP38" s="24">
        <f t="shared" si="33"/>
        <v>3016013.91</v>
      </c>
      <c r="CQ38" s="24">
        <f t="shared" si="33"/>
        <v>1918680.46</v>
      </c>
      <c r="CR38" s="24">
        <f t="shared" si="33"/>
        <v>170183.83000000002</v>
      </c>
      <c r="CS38" s="24">
        <f t="shared" si="33"/>
        <v>118273.95999999999</v>
      </c>
      <c r="CT38" s="24">
        <f t="shared" si="33"/>
        <v>81333.3</v>
      </c>
      <c r="CU38" s="24">
        <f t="shared" si="33"/>
        <v>63956.35</v>
      </c>
      <c r="CV38" s="24">
        <f t="shared" si="33"/>
        <v>29417.29</v>
      </c>
      <c r="CW38" s="24">
        <f t="shared" si="33"/>
        <v>45581.18</v>
      </c>
      <c r="CX38" s="24">
        <f t="shared" si="33"/>
        <v>35154.239999999998</v>
      </c>
      <c r="CY38" s="24">
        <f t="shared" si="33"/>
        <v>41015.96</v>
      </c>
      <c r="CZ38" s="24">
        <f t="shared" si="33"/>
        <v>61773.59</v>
      </c>
      <c r="DA38" s="24">
        <f t="shared" si="33"/>
        <v>52427.32</v>
      </c>
      <c r="DB38" s="24">
        <f t="shared" si="33"/>
        <v>229787.58000000002</v>
      </c>
      <c r="DC38" s="24">
        <f t="shared" si="33"/>
        <v>52118.92</v>
      </c>
      <c r="DD38" s="24">
        <f t="shared" si="33"/>
        <v>52180.61</v>
      </c>
      <c r="DE38" s="24">
        <f t="shared" si="33"/>
        <v>67303.149999999994</v>
      </c>
      <c r="DF38" s="24">
        <f t="shared" si="33"/>
        <v>15529.489999999998</v>
      </c>
      <c r="DG38" s="24">
        <f t="shared" si="33"/>
        <v>32810.9</v>
      </c>
      <c r="DH38" s="24">
        <f t="shared" si="33"/>
        <v>2418948.63</v>
      </c>
      <c r="DI38" s="24">
        <f t="shared" si="33"/>
        <v>34556.81</v>
      </c>
      <c r="DJ38" s="24">
        <f t="shared" si="33"/>
        <v>263305.76</v>
      </c>
      <c r="DK38" s="24">
        <f t="shared" si="33"/>
        <v>447246.9</v>
      </c>
      <c r="DL38" s="24">
        <f t="shared" si="33"/>
        <v>87183.83</v>
      </c>
      <c r="DM38" s="24">
        <f t="shared" si="33"/>
        <v>38210.979999999996</v>
      </c>
      <c r="DN38" s="24">
        <f t="shared" si="33"/>
        <v>596909.34</v>
      </c>
      <c r="DO38" s="24">
        <f t="shared" si="33"/>
        <v>78727.429999999993</v>
      </c>
      <c r="DP38" s="24">
        <f t="shared" si="33"/>
        <v>144558.26999999999</v>
      </c>
      <c r="DQ38" s="24">
        <f t="shared" si="33"/>
        <v>265365.03000000003</v>
      </c>
      <c r="DR38" s="24">
        <f t="shared" si="33"/>
        <v>50814.520000000004</v>
      </c>
      <c r="DS38" s="24">
        <f t="shared" si="33"/>
        <v>95068.98000000001</v>
      </c>
      <c r="DT38" s="24">
        <f t="shared" si="33"/>
        <v>95178.64</v>
      </c>
      <c r="DU38" s="24">
        <f t="shared" si="33"/>
        <v>55908.84</v>
      </c>
      <c r="DV38" s="24">
        <f t="shared" si="33"/>
        <v>4435.33</v>
      </c>
      <c r="DW38" s="24">
        <f t="shared" si="33"/>
        <v>58829.09</v>
      </c>
      <c r="DX38" s="24">
        <f t="shared" si="33"/>
        <v>15151.81</v>
      </c>
      <c r="DY38" s="24">
        <f t="shared" si="33"/>
        <v>25457.66</v>
      </c>
      <c r="DZ38" s="24">
        <f t="shared" si="33"/>
        <v>9818.65</v>
      </c>
      <c r="EA38" s="24">
        <f t="shared" si="33"/>
        <v>49223.5</v>
      </c>
      <c r="EB38" s="24">
        <f t="shared" si="33"/>
        <v>285001.8</v>
      </c>
      <c r="EC38" s="24">
        <f t="shared" ref="EC38:GF38" si="34">MIN(EC36,EC37)</f>
        <v>75262.510000000009</v>
      </c>
      <c r="ED38" s="24">
        <f t="shared" si="34"/>
        <v>103000.86</v>
      </c>
      <c r="EE38" s="24">
        <f t="shared" si="34"/>
        <v>65837.600000000006</v>
      </c>
      <c r="EF38" s="24">
        <f t="shared" si="34"/>
        <v>275125.27</v>
      </c>
      <c r="EG38" s="24">
        <f t="shared" si="34"/>
        <v>29658.49</v>
      </c>
      <c r="EH38" s="24">
        <f t="shared" si="34"/>
        <v>68344</v>
      </c>
      <c r="EI38" s="24">
        <f t="shared" si="34"/>
        <v>51493.08</v>
      </c>
      <c r="EJ38" s="24">
        <f t="shared" si="34"/>
        <v>24747.11</v>
      </c>
      <c r="EK38" s="24">
        <f t="shared" si="34"/>
        <v>1090722.54</v>
      </c>
      <c r="EL38" s="24">
        <f t="shared" si="34"/>
        <v>996814.15</v>
      </c>
      <c r="EM38" s="24">
        <f t="shared" si="34"/>
        <v>66469.010000000009</v>
      </c>
      <c r="EN38" s="24">
        <f t="shared" si="34"/>
        <v>59569.35</v>
      </c>
      <c r="EO38" s="24">
        <f t="shared" si="34"/>
        <v>71022.240000000005</v>
      </c>
      <c r="EP38" s="24">
        <f t="shared" si="34"/>
        <v>68910.89</v>
      </c>
      <c r="EQ38" s="24">
        <f t="shared" si="34"/>
        <v>43241.759999999995</v>
      </c>
      <c r="ER38" s="24">
        <f t="shared" si="34"/>
        <v>52873.520000000004</v>
      </c>
      <c r="ES38" s="24">
        <f t="shared" si="34"/>
        <v>256368.07</v>
      </c>
      <c r="ET38" s="24">
        <f t="shared" si="34"/>
        <v>68994.28</v>
      </c>
      <c r="EU38" s="24">
        <f t="shared" si="34"/>
        <v>42428.34</v>
      </c>
      <c r="EV38" s="24">
        <f t="shared" si="34"/>
        <v>59581.04</v>
      </c>
      <c r="EW38" s="24">
        <f t="shared" si="34"/>
        <v>72677.47</v>
      </c>
      <c r="EX38" s="24">
        <f t="shared" si="34"/>
        <v>0</v>
      </c>
      <c r="EY38" s="24">
        <f t="shared" si="34"/>
        <v>32818.61</v>
      </c>
      <c r="EZ38" s="24">
        <f t="shared" si="34"/>
        <v>31094.400000000001</v>
      </c>
      <c r="FA38" s="24">
        <f t="shared" si="34"/>
        <v>19231.939999999999</v>
      </c>
      <c r="FB38" s="24">
        <f t="shared" si="34"/>
        <v>19722.98</v>
      </c>
      <c r="FC38" s="24">
        <f t="shared" si="34"/>
        <v>481431.57</v>
      </c>
      <c r="FD38" s="24">
        <f t="shared" si="34"/>
        <v>92594.97</v>
      </c>
      <c r="FE38" s="24">
        <f t="shared" si="34"/>
        <v>452013.06999999995</v>
      </c>
      <c r="FF38" s="24">
        <f t="shared" si="34"/>
        <v>90755.81</v>
      </c>
      <c r="FG38" s="24">
        <f t="shared" si="34"/>
        <v>45845.630000000005</v>
      </c>
      <c r="FH38" s="24">
        <f t="shared" si="34"/>
        <v>43851.85</v>
      </c>
      <c r="FI38" s="24">
        <f t="shared" si="34"/>
        <v>37160.76</v>
      </c>
      <c r="FJ38" s="24">
        <f t="shared" si="34"/>
        <v>53491.53</v>
      </c>
      <c r="FK38" s="24">
        <f t="shared" si="34"/>
        <v>199199.63</v>
      </c>
      <c r="FL38" s="24">
        <f t="shared" si="34"/>
        <v>148462.99</v>
      </c>
      <c r="FM38" s="24">
        <f t="shared" si="34"/>
        <v>425693.04</v>
      </c>
      <c r="FN38" s="24">
        <f t="shared" si="34"/>
        <v>481830.23</v>
      </c>
      <c r="FO38" s="24">
        <f t="shared" si="34"/>
        <v>378294.69</v>
      </c>
      <c r="FP38" s="24">
        <f t="shared" si="34"/>
        <v>1653795.09</v>
      </c>
      <c r="FQ38" s="24">
        <f t="shared" si="34"/>
        <v>205792.5</v>
      </c>
      <c r="FR38" s="24">
        <f t="shared" si="34"/>
        <v>327140.02</v>
      </c>
      <c r="FS38" s="24">
        <f t="shared" si="34"/>
        <v>200453.59000000003</v>
      </c>
      <c r="FT38" s="24">
        <f t="shared" si="34"/>
        <v>50949.45</v>
      </c>
      <c r="FU38" s="24">
        <f t="shared" si="34"/>
        <v>62751.199999999997</v>
      </c>
      <c r="FV38" s="24">
        <f t="shared" si="34"/>
        <v>43884.179999999993</v>
      </c>
      <c r="FW38" s="24">
        <f t="shared" si="34"/>
        <v>142111.92000000001</v>
      </c>
      <c r="FX38" s="24">
        <f t="shared" si="34"/>
        <v>162541.13</v>
      </c>
      <c r="FY38" s="24">
        <f t="shared" si="34"/>
        <v>84859.41</v>
      </c>
      <c r="FZ38" s="24">
        <f t="shared" si="34"/>
        <v>28597.86</v>
      </c>
      <c r="GA38" s="24">
        <f t="shared" si="34"/>
        <v>594685.58000000007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98354533.13000001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659</v>
      </c>
      <c r="C39" s="49">
        <v>15</v>
      </c>
      <c r="D39" s="49"/>
      <c r="E39" s="51">
        <v>864196.02</v>
      </c>
      <c r="F39" s="51">
        <v>3424950.48</v>
      </c>
      <c r="G39" s="51">
        <v>748713.16999999993</v>
      </c>
      <c r="H39" s="51">
        <v>2450663.37</v>
      </c>
      <c r="I39" s="51">
        <v>187271.14</v>
      </c>
      <c r="J39" s="51">
        <v>122192.82</v>
      </c>
      <c r="K39" s="51">
        <v>907611.05</v>
      </c>
      <c r="L39" s="51">
        <v>175592.38999999998</v>
      </c>
      <c r="M39" s="51">
        <v>47460.79</v>
      </c>
      <c r="N39" s="51">
        <v>268601.24</v>
      </c>
      <c r="O39" s="51">
        <v>236890.7</v>
      </c>
      <c r="P39" s="51">
        <v>7007175.9700000007</v>
      </c>
      <c r="Q39" s="51">
        <v>1588212.25</v>
      </c>
      <c r="R39" s="51">
        <v>18814.829999999998</v>
      </c>
      <c r="S39" s="51">
        <v>2575758.67</v>
      </c>
      <c r="T39" s="51">
        <v>106922.68</v>
      </c>
      <c r="U39" s="51">
        <v>216428.15000000002</v>
      </c>
      <c r="V39" s="51">
        <v>54288.93</v>
      </c>
      <c r="W39" s="51">
        <v>23070.44</v>
      </c>
      <c r="X39" s="51">
        <v>43350.53</v>
      </c>
      <c r="Y39" s="51">
        <v>13294</v>
      </c>
      <c r="Z39" s="51">
        <v>21378.58</v>
      </c>
      <c r="AA39" s="51">
        <v>45807.71</v>
      </c>
      <c r="AB39" s="51">
        <v>47728.200000000004</v>
      </c>
      <c r="AC39" s="51">
        <v>3065015.7800000003</v>
      </c>
      <c r="AD39" s="51">
        <v>5649388.8500000006</v>
      </c>
      <c r="AE39" s="51">
        <v>134541.75</v>
      </c>
      <c r="AF39" s="51">
        <v>65124.55</v>
      </c>
      <c r="AG39" s="51">
        <v>76742.38</v>
      </c>
      <c r="AH39" s="51">
        <v>48882.22</v>
      </c>
      <c r="AI39" s="51">
        <v>358064.73</v>
      </c>
      <c r="AJ39" s="51">
        <v>122396.18000000001</v>
      </c>
      <c r="AK39" s="51">
        <v>45111.72</v>
      </c>
      <c r="AL39" s="51">
        <v>48946.26</v>
      </c>
      <c r="AM39" s="51">
        <v>53955.4</v>
      </c>
      <c r="AN39" s="51">
        <v>60216.69</v>
      </c>
      <c r="AO39" s="51">
        <v>56671.25</v>
      </c>
      <c r="AP39" s="51">
        <v>58901.91</v>
      </c>
      <c r="AQ39" s="51">
        <v>536017.57999999996</v>
      </c>
      <c r="AR39" s="51">
        <v>9155768.4600000009</v>
      </c>
      <c r="AS39" s="51">
        <v>76423.429999999993</v>
      </c>
      <c r="AT39" s="51">
        <v>7826209.2599999998</v>
      </c>
      <c r="AU39" s="51">
        <v>836250.11</v>
      </c>
      <c r="AV39" s="51">
        <v>339825.57</v>
      </c>
      <c r="AW39" s="51">
        <v>62658.400000000001</v>
      </c>
      <c r="AX39" s="51">
        <v>95661.41</v>
      </c>
      <c r="AY39" s="51">
        <v>48498.869999999995</v>
      </c>
      <c r="AZ39" s="51">
        <v>20087.759999999998</v>
      </c>
      <c r="BA39" s="51">
        <v>128106.64000000001</v>
      </c>
      <c r="BB39" s="51">
        <v>1041292.1399999999</v>
      </c>
      <c r="BC39" s="51">
        <v>1125896.29</v>
      </c>
      <c r="BD39" s="51">
        <v>1188647.6099999999</v>
      </c>
      <c r="BE39" s="51">
        <v>1806206.03</v>
      </c>
      <c r="BF39" s="51">
        <v>84351.39</v>
      </c>
      <c r="BG39" s="51">
        <v>198704.03999999998</v>
      </c>
      <c r="BH39" s="51">
        <v>2770096.5300000003</v>
      </c>
      <c r="BI39" s="51">
        <v>338294.61</v>
      </c>
      <c r="BJ39" s="51">
        <v>152177.49</v>
      </c>
      <c r="BK39" s="51">
        <v>122929.17000000001</v>
      </c>
      <c r="BL39" s="51">
        <v>846136.8</v>
      </c>
      <c r="BM39" s="51">
        <v>1584226.8399999999</v>
      </c>
      <c r="BN39" s="51">
        <v>40156.78</v>
      </c>
      <c r="BO39" s="51">
        <v>112076.23999999999</v>
      </c>
      <c r="BP39" s="51">
        <v>224595.82</v>
      </c>
      <c r="BQ39" s="51">
        <v>263501.37</v>
      </c>
      <c r="BR39" s="51">
        <v>86199.59</v>
      </c>
      <c r="BS39" s="51">
        <v>552802.59000000008</v>
      </c>
      <c r="BT39" s="51">
        <v>544890.08000000007</v>
      </c>
      <c r="BU39" s="51">
        <v>100214.34</v>
      </c>
      <c r="BV39" s="51">
        <v>69671.180000000008</v>
      </c>
      <c r="BW39" s="51">
        <v>45735.59</v>
      </c>
      <c r="BX39" s="51">
        <v>163601.99</v>
      </c>
      <c r="BY39" s="51">
        <v>207971.24</v>
      </c>
      <c r="BZ39" s="51">
        <v>1348.2</v>
      </c>
      <c r="CA39" s="51">
        <v>105866.95000000001</v>
      </c>
      <c r="CB39" s="51">
        <v>17507.169999999998</v>
      </c>
      <c r="CC39" s="51">
        <v>86402.61</v>
      </c>
      <c r="CD39" s="51">
        <v>8092017.3100000005</v>
      </c>
      <c r="CE39" s="51">
        <v>51487.28</v>
      </c>
      <c r="CF39" s="51">
        <v>17653.080000000002</v>
      </c>
      <c r="CG39" s="51">
        <v>68001.260000000009</v>
      </c>
      <c r="CH39" s="51">
        <v>42472.229999999996</v>
      </c>
      <c r="CI39" s="51">
        <v>35938.01</v>
      </c>
      <c r="CJ39" s="51">
        <v>18249.21</v>
      </c>
      <c r="CK39" s="51">
        <v>71111.48</v>
      </c>
      <c r="CL39" s="51">
        <v>119060.25</v>
      </c>
      <c r="CM39" s="51">
        <v>517575.1</v>
      </c>
      <c r="CN39" s="51">
        <v>259763.43</v>
      </c>
      <c r="CO39" s="51">
        <v>165726.95000000001</v>
      </c>
      <c r="CP39" s="51">
        <v>2837312.0100000002</v>
      </c>
      <c r="CQ39" s="51">
        <v>1715495.9100000001</v>
      </c>
      <c r="CR39" s="51">
        <v>145951.26999999999</v>
      </c>
      <c r="CS39" s="51">
        <v>160485.09999999998</v>
      </c>
      <c r="CT39" s="51">
        <v>66773.260000000009</v>
      </c>
      <c r="CU39" s="51">
        <v>77690.150000000009</v>
      </c>
      <c r="CV39" s="51">
        <v>27270.300000000003</v>
      </c>
      <c r="CW39" s="51">
        <v>27004.07</v>
      </c>
      <c r="CX39" s="51">
        <v>31077.5</v>
      </c>
      <c r="CY39" s="51">
        <v>44395.630000000005</v>
      </c>
      <c r="CZ39" s="51">
        <v>76113.06</v>
      </c>
      <c r="DA39" s="51">
        <v>43972.53</v>
      </c>
      <c r="DB39" s="51">
        <v>245078.2</v>
      </c>
      <c r="DC39" s="51">
        <v>50309.270000000004</v>
      </c>
      <c r="DD39" s="51">
        <v>53635.4</v>
      </c>
      <c r="DE39" s="51">
        <v>65891.22</v>
      </c>
      <c r="DF39" s="51">
        <v>28018.38</v>
      </c>
      <c r="DG39" s="51">
        <v>33329.53</v>
      </c>
      <c r="DH39" s="51">
        <v>2079741.78</v>
      </c>
      <c r="DI39" s="51">
        <v>32515.27</v>
      </c>
      <c r="DJ39" s="51">
        <v>213722.38</v>
      </c>
      <c r="DK39" s="51">
        <v>446721.41000000003</v>
      </c>
      <c r="DL39" s="51">
        <v>70082.710000000006</v>
      </c>
      <c r="DM39" s="51">
        <v>46512.84</v>
      </c>
      <c r="DN39" s="51">
        <v>573507.19000000006</v>
      </c>
      <c r="DO39" s="51">
        <v>79797.509999999995</v>
      </c>
      <c r="DP39" s="51">
        <v>164931.54999999999</v>
      </c>
      <c r="DQ39" s="51">
        <v>234862.27999999997</v>
      </c>
      <c r="DR39" s="51">
        <v>42856.22</v>
      </c>
      <c r="DS39" s="51">
        <v>80368.899999999994</v>
      </c>
      <c r="DT39" s="51">
        <v>77724.649999999994</v>
      </c>
      <c r="DU39" s="51">
        <v>57307.880000000005</v>
      </c>
      <c r="DV39" s="51">
        <v>5200.99</v>
      </c>
      <c r="DW39" s="51">
        <v>50578.520000000004</v>
      </c>
      <c r="DX39" s="51">
        <v>14531.57</v>
      </c>
      <c r="DY39" s="51">
        <v>24682.730000000003</v>
      </c>
      <c r="DZ39" s="51">
        <v>8516.9599999999991</v>
      </c>
      <c r="EA39" s="51">
        <v>47996.2</v>
      </c>
      <c r="EB39" s="51">
        <v>274181.59999999998</v>
      </c>
      <c r="EC39" s="51">
        <v>80112.36</v>
      </c>
      <c r="ED39" s="51">
        <v>105219.87</v>
      </c>
      <c r="EE39" s="51">
        <v>63534.51</v>
      </c>
      <c r="EF39" s="51">
        <v>232396.71</v>
      </c>
      <c r="EG39" s="51">
        <v>26414.010000000002</v>
      </c>
      <c r="EH39" s="51">
        <v>73392.45</v>
      </c>
      <c r="EI39" s="51">
        <v>65671.03</v>
      </c>
      <c r="EJ39" s="51">
        <v>22635.53</v>
      </c>
      <c r="EK39" s="51">
        <v>921398.0199999999</v>
      </c>
      <c r="EL39" s="51">
        <v>907721.33000000007</v>
      </c>
      <c r="EM39" s="51">
        <v>70453.64</v>
      </c>
      <c r="EN39" s="51">
        <v>73856.009999999995</v>
      </c>
      <c r="EO39" s="51">
        <v>69211.64</v>
      </c>
      <c r="EP39" s="51">
        <v>69678.040000000008</v>
      </c>
      <c r="EQ39" s="51">
        <v>40256.979999999996</v>
      </c>
      <c r="ER39" s="51">
        <v>68273.279999999999</v>
      </c>
      <c r="ES39" s="51">
        <v>235791.87</v>
      </c>
      <c r="ET39" s="51">
        <v>68572.429999999993</v>
      </c>
      <c r="EU39" s="51">
        <v>55612.86</v>
      </c>
      <c r="EV39" s="51">
        <v>44547.54</v>
      </c>
      <c r="EW39" s="51">
        <v>64193.65</v>
      </c>
      <c r="EX39" s="51">
        <v>0</v>
      </c>
      <c r="EY39" s="51">
        <v>38613.85</v>
      </c>
      <c r="EZ39" s="51">
        <v>31405.22</v>
      </c>
      <c r="FA39" s="51">
        <v>19524.95</v>
      </c>
      <c r="FB39" s="51">
        <v>20136.78</v>
      </c>
      <c r="FC39" s="51">
        <v>470311.22000000003</v>
      </c>
      <c r="FD39" s="51">
        <v>91867.88</v>
      </c>
      <c r="FE39" s="51">
        <v>414373.41</v>
      </c>
      <c r="FF39" s="51">
        <v>87127.35</v>
      </c>
      <c r="FG39" s="51">
        <v>42861.42</v>
      </c>
      <c r="FH39" s="51">
        <v>50333.04</v>
      </c>
      <c r="FI39" s="51">
        <v>28201.62</v>
      </c>
      <c r="FJ39" s="51">
        <v>44285.16</v>
      </c>
      <c r="FK39" s="51">
        <v>194087.67</v>
      </c>
      <c r="FL39" s="51">
        <v>122713.37000000001</v>
      </c>
      <c r="FM39" s="51">
        <v>380181.34</v>
      </c>
      <c r="FN39" s="51">
        <v>445059.13</v>
      </c>
      <c r="FO39" s="51">
        <v>316174.38</v>
      </c>
      <c r="FP39" s="51">
        <v>1773297.1099999999</v>
      </c>
      <c r="FQ39" s="51">
        <v>220046.22999999998</v>
      </c>
      <c r="FR39" s="51">
        <v>325315.95</v>
      </c>
      <c r="FS39" s="51">
        <v>193938.66</v>
      </c>
      <c r="FT39" s="51">
        <v>50582.42</v>
      </c>
      <c r="FU39" s="51">
        <v>67287.7</v>
      </c>
      <c r="FV39" s="51">
        <v>40593.61</v>
      </c>
      <c r="FW39" s="51">
        <v>150513</v>
      </c>
      <c r="FX39" s="51">
        <v>187641.77000000002</v>
      </c>
      <c r="FY39" s="51">
        <v>89690.58</v>
      </c>
      <c r="FZ39" s="51">
        <v>33042.1</v>
      </c>
      <c r="GA39" s="51">
        <v>568614.95000000007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93719307.100000039</v>
      </c>
      <c r="GI39" s="34"/>
      <c r="GJ39" s="38" t="s">
        <v>564</v>
      </c>
      <c r="GK39" s="55">
        <f>GK37-GK38</f>
        <v>58325859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660</v>
      </c>
      <c r="C40" s="16">
        <v>16</v>
      </c>
      <c r="E40" s="24">
        <f>MAX(E38,E39)</f>
        <v>1024827.48</v>
      </c>
      <c r="F40" s="24">
        <f t="shared" ref="F40:BQ40" si="35">MAX(F38,F39)</f>
        <v>3553920.9299999997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190123.71</v>
      </c>
      <c r="J40" s="24">
        <f t="shared" si="35"/>
        <v>122192.82</v>
      </c>
      <c r="K40" s="24">
        <f t="shared" si="35"/>
        <v>1099337.94</v>
      </c>
      <c r="L40" s="24">
        <f t="shared" si="35"/>
        <v>196556.16</v>
      </c>
      <c r="M40" s="24">
        <f t="shared" si="35"/>
        <v>51360.03</v>
      </c>
      <c r="N40" s="24">
        <f t="shared" si="35"/>
        <v>268601.24</v>
      </c>
      <c r="O40" s="24">
        <f t="shared" si="35"/>
        <v>296921.14999999997</v>
      </c>
      <c r="P40" s="24">
        <f t="shared" si="35"/>
        <v>7637608.0199999996</v>
      </c>
      <c r="Q40" s="24">
        <f t="shared" si="35"/>
        <v>1741840.24</v>
      </c>
      <c r="R40" s="24">
        <f t="shared" si="35"/>
        <v>29542.22</v>
      </c>
      <c r="S40" s="24">
        <f t="shared" si="35"/>
        <v>3110655.05</v>
      </c>
      <c r="T40" s="24">
        <f t="shared" si="35"/>
        <v>106922.68</v>
      </c>
      <c r="U40" s="24">
        <f t="shared" si="35"/>
        <v>240221.12000000002</v>
      </c>
      <c r="V40" s="24">
        <f t="shared" si="35"/>
        <v>54288.93</v>
      </c>
      <c r="W40" s="24">
        <f t="shared" si="35"/>
        <v>23070.44</v>
      </c>
      <c r="X40" s="24">
        <f t="shared" si="35"/>
        <v>43350.53</v>
      </c>
      <c r="Y40" s="24">
        <f t="shared" si="35"/>
        <v>13294</v>
      </c>
      <c r="Z40" s="24">
        <f t="shared" si="35"/>
        <v>21378.58</v>
      </c>
      <c r="AA40" s="24">
        <f t="shared" si="35"/>
        <v>45807.71</v>
      </c>
      <c r="AB40" s="24">
        <f t="shared" si="35"/>
        <v>49879.100000000006</v>
      </c>
      <c r="AC40" s="24">
        <f t="shared" si="35"/>
        <v>3456018.87</v>
      </c>
      <c r="AD40" s="24">
        <f t="shared" si="35"/>
        <v>5649388.8500000006</v>
      </c>
      <c r="AE40" s="24">
        <f t="shared" si="35"/>
        <v>163430.06</v>
      </c>
      <c r="AF40" s="24">
        <f t="shared" si="35"/>
        <v>72809.06</v>
      </c>
      <c r="AG40" s="24">
        <f t="shared" si="35"/>
        <v>76742.38</v>
      </c>
      <c r="AH40" s="24">
        <f t="shared" si="35"/>
        <v>48929.539999999994</v>
      </c>
      <c r="AI40" s="24">
        <f t="shared" si="35"/>
        <v>358064.73</v>
      </c>
      <c r="AJ40" s="24">
        <f t="shared" si="35"/>
        <v>138300.16</v>
      </c>
      <c r="AK40" s="24">
        <f t="shared" si="35"/>
        <v>51481.39</v>
      </c>
      <c r="AL40" s="24">
        <f t="shared" si="35"/>
        <v>48946.26</v>
      </c>
      <c r="AM40" s="24">
        <f t="shared" si="35"/>
        <v>65446.899999999994</v>
      </c>
      <c r="AN40" s="24">
        <f t="shared" si="35"/>
        <v>60216.69</v>
      </c>
      <c r="AO40" s="24">
        <f t="shared" si="35"/>
        <v>56671.25</v>
      </c>
      <c r="AP40" s="24">
        <f t="shared" si="35"/>
        <v>63985.07</v>
      </c>
      <c r="AQ40" s="24">
        <f t="shared" si="35"/>
        <v>536017.57999999996</v>
      </c>
      <c r="AR40" s="24">
        <f t="shared" si="35"/>
        <v>9551049.6899999995</v>
      </c>
      <c r="AS40" s="24">
        <f t="shared" si="35"/>
        <v>76423.429999999993</v>
      </c>
      <c r="AT40" s="24">
        <f t="shared" si="35"/>
        <v>7850849.5999999996</v>
      </c>
      <c r="AU40" s="24">
        <f t="shared" si="35"/>
        <v>859065.29</v>
      </c>
      <c r="AV40" s="24">
        <f t="shared" si="35"/>
        <v>342059.11</v>
      </c>
      <c r="AW40" s="24">
        <f t="shared" si="35"/>
        <v>69826.84</v>
      </c>
      <c r="AX40" s="24">
        <f t="shared" si="35"/>
        <v>102880.53</v>
      </c>
      <c r="AY40" s="24">
        <f t="shared" si="35"/>
        <v>48498.869999999995</v>
      </c>
      <c r="AZ40" s="24">
        <f t="shared" si="35"/>
        <v>20087.759999999998</v>
      </c>
      <c r="BA40" s="24">
        <f t="shared" si="35"/>
        <v>148773.62</v>
      </c>
      <c r="BB40" s="24">
        <f t="shared" si="35"/>
        <v>1197511.27</v>
      </c>
      <c r="BC40" s="24">
        <f t="shared" si="35"/>
        <v>1266616.03</v>
      </c>
      <c r="BD40" s="24">
        <f t="shared" si="35"/>
        <v>1225727.71</v>
      </c>
      <c r="BE40" s="24">
        <f t="shared" si="35"/>
        <v>1820145.3</v>
      </c>
      <c r="BF40" s="24">
        <f t="shared" si="35"/>
        <v>105988.77</v>
      </c>
      <c r="BG40" s="24">
        <f t="shared" si="35"/>
        <v>198704.03999999998</v>
      </c>
      <c r="BH40" s="24">
        <f t="shared" si="35"/>
        <v>2901621.37</v>
      </c>
      <c r="BI40" s="24">
        <f t="shared" si="35"/>
        <v>338294.61</v>
      </c>
      <c r="BJ40" s="24">
        <f t="shared" si="35"/>
        <v>152177.49</v>
      </c>
      <c r="BK40" s="24">
        <f t="shared" si="35"/>
        <v>129422.41</v>
      </c>
      <c r="BL40" s="24">
        <f t="shared" si="35"/>
        <v>897043.44000000006</v>
      </c>
      <c r="BM40" s="24">
        <f t="shared" si="35"/>
        <v>1638514.6199999999</v>
      </c>
      <c r="BN40" s="24">
        <f t="shared" si="35"/>
        <v>44922.99</v>
      </c>
      <c r="BO40" s="24">
        <f t="shared" si="35"/>
        <v>112076.23999999999</v>
      </c>
      <c r="BP40" s="24">
        <f t="shared" si="35"/>
        <v>239567.77000000002</v>
      </c>
      <c r="BQ40" s="24">
        <f t="shared" si="35"/>
        <v>290675.18</v>
      </c>
      <c r="BR40" s="24">
        <f t="shared" ref="BR40:EC40" si="36">MAX(BR38,BR39)</f>
        <v>86728.320000000007</v>
      </c>
      <c r="BS40" s="24">
        <f t="shared" si="36"/>
        <v>626320.22</v>
      </c>
      <c r="BT40" s="24">
        <f t="shared" si="36"/>
        <v>544890.08000000007</v>
      </c>
      <c r="BU40" s="24">
        <f t="shared" si="36"/>
        <v>108859.27</v>
      </c>
      <c r="BV40" s="24">
        <f t="shared" si="36"/>
        <v>87777.63</v>
      </c>
      <c r="BW40" s="24">
        <f t="shared" si="36"/>
        <v>51678.03</v>
      </c>
      <c r="BX40" s="24">
        <f t="shared" si="36"/>
        <v>175263.95</v>
      </c>
      <c r="BY40" s="24">
        <f t="shared" si="36"/>
        <v>207971.24</v>
      </c>
      <c r="BZ40" s="24">
        <f t="shared" si="36"/>
        <v>1348.2</v>
      </c>
      <c r="CA40" s="24">
        <f t="shared" si="36"/>
        <v>110967.67999999999</v>
      </c>
      <c r="CB40" s="24">
        <f t="shared" si="36"/>
        <v>17507.169999999998</v>
      </c>
      <c r="CC40" s="24">
        <f t="shared" si="36"/>
        <v>86402.61</v>
      </c>
      <c r="CD40" s="24">
        <f t="shared" si="36"/>
        <v>8316870.0899999999</v>
      </c>
      <c r="CE40" s="24">
        <f t="shared" si="36"/>
        <v>52220.94</v>
      </c>
      <c r="CF40" s="24">
        <f t="shared" si="36"/>
        <v>17653.080000000002</v>
      </c>
      <c r="CG40" s="24">
        <f t="shared" si="36"/>
        <v>68052.75</v>
      </c>
      <c r="CH40" s="24">
        <f t="shared" si="36"/>
        <v>53375.53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123349.89</v>
      </c>
      <c r="CM40" s="24">
        <f t="shared" si="36"/>
        <v>610465.9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3016013.91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160485.09999999998</v>
      </c>
      <c r="CT40" s="24">
        <f t="shared" si="36"/>
        <v>81333.3</v>
      </c>
      <c r="CU40" s="24">
        <f t="shared" si="36"/>
        <v>77690.150000000009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44395.630000000005</v>
      </c>
      <c r="CZ40" s="24">
        <f t="shared" si="36"/>
        <v>76113.06</v>
      </c>
      <c r="DA40" s="24">
        <f t="shared" si="36"/>
        <v>52427.32</v>
      </c>
      <c r="DB40" s="24">
        <f t="shared" si="36"/>
        <v>245078.2</v>
      </c>
      <c r="DC40" s="24">
        <f t="shared" si="36"/>
        <v>52118.92</v>
      </c>
      <c r="DD40" s="24">
        <f t="shared" si="36"/>
        <v>53635.4</v>
      </c>
      <c r="DE40" s="24">
        <f t="shared" si="36"/>
        <v>67303.149999999994</v>
      </c>
      <c r="DF40" s="24">
        <f t="shared" si="36"/>
        <v>28018.38</v>
      </c>
      <c r="DG40" s="24">
        <f t="shared" si="36"/>
        <v>33329.53</v>
      </c>
      <c r="DH40" s="24">
        <f t="shared" si="36"/>
        <v>2418948.63</v>
      </c>
      <c r="DI40" s="24">
        <f t="shared" si="36"/>
        <v>34556.81</v>
      </c>
      <c r="DJ40" s="24">
        <f t="shared" si="36"/>
        <v>263305.76</v>
      </c>
      <c r="DK40" s="24">
        <f t="shared" si="36"/>
        <v>447246.9</v>
      </c>
      <c r="DL40" s="24">
        <f t="shared" si="36"/>
        <v>87183.83</v>
      </c>
      <c r="DM40" s="24">
        <f t="shared" si="36"/>
        <v>46512.84</v>
      </c>
      <c r="DN40" s="24">
        <f t="shared" si="36"/>
        <v>596909.34</v>
      </c>
      <c r="DO40" s="24">
        <f t="shared" si="36"/>
        <v>79797.509999999995</v>
      </c>
      <c r="DP40" s="24">
        <f t="shared" si="36"/>
        <v>164931.54999999999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95068.98000000001</v>
      </c>
      <c r="DT40" s="24">
        <f t="shared" si="36"/>
        <v>95178.64</v>
      </c>
      <c r="DU40" s="24">
        <f t="shared" si="36"/>
        <v>57307.880000000005</v>
      </c>
      <c r="DV40" s="24">
        <f t="shared" si="36"/>
        <v>5200.99</v>
      </c>
      <c r="DW40" s="24">
        <f t="shared" si="36"/>
        <v>58829.09</v>
      </c>
      <c r="DX40" s="24">
        <f t="shared" si="36"/>
        <v>15151.81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80112.36</v>
      </c>
      <c r="ED40" s="24">
        <f t="shared" ref="ED40:GF40" si="37">MAX(ED38,ED39)</f>
        <v>105219.87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29658.49</v>
      </c>
      <c r="EH40" s="24">
        <f t="shared" si="37"/>
        <v>73392.45</v>
      </c>
      <c r="EI40" s="24">
        <f t="shared" si="37"/>
        <v>65671.03</v>
      </c>
      <c r="EJ40" s="24">
        <f t="shared" si="37"/>
        <v>24747.11</v>
      </c>
      <c r="EK40" s="24">
        <f t="shared" si="37"/>
        <v>1090722.54</v>
      </c>
      <c r="EL40" s="24">
        <f t="shared" si="37"/>
        <v>996814.15</v>
      </c>
      <c r="EM40" s="24">
        <f t="shared" si="37"/>
        <v>70453.64</v>
      </c>
      <c r="EN40" s="24">
        <f t="shared" si="37"/>
        <v>73856.009999999995</v>
      </c>
      <c r="EO40" s="24">
        <f t="shared" si="37"/>
        <v>71022.240000000005</v>
      </c>
      <c r="EP40" s="24">
        <f t="shared" si="37"/>
        <v>69678.040000000008</v>
      </c>
      <c r="EQ40" s="24">
        <f t="shared" si="37"/>
        <v>43241.759999999995</v>
      </c>
      <c r="ER40" s="24">
        <f t="shared" si="37"/>
        <v>68273.279999999999</v>
      </c>
      <c r="ES40" s="24">
        <f t="shared" si="37"/>
        <v>256368.07</v>
      </c>
      <c r="ET40" s="24">
        <f t="shared" si="37"/>
        <v>68994.28</v>
      </c>
      <c r="EU40" s="24">
        <f t="shared" si="37"/>
        <v>55612.86</v>
      </c>
      <c r="EV40" s="24">
        <f t="shared" si="37"/>
        <v>59581.04</v>
      </c>
      <c r="EW40" s="24">
        <f t="shared" si="37"/>
        <v>72677.47</v>
      </c>
      <c r="EX40" s="24">
        <f t="shared" si="37"/>
        <v>0</v>
      </c>
      <c r="EY40" s="24">
        <f t="shared" si="37"/>
        <v>38613.85</v>
      </c>
      <c r="EZ40" s="24">
        <f t="shared" si="37"/>
        <v>31405.22</v>
      </c>
      <c r="FA40" s="24">
        <f t="shared" si="37"/>
        <v>19524.95</v>
      </c>
      <c r="FB40" s="24">
        <f t="shared" si="37"/>
        <v>20136.78</v>
      </c>
      <c r="FC40" s="24">
        <f t="shared" si="37"/>
        <v>481431.57</v>
      </c>
      <c r="FD40" s="24">
        <f t="shared" si="37"/>
        <v>92594.97</v>
      </c>
      <c r="FE40" s="24">
        <f t="shared" si="37"/>
        <v>452013.06999999995</v>
      </c>
      <c r="FF40" s="24">
        <f t="shared" si="37"/>
        <v>90755.81</v>
      </c>
      <c r="FG40" s="24">
        <f t="shared" si="37"/>
        <v>45845.630000000005</v>
      </c>
      <c r="FH40" s="24">
        <f t="shared" si="37"/>
        <v>50333.04</v>
      </c>
      <c r="FI40" s="24">
        <f t="shared" si="37"/>
        <v>37160.76</v>
      </c>
      <c r="FJ40" s="24">
        <f t="shared" si="37"/>
        <v>53491.53</v>
      </c>
      <c r="FK40" s="24">
        <f t="shared" si="37"/>
        <v>199199.63</v>
      </c>
      <c r="FL40" s="24">
        <f t="shared" si="37"/>
        <v>148462.99</v>
      </c>
      <c r="FM40" s="24">
        <f t="shared" si="37"/>
        <v>425693.04</v>
      </c>
      <c r="FN40" s="24">
        <f t="shared" si="37"/>
        <v>481830.23</v>
      </c>
      <c r="FO40" s="24">
        <f t="shared" si="37"/>
        <v>378294.69</v>
      </c>
      <c r="FP40" s="24">
        <f t="shared" si="37"/>
        <v>1773297.1099999999</v>
      </c>
      <c r="FQ40" s="24">
        <f t="shared" si="37"/>
        <v>220046.22999999998</v>
      </c>
      <c r="FR40" s="24">
        <f t="shared" si="37"/>
        <v>327140.02</v>
      </c>
      <c r="FS40" s="24">
        <f t="shared" si="37"/>
        <v>200453.59000000003</v>
      </c>
      <c r="FT40" s="24">
        <f t="shared" si="37"/>
        <v>50949.45</v>
      </c>
      <c r="FU40" s="24">
        <f t="shared" si="37"/>
        <v>67287.7</v>
      </c>
      <c r="FV40" s="24">
        <f t="shared" si="37"/>
        <v>43884.179999999993</v>
      </c>
      <c r="FW40" s="24">
        <f t="shared" si="37"/>
        <v>150513</v>
      </c>
      <c r="FX40" s="24">
        <f t="shared" si="37"/>
        <v>187641.77000000002</v>
      </c>
      <c r="FY40" s="24">
        <f t="shared" si="37"/>
        <v>89690.58</v>
      </c>
      <c r="FZ40" s="24">
        <f t="shared" si="37"/>
        <v>33042.1</v>
      </c>
      <c r="GA40" s="24">
        <f t="shared" si="37"/>
        <v>594685.58000000007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99506413.770000026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661</v>
      </c>
      <c r="C42" s="90">
        <v>18</v>
      </c>
      <c r="D42" s="90"/>
      <c r="E42" s="92">
        <f t="shared" ref="E42:BP42" si="44">+E40+E41</f>
        <v>1024827.48</v>
      </c>
      <c r="F42" s="92">
        <f t="shared" si="44"/>
        <v>3553920.9299999997</v>
      </c>
      <c r="G42" s="92">
        <f t="shared" si="44"/>
        <v>758799.82000000007</v>
      </c>
      <c r="H42" s="92">
        <f t="shared" si="44"/>
        <v>2571001.58</v>
      </c>
      <c r="I42" s="92">
        <f t="shared" si="44"/>
        <v>190123.71</v>
      </c>
      <c r="J42" s="92">
        <f t="shared" si="44"/>
        <v>122192.82</v>
      </c>
      <c r="K42" s="92">
        <f t="shared" si="44"/>
        <v>1099337.94</v>
      </c>
      <c r="L42" s="92">
        <f t="shared" si="44"/>
        <v>196556.16</v>
      </c>
      <c r="M42" s="92">
        <f t="shared" si="44"/>
        <v>51360.03</v>
      </c>
      <c r="N42" s="92">
        <f t="shared" si="44"/>
        <v>268601.24</v>
      </c>
      <c r="O42" s="92">
        <f t="shared" si="44"/>
        <v>296921.14999999997</v>
      </c>
      <c r="P42" s="92">
        <f t="shared" si="44"/>
        <v>7637608.0199999996</v>
      </c>
      <c r="Q42" s="92">
        <f t="shared" si="44"/>
        <v>1741840.24</v>
      </c>
      <c r="R42" s="92">
        <f t="shared" si="44"/>
        <v>29542.22</v>
      </c>
      <c r="S42" s="92">
        <f t="shared" si="44"/>
        <v>3110655.05</v>
      </c>
      <c r="T42" s="92">
        <f t="shared" si="44"/>
        <v>106922.68</v>
      </c>
      <c r="U42" s="92">
        <f t="shared" si="44"/>
        <v>240221.12000000002</v>
      </c>
      <c r="V42" s="92">
        <f t="shared" si="44"/>
        <v>54288.93</v>
      </c>
      <c r="W42" s="92">
        <f t="shared" si="44"/>
        <v>23070.44</v>
      </c>
      <c r="X42" s="92">
        <f t="shared" si="44"/>
        <v>43350.53</v>
      </c>
      <c r="Y42" s="92">
        <f t="shared" si="44"/>
        <v>13294</v>
      </c>
      <c r="Z42" s="92">
        <f t="shared" si="44"/>
        <v>21378.58</v>
      </c>
      <c r="AA42" s="92">
        <f t="shared" si="44"/>
        <v>45807.71</v>
      </c>
      <c r="AB42" s="92">
        <f t="shared" si="44"/>
        <v>49879.100000000006</v>
      </c>
      <c r="AC42" s="92">
        <f t="shared" si="44"/>
        <v>3456018.87</v>
      </c>
      <c r="AD42" s="92">
        <f t="shared" si="44"/>
        <v>5649388.8500000006</v>
      </c>
      <c r="AE42" s="92">
        <f t="shared" si="44"/>
        <v>163430.06</v>
      </c>
      <c r="AF42" s="92">
        <f t="shared" si="44"/>
        <v>72809.06</v>
      </c>
      <c r="AG42" s="92">
        <f t="shared" si="44"/>
        <v>76742.38</v>
      </c>
      <c r="AH42" s="92">
        <f t="shared" si="44"/>
        <v>48929.539999999994</v>
      </c>
      <c r="AI42" s="92">
        <f t="shared" si="44"/>
        <v>358064.73</v>
      </c>
      <c r="AJ42" s="92">
        <f t="shared" si="44"/>
        <v>138300.16</v>
      </c>
      <c r="AK42" s="92">
        <f t="shared" si="44"/>
        <v>51481.39</v>
      </c>
      <c r="AL42" s="92">
        <f t="shared" si="44"/>
        <v>48946.26</v>
      </c>
      <c r="AM42" s="92">
        <f t="shared" si="44"/>
        <v>65446.899999999994</v>
      </c>
      <c r="AN42" s="92">
        <f t="shared" si="44"/>
        <v>60216.69</v>
      </c>
      <c r="AO42" s="92">
        <f t="shared" si="44"/>
        <v>56671.25</v>
      </c>
      <c r="AP42" s="92">
        <f t="shared" si="44"/>
        <v>63985.07</v>
      </c>
      <c r="AQ42" s="92">
        <f t="shared" si="44"/>
        <v>536017.57999999996</v>
      </c>
      <c r="AR42" s="92">
        <f t="shared" si="44"/>
        <v>9551049.6899999995</v>
      </c>
      <c r="AS42" s="92">
        <f t="shared" si="44"/>
        <v>76423.429999999993</v>
      </c>
      <c r="AT42" s="92">
        <f t="shared" si="44"/>
        <v>7850849.5999999996</v>
      </c>
      <c r="AU42" s="92">
        <f t="shared" si="44"/>
        <v>859065.29</v>
      </c>
      <c r="AV42" s="92">
        <f t="shared" si="44"/>
        <v>342059.11</v>
      </c>
      <c r="AW42" s="92">
        <f t="shared" si="44"/>
        <v>69826.84</v>
      </c>
      <c r="AX42" s="92">
        <f t="shared" si="44"/>
        <v>102880.53</v>
      </c>
      <c r="AY42" s="92">
        <f t="shared" si="44"/>
        <v>48498.869999999995</v>
      </c>
      <c r="AZ42" s="92">
        <f t="shared" si="44"/>
        <v>20087.759999999998</v>
      </c>
      <c r="BA42" s="92">
        <f t="shared" si="44"/>
        <v>148773.62</v>
      </c>
      <c r="BB42" s="92">
        <f t="shared" si="44"/>
        <v>1197511.27</v>
      </c>
      <c r="BC42" s="92">
        <f t="shared" si="44"/>
        <v>1266616.03</v>
      </c>
      <c r="BD42" s="92">
        <f t="shared" si="44"/>
        <v>1225727.71</v>
      </c>
      <c r="BE42" s="92">
        <f t="shared" si="44"/>
        <v>1820145.3</v>
      </c>
      <c r="BF42" s="92">
        <f t="shared" si="44"/>
        <v>105988.77</v>
      </c>
      <c r="BG42" s="92">
        <f t="shared" si="44"/>
        <v>198704.03999999998</v>
      </c>
      <c r="BH42" s="92">
        <f t="shared" si="44"/>
        <v>2901621.37</v>
      </c>
      <c r="BI42" s="92">
        <f t="shared" si="44"/>
        <v>338294.61</v>
      </c>
      <c r="BJ42" s="92">
        <f t="shared" si="44"/>
        <v>152177.49</v>
      </c>
      <c r="BK42" s="92">
        <f t="shared" si="44"/>
        <v>129422.41</v>
      </c>
      <c r="BL42" s="92">
        <f t="shared" si="44"/>
        <v>897043.44000000006</v>
      </c>
      <c r="BM42" s="92">
        <f t="shared" si="44"/>
        <v>1638514.6199999999</v>
      </c>
      <c r="BN42" s="92">
        <f t="shared" si="44"/>
        <v>44922.99</v>
      </c>
      <c r="BO42" s="92">
        <f t="shared" si="44"/>
        <v>112076.23999999999</v>
      </c>
      <c r="BP42" s="92">
        <f t="shared" si="44"/>
        <v>239567.77000000002</v>
      </c>
      <c r="BQ42" s="92">
        <f t="shared" ref="BQ42:EB42" si="45">+BQ40+BQ41</f>
        <v>290675.18</v>
      </c>
      <c r="BR42" s="92">
        <f t="shared" si="45"/>
        <v>86728.320000000007</v>
      </c>
      <c r="BS42" s="92">
        <f t="shared" si="45"/>
        <v>626320.22</v>
      </c>
      <c r="BT42" s="92">
        <f t="shared" si="45"/>
        <v>544890.08000000007</v>
      </c>
      <c r="BU42" s="92">
        <f t="shared" si="45"/>
        <v>108859.27</v>
      </c>
      <c r="BV42" s="92">
        <f t="shared" si="45"/>
        <v>87777.63</v>
      </c>
      <c r="BW42" s="92">
        <f t="shared" si="45"/>
        <v>51678.03</v>
      </c>
      <c r="BX42" s="92">
        <f t="shared" si="45"/>
        <v>175263.95</v>
      </c>
      <c r="BY42" s="92">
        <f t="shared" si="45"/>
        <v>207971.24</v>
      </c>
      <c r="BZ42" s="92">
        <f t="shared" si="45"/>
        <v>1348.2</v>
      </c>
      <c r="CA42" s="92">
        <f t="shared" si="45"/>
        <v>110967.67999999999</v>
      </c>
      <c r="CB42" s="92">
        <f t="shared" si="45"/>
        <v>17507.169999999998</v>
      </c>
      <c r="CC42" s="92">
        <f t="shared" si="45"/>
        <v>86402.61</v>
      </c>
      <c r="CD42" s="92">
        <f t="shared" si="45"/>
        <v>8316870.0899999999</v>
      </c>
      <c r="CE42" s="92">
        <f t="shared" si="45"/>
        <v>52220.94</v>
      </c>
      <c r="CF42" s="92">
        <f t="shared" si="45"/>
        <v>17653.080000000002</v>
      </c>
      <c r="CG42" s="92">
        <f t="shared" si="45"/>
        <v>68052.75</v>
      </c>
      <c r="CH42" s="92">
        <f t="shared" si="45"/>
        <v>53375.53</v>
      </c>
      <c r="CI42" s="92">
        <f t="shared" si="45"/>
        <v>40336.6</v>
      </c>
      <c r="CJ42" s="92">
        <f t="shared" si="45"/>
        <v>21152.09</v>
      </c>
      <c r="CK42" s="92">
        <f t="shared" si="45"/>
        <v>77935.75</v>
      </c>
      <c r="CL42" s="92">
        <f t="shared" si="45"/>
        <v>123349.89</v>
      </c>
      <c r="CM42" s="92">
        <f t="shared" si="45"/>
        <v>610465.9</v>
      </c>
      <c r="CN42" s="92">
        <f t="shared" si="45"/>
        <v>267644.52</v>
      </c>
      <c r="CO42" s="92">
        <f t="shared" si="45"/>
        <v>183918.58000000002</v>
      </c>
      <c r="CP42" s="92">
        <f t="shared" si="45"/>
        <v>3016013.91</v>
      </c>
      <c r="CQ42" s="92">
        <f t="shared" si="45"/>
        <v>1918680.46</v>
      </c>
      <c r="CR42" s="92">
        <f t="shared" si="45"/>
        <v>170183.83000000002</v>
      </c>
      <c r="CS42" s="92">
        <f t="shared" si="45"/>
        <v>160485.09999999998</v>
      </c>
      <c r="CT42" s="92">
        <f t="shared" si="45"/>
        <v>81333.3</v>
      </c>
      <c r="CU42" s="92">
        <f t="shared" si="45"/>
        <v>77690.150000000009</v>
      </c>
      <c r="CV42" s="92">
        <f t="shared" si="45"/>
        <v>29417.29</v>
      </c>
      <c r="CW42" s="92">
        <f t="shared" si="45"/>
        <v>45581.18</v>
      </c>
      <c r="CX42" s="92">
        <f t="shared" si="45"/>
        <v>35154.239999999998</v>
      </c>
      <c r="CY42" s="92">
        <f t="shared" si="45"/>
        <v>44395.630000000005</v>
      </c>
      <c r="CZ42" s="92">
        <f t="shared" si="45"/>
        <v>76113.06</v>
      </c>
      <c r="DA42" s="92">
        <f t="shared" si="45"/>
        <v>52427.32</v>
      </c>
      <c r="DB42" s="92">
        <f t="shared" si="45"/>
        <v>245078.2</v>
      </c>
      <c r="DC42" s="92">
        <f t="shared" si="45"/>
        <v>52118.92</v>
      </c>
      <c r="DD42" s="92">
        <f t="shared" si="45"/>
        <v>53635.4</v>
      </c>
      <c r="DE42" s="92">
        <f t="shared" si="45"/>
        <v>67303.149999999994</v>
      </c>
      <c r="DF42" s="92">
        <f t="shared" si="45"/>
        <v>28018.38</v>
      </c>
      <c r="DG42" s="92">
        <f t="shared" si="45"/>
        <v>33329.53</v>
      </c>
      <c r="DH42" s="92">
        <f t="shared" si="45"/>
        <v>2418948.63</v>
      </c>
      <c r="DI42" s="92">
        <f t="shared" si="45"/>
        <v>34556.81</v>
      </c>
      <c r="DJ42" s="92">
        <f t="shared" si="45"/>
        <v>263305.76</v>
      </c>
      <c r="DK42" s="92">
        <f t="shared" si="45"/>
        <v>447246.9</v>
      </c>
      <c r="DL42" s="92">
        <f t="shared" si="45"/>
        <v>87183.83</v>
      </c>
      <c r="DM42" s="92">
        <f t="shared" si="45"/>
        <v>46512.84</v>
      </c>
      <c r="DN42" s="92">
        <f t="shared" si="45"/>
        <v>596909.34</v>
      </c>
      <c r="DO42" s="92">
        <f t="shared" si="45"/>
        <v>79797.509999999995</v>
      </c>
      <c r="DP42" s="92">
        <f t="shared" si="45"/>
        <v>164931.54999999999</v>
      </c>
      <c r="DQ42" s="92">
        <f t="shared" si="45"/>
        <v>265365.03000000003</v>
      </c>
      <c r="DR42" s="92">
        <f t="shared" si="45"/>
        <v>50814.520000000004</v>
      </c>
      <c r="DS42" s="92">
        <f t="shared" si="45"/>
        <v>95068.98000000001</v>
      </c>
      <c r="DT42" s="92">
        <f t="shared" si="45"/>
        <v>95178.64</v>
      </c>
      <c r="DU42" s="92">
        <f t="shared" si="45"/>
        <v>57307.880000000005</v>
      </c>
      <c r="DV42" s="92">
        <f t="shared" si="45"/>
        <v>5200.99</v>
      </c>
      <c r="DW42" s="92">
        <f t="shared" si="45"/>
        <v>58829.09</v>
      </c>
      <c r="DX42" s="92">
        <f t="shared" si="45"/>
        <v>15151.81</v>
      </c>
      <c r="DY42" s="92">
        <f t="shared" si="45"/>
        <v>25457.66</v>
      </c>
      <c r="DZ42" s="92">
        <f t="shared" si="45"/>
        <v>9818.65</v>
      </c>
      <c r="EA42" s="92">
        <f t="shared" si="45"/>
        <v>49223.5</v>
      </c>
      <c r="EB42" s="92">
        <f t="shared" si="45"/>
        <v>285001.8</v>
      </c>
      <c r="EC42" s="92">
        <f t="shared" ref="EC42:GF42" si="46">+EC40+EC41</f>
        <v>80112.36</v>
      </c>
      <c r="ED42" s="92">
        <f t="shared" si="46"/>
        <v>105219.87</v>
      </c>
      <c r="EE42" s="92">
        <f t="shared" si="46"/>
        <v>65837.600000000006</v>
      </c>
      <c r="EF42" s="92">
        <f t="shared" si="46"/>
        <v>275125.27</v>
      </c>
      <c r="EG42" s="92">
        <f t="shared" si="46"/>
        <v>29658.49</v>
      </c>
      <c r="EH42" s="92">
        <f t="shared" si="46"/>
        <v>73392.45</v>
      </c>
      <c r="EI42" s="92">
        <f t="shared" si="46"/>
        <v>65671.03</v>
      </c>
      <c r="EJ42" s="92">
        <f t="shared" si="46"/>
        <v>24747.11</v>
      </c>
      <c r="EK42" s="92">
        <f t="shared" si="46"/>
        <v>1090722.54</v>
      </c>
      <c r="EL42" s="92">
        <f t="shared" si="46"/>
        <v>996814.15</v>
      </c>
      <c r="EM42" s="92">
        <f t="shared" si="46"/>
        <v>70453.64</v>
      </c>
      <c r="EN42" s="92">
        <f t="shared" si="46"/>
        <v>73856.009999999995</v>
      </c>
      <c r="EO42" s="92">
        <f t="shared" si="46"/>
        <v>71022.240000000005</v>
      </c>
      <c r="EP42" s="92">
        <f t="shared" si="46"/>
        <v>69678.040000000008</v>
      </c>
      <c r="EQ42" s="92">
        <f t="shared" si="46"/>
        <v>43241.759999999995</v>
      </c>
      <c r="ER42" s="92">
        <f t="shared" si="46"/>
        <v>68273.279999999999</v>
      </c>
      <c r="ES42" s="92">
        <f t="shared" si="46"/>
        <v>256368.07</v>
      </c>
      <c r="ET42" s="92">
        <f t="shared" si="46"/>
        <v>68994.28</v>
      </c>
      <c r="EU42" s="92">
        <f t="shared" si="46"/>
        <v>55612.86</v>
      </c>
      <c r="EV42" s="92">
        <f t="shared" si="46"/>
        <v>59581.04</v>
      </c>
      <c r="EW42" s="92">
        <f t="shared" si="46"/>
        <v>72677.47</v>
      </c>
      <c r="EX42" s="92">
        <f t="shared" si="46"/>
        <v>0</v>
      </c>
      <c r="EY42" s="92">
        <f t="shared" si="46"/>
        <v>38613.85</v>
      </c>
      <c r="EZ42" s="92">
        <f t="shared" si="46"/>
        <v>31405.22</v>
      </c>
      <c r="FA42" s="92">
        <f t="shared" si="46"/>
        <v>19524.95</v>
      </c>
      <c r="FB42" s="92">
        <f t="shared" si="46"/>
        <v>20136.78</v>
      </c>
      <c r="FC42" s="92">
        <f t="shared" si="46"/>
        <v>481431.57</v>
      </c>
      <c r="FD42" s="92">
        <f t="shared" si="46"/>
        <v>92594.97</v>
      </c>
      <c r="FE42" s="92">
        <f t="shared" si="46"/>
        <v>452013.06999999995</v>
      </c>
      <c r="FF42" s="92">
        <f t="shared" si="46"/>
        <v>90755.81</v>
      </c>
      <c r="FG42" s="92">
        <f t="shared" si="46"/>
        <v>45845.630000000005</v>
      </c>
      <c r="FH42" s="92">
        <f t="shared" si="46"/>
        <v>50333.04</v>
      </c>
      <c r="FI42" s="92">
        <f t="shared" si="46"/>
        <v>37160.76</v>
      </c>
      <c r="FJ42" s="92">
        <f t="shared" si="46"/>
        <v>53491.53</v>
      </c>
      <c r="FK42" s="92">
        <f t="shared" si="46"/>
        <v>199199.63</v>
      </c>
      <c r="FL42" s="92">
        <f t="shared" si="46"/>
        <v>148462.99</v>
      </c>
      <c r="FM42" s="92">
        <f t="shared" si="46"/>
        <v>425693.04</v>
      </c>
      <c r="FN42" s="92">
        <f t="shared" si="46"/>
        <v>481830.23</v>
      </c>
      <c r="FO42" s="92">
        <f t="shared" si="46"/>
        <v>378294.69</v>
      </c>
      <c r="FP42" s="92">
        <f t="shared" si="46"/>
        <v>1773297.1099999999</v>
      </c>
      <c r="FQ42" s="92">
        <f t="shared" si="46"/>
        <v>220046.22999999998</v>
      </c>
      <c r="FR42" s="92">
        <f t="shared" si="46"/>
        <v>327140.02</v>
      </c>
      <c r="FS42" s="92">
        <f t="shared" si="46"/>
        <v>200453.59000000003</v>
      </c>
      <c r="FT42" s="92">
        <f t="shared" si="46"/>
        <v>50949.45</v>
      </c>
      <c r="FU42" s="92">
        <f t="shared" si="46"/>
        <v>67287.7</v>
      </c>
      <c r="FV42" s="92">
        <f t="shared" si="46"/>
        <v>43884.179999999993</v>
      </c>
      <c r="FW42" s="92">
        <f t="shared" si="46"/>
        <v>150513</v>
      </c>
      <c r="FX42" s="92">
        <f t="shared" si="46"/>
        <v>187641.77000000002</v>
      </c>
      <c r="FY42" s="92">
        <f t="shared" si="46"/>
        <v>89690.58</v>
      </c>
      <c r="FZ42" s="92">
        <f t="shared" si="46"/>
        <v>33042.1</v>
      </c>
      <c r="GA42" s="92">
        <f t="shared" si="46"/>
        <v>594685.58000000007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99506413.770000026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662</v>
      </c>
      <c r="C43" s="61">
        <v>19</v>
      </c>
      <c r="D43" s="61"/>
      <c r="E43" s="62">
        <v>172839.2</v>
      </c>
      <c r="F43" s="62">
        <v>684990.1</v>
      </c>
      <c r="G43" s="62">
        <v>149742.63</v>
      </c>
      <c r="H43" s="62">
        <v>490132.67</v>
      </c>
      <c r="I43" s="62">
        <v>37454.230000000003</v>
      </c>
      <c r="J43" s="62">
        <v>25058.05</v>
      </c>
      <c r="K43" s="62">
        <v>181522.21</v>
      </c>
      <c r="L43" s="62">
        <v>35997.620000000003</v>
      </c>
      <c r="M43" s="62">
        <v>13641.8</v>
      </c>
      <c r="N43" s="62">
        <v>54923.67</v>
      </c>
      <c r="O43" s="62">
        <v>48371.17</v>
      </c>
      <c r="P43" s="62">
        <v>1448574.42</v>
      </c>
      <c r="Q43" s="62">
        <v>321827.03000000003</v>
      </c>
      <c r="R43" s="62">
        <v>4326.6099999999997</v>
      </c>
      <c r="S43" s="62">
        <v>515151.73</v>
      </c>
      <c r="T43" s="62">
        <v>21384.54</v>
      </c>
      <c r="U43" s="62">
        <v>43285.63</v>
      </c>
      <c r="V43" s="62">
        <v>10857.79</v>
      </c>
      <c r="W43" s="62">
        <v>5067.0600000000004</v>
      </c>
      <c r="X43" s="62">
        <v>8670.11</v>
      </c>
      <c r="Y43" s="62">
        <v>3403.24</v>
      </c>
      <c r="Z43" s="62">
        <v>4275.72</v>
      </c>
      <c r="AA43" s="62">
        <v>9161.5400000000009</v>
      </c>
      <c r="AB43" s="62">
        <v>10153.73</v>
      </c>
      <c r="AC43" s="62">
        <v>613003.16</v>
      </c>
      <c r="AD43" s="62">
        <v>1129877.77</v>
      </c>
      <c r="AE43" s="62">
        <v>27938.23</v>
      </c>
      <c r="AF43" s="62">
        <v>16971.740000000002</v>
      </c>
      <c r="AG43" s="62">
        <v>15348.48</v>
      </c>
      <c r="AH43" s="62">
        <v>10745.17</v>
      </c>
      <c r="AI43" s="62">
        <v>71612.95</v>
      </c>
      <c r="AJ43" s="62">
        <v>27354.91</v>
      </c>
      <c r="AK43" s="62">
        <v>9022.34</v>
      </c>
      <c r="AL43" s="62">
        <v>11152.73</v>
      </c>
      <c r="AM43" s="62">
        <v>10791.08</v>
      </c>
      <c r="AN43" s="62">
        <v>12043.34</v>
      </c>
      <c r="AO43" s="62">
        <v>11563.97</v>
      </c>
      <c r="AP43" s="62">
        <v>11781.76</v>
      </c>
      <c r="AQ43" s="62">
        <v>107203.52</v>
      </c>
      <c r="AR43" s="62">
        <v>1882526.92</v>
      </c>
      <c r="AS43" s="62">
        <v>16201.65</v>
      </c>
      <c r="AT43" s="62">
        <v>1565241.85</v>
      </c>
      <c r="AU43" s="62">
        <v>167250.01999999999</v>
      </c>
      <c r="AV43" s="62">
        <v>67965.11</v>
      </c>
      <c r="AW43" s="62">
        <v>12531.68</v>
      </c>
      <c r="AX43" s="62">
        <v>21615.72</v>
      </c>
      <c r="AY43" s="62">
        <v>9699.77</v>
      </c>
      <c r="AZ43" s="62">
        <v>4017.55</v>
      </c>
      <c r="BA43" s="62">
        <v>26578.26</v>
      </c>
      <c r="BB43" s="62">
        <v>208258.43</v>
      </c>
      <c r="BC43" s="62">
        <v>225179.26</v>
      </c>
      <c r="BD43" s="62">
        <v>237729.52</v>
      </c>
      <c r="BE43" s="62">
        <v>361241.21</v>
      </c>
      <c r="BF43" s="62">
        <v>19435.41</v>
      </c>
      <c r="BG43" s="62">
        <v>41749.550000000003</v>
      </c>
      <c r="BH43" s="62">
        <v>554019.31000000006</v>
      </c>
      <c r="BI43" s="62">
        <v>67658.92</v>
      </c>
      <c r="BJ43" s="62">
        <v>30435.5</v>
      </c>
      <c r="BK43" s="62">
        <v>24585.83</v>
      </c>
      <c r="BL43" s="62">
        <v>169227.36</v>
      </c>
      <c r="BM43" s="62">
        <v>316845.37</v>
      </c>
      <c r="BN43" s="62">
        <v>10096.030000000001</v>
      </c>
      <c r="BO43" s="62">
        <v>22415.25</v>
      </c>
      <c r="BP43" s="62">
        <v>44919.16</v>
      </c>
      <c r="BQ43" s="62">
        <v>60243.06</v>
      </c>
      <c r="BR43" s="62">
        <v>17239.919999999998</v>
      </c>
      <c r="BS43" s="62">
        <v>110560.52</v>
      </c>
      <c r="BT43" s="62">
        <v>108978.02</v>
      </c>
      <c r="BU43" s="62">
        <v>20042.87</v>
      </c>
      <c r="BV43" s="62">
        <v>13934.24</v>
      </c>
      <c r="BW43" s="62">
        <v>9147.1200000000008</v>
      </c>
      <c r="BX43" s="62">
        <v>32720.400000000001</v>
      </c>
      <c r="BY43" s="62">
        <v>41594.25</v>
      </c>
      <c r="BZ43" s="62">
        <v>325.70999999999998</v>
      </c>
      <c r="CA43" s="62">
        <v>21173.39</v>
      </c>
      <c r="CB43" s="62">
        <v>4313.34</v>
      </c>
      <c r="CC43" s="62">
        <v>17280.52</v>
      </c>
      <c r="CD43" s="62">
        <v>1618403.46</v>
      </c>
      <c r="CE43" s="62">
        <v>10297.459999999999</v>
      </c>
      <c r="CF43" s="62">
        <v>5369.29</v>
      </c>
      <c r="CG43" s="62">
        <v>14801.1</v>
      </c>
      <c r="CH43" s="62">
        <v>8525.7000000000007</v>
      </c>
      <c r="CI43" s="62">
        <v>7324.14</v>
      </c>
      <c r="CJ43" s="62">
        <v>4451.3500000000004</v>
      </c>
      <c r="CK43" s="62">
        <v>14222.3</v>
      </c>
      <c r="CL43" s="62">
        <v>26674.41</v>
      </c>
      <c r="CM43" s="62">
        <v>106868.36</v>
      </c>
      <c r="CN43" s="62">
        <v>51952.69</v>
      </c>
      <c r="CO43" s="62">
        <v>33145.39</v>
      </c>
      <c r="CP43" s="62">
        <v>567462.40000000002</v>
      </c>
      <c r="CQ43" s="62">
        <v>343099.18</v>
      </c>
      <c r="CR43" s="62">
        <v>29190.25</v>
      </c>
      <c r="CS43" s="62">
        <v>32097.02</v>
      </c>
      <c r="CT43" s="62">
        <v>13354.65</v>
      </c>
      <c r="CU43" s="62">
        <v>15538.03</v>
      </c>
      <c r="CV43" s="62">
        <v>5454.06</v>
      </c>
      <c r="CW43" s="62">
        <v>7322.68</v>
      </c>
      <c r="CX43" s="62">
        <v>6215.5</v>
      </c>
      <c r="CY43" s="62">
        <v>8922.5</v>
      </c>
      <c r="CZ43" s="62">
        <v>15222.61</v>
      </c>
      <c r="DA43" s="62">
        <v>8928.41</v>
      </c>
      <c r="DB43" s="62">
        <v>49015.64</v>
      </c>
      <c r="DC43" s="62">
        <v>10061.85</v>
      </c>
      <c r="DD43" s="62">
        <v>10727.08</v>
      </c>
      <c r="DE43" s="62">
        <v>13178.24</v>
      </c>
      <c r="DF43" s="62">
        <v>5603.68</v>
      </c>
      <c r="DG43" s="62">
        <v>6665.91</v>
      </c>
      <c r="DH43" s="62">
        <v>415948.36</v>
      </c>
      <c r="DI43" s="62">
        <v>6503.05</v>
      </c>
      <c r="DJ43" s="62">
        <v>49117.18</v>
      </c>
      <c r="DK43" s="62">
        <v>89344.28</v>
      </c>
      <c r="DL43" s="62">
        <v>14016.54</v>
      </c>
      <c r="DM43" s="62">
        <v>9584.0300000000007</v>
      </c>
      <c r="DN43" s="62">
        <v>114701.44</v>
      </c>
      <c r="DO43" s="62">
        <v>15959.5</v>
      </c>
      <c r="DP43" s="62">
        <v>32986.31</v>
      </c>
      <c r="DQ43" s="62">
        <v>46972.46</v>
      </c>
      <c r="DR43" s="62">
        <v>9066.2900000000009</v>
      </c>
      <c r="DS43" s="62">
        <v>16073.78</v>
      </c>
      <c r="DT43" s="62">
        <v>15544.93</v>
      </c>
      <c r="DU43" s="62">
        <v>12253.95</v>
      </c>
      <c r="DV43" s="62">
        <v>1382.11</v>
      </c>
      <c r="DW43" s="62">
        <v>10115.700000000001</v>
      </c>
      <c r="DX43" s="62">
        <v>4596.28</v>
      </c>
      <c r="DY43" s="62">
        <v>4936.55</v>
      </c>
      <c r="DZ43" s="62">
        <v>1703.39</v>
      </c>
      <c r="EA43" s="62">
        <v>9599.24</v>
      </c>
      <c r="EB43" s="62">
        <v>57202.91</v>
      </c>
      <c r="EC43" s="62">
        <v>16022.47</v>
      </c>
      <c r="ED43" s="62">
        <v>21043.97</v>
      </c>
      <c r="EE43" s="62">
        <v>13248.35</v>
      </c>
      <c r="EF43" s="62">
        <v>50000.57</v>
      </c>
      <c r="EG43" s="62">
        <v>5282.8</v>
      </c>
      <c r="EH43" s="62">
        <v>14678.49</v>
      </c>
      <c r="EI43" s="62">
        <v>13134.21</v>
      </c>
      <c r="EJ43" s="62">
        <v>4527.1099999999997</v>
      </c>
      <c r="EK43" s="62">
        <v>184279.6</v>
      </c>
      <c r="EL43" s="62">
        <v>183684.42</v>
      </c>
      <c r="EM43" s="62">
        <v>14090.73</v>
      </c>
      <c r="EN43" s="62">
        <v>14771.2</v>
      </c>
      <c r="EO43" s="62">
        <v>13842.33</v>
      </c>
      <c r="EP43" s="62">
        <v>13935.61</v>
      </c>
      <c r="EQ43" s="62">
        <v>8374.6</v>
      </c>
      <c r="ER43" s="62">
        <v>13654.66</v>
      </c>
      <c r="ES43" s="62">
        <v>47158.37</v>
      </c>
      <c r="ET43" s="62">
        <v>13714.49</v>
      </c>
      <c r="EU43" s="62">
        <v>11122.57</v>
      </c>
      <c r="EV43" s="62">
        <v>9447.34</v>
      </c>
      <c r="EW43" s="62">
        <v>13442.23</v>
      </c>
      <c r="EX43" s="62">
        <v>0</v>
      </c>
      <c r="EY43" s="62">
        <v>12371.63</v>
      </c>
      <c r="EZ43" s="62">
        <v>6421.23</v>
      </c>
      <c r="FA43" s="62">
        <v>3904.99</v>
      </c>
      <c r="FB43" s="62">
        <v>4027.36</v>
      </c>
      <c r="FC43" s="62">
        <v>94062.24</v>
      </c>
      <c r="FD43" s="62">
        <v>19961.62</v>
      </c>
      <c r="FE43" s="62">
        <v>82874.679999999993</v>
      </c>
      <c r="FF43" s="62">
        <v>17425.47</v>
      </c>
      <c r="FG43" s="62">
        <v>9832.7000000000007</v>
      </c>
      <c r="FH43" s="62">
        <v>10066.61</v>
      </c>
      <c r="FI43" s="62">
        <v>5640.32</v>
      </c>
      <c r="FJ43" s="62">
        <v>9506.3700000000008</v>
      </c>
      <c r="FK43" s="62">
        <v>41019.760000000002</v>
      </c>
      <c r="FL43" s="62">
        <v>26933.49</v>
      </c>
      <c r="FM43" s="62">
        <v>77613.759999999995</v>
      </c>
      <c r="FN43" s="62">
        <v>89011.83</v>
      </c>
      <c r="FO43" s="62">
        <v>65944.92</v>
      </c>
      <c r="FP43" s="62">
        <v>354659.42</v>
      </c>
      <c r="FQ43" s="62">
        <v>53506.66</v>
      </c>
      <c r="FR43" s="62">
        <v>65063.19</v>
      </c>
      <c r="FS43" s="62">
        <v>38787.730000000003</v>
      </c>
      <c r="FT43" s="62">
        <v>10116.48</v>
      </c>
      <c r="FU43" s="62">
        <v>13457.54</v>
      </c>
      <c r="FV43" s="62">
        <v>12791.48</v>
      </c>
      <c r="FW43" s="62">
        <v>30102.6</v>
      </c>
      <c r="FX43" s="62">
        <v>37528.35</v>
      </c>
      <c r="FY43" s="62">
        <v>17938.12</v>
      </c>
      <c r="FZ43" s="62">
        <v>6608.42</v>
      </c>
      <c r="GA43" s="62">
        <v>113722.99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18950263.350000001</v>
      </c>
      <c r="GI43" s="34">
        <f>GH49/GH8</f>
        <v>0.22834816799923416</v>
      </c>
      <c r="GJ43" s="34">
        <f>GH40/GH8</f>
        <v>0.38957175414848999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663</v>
      </c>
      <c r="C44" s="16">
        <v>20</v>
      </c>
      <c r="E44" s="24">
        <f t="shared" ref="E44:BP44" si="47">+E42-E43</f>
        <v>851988.28</v>
      </c>
      <c r="F44" s="24">
        <f t="shared" si="47"/>
        <v>2868930.8299999996</v>
      </c>
      <c r="G44" s="24">
        <f t="shared" si="47"/>
        <v>609057.19000000006</v>
      </c>
      <c r="H44" s="24">
        <f t="shared" si="47"/>
        <v>2080868.9100000001</v>
      </c>
      <c r="I44" s="24">
        <f t="shared" si="47"/>
        <v>152669.47999999998</v>
      </c>
      <c r="J44" s="24">
        <f t="shared" si="47"/>
        <v>97134.77</v>
      </c>
      <c r="K44" s="24">
        <f t="shared" si="47"/>
        <v>917815.73</v>
      </c>
      <c r="L44" s="24">
        <f t="shared" si="47"/>
        <v>160558.54</v>
      </c>
      <c r="M44" s="24">
        <f t="shared" si="47"/>
        <v>37718.229999999996</v>
      </c>
      <c r="N44" s="24">
        <f t="shared" si="47"/>
        <v>213677.57</v>
      </c>
      <c r="O44" s="24">
        <f t="shared" si="47"/>
        <v>248549.97999999998</v>
      </c>
      <c r="P44" s="24">
        <f t="shared" si="47"/>
        <v>6189033.5999999996</v>
      </c>
      <c r="Q44" s="24">
        <f t="shared" si="47"/>
        <v>1420013.21</v>
      </c>
      <c r="R44" s="24">
        <f t="shared" si="47"/>
        <v>25215.61</v>
      </c>
      <c r="S44" s="24">
        <f t="shared" si="47"/>
        <v>2595503.3199999998</v>
      </c>
      <c r="T44" s="24">
        <f t="shared" si="47"/>
        <v>85538.139999999985</v>
      </c>
      <c r="U44" s="24">
        <f t="shared" si="47"/>
        <v>196935.49000000002</v>
      </c>
      <c r="V44" s="24">
        <f t="shared" si="47"/>
        <v>43431.14</v>
      </c>
      <c r="W44" s="24">
        <f t="shared" si="47"/>
        <v>18003.379999999997</v>
      </c>
      <c r="X44" s="24">
        <f t="shared" si="47"/>
        <v>34680.42</v>
      </c>
      <c r="Y44" s="24">
        <f t="shared" si="47"/>
        <v>9890.76</v>
      </c>
      <c r="Z44" s="24">
        <f t="shared" si="47"/>
        <v>17102.86</v>
      </c>
      <c r="AA44" s="24">
        <f t="shared" si="47"/>
        <v>36646.17</v>
      </c>
      <c r="AB44" s="24">
        <f t="shared" si="47"/>
        <v>39725.37000000001</v>
      </c>
      <c r="AC44" s="24">
        <f t="shared" si="47"/>
        <v>2843015.71</v>
      </c>
      <c r="AD44" s="24">
        <f t="shared" si="47"/>
        <v>4519511.08</v>
      </c>
      <c r="AE44" s="24">
        <f t="shared" si="47"/>
        <v>135491.82999999999</v>
      </c>
      <c r="AF44" s="24">
        <f t="shared" si="47"/>
        <v>55837.319999999992</v>
      </c>
      <c r="AG44" s="24">
        <f t="shared" si="47"/>
        <v>61393.900000000009</v>
      </c>
      <c r="AH44" s="24">
        <f t="shared" si="47"/>
        <v>38184.369999999995</v>
      </c>
      <c r="AI44" s="24">
        <f t="shared" si="47"/>
        <v>286451.77999999997</v>
      </c>
      <c r="AJ44" s="24">
        <f t="shared" si="47"/>
        <v>110945.25</v>
      </c>
      <c r="AK44" s="24">
        <f t="shared" si="47"/>
        <v>42459.05</v>
      </c>
      <c r="AL44" s="24">
        <f t="shared" si="47"/>
        <v>37793.53</v>
      </c>
      <c r="AM44" s="24">
        <f t="shared" si="47"/>
        <v>54655.819999999992</v>
      </c>
      <c r="AN44" s="24">
        <f t="shared" si="47"/>
        <v>48173.350000000006</v>
      </c>
      <c r="AO44" s="24">
        <f t="shared" si="47"/>
        <v>45107.28</v>
      </c>
      <c r="AP44" s="24">
        <f t="shared" si="47"/>
        <v>52203.31</v>
      </c>
      <c r="AQ44" s="24">
        <f t="shared" si="47"/>
        <v>428814.05999999994</v>
      </c>
      <c r="AR44" s="24">
        <f t="shared" si="47"/>
        <v>7668522.7699999996</v>
      </c>
      <c r="AS44" s="24">
        <f t="shared" si="47"/>
        <v>60221.779999999992</v>
      </c>
      <c r="AT44" s="24">
        <f t="shared" si="47"/>
        <v>6285607.75</v>
      </c>
      <c r="AU44" s="24">
        <f t="shared" si="47"/>
        <v>691815.27</v>
      </c>
      <c r="AV44" s="24">
        <f t="shared" si="47"/>
        <v>274094</v>
      </c>
      <c r="AW44" s="24">
        <f t="shared" si="47"/>
        <v>57295.159999999996</v>
      </c>
      <c r="AX44" s="24">
        <f t="shared" si="47"/>
        <v>81264.81</v>
      </c>
      <c r="AY44" s="24">
        <f t="shared" si="47"/>
        <v>38799.099999999991</v>
      </c>
      <c r="AZ44" s="24">
        <f t="shared" si="47"/>
        <v>16070.21</v>
      </c>
      <c r="BA44" s="24">
        <f t="shared" si="47"/>
        <v>122195.36</v>
      </c>
      <c r="BB44" s="24">
        <f t="shared" si="47"/>
        <v>989252.84000000008</v>
      </c>
      <c r="BC44" s="24">
        <f t="shared" si="47"/>
        <v>1041436.77</v>
      </c>
      <c r="BD44" s="24">
        <f t="shared" si="47"/>
        <v>987998.19</v>
      </c>
      <c r="BE44" s="24">
        <f t="shared" si="47"/>
        <v>1458904.09</v>
      </c>
      <c r="BF44" s="24">
        <f t="shared" si="47"/>
        <v>86553.36</v>
      </c>
      <c r="BG44" s="24">
        <f t="shared" si="47"/>
        <v>156954.49</v>
      </c>
      <c r="BH44" s="24">
        <f t="shared" si="47"/>
        <v>2347602.06</v>
      </c>
      <c r="BI44" s="24">
        <f t="shared" si="47"/>
        <v>270635.69</v>
      </c>
      <c r="BJ44" s="24">
        <f t="shared" si="47"/>
        <v>121741.98999999999</v>
      </c>
      <c r="BK44" s="24">
        <f t="shared" si="47"/>
        <v>104836.58</v>
      </c>
      <c r="BL44" s="24">
        <f t="shared" si="47"/>
        <v>727816.08000000007</v>
      </c>
      <c r="BM44" s="24">
        <f t="shared" si="47"/>
        <v>1321669.25</v>
      </c>
      <c r="BN44" s="24">
        <f t="shared" si="47"/>
        <v>34826.959999999999</v>
      </c>
      <c r="BO44" s="24">
        <f t="shared" si="47"/>
        <v>89660.989999999991</v>
      </c>
      <c r="BP44" s="24">
        <f t="shared" si="47"/>
        <v>194648.61000000002</v>
      </c>
      <c r="BQ44" s="24">
        <f t="shared" ref="BQ44:EB44" si="48">+BQ42-BQ43</f>
        <v>230432.12</v>
      </c>
      <c r="BR44" s="24">
        <f t="shared" si="48"/>
        <v>69488.400000000009</v>
      </c>
      <c r="BS44" s="24">
        <f t="shared" si="48"/>
        <v>515759.69999999995</v>
      </c>
      <c r="BT44" s="24">
        <f t="shared" si="48"/>
        <v>435912.06000000006</v>
      </c>
      <c r="BU44" s="24">
        <f t="shared" si="48"/>
        <v>88816.400000000009</v>
      </c>
      <c r="BV44" s="24">
        <f t="shared" si="48"/>
        <v>73843.39</v>
      </c>
      <c r="BW44" s="24">
        <f t="shared" si="48"/>
        <v>42530.909999999996</v>
      </c>
      <c r="BX44" s="24">
        <f t="shared" si="48"/>
        <v>142543.55000000002</v>
      </c>
      <c r="BY44" s="24">
        <f t="shared" si="48"/>
        <v>166376.99</v>
      </c>
      <c r="BZ44" s="24">
        <f t="shared" si="48"/>
        <v>1022.49</v>
      </c>
      <c r="CA44" s="24">
        <f t="shared" si="48"/>
        <v>89794.29</v>
      </c>
      <c r="CB44" s="24">
        <f t="shared" si="48"/>
        <v>13193.829999999998</v>
      </c>
      <c r="CC44" s="24">
        <f t="shared" si="48"/>
        <v>69122.09</v>
      </c>
      <c r="CD44" s="24">
        <f t="shared" si="48"/>
        <v>6698466.6299999999</v>
      </c>
      <c r="CE44" s="24">
        <f t="shared" si="48"/>
        <v>41923.480000000003</v>
      </c>
      <c r="CF44" s="24">
        <f t="shared" si="48"/>
        <v>12283.79</v>
      </c>
      <c r="CG44" s="24">
        <f t="shared" si="48"/>
        <v>53251.65</v>
      </c>
      <c r="CH44" s="24">
        <f t="shared" si="48"/>
        <v>44849.83</v>
      </c>
      <c r="CI44" s="24">
        <f t="shared" si="48"/>
        <v>33012.46</v>
      </c>
      <c r="CJ44" s="24">
        <f t="shared" si="48"/>
        <v>16700.739999999998</v>
      </c>
      <c r="CK44" s="24">
        <f t="shared" si="48"/>
        <v>63713.45</v>
      </c>
      <c r="CL44" s="24">
        <f t="shared" si="48"/>
        <v>96675.48</v>
      </c>
      <c r="CM44" s="24">
        <f t="shared" si="48"/>
        <v>503597.54000000004</v>
      </c>
      <c r="CN44" s="24">
        <f t="shared" si="48"/>
        <v>215691.83000000002</v>
      </c>
      <c r="CO44" s="24">
        <f t="shared" si="48"/>
        <v>150773.19</v>
      </c>
      <c r="CP44" s="24">
        <f t="shared" si="48"/>
        <v>2448551.5100000002</v>
      </c>
      <c r="CQ44" s="24">
        <f t="shared" si="48"/>
        <v>1575581.28</v>
      </c>
      <c r="CR44" s="24">
        <f t="shared" si="48"/>
        <v>140993.58000000002</v>
      </c>
      <c r="CS44" s="24">
        <f t="shared" si="48"/>
        <v>128388.07999999997</v>
      </c>
      <c r="CT44" s="24">
        <f t="shared" si="48"/>
        <v>67978.650000000009</v>
      </c>
      <c r="CU44" s="24">
        <f t="shared" si="48"/>
        <v>62152.12000000001</v>
      </c>
      <c r="CV44" s="24">
        <f t="shared" si="48"/>
        <v>23963.23</v>
      </c>
      <c r="CW44" s="24">
        <f t="shared" si="48"/>
        <v>38258.5</v>
      </c>
      <c r="CX44" s="24">
        <f t="shared" si="48"/>
        <v>28938.739999999998</v>
      </c>
      <c r="CY44" s="24">
        <f t="shared" si="48"/>
        <v>35473.130000000005</v>
      </c>
      <c r="CZ44" s="24">
        <f t="shared" si="48"/>
        <v>60890.45</v>
      </c>
      <c r="DA44" s="24">
        <f t="shared" si="48"/>
        <v>43498.91</v>
      </c>
      <c r="DB44" s="24">
        <f t="shared" si="48"/>
        <v>196062.56</v>
      </c>
      <c r="DC44" s="24">
        <f t="shared" si="48"/>
        <v>42057.07</v>
      </c>
      <c r="DD44" s="24">
        <f t="shared" si="48"/>
        <v>42908.32</v>
      </c>
      <c r="DE44" s="24">
        <f t="shared" si="48"/>
        <v>54124.909999999996</v>
      </c>
      <c r="DF44" s="24">
        <f t="shared" si="48"/>
        <v>22414.7</v>
      </c>
      <c r="DG44" s="24">
        <f t="shared" si="48"/>
        <v>26663.62</v>
      </c>
      <c r="DH44" s="24">
        <f t="shared" si="48"/>
        <v>2003000.27</v>
      </c>
      <c r="DI44" s="24">
        <f t="shared" si="48"/>
        <v>28053.759999999998</v>
      </c>
      <c r="DJ44" s="24">
        <f t="shared" si="48"/>
        <v>214188.58000000002</v>
      </c>
      <c r="DK44" s="24">
        <f t="shared" si="48"/>
        <v>357902.62</v>
      </c>
      <c r="DL44" s="24">
        <f t="shared" si="48"/>
        <v>73167.290000000008</v>
      </c>
      <c r="DM44" s="24">
        <f t="shared" si="48"/>
        <v>36928.81</v>
      </c>
      <c r="DN44" s="24">
        <f t="shared" si="48"/>
        <v>482207.89999999997</v>
      </c>
      <c r="DO44" s="24">
        <f t="shared" si="48"/>
        <v>63838.009999999995</v>
      </c>
      <c r="DP44" s="24">
        <f t="shared" si="48"/>
        <v>131945.24</v>
      </c>
      <c r="DQ44" s="24">
        <f t="shared" si="48"/>
        <v>218392.57000000004</v>
      </c>
      <c r="DR44" s="24">
        <f t="shared" si="48"/>
        <v>41748.230000000003</v>
      </c>
      <c r="DS44" s="24">
        <f t="shared" si="48"/>
        <v>78995.200000000012</v>
      </c>
      <c r="DT44" s="24">
        <f t="shared" si="48"/>
        <v>79633.709999999992</v>
      </c>
      <c r="DU44" s="24">
        <f t="shared" si="48"/>
        <v>45053.930000000008</v>
      </c>
      <c r="DV44" s="24">
        <f t="shared" si="48"/>
        <v>3818.88</v>
      </c>
      <c r="DW44" s="24">
        <f t="shared" si="48"/>
        <v>48713.39</v>
      </c>
      <c r="DX44" s="24">
        <f t="shared" si="48"/>
        <v>10555.529999999999</v>
      </c>
      <c r="DY44" s="24">
        <f t="shared" si="48"/>
        <v>20521.11</v>
      </c>
      <c r="DZ44" s="24">
        <f t="shared" si="48"/>
        <v>8115.2599999999993</v>
      </c>
      <c r="EA44" s="24">
        <f t="shared" si="48"/>
        <v>39624.26</v>
      </c>
      <c r="EB44" s="24">
        <f t="shared" si="48"/>
        <v>227798.88999999998</v>
      </c>
      <c r="EC44" s="24">
        <f t="shared" ref="EC44:GF44" si="49">+EC42-EC43</f>
        <v>64089.89</v>
      </c>
      <c r="ED44" s="24">
        <f t="shared" si="49"/>
        <v>84175.9</v>
      </c>
      <c r="EE44" s="24">
        <f t="shared" si="49"/>
        <v>52589.250000000007</v>
      </c>
      <c r="EF44" s="24">
        <f t="shared" si="49"/>
        <v>225124.7</v>
      </c>
      <c r="EG44" s="24">
        <f t="shared" si="49"/>
        <v>24375.690000000002</v>
      </c>
      <c r="EH44" s="24">
        <f t="shared" si="49"/>
        <v>58713.96</v>
      </c>
      <c r="EI44" s="24">
        <f t="shared" si="49"/>
        <v>52536.82</v>
      </c>
      <c r="EJ44" s="24">
        <f t="shared" si="49"/>
        <v>20220</v>
      </c>
      <c r="EK44" s="24">
        <f t="shared" si="49"/>
        <v>906442.94000000006</v>
      </c>
      <c r="EL44" s="24">
        <f t="shared" si="49"/>
        <v>813129.73</v>
      </c>
      <c r="EM44" s="24">
        <f t="shared" si="49"/>
        <v>56362.91</v>
      </c>
      <c r="EN44" s="24">
        <f t="shared" si="49"/>
        <v>59084.81</v>
      </c>
      <c r="EO44" s="24">
        <f t="shared" si="49"/>
        <v>57179.91</v>
      </c>
      <c r="EP44" s="24">
        <f t="shared" si="49"/>
        <v>55742.430000000008</v>
      </c>
      <c r="EQ44" s="24">
        <f t="shared" si="49"/>
        <v>34867.159999999996</v>
      </c>
      <c r="ER44" s="24">
        <f t="shared" si="49"/>
        <v>54618.619999999995</v>
      </c>
      <c r="ES44" s="24">
        <f t="shared" si="49"/>
        <v>209209.7</v>
      </c>
      <c r="ET44" s="24">
        <f t="shared" si="49"/>
        <v>55279.79</v>
      </c>
      <c r="EU44" s="24">
        <f t="shared" si="49"/>
        <v>44490.29</v>
      </c>
      <c r="EV44" s="24">
        <f t="shared" si="49"/>
        <v>50133.7</v>
      </c>
      <c r="EW44" s="24">
        <f t="shared" si="49"/>
        <v>59235.240000000005</v>
      </c>
      <c r="EX44" s="24">
        <f t="shared" si="49"/>
        <v>0</v>
      </c>
      <c r="EY44" s="24">
        <f t="shared" si="49"/>
        <v>26242.22</v>
      </c>
      <c r="EZ44" s="24">
        <f t="shared" si="49"/>
        <v>24983.99</v>
      </c>
      <c r="FA44" s="24">
        <f t="shared" si="49"/>
        <v>15619.960000000001</v>
      </c>
      <c r="FB44" s="24">
        <f t="shared" si="49"/>
        <v>16109.419999999998</v>
      </c>
      <c r="FC44" s="24">
        <f t="shared" si="49"/>
        <v>387369.33</v>
      </c>
      <c r="FD44" s="24">
        <f t="shared" si="49"/>
        <v>72633.350000000006</v>
      </c>
      <c r="FE44" s="24">
        <f t="shared" si="49"/>
        <v>369138.38999999996</v>
      </c>
      <c r="FF44" s="24">
        <f t="shared" si="49"/>
        <v>73330.34</v>
      </c>
      <c r="FG44" s="24">
        <f t="shared" si="49"/>
        <v>36012.930000000008</v>
      </c>
      <c r="FH44" s="24">
        <f t="shared" si="49"/>
        <v>40266.43</v>
      </c>
      <c r="FI44" s="24">
        <f t="shared" si="49"/>
        <v>31520.440000000002</v>
      </c>
      <c r="FJ44" s="24">
        <f t="shared" si="49"/>
        <v>43985.159999999996</v>
      </c>
      <c r="FK44" s="24">
        <f t="shared" si="49"/>
        <v>158179.87</v>
      </c>
      <c r="FL44" s="24">
        <f t="shared" si="49"/>
        <v>121529.49999999999</v>
      </c>
      <c r="FM44" s="24">
        <f t="shared" si="49"/>
        <v>348079.27999999997</v>
      </c>
      <c r="FN44" s="24">
        <f t="shared" si="49"/>
        <v>392818.39999999997</v>
      </c>
      <c r="FO44" s="24">
        <f t="shared" si="49"/>
        <v>312349.77</v>
      </c>
      <c r="FP44" s="24">
        <f t="shared" si="49"/>
        <v>1418637.69</v>
      </c>
      <c r="FQ44" s="24">
        <f t="shared" si="49"/>
        <v>166539.56999999998</v>
      </c>
      <c r="FR44" s="24">
        <f t="shared" si="49"/>
        <v>262076.83000000002</v>
      </c>
      <c r="FS44" s="24">
        <f t="shared" si="49"/>
        <v>161665.86000000002</v>
      </c>
      <c r="FT44" s="24">
        <f t="shared" si="49"/>
        <v>40832.97</v>
      </c>
      <c r="FU44" s="24">
        <f t="shared" si="49"/>
        <v>53830.159999999996</v>
      </c>
      <c r="FV44" s="24">
        <f t="shared" si="49"/>
        <v>31092.699999999993</v>
      </c>
      <c r="FW44" s="24">
        <f t="shared" si="49"/>
        <v>120410.4</v>
      </c>
      <c r="FX44" s="24">
        <f t="shared" si="49"/>
        <v>150113.42000000001</v>
      </c>
      <c r="FY44" s="24">
        <f t="shared" si="49"/>
        <v>71752.460000000006</v>
      </c>
      <c r="FZ44" s="24">
        <f t="shared" si="49"/>
        <v>26433.68</v>
      </c>
      <c r="GA44" s="24">
        <f t="shared" si="49"/>
        <v>480962.59000000008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80556150.420000032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0.47699121999999999</v>
      </c>
      <c r="F45" s="69">
        <f t="shared" si="50"/>
        <v>0.47699121999999999</v>
      </c>
      <c r="G45" s="69">
        <f t="shared" si="50"/>
        <v>0.47699121999999999</v>
      </c>
      <c r="H45" s="69">
        <f t="shared" si="50"/>
        <v>0.47699121999999999</v>
      </c>
      <c r="I45" s="69">
        <f t="shared" si="50"/>
        <v>0.47699121999999999</v>
      </c>
      <c r="J45" s="69">
        <f t="shared" si="50"/>
        <v>0.47699121999999999</v>
      </c>
      <c r="K45" s="69">
        <f t="shared" si="50"/>
        <v>0.47699121999999999</v>
      </c>
      <c r="L45" s="69">
        <f t="shared" si="50"/>
        <v>0.47699121999999999</v>
      </c>
      <c r="M45" s="69">
        <f t="shared" si="50"/>
        <v>0.47699121999999999</v>
      </c>
      <c r="N45" s="69">
        <f t="shared" si="50"/>
        <v>0.47699121999999999</v>
      </c>
      <c r="O45" s="69">
        <f t="shared" si="50"/>
        <v>0.47699121999999999</v>
      </c>
      <c r="P45" s="69">
        <f t="shared" si="50"/>
        <v>0.47699121999999999</v>
      </c>
      <c r="Q45" s="69">
        <f t="shared" si="50"/>
        <v>0.47699121999999999</v>
      </c>
      <c r="R45" s="69">
        <f t="shared" si="50"/>
        <v>0.47699121999999999</v>
      </c>
      <c r="S45" s="69">
        <f t="shared" si="50"/>
        <v>0.47699121999999999</v>
      </c>
      <c r="T45" s="69">
        <f t="shared" si="50"/>
        <v>0.47699121999999999</v>
      </c>
      <c r="U45" s="69">
        <f t="shared" si="50"/>
        <v>0.47699121999999999</v>
      </c>
      <c r="V45" s="69">
        <f t="shared" si="50"/>
        <v>0.47699121999999999</v>
      </c>
      <c r="W45" s="69">
        <f t="shared" si="50"/>
        <v>0.47699121999999999</v>
      </c>
      <c r="X45" s="69">
        <f t="shared" si="50"/>
        <v>0.47699121999999999</v>
      </c>
      <c r="Y45" s="69">
        <f t="shared" si="50"/>
        <v>0.47699121999999999</v>
      </c>
      <c r="Z45" s="69">
        <f t="shared" si="50"/>
        <v>0.47699121999999999</v>
      </c>
      <c r="AA45" s="69">
        <f t="shared" si="50"/>
        <v>0.47699121999999999</v>
      </c>
      <c r="AB45" s="69">
        <f t="shared" si="50"/>
        <v>0.47699121999999999</v>
      </c>
      <c r="AC45" s="69">
        <f t="shared" si="50"/>
        <v>0.47699121999999999</v>
      </c>
      <c r="AD45" s="69">
        <f t="shared" si="50"/>
        <v>0.47699121999999999</v>
      </c>
      <c r="AE45" s="69">
        <f t="shared" si="50"/>
        <v>0.47699121999999999</v>
      </c>
      <c r="AF45" s="69">
        <f t="shared" si="50"/>
        <v>0.47699121999999999</v>
      </c>
      <c r="AG45" s="69">
        <f t="shared" si="50"/>
        <v>0.47699121999999999</v>
      </c>
      <c r="AH45" s="69">
        <f t="shared" si="50"/>
        <v>0.47699121999999999</v>
      </c>
      <c r="AI45" s="69">
        <f t="shared" si="50"/>
        <v>0.47699121999999999</v>
      </c>
      <c r="AJ45" s="69">
        <f t="shared" si="50"/>
        <v>0.47699121999999999</v>
      </c>
      <c r="AK45" s="69">
        <f t="shared" si="50"/>
        <v>0.47699121999999999</v>
      </c>
      <c r="AL45" s="69">
        <f t="shared" si="50"/>
        <v>0.47699121999999999</v>
      </c>
      <c r="AM45" s="69">
        <f t="shared" si="50"/>
        <v>0.47699121999999999</v>
      </c>
      <c r="AN45" s="69">
        <f t="shared" si="50"/>
        <v>0.47699121999999999</v>
      </c>
      <c r="AO45" s="69">
        <f t="shared" si="50"/>
        <v>0.47699121999999999</v>
      </c>
      <c r="AP45" s="69">
        <f t="shared" si="50"/>
        <v>0.47699121999999999</v>
      </c>
      <c r="AQ45" s="69">
        <f t="shared" si="50"/>
        <v>0.47699121999999999</v>
      </c>
      <c r="AR45" s="69">
        <f t="shared" si="50"/>
        <v>0.47699121999999999</v>
      </c>
      <c r="AS45" s="69">
        <f t="shared" si="50"/>
        <v>0.47699121999999999</v>
      </c>
      <c r="AT45" s="69">
        <f t="shared" si="50"/>
        <v>0.47699121999999999</v>
      </c>
      <c r="AU45" s="69">
        <f t="shared" si="50"/>
        <v>0.47699121999999999</v>
      </c>
      <c r="AV45" s="69">
        <f t="shared" si="50"/>
        <v>0.47699121999999999</v>
      </c>
      <c r="AW45" s="69">
        <f t="shared" si="50"/>
        <v>0.47699121999999999</v>
      </c>
      <c r="AX45" s="69">
        <f t="shared" si="50"/>
        <v>0.47699121999999999</v>
      </c>
      <c r="AY45" s="69">
        <f t="shared" si="50"/>
        <v>0.47699121999999999</v>
      </c>
      <c r="AZ45" s="69">
        <f t="shared" si="50"/>
        <v>0.47699121999999999</v>
      </c>
      <c r="BA45" s="69">
        <f t="shared" si="50"/>
        <v>0.47699121999999999</v>
      </c>
      <c r="BB45" s="69">
        <f t="shared" si="50"/>
        <v>0.47699121999999999</v>
      </c>
      <c r="BC45" s="69">
        <f t="shared" si="50"/>
        <v>0.47699121999999999</v>
      </c>
      <c r="BD45" s="69">
        <f t="shared" si="50"/>
        <v>0.47699121999999999</v>
      </c>
      <c r="BE45" s="69">
        <f t="shared" si="50"/>
        <v>0.47699121999999999</v>
      </c>
      <c r="BF45" s="69">
        <f t="shared" si="50"/>
        <v>0.47699121999999999</v>
      </c>
      <c r="BG45" s="69">
        <f t="shared" si="50"/>
        <v>0.47699121999999999</v>
      </c>
      <c r="BH45" s="69">
        <f t="shared" si="50"/>
        <v>0.47699121999999999</v>
      </c>
      <c r="BI45" s="69">
        <f t="shared" si="50"/>
        <v>0.47699121999999999</v>
      </c>
      <c r="BJ45" s="69">
        <f t="shared" si="50"/>
        <v>0.47699121999999999</v>
      </c>
      <c r="BK45" s="69">
        <f t="shared" si="50"/>
        <v>0.47699121999999999</v>
      </c>
      <c r="BL45" s="69">
        <f t="shared" si="50"/>
        <v>0.47699121999999999</v>
      </c>
      <c r="BM45" s="69">
        <f t="shared" si="50"/>
        <v>0.47699121999999999</v>
      </c>
      <c r="BN45" s="69">
        <f t="shared" si="50"/>
        <v>0.47699121999999999</v>
      </c>
      <c r="BO45" s="69">
        <f t="shared" si="50"/>
        <v>0.47699121999999999</v>
      </c>
      <c r="BP45" s="69">
        <f t="shared" si="50"/>
        <v>0.47699121999999999</v>
      </c>
      <c r="BQ45" s="69">
        <f t="shared" ref="BQ45:EB45" si="51">+$GI$47</f>
        <v>0.47699121999999999</v>
      </c>
      <c r="BR45" s="69">
        <f t="shared" si="51"/>
        <v>0.47699121999999999</v>
      </c>
      <c r="BS45" s="69">
        <f t="shared" si="51"/>
        <v>0.47699121999999999</v>
      </c>
      <c r="BT45" s="69">
        <f t="shared" si="51"/>
        <v>0.47699121999999999</v>
      </c>
      <c r="BU45" s="69">
        <f t="shared" si="51"/>
        <v>0.47699121999999999</v>
      </c>
      <c r="BV45" s="69">
        <f t="shared" si="51"/>
        <v>0.47699121999999999</v>
      </c>
      <c r="BW45" s="69">
        <f t="shared" si="51"/>
        <v>0.47699121999999999</v>
      </c>
      <c r="BX45" s="69">
        <f t="shared" si="51"/>
        <v>0.47699121999999999</v>
      </c>
      <c r="BY45" s="69">
        <f t="shared" si="51"/>
        <v>0.47699121999999999</v>
      </c>
      <c r="BZ45" s="69">
        <f t="shared" si="51"/>
        <v>0.47699121999999999</v>
      </c>
      <c r="CA45" s="69">
        <f t="shared" si="51"/>
        <v>0.47699121999999999</v>
      </c>
      <c r="CB45" s="69">
        <f t="shared" si="51"/>
        <v>0.47699121999999999</v>
      </c>
      <c r="CC45" s="69">
        <f t="shared" si="51"/>
        <v>0.47699121999999999</v>
      </c>
      <c r="CD45" s="69">
        <f t="shared" si="51"/>
        <v>0.47699121999999999</v>
      </c>
      <c r="CE45" s="69">
        <f t="shared" si="51"/>
        <v>0.47699121999999999</v>
      </c>
      <c r="CF45" s="69">
        <f t="shared" si="51"/>
        <v>0.47699121999999999</v>
      </c>
      <c r="CG45" s="69">
        <f t="shared" si="51"/>
        <v>0.47699121999999999</v>
      </c>
      <c r="CH45" s="69">
        <f t="shared" si="51"/>
        <v>0.47699121999999999</v>
      </c>
      <c r="CI45" s="69">
        <f t="shared" si="51"/>
        <v>0.47699121999999999</v>
      </c>
      <c r="CJ45" s="69">
        <f t="shared" si="51"/>
        <v>0.47699121999999999</v>
      </c>
      <c r="CK45" s="69">
        <f t="shared" si="51"/>
        <v>0.47699121999999999</v>
      </c>
      <c r="CL45" s="69">
        <f t="shared" si="51"/>
        <v>0.47699121999999999</v>
      </c>
      <c r="CM45" s="69">
        <f t="shared" si="51"/>
        <v>0.47699121999999999</v>
      </c>
      <c r="CN45" s="69">
        <f t="shared" si="51"/>
        <v>0.47699121999999999</v>
      </c>
      <c r="CO45" s="69">
        <f t="shared" si="51"/>
        <v>0.47699121999999999</v>
      </c>
      <c r="CP45" s="69">
        <f t="shared" si="51"/>
        <v>0.47699121999999999</v>
      </c>
      <c r="CQ45" s="69">
        <f t="shared" si="51"/>
        <v>0.47699121999999999</v>
      </c>
      <c r="CR45" s="69">
        <f t="shared" si="51"/>
        <v>0.47699121999999999</v>
      </c>
      <c r="CS45" s="69">
        <f t="shared" si="51"/>
        <v>0.47699121999999999</v>
      </c>
      <c r="CT45" s="69">
        <f t="shared" si="51"/>
        <v>0.47699121999999999</v>
      </c>
      <c r="CU45" s="69">
        <f t="shared" si="51"/>
        <v>0.47699121999999999</v>
      </c>
      <c r="CV45" s="69">
        <f t="shared" si="51"/>
        <v>0.47699121999999999</v>
      </c>
      <c r="CW45" s="69">
        <f t="shared" si="51"/>
        <v>0.47699121999999999</v>
      </c>
      <c r="CX45" s="69">
        <f t="shared" si="51"/>
        <v>0.47699121999999999</v>
      </c>
      <c r="CY45" s="69">
        <f t="shared" si="51"/>
        <v>0.47699121999999999</v>
      </c>
      <c r="CZ45" s="69">
        <f t="shared" si="51"/>
        <v>0.47699121999999999</v>
      </c>
      <c r="DA45" s="69">
        <f t="shared" si="51"/>
        <v>0.47699121999999999</v>
      </c>
      <c r="DB45" s="69">
        <f t="shared" si="51"/>
        <v>0.47699121999999999</v>
      </c>
      <c r="DC45" s="69">
        <f t="shared" si="51"/>
        <v>0.47699121999999999</v>
      </c>
      <c r="DD45" s="69">
        <f t="shared" si="51"/>
        <v>0.47699121999999999</v>
      </c>
      <c r="DE45" s="69">
        <f t="shared" si="51"/>
        <v>0.47699121999999999</v>
      </c>
      <c r="DF45" s="69">
        <f t="shared" si="51"/>
        <v>0.47699121999999999</v>
      </c>
      <c r="DG45" s="69">
        <f t="shared" si="51"/>
        <v>0.47699121999999999</v>
      </c>
      <c r="DH45" s="69">
        <f t="shared" si="51"/>
        <v>0.47699121999999999</v>
      </c>
      <c r="DI45" s="69">
        <f t="shared" si="51"/>
        <v>0.47699121999999999</v>
      </c>
      <c r="DJ45" s="69">
        <f t="shared" si="51"/>
        <v>0.47699121999999999</v>
      </c>
      <c r="DK45" s="69">
        <f t="shared" si="51"/>
        <v>0.47699121999999999</v>
      </c>
      <c r="DL45" s="69">
        <f t="shared" si="51"/>
        <v>0.47699121999999999</v>
      </c>
      <c r="DM45" s="69">
        <f t="shared" si="51"/>
        <v>0.47699121999999999</v>
      </c>
      <c r="DN45" s="69">
        <f t="shared" si="51"/>
        <v>0.47699121999999999</v>
      </c>
      <c r="DO45" s="69">
        <f t="shared" si="51"/>
        <v>0.47699121999999999</v>
      </c>
      <c r="DP45" s="69">
        <f t="shared" si="51"/>
        <v>0.47699121999999999</v>
      </c>
      <c r="DQ45" s="69">
        <f t="shared" si="51"/>
        <v>0.47699121999999999</v>
      </c>
      <c r="DR45" s="69">
        <f t="shared" si="51"/>
        <v>0.47699121999999999</v>
      </c>
      <c r="DS45" s="69">
        <f t="shared" si="51"/>
        <v>0.47699121999999999</v>
      </c>
      <c r="DT45" s="69">
        <f t="shared" si="51"/>
        <v>0.47699121999999999</v>
      </c>
      <c r="DU45" s="69">
        <f t="shared" si="51"/>
        <v>0.47699121999999999</v>
      </c>
      <c r="DV45" s="69">
        <f t="shared" si="51"/>
        <v>0.47699121999999999</v>
      </c>
      <c r="DW45" s="69">
        <f t="shared" si="51"/>
        <v>0.47699121999999999</v>
      </c>
      <c r="DX45" s="69">
        <f t="shared" si="51"/>
        <v>0.47699121999999999</v>
      </c>
      <c r="DY45" s="69">
        <f t="shared" si="51"/>
        <v>0.47699121999999999</v>
      </c>
      <c r="DZ45" s="69">
        <f t="shared" si="51"/>
        <v>0.47699121999999999</v>
      </c>
      <c r="EA45" s="69">
        <f t="shared" si="51"/>
        <v>0.47699121999999999</v>
      </c>
      <c r="EB45" s="69">
        <f t="shared" si="51"/>
        <v>0.47699121999999999</v>
      </c>
      <c r="EC45" s="69">
        <f t="shared" ref="EC45:GG45" si="52">+$GI$47</f>
        <v>0.47699121999999999</v>
      </c>
      <c r="ED45" s="69">
        <f t="shared" si="52"/>
        <v>0.47699121999999999</v>
      </c>
      <c r="EE45" s="69">
        <f t="shared" si="52"/>
        <v>0.47699121999999999</v>
      </c>
      <c r="EF45" s="69">
        <f t="shared" si="52"/>
        <v>0.47699121999999999</v>
      </c>
      <c r="EG45" s="69">
        <f t="shared" si="52"/>
        <v>0.47699121999999999</v>
      </c>
      <c r="EH45" s="69">
        <f t="shared" si="52"/>
        <v>0.47699121999999999</v>
      </c>
      <c r="EI45" s="69">
        <f t="shared" si="52"/>
        <v>0.47699121999999999</v>
      </c>
      <c r="EJ45" s="69">
        <f t="shared" si="52"/>
        <v>0.47699121999999999</v>
      </c>
      <c r="EK45" s="69">
        <f t="shared" si="52"/>
        <v>0.47699121999999999</v>
      </c>
      <c r="EL45" s="69">
        <f t="shared" si="52"/>
        <v>0.47699121999999999</v>
      </c>
      <c r="EM45" s="69">
        <f t="shared" si="52"/>
        <v>0.47699121999999999</v>
      </c>
      <c r="EN45" s="69">
        <f t="shared" si="52"/>
        <v>0.47699121999999999</v>
      </c>
      <c r="EO45" s="69">
        <f t="shared" si="52"/>
        <v>0.47699121999999999</v>
      </c>
      <c r="EP45" s="69">
        <f t="shared" si="52"/>
        <v>0.47699121999999999</v>
      </c>
      <c r="EQ45" s="69">
        <f t="shared" si="52"/>
        <v>0.47699121999999999</v>
      </c>
      <c r="ER45" s="69">
        <f t="shared" si="52"/>
        <v>0.47699121999999999</v>
      </c>
      <c r="ES45" s="69">
        <f t="shared" si="52"/>
        <v>0.47699121999999999</v>
      </c>
      <c r="ET45" s="69">
        <f t="shared" si="52"/>
        <v>0.47699121999999999</v>
      </c>
      <c r="EU45" s="69">
        <f t="shared" si="52"/>
        <v>0.47699121999999999</v>
      </c>
      <c r="EV45" s="69">
        <f t="shared" si="52"/>
        <v>0.47699121999999999</v>
      </c>
      <c r="EW45" s="69">
        <f t="shared" si="52"/>
        <v>0.47699121999999999</v>
      </c>
      <c r="EX45" s="69">
        <f t="shared" si="52"/>
        <v>0.47699121999999999</v>
      </c>
      <c r="EY45" s="69">
        <f t="shared" si="52"/>
        <v>0.47699121999999999</v>
      </c>
      <c r="EZ45" s="69">
        <f t="shared" si="52"/>
        <v>0.47699121999999999</v>
      </c>
      <c r="FA45" s="69">
        <f t="shared" si="52"/>
        <v>0.47699121999999999</v>
      </c>
      <c r="FB45" s="69">
        <f t="shared" si="52"/>
        <v>0.47699121999999999</v>
      </c>
      <c r="FC45" s="69">
        <f t="shared" si="52"/>
        <v>0.47699121999999999</v>
      </c>
      <c r="FD45" s="69">
        <f t="shared" si="52"/>
        <v>0.47699121999999999</v>
      </c>
      <c r="FE45" s="69">
        <f t="shared" si="52"/>
        <v>0.47699121999999999</v>
      </c>
      <c r="FF45" s="69">
        <f t="shared" si="52"/>
        <v>0.47699121999999999</v>
      </c>
      <c r="FG45" s="69">
        <f t="shared" si="52"/>
        <v>0.47699121999999999</v>
      </c>
      <c r="FH45" s="69">
        <f t="shared" si="52"/>
        <v>0.47699121999999999</v>
      </c>
      <c r="FI45" s="69">
        <f t="shared" si="52"/>
        <v>0.47699121999999999</v>
      </c>
      <c r="FJ45" s="69">
        <f t="shared" si="52"/>
        <v>0.47699121999999999</v>
      </c>
      <c r="FK45" s="69">
        <f t="shared" si="52"/>
        <v>0.47699121999999999</v>
      </c>
      <c r="FL45" s="69">
        <f t="shared" si="52"/>
        <v>0.47699121999999999</v>
      </c>
      <c r="FM45" s="69">
        <f t="shared" si="52"/>
        <v>0.47699121999999999</v>
      </c>
      <c r="FN45" s="69">
        <f t="shared" si="52"/>
        <v>0.47699121999999999</v>
      </c>
      <c r="FO45" s="69">
        <f t="shared" si="52"/>
        <v>0.47699121999999999</v>
      </c>
      <c r="FP45" s="69">
        <f t="shared" si="52"/>
        <v>0.47699121999999999</v>
      </c>
      <c r="FQ45" s="69">
        <f t="shared" si="52"/>
        <v>0.47699121999999999</v>
      </c>
      <c r="FR45" s="69">
        <f t="shared" si="52"/>
        <v>0.47699121999999999</v>
      </c>
      <c r="FS45" s="69">
        <f t="shared" si="52"/>
        <v>0.47699121999999999</v>
      </c>
      <c r="FT45" s="69">
        <f t="shared" si="52"/>
        <v>0.47699121999999999</v>
      </c>
      <c r="FU45" s="69">
        <f t="shared" si="52"/>
        <v>0.47699121999999999</v>
      </c>
      <c r="FV45" s="69">
        <f t="shared" si="52"/>
        <v>0.47699121999999999</v>
      </c>
      <c r="FW45" s="69">
        <f t="shared" si="52"/>
        <v>0.47699121999999999</v>
      </c>
      <c r="FX45" s="69">
        <f t="shared" si="52"/>
        <v>0.47699121999999999</v>
      </c>
      <c r="FY45" s="69">
        <f t="shared" si="52"/>
        <v>0.47699121999999999</v>
      </c>
      <c r="FZ45" s="69">
        <f t="shared" si="52"/>
        <v>0.47699121999999999</v>
      </c>
      <c r="GA45" s="69">
        <f t="shared" si="52"/>
        <v>0.47699121999999999</v>
      </c>
      <c r="GB45" s="69">
        <f t="shared" si="52"/>
        <v>0.47699121999999999</v>
      </c>
      <c r="GC45" s="69">
        <f t="shared" si="52"/>
        <v>0.47699121999999999</v>
      </c>
      <c r="GD45" s="69">
        <f t="shared" si="52"/>
        <v>0.47699121999999999</v>
      </c>
      <c r="GE45" s="69">
        <f t="shared" si="52"/>
        <v>0.47699121999999999</v>
      </c>
      <c r="GF45" s="69">
        <f t="shared" si="52"/>
        <v>0.47699121999999999</v>
      </c>
      <c r="GG45" s="69">
        <f t="shared" si="52"/>
        <v>0.47699121999999999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406390.93</v>
      </c>
      <c r="F46" s="24">
        <f t="shared" si="53"/>
        <v>1368454.82</v>
      </c>
      <c r="G46" s="24">
        <f t="shared" si="53"/>
        <v>290514.93</v>
      </c>
      <c r="H46" s="24">
        <f t="shared" si="53"/>
        <v>992556.2</v>
      </c>
      <c r="I46" s="24">
        <f t="shared" si="53"/>
        <v>72822</v>
      </c>
      <c r="J46" s="24">
        <f t="shared" si="53"/>
        <v>46332.43</v>
      </c>
      <c r="K46" s="24">
        <f t="shared" si="53"/>
        <v>437790.04</v>
      </c>
      <c r="L46" s="24">
        <f t="shared" si="53"/>
        <v>76585.009999999995</v>
      </c>
      <c r="M46" s="24">
        <f t="shared" si="53"/>
        <v>17991.259999999998</v>
      </c>
      <c r="N46" s="24">
        <f t="shared" si="53"/>
        <v>101922.32</v>
      </c>
      <c r="O46" s="24">
        <f t="shared" si="53"/>
        <v>118556.16</v>
      </c>
      <c r="P46" s="24">
        <f t="shared" si="53"/>
        <v>2952114.69</v>
      </c>
      <c r="Q46" s="24">
        <f t="shared" si="53"/>
        <v>677333.83</v>
      </c>
      <c r="R46" s="24">
        <f t="shared" si="53"/>
        <v>12027.62</v>
      </c>
      <c r="S46" s="24">
        <f t="shared" si="53"/>
        <v>1238032.3</v>
      </c>
      <c r="T46" s="24">
        <f t="shared" si="53"/>
        <v>40800.94</v>
      </c>
      <c r="U46" s="24">
        <f t="shared" si="53"/>
        <v>93936.5</v>
      </c>
      <c r="V46" s="24">
        <f t="shared" si="53"/>
        <v>20716.27</v>
      </c>
      <c r="W46" s="24">
        <f t="shared" si="53"/>
        <v>8587.4500000000007</v>
      </c>
      <c r="X46" s="24">
        <f t="shared" si="53"/>
        <v>16542.259999999998</v>
      </c>
      <c r="Y46" s="24">
        <f t="shared" si="53"/>
        <v>4717.8100000000004</v>
      </c>
      <c r="Z46" s="24">
        <f t="shared" si="53"/>
        <v>8157.91</v>
      </c>
      <c r="AA46" s="24">
        <f t="shared" si="53"/>
        <v>17479.900000000001</v>
      </c>
      <c r="AB46" s="24">
        <f t="shared" si="53"/>
        <v>18948.650000000001</v>
      </c>
      <c r="AC46" s="24">
        <f t="shared" si="53"/>
        <v>1356093.53</v>
      </c>
      <c r="AD46" s="24">
        <f t="shared" si="53"/>
        <v>2155767.1</v>
      </c>
      <c r="AE46" s="24">
        <f t="shared" si="53"/>
        <v>64628.41</v>
      </c>
      <c r="AF46" s="24">
        <f t="shared" si="53"/>
        <v>26633.91</v>
      </c>
      <c r="AG46" s="24">
        <f t="shared" si="53"/>
        <v>29284.35</v>
      </c>
      <c r="AH46" s="24">
        <f t="shared" si="53"/>
        <v>18213.61</v>
      </c>
      <c r="AI46" s="24">
        <f t="shared" si="53"/>
        <v>136634.98000000001</v>
      </c>
      <c r="AJ46" s="24">
        <f t="shared" si="53"/>
        <v>52919.91</v>
      </c>
      <c r="AK46" s="24">
        <f t="shared" si="53"/>
        <v>20252.59</v>
      </c>
      <c r="AL46" s="24">
        <f t="shared" si="53"/>
        <v>18027.18</v>
      </c>
      <c r="AM46" s="24">
        <f t="shared" si="53"/>
        <v>26070.35</v>
      </c>
      <c r="AN46" s="24">
        <f t="shared" si="53"/>
        <v>22978.26</v>
      </c>
      <c r="AO46" s="24">
        <f t="shared" si="53"/>
        <v>21515.78</v>
      </c>
      <c r="AP46" s="24">
        <f t="shared" si="53"/>
        <v>24900.52</v>
      </c>
      <c r="AQ46" s="24">
        <f t="shared" si="53"/>
        <v>204540.54</v>
      </c>
      <c r="AR46" s="24">
        <f t="shared" si="53"/>
        <v>3657818.03</v>
      </c>
      <c r="AS46" s="24">
        <f t="shared" si="53"/>
        <v>28725.26</v>
      </c>
      <c r="AT46" s="24">
        <f t="shared" si="53"/>
        <v>2998179.71</v>
      </c>
      <c r="AU46" s="24">
        <f t="shared" si="53"/>
        <v>329989.81</v>
      </c>
      <c r="AV46" s="24">
        <f t="shared" si="53"/>
        <v>130740.43</v>
      </c>
      <c r="AW46" s="24">
        <f t="shared" si="53"/>
        <v>27329.29</v>
      </c>
      <c r="AX46" s="24">
        <f t="shared" si="53"/>
        <v>38762.6</v>
      </c>
      <c r="AY46" s="24">
        <f t="shared" si="53"/>
        <v>18506.830000000002</v>
      </c>
      <c r="AZ46" s="24">
        <f t="shared" si="53"/>
        <v>7665.35</v>
      </c>
      <c r="BA46" s="24">
        <f t="shared" si="53"/>
        <v>58286.11</v>
      </c>
      <c r="BB46" s="24">
        <f t="shared" si="53"/>
        <v>471864.92</v>
      </c>
      <c r="BC46" s="24">
        <f t="shared" si="53"/>
        <v>496756.2</v>
      </c>
      <c r="BD46" s="24">
        <f t="shared" si="53"/>
        <v>471266.46</v>
      </c>
      <c r="BE46" s="24">
        <f t="shared" si="53"/>
        <v>695884.44</v>
      </c>
      <c r="BF46" s="24">
        <f t="shared" si="53"/>
        <v>41285.19</v>
      </c>
      <c r="BG46" s="24">
        <f t="shared" si="53"/>
        <v>74865.91</v>
      </c>
      <c r="BH46" s="24">
        <f t="shared" si="53"/>
        <v>1119785.57</v>
      </c>
      <c r="BI46" s="24">
        <f t="shared" si="53"/>
        <v>129090.85</v>
      </c>
      <c r="BJ46" s="24">
        <f t="shared" si="53"/>
        <v>58069.86</v>
      </c>
      <c r="BK46" s="24">
        <f t="shared" si="53"/>
        <v>50006.13</v>
      </c>
      <c r="BL46" s="24">
        <f t="shared" si="53"/>
        <v>347161.88</v>
      </c>
      <c r="BM46" s="24">
        <f t="shared" si="53"/>
        <v>630424.63</v>
      </c>
      <c r="BN46" s="24">
        <f t="shared" si="53"/>
        <v>16612.150000000001</v>
      </c>
      <c r="BO46" s="24">
        <f t="shared" si="53"/>
        <v>42767.51</v>
      </c>
      <c r="BP46" s="24">
        <f t="shared" si="53"/>
        <v>92845.68</v>
      </c>
      <c r="BQ46" s="24">
        <f t="shared" ref="BQ46:EB46" si="54">ROUND(BQ44*$GI$47,2)</f>
        <v>109914.1</v>
      </c>
      <c r="BR46" s="24">
        <f t="shared" si="54"/>
        <v>33145.360000000001</v>
      </c>
      <c r="BS46" s="24">
        <f t="shared" si="54"/>
        <v>246012.85</v>
      </c>
      <c r="BT46" s="24">
        <f t="shared" si="54"/>
        <v>207926.23</v>
      </c>
      <c r="BU46" s="24">
        <f t="shared" si="54"/>
        <v>42364.639999999999</v>
      </c>
      <c r="BV46" s="24">
        <f t="shared" si="54"/>
        <v>35222.65</v>
      </c>
      <c r="BW46" s="24">
        <f t="shared" si="54"/>
        <v>20286.87</v>
      </c>
      <c r="BX46" s="24">
        <f t="shared" si="54"/>
        <v>67992.02</v>
      </c>
      <c r="BY46" s="24">
        <f t="shared" si="54"/>
        <v>79360.36</v>
      </c>
      <c r="BZ46" s="24">
        <f t="shared" si="54"/>
        <v>487.72</v>
      </c>
      <c r="CA46" s="24">
        <f t="shared" si="54"/>
        <v>42831.09</v>
      </c>
      <c r="CB46" s="24">
        <f t="shared" si="54"/>
        <v>6293.34</v>
      </c>
      <c r="CC46" s="24">
        <f t="shared" si="54"/>
        <v>32970.629999999997</v>
      </c>
      <c r="CD46" s="24">
        <f t="shared" si="54"/>
        <v>3195109.77</v>
      </c>
      <c r="CE46" s="24">
        <f t="shared" si="54"/>
        <v>19997.13</v>
      </c>
      <c r="CF46" s="24">
        <f t="shared" si="54"/>
        <v>5859.26</v>
      </c>
      <c r="CG46" s="24">
        <f t="shared" si="54"/>
        <v>25400.57</v>
      </c>
      <c r="CH46" s="24">
        <f t="shared" si="54"/>
        <v>21392.98</v>
      </c>
      <c r="CI46" s="24">
        <f t="shared" si="54"/>
        <v>15746.65</v>
      </c>
      <c r="CJ46" s="24">
        <f t="shared" si="54"/>
        <v>7966.11</v>
      </c>
      <c r="CK46" s="24">
        <f t="shared" si="54"/>
        <v>30390.76</v>
      </c>
      <c r="CL46" s="24">
        <f t="shared" si="54"/>
        <v>46113.36</v>
      </c>
      <c r="CM46" s="24">
        <f t="shared" si="54"/>
        <v>240211.6</v>
      </c>
      <c r="CN46" s="24">
        <f t="shared" si="54"/>
        <v>102883.11</v>
      </c>
      <c r="CO46" s="24">
        <f t="shared" si="54"/>
        <v>71917.490000000005</v>
      </c>
      <c r="CP46" s="24">
        <f t="shared" si="54"/>
        <v>1167937.57</v>
      </c>
      <c r="CQ46" s="24">
        <f t="shared" si="54"/>
        <v>751538.44</v>
      </c>
      <c r="CR46" s="24">
        <f t="shared" si="54"/>
        <v>67252.7</v>
      </c>
      <c r="CS46" s="24">
        <f t="shared" si="54"/>
        <v>61239.99</v>
      </c>
      <c r="CT46" s="24">
        <f t="shared" si="54"/>
        <v>32425.22</v>
      </c>
      <c r="CU46" s="24">
        <f t="shared" si="54"/>
        <v>29646.02</v>
      </c>
      <c r="CV46" s="24">
        <f t="shared" si="54"/>
        <v>11430.25</v>
      </c>
      <c r="CW46" s="24">
        <f t="shared" si="54"/>
        <v>18248.97</v>
      </c>
      <c r="CX46" s="24">
        <f t="shared" si="54"/>
        <v>13803.52</v>
      </c>
      <c r="CY46" s="24">
        <f t="shared" si="54"/>
        <v>16920.37</v>
      </c>
      <c r="CZ46" s="24">
        <f t="shared" si="54"/>
        <v>29044.21</v>
      </c>
      <c r="DA46" s="24">
        <f t="shared" si="54"/>
        <v>20748.599999999999</v>
      </c>
      <c r="DB46" s="24">
        <f t="shared" si="54"/>
        <v>93520.12</v>
      </c>
      <c r="DC46" s="24">
        <f t="shared" si="54"/>
        <v>20060.849999999999</v>
      </c>
      <c r="DD46" s="24">
        <f t="shared" si="54"/>
        <v>20466.89</v>
      </c>
      <c r="DE46" s="24">
        <f t="shared" si="54"/>
        <v>25817.11</v>
      </c>
      <c r="DF46" s="24">
        <f t="shared" si="54"/>
        <v>10691.62</v>
      </c>
      <c r="DG46" s="24">
        <f t="shared" si="54"/>
        <v>12718.31</v>
      </c>
      <c r="DH46" s="24">
        <f t="shared" si="54"/>
        <v>955413.54</v>
      </c>
      <c r="DI46" s="24">
        <f t="shared" si="54"/>
        <v>13381.4</v>
      </c>
      <c r="DJ46" s="24">
        <f t="shared" si="54"/>
        <v>102166.07</v>
      </c>
      <c r="DK46" s="24">
        <f t="shared" si="54"/>
        <v>170716.41</v>
      </c>
      <c r="DL46" s="24">
        <f t="shared" si="54"/>
        <v>34900.15</v>
      </c>
      <c r="DM46" s="24">
        <f t="shared" si="54"/>
        <v>17614.72</v>
      </c>
      <c r="DN46" s="24">
        <f t="shared" si="54"/>
        <v>230008.93</v>
      </c>
      <c r="DO46" s="24">
        <f t="shared" si="54"/>
        <v>30450.17</v>
      </c>
      <c r="DP46" s="24">
        <f t="shared" si="54"/>
        <v>62936.72</v>
      </c>
      <c r="DQ46" s="24">
        <f t="shared" si="54"/>
        <v>104171.34</v>
      </c>
      <c r="DR46" s="24">
        <f t="shared" si="54"/>
        <v>19913.54</v>
      </c>
      <c r="DS46" s="24">
        <f t="shared" si="54"/>
        <v>37680.019999999997</v>
      </c>
      <c r="DT46" s="24">
        <f t="shared" si="54"/>
        <v>37984.58</v>
      </c>
      <c r="DU46" s="24">
        <f t="shared" si="54"/>
        <v>21490.33</v>
      </c>
      <c r="DV46" s="24">
        <f t="shared" si="54"/>
        <v>1821.57</v>
      </c>
      <c r="DW46" s="24">
        <f t="shared" si="54"/>
        <v>23235.86</v>
      </c>
      <c r="DX46" s="24">
        <f t="shared" si="54"/>
        <v>5034.8999999999996</v>
      </c>
      <c r="DY46" s="24">
        <f t="shared" si="54"/>
        <v>9788.39</v>
      </c>
      <c r="DZ46" s="24">
        <f t="shared" si="54"/>
        <v>3870.91</v>
      </c>
      <c r="EA46" s="24">
        <f t="shared" si="54"/>
        <v>18900.419999999998</v>
      </c>
      <c r="EB46" s="24">
        <f t="shared" si="54"/>
        <v>108658.07</v>
      </c>
      <c r="EC46" s="24">
        <f t="shared" ref="EC46:GF46" si="55">ROUND(EC44*$GI$47,2)</f>
        <v>30570.31</v>
      </c>
      <c r="ED46" s="24">
        <f t="shared" si="55"/>
        <v>40151.17</v>
      </c>
      <c r="EE46" s="24">
        <f t="shared" si="55"/>
        <v>25084.61</v>
      </c>
      <c r="EF46" s="24">
        <f t="shared" si="55"/>
        <v>107382.51</v>
      </c>
      <c r="EG46" s="24">
        <f t="shared" si="55"/>
        <v>11626.99</v>
      </c>
      <c r="EH46" s="24">
        <f t="shared" si="55"/>
        <v>28006.04</v>
      </c>
      <c r="EI46" s="24">
        <f t="shared" si="55"/>
        <v>25059.599999999999</v>
      </c>
      <c r="EJ46" s="24">
        <f t="shared" si="55"/>
        <v>9644.76</v>
      </c>
      <c r="EK46" s="24">
        <f t="shared" si="55"/>
        <v>432365.32</v>
      </c>
      <c r="EL46" s="24">
        <f t="shared" si="55"/>
        <v>387855.74</v>
      </c>
      <c r="EM46" s="24">
        <f t="shared" si="55"/>
        <v>26884.61</v>
      </c>
      <c r="EN46" s="24">
        <f t="shared" si="55"/>
        <v>28182.94</v>
      </c>
      <c r="EO46" s="24">
        <f t="shared" si="55"/>
        <v>27274.32</v>
      </c>
      <c r="EP46" s="24">
        <f t="shared" si="55"/>
        <v>26588.65</v>
      </c>
      <c r="EQ46" s="24">
        <f t="shared" si="55"/>
        <v>16631.330000000002</v>
      </c>
      <c r="ER46" s="24">
        <f t="shared" si="55"/>
        <v>26052.6</v>
      </c>
      <c r="ES46" s="24">
        <f t="shared" si="55"/>
        <v>99791.19</v>
      </c>
      <c r="ET46" s="24">
        <f t="shared" si="55"/>
        <v>26367.97</v>
      </c>
      <c r="EU46" s="24">
        <f t="shared" si="55"/>
        <v>21221.48</v>
      </c>
      <c r="EV46" s="24">
        <f t="shared" si="55"/>
        <v>23913.33</v>
      </c>
      <c r="EW46" s="24">
        <f t="shared" si="55"/>
        <v>28254.69</v>
      </c>
      <c r="EX46" s="24">
        <f t="shared" si="55"/>
        <v>0</v>
      </c>
      <c r="EY46" s="24">
        <f t="shared" si="55"/>
        <v>12517.31</v>
      </c>
      <c r="EZ46" s="24">
        <f t="shared" si="55"/>
        <v>11917.14</v>
      </c>
      <c r="FA46" s="24">
        <f t="shared" si="55"/>
        <v>7450.58</v>
      </c>
      <c r="FB46" s="24">
        <f t="shared" si="55"/>
        <v>7684.05</v>
      </c>
      <c r="FC46" s="24">
        <f t="shared" si="55"/>
        <v>184771.77</v>
      </c>
      <c r="FD46" s="24">
        <f t="shared" si="55"/>
        <v>34645.47</v>
      </c>
      <c r="FE46" s="24">
        <f t="shared" si="55"/>
        <v>176075.77</v>
      </c>
      <c r="FF46" s="24">
        <f t="shared" si="55"/>
        <v>34977.93</v>
      </c>
      <c r="FG46" s="24">
        <f t="shared" si="55"/>
        <v>17177.849999999999</v>
      </c>
      <c r="FH46" s="24">
        <f t="shared" si="55"/>
        <v>19206.73</v>
      </c>
      <c r="FI46" s="24">
        <f t="shared" si="55"/>
        <v>15034.97</v>
      </c>
      <c r="FJ46" s="24">
        <f t="shared" si="55"/>
        <v>20980.54</v>
      </c>
      <c r="FK46" s="24">
        <f t="shared" si="55"/>
        <v>75450.41</v>
      </c>
      <c r="FL46" s="24">
        <f t="shared" si="55"/>
        <v>57968.5</v>
      </c>
      <c r="FM46" s="24">
        <f t="shared" si="55"/>
        <v>166030.76</v>
      </c>
      <c r="FN46" s="24">
        <f t="shared" si="55"/>
        <v>187370.93</v>
      </c>
      <c r="FO46" s="24">
        <f t="shared" si="55"/>
        <v>148988.1</v>
      </c>
      <c r="FP46" s="24">
        <f t="shared" si="55"/>
        <v>676677.72</v>
      </c>
      <c r="FQ46" s="24">
        <f t="shared" si="55"/>
        <v>79437.91</v>
      </c>
      <c r="FR46" s="24">
        <f t="shared" si="55"/>
        <v>125008.35</v>
      </c>
      <c r="FS46" s="24">
        <f t="shared" si="55"/>
        <v>77113.2</v>
      </c>
      <c r="FT46" s="24">
        <f t="shared" si="55"/>
        <v>19476.97</v>
      </c>
      <c r="FU46" s="24">
        <f t="shared" si="55"/>
        <v>25676.51</v>
      </c>
      <c r="FV46" s="24">
        <f t="shared" si="55"/>
        <v>14830.94</v>
      </c>
      <c r="FW46" s="24">
        <f t="shared" si="55"/>
        <v>57434.7</v>
      </c>
      <c r="FX46" s="24">
        <f t="shared" si="55"/>
        <v>71602.78</v>
      </c>
      <c r="FY46" s="24">
        <f t="shared" si="55"/>
        <v>34225.29</v>
      </c>
      <c r="FZ46" s="24">
        <f t="shared" si="55"/>
        <v>12608.63</v>
      </c>
      <c r="GA46" s="24">
        <f t="shared" si="55"/>
        <v>229414.93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38424576.399999976</v>
      </c>
      <c r="GI46" s="71">
        <f>58325859-GH47</f>
        <v>38424576.180000015</v>
      </c>
      <c r="GJ46" t="s">
        <v>572</v>
      </c>
    </row>
    <row r="47" spans="1:256" s="101" customFormat="1" ht="26.25">
      <c r="A47" s="96">
        <v>22</v>
      </c>
      <c r="B47" s="97" t="s">
        <v>664</v>
      </c>
      <c r="C47" s="96">
        <v>22</v>
      </c>
      <c r="D47" s="96"/>
      <c r="E47" s="98">
        <f t="shared" ref="E47:BP47" si="56">ROUND(E42*0.2,2)</f>
        <v>204965.5</v>
      </c>
      <c r="F47" s="98">
        <f t="shared" si="56"/>
        <v>710784.19</v>
      </c>
      <c r="G47" s="98">
        <f t="shared" si="56"/>
        <v>151759.96</v>
      </c>
      <c r="H47" s="98">
        <f t="shared" si="56"/>
        <v>514200.32000000001</v>
      </c>
      <c r="I47" s="98">
        <f t="shared" si="56"/>
        <v>38024.74</v>
      </c>
      <c r="J47" s="98">
        <f t="shared" si="56"/>
        <v>24438.560000000001</v>
      </c>
      <c r="K47" s="98">
        <f t="shared" si="56"/>
        <v>219867.59</v>
      </c>
      <c r="L47" s="98">
        <f t="shared" si="56"/>
        <v>39311.230000000003</v>
      </c>
      <c r="M47" s="98">
        <f t="shared" si="56"/>
        <v>10272.01</v>
      </c>
      <c r="N47" s="98">
        <f t="shared" si="56"/>
        <v>53720.25</v>
      </c>
      <c r="O47" s="98">
        <f t="shared" si="56"/>
        <v>59384.23</v>
      </c>
      <c r="P47" s="98">
        <f t="shared" si="56"/>
        <v>1527521.6</v>
      </c>
      <c r="Q47" s="98">
        <f t="shared" si="56"/>
        <v>348368.05</v>
      </c>
      <c r="R47" s="98">
        <f t="shared" si="56"/>
        <v>5908.44</v>
      </c>
      <c r="S47" s="98">
        <f t="shared" si="56"/>
        <v>622131.01</v>
      </c>
      <c r="T47" s="98">
        <f t="shared" si="56"/>
        <v>21384.54</v>
      </c>
      <c r="U47" s="98">
        <f t="shared" si="56"/>
        <v>48044.22</v>
      </c>
      <c r="V47" s="98">
        <f t="shared" si="56"/>
        <v>10857.79</v>
      </c>
      <c r="W47" s="98">
        <f t="shared" si="56"/>
        <v>4614.09</v>
      </c>
      <c r="X47" s="98">
        <f t="shared" si="56"/>
        <v>8670.11</v>
      </c>
      <c r="Y47" s="98">
        <f t="shared" si="56"/>
        <v>2658.8</v>
      </c>
      <c r="Z47" s="98">
        <f t="shared" si="56"/>
        <v>4275.72</v>
      </c>
      <c r="AA47" s="98">
        <f t="shared" si="56"/>
        <v>9161.5400000000009</v>
      </c>
      <c r="AB47" s="98">
        <f t="shared" si="56"/>
        <v>9975.82</v>
      </c>
      <c r="AC47" s="98">
        <f t="shared" si="56"/>
        <v>691203.77</v>
      </c>
      <c r="AD47" s="98">
        <f t="shared" si="56"/>
        <v>1129877.77</v>
      </c>
      <c r="AE47" s="98">
        <f t="shared" si="56"/>
        <v>32686.01</v>
      </c>
      <c r="AF47" s="98">
        <f t="shared" si="56"/>
        <v>14561.81</v>
      </c>
      <c r="AG47" s="98">
        <f t="shared" si="56"/>
        <v>15348.48</v>
      </c>
      <c r="AH47" s="98">
        <f t="shared" si="56"/>
        <v>9785.91</v>
      </c>
      <c r="AI47" s="98">
        <f t="shared" si="56"/>
        <v>71612.95</v>
      </c>
      <c r="AJ47" s="98">
        <f t="shared" si="56"/>
        <v>27660.03</v>
      </c>
      <c r="AK47" s="98">
        <f t="shared" si="56"/>
        <v>10296.280000000001</v>
      </c>
      <c r="AL47" s="98">
        <f t="shared" si="56"/>
        <v>9789.25</v>
      </c>
      <c r="AM47" s="98">
        <f t="shared" si="56"/>
        <v>13089.38</v>
      </c>
      <c r="AN47" s="98">
        <f t="shared" si="56"/>
        <v>12043.34</v>
      </c>
      <c r="AO47" s="98">
        <f t="shared" si="56"/>
        <v>11334.25</v>
      </c>
      <c r="AP47" s="98">
        <f t="shared" si="56"/>
        <v>12797.01</v>
      </c>
      <c r="AQ47" s="98">
        <f t="shared" si="56"/>
        <v>107203.52</v>
      </c>
      <c r="AR47" s="98">
        <f t="shared" si="56"/>
        <v>1910209.94</v>
      </c>
      <c r="AS47" s="98">
        <f t="shared" si="56"/>
        <v>15284.69</v>
      </c>
      <c r="AT47" s="98">
        <f t="shared" si="56"/>
        <v>1570169.92</v>
      </c>
      <c r="AU47" s="98">
        <f t="shared" si="56"/>
        <v>171813.06</v>
      </c>
      <c r="AV47" s="98">
        <f t="shared" si="56"/>
        <v>68411.820000000007</v>
      </c>
      <c r="AW47" s="98">
        <f t="shared" si="56"/>
        <v>13965.37</v>
      </c>
      <c r="AX47" s="98">
        <f t="shared" si="56"/>
        <v>20576.11</v>
      </c>
      <c r="AY47" s="98">
        <f t="shared" si="56"/>
        <v>9699.77</v>
      </c>
      <c r="AZ47" s="98">
        <f t="shared" si="56"/>
        <v>4017.55</v>
      </c>
      <c r="BA47" s="98">
        <f t="shared" si="56"/>
        <v>29754.720000000001</v>
      </c>
      <c r="BB47" s="98">
        <f t="shared" si="56"/>
        <v>239502.25</v>
      </c>
      <c r="BC47" s="98">
        <f t="shared" si="56"/>
        <v>253323.21</v>
      </c>
      <c r="BD47" s="98">
        <f t="shared" si="56"/>
        <v>245145.54</v>
      </c>
      <c r="BE47" s="98">
        <f t="shared" si="56"/>
        <v>364029.06</v>
      </c>
      <c r="BF47" s="98">
        <f t="shared" si="56"/>
        <v>21197.75</v>
      </c>
      <c r="BG47" s="98">
        <f t="shared" si="56"/>
        <v>39740.81</v>
      </c>
      <c r="BH47" s="98">
        <f t="shared" si="56"/>
        <v>580324.27</v>
      </c>
      <c r="BI47" s="98">
        <f t="shared" si="56"/>
        <v>67658.92</v>
      </c>
      <c r="BJ47" s="98">
        <f t="shared" si="56"/>
        <v>30435.5</v>
      </c>
      <c r="BK47" s="98">
        <f t="shared" si="56"/>
        <v>25884.48</v>
      </c>
      <c r="BL47" s="98">
        <f t="shared" si="56"/>
        <v>179408.69</v>
      </c>
      <c r="BM47" s="98">
        <f t="shared" si="56"/>
        <v>327702.92</v>
      </c>
      <c r="BN47" s="98">
        <f t="shared" si="56"/>
        <v>8984.6</v>
      </c>
      <c r="BO47" s="98">
        <f t="shared" si="56"/>
        <v>22415.25</v>
      </c>
      <c r="BP47" s="98">
        <f t="shared" si="56"/>
        <v>47913.55</v>
      </c>
      <c r="BQ47" s="98">
        <f t="shared" ref="BQ47:EB47" si="57">ROUND(BQ42*0.2,2)</f>
        <v>58135.040000000001</v>
      </c>
      <c r="BR47" s="98">
        <f t="shared" si="57"/>
        <v>17345.66</v>
      </c>
      <c r="BS47" s="98">
        <f t="shared" si="57"/>
        <v>125264.04</v>
      </c>
      <c r="BT47" s="98">
        <f t="shared" si="57"/>
        <v>108978.02</v>
      </c>
      <c r="BU47" s="98">
        <f t="shared" si="57"/>
        <v>21771.85</v>
      </c>
      <c r="BV47" s="98">
        <f t="shared" si="57"/>
        <v>17555.53</v>
      </c>
      <c r="BW47" s="98">
        <f t="shared" si="57"/>
        <v>10335.61</v>
      </c>
      <c r="BX47" s="98">
        <f t="shared" si="57"/>
        <v>35052.79</v>
      </c>
      <c r="BY47" s="98">
        <f t="shared" si="57"/>
        <v>41594.25</v>
      </c>
      <c r="BZ47" s="98">
        <f t="shared" si="57"/>
        <v>269.64</v>
      </c>
      <c r="CA47" s="98">
        <f t="shared" si="57"/>
        <v>22193.54</v>
      </c>
      <c r="CB47" s="98">
        <f t="shared" si="57"/>
        <v>3501.43</v>
      </c>
      <c r="CC47" s="98">
        <f t="shared" si="57"/>
        <v>17280.52</v>
      </c>
      <c r="CD47" s="98">
        <f t="shared" si="57"/>
        <v>1663374.02</v>
      </c>
      <c r="CE47" s="98">
        <f t="shared" si="57"/>
        <v>10444.19</v>
      </c>
      <c r="CF47" s="98">
        <f t="shared" si="57"/>
        <v>3530.62</v>
      </c>
      <c r="CG47" s="98">
        <f t="shared" si="57"/>
        <v>13610.55</v>
      </c>
      <c r="CH47" s="98">
        <f t="shared" si="57"/>
        <v>10675.11</v>
      </c>
      <c r="CI47" s="98">
        <f t="shared" si="57"/>
        <v>8067.32</v>
      </c>
      <c r="CJ47" s="98">
        <f t="shared" si="57"/>
        <v>4230.42</v>
      </c>
      <c r="CK47" s="98">
        <f t="shared" si="57"/>
        <v>15587.15</v>
      </c>
      <c r="CL47" s="98">
        <f t="shared" si="57"/>
        <v>24669.98</v>
      </c>
      <c r="CM47" s="98">
        <f t="shared" si="57"/>
        <v>122093.18</v>
      </c>
      <c r="CN47" s="98">
        <f t="shared" si="57"/>
        <v>53528.9</v>
      </c>
      <c r="CO47" s="98">
        <f t="shared" si="57"/>
        <v>36783.72</v>
      </c>
      <c r="CP47" s="98">
        <f t="shared" si="57"/>
        <v>603202.78</v>
      </c>
      <c r="CQ47" s="98">
        <f t="shared" si="57"/>
        <v>383736.09</v>
      </c>
      <c r="CR47" s="98">
        <f t="shared" si="57"/>
        <v>34036.769999999997</v>
      </c>
      <c r="CS47" s="98">
        <f t="shared" si="57"/>
        <v>32097.02</v>
      </c>
      <c r="CT47" s="98">
        <f t="shared" si="57"/>
        <v>16266.66</v>
      </c>
      <c r="CU47" s="98">
        <f t="shared" si="57"/>
        <v>15538.03</v>
      </c>
      <c r="CV47" s="98">
        <f t="shared" si="57"/>
        <v>5883.46</v>
      </c>
      <c r="CW47" s="98">
        <f t="shared" si="57"/>
        <v>9116.24</v>
      </c>
      <c r="CX47" s="98">
        <f t="shared" si="57"/>
        <v>7030.85</v>
      </c>
      <c r="CY47" s="98">
        <f t="shared" si="57"/>
        <v>8879.1299999999992</v>
      </c>
      <c r="CZ47" s="98">
        <f t="shared" si="57"/>
        <v>15222.61</v>
      </c>
      <c r="DA47" s="98">
        <f t="shared" si="57"/>
        <v>10485.459999999999</v>
      </c>
      <c r="DB47" s="98">
        <f t="shared" si="57"/>
        <v>49015.64</v>
      </c>
      <c r="DC47" s="98">
        <f t="shared" si="57"/>
        <v>10423.780000000001</v>
      </c>
      <c r="DD47" s="98">
        <f t="shared" si="57"/>
        <v>10727.08</v>
      </c>
      <c r="DE47" s="98">
        <f t="shared" si="57"/>
        <v>13460.63</v>
      </c>
      <c r="DF47" s="98">
        <f t="shared" si="57"/>
        <v>5603.68</v>
      </c>
      <c r="DG47" s="98">
        <f t="shared" si="57"/>
        <v>6665.91</v>
      </c>
      <c r="DH47" s="98">
        <f t="shared" si="57"/>
        <v>483789.73</v>
      </c>
      <c r="DI47" s="98">
        <f t="shared" si="57"/>
        <v>6911.36</v>
      </c>
      <c r="DJ47" s="98">
        <f t="shared" si="57"/>
        <v>52661.15</v>
      </c>
      <c r="DK47" s="98">
        <f t="shared" si="57"/>
        <v>89449.38</v>
      </c>
      <c r="DL47" s="98">
        <f t="shared" si="57"/>
        <v>17436.77</v>
      </c>
      <c r="DM47" s="98">
        <f t="shared" si="57"/>
        <v>9302.57</v>
      </c>
      <c r="DN47" s="98">
        <f t="shared" si="57"/>
        <v>119381.87</v>
      </c>
      <c r="DO47" s="98">
        <f t="shared" si="57"/>
        <v>15959.5</v>
      </c>
      <c r="DP47" s="98">
        <f t="shared" si="57"/>
        <v>32986.31</v>
      </c>
      <c r="DQ47" s="98">
        <f t="shared" si="57"/>
        <v>53073.01</v>
      </c>
      <c r="DR47" s="98">
        <f t="shared" si="57"/>
        <v>10162.9</v>
      </c>
      <c r="DS47" s="98">
        <f t="shared" si="57"/>
        <v>19013.8</v>
      </c>
      <c r="DT47" s="98">
        <f t="shared" si="57"/>
        <v>19035.73</v>
      </c>
      <c r="DU47" s="98">
        <f t="shared" si="57"/>
        <v>11461.58</v>
      </c>
      <c r="DV47" s="98">
        <f t="shared" si="57"/>
        <v>1040.2</v>
      </c>
      <c r="DW47" s="98">
        <f t="shared" si="57"/>
        <v>11765.82</v>
      </c>
      <c r="DX47" s="98">
        <f t="shared" si="57"/>
        <v>3030.36</v>
      </c>
      <c r="DY47" s="98">
        <f t="shared" si="57"/>
        <v>5091.53</v>
      </c>
      <c r="DZ47" s="98">
        <f t="shared" si="57"/>
        <v>1963.73</v>
      </c>
      <c r="EA47" s="98">
        <f t="shared" si="57"/>
        <v>9844.7000000000007</v>
      </c>
      <c r="EB47" s="98">
        <f t="shared" si="57"/>
        <v>57000.36</v>
      </c>
      <c r="EC47" s="98">
        <f t="shared" ref="EC47:GF47" si="58">ROUND(EC42*0.2,2)</f>
        <v>16022.47</v>
      </c>
      <c r="ED47" s="98">
        <f t="shared" si="58"/>
        <v>21043.97</v>
      </c>
      <c r="EE47" s="98">
        <f t="shared" si="58"/>
        <v>13167.52</v>
      </c>
      <c r="EF47" s="98">
        <f t="shared" si="58"/>
        <v>55025.05</v>
      </c>
      <c r="EG47" s="98">
        <f t="shared" si="58"/>
        <v>5931.7</v>
      </c>
      <c r="EH47" s="98">
        <f t="shared" si="58"/>
        <v>14678.49</v>
      </c>
      <c r="EI47" s="98">
        <f t="shared" si="58"/>
        <v>13134.21</v>
      </c>
      <c r="EJ47" s="98">
        <f t="shared" si="58"/>
        <v>4949.42</v>
      </c>
      <c r="EK47" s="98">
        <f t="shared" si="58"/>
        <v>218144.51</v>
      </c>
      <c r="EL47" s="98">
        <f t="shared" si="58"/>
        <v>199362.83</v>
      </c>
      <c r="EM47" s="98">
        <f t="shared" si="58"/>
        <v>14090.73</v>
      </c>
      <c r="EN47" s="98">
        <f t="shared" si="58"/>
        <v>14771.2</v>
      </c>
      <c r="EO47" s="98">
        <f t="shared" si="58"/>
        <v>14204.45</v>
      </c>
      <c r="EP47" s="98">
        <f t="shared" si="58"/>
        <v>13935.61</v>
      </c>
      <c r="EQ47" s="98">
        <f t="shared" si="58"/>
        <v>8648.35</v>
      </c>
      <c r="ER47" s="98">
        <f t="shared" si="58"/>
        <v>13654.66</v>
      </c>
      <c r="ES47" s="98">
        <f t="shared" si="58"/>
        <v>51273.61</v>
      </c>
      <c r="ET47" s="98">
        <f t="shared" si="58"/>
        <v>13798.86</v>
      </c>
      <c r="EU47" s="98">
        <f t="shared" si="58"/>
        <v>11122.57</v>
      </c>
      <c r="EV47" s="98">
        <f t="shared" si="58"/>
        <v>11916.21</v>
      </c>
      <c r="EW47" s="98">
        <f t="shared" si="58"/>
        <v>14535.49</v>
      </c>
      <c r="EX47" s="98">
        <f t="shared" si="58"/>
        <v>0</v>
      </c>
      <c r="EY47" s="98">
        <f t="shared" si="58"/>
        <v>7722.77</v>
      </c>
      <c r="EZ47" s="98">
        <f t="shared" si="58"/>
        <v>6281.04</v>
      </c>
      <c r="FA47" s="98">
        <f t="shared" si="58"/>
        <v>3904.99</v>
      </c>
      <c r="FB47" s="98">
        <f t="shared" si="58"/>
        <v>4027.36</v>
      </c>
      <c r="FC47" s="98">
        <f t="shared" si="58"/>
        <v>96286.31</v>
      </c>
      <c r="FD47" s="98">
        <f t="shared" si="58"/>
        <v>18518.990000000002</v>
      </c>
      <c r="FE47" s="98">
        <f t="shared" si="58"/>
        <v>90402.61</v>
      </c>
      <c r="FF47" s="98">
        <f t="shared" si="58"/>
        <v>18151.16</v>
      </c>
      <c r="FG47" s="98">
        <f t="shared" si="58"/>
        <v>9169.1299999999992</v>
      </c>
      <c r="FH47" s="98">
        <f t="shared" si="58"/>
        <v>10066.61</v>
      </c>
      <c r="FI47" s="98">
        <f t="shared" si="58"/>
        <v>7432.15</v>
      </c>
      <c r="FJ47" s="98">
        <f t="shared" si="58"/>
        <v>10698.31</v>
      </c>
      <c r="FK47" s="98">
        <f t="shared" si="58"/>
        <v>39839.93</v>
      </c>
      <c r="FL47" s="98">
        <f t="shared" si="58"/>
        <v>29692.6</v>
      </c>
      <c r="FM47" s="98">
        <f t="shared" si="58"/>
        <v>85138.61</v>
      </c>
      <c r="FN47" s="98">
        <f t="shared" si="58"/>
        <v>96366.05</v>
      </c>
      <c r="FO47" s="98">
        <f t="shared" si="58"/>
        <v>75658.94</v>
      </c>
      <c r="FP47" s="98">
        <f t="shared" si="58"/>
        <v>354659.42</v>
      </c>
      <c r="FQ47" s="98">
        <f t="shared" si="58"/>
        <v>44009.25</v>
      </c>
      <c r="FR47" s="98">
        <f t="shared" si="58"/>
        <v>65428</v>
      </c>
      <c r="FS47" s="98">
        <f t="shared" si="58"/>
        <v>40090.720000000001</v>
      </c>
      <c r="FT47" s="98">
        <f t="shared" si="58"/>
        <v>10189.89</v>
      </c>
      <c r="FU47" s="98">
        <f t="shared" si="58"/>
        <v>13457.54</v>
      </c>
      <c r="FV47" s="98">
        <f t="shared" si="58"/>
        <v>8776.84</v>
      </c>
      <c r="FW47" s="98">
        <f t="shared" si="58"/>
        <v>30102.6</v>
      </c>
      <c r="FX47" s="98">
        <f t="shared" si="58"/>
        <v>37528.35</v>
      </c>
      <c r="FY47" s="98">
        <f t="shared" si="58"/>
        <v>17938.12</v>
      </c>
      <c r="FZ47" s="98">
        <f t="shared" si="58"/>
        <v>6608.42</v>
      </c>
      <c r="GA47" s="98">
        <f t="shared" si="58"/>
        <v>118937.12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19901282.819999985</v>
      </c>
      <c r="GI47" s="100">
        <f>ROUND(+GI46/GH44,8)</f>
        <v>0.47699121999999999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58325859-SUM(E49:GG49)</f>
        <v>-0.21999998390674591</v>
      </c>
      <c r="GJ48" t="s">
        <v>575</v>
      </c>
    </row>
    <row r="49" spans="1:256" s="80" customFormat="1" ht="26.25">
      <c r="A49" s="74">
        <v>24</v>
      </c>
      <c r="B49" s="75" t="s">
        <v>665</v>
      </c>
      <c r="C49" s="74">
        <v>24</v>
      </c>
      <c r="D49" s="74"/>
      <c r="E49" s="76">
        <f t="shared" ref="E49:BP49" si="63">+E46+E47+E48</f>
        <v>611356.42999999993</v>
      </c>
      <c r="F49" s="76">
        <f t="shared" si="63"/>
        <v>2079239.01</v>
      </c>
      <c r="G49" s="76">
        <f t="shared" si="63"/>
        <v>442274.89</v>
      </c>
      <c r="H49" s="76">
        <f t="shared" si="63"/>
        <v>1506756.52</v>
      </c>
      <c r="I49" s="76">
        <f t="shared" si="63"/>
        <v>110846.73999999999</v>
      </c>
      <c r="J49" s="76">
        <f t="shared" si="63"/>
        <v>70770.990000000005</v>
      </c>
      <c r="K49" s="76">
        <f t="shared" si="63"/>
        <v>657657.63</v>
      </c>
      <c r="L49" s="76">
        <f t="shared" si="63"/>
        <v>115896.23999999999</v>
      </c>
      <c r="M49" s="76">
        <f t="shared" si="63"/>
        <v>28263.269999999997</v>
      </c>
      <c r="N49" s="76">
        <f t="shared" si="63"/>
        <v>155642.57</v>
      </c>
      <c r="O49" s="76">
        <f t="shared" si="63"/>
        <v>177940.39</v>
      </c>
      <c r="P49" s="76">
        <f t="shared" si="63"/>
        <v>4479636.29</v>
      </c>
      <c r="Q49" s="76">
        <f t="shared" si="63"/>
        <v>1025701.8799999999</v>
      </c>
      <c r="R49" s="76">
        <f t="shared" si="63"/>
        <v>17936.060000000001</v>
      </c>
      <c r="S49" s="76">
        <f t="shared" si="63"/>
        <v>1860163.31</v>
      </c>
      <c r="T49" s="76">
        <f t="shared" si="63"/>
        <v>62185.48</v>
      </c>
      <c r="U49" s="76">
        <f t="shared" si="63"/>
        <v>141980.72</v>
      </c>
      <c r="V49" s="76">
        <f t="shared" si="63"/>
        <v>31574.06</v>
      </c>
      <c r="W49" s="76">
        <f t="shared" si="63"/>
        <v>13201.54</v>
      </c>
      <c r="X49" s="76">
        <f t="shared" si="63"/>
        <v>25212.37</v>
      </c>
      <c r="Y49" s="76">
        <f t="shared" si="63"/>
        <v>7376.6100000000006</v>
      </c>
      <c r="Z49" s="76">
        <f t="shared" si="63"/>
        <v>12433.630000000001</v>
      </c>
      <c r="AA49" s="76">
        <f t="shared" si="63"/>
        <v>26641.440000000002</v>
      </c>
      <c r="AB49" s="76">
        <f t="shared" si="63"/>
        <v>28924.47</v>
      </c>
      <c r="AC49" s="76">
        <f t="shared" si="63"/>
        <v>2047297.3</v>
      </c>
      <c r="AD49" s="76">
        <f t="shared" si="63"/>
        <v>3285644.87</v>
      </c>
      <c r="AE49" s="76">
        <f t="shared" si="63"/>
        <v>97314.42</v>
      </c>
      <c r="AF49" s="76">
        <f t="shared" si="63"/>
        <v>41195.72</v>
      </c>
      <c r="AG49" s="76">
        <f t="shared" si="63"/>
        <v>44632.83</v>
      </c>
      <c r="AH49" s="76">
        <f t="shared" si="63"/>
        <v>27999.52</v>
      </c>
      <c r="AI49" s="76">
        <f t="shared" si="63"/>
        <v>208247.93</v>
      </c>
      <c r="AJ49" s="76">
        <f t="shared" si="63"/>
        <v>80579.94</v>
      </c>
      <c r="AK49" s="76">
        <f t="shared" si="63"/>
        <v>30548.870000000003</v>
      </c>
      <c r="AL49" s="76">
        <f t="shared" si="63"/>
        <v>27816.43</v>
      </c>
      <c r="AM49" s="76">
        <f t="shared" si="63"/>
        <v>39159.729999999996</v>
      </c>
      <c r="AN49" s="76">
        <f t="shared" si="63"/>
        <v>35021.599999999999</v>
      </c>
      <c r="AO49" s="76">
        <f t="shared" si="63"/>
        <v>32850.03</v>
      </c>
      <c r="AP49" s="76">
        <f t="shared" si="63"/>
        <v>37697.53</v>
      </c>
      <c r="AQ49" s="76">
        <f t="shared" si="63"/>
        <v>311744.06</v>
      </c>
      <c r="AR49" s="76">
        <f t="shared" si="63"/>
        <v>5568027.9699999997</v>
      </c>
      <c r="AS49" s="76">
        <f t="shared" si="63"/>
        <v>44009.95</v>
      </c>
      <c r="AT49" s="76">
        <f t="shared" si="63"/>
        <v>4568349.63</v>
      </c>
      <c r="AU49" s="76">
        <f t="shared" si="63"/>
        <v>501802.87</v>
      </c>
      <c r="AV49" s="76">
        <f t="shared" si="63"/>
        <v>199152.25</v>
      </c>
      <c r="AW49" s="76">
        <f t="shared" si="63"/>
        <v>41294.660000000003</v>
      </c>
      <c r="AX49" s="76">
        <f t="shared" si="63"/>
        <v>59338.71</v>
      </c>
      <c r="AY49" s="76">
        <f t="shared" si="63"/>
        <v>28206.600000000002</v>
      </c>
      <c r="AZ49" s="76">
        <f t="shared" si="63"/>
        <v>11682.900000000001</v>
      </c>
      <c r="BA49" s="76">
        <f t="shared" si="63"/>
        <v>88040.83</v>
      </c>
      <c r="BB49" s="76">
        <f t="shared" si="63"/>
        <v>711367.16999999993</v>
      </c>
      <c r="BC49" s="76">
        <f t="shared" si="63"/>
        <v>750079.41</v>
      </c>
      <c r="BD49" s="76">
        <f t="shared" si="63"/>
        <v>716412</v>
      </c>
      <c r="BE49" s="76">
        <f t="shared" si="63"/>
        <v>1059913.5</v>
      </c>
      <c r="BF49" s="76">
        <f t="shared" si="63"/>
        <v>62482.94</v>
      </c>
      <c r="BG49" s="76">
        <f t="shared" si="63"/>
        <v>114606.72</v>
      </c>
      <c r="BH49" s="76">
        <f t="shared" si="63"/>
        <v>1700109.84</v>
      </c>
      <c r="BI49" s="76">
        <f t="shared" si="63"/>
        <v>196749.77000000002</v>
      </c>
      <c r="BJ49" s="76">
        <f t="shared" si="63"/>
        <v>88505.36</v>
      </c>
      <c r="BK49" s="76">
        <f t="shared" si="63"/>
        <v>75890.61</v>
      </c>
      <c r="BL49" s="76">
        <f t="shared" si="63"/>
        <v>526570.57000000007</v>
      </c>
      <c r="BM49" s="76">
        <f t="shared" si="63"/>
        <v>958127.55</v>
      </c>
      <c r="BN49" s="76">
        <f t="shared" si="63"/>
        <v>25596.75</v>
      </c>
      <c r="BO49" s="76">
        <f t="shared" si="63"/>
        <v>65182.76</v>
      </c>
      <c r="BP49" s="76">
        <f t="shared" si="63"/>
        <v>140759.22999999998</v>
      </c>
      <c r="BQ49" s="76">
        <f t="shared" ref="BQ49:EB49" si="64">+BQ46+BQ47+BQ48</f>
        <v>168049.14</v>
      </c>
      <c r="BR49" s="76">
        <f t="shared" si="64"/>
        <v>50491.020000000004</v>
      </c>
      <c r="BS49" s="76">
        <f t="shared" si="64"/>
        <v>371276.89</v>
      </c>
      <c r="BT49" s="76">
        <f t="shared" si="64"/>
        <v>316904.25</v>
      </c>
      <c r="BU49" s="76">
        <f t="shared" si="64"/>
        <v>64136.49</v>
      </c>
      <c r="BV49" s="76">
        <f t="shared" si="64"/>
        <v>52778.18</v>
      </c>
      <c r="BW49" s="76">
        <f t="shared" si="64"/>
        <v>30622.48</v>
      </c>
      <c r="BX49" s="76">
        <f t="shared" si="64"/>
        <v>103044.81</v>
      </c>
      <c r="BY49" s="76">
        <f t="shared" si="64"/>
        <v>120954.61</v>
      </c>
      <c r="BZ49" s="76">
        <f t="shared" si="64"/>
        <v>757.36</v>
      </c>
      <c r="CA49" s="76">
        <f t="shared" si="64"/>
        <v>65024.63</v>
      </c>
      <c r="CB49" s="76">
        <f t="shared" si="64"/>
        <v>9794.77</v>
      </c>
      <c r="CC49" s="76">
        <f t="shared" si="64"/>
        <v>50251.149999999994</v>
      </c>
      <c r="CD49" s="76">
        <f t="shared" si="64"/>
        <v>4858483.79</v>
      </c>
      <c r="CE49" s="76">
        <f t="shared" si="64"/>
        <v>30441.32</v>
      </c>
      <c r="CF49" s="76">
        <f t="shared" si="64"/>
        <v>9389.880000000001</v>
      </c>
      <c r="CG49" s="76">
        <f t="shared" si="64"/>
        <v>39011.119999999995</v>
      </c>
      <c r="CH49" s="76">
        <f t="shared" si="64"/>
        <v>32068.09</v>
      </c>
      <c r="CI49" s="76">
        <f t="shared" si="64"/>
        <v>23813.97</v>
      </c>
      <c r="CJ49" s="76">
        <f t="shared" si="64"/>
        <v>12196.529999999999</v>
      </c>
      <c r="CK49" s="76">
        <f t="shared" si="64"/>
        <v>45977.909999999996</v>
      </c>
      <c r="CL49" s="76">
        <f t="shared" si="64"/>
        <v>70783.34</v>
      </c>
      <c r="CM49" s="76">
        <f t="shared" si="64"/>
        <v>362304.78</v>
      </c>
      <c r="CN49" s="76">
        <f t="shared" si="64"/>
        <v>156412.01</v>
      </c>
      <c r="CO49" s="76">
        <f t="shared" si="64"/>
        <v>108701.21</v>
      </c>
      <c r="CP49" s="76">
        <f t="shared" si="64"/>
        <v>1771140.35</v>
      </c>
      <c r="CQ49" s="76">
        <f t="shared" si="64"/>
        <v>1135274.53</v>
      </c>
      <c r="CR49" s="76">
        <f t="shared" si="64"/>
        <v>101289.47</v>
      </c>
      <c r="CS49" s="76">
        <f t="shared" si="64"/>
        <v>93337.01</v>
      </c>
      <c r="CT49" s="76">
        <f t="shared" si="64"/>
        <v>48691.880000000005</v>
      </c>
      <c r="CU49" s="76">
        <f t="shared" si="64"/>
        <v>45184.05</v>
      </c>
      <c r="CV49" s="76">
        <f t="shared" si="64"/>
        <v>17313.71</v>
      </c>
      <c r="CW49" s="76">
        <f t="shared" si="64"/>
        <v>27365.21</v>
      </c>
      <c r="CX49" s="76">
        <f t="shared" si="64"/>
        <v>20834.370000000003</v>
      </c>
      <c r="CY49" s="76">
        <f t="shared" si="64"/>
        <v>25799.5</v>
      </c>
      <c r="CZ49" s="76">
        <f t="shared" si="64"/>
        <v>44266.82</v>
      </c>
      <c r="DA49" s="76">
        <f t="shared" si="64"/>
        <v>31234.059999999998</v>
      </c>
      <c r="DB49" s="76">
        <f t="shared" si="64"/>
        <v>142535.76</v>
      </c>
      <c r="DC49" s="76">
        <f t="shared" si="64"/>
        <v>30484.629999999997</v>
      </c>
      <c r="DD49" s="76">
        <f t="shared" si="64"/>
        <v>31193.97</v>
      </c>
      <c r="DE49" s="76">
        <f t="shared" si="64"/>
        <v>39277.74</v>
      </c>
      <c r="DF49" s="76">
        <f t="shared" si="64"/>
        <v>16295.300000000001</v>
      </c>
      <c r="DG49" s="76">
        <f t="shared" si="64"/>
        <v>19384.22</v>
      </c>
      <c r="DH49" s="76">
        <f t="shared" si="64"/>
        <v>1439203.27</v>
      </c>
      <c r="DI49" s="76">
        <f t="shared" si="64"/>
        <v>20292.759999999998</v>
      </c>
      <c r="DJ49" s="76">
        <f t="shared" si="64"/>
        <v>154827.22</v>
      </c>
      <c r="DK49" s="76">
        <f t="shared" si="64"/>
        <v>260165.79</v>
      </c>
      <c r="DL49" s="76">
        <f t="shared" si="64"/>
        <v>52336.92</v>
      </c>
      <c r="DM49" s="76">
        <f t="shared" si="64"/>
        <v>26917.29</v>
      </c>
      <c r="DN49" s="76">
        <f t="shared" si="64"/>
        <v>349390.8</v>
      </c>
      <c r="DO49" s="76">
        <f t="shared" si="64"/>
        <v>46409.67</v>
      </c>
      <c r="DP49" s="76">
        <f t="shared" si="64"/>
        <v>95923.03</v>
      </c>
      <c r="DQ49" s="76">
        <f t="shared" si="64"/>
        <v>157244.35</v>
      </c>
      <c r="DR49" s="76">
        <f t="shared" si="64"/>
        <v>30076.440000000002</v>
      </c>
      <c r="DS49" s="76">
        <f t="shared" si="64"/>
        <v>56693.819999999992</v>
      </c>
      <c r="DT49" s="76">
        <f t="shared" si="64"/>
        <v>57020.31</v>
      </c>
      <c r="DU49" s="76">
        <f t="shared" si="64"/>
        <v>32951.910000000003</v>
      </c>
      <c r="DV49" s="76">
        <f t="shared" si="64"/>
        <v>2861.77</v>
      </c>
      <c r="DW49" s="76">
        <f t="shared" si="64"/>
        <v>35001.68</v>
      </c>
      <c r="DX49" s="76">
        <f t="shared" si="64"/>
        <v>8065.26</v>
      </c>
      <c r="DY49" s="76">
        <f t="shared" si="64"/>
        <v>14879.919999999998</v>
      </c>
      <c r="DZ49" s="76">
        <f t="shared" si="64"/>
        <v>5834.6399999999994</v>
      </c>
      <c r="EA49" s="76">
        <f t="shared" si="64"/>
        <v>28745.119999999999</v>
      </c>
      <c r="EB49" s="76">
        <f t="shared" si="64"/>
        <v>165658.43</v>
      </c>
      <c r="EC49" s="76">
        <f t="shared" ref="EC49:GF49" si="65">+EC46+EC47+EC48</f>
        <v>46592.78</v>
      </c>
      <c r="ED49" s="76">
        <f t="shared" si="65"/>
        <v>61195.14</v>
      </c>
      <c r="EE49" s="76">
        <f t="shared" si="65"/>
        <v>38252.130000000005</v>
      </c>
      <c r="EF49" s="76">
        <f t="shared" si="65"/>
        <v>162407.56</v>
      </c>
      <c r="EG49" s="76">
        <f t="shared" si="65"/>
        <v>17558.689999999999</v>
      </c>
      <c r="EH49" s="76">
        <f t="shared" si="65"/>
        <v>42684.53</v>
      </c>
      <c r="EI49" s="76">
        <f t="shared" si="65"/>
        <v>38193.81</v>
      </c>
      <c r="EJ49" s="76">
        <f t="shared" si="65"/>
        <v>14594.18</v>
      </c>
      <c r="EK49" s="76">
        <f t="shared" si="65"/>
        <v>650509.83000000007</v>
      </c>
      <c r="EL49" s="76">
        <f t="shared" si="65"/>
        <v>587218.56999999995</v>
      </c>
      <c r="EM49" s="76">
        <f t="shared" si="65"/>
        <v>40975.339999999997</v>
      </c>
      <c r="EN49" s="76">
        <f t="shared" si="65"/>
        <v>42954.14</v>
      </c>
      <c r="EO49" s="76">
        <f t="shared" si="65"/>
        <v>41478.770000000004</v>
      </c>
      <c r="EP49" s="76">
        <f t="shared" si="65"/>
        <v>40524.26</v>
      </c>
      <c r="EQ49" s="76">
        <f t="shared" si="65"/>
        <v>25279.68</v>
      </c>
      <c r="ER49" s="76">
        <f t="shared" si="65"/>
        <v>39707.259999999995</v>
      </c>
      <c r="ES49" s="76">
        <f t="shared" si="65"/>
        <v>151064.79999999999</v>
      </c>
      <c r="ET49" s="76">
        <f t="shared" si="65"/>
        <v>40166.83</v>
      </c>
      <c r="EU49" s="76">
        <f t="shared" si="65"/>
        <v>32344.05</v>
      </c>
      <c r="EV49" s="76">
        <f t="shared" si="65"/>
        <v>35829.54</v>
      </c>
      <c r="EW49" s="76">
        <f t="shared" si="65"/>
        <v>42790.18</v>
      </c>
      <c r="EX49" s="76">
        <f t="shared" si="65"/>
        <v>0</v>
      </c>
      <c r="EY49" s="76">
        <f t="shared" si="65"/>
        <v>20240.080000000002</v>
      </c>
      <c r="EZ49" s="76">
        <f t="shared" si="65"/>
        <v>18198.18</v>
      </c>
      <c r="FA49" s="76">
        <f t="shared" si="65"/>
        <v>11355.57</v>
      </c>
      <c r="FB49" s="76">
        <f t="shared" si="65"/>
        <v>11711.41</v>
      </c>
      <c r="FC49" s="76">
        <f t="shared" si="65"/>
        <v>281058.07999999996</v>
      </c>
      <c r="FD49" s="76">
        <f t="shared" si="65"/>
        <v>53164.460000000006</v>
      </c>
      <c r="FE49" s="76">
        <f t="shared" si="65"/>
        <v>266478.38</v>
      </c>
      <c r="FF49" s="76">
        <f t="shared" si="65"/>
        <v>53129.09</v>
      </c>
      <c r="FG49" s="76">
        <f t="shared" si="65"/>
        <v>26346.979999999996</v>
      </c>
      <c r="FH49" s="76">
        <f t="shared" si="65"/>
        <v>29273.34</v>
      </c>
      <c r="FI49" s="76">
        <f t="shared" si="65"/>
        <v>22467.119999999999</v>
      </c>
      <c r="FJ49" s="76">
        <f t="shared" si="65"/>
        <v>31678.85</v>
      </c>
      <c r="FK49" s="76">
        <f t="shared" si="65"/>
        <v>115290.34</v>
      </c>
      <c r="FL49" s="76">
        <f t="shared" si="65"/>
        <v>87661.1</v>
      </c>
      <c r="FM49" s="76">
        <f t="shared" si="65"/>
        <v>251169.37</v>
      </c>
      <c r="FN49" s="76">
        <f t="shared" si="65"/>
        <v>283736.98</v>
      </c>
      <c r="FO49" s="76">
        <f t="shared" si="65"/>
        <v>224647.04000000001</v>
      </c>
      <c r="FP49" s="76">
        <f t="shared" si="65"/>
        <v>1031337.1399999999</v>
      </c>
      <c r="FQ49" s="76">
        <f t="shared" si="65"/>
        <v>123447.16</v>
      </c>
      <c r="FR49" s="76">
        <f t="shared" si="65"/>
        <v>190436.35</v>
      </c>
      <c r="FS49" s="76">
        <f t="shared" si="65"/>
        <v>117203.92</v>
      </c>
      <c r="FT49" s="76">
        <f t="shared" si="65"/>
        <v>29666.86</v>
      </c>
      <c r="FU49" s="76">
        <f t="shared" si="65"/>
        <v>39134.050000000003</v>
      </c>
      <c r="FV49" s="76">
        <f t="shared" si="65"/>
        <v>23607.78</v>
      </c>
      <c r="FW49" s="76">
        <f t="shared" si="65"/>
        <v>87537.299999999988</v>
      </c>
      <c r="FX49" s="76">
        <f t="shared" si="65"/>
        <v>109131.13</v>
      </c>
      <c r="FY49" s="76">
        <f t="shared" si="65"/>
        <v>52163.41</v>
      </c>
      <c r="FZ49" s="76">
        <f t="shared" si="65"/>
        <v>19217.05</v>
      </c>
      <c r="GA49" s="76">
        <f t="shared" si="65"/>
        <v>348352.05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58325859.219999984</v>
      </c>
      <c r="GI49" s="78">
        <f>(GI47*0.8)+(0.2*1)</f>
        <v>0.58159297600000004</v>
      </c>
      <c r="GJ49" s="79" t="s">
        <v>577</v>
      </c>
      <c r="GK49"/>
      <c r="GL49"/>
      <c r="GM49" s="19">
        <v>48803475.109999999</v>
      </c>
      <c r="GN49" t="s">
        <v>578</v>
      </c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58325859.219999984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611356.42999999993</v>
      </c>
      <c r="F51" s="24">
        <f t="shared" si="69"/>
        <v>2079239.01</v>
      </c>
      <c r="G51" s="24">
        <f t="shared" si="69"/>
        <v>442274.89</v>
      </c>
      <c r="H51" s="24">
        <f t="shared" si="69"/>
        <v>1506756.52</v>
      </c>
      <c r="I51" s="24">
        <f t="shared" si="69"/>
        <v>110846.73999999999</v>
      </c>
      <c r="J51" s="24">
        <f t="shared" si="69"/>
        <v>70770.990000000005</v>
      </c>
      <c r="K51" s="24">
        <f t="shared" si="69"/>
        <v>657657.63</v>
      </c>
      <c r="L51" s="24">
        <f t="shared" si="69"/>
        <v>115896.23999999999</v>
      </c>
      <c r="M51" s="24">
        <f t="shared" si="69"/>
        <v>28263.269999999997</v>
      </c>
      <c r="N51" s="24">
        <f t="shared" si="69"/>
        <v>155642.57</v>
      </c>
      <c r="O51" s="24">
        <f t="shared" si="69"/>
        <v>177940.39</v>
      </c>
      <c r="P51" s="24">
        <f t="shared" si="69"/>
        <v>4479636.29</v>
      </c>
      <c r="Q51" s="24">
        <f t="shared" si="69"/>
        <v>1025701.8799999999</v>
      </c>
      <c r="R51" s="24">
        <f t="shared" si="69"/>
        <v>17936.060000000001</v>
      </c>
      <c r="S51" s="24">
        <f t="shared" si="69"/>
        <v>1860163.31</v>
      </c>
      <c r="T51" s="24">
        <f t="shared" si="69"/>
        <v>62185.48</v>
      </c>
      <c r="U51" s="24">
        <f t="shared" si="69"/>
        <v>141980.72</v>
      </c>
      <c r="V51" s="24">
        <f t="shared" si="69"/>
        <v>31574.06</v>
      </c>
      <c r="W51" s="24">
        <f t="shared" si="69"/>
        <v>13201.54</v>
      </c>
      <c r="X51" s="24">
        <f t="shared" si="69"/>
        <v>25212.37</v>
      </c>
      <c r="Y51" s="24">
        <f t="shared" si="69"/>
        <v>7376.6100000000006</v>
      </c>
      <c r="Z51" s="24">
        <f t="shared" si="69"/>
        <v>12433.630000000001</v>
      </c>
      <c r="AA51" s="24">
        <f t="shared" si="69"/>
        <v>26641.440000000002</v>
      </c>
      <c r="AB51" s="24">
        <f t="shared" si="69"/>
        <v>28924.47</v>
      </c>
      <c r="AC51" s="24">
        <f t="shared" si="69"/>
        <v>2047297.3</v>
      </c>
      <c r="AD51" s="24">
        <f t="shared" si="69"/>
        <v>3285644.87</v>
      </c>
      <c r="AE51" s="24">
        <f t="shared" si="69"/>
        <v>97314.42</v>
      </c>
      <c r="AF51" s="24">
        <f t="shared" si="69"/>
        <v>41195.72</v>
      </c>
      <c r="AG51" s="24">
        <f t="shared" si="69"/>
        <v>44632.83</v>
      </c>
      <c r="AH51" s="24">
        <f t="shared" si="69"/>
        <v>27999.52</v>
      </c>
      <c r="AI51" s="24">
        <f t="shared" si="69"/>
        <v>208247.93</v>
      </c>
      <c r="AJ51" s="24">
        <f t="shared" si="69"/>
        <v>80579.94</v>
      </c>
      <c r="AK51" s="24">
        <f t="shared" si="69"/>
        <v>30548.870000000003</v>
      </c>
      <c r="AL51" s="24">
        <f t="shared" si="69"/>
        <v>27816.43</v>
      </c>
      <c r="AM51" s="24">
        <f t="shared" si="69"/>
        <v>39159.729999999996</v>
      </c>
      <c r="AN51" s="24">
        <f t="shared" si="69"/>
        <v>35021.599999999999</v>
      </c>
      <c r="AO51" s="24">
        <f t="shared" si="69"/>
        <v>32850.03</v>
      </c>
      <c r="AP51" s="24">
        <f t="shared" si="69"/>
        <v>37697.53</v>
      </c>
      <c r="AQ51" s="24">
        <f t="shared" si="69"/>
        <v>311744.06</v>
      </c>
      <c r="AR51" s="24">
        <f t="shared" si="69"/>
        <v>5568027.9699999997</v>
      </c>
      <c r="AS51" s="24">
        <f t="shared" si="69"/>
        <v>44009.95</v>
      </c>
      <c r="AT51" s="24">
        <f t="shared" si="69"/>
        <v>4568349.63</v>
      </c>
      <c r="AU51" s="24">
        <f t="shared" si="69"/>
        <v>501802.87</v>
      </c>
      <c r="AV51" s="24">
        <f t="shared" si="69"/>
        <v>199152.25</v>
      </c>
      <c r="AW51" s="24">
        <f t="shared" si="69"/>
        <v>41294.660000000003</v>
      </c>
      <c r="AX51" s="24">
        <f t="shared" si="69"/>
        <v>59338.71</v>
      </c>
      <c r="AY51" s="24">
        <f t="shared" si="69"/>
        <v>28206.600000000002</v>
      </c>
      <c r="AZ51" s="24">
        <f t="shared" si="69"/>
        <v>11682.900000000001</v>
      </c>
      <c r="BA51" s="24">
        <f t="shared" si="69"/>
        <v>88040.83</v>
      </c>
      <c r="BB51" s="24">
        <f t="shared" si="69"/>
        <v>711367.16999999993</v>
      </c>
      <c r="BC51" s="24">
        <f t="shared" si="69"/>
        <v>750079.41</v>
      </c>
      <c r="BD51" s="24">
        <f t="shared" si="69"/>
        <v>716412</v>
      </c>
      <c r="BE51" s="24">
        <f t="shared" si="69"/>
        <v>1059913.5</v>
      </c>
      <c r="BF51" s="24">
        <f t="shared" si="69"/>
        <v>62482.94</v>
      </c>
      <c r="BG51" s="24">
        <f t="shared" si="69"/>
        <v>114606.72</v>
      </c>
      <c r="BH51" s="24">
        <f t="shared" si="69"/>
        <v>1700109.84</v>
      </c>
      <c r="BI51" s="24">
        <f t="shared" si="69"/>
        <v>196749.77000000002</v>
      </c>
      <c r="BJ51" s="24">
        <f t="shared" si="69"/>
        <v>88505.36</v>
      </c>
      <c r="BK51" s="24">
        <f t="shared" si="69"/>
        <v>75890.61</v>
      </c>
      <c r="BL51" s="24">
        <f t="shared" si="69"/>
        <v>526570.57000000007</v>
      </c>
      <c r="BM51" s="24">
        <f t="shared" si="69"/>
        <v>958127.55</v>
      </c>
      <c r="BN51" s="24">
        <f t="shared" si="69"/>
        <v>25596.75</v>
      </c>
      <c r="BO51" s="24">
        <f t="shared" si="69"/>
        <v>65182.76</v>
      </c>
      <c r="BP51" s="24">
        <f t="shared" si="69"/>
        <v>140759.22999999998</v>
      </c>
      <c r="BQ51" s="24">
        <f t="shared" ref="BQ51:EB51" si="70">+BQ49-BQ50</f>
        <v>168049.14</v>
      </c>
      <c r="BR51" s="24">
        <f t="shared" si="70"/>
        <v>50491.020000000004</v>
      </c>
      <c r="BS51" s="24">
        <f t="shared" si="70"/>
        <v>371276.89</v>
      </c>
      <c r="BT51" s="24">
        <f t="shared" si="70"/>
        <v>316904.25</v>
      </c>
      <c r="BU51" s="24">
        <f t="shared" si="70"/>
        <v>64136.49</v>
      </c>
      <c r="BV51" s="24">
        <f t="shared" si="70"/>
        <v>52778.18</v>
      </c>
      <c r="BW51" s="24">
        <f t="shared" si="70"/>
        <v>30622.48</v>
      </c>
      <c r="BX51" s="24">
        <f t="shared" si="70"/>
        <v>103044.81</v>
      </c>
      <c r="BY51" s="24">
        <f t="shared" si="70"/>
        <v>120954.61</v>
      </c>
      <c r="BZ51" s="24">
        <f t="shared" si="70"/>
        <v>757.36</v>
      </c>
      <c r="CA51" s="24">
        <f t="shared" si="70"/>
        <v>65024.63</v>
      </c>
      <c r="CB51" s="24">
        <f t="shared" si="70"/>
        <v>9794.77</v>
      </c>
      <c r="CC51" s="24">
        <f t="shared" si="70"/>
        <v>50251.149999999994</v>
      </c>
      <c r="CD51" s="24">
        <f t="shared" si="70"/>
        <v>4858483.79</v>
      </c>
      <c r="CE51" s="24">
        <f t="shared" si="70"/>
        <v>30441.32</v>
      </c>
      <c r="CF51" s="24">
        <f t="shared" si="70"/>
        <v>9389.880000000001</v>
      </c>
      <c r="CG51" s="24">
        <f t="shared" si="70"/>
        <v>39011.119999999995</v>
      </c>
      <c r="CH51" s="24">
        <f t="shared" si="70"/>
        <v>32068.09</v>
      </c>
      <c r="CI51" s="24">
        <f t="shared" si="70"/>
        <v>23813.97</v>
      </c>
      <c r="CJ51" s="24">
        <f t="shared" si="70"/>
        <v>12196.529999999999</v>
      </c>
      <c r="CK51" s="24">
        <f t="shared" si="70"/>
        <v>45977.909999999996</v>
      </c>
      <c r="CL51" s="24">
        <f t="shared" si="70"/>
        <v>70783.34</v>
      </c>
      <c r="CM51" s="24">
        <f t="shared" si="70"/>
        <v>362304.78</v>
      </c>
      <c r="CN51" s="24">
        <f t="shared" si="70"/>
        <v>156412.01</v>
      </c>
      <c r="CO51" s="24">
        <f t="shared" si="70"/>
        <v>108701.21</v>
      </c>
      <c r="CP51" s="24">
        <f t="shared" si="70"/>
        <v>1771140.35</v>
      </c>
      <c r="CQ51" s="24">
        <f t="shared" si="70"/>
        <v>1135274.53</v>
      </c>
      <c r="CR51" s="24">
        <f t="shared" si="70"/>
        <v>101289.47</v>
      </c>
      <c r="CS51" s="24">
        <f t="shared" si="70"/>
        <v>93337.01</v>
      </c>
      <c r="CT51" s="24">
        <f t="shared" si="70"/>
        <v>48691.880000000005</v>
      </c>
      <c r="CU51" s="24">
        <f t="shared" si="70"/>
        <v>45184.05</v>
      </c>
      <c r="CV51" s="24">
        <f t="shared" si="70"/>
        <v>17313.71</v>
      </c>
      <c r="CW51" s="24">
        <f t="shared" si="70"/>
        <v>27365.21</v>
      </c>
      <c r="CX51" s="24">
        <f t="shared" si="70"/>
        <v>20834.370000000003</v>
      </c>
      <c r="CY51" s="24">
        <f t="shared" si="70"/>
        <v>25799.5</v>
      </c>
      <c r="CZ51" s="24">
        <f t="shared" si="70"/>
        <v>44266.82</v>
      </c>
      <c r="DA51" s="24">
        <f t="shared" si="70"/>
        <v>31234.059999999998</v>
      </c>
      <c r="DB51" s="24">
        <f t="shared" si="70"/>
        <v>142535.76</v>
      </c>
      <c r="DC51" s="24">
        <f t="shared" si="70"/>
        <v>30484.629999999997</v>
      </c>
      <c r="DD51" s="24">
        <f t="shared" si="70"/>
        <v>31193.97</v>
      </c>
      <c r="DE51" s="24">
        <f t="shared" si="70"/>
        <v>39277.74</v>
      </c>
      <c r="DF51" s="24">
        <f t="shared" si="70"/>
        <v>16295.300000000001</v>
      </c>
      <c r="DG51" s="24">
        <f t="shared" si="70"/>
        <v>19384.22</v>
      </c>
      <c r="DH51" s="24">
        <f t="shared" si="70"/>
        <v>1439203.27</v>
      </c>
      <c r="DI51" s="24">
        <f t="shared" si="70"/>
        <v>20292.759999999998</v>
      </c>
      <c r="DJ51" s="24">
        <f t="shared" si="70"/>
        <v>154827.22</v>
      </c>
      <c r="DK51" s="24">
        <f t="shared" si="70"/>
        <v>260165.79</v>
      </c>
      <c r="DL51" s="24">
        <f t="shared" si="70"/>
        <v>52336.92</v>
      </c>
      <c r="DM51" s="24">
        <f t="shared" si="70"/>
        <v>26917.29</v>
      </c>
      <c r="DN51" s="24">
        <f t="shared" si="70"/>
        <v>349390.8</v>
      </c>
      <c r="DO51" s="24">
        <f t="shared" si="70"/>
        <v>46409.67</v>
      </c>
      <c r="DP51" s="24">
        <f t="shared" si="70"/>
        <v>95923.03</v>
      </c>
      <c r="DQ51" s="24">
        <f t="shared" si="70"/>
        <v>157244.35</v>
      </c>
      <c r="DR51" s="24">
        <f t="shared" si="70"/>
        <v>30076.440000000002</v>
      </c>
      <c r="DS51" s="24">
        <f t="shared" si="70"/>
        <v>56693.819999999992</v>
      </c>
      <c r="DT51" s="24">
        <f t="shared" si="70"/>
        <v>57020.31</v>
      </c>
      <c r="DU51" s="24">
        <f t="shared" si="70"/>
        <v>32951.910000000003</v>
      </c>
      <c r="DV51" s="24">
        <f t="shared" si="70"/>
        <v>2861.77</v>
      </c>
      <c r="DW51" s="24">
        <f t="shared" si="70"/>
        <v>35001.68</v>
      </c>
      <c r="DX51" s="24">
        <f t="shared" si="70"/>
        <v>8065.26</v>
      </c>
      <c r="DY51" s="24">
        <f t="shared" si="70"/>
        <v>14879.919999999998</v>
      </c>
      <c r="DZ51" s="24">
        <f t="shared" si="70"/>
        <v>5834.6399999999994</v>
      </c>
      <c r="EA51" s="24">
        <f t="shared" si="70"/>
        <v>28745.119999999999</v>
      </c>
      <c r="EB51" s="24">
        <f t="shared" si="70"/>
        <v>165658.43</v>
      </c>
      <c r="EC51" s="24">
        <f t="shared" ref="EC51:GA51" si="71">+EC49-EC50</f>
        <v>46592.78</v>
      </c>
      <c r="ED51" s="24">
        <f t="shared" si="71"/>
        <v>61195.14</v>
      </c>
      <c r="EE51" s="24">
        <f t="shared" si="71"/>
        <v>38252.130000000005</v>
      </c>
      <c r="EF51" s="24">
        <f t="shared" si="71"/>
        <v>162407.56</v>
      </c>
      <c r="EG51" s="24">
        <f t="shared" si="71"/>
        <v>17558.689999999999</v>
      </c>
      <c r="EH51" s="24">
        <f t="shared" si="71"/>
        <v>42684.53</v>
      </c>
      <c r="EI51" s="24">
        <f t="shared" si="71"/>
        <v>38193.81</v>
      </c>
      <c r="EJ51" s="24">
        <f t="shared" si="71"/>
        <v>14594.18</v>
      </c>
      <c r="EK51" s="24">
        <f t="shared" si="71"/>
        <v>650509.83000000007</v>
      </c>
      <c r="EL51" s="24">
        <f t="shared" si="71"/>
        <v>587218.56999999995</v>
      </c>
      <c r="EM51" s="24">
        <f t="shared" si="71"/>
        <v>40975.339999999997</v>
      </c>
      <c r="EN51" s="24">
        <f t="shared" si="71"/>
        <v>42954.14</v>
      </c>
      <c r="EO51" s="24">
        <f t="shared" si="71"/>
        <v>41478.770000000004</v>
      </c>
      <c r="EP51" s="24">
        <f t="shared" si="71"/>
        <v>40524.26</v>
      </c>
      <c r="EQ51" s="24">
        <f t="shared" si="71"/>
        <v>25279.68</v>
      </c>
      <c r="ER51" s="24">
        <f t="shared" si="71"/>
        <v>39707.259999999995</v>
      </c>
      <c r="ES51" s="24">
        <f t="shared" si="71"/>
        <v>151064.79999999999</v>
      </c>
      <c r="ET51" s="24">
        <f t="shared" si="71"/>
        <v>40166.83</v>
      </c>
      <c r="EU51" s="24">
        <f t="shared" si="71"/>
        <v>32344.05</v>
      </c>
      <c r="EV51" s="24">
        <f t="shared" si="71"/>
        <v>35829.54</v>
      </c>
      <c r="EW51" s="24">
        <f t="shared" si="71"/>
        <v>42790.18</v>
      </c>
      <c r="EX51" s="24">
        <f t="shared" si="71"/>
        <v>0</v>
      </c>
      <c r="EY51" s="24">
        <f t="shared" si="71"/>
        <v>20240.080000000002</v>
      </c>
      <c r="EZ51" s="24">
        <f t="shared" si="71"/>
        <v>18198.18</v>
      </c>
      <c r="FA51" s="24">
        <f t="shared" si="71"/>
        <v>11355.57</v>
      </c>
      <c r="FB51" s="24">
        <f t="shared" si="71"/>
        <v>11711.41</v>
      </c>
      <c r="FC51" s="24">
        <f t="shared" si="71"/>
        <v>281058.07999999996</v>
      </c>
      <c r="FD51" s="24">
        <f t="shared" si="71"/>
        <v>53164.460000000006</v>
      </c>
      <c r="FE51" s="24">
        <f t="shared" si="71"/>
        <v>266478.38</v>
      </c>
      <c r="FF51" s="24">
        <f t="shared" si="71"/>
        <v>53129.09</v>
      </c>
      <c r="FG51" s="24">
        <f t="shared" si="71"/>
        <v>26346.979999999996</v>
      </c>
      <c r="FH51" s="24">
        <f t="shared" si="71"/>
        <v>29273.34</v>
      </c>
      <c r="FI51" s="24">
        <f t="shared" si="71"/>
        <v>22467.119999999999</v>
      </c>
      <c r="FJ51" s="24">
        <f t="shared" si="71"/>
        <v>31678.85</v>
      </c>
      <c r="FK51" s="24">
        <f t="shared" si="71"/>
        <v>115290.34</v>
      </c>
      <c r="FL51" s="24">
        <f t="shared" si="71"/>
        <v>87661.1</v>
      </c>
      <c r="FM51" s="24">
        <f t="shared" si="71"/>
        <v>251169.37</v>
      </c>
      <c r="FN51" s="24">
        <f t="shared" si="71"/>
        <v>283736.98</v>
      </c>
      <c r="FO51" s="24">
        <f t="shared" si="71"/>
        <v>224647.04000000001</v>
      </c>
      <c r="FP51" s="24">
        <f t="shared" si="71"/>
        <v>1031337.1399999999</v>
      </c>
      <c r="FQ51" s="24">
        <f t="shared" si="71"/>
        <v>123447.16</v>
      </c>
      <c r="FR51" s="24">
        <f t="shared" si="71"/>
        <v>190436.35</v>
      </c>
      <c r="FS51" s="24">
        <f t="shared" si="71"/>
        <v>117203.92</v>
      </c>
      <c r="FT51" s="24">
        <f t="shared" si="71"/>
        <v>29666.86</v>
      </c>
      <c r="FU51" s="24">
        <f t="shared" si="71"/>
        <v>39134.050000000003</v>
      </c>
      <c r="FV51" s="24">
        <f t="shared" si="71"/>
        <v>23607.78</v>
      </c>
      <c r="FW51" s="24">
        <f t="shared" si="71"/>
        <v>87537.299999999988</v>
      </c>
      <c r="FX51" s="24">
        <f t="shared" si="71"/>
        <v>109131.13</v>
      </c>
      <c r="FY51" s="24">
        <f t="shared" si="71"/>
        <v>52163.41</v>
      </c>
      <c r="FZ51" s="24">
        <f t="shared" si="71"/>
        <v>19217.05</v>
      </c>
      <c r="GA51" s="24">
        <f t="shared" si="71"/>
        <v>348352.05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58325859.219999984</v>
      </c>
      <c r="GI51" s="4">
        <f>GH51+GH50</f>
        <v>58325859.219999984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58325859.219999984</v>
      </c>
      <c r="GI52" s="3"/>
    </row>
    <row r="53" spans="1:256" ht="21" customHeight="1">
      <c r="B53" t="s">
        <v>584</v>
      </c>
      <c r="E53" s="24">
        <f t="shared" ref="E53:BP53" si="73">+E27/E32</f>
        <v>8.7371511791788024</v>
      </c>
      <c r="F53" s="24">
        <f t="shared" si="73"/>
        <v>7.4411335239374727</v>
      </c>
      <c r="G53" s="24">
        <f t="shared" si="73"/>
        <v>10.839252976928801</v>
      </c>
      <c r="H53" s="24">
        <f t="shared" si="73"/>
        <v>4.4645615795899927</v>
      </c>
      <c r="I53" s="24">
        <f t="shared" si="73"/>
        <v>2.0473721131123779</v>
      </c>
      <c r="J53" s="24">
        <f t="shared" si="73"/>
        <v>1.5407650699906301</v>
      </c>
      <c r="K53" s="24">
        <f t="shared" si="73"/>
        <v>12.846120554344051</v>
      </c>
      <c r="L53" s="24">
        <f t="shared" si="73"/>
        <v>3.7293165927431771</v>
      </c>
      <c r="M53" s="24">
        <f t="shared" si="73"/>
        <v>2.7590953765227022</v>
      </c>
      <c r="N53" s="24">
        <f t="shared" si="73"/>
        <v>15.750125215649174</v>
      </c>
      <c r="O53" s="24">
        <f t="shared" si="73"/>
        <v>16.866124231835162</v>
      </c>
      <c r="P53" s="24">
        <f t="shared" si="73"/>
        <v>8.3997581847952087</v>
      </c>
      <c r="Q53" s="24">
        <f t="shared" si="73"/>
        <v>7.001389894859285</v>
      </c>
      <c r="R53" s="24">
        <f t="shared" si="73"/>
        <v>2.0726843343972661</v>
      </c>
      <c r="S53" s="24">
        <f t="shared" si="73"/>
        <v>5.4311572889896702</v>
      </c>
      <c r="T53" s="24">
        <f t="shared" si="73"/>
        <v>2.0177360082752611</v>
      </c>
      <c r="U53" s="24">
        <f t="shared" si="73"/>
        <v>3.5548108232473372</v>
      </c>
      <c r="V53" s="24">
        <f t="shared" si="73"/>
        <v>1.1118525564803805</v>
      </c>
      <c r="W53" s="24">
        <f t="shared" si="73"/>
        <v>0.95493084803642558</v>
      </c>
      <c r="X53" s="24">
        <f t="shared" si="73"/>
        <v>1.3469560798548095</v>
      </c>
      <c r="Y53" s="24">
        <f t="shared" si="73"/>
        <v>1.0956043190525948</v>
      </c>
      <c r="Z53" s="24">
        <f t="shared" si="73"/>
        <v>1.8099423204532694</v>
      </c>
      <c r="AA53" s="24">
        <f t="shared" si="73"/>
        <v>2.1534222709551658</v>
      </c>
      <c r="AB53" s="24">
        <f t="shared" si="73"/>
        <v>2.7387850732168162</v>
      </c>
      <c r="AC53" s="24">
        <f t="shared" si="73"/>
        <v>5.0408212182460463</v>
      </c>
      <c r="AD53" s="24">
        <f t="shared" si="73"/>
        <v>6.7409446473990231</v>
      </c>
      <c r="AE53" s="24">
        <f t="shared" si="73"/>
        <v>4.9480315888731727</v>
      </c>
      <c r="AF53" s="24">
        <f t="shared" si="73"/>
        <v>4.3606303677342826</v>
      </c>
      <c r="AG53" s="24">
        <f t="shared" si="73"/>
        <v>1.8637041591320074</v>
      </c>
      <c r="AH53" s="24">
        <f t="shared" si="73"/>
        <v>1.6253543951546896</v>
      </c>
      <c r="AI53" s="24">
        <f t="shared" si="73"/>
        <v>3.0898241088180112</v>
      </c>
      <c r="AJ53" s="24">
        <f t="shared" si="73"/>
        <v>3.7975616666666667</v>
      </c>
      <c r="AK53" s="24">
        <f t="shared" si="73"/>
        <v>2.6618951396348014</v>
      </c>
      <c r="AL53" s="24">
        <f t="shared" si="73"/>
        <v>4.4525513553383735</v>
      </c>
      <c r="AM53" s="24">
        <f t="shared" si="73"/>
        <v>2.0121422265257882</v>
      </c>
      <c r="AN53" s="24">
        <f t="shared" si="73"/>
        <v>3.4575179844079362</v>
      </c>
      <c r="AO53" s="24">
        <f t="shared" si="73"/>
        <v>1.8251294865970014</v>
      </c>
      <c r="AP53" s="24">
        <f t="shared" si="73"/>
        <v>2.9149206901887958</v>
      </c>
      <c r="AQ53" s="24">
        <f t="shared" si="73"/>
        <v>3.1556620858634283</v>
      </c>
      <c r="AR53" s="24">
        <f t="shared" si="73"/>
        <v>10.247964355755288</v>
      </c>
      <c r="AS53" s="24">
        <f t="shared" si="73"/>
        <v>3.176322451468879</v>
      </c>
      <c r="AT53" s="24">
        <f t="shared" si="73"/>
        <v>6.0232007313844838</v>
      </c>
      <c r="AU53" s="24">
        <f t="shared" si="73"/>
        <v>6.1690864445697384</v>
      </c>
      <c r="AV53" s="24">
        <f t="shared" si="73"/>
        <v>3.4912254729469328</v>
      </c>
      <c r="AW53" s="24">
        <f t="shared" si="73"/>
        <v>0.16690921826589089</v>
      </c>
      <c r="AX53" s="24">
        <f t="shared" si="73"/>
        <v>2.1814039605445603</v>
      </c>
      <c r="AY53" s="24">
        <f t="shared" si="73"/>
        <v>3.5692475908080059</v>
      </c>
      <c r="AZ53" s="24">
        <f t="shared" si="73"/>
        <v>0.27247829085330666</v>
      </c>
      <c r="BA53" s="24">
        <f t="shared" si="73"/>
        <v>2.3260472439186435</v>
      </c>
      <c r="BB53" s="24">
        <f t="shared" si="73"/>
        <v>7.1292641455684933</v>
      </c>
      <c r="BC53" s="24">
        <f t="shared" si="73"/>
        <v>5.2251676459704992</v>
      </c>
      <c r="BD53" s="24">
        <f t="shared" si="73"/>
        <v>5.1107314395232626</v>
      </c>
      <c r="BE53" s="24">
        <f t="shared" si="73"/>
        <v>4.119727783389882</v>
      </c>
      <c r="BF53" s="24">
        <f t="shared" si="73"/>
        <v>3.2302091816671106</v>
      </c>
      <c r="BG53" s="24">
        <f t="shared" si="73"/>
        <v>5.1182309330628808</v>
      </c>
      <c r="BH53" s="24">
        <f t="shared" si="73"/>
        <v>4.1112586645911788</v>
      </c>
      <c r="BI53" s="24">
        <f t="shared" si="73"/>
        <v>2.5066564702340903</v>
      </c>
      <c r="BJ53" s="24">
        <f t="shared" si="73"/>
        <v>3.5938229729729732</v>
      </c>
      <c r="BK53" s="24">
        <f t="shared" si="73"/>
        <v>1.5814442588599715</v>
      </c>
      <c r="BL53" s="24">
        <f t="shared" si="73"/>
        <v>4.8220497540018012</v>
      </c>
      <c r="BM53" s="24">
        <f t="shared" si="73"/>
        <v>4.5515724308428354</v>
      </c>
      <c r="BN53" s="24">
        <f t="shared" si="73"/>
        <v>2.0084814658280088</v>
      </c>
      <c r="BO53" s="24">
        <f t="shared" si="73"/>
        <v>1.4548882049027152</v>
      </c>
      <c r="BP53" s="24">
        <f t="shared" si="73"/>
        <v>3.1698043507096432</v>
      </c>
      <c r="BQ53" s="24">
        <f t="shared" ref="BQ53:EB53" si="74">+BQ27/BQ32</f>
        <v>3.6568003647242024</v>
      </c>
      <c r="BR53" s="24">
        <f t="shared" si="74"/>
        <v>3.5998174922726531</v>
      </c>
      <c r="BS53" s="24">
        <f t="shared" si="74"/>
        <v>6.5693010608192495</v>
      </c>
      <c r="BT53" s="24">
        <f t="shared" si="74"/>
        <v>3.5333141451223415</v>
      </c>
      <c r="BU53" s="24">
        <f t="shared" si="74"/>
        <v>3.5013090117429742</v>
      </c>
      <c r="BV53" s="24">
        <f t="shared" si="74"/>
        <v>2.6577334574244968</v>
      </c>
      <c r="BW53" s="24">
        <f t="shared" si="74"/>
        <v>2.2444786247897679</v>
      </c>
      <c r="BX53" s="24">
        <f t="shared" si="74"/>
        <v>3.8045135230066736</v>
      </c>
      <c r="BY53" s="24">
        <f t="shared" si="74"/>
        <v>3.5609191820130035</v>
      </c>
      <c r="BZ53" s="24">
        <f t="shared" si="74"/>
        <v>0.35</v>
      </c>
      <c r="CA53" s="24">
        <f t="shared" si="74"/>
        <v>2.9010766034045958</v>
      </c>
      <c r="CB53" s="24">
        <f t="shared" si="74"/>
        <v>2.1413920022139199</v>
      </c>
      <c r="CC53" s="24">
        <f t="shared" si="74"/>
        <v>1.7702249171636846</v>
      </c>
      <c r="CD53" s="24">
        <f t="shared" si="74"/>
        <v>5.346471919302072</v>
      </c>
      <c r="CE53" s="24">
        <f t="shared" si="74"/>
        <v>1.6282383292383293</v>
      </c>
      <c r="CF53" s="24">
        <f t="shared" si="74"/>
        <v>2.5395167000153918</v>
      </c>
      <c r="CG53" s="24">
        <f t="shared" si="74"/>
        <v>1.4666112209046993</v>
      </c>
      <c r="CH53" s="24">
        <f t="shared" si="74"/>
        <v>1.248408637957567</v>
      </c>
      <c r="CI53" s="24">
        <f t="shared" si="74"/>
        <v>1.7778790953286834</v>
      </c>
      <c r="CJ53" s="24">
        <f t="shared" si="74"/>
        <v>0.96830735575608418</v>
      </c>
      <c r="CK53" s="24">
        <f t="shared" si="74"/>
        <v>1.9980930570096125</v>
      </c>
      <c r="CL53" s="24">
        <f t="shared" si="74"/>
        <v>6.5152500776886235</v>
      </c>
      <c r="CM53" s="24">
        <f t="shared" si="74"/>
        <v>4.4442094576619713</v>
      </c>
      <c r="CN53" s="24">
        <f t="shared" si="74"/>
        <v>5.37276559539003</v>
      </c>
      <c r="CO53" s="24">
        <f t="shared" si="74"/>
        <v>3.3235479808844137</v>
      </c>
      <c r="CP53" s="24">
        <f t="shared" si="74"/>
        <v>4.5880216514705525</v>
      </c>
      <c r="CQ53" s="24">
        <f t="shared" si="74"/>
        <v>4.4972438662967784</v>
      </c>
      <c r="CR53" s="24">
        <f t="shared" si="74"/>
        <v>4.5698486881729519</v>
      </c>
      <c r="CS53" s="24">
        <f t="shared" si="74"/>
        <v>8.2109988465974624</v>
      </c>
      <c r="CT53" s="24">
        <f t="shared" si="74"/>
        <v>6.2867811686221726</v>
      </c>
      <c r="CU53" s="24">
        <f t="shared" si="74"/>
        <v>2.8783599961682151</v>
      </c>
      <c r="CV53" s="24">
        <f t="shared" si="74"/>
        <v>3.260487703785576</v>
      </c>
      <c r="CW53" s="24">
        <f t="shared" si="74"/>
        <v>0.58936157187993676</v>
      </c>
      <c r="CX53" s="24">
        <f t="shared" si="74"/>
        <v>0.96837567460839802</v>
      </c>
      <c r="CY53" s="24">
        <f t="shared" si="74"/>
        <v>1.3319307608100712</v>
      </c>
      <c r="CZ53" s="24">
        <f t="shared" si="74"/>
        <v>1.2722087662409283</v>
      </c>
      <c r="DA53" s="24">
        <f t="shared" si="74"/>
        <v>1.3457344918165286</v>
      </c>
      <c r="DB53" s="24">
        <f t="shared" si="74"/>
        <v>3.9976483731322436</v>
      </c>
      <c r="DC53" s="24">
        <f t="shared" si="74"/>
        <v>2.1556814419024684</v>
      </c>
      <c r="DD53" s="24">
        <f t="shared" si="74"/>
        <v>2.495283866633073</v>
      </c>
      <c r="DE53" s="24">
        <f t="shared" si="74"/>
        <v>2.0934103156274055</v>
      </c>
      <c r="DF53" s="24">
        <f t="shared" si="74"/>
        <v>2.3435953469607314</v>
      </c>
      <c r="DG53" s="24">
        <f t="shared" si="74"/>
        <v>2.4972552622786504</v>
      </c>
      <c r="DH53" s="24">
        <f t="shared" si="74"/>
        <v>3.0500147504520645</v>
      </c>
      <c r="DI53" s="24">
        <f t="shared" si="74"/>
        <v>0.33744144761703881</v>
      </c>
      <c r="DJ53" s="24">
        <f t="shared" si="74"/>
        <v>3.0403748650777445</v>
      </c>
      <c r="DK53" s="24">
        <f t="shared" si="74"/>
        <v>2.3405409389461114</v>
      </c>
      <c r="DL53" s="24">
        <f t="shared" si="74"/>
        <v>2.5578279393040408</v>
      </c>
      <c r="DM53" s="24">
        <f t="shared" si="74"/>
        <v>2.5403444967730682</v>
      </c>
      <c r="DN53" s="24">
        <f t="shared" si="74"/>
        <v>3.7018389127454543</v>
      </c>
      <c r="DO53" s="24">
        <f t="shared" si="74"/>
        <v>11.677268696581196</v>
      </c>
      <c r="DP53" s="24">
        <f t="shared" si="74"/>
        <v>3.5665262308313159</v>
      </c>
      <c r="DQ53" s="24">
        <f t="shared" si="74"/>
        <v>3.1762445899345297</v>
      </c>
      <c r="DR53" s="24">
        <f t="shared" si="74"/>
        <v>6.3966419330289197</v>
      </c>
      <c r="DS53" s="24">
        <f t="shared" si="74"/>
        <v>1.4009694219917646</v>
      </c>
      <c r="DT53" s="24">
        <f t="shared" si="74"/>
        <v>5.9108200018932218</v>
      </c>
      <c r="DU53" s="24">
        <f t="shared" si="74"/>
        <v>4.0888715338715338</v>
      </c>
      <c r="DV53" s="24">
        <f t="shared" si="74"/>
        <v>1.5824397163120565</v>
      </c>
      <c r="DW53" s="24">
        <f t="shared" si="74"/>
        <v>1.5302983299793533</v>
      </c>
      <c r="DX53" s="24">
        <f t="shared" si="74"/>
        <v>1.9234113095238097</v>
      </c>
      <c r="DY53" s="24">
        <f t="shared" si="74"/>
        <v>1.9557698651749857</v>
      </c>
      <c r="DZ53" s="24">
        <f t="shared" si="74"/>
        <v>2.7265518890483023</v>
      </c>
      <c r="EA53" s="24">
        <f t="shared" si="74"/>
        <v>3.4209893507385778</v>
      </c>
      <c r="EB53" s="24">
        <f t="shared" si="74"/>
        <v>2.6485496923919345</v>
      </c>
      <c r="EC53" s="24">
        <f t="shared" ref="EC53:EW53" si="75">+EC27/EC32</f>
        <v>2.987955750134192</v>
      </c>
      <c r="ED53" s="24">
        <f t="shared" si="75"/>
        <v>2.0583718812099803</v>
      </c>
      <c r="EE53" s="24">
        <f t="shared" si="75"/>
        <v>1.6956881216646205</v>
      </c>
      <c r="EF53" s="24">
        <f t="shared" si="75"/>
        <v>8.2903466061940012</v>
      </c>
      <c r="EG53" s="24">
        <f t="shared" si="75"/>
        <v>2.1029960723212255</v>
      </c>
      <c r="EH53" s="24">
        <f t="shared" si="75"/>
        <v>2.7565005197505195</v>
      </c>
      <c r="EI53" s="24">
        <f t="shared" si="75"/>
        <v>2.0244089950552646</v>
      </c>
      <c r="EJ53" s="24">
        <f t="shared" si="75"/>
        <v>3.1132651016620265</v>
      </c>
      <c r="EK53" s="24">
        <f t="shared" si="75"/>
        <v>7.8984525032522832</v>
      </c>
      <c r="EL53" s="24">
        <f t="shared" si="75"/>
        <v>3.3168038208851223</v>
      </c>
      <c r="EM53" s="24">
        <f t="shared" si="75"/>
        <v>1.703617079546869</v>
      </c>
      <c r="EN53" s="24">
        <f t="shared" si="75"/>
        <v>2.0859256224899596</v>
      </c>
      <c r="EO53" s="24">
        <f t="shared" si="75"/>
        <v>1.906874810701666</v>
      </c>
      <c r="EP53" s="24">
        <f t="shared" si="75"/>
        <v>5.3459340790811742</v>
      </c>
      <c r="EQ53" s="24">
        <f t="shared" si="75"/>
        <v>2.7910975609756097</v>
      </c>
      <c r="ER53" s="24">
        <f t="shared" si="75"/>
        <v>1.6527741638892082</v>
      </c>
      <c r="ES53" s="24">
        <f t="shared" si="75"/>
        <v>6.0918418734612247</v>
      </c>
      <c r="ET53" s="24">
        <f t="shared" si="75"/>
        <v>2.4466500875875874</v>
      </c>
      <c r="EU53" s="24">
        <f t="shared" si="75"/>
        <v>2.4919953051643193</v>
      </c>
      <c r="EV53" s="24">
        <f t="shared" si="75"/>
        <v>3.5319434731934733</v>
      </c>
      <c r="EW53" s="24">
        <f t="shared" si="75"/>
        <v>3.0394426246830091</v>
      </c>
      <c r="EX53" s="24">
        <v>0</v>
      </c>
      <c r="EY53" s="24">
        <f t="shared" ref="EY53:FZ53" si="76">+EY27/EY32</f>
        <v>3.8302966421429918</v>
      </c>
      <c r="EZ53" s="24">
        <f t="shared" si="76"/>
        <v>3.1718626448534426</v>
      </c>
      <c r="FA53" s="24">
        <f t="shared" si="76"/>
        <v>1.5005076923076923</v>
      </c>
      <c r="FB53" s="24">
        <f t="shared" si="76"/>
        <v>2.169263236763237</v>
      </c>
      <c r="FC53" s="24">
        <f t="shared" si="76"/>
        <v>4.8457971834527855</v>
      </c>
      <c r="FD53" s="24">
        <f t="shared" si="76"/>
        <v>3.04883318437225</v>
      </c>
      <c r="FE53" s="24">
        <f t="shared" si="76"/>
        <v>3.4725670668585567</v>
      </c>
      <c r="FF53" s="24">
        <f t="shared" si="76"/>
        <v>2.0779989212116496</v>
      </c>
      <c r="FG53" s="24">
        <f t="shared" si="76"/>
        <v>2.2794163432802534</v>
      </c>
      <c r="FH53" s="24">
        <f t="shared" si="76"/>
        <v>3.3320185534591196</v>
      </c>
      <c r="FI53" s="24">
        <f t="shared" si="76"/>
        <v>1.906269592476489</v>
      </c>
      <c r="FJ53" s="24">
        <f t="shared" si="76"/>
        <v>1.564494675419402</v>
      </c>
      <c r="FK53" s="24">
        <f t="shared" si="76"/>
        <v>3.7928364132361327</v>
      </c>
      <c r="FL53" s="24">
        <f t="shared" si="76"/>
        <v>3.0986146329504063</v>
      </c>
      <c r="FM53" s="24">
        <f t="shared" si="76"/>
        <v>2.2615180745905161</v>
      </c>
      <c r="FN53" s="24">
        <f t="shared" si="76"/>
        <v>4.3123732251521298</v>
      </c>
      <c r="FO53" s="24">
        <f t="shared" si="76"/>
        <v>3.6601742257726517</v>
      </c>
      <c r="FP53" s="24">
        <f t="shared" si="76"/>
        <v>9.0848623080704147</v>
      </c>
      <c r="FQ53" s="24">
        <f t="shared" si="76"/>
        <v>4.203936637594377</v>
      </c>
      <c r="FR53" s="24">
        <f t="shared" si="76"/>
        <v>5.3945084590763601</v>
      </c>
      <c r="FS53" s="24">
        <f t="shared" si="76"/>
        <v>1.9553414228799089</v>
      </c>
      <c r="FT53" s="24">
        <f t="shared" si="76"/>
        <v>1.86674306999307</v>
      </c>
      <c r="FU53" s="24">
        <f t="shared" si="76"/>
        <v>1.7056452081188798</v>
      </c>
      <c r="FV53" s="24">
        <f t="shared" si="76"/>
        <v>1.4889361080058474</v>
      </c>
      <c r="FW53" s="24">
        <f t="shared" si="76"/>
        <v>2.3288408156221294</v>
      </c>
      <c r="FX53" s="24">
        <f t="shared" si="76"/>
        <v>2.1102447656259278</v>
      </c>
      <c r="FY53" s="24">
        <f t="shared" si="76"/>
        <v>1.8845158925485679</v>
      </c>
      <c r="FZ53" s="24">
        <f t="shared" si="76"/>
        <v>1.4134365119836818</v>
      </c>
      <c r="GA53" s="24">
        <f>+GA27/GA32</f>
        <v>4.4027133472034787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5.0986620944050971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3.5336225734687972</v>
      </c>
      <c r="F54" s="4">
        <f t="shared" si="77"/>
        <v>3.5336225734687972</v>
      </c>
      <c r="G54" s="4">
        <f t="shared" si="77"/>
        <v>3.5336225734687972</v>
      </c>
      <c r="H54" s="4">
        <f t="shared" si="77"/>
        <v>3.5336225734687972</v>
      </c>
      <c r="I54" s="4">
        <f t="shared" si="77"/>
        <v>3.5336225734687972</v>
      </c>
      <c r="J54" s="4">
        <f t="shared" si="77"/>
        <v>3.5336225734687972</v>
      </c>
      <c r="K54" s="4">
        <f t="shared" si="77"/>
        <v>3.5336225734687972</v>
      </c>
      <c r="L54" s="4">
        <f t="shared" si="77"/>
        <v>3.5336225734687972</v>
      </c>
      <c r="M54" s="4">
        <f t="shared" si="77"/>
        <v>3.5336225734687972</v>
      </c>
      <c r="N54" s="4">
        <f t="shared" si="77"/>
        <v>3.5336225734687972</v>
      </c>
      <c r="O54" s="4">
        <f t="shared" si="77"/>
        <v>3.5336225734687972</v>
      </c>
      <c r="P54" s="4">
        <f t="shared" si="77"/>
        <v>3.5336225734687972</v>
      </c>
      <c r="Q54" s="4">
        <f t="shared" si="77"/>
        <v>3.5336225734687972</v>
      </c>
      <c r="R54" s="4">
        <f t="shared" si="77"/>
        <v>3.5336225734687972</v>
      </c>
      <c r="S54" s="4">
        <f t="shared" si="77"/>
        <v>3.5336225734687972</v>
      </c>
      <c r="T54" s="4">
        <f t="shared" si="77"/>
        <v>3.5336225734687972</v>
      </c>
      <c r="U54" s="4">
        <f t="shared" si="77"/>
        <v>3.5336225734687972</v>
      </c>
      <c r="V54" s="4">
        <f t="shared" si="77"/>
        <v>3.5336225734687972</v>
      </c>
      <c r="W54" s="4">
        <f t="shared" si="77"/>
        <v>3.5336225734687972</v>
      </c>
      <c r="X54" s="4">
        <f t="shared" si="77"/>
        <v>3.5336225734687972</v>
      </c>
      <c r="Y54" s="4">
        <f t="shared" si="77"/>
        <v>3.5336225734687972</v>
      </c>
      <c r="Z54" s="4">
        <f t="shared" si="77"/>
        <v>3.5336225734687972</v>
      </c>
      <c r="AA54" s="4">
        <f t="shared" si="77"/>
        <v>3.5336225734687972</v>
      </c>
      <c r="AB54" s="4">
        <f t="shared" si="77"/>
        <v>3.5336225734687972</v>
      </c>
      <c r="AC54" s="4">
        <f t="shared" si="77"/>
        <v>3.5336225734687972</v>
      </c>
      <c r="AD54" s="4">
        <f t="shared" si="77"/>
        <v>3.5336225734687972</v>
      </c>
      <c r="AE54" s="4">
        <f t="shared" si="77"/>
        <v>3.5336225734687972</v>
      </c>
      <c r="AF54" s="4">
        <f t="shared" si="77"/>
        <v>3.5336225734687972</v>
      </c>
      <c r="AG54" s="4">
        <f t="shared" si="77"/>
        <v>3.5336225734687972</v>
      </c>
      <c r="AH54" s="4">
        <f t="shared" si="77"/>
        <v>3.5336225734687972</v>
      </c>
      <c r="AI54" s="4">
        <f t="shared" si="77"/>
        <v>3.5336225734687972</v>
      </c>
      <c r="AJ54" s="4">
        <f t="shared" si="77"/>
        <v>3.5336225734687972</v>
      </c>
      <c r="AK54" s="4">
        <f t="shared" si="77"/>
        <v>3.5336225734687972</v>
      </c>
      <c r="AL54" s="4">
        <f t="shared" si="77"/>
        <v>3.5336225734687972</v>
      </c>
      <c r="AM54" s="4">
        <f t="shared" si="77"/>
        <v>3.5336225734687972</v>
      </c>
      <c r="AN54" s="4">
        <f t="shared" si="77"/>
        <v>3.5336225734687972</v>
      </c>
      <c r="AO54" s="4">
        <f t="shared" si="77"/>
        <v>3.5336225734687972</v>
      </c>
      <c r="AP54" s="4">
        <f t="shared" si="77"/>
        <v>3.5336225734687972</v>
      </c>
      <c r="AQ54" s="4">
        <f t="shared" si="77"/>
        <v>3.5336225734687972</v>
      </c>
      <c r="AR54" s="4">
        <f t="shared" si="77"/>
        <v>3.5336225734687972</v>
      </c>
      <c r="AS54" s="4">
        <f t="shared" si="77"/>
        <v>3.5336225734687972</v>
      </c>
      <c r="AT54" s="4">
        <f t="shared" si="77"/>
        <v>3.5336225734687972</v>
      </c>
      <c r="AU54" s="4">
        <f t="shared" si="77"/>
        <v>3.5336225734687972</v>
      </c>
      <c r="AV54" s="4">
        <f t="shared" si="77"/>
        <v>3.5336225734687972</v>
      </c>
      <c r="AW54" s="4">
        <f t="shared" si="77"/>
        <v>3.5336225734687972</v>
      </c>
      <c r="AX54" s="4">
        <f t="shared" si="77"/>
        <v>3.5336225734687972</v>
      </c>
      <c r="AY54" s="4">
        <f t="shared" si="77"/>
        <v>3.5336225734687972</v>
      </c>
      <c r="AZ54" s="4">
        <f t="shared" si="77"/>
        <v>3.5336225734687972</v>
      </c>
      <c r="BA54" s="4">
        <f t="shared" si="77"/>
        <v>3.5336225734687972</v>
      </c>
      <c r="BB54" s="4">
        <f t="shared" si="77"/>
        <v>3.5336225734687972</v>
      </c>
      <c r="BC54" s="4">
        <f t="shared" si="77"/>
        <v>3.5336225734687972</v>
      </c>
      <c r="BD54" s="4">
        <f t="shared" si="77"/>
        <v>3.5336225734687972</v>
      </c>
      <c r="BE54" s="4">
        <f t="shared" si="77"/>
        <v>3.5336225734687972</v>
      </c>
      <c r="BF54" s="4">
        <f t="shared" si="77"/>
        <v>3.5336225734687972</v>
      </c>
      <c r="BG54" s="4">
        <f t="shared" si="77"/>
        <v>3.5336225734687972</v>
      </c>
      <c r="BH54" s="4">
        <f t="shared" si="77"/>
        <v>3.5336225734687972</v>
      </c>
      <c r="BI54" s="4">
        <f t="shared" si="77"/>
        <v>3.5336225734687972</v>
      </c>
      <c r="BJ54" s="4">
        <f t="shared" si="77"/>
        <v>3.5336225734687972</v>
      </c>
      <c r="BK54" s="4">
        <f t="shared" si="77"/>
        <v>3.5336225734687972</v>
      </c>
      <c r="BL54" s="4">
        <f t="shared" si="77"/>
        <v>3.5336225734687972</v>
      </c>
      <c r="BM54" s="4">
        <f t="shared" si="77"/>
        <v>3.5336225734687972</v>
      </c>
      <c r="BN54" s="4">
        <f t="shared" si="77"/>
        <v>3.5336225734687972</v>
      </c>
      <c r="BO54" s="4">
        <f t="shared" si="77"/>
        <v>3.5336225734687972</v>
      </c>
      <c r="BP54" s="4">
        <f t="shared" si="77"/>
        <v>3.5336225734687972</v>
      </c>
      <c r="BQ54" s="4">
        <f t="shared" ref="BQ54:EB54" si="78">SUM($E$53:$FZ$53)/178</f>
        <v>3.5336225734687972</v>
      </c>
      <c r="BR54" s="4">
        <f t="shared" si="78"/>
        <v>3.5336225734687972</v>
      </c>
      <c r="BS54" s="4">
        <f t="shared" si="78"/>
        <v>3.5336225734687972</v>
      </c>
      <c r="BT54" s="4">
        <f t="shared" si="78"/>
        <v>3.5336225734687972</v>
      </c>
      <c r="BU54" s="4">
        <f t="shared" si="78"/>
        <v>3.5336225734687972</v>
      </c>
      <c r="BV54" s="4">
        <f t="shared" si="78"/>
        <v>3.5336225734687972</v>
      </c>
      <c r="BW54" s="4">
        <f t="shared" si="78"/>
        <v>3.5336225734687972</v>
      </c>
      <c r="BX54" s="4">
        <f t="shared" si="78"/>
        <v>3.5336225734687972</v>
      </c>
      <c r="BY54" s="4">
        <f t="shared" si="78"/>
        <v>3.5336225734687972</v>
      </c>
      <c r="BZ54" s="4">
        <f t="shared" si="78"/>
        <v>3.5336225734687972</v>
      </c>
      <c r="CA54" s="4">
        <f t="shared" si="78"/>
        <v>3.5336225734687972</v>
      </c>
      <c r="CB54" s="4">
        <f t="shared" si="78"/>
        <v>3.5336225734687972</v>
      </c>
      <c r="CC54" s="4">
        <f t="shared" si="78"/>
        <v>3.5336225734687972</v>
      </c>
      <c r="CD54" s="4">
        <f t="shared" si="78"/>
        <v>3.5336225734687972</v>
      </c>
      <c r="CE54" s="4">
        <f t="shared" si="78"/>
        <v>3.5336225734687972</v>
      </c>
      <c r="CF54" s="4">
        <f t="shared" si="78"/>
        <v>3.5336225734687972</v>
      </c>
      <c r="CG54" s="4">
        <f t="shared" si="78"/>
        <v>3.5336225734687972</v>
      </c>
      <c r="CH54" s="4">
        <f t="shared" si="78"/>
        <v>3.5336225734687972</v>
      </c>
      <c r="CI54" s="4">
        <f t="shared" si="78"/>
        <v>3.5336225734687972</v>
      </c>
      <c r="CJ54" s="4">
        <f t="shared" si="78"/>
        <v>3.5336225734687972</v>
      </c>
      <c r="CK54" s="4">
        <f t="shared" si="78"/>
        <v>3.5336225734687972</v>
      </c>
      <c r="CL54" s="4">
        <f t="shared" si="78"/>
        <v>3.5336225734687972</v>
      </c>
      <c r="CM54" s="4">
        <f t="shared" si="78"/>
        <v>3.5336225734687972</v>
      </c>
      <c r="CN54" s="4">
        <f t="shared" si="78"/>
        <v>3.5336225734687972</v>
      </c>
      <c r="CO54" s="4">
        <f t="shared" si="78"/>
        <v>3.5336225734687972</v>
      </c>
      <c r="CP54" s="4">
        <f t="shared" si="78"/>
        <v>3.5336225734687972</v>
      </c>
      <c r="CQ54" s="4">
        <f t="shared" si="78"/>
        <v>3.5336225734687972</v>
      </c>
      <c r="CR54" s="4">
        <f t="shared" si="78"/>
        <v>3.5336225734687972</v>
      </c>
      <c r="CS54" s="4">
        <f t="shared" si="78"/>
        <v>3.5336225734687972</v>
      </c>
      <c r="CT54" s="4">
        <f t="shared" si="78"/>
        <v>3.5336225734687972</v>
      </c>
      <c r="CU54" s="4">
        <f t="shared" si="78"/>
        <v>3.5336225734687972</v>
      </c>
      <c r="CV54" s="4">
        <f t="shared" si="78"/>
        <v>3.5336225734687972</v>
      </c>
      <c r="CW54" s="4">
        <f t="shared" si="78"/>
        <v>3.5336225734687972</v>
      </c>
      <c r="CX54" s="4">
        <f t="shared" si="78"/>
        <v>3.5336225734687972</v>
      </c>
      <c r="CY54" s="4">
        <f t="shared" si="78"/>
        <v>3.5336225734687972</v>
      </c>
      <c r="CZ54" s="4">
        <f t="shared" si="78"/>
        <v>3.5336225734687972</v>
      </c>
      <c r="DA54" s="4">
        <f t="shared" si="78"/>
        <v>3.5336225734687972</v>
      </c>
      <c r="DB54" s="4">
        <f t="shared" si="78"/>
        <v>3.5336225734687972</v>
      </c>
      <c r="DC54" s="4">
        <f t="shared" si="78"/>
        <v>3.5336225734687972</v>
      </c>
      <c r="DD54" s="4">
        <f t="shared" si="78"/>
        <v>3.5336225734687972</v>
      </c>
      <c r="DE54" s="4">
        <f t="shared" si="78"/>
        <v>3.5336225734687972</v>
      </c>
      <c r="DF54" s="4">
        <f t="shared" si="78"/>
        <v>3.5336225734687972</v>
      </c>
      <c r="DG54" s="4">
        <f t="shared" si="78"/>
        <v>3.5336225734687972</v>
      </c>
      <c r="DH54" s="4">
        <f t="shared" si="78"/>
        <v>3.5336225734687972</v>
      </c>
      <c r="DI54" s="4">
        <f t="shared" si="78"/>
        <v>3.5336225734687972</v>
      </c>
      <c r="DJ54" s="4">
        <f t="shared" si="78"/>
        <v>3.5336225734687972</v>
      </c>
      <c r="DK54" s="4">
        <f t="shared" si="78"/>
        <v>3.5336225734687972</v>
      </c>
      <c r="DL54" s="4">
        <f t="shared" si="78"/>
        <v>3.5336225734687972</v>
      </c>
      <c r="DM54" s="4">
        <f t="shared" si="78"/>
        <v>3.5336225734687972</v>
      </c>
      <c r="DN54" s="4">
        <f t="shared" si="78"/>
        <v>3.5336225734687972</v>
      </c>
      <c r="DO54" s="4">
        <f t="shared" si="78"/>
        <v>3.5336225734687972</v>
      </c>
      <c r="DP54" s="4">
        <f t="shared" si="78"/>
        <v>3.5336225734687972</v>
      </c>
      <c r="DQ54" s="4">
        <f t="shared" si="78"/>
        <v>3.5336225734687972</v>
      </c>
      <c r="DR54" s="4">
        <f t="shared" si="78"/>
        <v>3.5336225734687972</v>
      </c>
      <c r="DS54" s="4">
        <f t="shared" si="78"/>
        <v>3.5336225734687972</v>
      </c>
      <c r="DT54" s="4">
        <f t="shared" si="78"/>
        <v>3.5336225734687972</v>
      </c>
      <c r="DU54" s="4">
        <f t="shared" si="78"/>
        <v>3.5336225734687972</v>
      </c>
      <c r="DV54" s="4">
        <f t="shared" si="78"/>
        <v>3.5336225734687972</v>
      </c>
      <c r="DW54" s="4">
        <f t="shared" si="78"/>
        <v>3.5336225734687972</v>
      </c>
      <c r="DX54" s="4">
        <f t="shared" si="78"/>
        <v>3.5336225734687972</v>
      </c>
      <c r="DY54" s="4">
        <f t="shared" si="78"/>
        <v>3.5336225734687972</v>
      </c>
      <c r="DZ54" s="4">
        <f t="shared" si="78"/>
        <v>3.5336225734687972</v>
      </c>
      <c r="EA54" s="4">
        <f t="shared" si="78"/>
        <v>3.5336225734687972</v>
      </c>
      <c r="EB54" s="4">
        <f t="shared" si="78"/>
        <v>3.5336225734687972</v>
      </c>
      <c r="EC54" s="4">
        <f t="shared" ref="EC54:GB54" si="79">SUM($E$53:$FZ$53)/178</f>
        <v>3.5336225734687972</v>
      </c>
      <c r="ED54" s="4">
        <f t="shared" si="79"/>
        <v>3.5336225734687972</v>
      </c>
      <c r="EE54" s="4">
        <f t="shared" si="79"/>
        <v>3.5336225734687972</v>
      </c>
      <c r="EF54" s="4">
        <f t="shared" si="79"/>
        <v>3.5336225734687972</v>
      </c>
      <c r="EG54" s="4">
        <f t="shared" si="79"/>
        <v>3.5336225734687972</v>
      </c>
      <c r="EH54" s="4">
        <f t="shared" si="79"/>
        <v>3.5336225734687972</v>
      </c>
      <c r="EI54" s="4">
        <f t="shared" si="79"/>
        <v>3.5336225734687972</v>
      </c>
      <c r="EJ54" s="4">
        <f t="shared" si="79"/>
        <v>3.5336225734687972</v>
      </c>
      <c r="EK54" s="4">
        <f t="shared" si="79"/>
        <v>3.5336225734687972</v>
      </c>
      <c r="EL54" s="4">
        <f t="shared" si="79"/>
        <v>3.5336225734687972</v>
      </c>
      <c r="EM54" s="4">
        <f t="shared" si="79"/>
        <v>3.5336225734687972</v>
      </c>
      <c r="EN54" s="4">
        <f t="shared" si="79"/>
        <v>3.5336225734687972</v>
      </c>
      <c r="EO54" s="4">
        <f t="shared" si="79"/>
        <v>3.5336225734687972</v>
      </c>
      <c r="EP54" s="4">
        <f t="shared" si="79"/>
        <v>3.5336225734687972</v>
      </c>
      <c r="EQ54" s="4">
        <f t="shared" si="79"/>
        <v>3.5336225734687972</v>
      </c>
      <c r="ER54" s="4">
        <f t="shared" si="79"/>
        <v>3.5336225734687972</v>
      </c>
      <c r="ES54" s="4">
        <f t="shared" si="79"/>
        <v>3.5336225734687972</v>
      </c>
      <c r="ET54" s="4">
        <f t="shared" si="79"/>
        <v>3.5336225734687972</v>
      </c>
      <c r="EU54" s="4">
        <f t="shared" si="79"/>
        <v>3.5336225734687972</v>
      </c>
      <c r="EV54" s="4">
        <f t="shared" si="79"/>
        <v>3.5336225734687972</v>
      </c>
      <c r="EW54" s="4">
        <f t="shared" si="79"/>
        <v>3.5336225734687972</v>
      </c>
      <c r="EX54" s="4">
        <f t="shared" si="79"/>
        <v>3.5336225734687972</v>
      </c>
      <c r="EY54" s="4">
        <f t="shared" si="79"/>
        <v>3.5336225734687972</v>
      </c>
      <c r="EZ54" s="4">
        <f t="shared" si="79"/>
        <v>3.5336225734687972</v>
      </c>
      <c r="FA54" s="4">
        <f t="shared" si="79"/>
        <v>3.5336225734687972</v>
      </c>
      <c r="FB54" s="4">
        <f t="shared" si="79"/>
        <v>3.5336225734687972</v>
      </c>
      <c r="FC54" s="4">
        <f t="shared" si="79"/>
        <v>3.5336225734687972</v>
      </c>
      <c r="FD54" s="4">
        <f t="shared" si="79"/>
        <v>3.5336225734687972</v>
      </c>
      <c r="FE54" s="4">
        <f t="shared" si="79"/>
        <v>3.5336225734687972</v>
      </c>
      <c r="FF54" s="4">
        <f t="shared" si="79"/>
        <v>3.5336225734687972</v>
      </c>
      <c r="FG54" s="4">
        <f t="shared" si="79"/>
        <v>3.5336225734687972</v>
      </c>
      <c r="FH54" s="4">
        <f t="shared" si="79"/>
        <v>3.5336225734687972</v>
      </c>
      <c r="FI54" s="4">
        <f t="shared" si="79"/>
        <v>3.5336225734687972</v>
      </c>
      <c r="FJ54" s="4">
        <f t="shared" si="79"/>
        <v>3.5336225734687972</v>
      </c>
      <c r="FK54" s="4">
        <f t="shared" si="79"/>
        <v>3.5336225734687972</v>
      </c>
      <c r="FL54" s="4">
        <f t="shared" si="79"/>
        <v>3.5336225734687972</v>
      </c>
      <c r="FM54" s="4">
        <f t="shared" si="79"/>
        <v>3.5336225734687972</v>
      </c>
      <c r="FN54" s="4">
        <f t="shared" si="79"/>
        <v>3.5336225734687972</v>
      </c>
      <c r="FO54" s="4">
        <f t="shared" si="79"/>
        <v>3.5336225734687972</v>
      </c>
      <c r="FP54" s="4">
        <f t="shared" si="79"/>
        <v>3.5336225734687972</v>
      </c>
      <c r="FQ54" s="4">
        <f t="shared" si="79"/>
        <v>3.5336225734687972</v>
      </c>
      <c r="FR54" s="4">
        <f t="shared" si="79"/>
        <v>3.5336225734687972</v>
      </c>
      <c r="FS54" s="4">
        <f t="shared" si="79"/>
        <v>3.5336225734687972</v>
      </c>
      <c r="FT54" s="4">
        <f t="shared" si="79"/>
        <v>3.5336225734687972</v>
      </c>
      <c r="FU54" s="4">
        <f t="shared" si="79"/>
        <v>3.5336225734687972</v>
      </c>
      <c r="FV54" s="4">
        <f t="shared" si="79"/>
        <v>3.5336225734687972</v>
      </c>
      <c r="FW54" s="4">
        <f t="shared" si="79"/>
        <v>3.5336225734687972</v>
      </c>
      <c r="FX54" s="4">
        <f t="shared" si="79"/>
        <v>3.5336225734687972</v>
      </c>
      <c r="FY54" s="4">
        <f t="shared" si="79"/>
        <v>3.5336225734687972</v>
      </c>
      <c r="FZ54" s="4">
        <f t="shared" si="79"/>
        <v>3.5336225734687972</v>
      </c>
      <c r="GA54" s="4">
        <f t="shared" si="79"/>
        <v>3.5336225734687972</v>
      </c>
      <c r="GB54" s="4">
        <f t="shared" si="79"/>
        <v>3.5336225734687972</v>
      </c>
      <c r="GC54" s="4"/>
      <c r="GD54" s="4"/>
      <c r="GE54" s="4"/>
      <c r="GF54" s="4"/>
      <c r="GG54" s="4"/>
      <c r="GH54" s="4">
        <f>SUM($E$53:$FZ$53)/177</f>
        <v>3.5535865428104287</v>
      </c>
      <c r="GI54" s="84"/>
    </row>
    <row r="55" spans="1:256" ht="27" customHeight="1">
      <c r="B55" s="33" t="s">
        <v>586</v>
      </c>
      <c r="E55" s="24">
        <f t="shared" ref="E55:BP55" si="80">+E27/(E18-E17)</f>
        <v>8.1872329310668679</v>
      </c>
      <c r="F55" s="24">
        <f t="shared" si="80"/>
        <v>7.4154494635619113</v>
      </c>
      <c r="G55" s="24">
        <f t="shared" si="80"/>
        <v>10.246357214047018</v>
      </c>
      <c r="H55" s="24">
        <f t="shared" si="80"/>
        <v>4.6041809245318239</v>
      </c>
      <c r="I55" s="24">
        <f t="shared" si="80"/>
        <v>1.3344402055384057</v>
      </c>
      <c r="J55" s="24">
        <f t="shared" si="80"/>
        <v>3.0619252634400262</v>
      </c>
      <c r="K55" s="24">
        <f t="shared" si="80"/>
        <v>12.945823438350214</v>
      </c>
      <c r="L55" s="24">
        <f t="shared" si="80"/>
        <v>3.8331866714155685</v>
      </c>
      <c r="M55" s="24">
        <f t="shared" si="80"/>
        <v>3.3860027180837506</v>
      </c>
      <c r="N55" s="24">
        <f t="shared" si="80"/>
        <v>9.2936517318832017</v>
      </c>
      <c r="O55" s="24">
        <f t="shared" si="80"/>
        <v>18.510402946388425</v>
      </c>
      <c r="P55" s="24">
        <f t="shared" si="80"/>
        <v>8.4724133060749622</v>
      </c>
      <c r="Q55" s="24">
        <f t="shared" si="80"/>
        <v>7.2277278646035654</v>
      </c>
      <c r="R55" s="24">
        <f t="shared" si="80"/>
        <v>2.3722675276752767</v>
      </c>
      <c r="S55" s="24">
        <f t="shared" si="80"/>
        <v>6.6784137319100108</v>
      </c>
      <c r="T55" s="24">
        <f t="shared" si="80"/>
        <v>2.4268588547293977</v>
      </c>
      <c r="U55" s="24">
        <f t="shared" si="80"/>
        <v>3.5548108232473372</v>
      </c>
      <c r="V55" s="24">
        <f t="shared" si="80"/>
        <v>1.9895521461103187</v>
      </c>
      <c r="W55" s="24">
        <f t="shared" si="80"/>
        <v>1.5082825422509887</v>
      </c>
      <c r="X55" s="24">
        <f t="shared" si="80"/>
        <v>2.1545979213841955</v>
      </c>
      <c r="Y55" s="24">
        <f t="shared" si="80"/>
        <v>1.4735688185140072</v>
      </c>
      <c r="Z55" s="24">
        <f t="shared" si="80"/>
        <v>2.0433688699360344</v>
      </c>
      <c r="AA55" s="24">
        <f t="shared" si="80"/>
        <v>2.126414629011399</v>
      </c>
      <c r="AB55" s="24">
        <f>+AB27/(AB18-AB17)</f>
        <v>2.1738589880584143</v>
      </c>
      <c r="AC55" s="24">
        <f t="shared" si="80"/>
        <v>5.2404076477908008</v>
      </c>
      <c r="AD55" s="24">
        <f t="shared" si="80"/>
        <v>6.5592652879764746</v>
      </c>
      <c r="AE55" s="24">
        <f t="shared" si="80"/>
        <v>5.497380896257301</v>
      </c>
      <c r="AF55" s="24">
        <f t="shared" si="80"/>
        <v>4.0146030185876853</v>
      </c>
      <c r="AG55" s="24">
        <f t="shared" si="80"/>
        <v>2.4068106239880436</v>
      </c>
      <c r="AH55" s="24">
        <f t="shared" si="80"/>
        <v>2.26810041573393</v>
      </c>
      <c r="AI55" s="24">
        <f t="shared" si="80"/>
        <v>2.8798235728833084</v>
      </c>
      <c r="AJ55" s="24">
        <f t="shared" si="80"/>
        <v>4.743526203297618</v>
      </c>
      <c r="AK55" s="24">
        <f t="shared" si="80"/>
        <v>3.0707514585161859</v>
      </c>
      <c r="AL55" s="24">
        <f t="shared" si="80"/>
        <v>4.2387013306182633</v>
      </c>
      <c r="AM55" s="24">
        <f t="shared" si="80"/>
        <v>2.0121422265257882</v>
      </c>
      <c r="AN55" s="24">
        <f t="shared" si="80"/>
        <v>3.9292307692307693</v>
      </c>
      <c r="AO55" s="24">
        <f t="shared" si="80"/>
        <v>4382.3018181818179</v>
      </c>
      <c r="AP55" s="24">
        <f t="shared" si="80"/>
        <v>2.8758132788793676</v>
      </c>
      <c r="AQ55" s="24">
        <f t="shared" si="80"/>
        <v>6.6152360215504009</v>
      </c>
      <c r="AR55" s="24">
        <f t="shared" si="80"/>
        <v>9.9034140656158236</v>
      </c>
      <c r="AS55" s="24">
        <f t="shared" si="80"/>
        <v>1.9719901459532445</v>
      </c>
      <c r="AT55" s="24">
        <f t="shared" si="80"/>
        <v>6.7802026735888514</v>
      </c>
      <c r="AU55" s="24">
        <f t="shared" si="80"/>
        <v>5.4566302554008574</v>
      </c>
      <c r="AV55" s="24">
        <f t="shared" si="80"/>
        <v>3.4787511896214918</v>
      </c>
      <c r="AW55" s="24">
        <f t="shared" si="80"/>
        <v>3.9926605599011942</v>
      </c>
      <c r="AX55" s="24">
        <f t="shared" si="80"/>
        <v>2.687272414977671</v>
      </c>
      <c r="AY55" s="24">
        <f t="shared" si="80"/>
        <v>3.5037949352350459</v>
      </c>
      <c r="AZ55" s="24">
        <f t="shared" si="80"/>
        <v>0.36472283709320397</v>
      </c>
      <c r="BA55" s="24">
        <f t="shared" si="80"/>
        <v>2.7883300148911605</v>
      </c>
      <c r="BB55" s="24">
        <f t="shared" si="80"/>
        <v>6.5967014207078618</v>
      </c>
      <c r="BC55" s="24">
        <f t="shared" si="80"/>
        <v>5.285161157618103</v>
      </c>
      <c r="BD55" s="24">
        <f t="shared" si="80"/>
        <v>5.0674365673436021</v>
      </c>
      <c r="BE55" s="24">
        <f t="shared" si="80"/>
        <v>4.0573412838350489</v>
      </c>
      <c r="BF55" s="24">
        <f t="shared" si="80"/>
        <v>3.7801820017220389</v>
      </c>
      <c r="BG55" s="24">
        <f t="shared" si="80"/>
        <v>5.1014674901944925</v>
      </c>
      <c r="BH55" s="24">
        <f t="shared" si="80"/>
        <v>4.3046078100082408</v>
      </c>
      <c r="BI55" s="24">
        <f t="shared" si="80"/>
        <v>2.4246837491917632</v>
      </c>
      <c r="BJ55" s="24">
        <f t="shared" si="80"/>
        <v>3.7240198843745622</v>
      </c>
      <c r="BK55" s="24">
        <f t="shared" si="80"/>
        <v>1.9615112661307943</v>
      </c>
      <c r="BL55" s="24">
        <f t="shared" si="80"/>
        <v>4.8246128957707421</v>
      </c>
      <c r="BM55" s="24">
        <f t="shared" si="80"/>
        <v>5.0552623894133184</v>
      </c>
      <c r="BN55" s="24">
        <f t="shared" si="80"/>
        <v>1.9704182926829268</v>
      </c>
      <c r="BO55" s="24">
        <f t="shared" si="80"/>
        <v>1.3383406140031548</v>
      </c>
      <c r="BP55" s="24">
        <f t="shared" si="80"/>
        <v>3.3403517804517233</v>
      </c>
      <c r="BQ55" s="24">
        <f t="shared" ref="BQ55:EB55" si="81">+BQ27/(BQ18-BQ17)</f>
        <v>3.3614571875235439</v>
      </c>
      <c r="BR55" s="24">
        <f t="shared" si="81"/>
        <v>5.4228563040869986</v>
      </c>
      <c r="BS55" s="24">
        <f t="shared" si="81"/>
        <v>4.8427861334327851</v>
      </c>
      <c r="BT55" s="24">
        <f t="shared" si="81"/>
        <v>3.5852071396731864</v>
      </c>
      <c r="BU55" s="24">
        <f t="shared" si="81"/>
        <v>2.1389299877482593</v>
      </c>
      <c r="BV55" s="24">
        <f t="shared" si="81"/>
        <v>3.1219211640618987</v>
      </c>
      <c r="BW55" s="24">
        <f t="shared" si="81"/>
        <v>3.8761582626903981</v>
      </c>
      <c r="BX55" s="24">
        <f t="shared" si="81"/>
        <v>3.8637867532305386</v>
      </c>
      <c r="BY55" s="24">
        <f t="shared" si="81"/>
        <v>3.6699059647966941</v>
      </c>
      <c r="BZ55" s="24" t="e">
        <f t="shared" si="81"/>
        <v>#DIV/0!</v>
      </c>
      <c r="CA55" s="24">
        <f t="shared" si="81"/>
        <v>3.3632009532397271</v>
      </c>
      <c r="CB55" s="24">
        <f t="shared" si="81"/>
        <v>2.5849072991481545</v>
      </c>
      <c r="CC55" s="24" t="e">
        <f t="shared" si="81"/>
        <v>#DIV/0!</v>
      </c>
      <c r="CD55" s="24">
        <f t="shared" si="81"/>
        <v>5.0656419118361891</v>
      </c>
      <c r="CE55" s="24">
        <f t="shared" si="81"/>
        <v>2.3038671968363644</v>
      </c>
      <c r="CF55" s="24">
        <f t="shared" si="81"/>
        <v>1.3255063265716009</v>
      </c>
      <c r="CG55" s="24">
        <f t="shared" si="81"/>
        <v>1.8118541878602918</v>
      </c>
      <c r="CH55" s="24">
        <f t="shared" si="81"/>
        <v>1.6089238222193321</v>
      </c>
      <c r="CI55" s="24">
        <f t="shared" si="81"/>
        <v>2.2805558266905268</v>
      </c>
      <c r="CJ55" s="24">
        <f t="shared" si="81"/>
        <v>1.3862746633260257</v>
      </c>
      <c r="CK55" s="24">
        <f t="shared" si="81"/>
        <v>3.6874373723845695</v>
      </c>
      <c r="CL55" s="24">
        <f t="shared" si="81"/>
        <v>4.2348459070392552</v>
      </c>
      <c r="CM55" s="24">
        <f t="shared" si="81"/>
        <v>3.8691902990119735</v>
      </c>
      <c r="CN55" s="24">
        <f t="shared" si="81"/>
        <v>6.0372691321541874</v>
      </c>
      <c r="CO55" s="24">
        <f t="shared" si="81"/>
        <v>3.5042093031144761</v>
      </c>
      <c r="CP55" s="24">
        <f t="shared" si="81"/>
        <v>4.4833673663268625</v>
      </c>
      <c r="CQ55" s="24">
        <f t="shared" si="81"/>
        <v>4.2528642486865458</v>
      </c>
      <c r="CR55" s="24">
        <f t="shared" si="81"/>
        <v>4.6937401373981178</v>
      </c>
      <c r="CS55" s="24">
        <f t="shared" si="81"/>
        <v>7.3463462288164747</v>
      </c>
      <c r="CT55" s="24">
        <f t="shared" si="81"/>
        <v>5.5415706806282721</v>
      </c>
      <c r="CU55" s="24">
        <f t="shared" si="81"/>
        <v>2.8683582488496859</v>
      </c>
      <c r="CV55" s="24">
        <f t="shared" si="81"/>
        <v>3.567020858524788</v>
      </c>
      <c r="CW55" s="24">
        <f t="shared" si="81"/>
        <v>1.8030127469340904</v>
      </c>
      <c r="CX55" s="24">
        <f t="shared" si="81"/>
        <v>0.91863205706525985</v>
      </c>
      <c r="CY55" s="24">
        <f t="shared" si="81"/>
        <v>1.7450250986016493</v>
      </c>
      <c r="CZ55" s="24">
        <f t="shared" si="81"/>
        <v>1.2553718900328683</v>
      </c>
      <c r="DA55" s="24">
        <f t="shared" si="81"/>
        <v>1.668792596552185</v>
      </c>
      <c r="DB55" s="24">
        <f t="shared" si="81"/>
        <v>4.7179046008665457</v>
      </c>
      <c r="DC55" s="24">
        <f t="shared" si="81"/>
        <v>2.6172684910228883</v>
      </c>
      <c r="DD55" s="24">
        <f t="shared" si="81"/>
        <v>2.8162412322274881</v>
      </c>
      <c r="DE55" s="24">
        <f t="shared" si="81"/>
        <v>2.7165228651768536</v>
      </c>
      <c r="DF55" s="24">
        <f t="shared" si="81"/>
        <v>1.113722639399265</v>
      </c>
      <c r="DG55" s="24">
        <f t="shared" si="81"/>
        <v>2.4739457831325304</v>
      </c>
      <c r="DH55" s="24">
        <f t="shared" si="81"/>
        <v>3.46488011640565</v>
      </c>
      <c r="DI55" s="24" t="e">
        <f t="shared" si="81"/>
        <v>#DIV/0!</v>
      </c>
      <c r="DJ55" s="24">
        <f t="shared" si="81"/>
        <v>3.4406024792433523</v>
      </c>
      <c r="DK55" s="24">
        <f t="shared" si="81"/>
        <v>2.5932647291409316</v>
      </c>
      <c r="DL55" s="24">
        <f t="shared" si="81"/>
        <v>2.5497867558801746</v>
      </c>
      <c r="DM55" s="24">
        <f t="shared" si="81"/>
        <v>2.8440283157038242</v>
      </c>
      <c r="DN55" s="24">
        <f t="shared" si="81"/>
        <v>3.5675271125704455</v>
      </c>
      <c r="DO55" s="24">
        <f t="shared" si="81"/>
        <v>2.8128583009496357</v>
      </c>
      <c r="DP55" s="24">
        <f t="shared" si="81"/>
        <v>3.4836524172727095</v>
      </c>
      <c r="DQ55" s="24">
        <f t="shared" si="81"/>
        <v>3.7062392040915109</v>
      </c>
      <c r="DR55" s="24">
        <f t="shared" si="81"/>
        <v>2.1358034494806719</v>
      </c>
      <c r="DS55" s="24">
        <f t="shared" si="81"/>
        <v>2.3582667573742717</v>
      </c>
      <c r="DT55" s="24">
        <f t="shared" si="81"/>
        <v>4.6505597035768149</v>
      </c>
      <c r="DU55" s="24">
        <f t="shared" si="81"/>
        <v>3.9456473510401082</v>
      </c>
      <c r="DV55" s="24">
        <f t="shared" si="81"/>
        <v>1.4277651575747878</v>
      </c>
      <c r="DW55" s="24">
        <f t="shared" si="81"/>
        <v>2.1733280751243411</v>
      </c>
      <c r="DX55" s="24">
        <f t="shared" si="81"/>
        <v>3.6988679029304032</v>
      </c>
      <c r="DY55" s="24">
        <f t="shared" si="81"/>
        <v>2.3971568584362504</v>
      </c>
      <c r="DZ55" s="24">
        <f t="shared" si="81"/>
        <v>2.9509420289855073</v>
      </c>
      <c r="EA55" s="24">
        <f t="shared" si="81"/>
        <v>3.4120031978072181</v>
      </c>
      <c r="EB55" s="24">
        <f t="shared" si="81"/>
        <v>2.7256661321532603</v>
      </c>
      <c r="EC55" s="24">
        <f t="shared" ref="EC55:ES55" si="82">+EC27/(EC18-EC17)</f>
        <v>2.8130818672815137</v>
      </c>
      <c r="ED55" s="24">
        <f t="shared" si="82"/>
        <v>2.7541920354526992</v>
      </c>
      <c r="EE55" s="24">
        <f t="shared" si="82"/>
        <v>2.1602642876522129</v>
      </c>
      <c r="EF55" s="24">
        <f t="shared" si="82"/>
        <v>7.6181151426003106</v>
      </c>
      <c r="EG55" s="24">
        <f t="shared" si="82"/>
        <v>2.333657517469923</v>
      </c>
      <c r="EH55" s="24">
        <f t="shared" si="82"/>
        <v>2.9391537509467422</v>
      </c>
      <c r="EI55" s="24">
        <f t="shared" si="82"/>
        <v>2.4462609287816881</v>
      </c>
      <c r="EJ55" s="24">
        <f t="shared" si="82"/>
        <v>3.2030841425703898</v>
      </c>
      <c r="EK55" s="24">
        <f t="shared" si="82"/>
        <v>7.1831876283730702</v>
      </c>
      <c r="EL55" s="24">
        <f t="shared" si="82"/>
        <v>2.8051913742860477</v>
      </c>
      <c r="EM55" s="24">
        <f t="shared" si="82"/>
        <v>2.1467921627684441</v>
      </c>
      <c r="EN55" s="24">
        <f t="shared" si="82"/>
        <v>2.9783900268367089</v>
      </c>
      <c r="EO55" s="24">
        <f t="shared" si="82"/>
        <v>2.3143726259036885</v>
      </c>
      <c r="EP55" s="24">
        <f t="shared" si="82"/>
        <v>5.2976069237381074</v>
      </c>
      <c r="EQ55" s="24">
        <f t="shared" si="82"/>
        <v>3.6535028596249908</v>
      </c>
      <c r="ER55" s="24">
        <f t="shared" si="82"/>
        <v>2.4737026673700147</v>
      </c>
      <c r="ES55" s="24">
        <f t="shared" si="82"/>
        <v>6.0177298135815347</v>
      </c>
      <c r="ET55" s="24">
        <f>+ET27/(ET18-ET17)</f>
        <v>2.5560715044363467</v>
      </c>
      <c r="EU55" s="24">
        <f>+EU27/(EU18-EU17)</f>
        <v>3.0203123339065185</v>
      </c>
      <c r="EV55" s="24">
        <f>+EV27/(EV18-EV17)</f>
        <v>4.6843861909055775</v>
      </c>
      <c r="EW55" s="24">
        <f>+EW27/(EW18-EW17)</f>
        <v>8.5327389133336631</v>
      </c>
      <c r="EX55" s="24">
        <v>0</v>
      </c>
      <c r="EY55" s="24">
        <f t="shared" ref="EY55:FZ55" si="83">+EY27/(EY18-EY17)</f>
        <v>3.8711920877025738</v>
      </c>
      <c r="EZ55" s="24">
        <f t="shared" si="83"/>
        <v>3.4215708442483574</v>
      </c>
      <c r="FA55" s="24">
        <f t="shared" si="83"/>
        <v>1.8127946432826576</v>
      </c>
      <c r="FB55" s="24">
        <f t="shared" si="83"/>
        <v>1.7960566583953681</v>
      </c>
      <c r="FC55" s="24">
        <f t="shared" si="83"/>
        <v>4.8514779817307767</v>
      </c>
      <c r="FD55" s="24">
        <f t="shared" si="83"/>
        <v>3.0767800757925352</v>
      </c>
      <c r="FE55" s="24">
        <f t="shared" si="83"/>
        <v>11.941997395126716</v>
      </c>
      <c r="FF55" s="24">
        <f t="shared" si="83"/>
        <v>2.8726778783958604</v>
      </c>
      <c r="FG55" s="24">
        <f t="shared" si="83"/>
        <v>1.9374520397330908</v>
      </c>
      <c r="FH55" s="24">
        <f t="shared" si="83"/>
        <v>3.1219266352386565</v>
      </c>
      <c r="FI55" s="24">
        <f t="shared" si="83"/>
        <v>1.4338599386937043</v>
      </c>
      <c r="FJ55" s="24">
        <f t="shared" si="83"/>
        <v>2.0941597672420524</v>
      </c>
      <c r="FK55" s="24">
        <f t="shared" si="83"/>
        <v>3.9224502303192592</v>
      </c>
      <c r="FL55" s="24">
        <f t="shared" si="83"/>
        <v>3.1331259849490927</v>
      </c>
      <c r="FM55" s="24">
        <f t="shared" si="83"/>
        <v>2.5722910216718264</v>
      </c>
      <c r="FN55" s="24">
        <f t="shared" si="83"/>
        <v>3.9498515680573547</v>
      </c>
      <c r="FO55" s="24">
        <f t="shared" si="83"/>
        <v>3.3062217659868205</v>
      </c>
      <c r="FP55" s="24">
        <f t="shared" si="83"/>
        <v>7.5825299713678769</v>
      </c>
      <c r="FQ55" s="24">
        <f t="shared" si="83"/>
        <v>4.2515675319866704</v>
      </c>
      <c r="FR55" s="24">
        <f t="shared" si="83"/>
        <v>5.5046261518721566</v>
      </c>
      <c r="FS55" s="24">
        <f t="shared" si="83"/>
        <v>2.0132194776640677</v>
      </c>
      <c r="FT55" s="24">
        <f t="shared" si="83"/>
        <v>1.3162522599560225</v>
      </c>
      <c r="FU55" s="24">
        <f t="shared" si="83"/>
        <v>1.9176171399744799</v>
      </c>
      <c r="FV55" s="24">
        <f t="shared" si="83"/>
        <v>1.9684899954524784</v>
      </c>
      <c r="FW55" s="24">
        <f t="shared" si="83"/>
        <v>2.8923506225762212</v>
      </c>
      <c r="FX55" s="24">
        <f t="shared" si="83"/>
        <v>2.8075801482090097</v>
      </c>
      <c r="FY55" s="24">
        <f t="shared" si="83"/>
        <v>2.116777244494636</v>
      </c>
      <c r="FZ55" s="24">
        <f t="shared" si="83"/>
        <v>1.8094718631675155</v>
      </c>
      <c r="GA55" s="24">
        <f>+GA27/(GA18-GA17)</f>
        <v>4.2684092544928758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5.3158563807817636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0.21909999999999999</v>
      </c>
      <c r="F57" s="6">
        <f t="shared" si="87"/>
        <v>0.21779999999999999</v>
      </c>
      <c r="G57" s="6">
        <f t="shared" si="87"/>
        <v>0.2109</v>
      </c>
      <c r="H57" s="6">
        <f t="shared" si="87"/>
        <v>0.23139999999999999</v>
      </c>
      <c r="I57" s="6">
        <f t="shared" si="87"/>
        <v>0.26879999999999998</v>
      </c>
      <c r="J57" s="6">
        <f t="shared" si="87"/>
        <v>0.32600000000000001</v>
      </c>
      <c r="K57" s="6">
        <f t="shared" si="87"/>
        <v>0.21429999999999999</v>
      </c>
      <c r="L57" s="6">
        <f t="shared" si="87"/>
        <v>0.23930000000000001</v>
      </c>
      <c r="M57" s="6">
        <f t="shared" si="87"/>
        <v>0.23630000000000001</v>
      </c>
      <c r="N57" s="6">
        <f t="shared" si="87"/>
        <v>0.22</v>
      </c>
      <c r="O57" s="6">
        <f t="shared" si="87"/>
        <v>0.21190000000000001</v>
      </c>
      <c r="P57" s="6">
        <f t="shared" si="87"/>
        <v>0.21609999999999999</v>
      </c>
      <c r="Q57" s="6">
        <f t="shared" si="87"/>
        <v>0.2205</v>
      </c>
      <c r="R57" s="6">
        <f t="shared" si="87"/>
        <v>0.27900000000000003</v>
      </c>
      <c r="S57" s="6">
        <f t="shared" si="87"/>
        <v>0.2301</v>
      </c>
      <c r="T57" s="6">
        <f t="shared" si="87"/>
        <v>0.27960000000000002</v>
      </c>
      <c r="U57" s="6">
        <f t="shared" si="87"/>
        <v>0.24179999999999999</v>
      </c>
      <c r="V57" s="6">
        <f t="shared" si="87"/>
        <v>0.36499999999999999</v>
      </c>
      <c r="W57" s="6">
        <f t="shared" si="87"/>
        <v>0.39340000000000003</v>
      </c>
      <c r="X57" s="6">
        <f t="shared" si="87"/>
        <v>0.3397</v>
      </c>
      <c r="Y57" s="6">
        <f t="shared" si="87"/>
        <v>0.46899999999999997</v>
      </c>
      <c r="Z57" s="6">
        <f t="shared" si="87"/>
        <v>0.35070000000000001</v>
      </c>
      <c r="AA57" s="6">
        <f t="shared" si="87"/>
        <v>0.37680000000000002</v>
      </c>
      <c r="AB57" s="6">
        <f t="shared" si="87"/>
        <v>0.24940000000000001</v>
      </c>
      <c r="AC57" s="6">
        <f t="shared" si="87"/>
        <v>0.2301</v>
      </c>
      <c r="AD57" s="6">
        <f t="shared" si="87"/>
        <v>0.2364</v>
      </c>
      <c r="AE57" s="6">
        <f t="shared" si="87"/>
        <v>0.23180000000000001</v>
      </c>
      <c r="AF57" s="6">
        <f t="shared" si="87"/>
        <v>0.22409999999999999</v>
      </c>
      <c r="AG57" s="6">
        <f t="shared" si="87"/>
        <v>0.28870000000000001</v>
      </c>
      <c r="AH57" s="6">
        <f t="shared" si="87"/>
        <v>0.28199999999999997</v>
      </c>
      <c r="AI57" s="6">
        <f t="shared" si="87"/>
        <v>0.25090000000000001</v>
      </c>
      <c r="AJ57" s="6">
        <f t="shared" si="87"/>
        <v>0.23580000000000001</v>
      </c>
      <c r="AK57" s="6">
        <f t="shared" si="87"/>
        <v>0.25679999999999997</v>
      </c>
      <c r="AL57" s="6">
        <f t="shared" si="87"/>
        <v>0.23039999999999999</v>
      </c>
      <c r="AM57" s="6">
        <f t="shared" si="87"/>
        <v>0.27710000000000001</v>
      </c>
      <c r="AN57" s="6">
        <f t="shared" si="87"/>
        <v>0.33889999999999998</v>
      </c>
      <c r="AO57" s="6">
        <f t="shared" si="87"/>
        <v>0.3407</v>
      </c>
      <c r="AP57" s="6">
        <f t="shared" si="87"/>
        <v>0.25019999999999998</v>
      </c>
      <c r="AQ57" s="6">
        <f t="shared" si="87"/>
        <v>0.2631</v>
      </c>
      <c r="AR57" s="6">
        <f t="shared" si="87"/>
        <v>0.2117</v>
      </c>
      <c r="AS57" s="6">
        <f t="shared" si="87"/>
        <v>0.26569999999999999</v>
      </c>
      <c r="AT57" s="6">
        <f t="shared" si="87"/>
        <v>0.2213</v>
      </c>
      <c r="AU57" s="6">
        <f t="shared" si="87"/>
        <v>0.22159999999999999</v>
      </c>
      <c r="AV57" s="6">
        <f t="shared" si="87"/>
        <v>0.23899999999999999</v>
      </c>
      <c r="AW57" s="6">
        <f t="shared" si="87"/>
        <v>0.53220000000000001</v>
      </c>
      <c r="AX57" s="6">
        <f t="shared" si="87"/>
        <v>0.2616</v>
      </c>
      <c r="AY57" s="6">
        <f t="shared" si="87"/>
        <v>0.29289999999999999</v>
      </c>
      <c r="AZ57" s="6">
        <f t="shared" si="87"/>
        <v>0.75429999999999997</v>
      </c>
      <c r="BA57" s="6">
        <f t="shared" si="87"/>
        <v>0.2641</v>
      </c>
      <c r="BB57" s="6">
        <f t="shared" si="87"/>
        <v>0.22090000000000001</v>
      </c>
      <c r="BC57" s="6">
        <f t="shared" si="87"/>
        <v>0.22900000000000001</v>
      </c>
      <c r="BD57" s="6">
        <f t="shared" si="87"/>
        <v>0.2266</v>
      </c>
      <c r="BE57" s="6">
        <f t="shared" si="87"/>
        <v>0.2326</v>
      </c>
      <c r="BF57" s="6">
        <f t="shared" si="87"/>
        <v>0.24540000000000001</v>
      </c>
      <c r="BG57" s="6">
        <f t="shared" si="87"/>
        <v>0.2271</v>
      </c>
      <c r="BH57" s="6">
        <f t="shared" si="87"/>
        <v>0.2341</v>
      </c>
      <c r="BI57" s="6">
        <f t="shared" si="87"/>
        <v>0.34749999999999998</v>
      </c>
      <c r="BJ57" s="6">
        <f t="shared" si="87"/>
        <v>0.23769999999999999</v>
      </c>
      <c r="BK57" s="6">
        <f t="shared" si="87"/>
        <v>0.29149999999999998</v>
      </c>
      <c r="BL57" s="6">
        <f t="shared" si="87"/>
        <v>0.2293</v>
      </c>
      <c r="BM57" s="6">
        <f t="shared" si="87"/>
        <v>0.23019999999999999</v>
      </c>
      <c r="BN57" s="6">
        <f t="shared" si="87"/>
        <v>0.26400000000000001</v>
      </c>
      <c r="BO57" s="6">
        <f t="shared" si="87"/>
        <v>0.32829999999999998</v>
      </c>
      <c r="BP57" s="6">
        <f t="shared" si="87"/>
        <v>0.24540000000000001</v>
      </c>
      <c r="BQ57" s="6">
        <f t="shared" ref="BQ57:EB57" si="88">ROUND(BQ51/BQ25,4)</f>
        <v>0.2354</v>
      </c>
      <c r="BR57" s="6">
        <f t="shared" si="88"/>
        <v>0.23769999999999999</v>
      </c>
      <c r="BS57" s="6">
        <f t="shared" si="88"/>
        <v>0.22339999999999999</v>
      </c>
      <c r="BT57" s="6">
        <f t="shared" si="88"/>
        <v>0.24030000000000001</v>
      </c>
      <c r="BU57" s="6">
        <f t="shared" si="88"/>
        <v>0.2417</v>
      </c>
      <c r="BV57" s="6">
        <f t="shared" si="88"/>
        <v>0.26029999999999998</v>
      </c>
      <c r="BW57" s="6">
        <f t="shared" si="88"/>
        <v>0.26679999999999998</v>
      </c>
      <c r="BX57" s="6">
        <f t="shared" si="88"/>
        <v>0.23780000000000001</v>
      </c>
      <c r="BY57" s="6">
        <f t="shared" si="88"/>
        <v>0.24679999999999999</v>
      </c>
      <c r="BZ57" s="6">
        <f t="shared" si="88"/>
        <v>2.4043000000000001</v>
      </c>
      <c r="CA57" s="6">
        <f t="shared" si="88"/>
        <v>0.24909999999999999</v>
      </c>
      <c r="CB57" s="6">
        <f t="shared" si="88"/>
        <v>0.3165</v>
      </c>
      <c r="CC57" s="6">
        <f t="shared" si="88"/>
        <v>0.37619999999999998</v>
      </c>
      <c r="CD57" s="6">
        <f t="shared" si="88"/>
        <v>0.22520000000000001</v>
      </c>
      <c r="CE57" s="6">
        <f t="shared" si="88"/>
        <v>0.28710000000000002</v>
      </c>
      <c r="CF57" s="6">
        <f t="shared" si="88"/>
        <v>0.28460000000000002</v>
      </c>
      <c r="CG57" s="6">
        <f t="shared" si="88"/>
        <v>0.29199999999999998</v>
      </c>
      <c r="CH57" s="6">
        <f t="shared" si="88"/>
        <v>0.32400000000000001</v>
      </c>
      <c r="CI57" s="6">
        <f t="shared" si="88"/>
        <v>0.28310000000000002</v>
      </c>
      <c r="CJ57" s="6">
        <f t="shared" si="88"/>
        <v>0.34439999999999998</v>
      </c>
      <c r="CK57" s="6">
        <f t="shared" si="88"/>
        <v>0.27379999999999999</v>
      </c>
      <c r="CL57" s="6">
        <f t="shared" si="88"/>
        <v>0.21640000000000001</v>
      </c>
      <c r="CM57" s="6">
        <f t="shared" si="88"/>
        <v>0.23449999999999999</v>
      </c>
      <c r="CN57" s="6">
        <f t="shared" si="88"/>
        <v>0.22520000000000001</v>
      </c>
      <c r="CO57" s="6">
        <f t="shared" si="88"/>
        <v>0.2447</v>
      </c>
      <c r="CP57" s="6">
        <f t="shared" si="88"/>
        <v>0.23100000000000001</v>
      </c>
      <c r="CQ57" s="6">
        <f t="shared" si="88"/>
        <v>0.2334</v>
      </c>
      <c r="CR57" s="6">
        <f t="shared" si="88"/>
        <v>0.23419999999999999</v>
      </c>
      <c r="CS57" s="6">
        <f t="shared" si="88"/>
        <v>0.29139999999999999</v>
      </c>
      <c r="CT57" s="6">
        <f t="shared" si="88"/>
        <v>0.2266</v>
      </c>
      <c r="CU57" s="6">
        <f t="shared" si="88"/>
        <v>0.30080000000000001</v>
      </c>
      <c r="CV57" s="6">
        <f t="shared" si="88"/>
        <v>0.24460000000000001</v>
      </c>
      <c r="CW57" s="6">
        <f t="shared" si="88"/>
        <v>0.45850000000000002</v>
      </c>
      <c r="CX57" s="6">
        <f t="shared" si="88"/>
        <v>0.35399999999999998</v>
      </c>
      <c r="CY57" s="6">
        <f t="shared" si="88"/>
        <v>0.33129999999999998</v>
      </c>
      <c r="CZ57" s="6">
        <f t="shared" si="88"/>
        <v>0.38379999999999997</v>
      </c>
      <c r="DA57" s="6">
        <f t="shared" si="88"/>
        <v>0.31269999999999998</v>
      </c>
      <c r="DB57" s="6">
        <f t="shared" si="88"/>
        <v>0.249</v>
      </c>
      <c r="DC57" s="6">
        <f t="shared" si="88"/>
        <v>0.2661</v>
      </c>
      <c r="DD57" s="6">
        <f t="shared" si="88"/>
        <v>0.26250000000000001</v>
      </c>
      <c r="DE57" s="6">
        <f t="shared" si="88"/>
        <v>0.26750000000000002</v>
      </c>
      <c r="DF57" s="6">
        <f t="shared" si="88"/>
        <v>0.46750000000000003</v>
      </c>
      <c r="DG57" s="6">
        <f t="shared" si="88"/>
        <v>0.25929999999999997</v>
      </c>
      <c r="DH57" s="6">
        <f t="shared" si="88"/>
        <v>0.21340000000000001</v>
      </c>
      <c r="DI57" s="6">
        <f t="shared" si="88"/>
        <v>0.52849999999999997</v>
      </c>
      <c r="DJ57" s="6">
        <f t="shared" si="88"/>
        <v>0.24759999999999999</v>
      </c>
      <c r="DK57" s="6">
        <f t="shared" si="88"/>
        <v>0.25929999999999997</v>
      </c>
      <c r="DL57" s="6">
        <f t="shared" si="88"/>
        <v>0.2621</v>
      </c>
      <c r="DM57" s="6">
        <f t="shared" si="88"/>
        <v>0.308</v>
      </c>
      <c r="DN57" s="6">
        <f t="shared" si="88"/>
        <v>0.2029</v>
      </c>
      <c r="DO57" s="6">
        <f t="shared" si="88"/>
        <v>0.21229999999999999</v>
      </c>
      <c r="DP57" s="6">
        <f t="shared" si="88"/>
        <v>0.27129999999999999</v>
      </c>
      <c r="DQ57" s="6">
        <f t="shared" si="88"/>
        <v>0.24740000000000001</v>
      </c>
      <c r="DR57" s="6">
        <f t="shared" si="88"/>
        <v>0.22359999999999999</v>
      </c>
      <c r="DS57" s="6">
        <f t="shared" si="88"/>
        <v>0.30859999999999999</v>
      </c>
      <c r="DT57" s="6">
        <f t="shared" si="88"/>
        <v>0.2283</v>
      </c>
      <c r="DU57" s="6">
        <f t="shared" si="88"/>
        <v>0.23569999999999999</v>
      </c>
      <c r="DV57" s="6">
        <f t="shared" si="88"/>
        <v>0.3206</v>
      </c>
      <c r="DW57" s="6">
        <f t="shared" si="88"/>
        <v>0.2989</v>
      </c>
      <c r="DX57" s="6">
        <f t="shared" si="88"/>
        <v>0.24959999999999999</v>
      </c>
      <c r="DY57" s="6">
        <f t="shared" si="88"/>
        <v>0.27279999999999999</v>
      </c>
      <c r="DZ57" s="6">
        <f t="shared" si="88"/>
        <v>0.25590000000000002</v>
      </c>
      <c r="EA57" s="6">
        <f t="shared" si="88"/>
        <v>0.24049999999999999</v>
      </c>
      <c r="EB57" s="6">
        <f t="shared" si="88"/>
        <v>0.25180000000000002</v>
      </c>
      <c r="EC57" s="6">
        <f t="shared" ref="EC57:EW57" si="89">ROUND(EC51/EC25,4)</f>
        <v>0.2616</v>
      </c>
      <c r="ED57" s="6">
        <f t="shared" si="89"/>
        <v>0.27350000000000002</v>
      </c>
      <c r="EE57" s="6">
        <f t="shared" si="89"/>
        <v>0.28260000000000002</v>
      </c>
      <c r="EF57" s="6">
        <f t="shared" si="89"/>
        <v>0.21779999999999999</v>
      </c>
      <c r="EG57" s="6">
        <f t="shared" si="89"/>
        <v>0.27100000000000002</v>
      </c>
      <c r="EH57" s="6">
        <f t="shared" si="89"/>
        <v>0.26829999999999998</v>
      </c>
      <c r="EI57" s="6">
        <f t="shared" si="89"/>
        <v>0.34300000000000003</v>
      </c>
      <c r="EJ57" s="6">
        <f t="shared" si="89"/>
        <v>0.2472</v>
      </c>
      <c r="EK57" s="6">
        <f t="shared" si="89"/>
        <v>0.2165</v>
      </c>
      <c r="EL57" s="6">
        <f t="shared" si="89"/>
        <v>0.22470000000000001</v>
      </c>
      <c r="EM57" s="6">
        <f t="shared" si="89"/>
        <v>0.2994</v>
      </c>
      <c r="EN57" s="6">
        <f t="shared" si="89"/>
        <v>0.33079999999999998</v>
      </c>
      <c r="EO57" s="6">
        <f t="shared" si="89"/>
        <v>0.27450000000000002</v>
      </c>
      <c r="EP57" s="6">
        <f t="shared" si="89"/>
        <v>0.22670000000000001</v>
      </c>
      <c r="EQ57" s="6">
        <f t="shared" si="89"/>
        <v>0.2505</v>
      </c>
      <c r="ER57" s="6">
        <f t="shared" si="89"/>
        <v>0.36820000000000003</v>
      </c>
      <c r="ES57" s="6">
        <f t="shared" si="89"/>
        <v>0.2238</v>
      </c>
      <c r="ET57" s="6">
        <f t="shared" si="89"/>
        <v>0.25679999999999997</v>
      </c>
      <c r="EU57" s="6">
        <f t="shared" si="89"/>
        <v>0.33479999999999999</v>
      </c>
      <c r="EV57" s="6">
        <f t="shared" si="89"/>
        <v>0.24629999999999999</v>
      </c>
      <c r="EW57" s="6">
        <f t="shared" si="89"/>
        <v>0.24790000000000001</v>
      </c>
      <c r="EX57" s="6">
        <v>0</v>
      </c>
      <c r="EY57" s="6">
        <f t="shared" ref="EY57:FZ57" si="90">ROUND(EY51/EY25,4)</f>
        <v>0.2492</v>
      </c>
      <c r="EZ57" s="6">
        <f t="shared" si="90"/>
        <v>0.24440000000000001</v>
      </c>
      <c r="FA57" s="6">
        <f t="shared" si="90"/>
        <v>0.29849999999999999</v>
      </c>
      <c r="FB57" s="6">
        <f t="shared" si="90"/>
        <v>0.2697</v>
      </c>
      <c r="FC57" s="6">
        <f t="shared" si="90"/>
        <v>0.22789999999999999</v>
      </c>
      <c r="FD57" s="6">
        <f t="shared" si="90"/>
        <v>0.24160000000000001</v>
      </c>
      <c r="FE57" s="6">
        <f t="shared" si="90"/>
        <v>0.23050000000000001</v>
      </c>
      <c r="FF57" s="6">
        <f t="shared" si="90"/>
        <v>0.26879999999999998</v>
      </c>
      <c r="FG57" s="6">
        <f t="shared" si="90"/>
        <v>0.25779999999999997</v>
      </c>
      <c r="FH57" s="6">
        <f t="shared" si="90"/>
        <v>0.27629999999999999</v>
      </c>
      <c r="FI57" s="6">
        <f t="shared" si="90"/>
        <v>0.28420000000000001</v>
      </c>
      <c r="FJ57" s="6">
        <f t="shared" si="90"/>
        <v>0.2954</v>
      </c>
      <c r="FK57" s="6">
        <f t="shared" si="90"/>
        <v>0.23419999999999999</v>
      </c>
      <c r="FL57" s="6">
        <f t="shared" si="90"/>
        <v>0.2477</v>
      </c>
      <c r="FM57" s="6">
        <f t="shared" si="90"/>
        <v>0.26519999999999999</v>
      </c>
      <c r="FN57" s="6">
        <f t="shared" si="90"/>
        <v>0.2336</v>
      </c>
      <c r="FO57" s="6">
        <f t="shared" si="90"/>
        <v>0.24179999999999999</v>
      </c>
      <c r="FP57" s="6">
        <f t="shared" si="90"/>
        <v>0.22839999999999999</v>
      </c>
      <c r="FQ57" s="6">
        <f t="shared" si="90"/>
        <v>0.2389</v>
      </c>
      <c r="FR57" s="6">
        <f t="shared" si="90"/>
        <v>0.22420000000000001</v>
      </c>
      <c r="FS57" s="6">
        <f t="shared" si="90"/>
        <v>0.27289999999999998</v>
      </c>
      <c r="FT57" s="6">
        <f t="shared" si="90"/>
        <v>0.27529999999999999</v>
      </c>
      <c r="FU57" s="6">
        <f t="shared" si="90"/>
        <v>0.30280000000000001</v>
      </c>
      <c r="FV57" s="6">
        <f t="shared" si="90"/>
        <v>0.2727</v>
      </c>
      <c r="FW57" s="6">
        <f t="shared" si="90"/>
        <v>0.27489999999999998</v>
      </c>
      <c r="FX57" s="6">
        <f t="shared" si="90"/>
        <v>0.30709999999999998</v>
      </c>
      <c r="FY57" s="6">
        <f t="shared" si="90"/>
        <v>0.28989999999999999</v>
      </c>
      <c r="FZ57" s="6">
        <f t="shared" si="90"/>
        <v>0.34670000000000001</v>
      </c>
      <c r="GA57" s="6">
        <f>ROUND(GA51/GA25,4)</f>
        <v>0.23100000000000001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0.2283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0.28502259887005654</v>
      </c>
      <c r="F58" s="6">
        <f t="shared" si="91"/>
        <v>0.28502259887005654</v>
      </c>
      <c r="G58" s="6">
        <f t="shared" si="91"/>
        <v>0.28502259887005654</v>
      </c>
      <c r="H58" s="6">
        <f t="shared" si="91"/>
        <v>0.28502259887005654</v>
      </c>
      <c r="I58" s="6">
        <f t="shared" si="91"/>
        <v>0.28502259887005654</v>
      </c>
      <c r="J58" s="6">
        <f t="shared" si="91"/>
        <v>0.28502259887005654</v>
      </c>
      <c r="K58" s="6">
        <f t="shared" si="91"/>
        <v>0.28502259887005654</v>
      </c>
      <c r="L58" s="6">
        <f t="shared" si="91"/>
        <v>0.28502259887005654</v>
      </c>
      <c r="M58" s="6">
        <f t="shared" si="91"/>
        <v>0.28502259887005654</v>
      </c>
      <c r="N58" s="6">
        <f t="shared" si="91"/>
        <v>0.28502259887005654</v>
      </c>
      <c r="O58" s="6">
        <f t="shared" si="91"/>
        <v>0.28502259887005654</v>
      </c>
      <c r="P58" s="6">
        <f t="shared" si="91"/>
        <v>0.28502259887005654</v>
      </c>
      <c r="Q58" s="6">
        <f t="shared" si="91"/>
        <v>0.28502259887005654</v>
      </c>
      <c r="R58" s="6">
        <f t="shared" si="91"/>
        <v>0.28502259887005654</v>
      </c>
      <c r="S58" s="6">
        <f t="shared" si="91"/>
        <v>0.28502259887005654</v>
      </c>
      <c r="T58" s="6">
        <f t="shared" si="91"/>
        <v>0.28502259887005654</v>
      </c>
      <c r="U58" s="6">
        <f t="shared" si="91"/>
        <v>0.28502259887005654</v>
      </c>
      <c r="V58" s="6">
        <f t="shared" si="91"/>
        <v>0.28502259887005654</v>
      </c>
      <c r="W58" s="6">
        <f t="shared" si="91"/>
        <v>0.28502259887005654</v>
      </c>
      <c r="X58" s="6">
        <f t="shared" si="91"/>
        <v>0.28502259887005654</v>
      </c>
      <c r="Y58" s="6">
        <f t="shared" si="91"/>
        <v>0.28502259887005654</v>
      </c>
      <c r="Z58" s="6">
        <f t="shared" si="91"/>
        <v>0.28502259887005654</v>
      </c>
      <c r="AA58" s="6">
        <f t="shared" si="91"/>
        <v>0.28502259887005654</v>
      </c>
      <c r="AB58" s="6">
        <f t="shared" si="91"/>
        <v>0.28502259887005654</v>
      </c>
      <c r="AC58" s="6">
        <f t="shared" si="91"/>
        <v>0.28502259887005654</v>
      </c>
      <c r="AD58" s="6">
        <f t="shared" si="91"/>
        <v>0.28502259887005654</v>
      </c>
      <c r="AE58" s="6">
        <f t="shared" si="91"/>
        <v>0.28502259887005654</v>
      </c>
      <c r="AF58" s="6">
        <f t="shared" si="91"/>
        <v>0.28502259887005654</v>
      </c>
      <c r="AG58" s="6">
        <f t="shared" si="91"/>
        <v>0.28502259887005654</v>
      </c>
      <c r="AH58" s="6">
        <f t="shared" si="91"/>
        <v>0.28502259887005654</v>
      </c>
      <c r="AI58" s="6">
        <f t="shared" si="91"/>
        <v>0.28502259887005654</v>
      </c>
      <c r="AJ58" s="6">
        <f t="shared" si="91"/>
        <v>0.28502259887005654</v>
      </c>
      <c r="AK58" s="6">
        <f t="shared" si="91"/>
        <v>0.28502259887005654</v>
      </c>
      <c r="AL58" s="6">
        <f t="shared" si="91"/>
        <v>0.28502259887005654</v>
      </c>
      <c r="AM58" s="6">
        <f t="shared" si="91"/>
        <v>0.28502259887005654</v>
      </c>
      <c r="AN58" s="6">
        <f t="shared" si="91"/>
        <v>0.28502259887005654</v>
      </c>
      <c r="AO58" s="6">
        <f t="shared" si="91"/>
        <v>0.28502259887005654</v>
      </c>
      <c r="AP58" s="6">
        <f t="shared" si="91"/>
        <v>0.28502259887005654</v>
      </c>
      <c r="AQ58" s="6">
        <f t="shared" si="91"/>
        <v>0.28502259887005654</v>
      </c>
      <c r="AR58" s="6">
        <f t="shared" si="91"/>
        <v>0.28502259887005654</v>
      </c>
      <c r="AS58" s="6">
        <f t="shared" si="91"/>
        <v>0.28502259887005654</v>
      </c>
      <c r="AT58" s="6">
        <f t="shared" si="91"/>
        <v>0.28502259887005654</v>
      </c>
      <c r="AU58" s="6">
        <f t="shared" si="91"/>
        <v>0.28502259887005654</v>
      </c>
      <c r="AV58" s="6">
        <f t="shared" si="91"/>
        <v>0.28502259887005654</v>
      </c>
      <c r="AW58" s="6">
        <f t="shared" si="91"/>
        <v>0.28502259887005654</v>
      </c>
      <c r="AX58" s="6">
        <f t="shared" si="91"/>
        <v>0.28502259887005654</v>
      </c>
      <c r="AY58" s="6">
        <f t="shared" si="91"/>
        <v>0.28502259887005654</v>
      </c>
      <c r="AZ58" s="6">
        <f t="shared" si="91"/>
        <v>0.28502259887005654</v>
      </c>
      <c r="BA58" s="6">
        <f t="shared" si="91"/>
        <v>0.28502259887005654</v>
      </c>
      <c r="BB58" s="6">
        <f t="shared" si="91"/>
        <v>0.28502259887005654</v>
      </c>
      <c r="BC58" s="6">
        <f t="shared" si="91"/>
        <v>0.28502259887005654</v>
      </c>
      <c r="BD58" s="6">
        <f t="shared" si="91"/>
        <v>0.28502259887005654</v>
      </c>
      <c r="BE58" s="6">
        <f t="shared" si="91"/>
        <v>0.28502259887005654</v>
      </c>
      <c r="BF58" s="6">
        <f t="shared" si="91"/>
        <v>0.28502259887005654</v>
      </c>
      <c r="BG58" s="6">
        <f t="shared" si="91"/>
        <v>0.28502259887005654</v>
      </c>
      <c r="BH58" s="6">
        <f t="shared" si="91"/>
        <v>0.28502259887005654</v>
      </c>
      <c r="BI58" s="6">
        <f t="shared" si="91"/>
        <v>0.28502259887005654</v>
      </c>
      <c r="BJ58" s="6">
        <f t="shared" si="91"/>
        <v>0.28502259887005654</v>
      </c>
      <c r="BK58" s="6">
        <f t="shared" si="91"/>
        <v>0.28502259887005654</v>
      </c>
      <c r="BL58" s="6">
        <f t="shared" si="91"/>
        <v>0.28502259887005654</v>
      </c>
      <c r="BM58" s="6">
        <f t="shared" si="91"/>
        <v>0.28502259887005654</v>
      </c>
      <c r="BN58" s="6">
        <f t="shared" si="91"/>
        <v>0.28502259887005654</v>
      </c>
      <c r="BO58" s="6">
        <f t="shared" si="91"/>
        <v>0.28502259887005654</v>
      </c>
      <c r="BP58" s="6">
        <f t="shared" si="91"/>
        <v>0.28502259887005654</v>
      </c>
      <c r="BQ58" s="6">
        <f t="shared" ref="BQ58:EB58" si="92">SUM($E$57:$FZ$57)/177</f>
        <v>0.28502259887005654</v>
      </c>
      <c r="BR58" s="6">
        <f t="shared" si="92"/>
        <v>0.28502259887005654</v>
      </c>
      <c r="BS58" s="6">
        <f t="shared" si="92"/>
        <v>0.28502259887005654</v>
      </c>
      <c r="BT58" s="6">
        <f t="shared" si="92"/>
        <v>0.28502259887005654</v>
      </c>
      <c r="BU58" s="6">
        <f t="shared" si="92"/>
        <v>0.28502259887005654</v>
      </c>
      <c r="BV58" s="6">
        <f t="shared" si="92"/>
        <v>0.28502259887005654</v>
      </c>
      <c r="BW58" s="6">
        <f t="shared" si="92"/>
        <v>0.28502259887005654</v>
      </c>
      <c r="BX58" s="6">
        <f t="shared" si="92"/>
        <v>0.28502259887005654</v>
      </c>
      <c r="BY58" s="6">
        <f t="shared" si="92"/>
        <v>0.28502259887005654</v>
      </c>
      <c r="BZ58" s="6">
        <f t="shared" si="92"/>
        <v>0.28502259887005654</v>
      </c>
      <c r="CA58" s="6">
        <f t="shared" si="92"/>
        <v>0.28502259887005654</v>
      </c>
      <c r="CB58" s="6">
        <f t="shared" si="92"/>
        <v>0.28502259887005654</v>
      </c>
      <c r="CC58" s="6">
        <f t="shared" si="92"/>
        <v>0.28502259887005654</v>
      </c>
      <c r="CD58" s="6">
        <f t="shared" si="92"/>
        <v>0.28502259887005654</v>
      </c>
      <c r="CE58" s="6">
        <f t="shared" si="92"/>
        <v>0.28502259887005654</v>
      </c>
      <c r="CF58" s="6">
        <f t="shared" si="92"/>
        <v>0.28502259887005654</v>
      </c>
      <c r="CG58" s="6">
        <f t="shared" si="92"/>
        <v>0.28502259887005654</v>
      </c>
      <c r="CH58" s="6">
        <f t="shared" si="92"/>
        <v>0.28502259887005654</v>
      </c>
      <c r="CI58" s="6">
        <f t="shared" si="92"/>
        <v>0.28502259887005654</v>
      </c>
      <c r="CJ58" s="6">
        <f t="shared" si="92"/>
        <v>0.28502259887005654</v>
      </c>
      <c r="CK58" s="6">
        <f t="shared" si="92"/>
        <v>0.28502259887005654</v>
      </c>
      <c r="CL58" s="6">
        <f t="shared" si="92"/>
        <v>0.28502259887005654</v>
      </c>
      <c r="CM58" s="6">
        <f t="shared" si="92"/>
        <v>0.28502259887005654</v>
      </c>
      <c r="CN58" s="6">
        <f t="shared" si="92"/>
        <v>0.28502259887005654</v>
      </c>
      <c r="CO58" s="6">
        <f t="shared" si="92"/>
        <v>0.28502259887005654</v>
      </c>
      <c r="CP58" s="6">
        <f t="shared" si="92"/>
        <v>0.28502259887005654</v>
      </c>
      <c r="CQ58" s="6">
        <f t="shared" si="92"/>
        <v>0.28502259887005654</v>
      </c>
      <c r="CR58" s="6">
        <f t="shared" si="92"/>
        <v>0.28502259887005654</v>
      </c>
      <c r="CS58" s="6">
        <f t="shared" si="92"/>
        <v>0.28502259887005654</v>
      </c>
      <c r="CT58" s="6">
        <f t="shared" si="92"/>
        <v>0.28502259887005654</v>
      </c>
      <c r="CU58" s="6">
        <f t="shared" si="92"/>
        <v>0.28502259887005654</v>
      </c>
      <c r="CV58" s="6">
        <f t="shared" si="92"/>
        <v>0.28502259887005654</v>
      </c>
      <c r="CW58" s="6">
        <f t="shared" si="92"/>
        <v>0.28502259887005654</v>
      </c>
      <c r="CX58" s="6">
        <f t="shared" si="92"/>
        <v>0.28502259887005654</v>
      </c>
      <c r="CY58" s="6">
        <f t="shared" si="92"/>
        <v>0.28502259887005654</v>
      </c>
      <c r="CZ58" s="6">
        <f t="shared" si="92"/>
        <v>0.28502259887005654</v>
      </c>
      <c r="DA58" s="6">
        <f t="shared" si="92"/>
        <v>0.28502259887005654</v>
      </c>
      <c r="DB58" s="6">
        <f t="shared" si="92"/>
        <v>0.28502259887005654</v>
      </c>
      <c r="DC58" s="6">
        <f t="shared" si="92"/>
        <v>0.28502259887005654</v>
      </c>
      <c r="DD58" s="6">
        <f t="shared" si="92"/>
        <v>0.28502259887005654</v>
      </c>
      <c r="DE58" s="6">
        <f t="shared" si="92"/>
        <v>0.28502259887005654</v>
      </c>
      <c r="DF58" s="6">
        <f t="shared" si="92"/>
        <v>0.28502259887005654</v>
      </c>
      <c r="DG58" s="6">
        <f t="shared" si="92"/>
        <v>0.28502259887005654</v>
      </c>
      <c r="DH58" s="6">
        <f t="shared" si="92"/>
        <v>0.28502259887005654</v>
      </c>
      <c r="DI58" s="6">
        <f t="shared" si="92"/>
        <v>0.28502259887005654</v>
      </c>
      <c r="DJ58" s="6">
        <f t="shared" si="92"/>
        <v>0.28502259887005654</v>
      </c>
      <c r="DK58" s="6">
        <f t="shared" si="92"/>
        <v>0.28502259887005654</v>
      </c>
      <c r="DL58" s="6">
        <f t="shared" si="92"/>
        <v>0.28502259887005654</v>
      </c>
      <c r="DM58" s="6">
        <f t="shared" si="92"/>
        <v>0.28502259887005654</v>
      </c>
      <c r="DN58" s="6">
        <f t="shared" si="92"/>
        <v>0.28502259887005654</v>
      </c>
      <c r="DO58" s="6">
        <f t="shared" si="92"/>
        <v>0.28502259887005654</v>
      </c>
      <c r="DP58" s="6">
        <f t="shared" si="92"/>
        <v>0.28502259887005654</v>
      </c>
      <c r="DQ58" s="6">
        <f t="shared" si="92"/>
        <v>0.28502259887005654</v>
      </c>
      <c r="DR58" s="6">
        <f t="shared" si="92"/>
        <v>0.28502259887005654</v>
      </c>
      <c r="DS58" s="6">
        <f t="shared" si="92"/>
        <v>0.28502259887005654</v>
      </c>
      <c r="DT58" s="6">
        <f t="shared" si="92"/>
        <v>0.28502259887005654</v>
      </c>
      <c r="DU58" s="6">
        <f t="shared" si="92"/>
        <v>0.28502259887005654</v>
      </c>
      <c r="DV58" s="6">
        <f t="shared" si="92"/>
        <v>0.28502259887005654</v>
      </c>
      <c r="DW58" s="6">
        <f t="shared" si="92"/>
        <v>0.28502259887005654</v>
      </c>
      <c r="DX58" s="6">
        <f t="shared" si="92"/>
        <v>0.28502259887005654</v>
      </c>
      <c r="DY58" s="6">
        <f t="shared" si="92"/>
        <v>0.28502259887005654</v>
      </c>
      <c r="DZ58" s="6">
        <f t="shared" si="92"/>
        <v>0.28502259887005654</v>
      </c>
      <c r="EA58" s="6">
        <f t="shared" si="92"/>
        <v>0.28502259887005654</v>
      </c>
      <c r="EB58" s="6">
        <f t="shared" si="92"/>
        <v>0.28502259887005654</v>
      </c>
      <c r="EC58" s="6">
        <f t="shared" ref="EC58:GB58" si="93">SUM($E$57:$FZ$57)/177</f>
        <v>0.28502259887005654</v>
      </c>
      <c r="ED58" s="6">
        <f t="shared" si="93"/>
        <v>0.28502259887005654</v>
      </c>
      <c r="EE58" s="6">
        <f t="shared" si="93"/>
        <v>0.28502259887005654</v>
      </c>
      <c r="EF58" s="6">
        <f t="shared" si="93"/>
        <v>0.28502259887005654</v>
      </c>
      <c r="EG58" s="6">
        <f t="shared" si="93"/>
        <v>0.28502259887005654</v>
      </c>
      <c r="EH58" s="6">
        <f t="shared" si="93"/>
        <v>0.28502259887005654</v>
      </c>
      <c r="EI58" s="6">
        <f t="shared" si="93"/>
        <v>0.28502259887005654</v>
      </c>
      <c r="EJ58" s="6">
        <f t="shared" si="93"/>
        <v>0.28502259887005654</v>
      </c>
      <c r="EK58" s="6">
        <f t="shared" si="93"/>
        <v>0.28502259887005654</v>
      </c>
      <c r="EL58" s="6">
        <f t="shared" si="93"/>
        <v>0.28502259887005654</v>
      </c>
      <c r="EM58" s="6">
        <f t="shared" si="93"/>
        <v>0.28502259887005654</v>
      </c>
      <c r="EN58" s="6">
        <f t="shared" si="93"/>
        <v>0.28502259887005654</v>
      </c>
      <c r="EO58" s="6">
        <f t="shared" si="93"/>
        <v>0.28502259887005654</v>
      </c>
      <c r="EP58" s="6">
        <f t="shared" si="93"/>
        <v>0.28502259887005654</v>
      </c>
      <c r="EQ58" s="6">
        <f t="shared" si="93"/>
        <v>0.28502259887005654</v>
      </c>
      <c r="ER58" s="6">
        <f t="shared" si="93"/>
        <v>0.28502259887005654</v>
      </c>
      <c r="ES58" s="6">
        <f t="shared" si="93"/>
        <v>0.28502259887005654</v>
      </c>
      <c r="ET58" s="6">
        <f t="shared" si="93"/>
        <v>0.28502259887005654</v>
      </c>
      <c r="EU58" s="6">
        <f t="shared" si="93"/>
        <v>0.28502259887005654</v>
      </c>
      <c r="EV58" s="6">
        <f t="shared" si="93"/>
        <v>0.28502259887005654</v>
      </c>
      <c r="EW58" s="6">
        <f t="shared" si="93"/>
        <v>0.28502259887005654</v>
      </c>
      <c r="EX58" s="6">
        <f t="shared" si="93"/>
        <v>0.28502259887005654</v>
      </c>
      <c r="EY58" s="6">
        <f t="shared" si="93"/>
        <v>0.28502259887005654</v>
      </c>
      <c r="EZ58" s="6">
        <f t="shared" si="93"/>
        <v>0.28502259887005654</v>
      </c>
      <c r="FA58" s="6">
        <f t="shared" si="93"/>
        <v>0.28502259887005654</v>
      </c>
      <c r="FB58" s="6">
        <f t="shared" si="93"/>
        <v>0.28502259887005654</v>
      </c>
      <c r="FC58" s="6">
        <f t="shared" si="93"/>
        <v>0.28502259887005654</v>
      </c>
      <c r="FD58" s="6">
        <f t="shared" si="93"/>
        <v>0.28502259887005654</v>
      </c>
      <c r="FE58" s="6">
        <f t="shared" si="93"/>
        <v>0.28502259887005654</v>
      </c>
      <c r="FF58" s="6">
        <f t="shared" si="93"/>
        <v>0.28502259887005654</v>
      </c>
      <c r="FG58" s="6">
        <f t="shared" si="93"/>
        <v>0.28502259887005654</v>
      </c>
      <c r="FH58" s="6">
        <f t="shared" si="93"/>
        <v>0.28502259887005654</v>
      </c>
      <c r="FI58" s="6">
        <f t="shared" si="93"/>
        <v>0.28502259887005654</v>
      </c>
      <c r="FJ58" s="6">
        <f t="shared" si="93"/>
        <v>0.28502259887005654</v>
      </c>
      <c r="FK58" s="6">
        <f t="shared" si="93"/>
        <v>0.28502259887005654</v>
      </c>
      <c r="FL58" s="6">
        <f t="shared" si="93"/>
        <v>0.28502259887005654</v>
      </c>
      <c r="FM58" s="6">
        <f t="shared" si="93"/>
        <v>0.28502259887005654</v>
      </c>
      <c r="FN58" s="6">
        <f t="shared" si="93"/>
        <v>0.28502259887005654</v>
      </c>
      <c r="FO58" s="6">
        <f t="shared" si="93"/>
        <v>0.28502259887005654</v>
      </c>
      <c r="FP58" s="6">
        <f t="shared" si="93"/>
        <v>0.28502259887005654</v>
      </c>
      <c r="FQ58" s="6">
        <f t="shared" si="93"/>
        <v>0.28502259887005654</v>
      </c>
      <c r="FR58" s="6">
        <f t="shared" si="93"/>
        <v>0.28502259887005654</v>
      </c>
      <c r="FS58" s="6">
        <f t="shared" si="93"/>
        <v>0.28502259887005654</v>
      </c>
      <c r="FT58" s="6">
        <f t="shared" si="93"/>
        <v>0.28502259887005654</v>
      </c>
      <c r="FU58" s="6">
        <f t="shared" si="93"/>
        <v>0.28502259887005654</v>
      </c>
      <c r="FV58" s="6">
        <f t="shared" si="93"/>
        <v>0.28502259887005654</v>
      </c>
      <c r="FW58" s="6">
        <f t="shared" si="93"/>
        <v>0.28502259887005654</v>
      </c>
      <c r="FX58" s="6">
        <f t="shared" si="93"/>
        <v>0.28502259887005654</v>
      </c>
      <c r="FY58" s="6">
        <f t="shared" si="93"/>
        <v>0.28502259887005654</v>
      </c>
      <c r="FZ58" s="6">
        <f t="shared" si="93"/>
        <v>0.28502259887005654</v>
      </c>
      <c r="GA58" s="6">
        <f t="shared" si="93"/>
        <v>0.28502259887005654</v>
      </c>
      <c r="GB58" s="6">
        <f t="shared" si="93"/>
        <v>0.28502259887005654</v>
      </c>
      <c r="GC58" s="6"/>
      <c r="GD58" s="6"/>
      <c r="GE58" s="6"/>
      <c r="GF58" s="6"/>
      <c r="GG58" s="6"/>
      <c r="GH58" s="6">
        <f>SUM($E$57:$FZ$57)/177</f>
        <v>0.28502259887005654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530.26</v>
      </c>
      <c r="F59" s="3">
        <f t="shared" si="94"/>
        <v>752.12</v>
      </c>
      <c r="G59" s="3">
        <f t="shared" si="94"/>
        <v>314.33999999999997</v>
      </c>
      <c r="H59" s="3">
        <f t="shared" si="94"/>
        <v>764.71</v>
      </c>
      <c r="I59" s="3">
        <f t="shared" si="94"/>
        <v>366.9</v>
      </c>
      <c r="J59" s="3">
        <f t="shared" si="94"/>
        <v>329.87</v>
      </c>
      <c r="K59" s="3">
        <f t="shared" si="94"/>
        <v>785.54</v>
      </c>
      <c r="L59" s="3">
        <f t="shared" si="94"/>
        <v>353.51</v>
      </c>
      <c r="M59" s="3">
        <f t="shared" si="94"/>
        <v>771.55</v>
      </c>
      <c r="N59" s="3">
        <f t="shared" si="94"/>
        <v>1320.03</v>
      </c>
      <c r="O59" s="3">
        <f t="shared" si="94"/>
        <v>678.38</v>
      </c>
      <c r="P59" s="3">
        <f t="shared" si="94"/>
        <v>855.04</v>
      </c>
      <c r="Q59" s="3">
        <f t="shared" si="94"/>
        <v>741.39</v>
      </c>
      <c r="R59" s="3">
        <f t="shared" si="94"/>
        <v>892.9</v>
      </c>
      <c r="S59" s="3">
        <f t="shared" si="94"/>
        <v>718.99</v>
      </c>
      <c r="T59" s="3">
        <f t="shared" si="94"/>
        <v>644.54999999999995</v>
      </c>
      <c r="U59" s="3">
        <f t="shared" si="94"/>
        <v>600.33000000000004</v>
      </c>
      <c r="V59" s="3">
        <f t="shared" si="94"/>
        <v>691.95</v>
      </c>
      <c r="W59" s="3">
        <f t="shared" si="94"/>
        <v>2097.27</v>
      </c>
      <c r="X59" s="3">
        <f t="shared" si="94"/>
        <v>687.2</v>
      </c>
      <c r="Y59" s="3">
        <f t="shared" si="94"/>
        <v>925.14</v>
      </c>
      <c r="Z59" s="3">
        <f t="shared" si="94"/>
        <v>2216.16</v>
      </c>
      <c r="AA59" s="3">
        <f t="shared" si="94"/>
        <v>654.64</v>
      </c>
      <c r="AB59" s="3">
        <f>ROUND(AB27/AB16,2)</f>
        <v>757.91</v>
      </c>
      <c r="AC59" s="3">
        <f t="shared" si="94"/>
        <v>619.24</v>
      </c>
      <c r="AD59" s="3">
        <f t="shared" si="94"/>
        <v>1153.3800000000001</v>
      </c>
      <c r="AE59" s="3">
        <f t="shared" si="94"/>
        <v>1169.33</v>
      </c>
      <c r="AF59" s="3">
        <f t="shared" si="94"/>
        <v>813.28</v>
      </c>
      <c r="AG59" s="3">
        <f t="shared" si="94"/>
        <v>2916.87</v>
      </c>
      <c r="AH59" s="3">
        <f t="shared" si="94"/>
        <v>954.74</v>
      </c>
      <c r="AI59" s="3">
        <f t="shared" si="94"/>
        <v>2000.06</v>
      </c>
      <c r="AJ59" s="3">
        <f t="shared" si="94"/>
        <v>332.47</v>
      </c>
      <c r="AK59" s="3">
        <f t="shared" si="94"/>
        <v>411.61</v>
      </c>
      <c r="AL59" s="3">
        <f t="shared" si="94"/>
        <v>914.63</v>
      </c>
      <c r="AM59" s="3">
        <f t="shared" si="94"/>
        <v>672.88</v>
      </c>
      <c r="AN59" s="3">
        <f t="shared" si="94"/>
        <v>357.56</v>
      </c>
      <c r="AO59" s="3">
        <f t="shared" si="94"/>
        <v>573.87</v>
      </c>
      <c r="AP59" s="3">
        <f t="shared" si="94"/>
        <v>823.44</v>
      </c>
      <c r="AQ59" s="3">
        <f t="shared" si="94"/>
        <v>488.21</v>
      </c>
      <c r="AR59" s="3">
        <f t="shared" si="94"/>
        <v>790.95</v>
      </c>
      <c r="AS59" s="3">
        <f t="shared" si="94"/>
        <v>1427.75</v>
      </c>
      <c r="AT59" s="3">
        <f t="shared" si="94"/>
        <v>771.75</v>
      </c>
      <c r="AU59" s="3">
        <f t="shared" si="94"/>
        <v>605.26</v>
      </c>
      <c r="AV59" s="3">
        <f t="shared" si="94"/>
        <v>565.02</v>
      </c>
      <c r="AW59" s="3">
        <f t="shared" si="94"/>
        <v>620.67999999999995</v>
      </c>
      <c r="AX59" s="3">
        <f t="shared" si="94"/>
        <v>1358.42</v>
      </c>
      <c r="AY59" s="3">
        <f t="shared" si="94"/>
        <v>467.47</v>
      </c>
      <c r="AZ59" s="3">
        <f t="shared" si="94"/>
        <v>673.41</v>
      </c>
      <c r="BA59" s="3">
        <f t="shared" si="94"/>
        <v>1157.29</v>
      </c>
      <c r="BB59" s="3">
        <f t="shared" si="94"/>
        <v>1316.1</v>
      </c>
      <c r="BC59" s="3">
        <f t="shared" si="94"/>
        <v>676.73</v>
      </c>
      <c r="BD59" s="3">
        <f t="shared" si="94"/>
        <v>904.33</v>
      </c>
      <c r="BE59" s="3">
        <f t="shared" si="94"/>
        <v>481.02</v>
      </c>
      <c r="BF59" s="3">
        <f t="shared" si="94"/>
        <v>4715.57</v>
      </c>
      <c r="BG59" s="3">
        <f t="shared" si="94"/>
        <v>1121.46</v>
      </c>
      <c r="BH59" s="3">
        <f t="shared" si="94"/>
        <v>597.32000000000005</v>
      </c>
      <c r="BI59" s="3">
        <f t="shared" si="94"/>
        <v>536.72</v>
      </c>
      <c r="BJ59" s="3">
        <f t="shared" si="94"/>
        <v>352.24</v>
      </c>
      <c r="BK59" s="3">
        <f t="shared" si="94"/>
        <v>986.28</v>
      </c>
      <c r="BL59" s="3">
        <f t="shared" si="94"/>
        <v>629.49</v>
      </c>
      <c r="BM59" s="3">
        <f t="shared" si="94"/>
        <v>1137.67</v>
      </c>
      <c r="BN59" s="3">
        <f t="shared" si="94"/>
        <v>763.34</v>
      </c>
      <c r="BO59" s="3">
        <f t="shared" si="94"/>
        <v>655.20000000000005</v>
      </c>
      <c r="BP59" s="3">
        <f t="shared" si="94"/>
        <v>900.36</v>
      </c>
      <c r="BQ59" s="3">
        <f t="shared" ref="BQ59:EB59" si="95">ROUND(BQ27/BQ16,2)</f>
        <v>882.41</v>
      </c>
      <c r="BR59" s="3">
        <f t="shared" si="95"/>
        <v>1031.21</v>
      </c>
      <c r="BS59" s="3">
        <f t="shared" si="95"/>
        <v>1027.9000000000001</v>
      </c>
      <c r="BT59" s="3">
        <f t="shared" si="95"/>
        <v>510.08</v>
      </c>
      <c r="BU59" s="3">
        <f t="shared" si="95"/>
        <v>365.52</v>
      </c>
      <c r="BV59" s="3">
        <f t="shared" si="95"/>
        <v>792</v>
      </c>
      <c r="BW59" s="3">
        <f t="shared" si="95"/>
        <v>474.25</v>
      </c>
      <c r="BX59" s="3">
        <f t="shared" si="95"/>
        <v>442.1</v>
      </c>
      <c r="BY59" s="3">
        <f t="shared" si="95"/>
        <v>243.99</v>
      </c>
      <c r="BZ59" s="3">
        <f t="shared" si="95"/>
        <v>315</v>
      </c>
      <c r="CA59" s="3">
        <f t="shared" si="95"/>
        <v>1764.09</v>
      </c>
      <c r="CB59" s="3">
        <f t="shared" si="95"/>
        <v>1820.69</v>
      </c>
      <c r="CC59" s="3">
        <f t="shared" si="95"/>
        <v>2054.8200000000002</v>
      </c>
      <c r="CD59" s="3">
        <f t="shared" si="95"/>
        <v>680.4</v>
      </c>
      <c r="CE59" s="3">
        <f t="shared" si="95"/>
        <v>1413.75</v>
      </c>
      <c r="CF59" s="3">
        <f t="shared" si="95"/>
        <v>717.36</v>
      </c>
      <c r="CG59" s="3">
        <f t="shared" si="95"/>
        <v>750.44</v>
      </c>
      <c r="CH59" s="3">
        <f t="shared" si="95"/>
        <v>1192.43</v>
      </c>
      <c r="CI59" s="3">
        <f t="shared" si="95"/>
        <v>475.21</v>
      </c>
      <c r="CJ59" s="3">
        <f t="shared" si="95"/>
        <v>1142.29</v>
      </c>
      <c r="CK59" s="3">
        <f t="shared" si="95"/>
        <v>1301.95</v>
      </c>
      <c r="CL59" s="3">
        <f t="shared" si="95"/>
        <v>315.7</v>
      </c>
      <c r="CM59" s="3">
        <f t="shared" si="95"/>
        <v>704.97</v>
      </c>
      <c r="CN59" s="3">
        <f t="shared" si="95"/>
        <v>684.35</v>
      </c>
      <c r="CO59" s="3">
        <f t="shared" si="95"/>
        <v>769.83</v>
      </c>
      <c r="CP59" s="3">
        <f t="shared" si="95"/>
        <v>613.6</v>
      </c>
      <c r="CQ59" s="3">
        <f t="shared" si="95"/>
        <v>999.38</v>
      </c>
      <c r="CR59" s="3">
        <f t="shared" si="95"/>
        <v>914.35</v>
      </c>
      <c r="CS59" s="3">
        <f t="shared" si="95"/>
        <v>631.86</v>
      </c>
      <c r="CT59" s="3">
        <f t="shared" si="95"/>
        <v>1187.0899999999999</v>
      </c>
      <c r="CU59" s="3">
        <f t="shared" si="95"/>
        <v>420.83</v>
      </c>
      <c r="CV59" s="3">
        <f t="shared" si="95"/>
        <v>575.6</v>
      </c>
      <c r="CW59" s="3">
        <f t="shared" si="95"/>
        <v>710.6</v>
      </c>
      <c r="CX59" s="3">
        <f t="shared" si="95"/>
        <v>1898.52</v>
      </c>
      <c r="CY59" s="3">
        <f t="shared" si="95"/>
        <v>1162.24</v>
      </c>
      <c r="CZ59" s="3">
        <f t="shared" si="95"/>
        <v>873.83</v>
      </c>
      <c r="DA59" s="3">
        <f t="shared" si="95"/>
        <v>2775.02</v>
      </c>
      <c r="DB59" s="3">
        <f t="shared" si="95"/>
        <v>1024.23</v>
      </c>
      <c r="DC59" s="3">
        <f t="shared" si="95"/>
        <v>1157.3599999999999</v>
      </c>
      <c r="DD59" s="3">
        <f t="shared" si="95"/>
        <v>497.26</v>
      </c>
      <c r="DE59" s="3">
        <f t="shared" si="95"/>
        <v>1184.23</v>
      </c>
      <c r="DF59" s="3">
        <f t="shared" si="95"/>
        <v>757.69</v>
      </c>
      <c r="DG59" s="3">
        <f t="shared" si="95"/>
        <v>242.67</v>
      </c>
      <c r="DH59" s="3">
        <f t="shared" si="95"/>
        <v>570.27</v>
      </c>
      <c r="DI59" s="3">
        <f t="shared" si="95"/>
        <v>525.98</v>
      </c>
      <c r="DJ59" s="3">
        <f t="shared" si="95"/>
        <v>506.34</v>
      </c>
      <c r="DK59" s="3">
        <f t="shared" si="95"/>
        <v>391.37</v>
      </c>
      <c r="DL59" s="3">
        <f t="shared" si="95"/>
        <v>798.74</v>
      </c>
      <c r="DM59" s="3">
        <f t="shared" si="95"/>
        <v>338.69</v>
      </c>
      <c r="DN59" s="3">
        <f t="shared" si="95"/>
        <v>778.46</v>
      </c>
      <c r="DO59" s="3">
        <f t="shared" si="95"/>
        <v>689.59</v>
      </c>
      <c r="DP59" s="3">
        <f t="shared" si="95"/>
        <v>837.71</v>
      </c>
      <c r="DQ59" s="3">
        <f t="shared" si="95"/>
        <v>602.97</v>
      </c>
      <c r="DR59" s="3">
        <f t="shared" si="95"/>
        <v>2490.4299999999998</v>
      </c>
      <c r="DS59" s="3">
        <f t="shared" si="95"/>
        <v>665.66</v>
      </c>
      <c r="DT59" s="3">
        <f t="shared" si="95"/>
        <v>354.28</v>
      </c>
      <c r="DU59" s="3">
        <f t="shared" si="95"/>
        <v>380.9</v>
      </c>
      <c r="DV59" s="3">
        <f t="shared" si="95"/>
        <v>153.88</v>
      </c>
      <c r="DW59" s="3">
        <f t="shared" si="95"/>
        <v>750.69</v>
      </c>
      <c r="DX59" s="3">
        <f t="shared" si="95"/>
        <v>190.08</v>
      </c>
      <c r="DY59" s="3">
        <f t="shared" si="95"/>
        <v>401.05</v>
      </c>
      <c r="DZ59" s="3">
        <f t="shared" si="95"/>
        <v>400.09</v>
      </c>
      <c r="EA59" s="3">
        <f t="shared" si="95"/>
        <v>336.63</v>
      </c>
      <c r="EB59" s="3">
        <f t="shared" si="95"/>
        <v>708.85</v>
      </c>
      <c r="EC59" s="3">
        <f t="shared" ref="EC59:ES59" si="96">ROUND(EC27/EC16,2)</f>
        <v>685.12</v>
      </c>
      <c r="ED59" s="3">
        <f t="shared" si="96"/>
        <v>1183.79</v>
      </c>
      <c r="EE59" s="3">
        <f t="shared" si="96"/>
        <v>960</v>
      </c>
      <c r="EF59" s="3">
        <f t="shared" si="96"/>
        <v>1013.29</v>
      </c>
      <c r="EG59" s="3">
        <f t="shared" si="96"/>
        <v>1270.33</v>
      </c>
      <c r="EH59" s="3">
        <f t="shared" si="96"/>
        <v>359.97</v>
      </c>
      <c r="EI59" s="3">
        <f t="shared" si="96"/>
        <v>883.8</v>
      </c>
      <c r="EJ59" s="3">
        <f t="shared" si="96"/>
        <v>621.5</v>
      </c>
      <c r="EK59" s="3">
        <f t="shared" si="96"/>
        <v>1021.74</v>
      </c>
      <c r="EL59" s="3">
        <f t="shared" si="96"/>
        <v>928.46</v>
      </c>
      <c r="EM59" s="3">
        <f t="shared" si="96"/>
        <v>199.78</v>
      </c>
      <c r="EN59" s="3">
        <f t="shared" si="96"/>
        <v>363.72</v>
      </c>
      <c r="EO59" s="3">
        <f t="shared" si="96"/>
        <v>680.63</v>
      </c>
      <c r="EP59" s="3">
        <f t="shared" si="96"/>
        <v>417.61</v>
      </c>
      <c r="EQ59" s="3">
        <f t="shared" si="96"/>
        <v>274.27</v>
      </c>
      <c r="ER59" s="3">
        <f t="shared" si="96"/>
        <v>243.47</v>
      </c>
      <c r="ES59" s="3">
        <f t="shared" si="96"/>
        <v>462.32</v>
      </c>
      <c r="ET59" s="3">
        <f>ROUND(ET27/ET16,2)</f>
        <v>484.3</v>
      </c>
      <c r="EU59" s="3">
        <f>ROUND(EU27/EU16,2)</f>
        <v>1150.06</v>
      </c>
      <c r="EV59" s="3">
        <f>ROUND(EV27/EV16,2)</f>
        <v>1322.36</v>
      </c>
      <c r="EW59" s="3">
        <f>ROUND(EW27/EW16,2)</f>
        <v>341.09</v>
      </c>
      <c r="EX59" s="3">
        <v>0</v>
      </c>
      <c r="EY59" s="3">
        <f t="shared" ref="EY59:FZ59" si="97">ROUND(EY27/EY16,2)</f>
        <v>164.08</v>
      </c>
      <c r="EZ59" s="3">
        <f t="shared" si="97"/>
        <v>759.69</v>
      </c>
      <c r="FA59" s="3">
        <f t="shared" si="97"/>
        <v>1056.6099999999999</v>
      </c>
      <c r="FB59" s="3">
        <f t="shared" si="97"/>
        <v>1447.62</v>
      </c>
      <c r="FC59" s="3">
        <f t="shared" si="97"/>
        <v>405.67</v>
      </c>
      <c r="FD59" s="3">
        <f t="shared" si="97"/>
        <v>733.41</v>
      </c>
      <c r="FE59" s="3">
        <f t="shared" si="97"/>
        <v>1155.75</v>
      </c>
      <c r="FF59" s="3">
        <f t="shared" si="97"/>
        <v>1235.2</v>
      </c>
      <c r="FG59" s="3">
        <f t="shared" si="97"/>
        <v>1110.92</v>
      </c>
      <c r="FH59" s="3">
        <f t="shared" si="97"/>
        <v>436.04</v>
      </c>
      <c r="FI59" s="3">
        <f t="shared" si="97"/>
        <v>1216.2</v>
      </c>
      <c r="FJ59" s="3">
        <f t="shared" si="97"/>
        <v>1307.8800000000001</v>
      </c>
      <c r="FK59" s="3">
        <f t="shared" si="97"/>
        <v>497.15</v>
      </c>
      <c r="FL59" s="3">
        <f t="shared" si="97"/>
        <v>370.95</v>
      </c>
      <c r="FM59" s="3">
        <f t="shared" si="97"/>
        <v>503.01</v>
      </c>
      <c r="FN59" s="3">
        <f t="shared" si="97"/>
        <v>546.77</v>
      </c>
      <c r="FO59" s="3">
        <f t="shared" si="97"/>
        <v>272.01</v>
      </c>
      <c r="FP59" s="3">
        <f t="shared" si="97"/>
        <v>1972.6</v>
      </c>
      <c r="FQ59" s="3">
        <f t="shared" si="97"/>
        <v>455.25</v>
      </c>
      <c r="FR59" s="3">
        <f t="shared" si="97"/>
        <v>1189.69</v>
      </c>
      <c r="FS59" s="3">
        <f t="shared" si="97"/>
        <v>550.57000000000005</v>
      </c>
      <c r="FT59" s="3">
        <f t="shared" si="97"/>
        <v>792.27</v>
      </c>
      <c r="FU59" s="3">
        <f t="shared" si="97"/>
        <v>1254.79</v>
      </c>
      <c r="FV59" s="3">
        <f t="shared" si="97"/>
        <v>1664.89</v>
      </c>
      <c r="FW59" s="3">
        <f t="shared" si="97"/>
        <v>619.59</v>
      </c>
      <c r="FX59" s="3">
        <f t="shared" si="97"/>
        <v>647.32000000000005</v>
      </c>
      <c r="FY59" s="3">
        <f t="shared" si="97"/>
        <v>1077.5</v>
      </c>
      <c r="FZ59" s="3">
        <f t="shared" si="97"/>
        <v>769.93</v>
      </c>
      <c r="GA59" s="3">
        <f>ROUND(GA27/GA16,2)</f>
        <v>494.68</v>
      </c>
      <c r="GB59" s="3" t="e">
        <f>ROUND(GB27/GB16,2)</f>
        <v>#DIV/0!</v>
      </c>
      <c r="GH59">
        <f>ROUND(GH27/GH16,2)</f>
        <v>716.9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843.6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319290</v>
      </c>
      <c r="F62" s="4">
        <f t="shared" si="101"/>
        <v>1282658.3999999999</v>
      </c>
      <c r="G62" s="4">
        <f t="shared" si="101"/>
        <v>193488</v>
      </c>
      <c r="H62" s="4">
        <f t="shared" si="101"/>
        <v>1458657</v>
      </c>
      <c r="I62" s="4">
        <f t="shared" si="101"/>
        <v>201428</v>
      </c>
      <c r="J62" s="4">
        <f t="shared" si="101"/>
        <v>140876</v>
      </c>
      <c r="K62" s="4">
        <f t="shared" si="101"/>
        <v>238913</v>
      </c>
      <c r="L62" s="4">
        <f t="shared" si="101"/>
        <v>129864</v>
      </c>
      <c r="M62" s="4">
        <f t="shared" si="101"/>
        <v>43344</v>
      </c>
      <c r="N62" s="4">
        <f t="shared" si="101"/>
        <v>44922.5</v>
      </c>
      <c r="O62" s="4">
        <f t="shared" si="101"/>
        <v>49794</v>
      </c>
      <c r="P62" s="4">
        <f t="shared" si="101"/>
        <v>2467380</v>
      </c>
      <c r="Q62" s="4">
        <f t="shared" si="101"/>
        <v>664366.80000000005</v>
      </c>
      <c r="R62" s="4">
        <f t="shared" si="101"/>
        <v>31017</v>
      </c>
      <c r="S62" s="4">
        <f t="shared" si="101"/>
        <v>1488375</v>
      </c>
      <c r="T62" s="4">
        <f t="shared" si="101"/>
        <v>110208</v>
      </c>
      <c r="U62" s="4">
        <f t="shared" si="101"/>
        <v>165163</v>
      </c>
      <c r="V62" s="4">
        <f t="shared" si="101"/>
        <v>77792.5</v>
      </c>
      <c r="W62" s="4">
        <f t="shared" si="101"/>
        <v>35140</v>
      </c>
      <c r="X62" s="4">
        <f t="shared" si="101"/>
        <v>55100</v>
      </c>
      <c r="Y62" s="4">
        <f t="shared" si="101"/>
        <v>14355</v>
      </c>
      <c r="Z62" s="4">
        <f t="shared" si="101"/>
        <v>19591</v>
      </c>
      <c r="AA62" s="4">
        <f t="shared" si="101"/>
        <v>32832</v>
      </c>
      <c r="AB62" s="4">
        <f t="shared" si="101"/>
        <v>42340</v>
      </c>
      <c r="AC62" s="4">
        <f t="shared" si="101"/>
        <v>1765292</v>
      </c>
      <c r="AD62" s="4">
        <f t="shared" si="101"/>
        <v>2061764</v>
      </c>
      <c r="AE62" s="4">
        <f t="shared" si="101"/>
        <v>84840</v>
      </c>
      <c r="AF62" s="4">
        <f t="shared" si="101"/>
        <v>42150</v>
      </c>
      <c r="AG62" s="4">
        <f t="shared" si="101"/>
        <v>82950</v>
      </c>
      <c r="AH62" s="4">
        <f t="shared" si="101"/>
        <v>61090</v>
      </c>
      <c r="AI62" s="4">
        <f t="shared" si="101"/>
        <v>268632</v>
      </c>
      <c r="AJ62" s="4">
        <f t="shared" si="101"/>
        <v>90000</v>
      </c>
      <c r="AK62" s="4">
        <f t="shared" si="101"/>
        <v>44688</v>
      </c>
      <c r="AL62" s="4">
        <f t="shared" si="101"/>
        <v>27115</v>
      </c>
      <c r="AM62" s="4">
        <f t="shared" si="101"/>
        <v>70226</v>
      </c>
      <c r="AN62" s="4">
        <f t="shared" si="101"/>
        <v>29887</v>
      </c>
      <c r="AO62" s="4">
        <f t="shared" si="101"/>
        <v>52824</v>
      </c>
      <c r="AP62" s="4">
        <f t="shared" si="101"/>
        <v>51696</v>
      </c>
      <c r="AQ62" s="4">
        <f t="shared" si="101"/>
        <v>375480</v>
      </c>
      <c r="AR62" s="4">
        <f t="shared" si="101"/>
        <v>2566506.9</v>
      </c>
      <c r="AS62" s="4">
        <f t="shared" si="101"/>
        <v>52141.8</v>
      </c>
      <c r="AT62" s="4">
        <f t="shared" si="101"/>
        <v>3427581.6</v>
      </c>
      <c r="AU62" s="4">
        <f t="shared" si="101"/>
        <v>367137</v>
      </c>
      <c r="AV62" s="4">
        <f t="shared" si="101"/>
        <v>238716</v>
      </c>
      <c r="AW62" s="4">
        <f t="shared" si="101"/>
        <v>464835.8</v>
      </c>
      <c r="AX62" s="4">
        <f t="shared" si="101"/>
        <v>103995.8</v>
      </c>
      <c r="AY62" s="4">
        <f t="shared" si="101"/>
        <v>26980</v>
      </c>
      <c r="AZ62" s="4">
        <f t="shared" si="101"/>
        <v>56842.400000000001</v>
      </c>
      <c r="BA62" s="4">
        <f t="shared" si="101"/>
        <v>143290.4</v>
      </c>
      <c r="BB62" s="4">
        <f t="shared" si="101"/>
        <v>449328</v>
      </c>
      <c r="BC62" s="4">
        <f t="shared" si="101"/>
        <v>626976</v>
      </c>
      <c r="BD62" s="4">
        <f t="shared" si="101"/>
        <v>618604.80000000005</v>
      </c>
      <c r="BE62" s="4">
        <f t="shared" si="101"/>
        <v>1105942.8</v>
      </c>
      <c r="BF62" s="4">
        <f t="shared" si="101"/>
        <v>78831</v>
      </c>
      <c r="BG62" s="4">
        <f t="shared" si="101"/>
        <v>98600</v>
      </c>
      <c r="BH62" s="4">
        <f t="shared" si="101"/>
        <v>1766139.3</v>
      </c>
      <c r="BI62" s="4">
        <f t="shared" si="101"/>
        <v>225896</v>
      </c>
      <c r="BJ62" s="4">
        <f t="shared" si="101"/>
        <v>103600</v>
      </c>
      <c r="BK62" s="4">
        <f t="shared" si="101"/>
        <v>164645</v>
      </c>
      <c r="BL62" s="4">
        <f t="shared" si="101"/>
        <v>476223</v>
      </c>
      <c r="BM62" s="4">
        <f t="shared" si="101"/>
        <v>914323.2</v>
      </c>
      <c r="BN62" s="4">
        <f t="shared" si="101"/>
        <v>48267.6</v>
      </c>
      <c r="BO62" s="4">
        <f t="shared" si="101"/>
        <v>136455</v>
      </c>
      <c r="BP62" s="4">
        <f t="shared" si="101"/>
        <v>180936</v>
      </c>
      <c r="BQ62" s="4">
        <f t="shared" ref="BQ62:EB62" si="102">+BQ32</f>
        <v>195216</v>
      </c>
      <c r="BR62" s="4">
        <f t="shared" si="102"/>
        <v>59011.199999999997</v>
      </c>
      <c r="BS62" s="4">
        <f t="shared" si="102"/>
        <v>253012</v>
      </c>
      <c r="BT62" s="4">
        <f t="shared" si="102"/>
        <v>373319.5</v>
      </c>
      <c r="BU62" s="4">
        <f t="shared" si="102"/>
        <v>75790</v>
      </c>
      <c r="BV62" s="4">
        <f t="shared" si="102"/>
        <v>76288</v>
      </c>
      <c r="BW62" s="4">
        <f t="shared" si="102"/>
        <v>51134</v>
      </c>
      <c r="BX62" s="4">
        <f t="shared" si="102"/>
        <v>113880</v>
      </c>
      <c r="BY62" s="4">
        <f t="shared" si="102"/>
        <v>137655</v>
      </c>
      <c r="BZ62" s="4">
        <f t="shared" si="102"/>
        <v>900</v>
      </c>
      <c r="CA62" s="4">
        <f t="shared" si="102"/>
        <v>89996</v>
      </c>
      <c r="CB62" s="4">
        <f t="shared" si="102"/>
        <v>14454</v>
      </c>
      <c r="CC62" s="4">
        <f t="shared" si="102"/>
        <v>75450</v>
      </c>
      <c r="CD62" s="4">
        <f t="shared" si="102"/>
        <v>4034800</v>
      </c>
      <c r="CE62" s="4">
        <f t="shared" si="102"/>
        <v>65120</v>
      </c>
      <c r="CF62" s="4">
        <f t="shared" si="102"/>
        <v>12994</v>
      </c>
      <c r="CG62" s="4">
        <f t="shared" si="102"/>
        <v>91080</v>
      </c>
      <c r="CH62" s="4">
        <f t="shared" si="102"/>
        <v>79278</v>
      </c>
      <c r="CI62" s="4">
        <f t="shared" si="102"/>
        <v>47310</v>
      </c>
      <c r="CJ62" s="4">
        <f t="shared" si="102"/>
        <v>36570</v>
      </c>
      <c r="CK62" s="4">
        <f t="shared" si="102"/>
        <v>84056</v>
      </c>
      <c r="CL62" s="4">
        <f t="shared" si="102"/>
        <v>50200.4</v>
      </c>
      <c r="CM62" s="4">
        <f t="shared" si="102"/>
        <v>347707.5</v>
      </c>
      <c r="CN62" s="4">
        <f t="shared" si="102"/>
        <v>129285</v>
      </c>
      <c r="CO62" s="4">
        <f t="shared" si="102"/>
        <v>133650.1</v>
      </c>
      <c r="CP62" s="4">
        <f t="shared" si="102"/>
        <v>1671480</v>
      </c>
      <c r="CQ62" s="4">
        <f t="shared" si="102"/>
        <v>1081769</v>
      </c>
      <c r="CR62" s="4">
        <f t="shared" si="102"/>
        <v>94639</v>
      </c>
      <c r="CS62" s="4">
        <f t="shared" si="102"/>
        <v>39015</v>
      </c>
      <c r="CT62" s="4">
        <f t="shared" si="102"/>
        <v>34177</v>
      </c>
      <c r="CU62" s="4">
        <f t="shared" si="102"/>
        <v>52195</v>
      </c>
      <c r="CV62" s="4">
        <f t="shared" si="102"/>
        <v>21714</v>
      </c>
      <c r="CW62" s="4">
        <f t="shared" si="102"/>
        <v>101280</v>
      </c>
      <c r="CX62" s="4">
        <f t="shared" si="102"/>
        <v>60776</v>
      </c>
      <c r="CY62" s="4">
        <f t="shared" si="102"/>
        <v>58464</v>
      </c>
      <c r="CZ62" s="4">
        <f t="shared" si="102"/>
        <v>90666</v>
      </c>
      <c r="DA62" s="4">
        <f t="shared" si="102"/>
        <v>74235</v>
      </c>
      <c r="DB62" s="4">
        <f t="shared" si="102"/>
        <v>143220</v>
      </c>
      <c r="DC62" s="4">
        <f t="shared" si="102"/>
        <v>53152</v>
      </c>
      <c r="DD62" s="4">
        <f t="shared" si="102"/>
        <v>47628</v>
      </c>
      <c r="DE62" s="4">
        <f t="shared" si="102"/>
        <v>70146</v>
      </c>
      <c r="DF62" s="4">
        <f t="shared" si="102"/>
        <v>14872</v>
      </c>
      <c r="DG62" s="4">
        <f t="shared" si="102"/>
        <v>29930</v>
      </c>
      <c r="DH62" s="4">
        <f t="shared" si="102"/>
        <v>1884688</v>
      </c>
      <c r="DI62" s="4">
        <f t="shared" si="102"/>
        <v>113787</v>
      </c>
      <c r="DJ62" s="4">
        <f t="shared" si="102"/>
        <v>205674</v>
      </c>
      <c r="DK62" s="4">
        <f t="shared" si="102"/>
        <v>428736</v>
      </c>
      <c r="DL62" s="4">
        <f t="shared" si="102"/>
        <v>78067.8</v>
      </c>
      <c r="DM62" s="4">
        <f t="shared" si="102"/>
        <v>34398</v>
      </c>
      <c r="DN62" s="4">
        <f t="shared" si="102"/>
        <v>396816</v>
      </c>
      <c r="DO62" s="4">
        <f t="shared" si="102"/>
        <v>18720</v>
      </c>
      <c r="DP62" s="4">
        <f t="shared" si="102"/>
        <v>99120</v>
      </c>
      <c r="DQ62" s="4">
        <f t="shared" si="102"/>
        <v>200090</v>
      </c>
      <c r="DR62" s="4">
        <f t="shared" si="102"/>
        <v>21024</v>
      </c>
      <c r="DS62" s="4">
        <f t="shared" si="102"/>
        <v>131140</v>
      </c>
      <c r="DT62" s="4">
        <f t="shared" si="102"/>
        <v>42256</v>
      </c>
      <c r="DU62" s="4">
        <f t="shared" si="102"/>
        <v>34188</v>
      </c>
      <c r="DV62" s="4">
        <f t="shared" si="102"/>
        <v>5640</v>
      </c>
      <c r="DW62" s="4">
        <f t="shared" si="102"/>
        <v>76526</v>
      </c>
      <c r="DX62" s="4">
        <f t="shared" si="102"/>
        <v>16800</v>
      </c>
      <c r="DY62" s="4">
        <f t="shared" si="102"/>
        <v>27888</v>
      </c>
      <c r="DZ62" s="4">
        <f t="shared" si="102"/>
        <v>8364</v>
      </c>
      <c r="EA62" s="4">
        <f t="shared" si="102"/>
        <v>34932</v>
      </c>
      <c r="EB62" s="4">
        <f t="shared" si="102"/>
        <v>248368</v>
      </c>
      <c r="EC62" s="4">
        <f t="shared" ref="EC62:FZ62" si="103">+EC32</f>
        <v>59616</v>
      </c>
      <c r="ED62" s="4">
        <f t="shared" si="103"/>
        <v>108696</v>
      </c>
      <c r="EE62" s="4">
        <f t="shared" si="103"/>
        <v>79826</v>
      </c>
      <c r="EF62" s="4">
        <f t="shared" si="103"/>
        <v>89958</v>
      </c>
      <c r="EG62" s="4">
        <f t="shared" si="103"/>
        <v>30807</v>
      </c>
      <c r="EH62" s="4">
        <f t="shared" si="103"/>
        <v>57720</v>
      </c>
      <c r="EI62" s="4">
        <f t="shared" si="103"/>
        <v>55008</v>
      </c>
      <c r="EJ62" s="4">
        <f t="shared" si="103"/>
        <v>18964.8</v>
      </c>
      <c r="EK62" s="4">
        <f t="shared" si="103"/>
        <v>372815</v>
      </c>
      <c r="EL62" s="4">
        <f t="shared" si="103"/>
        <v>725570.1</v>
      </c>
      <c r="EM62" s="4">
        <f t="shared" si="103"/>
        <v>80330</v>
      </c>
      <c r="EN62" s="4">
        <f t="shared" si="103"/>
        <v>62250</v>
      </c>
      <c r="EO62" s="4">
        <f t="shared" si="103"/>
        <v>79240</v>
      </c>
      <c r="EP62" s="4">
        <f t="shared" si="103"/>
        <v>33434</v>
      </c>
      <c r="EQ62" s="4">
        <f t="shared" si="103"/>
        <v>36162</v>
      </c>
      <c r="ER62" s="4">
        <f t="shared" si="103"/>
        <v>65257.5</v>
      </c>
      <c r="ES62" s="4">
        <f t="shared" si="103"/>
        <v>110802.4</v>
      </c>
      <c r="ET62" s="4">
        <f t="shared" si="103"/>
        <v>63936</v>
      </c>
      <c r="EU62" s="4">
        <f t="shared" si="103"/>
        <v>38766</v>
      </c>
      <c r="EV62" s="4">
        <f t="shared" si="103"/>
        <v>41184</v>
      </c>
      <c r="EW62" s="4">
        <f t="shared" si="103"/>
        <v>56784</v>
      </c>
      <c r="EX62" s="4">
        <f t="shared" si="103"/>
        <v>0</v>
      </c>
      <c r="EY62" s="4">
        <f t="shared" si="103"/>
        <v>21204</v>
      </c>
      <c r="EZ62" s="4">
        <f t="shared" si="103"/>
        <v>23472</v>
      </c>
      <c r="FA62" s="4">
        <f t="shared" si="103"/>
        <v>25350</v>
      </c>
      <c r="FB62" s="4">
        <f t="shared" si="103"/>
        <v>20020</v>
      </c>
      <c r="FC62" s="4">
        <f t="shared" si="103"/>
        <v>254496</v>
      </c>
      <c r="FD62" s="4">
        <f t="shared" si="103"/>
        <v>72166.5</v>
      </c>
      <c r="FE62" s="4">
        <f t="shared" si="103"/>
        <v>316848</v>
      </c>
      <c r="FF62" s="4">
        <f t="shared" si="103"/>
        <v>95106.7</v>
      </c>
      <c r="FG62" s="4">
        <f t="shared" si="103"/>
        <v>44838</v>
      </c>
      <c r="FH62" s="4">
        <f t="shared" si="103"/>
        <v>31800</v>
      </c>
      <c r="FI62" s="4">
        <f t="shared" si="103"/>
        <v>41470</v>
      </c>
      <c r="FJ62" s="4">
        <f t="shared" si="103"/>
        <v>68550</v>
      </c>
      <c r="FK62" s="4">
        <f t="shared" si="103"/>
        <v>129766</v>
      </c>
      <c r="FL62" s="4">
        <f t="shared" si="103"/>
        <v>114208</v>
      </c>
      <c r="FM62" s="4">
        <f t="shared" si="103"/>
        <v>418820</v>
      </c>
      <c r="FN62" s="4">
        <f t="shared" si="103"/>
        <v>281601.59999999998</v>
      </c>
      <c r="FO62" s="4">
        <f t="shared" si="103"/>
        <v>253866</v>
      </c>
      <c r="FP62" s="4">
        <f t="shared" si="103"/>
        <v>497011.7</v>
      </c>
      <c r="FQ62" s="4">
        <f t="shared" si="103"/>
        <v>122912</v>
      </c>
      <c r="FR62" s="4">
        <f t="shared" si="103"/>
        <v>157464</v>
      </c>
      <c r="FS62" s="4">
        <f t="shared" si="103"/>
        <v>219625</v>
      </c>
      <c r="FT62" s="4">
        <f t="shared" si="103"/>
        <v>57720</v>
      </c>
      <c r="FU62" s="4">
        <f t="shared" si="103"/>
        <v>75774</v>
      </c>
      <c r="FV62" s="4">
        <f t="shared" si="103"/>
        <v>58145</v>
      </c>
      <c r="FW62" s="4">
        <f t="shared" si="103"/>
        <v>136749.6</v>
      </c>
      <c r="FX62" s="4">
        <f t="shared" si="103"/>
        <v>168406</v>
      </c>
      <c r="FY62" s="4">
        <f t="shared" si="103"/>
        <v>95485</v>
      </c>
      <c r="FZ62" s="4">
        <f t="shared" si="103"/>
        <v>39220</v>
      </c>
      <c r="GA62" s="4">
        <f>+GA32</f>
        <v>341452.79999999999</v>
      </c>
      <c r="GB62" s="4">
        <f>+GB32</f>
        <v>0</v>
      </c>
      <c r="GH62" s="34">
        <f>GH32</f>
        <v>49783736.799999997</v>
      </c>
    </row>
    <row r="63" spans="1:256" ht="12.75" customHeight="1">
      <c r="B63" s="33" t="s">
        <v>590</v>
      </c>
      <c r="E63" s="24">
        <f t="shared" ref="E63:BP63" si="104">+E18-E17</f>
        <v>340736</v>
      </c>
      <c r="F63" s="24">
        <f t="shared" si="104"/>
        <v>1287101</v>
      </c>
      <c r="G63" s="24">
        <f t="shared" si="104"/>
        <v>204684</v>
      </c>
      <c r="H63" s="24">
        <f t="shared" si="104"/>
        <v>1414424</v>
      </c>
      <c r="I63" s="24">
        <f t="shared" si="104"/>
        <v>309042</v>
      </c>
      <c r="J63" s="24">
        <f t="shared" si="104"/>
        <v>70889</v>
      </c>
      <c r="K63" s="24">
        <f t="shared" si="104"/>
        <v>237073</v>
      </c>
      <c r="L63" s="24">
        <f t="shared" si="104"/>
        <v>126345</v>
      </c>
      <c r="M63" s="24">
        <f t="shared" si="104"/>
        <v>35319</v>
      </c>
      <c r="N63" s="24">
        <f t="shared" si="104"/>
        <v>76131</v>
      </c>
      <c r="O63" s="24">
        <f t="shared" si="104"/>
        <v>45370.8</v>
      </c>
      <c r="P63" s="24">
        <f t="shared" si="104"/>
        <v>2446221</v>
      </c>
      <c r="Q63" s="24">
        <f t="shared" si="104"/>
        <v>643562</v>
      </c>
      <c r="R63" s="24">
        <f t="shared" si="104"/>
        <v>27100</v>
      </c>
      <c r="S63" s="24">
        <f t="shared" si="104"/>
        <v>1210407</v>
      </c>
      <c r="T63" s="24">
        <f t="shared" si="104"/>
        <v>91629</v>
      </c>
      <c r="U63" s="24">
        <f t="shared" si="104"/>
        <v>165163</v>
      </c>
      <c r="V63" s="24">
        <f t="shared" si="104"/>
        <v>43474</v>
      </c>
      <c r="W63" s="24">
        <f t="shared" si="104"/>
        <v>22248</v>
      </c>
      <c r="X63" s="24">
        <f t="shared" si="104"/>
        <v>34446</v>
      </c>
      <c r="Y63" s="24">
        <f t="shared" si="104"/>
        <v>10673</v>
      </c>
      <c r="Z63" s="24">
        <f t="shared" si="104"/>
        <v>17353</v>
      </c>
      <c r="AA63" s="24">
        <f t="shared" si="104"/>
        <v>33249</v>
      </c>
      <c r="AB63" s="24">
        <f>+AB18-AB17</f>
        <v>53343</v>
      </c>
      <c r="AC63" s="24">
        <f t="shared" si="104"/>
        <v>1698059</v>
      </c>
      <c r="AD63" s="24">
        <f t="shared" si="104"/>
        <v>2118871</v>
      </c>
      <c r="AE63" s="24">
        <f t="shared" si="104"/>
        <v>76362</v>
      </c>
      <c r="AF63" s="24">
        <f t="shared" si="104"/>
        <v>45783</v>
      </c>
      <c r="AG63" s="24">
        <f t="shared" si="104"/>
        <v>64232</v>
      </c>
      <c r="AH63" s="24">
        <f t="shared" si="104"/>
        <v>43778</v>
      </c>
      <c r="AI63" s="24">
        <f t="shared" si="104"/>
        <v>288221</v>
      </c>
      <c r="AJ63" s="24">
        <f t="shared" si="104"/>
        <v>72052</v>
      </c>
      <c r="AK63" s="24">
        <f t="shared" si="104"/>
        <v>38738</v>
      </c>
      <c r="AL63" s="24">
        <f t="shared" si="104"/>
        <v>28483</v>
      </c>
      <c r="AM63" s="24">
        <f t="shared" si="104"/>
        <v>70226</v>
      </c>
      <c r="AN63" s="24">
        <f t="shared" si="104"/>
        <v>26299</v>
      </c>
      <c r="AO63" s="24">
        <f t="shared" si="104"/>
        <v>22</v>
      </c>
      <c r="AP63" s="24">
        <f t="shared" si="104"/>
        <v>52399</v>
      </c>
      <c r="AQ63" s="24">
        <f t="shared" si="104"/>
        <v>179115</v>
      </c>
      <c r="AR63" s="24">
        <f t="shared" si="104"/>
        <v>2655798.4</v>
      </c>
      <c r="AS63" s="24">
        <f t="shared" si="104"/>
        <v>83985.8</v>
      </c>
      <c r="AT63" s="24">
        <f t="shared" si="104"/>
        <v>3044896</v>
      </c>
      <c r="AU63" s="24">
        <f t="shared" si="104"/>
        <v>415073</v>
      </c>
      <c r="AV63" s="24">
        <f t="shared" si="104"/>
        <v>239572</v>
      </c>
      <c r="AW63" s="24">
        <f t="shared" si="104"/>
        <v>19432</v>
      </c>
      <c r="AX63" s="24">
        <f t="shared" si="104"/>
        <v>84419</v>
      </c>
      <c r="AY63" s="24">
        <f t="shared" si="104"/>
        <v>27484</v>
      </c>
      <c r="AZ63" s="24">
        <f t="shared" si="104"/>
        <v>42466</v>
      </c>
      <c r="BA63" s="24">
        <f t="shared" si="104"/>
        <v>119534</v>
      </c>
      <c r="BB63" s="24">
        <f t="shared" si="104"/>
        <v>485603</v>
      </c>
      <c r="BC63" s="24">
        <f t="shared" si="104"/>
        <v>619859</v>
      </c>
      <c r="BD63" s="24">
        <f t="shared" si="104"/>
        <v>623890</v>
      </c>
      <c r="BE63" s="24">
        <f t="shared" si="104"/>
        <v>1122948</v>
      </c>
      <c r="BF63" s="24">
        <f t="shared" si="104"/>
        <v>67362</v>
      </c>
      <c r="BG63" s="24">
        <f t="shared" si="104"/>
        <v>98924</v>
      </c>
      <c r="BH63" s="24">
        <f t="shared" si="104"/>
        <v>1686810</v>
      </c>
      <c r="BI63" s="24">
        <f t="shared" si="104"/>
        <v>233533</v>
      </c>
      <c r="BJ63" s="24">
        <f t="shared" si="104"/>
        <v>99978</v>
      </c>
      <c r="BK63" s="24">
        <f t="shared" si="104"/>
        <v>132743</v>
      </c>
      <c r="BL63" s="24">
        <f t="shared" si="104"/>
        <v>475970</v>
      </c>
      <c r="BM63" s="24">
        <f t="shared" si="104"/>
        <v>823223</v>
      </c>
      <c r="BN63" s="24">
        <f t="shared" si="104"/>
        <v>49200</v>
      </c>
      <c r="BO63" s="24">
        <f t="shared" si="104"/>
        <v>148338</v>
      </c>
      <c r="BP63" s="24">
        <f t="shared" si="104"/>
        <v>171698</v>
      </c>
      <c r="BQ63" s="24">
        <f t="shared" ref="BQ63:EB63" si="105">+BQ18-BQ17</f>
        <v>212368</v>
      </c>
      <c r="BR63" s="24">
        <f t="shared" si="105"/>
        <v>39173</v>
      </c>
      <c r="BS63" s="24">
        <f t="shared" si="105"/>
        <v>343214</v>
      </c>
      <c r="BT63" s="24">
        <f t="shared" si="105"/>
        <v>367916</v>
      </c>
      <c r="BU63" s="24">
        <f t="shared" si="105"/>
        <v>124064</v>
      </c>
      <c r="BV63" s="24">
        <f t="shared" si="105"/>
        <v>64945</v>
      </c>
      <c r="BW63" s="24">
        <f t="shared" si="105"/>
        <v>29609</v>
      </c>
      <c r="BX63" s="24">
        <f t="shared" si="105"/>
        <v>112133</v>
      </c>
      <c r="BY63" s="24">
        <f t="shared" si="105"/>
        <v>133567</v>
      </c>
      <c r="BZ63" s="24">
        <f t="shared" si="105"/>
        <v>0</v>
      </c>
      <c r="CA63" s="24">
        <f t="shared" si="105"/>
        <v>77630</v>
      </c>
      <c r="CB63" s="24">
        <f t="shared" si="105"/>
        <v>11974</v>
      </c>
      <c r="CC63" s="24">
        <f t="shared" si="105"/>
        <v>0</v>
      </c>
      <c r="CD63" s="24">
        <f t="shared" si="105"/>
        <v>4258482</v>
      </c>
      <c r="CE63" s="24">
        <f t="shared" si="105"/>
        <v>46023</v>
      </c>
      <c r="CF63" s="24">
        <f t="shared" si="105"/>
        <v>24895</v>
      </c>
      <c r="CG63" s="24">
        <f t="shared" si="105"/>
        <v>73725</v>
      </c>
      <c r="CH63" s="24">
        <f t="shared" si="105"/>
        <v>61514</v>
      </c>
      <c r="CI63" s="24">
        <f t="shared" si="105"/>
        <v>36882</v>
      </c>
      <c r="CJ63" s="24">
        <f t="shared" si="105"/>
        <v>25544</v>
      </c>
      <c r="CK63" s="24">
        <f t="shared" si="105"/>
        <v>45547</v>
      </c>
      <c r="CL63" s="24">
        <f t="shared" si="105"/>
        <v>77232.599999999991</v>
      </c>
      <c r="CM63" s="24">
        <f t="shared" si="105"/>
        <v>399382</v>
      </c>
      <c r="CN63" s="24">
        <f t="shared" si="105"/>
        <v>115055</v>
      </c>
      <c r="CO63" s="24">
        <f t="shared" si="105"/>
        <v>126759.7</v>
      </c>
      <c r="CP63" s="24">
        <f t="shared" si="105"/>
        <v>1710497</v>
      </c>
      <c r="CQ63" s="24">
        <f t="shared" si="105"/>
        <v>1143930</v>
      </c>
      <c r="CR63" s="24">
        <f t="shared" si="105"/>
        <v>92141</v>
      </c>
      <c r="CS63" s="24">
        <f t="shared" si="105"/>
        <v>43607</v>
      </c>
      <c r="CT63" s="24">
        <f t="shared" si="105"/>
        <v>38773</v>
      </c>
      <c r="CU63" s="24">
        <f t="shared" si="105"/>
        <v>52377</v>
      </c>
      <c r="CV63" s="24">
        <f t="shared" si="105"/>
        <v>19848</v>
      </c>
      <c r="CW63" s="24">
        <f t="shared" si="105"/>
        <v>33106</v>
      </c>
      <c r="CX63" s="24">
        <f t="shared" si="105"/>
        <v>64067</v>
      </c>
      <c r="CY63" s="24">
        <f t="shared" si="105"/>
        <v>44624</v>
      </c>
      <c r="CZ63" s="24">
        <f t="shared" si="105"/>
        <v>91882</v>
      </c>
      <c r="DA63" s="24">
        <f t="shared" si="105"/>
        <v>59864</v>
      </c>
      <c r="DB63" s="24">
        <f t="shared" si="105"/>
        <v>121355.4</v>
      </c>
      <c r="DC63" s="24">
        <f t="shared" si="105"/>
        <v>43778</v>
      </c>
      <c r="DD63" s="24">
        <f t="shared" si="105"/>
        <v>42200</v>
      </c>
      <c r="DE63" s="24">
        <f t="shared" si="105"/>
        <v>54056</v>
      </c>
      <c r="DF63" s="24">
        <f t="shared" si="105"/>
        <v>31295</v>
      </c>
      <c r="DG63" s="24">
        <f t="shared" si="105"/>
        <v>30212</v>
      </c>
      <c r="DH63" s="24">
        <f t="shared" si="105"/>
        <v>1659026</v>
      </c>
      <c r="DI63" s="24">
        <f t="shared" si="105"/>
        <v>0</v>
      </c>
      <c r="DJ63" s="24">
        <f t="shared" si="105"/>
        <v>181749</v>
      </c>
      <c r="DK63" s="24">
        <f t="shared" si="105"/>
        <v>386954</v>
      </c>
      <c r="DL63" s="24">
        <f t="shared" si="105"/>
        <v>78314</v>
      </c>
      <c r="DM63" s="24">
        <f t="shared" si="105"/>
        <v>30725</v>
      </c>
      <c r="DN63" s="24">
        <f t="shared" si="105"/>
        <v>411755.5</v>
      </c>
      <c r="DO63" s="24">
        <f t="shared" si="105"/>
        <v>77714</v>
      </c>
      <c r="DP63" s="24">
        <f t="shared" si="105"/>
        <v>101478</v>
      </c>
      <c r="DQ63" s="24">
        <f t="shared" si="105"/>
        <v>171477</v>
      </c>
      <c r="DR63" s="24">
        <f t="shared" si="105"/>
        <v>62966</v>
      </c>
      <c r="DS63" s="24">
        <f t="shared" si="105"/>
        <v>77906</v>
      </c>
      <c r="DT63" s="24">
        <f t="shared" si="105"/>
        <v>53707</v>
      </c>
      <c r="DU63" s="24">
        <f t="shared" si="105"/>
        <v>35429</v>
      </c>
      <c r="DV63" s="24">
        <f t="shared" si="105"/>
        <v>6251</v>
      </c>
      <c r="DW63" s="24">
        <f t="shared" si="105"/>
        <v>53884</v>
      </c>
      <c r="DX63" s="24">
        <f>+DX18-DX17</f>
        <v>8736</v>
      </c>
      <c r="DY63" s="24">
        <f t="shared" si="105"/>
        <v>22753</v>
      </c>
      <c r="DZ63" s="24">
        <f t="shared" si="105"/>
        <v>7728</v>
      </c>
      <c r="EA63" s="24">
        <f t="shared" si="105"/>
        <v>35024</v>
      </c>
      <c r="EB63" s="24">
        <f t="shared" si="105"/>
        <v>241341</v>
      </c>
      <c r="EC63" s="24">
        <f t="shared" ref="EC63:ER63" si="106">+EC18-EC17</f>
        <v>63322</v>
      </c>
      <c r="ED63" s="24">
        <f t="shared" si="106"/>
        <v>81235</v>
      </c>
      <c r="EE63" s="24">
        <f t="shared" si="106"/>
        <v>62659</v>
      </c>
      <c r="EF63" s="24">
        <f t="shared" si="106"/>
        <v>97896</v>
      </c>
      <c r="EG63" s="24">
        <f t="shared" si="106"/>
        <v>27762</v>
      </c>
      <c r="EH63" s="24">
        <f t="shared" si="106"/>
        <v>54133</v>
      </c>
      <c r="EI63" s="24">
        <f t="shared" si="106"/>
        <v>45522</v>
      </c>
      <c r="EJ63" s="24">
        <f t="shared" si="106"/>
        <v>18433</v>
      </c>
      <c r="EK63" s="24">
        <f t="shared" si="106"/>
        <v>409938</v>
      </c>
      <c r="EL63" s="24">
        <f t="shared" si="106"/>
        <v>857900</v>
      </c>
      <c r="EM63" s="24">
        <f t="shared" si="106"/>
        <v>63747</v>
      </c>
      <c r="EN63" s="24">
        <f t="shared" si="106"/>
        <v>43597</v>
      </c>
      <c r="EO63" s="24">
        <f t="shared" si="106"/>
        <v>65288</v>
      </c>
      <c r="EP63" s="24">
        <f t="shared" si="106"/>
        <v>33739</v>
      </c>
      <c r="EQ63" s="24">
        <f t="shared" si="106"/>
        <v>27626</v>
      </c>
      <c r="ER63" s="24">
        <f t="shared" si="106"/>
        <v>43601</v>
      </c>
      <c r="ES63" s="24">
        <f>+GD18-GD17</f>
        <v>0</v>
      </c>
      <c r="ET63" s="24">
        <f t="shared" ref="ET63:FZ63" si="107">+ET18-ET17</f>
        <v>61199</v>
      </c>
      <c r="EU63" s="24">
        <f t="shared" si="107"/>
        <v>31985</v>
      </c>
      <c r="EV63" s="24">
        <f t="shared" si="107"/>
        <v>31052</v>
      </c>
      <c r="EW63" s="24">
        <f t="shared" si="107"/>
        <v>20227</v>
      </c>
      <c r="EX63" s="24">
        <f t="shared" si="107"/>
        <v>0</v>
      </c>
      <c r="EY63" s="24">
        <f t="shared" si="107"/>
        <v>20980</v>
      </c>
      <c r="EZ63" s="24">
        <f t="shared" si="107"/>
        <v>21759</v>
      </c>
      <c r="FA63" s="24">
        <f t="shared" si="107"/>
        <v>20983</v>
      </c>
      <c r="FB63" s="24">
        <f t="shared" si="107"/>
        <v>24180</v>
      </c>
      <c r="FC63" s="24">
        <f t="shared" si="107"/>
        <v>254198</v>
      </c>
      <c r="FD63" s="24">
        <f t="shared" si="107"/>
        <v>71511</v>
      </c>
      <c r="FE63" s="24">
        <f t="shared" si="107"/>
        <v>92135</v>
      </c>
      <c r="FF63" s="24">
        <f t="shared" si="107"/>
        <v>68797</v>
      </c>
      <c r="FG63" s="24">
        <f t="shared" si="107"/>
        <v>52752</v>
      </c>
      <c r="FH63" s="24">
        <f t="shared" si="107"/>
        <v>33940</v>
      </c>
      <c r="FI63" s="24">
        <f t="shared" si="107"/>
        <v>55133</v>
      </c>
      <c r="FJ63" s="24">
        <f t="shared" si="107"/>
        <v>51212</v>
      </c>
      <c r="FK63" s="24">
        <f t="shared" si="107"/>
        <v>125478</v>
      </c>
      <c r="FL63" s="24">
        <f t="shared" si="107"/>
        <v>112950</v>
      </c>
      <c r="FM63" s="24">
        <f t="shared" si="107"/>
        <v>368220</v>
      </c>
      <c r="FN63" s="24">
        <f t="shared" si="107"/>
        <v>307447.3</v>
      </c>
      <c r="FO63" s="24">
        <f t="shared" si="107"/>
        <v>281044</v>
      </c>
      <c r="FP63" s="24">
        <f t="shared" si="107"/>
        <v>595485</v>
      </c>
      <c r="FQ63" s="24">
        <f t="shared" si="107"/>
        <v>121535</v>
      </c>
      <c r="FR63" s="24">
        <f t="shared" si="107"/>
        <v>154314</v>
      </c>
      <c r="FS63" s="24">
        <f t="shared" si="107"/>
        <v>213311</v>
      </c>
      <c r="FT63" s="24">
        <f t="shared" si="107"/>
        <v>81860</v>
      </c>
      <c r="FU63" s="24">
        <f t="shared" si="107"/>
        <v>67398</v>
      </c>
      <c r="FV63" s="24">
        <f t="shared" si="107"/>
        <v>43980</v>
      </c>
      <c r="FW63" s="24">
        <f t="shared" si="107"/>
        <v>110107</v>
      </c>
      <c r="FX63" s="24">
        <f t="shared" si="107"/>
        <v>126578</v>
      </c>
      <c r="FY63" s="24">
        <f t="shared" si="107"/>
        <v>85008</v>
      </c>
      <c r="FZ63" s="24">
        <f t="shared" si="107"/>
        <v>30636</v>
      </c>
      <c r="GA63" s="24">
        <f>+GA18-GA17</f>
        <v>352196.5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47749681.999999993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66"/>
  <sheetViews>
    <sheetView topLeftCell="A32" workbookViewId="0">
      <selection activeCell="E39" sqref="E39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669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2544967.71</v>
      </c>
      <c r="F8" s="29">
        <v>9922925.6899999995</v>
      </c>
      <c r="G8" s="29">
        <v>2090720.66</v>
      </c>
      <c r="H8" s="29">
        <v>6644974.5</v>
      </c>
      <c r="I8" s="29">
        <v>420742.12</v>
      </c>
      <c r="J8" s="29">
        <v>334455.44</v>
      </c>
      <c r="K8" s="29">
        <v>2650128.7999999998</v>
      </c>
      <c r="L8" s="29">
        <v>566553.71</v>
      </c>
      <c r="M8" s="29">
        <v>104167.65</v>
      </c>
      <c r="N8" s="29">
        <v>780715.48</v>
      </c>
      <c r="O8" s="29">
        <v>571018.44999999995</v>
      </c>
      <c r="P8" s="29">
        <v>21824007.039999999</v>
      </c>
      <c r="Q8" s="29">
        <v>6021542</v>
      </c>
      <c r="R8" s="29">
        <v>68718.09</v>
      </c>
      <c r="S8" s="29">
        <v>8371996.04</v>
      </c>
      <c r="T8" s="29">
        <v>283508.45</v>
      </c>
      <c r="U8" s="29">
        <v>728221.26</v>
      </c>
      <c r="V8" s="29">
        <v>85772.42</v>
      </c>
      <c r="W8" s="29">
        <v>33520.39</v>
      </c>
      <c r="X8" s="29">
        <v>76224.39</v>
      </c>
      <c r="Y8" s="29">
        <v>11928.49</v>
      </c>
      <c r="Z8" s="29">
        <v>26593.96</v>
      </c>
      <c r="AA8" s="29">
        <v>84043.24</v>
      </c>
      <c r="AB8" s="29">
        <v>94101.19</v>
      </c>
      <c r="AC8" s="29">
        <v>9258017.7100000009</v>
      </c>
      <c r="AD8" s="29">
        <v>15140074</v>
      </c>
      <c r="AE8" s="29">
        <v>371445.83</v>
      </c>
      <c r="AF8" s="29">
        <v>198439.36</v>
      </c>
      <c r="AG8" s="29">
        <v>172896.58</v>
      </c>
      <c r="AH8" s="29">
        <v>102174.98</v>
      </c>
      <c r="AI8" s="29">
        <v>786470.89</v>
      </c>
      <c r="AJ8" s="29">
        <v>329719</v>
      </c>
      <c r="AK8" s="29">
        <v>113391.41</v>
      </c>
      <c r="AL8" s="29">
        <v>188658.55</v>
      </c>
      <c r="AM8" s="29">
        <v>183179.95</v>
      </c>
      <c r="AN8" s="29">
        <v>170604.03</v>
      </c>
      <c r="AO8" s="29">
        <v>101673.42</v>
      </c>
      <c r="AP8" s="29">
        <v>177073.78</v>
      </c>
      <c r="AQ8" s="29">
        <v>987571.17</v>
      </c>
      <c r="AR8" s="29">
        <v>30682254.960000001</v>
      </c>
      <c r="AS8" s="29">
        <v>130598.6</v>
      </c>
      <c r="AT8" s="29">
        <v>23522497.219999999</v>
      </c>
      <c r="AU8" s="29">
        <v>3197993</v>
      </c>
      <c r="AV8" s="29">
        <v>931201.17</v>
      </c>
      <c r="AW8" s="29">
        <v>98384.95</v>
      </c>
      <c r="AX8" s="29">
        <v>236945.88</v>
      </c>
      <c r="AY8" s="29">
        <v>110781.15</v>
      </c>
      <c r="AZ8" s="29">
        <v>54758.29</v>
      </c>
      <c r="BA8" s="29">
        <v>362352.56</v>
      </c>
      <c r="BB8" s="29">
        <v>3345584</v>
      </c>
      <c r="BC8" s="29">
        <v>3327275.37</v>
      </c>
      <c r="BD8" s="29">
        <v>3275675</v>
      </c>
      <c r="BE8" s="29">
        <v>5347940.8099999996</v>
      </c>
      <c r="BF8" s="29">
        <v>259036.98</v>
      </c>
      <c r="BG8" s="29">
        <v>533076.47</v>
      </c>
      <c r="BH8" s="29">
        <v>7692699.7400000002</v>
      </c>
      <c r="BI8" s="29">
        <v>705739.15</v>
      </c>
      <c r="BJ8" s="29">
        <v>367555.42</v>
      </c>
      <c r="BK8" s="29">
        <v>335210.71999999997</v>
      </c>
      <c r="BL8" s="29">
        <v>2522996.58</v>
      </c>
      <c r="BM8" s="29">
        <v>4397900.3899999997</v>
      </c>
      <c r="BN8" s="29">
        <v>114184.84</v>
      </c>
      <c r="BO8" s="29">
        <v>210694.82</v>
      </c>
      <c r="BP8" s="29">
        <v>650404.6</v>
      </c>
      <c r="BQ8" s="29">
        <v>756555.04</v>
      </c>
      <c r="BR8" s="29">
        <v>210272.22</v>
      </c>
      <c r="BS8" s="29">
        <v>1675704</v>
      </c>
      <c r="BT8" s="29">
        <v>1354778.17</v>
      </c>
      <c r="BU8" s="29">
        <v>266201.34999999998</v>
      </c>
      <c r="BV8" s="29">
        <v>214054.65</v>
      </c>
      <c r="BW8" s="29">
        <v>258383.92</v>
      </c>
      <c r="BX8" s="29">
        <v>421472.05</v>
      </c>
      <c r="BY8" s="29">
        <v>709608.55</v>
      </c>
      <c r="BZ8" s="29">
        <v>0</v>
      </c>
      <c r="CA8" s="29">
        <v>266485.82</v>
      </c>
      <c r="CB8" s="29">
        <v>32080.84</v>
      </c>
      <c r="CC8" s="29">
        <v>61692.76</v>
      </c>
      <c r="CD8" s="29">
        <v>23109938.600000001</v>
      </c>
      <c r="CE8" s="29">
        <v>98003.86</v>
      </c>
      <c r="CF8" s="29">
        <v>33988</v>
      </c>
      <c r="CG8" s="29">
        <v>175572.82</v>
      </c>
      <c r="CH8" s="29">
        <v>110366.42</v>
      </c>
      <c r="CI8" s="29">
        <v>84183.62</v>
      </c>
      <c r="CJ8" s="29">
        <v>29512</v>
      </c>
      <c r="CK8" s="29">
        <v>125426.12</v>
      </c>
      <c r="CL8" s="29">
        <v>356881.14</v>
      </c>
      <c r="CM8" s="29">
        <v>1880990.71</v>
      </c>
      <c r="CN8" s="29">
        <v>714179</v>
      </c>
      <c r="CO8" s="29">
        <v>448709.17</v>
      </c>
      <c r="CP8" s="29">
        <v>8610940.5999999996</v>
      </c>
      <c r="CQ8" s="29">
        <v>4871505</v>
      </c>
      <c r="CR8" s="29">
        <v>343993.25</v>
      </c>
      <c r="CS8" s="29">
        <v>329907</v>
      </c>
      <c r="CT8" s="29">
        <v>217427.14</v>
      </c>
      <c r="CU8" s="29">
        <v>181387</v>
      </c>
      <c r="CV8" s="29">
        <v>63797.65</v>
      </c>
      <c r="CW8" s="29">
        <v>64891.31</v>
      </c>
      <c r="CX8" s="29">
        <v>36708.74</v>
      </c>
      <c r="CY8" s="29">
        <v>85691</v>
      </c>
      <c r="CZ8" s="29">
        <v>166741.75</v>
      </c>
      <c r="DA8" s="29">
        <v>102516.93</v>
      </c>
      <c r="DB8" s="29">
        <v>561683.44999999995</v>
      </c>
      <c r="DC8" s="29">
        <v>104515.42</v>
      </c>
      <c r="DD8" s="29">
        <v>109548.63</v>
      </c>
      <c r="DE8" s="29">
        <v>130469.62</v>
      </c>
      <c r="DF8" s="29">
        <v>28871</v>
      </c>
      <c r="DG8" s="29">
        <v>86414.41</v>
      </c>
      <c r="DH8" s="29">
        <v>6985778</v>
      </c>
      <c r="DI8" s="29">
        <v>34262</v>
      </c>
      <c r="DJ8" s="29">
        <v>728517.88</v>
      </c>
      <c r="DK8" s="29">
        <v>1000272.27</v>
      </c>
      <c r="DL8" s="29">
        <v>223726.01</v>
      </c>
      <c r="DM8" s="29">
        <v>87116.04</v>
      </c>
      <c r="DN8" s="29">
        <v>1775292.89</v>
      </c>
      <c r="DO8" s="29">
        <v>278491.15999999997</v>
      </c>
      <c r="DP8" s="29">
        <v>395984.8</v>
      </c>
      <c r="DQ8" s="29">
        <v>628989.27</v>
      </c>
      <c r="DR8" s="29">
        <v>131836</v>
      </c>
      <c r="DS8" s="29">
        <v>193145.41</v>
      </c>
      <c r="DT8" s="29">
        <v>235063.67</v>
      </c>
      <c r="DU8" s="29">
        <v>154547.73000000001</v>
      </c>
      <c r="DV8" s="29">
        <v>12591.26</v>
      </c>
      <c r="DW8" s="29">
        <v>125705.89</v>
      </c>
      <c r="DX8" s="29">
        <v>47268.46</v>
      </c>
      <c r="DY8" s="29">
        <v>40592.32</v>
      </c>
      <c r="DZ8" s="29">
        <v>21513.06</v>
      </c>
      <c r="EA8" s="29">
        <v>114144.29</v>
      </c>
      <c r="EB8" s="29">
        <v>578806.78</v>
      </c>
      <c r="EC8" s="111">
        <v>178031.97</v>
      </c>
      <c r="ED8" s="29">
        <v>197235.54</v>
      </c>
      <c r="EE8" s="29">
        <v>110456.79</v>
      </c>
      <c r="EF8" s="29">
        <v>575859.88</v>
      </c>
      <c r="EG8" s="29">
        <v>70394</v>
      </c>
      <c r="EH8" s="29">
        <v>157772.5</v>
      </c>
      <c r="EI8" s="29">
        <v>122610.78</v>
      </c>
      <c r="EJ8" s="29">
        <v>42999.8</v>
      </c>
      <c r="EK8" s="29">
        <v>3032635.18</v>
      </c>
      <c r="EL8" s="29">
        <v>2846410.63</v>
      </c>
      <c r="EM8" s="29">
        <v>187348.32</v>
      </c>
      <c r="EN8" s="29">
        <v>152472.01</v>
      </c>
      <c r="EO8" s="29">
        <v>125100.6</v>
      </c>
      <c r="EP8" s="29">
        <v>170065.45</v>
      </c>
      <c r="EQ8" s="29">
        <v>113359</v>
      </c>
      <c r="ER8" s="29">
        <v>149855.29</v>
      </c>
      <c r="ES8" s="29">
        <v>766964.4</v>
      </c>
      <c r="ET8" s="29">
        <v>276902.24</v>
      </c>
      <c r="EU8" s="29">
        <v>136183.69</v>
      </c>
      <c r="EV8" s="29">
        <v>161797.63</v>
      </c>
      <c r="EW8" s="29">
        <v>241523</v>
      </c>
      <c r="EX8" s="29">
        <v>0</v>
      </c>
      <c r="EY8" s="29">
        <v>138332.1</v>
      </c>
      <c r="EZ8" s="29">
        <v>83868.179999999993</v>
      </c>
      <c r="FA8" s="29">
        <v>49858.09</v>
      </c>
      <c r="FB8" s="29">
        <v>62616.800000000003</v>
      </c>
      <c r="FC8" s="29">
        <v>1228864.94</v>
      </c>
      <c r="FD8" s="29">
        <v>174645.62</v>
      </c>
      <c r="FE8" s="29">
        <v>1187685</v>
      </c>
      <c r="FF8" s="29">
        <v>224775.3</v>
      </c>
      <c r="FG8" s="29">
        <v>105436.7</v>
      </c>
      <c r="FH8" s="29">
        <v>162373</v>
      </c>
      <c r="FI8" s="29">
        <v>82703.240000000005</v>
      </c>
      <c r="FJ8" s="29">
        <v>133339.69</v>
      </c>
      <c r="FK8" s="29">
        <v>640384.53</v>
      </c>
      <c r="FL8" s="29">
        <v>356569.44</v>
      </c>
      <c r="FM8" s="29">
        <v>1019665.81</v>
      </c>
      <c r="FN8" s="29">
        <v>1697174.47</v>
      </c>
      <c r="FO8" s="29">
        <v>981576.99</v>
      </c>
      <c r="FP8" s="29">
        <v>5057917.72</v>
      </c>
      <c r="FQ8" s="29">
        <v>465926.89</v>
      </c>
      <c r="FR8" s="29">
        <v>772750.79</v>
      </c>
      <c r="FS8" s="29">
        <v>466967.19</v>
      </c>
      <c r="FT8" s="29">
        <v>100243.07</v>
      </c>
      <c r="FU8" s="29">
        <v>107522.61</v>
      </c>
      <c r="FV8" s="29">
        <v>126709.9</v>
      </c>
      <c r="FW8" s="29">
        <v>293002</v>
      </c>
      <c r="FX8" s="29">
        <v>344206.86</v>
      </c>
      <c r="FY8" s="29">
        <v>131513.63</v>
      </c>
      <c r="FZ8" s="29">
        <v>55203.78</v>
      </c>
      <c r="GA8" s="29">
        <v>1581569.4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275971758.85999978</v>
      </c>
      <c r="GI8" s="3"/>
      <c r="GJ8" s="31"/>
    </row>
    <row r="9" spans="1:193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1397</v>
      </c>
      <c r="F10" s="2">
        <v>8051</v>
      </c>
      <c r="G10" s="2">
        <v>1064</v>
      </c>
      <c r="H10" s="2">
        <v>7606</v>
      </c>
      <c r="I10" s="2">
        <v>1395</v>
      </c>
      <c r="J10" s="2">
        <v>438</v>
      </c>
      <c r="K10" s="2">
        <v>1442</v>
      </c>
      <c r="L10" s="2">
        <v>733</v>
      </c>
      <c r="M10" s="2">
        <v>417</v>
      </c>
      <c r="N10" s="2">
        <v>406.4</v>
      </c>
      <c r="O10" s="2">
        <v>217.7</v>
      </c>
      <c r="P10" s="2">
        <v>14070</v>
      </c>
      <c r="Q10" s="2">
        <v>5795.8</v>
      </c>
      <c r="R10" s="2">
        <v>232</v>
      </c>
      <c r="S10" s="2">
        <v>8576</v>
      </c>
      <c r="T10" s="2">
        <v>718</v>
      </c>
      <c r="U10" s="2">
        <v>1134</v>
      </c>
      <c r="V10" s="2">
        <v>520</v>
      </c>
      <c r="W10" s="2">
        <v>191</v>
      </c>
      <c r="X10" s="2">
        <v>394</v>
      </c>
      <c r="Y10" s="2">
        <v>73</v>
      </c>
      <c r="Z10" s="2">
        <v>193</v>
      </c>
      <c r="AA10" s="2">
        <v>257</v>
      </c>
      <c r="AB10" s="2">
        <v>253</v>
      </c>
      <c r="AC10" s="2">
        <v>11065</v>
      </c>
      <c r="AD10" s="2">
        <v>14129</v>
      </c>
      <c r="AE10" s="2">
        <v>490</v>
      </c>
      <c r="AF10" s="2">
        <v>328</v>
      </c>
      <c r="AG10" s="2">
        <v>475</v>
      </c>
      <c r="AH10" s="2">
        <v>359</v>
      </c>
      <c r="AI10" s="2">
        <v>1765</v>
      </c>
      <c r="AJ10" s="2">
        <v>580</v>
      </c>
      <c r="AK10" s="2">
        <v>257</v>
      </c>
      <c r="AL10" s="2">
        <v>156</v>
      </c>
      <c r="AM10" s="2">
        <v>416</v>
      </c>
      <c r="AN10" s="2">
        <v>173</v>
      </c>
      <c r="AO10" s="2">
        <v>386</v>
      </c>
      <c r="AP10" s="2">
        <v>348</v>
      </c>
      <c r="AQ10" s="2">
        <v>2072</v>
      </c>
      <c r="AR10" s="2">
        <v>14307.2</v>
      </c>
      <c r="AS10" s="2">
        <v>530</v>
      </c>
      <c r="AT10" s="2">
        <v>21928.1</v>
      </c>
      <c r="AU10" s="2">
        <v>2116</v>
      </c>
      <c r="AV10" s="2">
        <v>1374</v>
      </c>
      <c r="AW10" s="2">
        <v>3041.4</v>
      </c>
      <c r="AX10" s="2">
        <v>688.2</v>
      </c>
      <c r="AY10" s="2">
        <v>206</v>
      </c>
      <c r="AZ10" s="2">
        <v>97</v>
      </c>
      <c r="BA10" s="2">
        <v>685.4</v>
      </c>
      <c r="BB10" s="2">
        <v>2466.5</v>
      </c>
      <c r="BC10" s="2">
        <v>3889</v>
      </c>
      <c r="BD10" s="2">
        <v>3368.8</v>
      </c>
      <c r="BE10" s="2">
        <v>7097</v>
      </c>
      <c r="BF10" s="2">
        <v>422</v>
      </c>
      <c r="BG10" s="2">
        <v>522</v>
      </c>
      <c r="BH10" s="2">
        <v>9980.7000000000007</v>
      </c>
      <c r="BI10" s="2">
        <v>1861.3</v>
      </c>
      <c r="BJ10" s="2">
        <v>614</v>
      </c>
      <c r="BK10" s="2">
        <v>851</v>
      </c>
      <c r="BL10" s="2">
        <v>2897.2</v>
      </c>
      <c r="BM10" s="2">
        <v>5179.7</v>
      </c>
      <c r="BN10" s="2">
        <v>290</v>
      </c>
      <c r="BO10" s="2">
        <v>838.3</v>
      </c>
      <c r="BP10" s="2">
        <v>1020</v>
      </c>
      <c r="BQ10" s="2">
        <v>1454</v>
      </c>
      <c r="BR10" s="2">
        <v>345.1</v>
      </c>
      <c r="BS10" s="2">
        <v>1549.8</v>
      </c>
      <c r="BT10" s="2">
        <v>2037</v>
      </c>
      <c r="BU10" s="2">
        <v>508.3</v>
      </c>
      <c r="BV10" s="2">
        <v>390</v>
      </c>
      <c r="BW10" s="2">
        <v>472.4</v>
      </c>
      <c r="BX10" s="2">
        <v>838</v>
      </c>
      <c r="BY10" s="2">
        <v>864</v>
      </c>
      <c r="BZ10" s="2">
        <v>0</v>
      </c>
      <c r="CA10" s="2">
        <v>548</v>
      </c>
      <c r="CB10" s="2">
        <v>90</v>
      </c>
      <c r="CC10" s="2">
        <v>645.6</v>
      </c>
      <c r="CD10" s="2">
        <v>23434</v>
      </c>
      <c r="CE10" s="2">
        <v>341</v>
      </c>
      <c r="CF10" s="2">
        <v>210</v>
      </c>
      <c r="CG10" s="2">
        <v>394</v>
      </c>
      <c r="CH10" s="2">
        <v>508</v>
      </c>
      <c r="CI10" s="2">
        <v>238</v>
      </c>
      <c r="CJ10" s="2">
        <v>222</v>
      </c>
      <c r="CK10" s="2">
        <v>584</v>
      </c>
      <c r="CL10" s="2">
        <v>320</v>
      </c>
      <c r="CM10" s="2">
        <v>2099</v>
      </c>
      <c r="CN10" s="2">
        <v>491</v>
      </c>
      <c r="CO10" s="2">
        <v>719.6</v>
      </c>
      <c r="CP10" s="2">
        <v>10305</v>
      </c>
      <c r="CQ10" s="2">
        <v>6203</v>
      </c>
      <c r="CR10" s="2">
        <v>553</v>
      </c>
      <c r="CS10" s="2">
        <v>301</v>
      </c>
      <c r="CT10" s="2">
        <v>270</v>
      </c>
      <c r="CU10" s="2">
        <v>360</v>
      </c>
      <c r="CV10" s="2">
        <v>145</v>
      </c>
      <c r="CW10" s="2">
        <v>205</v>
      </c>
      <c r="CX10" s="2">
        <v>413</v>
      </c>
      <c r="CY10" s="2">
        <v>469</v>
      </c>
      <c r="CZ10" s="2">
        <v>740</v>
      </c>
      <c r="DA10" s="2">
        <v>390</v>
      </c>
      <c r="DB10" s="2">
        <v>961</v>
      </c>
      <c r="DC10" s="2">
        <v>334</v>
      </c>
      <c r="DD10" s="2">
        <v>343</v>
      </c>
      <c r="DE10" s="2">
        <v>418.2</v>
      </c>
      <c r="DF10" s="2">
        <v>95</v>
      </c>
      <c r="DG10" s="2">
        <v>200</v>
      </c>
      <c r="DH10" s="2">
        <v>10526</v>
      </c>
      <c r="DI10" s="2">
        <v>1049.5</v>
      </c>
      <c r="DJ10" s="2">
        <v>1157</v>
      </c>
      <c r="DK10" s="2">
        <v>2301</v>
      </c>
      <c r="DL10" s="2">
        <v>425.1</v>
      </c>
      <c r="DM10" s="2">
        <v>226</v>
      </c>
      <c r="DN10" s="2">
        <v>2503</v>
      </c>
      <c r="DO10" s="2">
        <v>482</v>
      </c>
      <c r="DP10" s="2">
        <v>513</v>
      </c>
      <c r="DQ10" s="2">
        <v>988.4</v>
      </c>
      <c r="DR10" s="2">
        <v>140</v>
      </c>
      <c r="DS10" s="2">
        <v>848</v>
      </c>
      <c r="DT10" s="2">
        <v>359</v>
      </c>
      <c r="DU10" s="2">
        <v>219</v>
      </c>
      <c r="DV10" s="2">
        <v>50</v>
      </c>
      <c r="DW10" s="2">
        <v>458</v>
      </c>
      <c r="DX10" s="2">
        <v>92</v>
      </c>
      <c r="DY10" s="2">
        <v>101</v>
      </c>
      <c r="DZ10" s="2">
        <v>45</v>
      </c>
      <c r="EA10" s="2">
        <v>209</v>
      </c>
      <c r="EB10" s="2">
        <v>1234</v>
      </c>
      <c r="EC10" s="2">
        <v>521</v>
      </c>
      <c r="ED10" s="2">
        <v>744</v>
      </c>
      <c r="EE10" s="2">
        <v>360</v>
      </c>
      <c r="EF10" s="2">
        <v>608</v>
      </c>
      <c r="EG10" s="2">
        <v>155</v>
      </c>
      <c r="EH10" s="2">
        <v>407</v>
      </c>
      <c r="EI10" s="2">
        <v>360</v>
      </c>
      <c r="EJ10" s="2">
        <v>115.6</v>
      </c>
      <c r="EK10" s="2">
        <v>2867.9</v>
      </c>
      <c r="EL10" s="2">
        <v>5531.6</v>
      </c>
      <c r="EM10" s="2">
        <v>543</v>
      </c>
      <c r="EN10" s="2">
        <v>345.9</v>
      </c>
      <c r="EO10" s="2">
        <v>332</v>
      </c>
      <c r="EP10" s="2">
        <v>288</v>
      </c>
      <c r="EQ10" s="2">
        <v>194</v>
      </c>
      <c r="ER10" s="2">
        <v>265</v>
      </c>
      <c r="ES10" s="2">
        <v>715</v>
      </c>
      <c r="ET10" s="2">
        <v>400</v>
      </c>
      <c r="EU10" s="2">
        <v>394</v>
      </c>
      <c r="EV10" s="2">
        <v>304</v>
      </c>
      <c r="EW10" s="2">
        <v>382</v>
      </c>
      <c r="EX10" s="2">
        <v>0</v>
      </c>
      <c r="EY10" s="2">
        <v>125</v>
      </c>
      <c r="EZ10" s="2">
        <v>161</v>
      </c>
      <c r="FA10" s="2">
        <v>124</v>
      </c>
      <c r="FB10" s="2">
        <v>160</v>
      </c>
      <c r="FC10" s="2">
        <v>1358</v>
      </c>
      <c r="FD10" s="2">
        <v>384</v>
      </c>
      <c r="FE10" s="2">
        <v>1991</v>
      </c>
      <c r="FF10" s="2">
        <v>689</v>
      </c>
      <c r="FG10" s="2">
        <v>390</v>
      </c>
      <c r="FH10" s="2">
        <v>249</v>
      </c>
      <c r="FI10" s="2">
        <v>263</v>
      </c>
      <c r="FJ10" s="2">
        <v>383</v>
      </c>
      <c r="FK10" s="2">
        <v>842</v>
      </c>
      <c r="FL10" s="2">
        <v>679</v>
      </c>
      <c r="FM10" s="2">
        <v>2265</v>
      </c>
      <c r="FN10" s="2">
        <v>1577.5</v>
      </c>
      <c r="FO10" s="2">
        <v>1474</v>
      </c>
      <c r="FP10" s="2">
        <v>3273</v>
      </c>
      <c r="FQ10" s="2">
        <v>723</v>
      </c>
      <c r="FR10" s="2">
        <v>1014</v>
      </c>
      <c r="FS10" s="2">
        <v>1209</v>
      </c>
      <c r="FT10" s="2">
        <v>558</v>
      </c>
      <c r="FU10" s="2">
        <v>473</v>
      </c>
      <c r="FV10" s="2">
        <v>307</v>
      </c>
      <c r="FW10" s="2">
        <v>787</v>
      </c>
      <c r="FX10" s="2">
        <v>1051</v>
      </c>
      <c r="FY10" s="2">
        <v>523</v>
      </c>
      <c r="FZ10" s="2">
        <v>266</v>
      </c>
      <c r="GA10" s="2">
        <v>1987.2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301896.40000000002</v>
      </c>
      <c r="GI10" s="34"/>
    </row>
    <row r="11" spans="1:193" ht="26.25">
      <c r="B11" s="32" t="s">
        <v>670</v>
      </c>
      <c r="C11" s="16">
        <v>4</v>
      </c>
      <c r="E11" s="1">
        <v>171</v>
      </c>
      <c r="F11" s="1">
        <v>173</v>
      </c>
      <c r="G11" s="1">
        <v>171</v>
      </c>
      <c r="H11" s="1">
        <v>147</v>
      </c>
      <c r="I11" s="1">
        <v>144</v>
      </c>
      <c r="J11" s="1">
        <v>160</v>
      </c>
      <c r="K11" s="1">
        <v>172</v>
      </c>
      <c r="L11" s="1">
        <v>168</v>
      </c>
      <c r="M11" s="1">
        <v>142</v>
      </c>
      <c r="N11" s="1">
        <v>167</v>
      </c>
      <c r="O11" s="1">
        <v>169</v>
      </c>
      <c r="P11" s="1">
        <v>168</v>
      </c>
      <c r="Q11" s="1">
        <v>171</v>
      </c>
      <c r="R11" s="1">
        <v>145</v>
      </c>
      <c r="S11" s="1">
        <v>171</v>
      </c>
      <c r="T11" s="1">
        <v>160</v>
      </c>
      <c r="U11" s="1">
        <v>163</v>
      </c>
      <c r="V11" s="1">
        <v>145</v>
      </c>
      <c r="W11" s="1">
        <v>143</v>
      </c>
      <c r="X11" s="1">
        <v>144</v>
      </c>
      <c r="Y11" s="1">
        <v>145</v>
      </c>
      <c r="Z11" s="1">
        <v>145</v>
      </c>
      <c r="AA11" s="1">
        <v>146</v>
      </c>
      <c r="AB11" s="1">
        <v>144</v>
      </c>
      <c r="AC11" s="1">
        <v>171</v>
      </c>
      <c r="AD11" s="1">
        <v>172</v>
      </c>
      <c r="AE11" s="1">
        <v>166</v>
      </c>
      <c r="AF11" s="1">
        <v>150</v>
      </c>
      <c r="AG11" s="1">
        <v>162</v>
      </c>
      <c r="AH11" s="1">
        <v>148</v>
      </c>
      <c r="AI11" s="1">
        <v>162</v>
      </c>
      <c r="AJ11" s="1">
        <v>143</v>
      </c>
      <c r="AK11" s="1">
        <v>143</v>
      </c>
      <c r="AL11" s="1">
        <v>142</v>
      </c>
      <c r="AM11" s="1">
        <v>145</v>
      </c>
      <c r="AN11" s="1">
        <v>140</v>
      </c>
      <c r="AO11" s="1">
        <v>142</v>
      </c>
      <c r="AP11" s="1">
        <v>141</v>
      </c>
      <c r="AQ11" s="1">
        <v>168</v>
      </c>
      <c r="AR11" s="1">
        <v>171</v>
      </c>
      <c r="AS11" s="1">
        <v>138</v>
      </c>
      <c r="AT11" s="1">
        <v>169</v>
      </c>
      <c r="AU11" s="1">
        <v>170</v>
      </c>
      <c r="AV11" s="1">
        <v>167</v>
      </c>
      <c r="AW11" s="1">
        <v>135</v>
      </c>
      <c r="AX11" s="1">
        <v>142</v>
      </c>
      <c r="AY11" s="1">
        <v>131</v>
      </c>
      <c r="AZ11" s="1">
        <v>141</v>
      </c>
      <c r="BA11" s="1">
        <v>140</v>
      </c>
      <c r="BB11" s="1">
        <v>171</v>
      </c>
      <c r="BC11" s="1">
        <v>165</v>
      </c>
      <c r="BD11" s="1">
        <v>168</v>
      </c>
      <c r="BE11" s="1">
        <v>168</v>
      </c>
      <c r="BF11" s="1">
        <v>171</v>
      </c>
      <c r="BG11" s="1">
        <v>166</v>
      </c>
      <c r="BH11" s="1">
        <v>170</v>
      </c>
      <c r="BI11" s="1">
        <v>139</v>
      </c>
      <c r="BJ11" s="1">
        <v>141</v>
      </c>
      <c r="BK11" s="1">
        <v>141</v>
      </c>
      <c r="BL11" s="1">
        <v>160</v>
      </c>
      <c r="BM11" s="1">
        <v>171</v>
      </c>
      <c r="BN11" s="1">
        <v>144</v>
      </c>
      <c r="BO11" s="1">
        <v>143</v>
      </c>
      <c r="BP11" s="1">
        <v>167</v>
      </c>
      <c r="BQ11" s="1">
        <v>144</v>
      </c>
      <c r="BR11" s="1">
        <v>143</v>
      </c>
      <c r="BS11" s="1">
        <v>173</v>
      </c>
      <c r="BT11" s="1">
        <v>149</v>
      </c>
      <c r="BU11" s="1">
        <v>143</v>
      </c>
      <c r="BV11" s="1">
        <v>146</v>
      </c>
      <c r="BW11" s="1">
        <v>148</v>
      </c>
      <c r="BX11" s="1">
        <v>146</v>
      </c>
      <c r="BY11" s="1">
        <v>169</v>
      </c>
      <c r="BZ11" s="1">
        <v>0</v>
      </c>
      <c r="CA11" s="1">
        <v>145</v>
      </c>
      <c r="CB11" s="1">
        <v>137</v>
      </c>
      <c r="CC11" s="1">
        <v>151</v>
      </c>
      <c r="CD11" s="1">
        <v>171</v>
      </c>
      <c r="CE11" s="1">
        <v>147</v>
      </c>
      <c r="CF11" s="1">
        <v>146</v>
      </c>
      <c r="CG11" s="1">
        <v>147</v>
      </c>
      <c r="CH11" s="1">
        <v>143</v>
      </c>
      <c r="CI11" s="1">
        <v>164</v>
      </c>
      <c r="CJ11" s="1">
        <v>159</v>
      </c>
      <c r="CK11" s="1">
        <v>143</v>
      </c>
      <c r="CL11" s="1">
        <v>161</v>
      </c>
      <c r="CM11" s="1">
        <v>175</v>
      </c>
      <c r="CN11" s="1">
        <v>157</v>
      </c>
      <c r="CO11" s="1">
        <v>164</v>
      </c>
      <c r="CP11" s="1">
        <v>178</v>
      </c>
      <c r="CQ11" s="1">
        <v>171</v>
      </c>
      <c r="CR11" s="1">
        <v>169</v>
      </c>
      <c r="CS11" s="1">
        <v>144</v>
      </c>
      <c r="CT11" s="1">
        <v>142</v>
      </c>
      <c r="CU11" s="1">
        <v>143</v>
      </c>
      <c r="CV11" s="1">
        <v>140</v>
      </c>
      <c r="CW11" s="1">
        <v>141</v>
      </c>
      <c r="CX11" s="1">
        <v>141</v>
      </c>
      <c r="CY11" s="1">
        <v>143</v>
      </c>
      <c r="CZ11" s="1">
        <v>141</v>
      </c>
      <c r="DA11" s="1">
        <v>142</v>
      </c>
      <c r="DB11" s="1">
        <v>145</v>
      </c>
      <c r="DC11" s="1">
        <v>148</v>
      </c>
      <c r="DD11" s="1">
        <v>159</v>
      </c>
      <c r="DE11" s="1">
        <v>159</v>
      </c>
      <c r="DF11" s="1">
        <v>143</v>
      </c>
      <c r="DG11" s="1">
        <v>146</v>
      </c>
      <c r="DH11" s="1">
        <v>172</v>
      </c>
      <c r="DI11" s="1">
        <v>140</v>
      </c>
      <c r="DJ11" s="1">
        <v>165</v>
      </c>
      <c r="DK11" s="1">
        <v>168</v>
      </c>
      <c r="DL11" s="1">
        <v>160</v>
      </c>
      <c r="DM11" s="1">
        <v>145</v>
      </c>
      <c r="DN11" s="1">
        <v>170</v>
      </c>
      <c r="DO11" s="1">
        <v>159</v>
      </c>
      <c r="DP11" s="1">
        <v>165</v>
      </c>
      <c r="DQ11" s="1">
        <v>169</v>
      </c>
      <c r="DR11" s="1">
        <v>141</v>
      </c>
      <c r="DS11" s="1">
        <v>158</v>
      </c>
      <c r="DT11" s="1">
        <v>145</v>
      </c>
      <c r="DU11" s="1">
        <v>147</v>
      </c>
      <c r="DV11" s="1">
        <v>141</v>
      </c>
      <c r="DW11" s="1">
        <v>165</v>
      </c>
      <c r="DX11" s="1">
        <v>139</v>
      </c>
      <c r="DY11" s="1">
        <v>142</v>
      </c>
      <c r="DZ11" s="1">
        <v>167</v>
      </c>
      <c r="EA11" s="1">
        <v>164</v>
      </c>
      <c r="EB11" s="1">
        <v>168</v>
      </c>
      <c r="EC11" s="1">
        <v>142</v>
      </c>
      <c r="ED11" s="1">
        <v>168</v>
      </c>
      <c r="EE11" s="1">
        <v>160</v>
      </c>
      <c r="EF11" s="1">
        <v>172</v>
      </c>
      <c r="EG11" s="1">
        <v>164</v>
      </c>
      <c r="EH11" s="1">
        <v>147</v>
      </c>
      <c r="EI11" s="1">
        <v>145</v>
      </c>
      <c r="EJ11" s="1">
        <v>144</v>
      </c>
      <c r="EK11" s="1">
        <v>134</v>
      </c>
      <c r="EL11" s="1">
        <v>148</v>
      </c>
      <c r="EM11" s="1">
        <v>145</v>
      </c>
      <c r="EN11" s="1">
        <v>149</v>
      </c>
      <c r="EO11" s="1">
        <v>138</v>
      </c>
      <c r="EP11" s="1">
        <v>145</v>
      </c>
      <c r="EQ11" s="1">
        <v>146</v>
      </c>
      <c r="ER11" s="1">
        <v>164</v>
      </c>
      <c r="ES11" s="1">
        <v>172</v>
      </c>
      <c r="ET11" s="1">
        <v>148</v>
      </c>
      <c r="EU11" s="1">
        <v>140</v>
      </c>
      <c r="EV11" s="1">
        <v>142</v>
      </c>
      <c r="EW11" s="1">
        <v>148</v>
      </c>
      <c r="EX11" s="1">
        <v>0</v>
      </c>
      <c r="EY11" s="1">
        <v>171</v>
      </c>
      <c r="EZ11" s="1">
        <v>149</v>
      </c>
      <c r="FA11" s="1">
        <v>162</v>
      </c>
      <c r="FB11" s="1">
        <v>150</v>
      </c>
      <c r="FC11" s="1">
        <v>173</v>
      </c>
      <c r="FD11" s="1">
        <v>138</v>
      </c>
      <c r="FE11" s="1">
        <v>161</v>
      </c>
      <c r="FF11" s="1">
        <v>146</v>
      </c>
      <c r="FG11" s="1">
        <v>145</v>
      </c>
      <c r="FH11" s="1">
        <v>147</v>
      </c>
      <c r="FI11" s="1">
        <v>142</v>
      </c>
      <c r="FJ11" s="1">
        <v>147</v>
      </c>
      <c r="FK11" s="1">
        <v>153</v>
      </c>
      <c r="FL11" s="1">
        <v>171</v>
      </c>
      <c r="FM11" s="1">
        <v>169</v>
      </c>
      <c r="FN11" s="1">
        <v>167</v>
      </c>
      <c r="FO11" s="1">
        <v>172</v>
      </c>
      <c r="FP11" s="1">
        <v>167</v>
      </c>
      <c r="FQ11" s="1">
        <v>165</v>
      </c>
      <c r="FR11" s="1">
        <v>164</v>
      </c>
      <c r="FS11" s="1">
        <v>172</v>
      </c>
      <c r="FT11" s="1">
        <v>149</v>
      </c>
      <c r="FU11" s="1">
        <v>143</v>
      </c>
      <c r="FV11" s="1">
        <v>143</v>
      </c>
      <c r="FW11" s="1">
        <v>157</v>
      </c>
      <c r="FX11" s="1">
        <v>161</v>
      </c>
      <c r="FY11" s="1">
        <v>168</v>
      </c>
      <c r="FZ11" s="1">
        <v>144</v>
      </c>
      <c r="GA11" s="1"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27338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5275</v>
      </c>
      <c r="F16" s="1">
        <v>12662</v>
      </c>
      <c r="G16" s="1">
        <v>6389</v>
      </c>
      <c r="H16" s="1">
        <v>8633</v>
      </c>
      <c r="I16" s="1">
        <v>853</v>
      </c>
      <c r="J16" s="1">
        <v>646</v>
      </c>
      <c r="K16" s="1">
        <v>3692</v>
      </c>
      <c r="L16" s="1">
        <v>1642</v>
      </c>
      <c r="M16" s="1">
        <v>164</v>
      </c>
      <c r="N16" s="1">
        <v>575</v>
      </c>
      <c r="O16" s="1">
        <v>1032</v>
      </c>
      <c r="P16" s="1">
        <v>25579</v>
      </c>
      <c r="Q16" s="1">
        <v>6191</v>
      </c>
      <c r="R16" s="1">
        <v>81</v>
      </c>
      <c r="S16" s="1">
        <v>11687</v>
      </c>
      <c r="T16" s="1">
        <v>372</v>
      </c>
      <c r="U16" s="1">
        <v>1321</v>
      </c>
      <c r="V16" s="1">
        <v>151</v>
      </c>
      <c r="W16" s="1">
        <v>17</v>
      </c>
      <c r="X16" s="1">
        <v>105</v>
      </c>
      <c r="Y16" s="1">
        <v>24</v>
      </c>
      <c r="Z16" s="1">
        <v>18</v>
      </c>
      <c r="AA16" s="1">
        <v>154</v>
      </c>
      <c r="AB16" s="1">
        <v>117</v>
      </c>
      <c r="AC16" s="1">
        <v>15698</v>
      </c>
      <c r="AD16" s="1">
        <v>10831</v>
      </c>
      <c r="AE16" s="1">
        <v>511</v>
      </c>
      <c r="AF16" s="1">
        <v>323</v>
      </c>
      <c r="AG16" s="1">
        <v>52</v>
      </c>
      <c r="AH16" s="1">
        <v>69</v>
      </c>
      <c r="AI16" s="1">
        <v>415</v>
      </c>
      <c r="AJ16" s="1">
        <v>1025</v>
      </c>
      <c r="AK16" s="1">
        <v>283</v>
      </c>
      <c r="AL16" s="1">
        <v>156</v>
      </c>
      <c r="AM16" s="1">
        <v>216</v>
      </c>
      <c r="AN16" s="1">
        <v>270</v>
      </c>
      <c r="AO16" s="1">
        <v>195</v>
      </c>
      <c r="AP16" s="1">
        <v>227</v>
      </c>
      <c r="AQ16" s="1">
        <v>2410</v>
      </c>
      <c r="AR16" s="1">
        <v>33751</v>
      </c>
      <c r="AS16" s="1">
        <v>129</v>
      </c>
      <c r="AT16" s="1">
        <v>23017</v>
      </c>
      <c r="AU16" s="1">
        <v>3661</v>
      </c>
      <c r="AV16" s="1">
        <v>1353</v>
      </c>
      <c r="AW16" s="1">
        <v>116</v>
      </c>
      <c r="AX16" s="1">
        <v>164</v>
      </c>
      <c r="AY16" s="1">
        <v>217</v>
      </c>
      <c r="AZ16" s="1">
        <v>42</v>
      </c>
      <c r="BA16" s="1">
        <v>766</v>
      </c>
      <c r="BB16" s="1">
        <v>2457</v>
      </c>
      <c r="BC16" s="1">
        <v>3978</v>
      </c>
      <c r="BD16" s="1">
        <v>3757</v>
      </c>
      <c r="BE16" s="1">
        <v>8998</v>
      </c>
      <c r="BF16" s="1">
        <v>48</v>
      </c>
      <c r="BG16" s="1">
        <v>437</v>
      </c>
      <c r="BH16" s="1">
        <v>11911</v>
      </c>
      <c r="BI16" s="1">
        <v>1116</v>
      </c>
      <c r="BJ16" s="1">
        <v>1050</v>
      </c>
      <c r="BK16" s="1">
        <v>206</v>
      </c>
      <c r="BL16" s="1">
        <v>3607</v>
      </c>
      <c r="BM16" s="1">
        <v>4997</v>
      </c>
      <c r="BN16" s="1">
        <v>132</v>
      </c>
      <c r="BO16" s="1">
        <v>305</v>
      </c>
      <c r="BP16" s="1">
        <v>445</v>
      </c>
      <c r="BQ16" s="1">
        <v>908</v>
      </c>
      <c r="BR16" s="1">
        <v>216</v>
      </c>
      <c r="BS16" s="1">
        <v>1479</v>
      </c>
      <c r="BT16" s="1">
        <v>2182</v>
      </c>
      <c r="BU16" s="1">
        <v>912</v>
      </c>
      <c r="BV16" s="1">
        <v>289</v>
      </c>
      <c r="BW16" s="1">
        <v>202</v>
      </c>
      <c r="BX16" s="1">
        <v>923</v>
      </c>
      <c r="BY16" s="1">
        <v>2075</v>
      </c>
      <c r="BZ16" s="1">
        <v>0</v>
      </c>
      <c r="CA16" s="1">
        <v>123</v>
      </c>
      <c r="CB16" s="1">
        <v>17</v>
      </c>
      <c r="CC16" s="1">
        <v>36</v>
      </c>
      <c r="CD16" s="1">
        <v>29329</v>
      </c>
      <c r="CE16" s="1">
        <v>89</v>
      </c>
      <c r="CF16" s="1">
        <v>47</v>
      </c>
      <c r="CG16" s="1">
        <v>143</v>
      </c>
      <c r="CH16" s="1">
        <v>105</v>
      </c>
      <c r="CI16" s="1">
        <v>56</v>
      </c>
      <c r="CJ16" s="1">
        <v>34</v>
      </c>
      <c r="CK16" s="1">
        <v>147</v>
      </c>
      <c r="CL16" s="1">
        <v>1081</v>
      </c>
      <c r="CM16" s="1">
        <v>4460</v>
      </c>
      <c r="CN16" s="1">
        <v>1325</v>
      </c>
      <c r="CO16" s="1">
        <v>517</v>
      </c>
      <c r="CP16" s="1">
        <v>12772</v>
      </c>
      <c r="CQ16" s="1">
        <v>4859</v>
      </c>
      <c r="CR16" s="1">
        <v>478</v>
      </c>
      <c r="CS16" s="1">
        <v>440</v>
      </c>
      <c r="CT16" s="1">
        <v>176</v>
      </c>
      <c r="CU16" s="1">
        <v>371</v>
      </c>
      <c r="CV16" s="1">
        <v>116</v>
      </c>
      <c r="CW16" s="1">
        <v>32</v>
      </c>
      <c r="CX16" s="1">
        <v>37</v>
      </c>
      <c r="CY16" s="1">
        <v>77</v>
      </c>
      <c r="CZ16" s="1">
        <v>110</v>
      </c>
      <c r="DA16" s="1">
        <v>45</v>
      </c>
      <c r="DB16" s="1">
        <v>459</v>
      </c>
      <c r="DC16" s="1">
        <v>99</v>
      </c>
      <c r="DD16" s="1">
        <v>254</v>
      </c>
      <c r="DE16" s="1">
        <v>110</v>
      </c>
      <c r="DF16" s="1">
        <v>42</v>
      </c>
      <c r="DG16" s="1">
        <v>304</v>
      </c>
      <c r="DH16" s="1">
        <v>10147</v>
      </c>
      <c r="DI16" s="1">
        <v>97</v>
      </c>
      <c r="DJ16" s="1">
        <v>1036</v>
      </c>
      <c r="DK16" s="1">
        <v>2221</v>
      </c>
      <c r="DL16" s="1">
        <v>245</v>
      </c>
      <c r="DM16" s="1">
        <v>278</v>
      </c>
      <c r="DN16" s="1">
        <v>1894</v>
      </c>
      <c r="DO16" s="1">
        <v>207</v>
      </c>
      <c r="DP16" s="1">
        <v>443</v>
      </c>
      <c r="DQ16" s="1">
        <v>1054</v>
      </c>
      <c r="DR16" s="1">
        <v>130</v>
      </c>
      <c r="DS16" s="1">
        <v>362</v>
      </c>
      <c r="DT16" s="1">
        <v>667</v>
      </c>
      <c r="DU16" s="1">
        <v>220</v>
      </c>
      <c r="DV16" s="1">
        <v>65</v>
      </c>
      <c r="DW16" s="1">
        <v>141</v>
      </c>
      <c r="DX16" s="1">
        <v>207</v>
      </c>
      <c r="DY16" s="1">
        <v>123</v>
      </c>
      <c r="DZ16" s="1">
        <v>67</v>
      </c>
      <c r="EA16" s="1">
        <v>360</v>
      </c>
      <c r="EB16" s="1">
        <v>917</v>
      </c>
      <c r="EC16" s="1">
        <v>260</v>
      </c>
      <c r="ED16" s="1">
        <v>194</v>
      </c>
      <c r="EE16" s="1">
        <v>127</v>
      </c>
      <c r="EF16" s="1">
        <v>750</v>
      </c>
      <c r="EG16" s="1">
        <v>48</v>
      </c>
      <c r="EH16" s="1">
        <v>487</v>
      </c>
      <c r="EI16" s="1">
        <v>120</v>
      </c>
      <c r="EJ16" s="1">
        <v>93</v>
      </c>
      <c r="EK16" s="1">
        <v>2348</v>
      </c>
      <c r="EL16" s="1">
        <v>2777</v>
      </c>
      <c r="EM16" s="1">
        <v>694</v>
      </c>
      <c r="EN16" s="1">
        <v>351</v>
      </c>
      <c r="EO16" s="1">
        <v>173</v>
      </c>
      <c r="EP16" s="1">
        <v>461</v>
      </c>
      <c r="EQ16" s="1">
        <v>347</v>
      </c>
      <c r="ER16" s="1">
        <v>427</v>
      </c>
      <c r="ES16" s="1">
        <v>1500</v>
      </c>
      <c r="ET16" s="1">
        <v>2</v>
      </c>
      <c r="EU16" s="1">
        <v>90</v>
      </c>
      <c r="EV16" s="1">
        <v>83</v>
      </c>
      <c r="EW16" s="1">
        <v>470</v>
      </c>
      <c r="EX16" s="1">
        <v>0</v>
      </c>
      <c r="EY16" s="1">
        <v>504</v>
      </c>
      <c r="EZ16" s="1">
        <v>75</v>
      </c>
      <c r="FA16" s="1">
        <v>23</v>
      </c>
      <c r="FB16" s="1">
        <v>37</v>
      </c>
      <c r="FC16" s="1">
        <v>3049</v>
      </c>
      <c r="FD16" s="1">
        <v>185</v>
      </c>
      <c r="FE16" s="1">
        <v>896</v>
      </c>
      <c r="FF16" s="1">
        <v>170</v>
      </c>
      <c r="FG16" s="1">
        <v>117</v>
      </c>
      <c r="FH16" s="1">
        <v>210</v>
      </c>
      <c r="FI16" s="1">
        <v>88</v>
      </c>
      <c r="FJ16" s="1">
        <v>47</v>
      </c>
      <c r="FK16" s="1">
        <v>999</v>
      </c>
      <c r="FL16" s="1">
        <v>985</v>
      </c>
      <c r="FM16" s="1">
        <v>1154</v>
      </c>
      <c r="FN16" s="1">
        <v>2621</v>
      </c>
      <c r="FO16" s="1">
        <v>3541</v>
      </c>
      <c r="FP16" s="1">
        <v>7650</v>
      </c>
      <c r="FQ16" s="1">
        <v>866</v>
      </c>
      <c r="FR16" s="1">
        <v>714</v>
      </c>
      <c r="FS16" s="1">
        <v>595</v>
      </c>
      <c r="FT16" s="1">
        <v>143</v>
      </c>
      <c r="FU16" s="1">
        <v>108</v>
      </c>
      <c r="FV16" s="1">
        <v>43</v>
      </c>
      <c r="FW16" s="1">
        <v>528</v>
      </c>
      <c r="FX16" s="1">
        <v>537</v>
      </c>
      <c r="FY16" s="1">
        <v>158</v>
      </c>
      <c r="FZ16" s="1">
        <v>65</v>
      </c>
      <c r="GA16" s="1">
        <v>3061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356049</v>
      </c>
      <c r="GJ16" s="2"/>
    </row>
    <row r="17" spans="1:196" ht="26.25">
      <c r="B17" s="32" t="s">
        <v>671</v>
      </c>
      <c r="C17" s="16">
        <v>7</v>
      </c>
      <c r="E17" s="2">
        <v>51230</v>
      </c>
      <c r="F17" s="2">
        <v>264740</v>
      </c>
      <c r="G17" s="2">
        <v>25535</v>
      </c>
      <c r="H17" s="2">
        <v>102417</v>
      </c>
      <c r="I17" s="2">
        <v>22727</v>
      </c>
      <c r="J17" s="2">
        <v>4065</v>
      </c>
      <c r="K17" s="2">
        <v>39108</v>
      </c>
      <c r="L17" s="2">
        <v>91407</v>
      </c>
      <c r="M17" s="2">
        <v>35870</v>
      </c>
      <c r="N17" s="2">
        <v>17328</v>
      </c>
      <c r="O17" s="2">
        <v>13661.5</v>
      </c>
      <c r="P17" s="2">
        <v>133304</v>
      </c>
      <c r="Q17" s="2">
        <v>67626</v>
      </c>
      <c r="R17" s="2">
        <v>14418</v>
      </c>
      <c r="S17" s="2">
        <v>219207</v>
      </c>
      <c r="T17" s="2">
        <v>45044</v>
      </c>
      <c r="U17" s="2">
        <v>91617</v>
      </c>
      <c r="V17" s="2">
        <v>39085</v>
      </c>
      <c r="W17" s="2">
        <v>21453</v>
      </c>
      <c r="X17" s="2">
        <v>61562</v>
      </c>
      <c r="Y17" s="2">
        <v>27069</v>
      </c>
      <c r="Z17" s="2">
        <v>20756</v>
      </c>
      <c r="AA17" s="2">
        <v>35983</v>
      </c>
      <c r="AB17" s="2">
        <v>50750</v>
      </c>
      <c r="AC17" s="2">
        <v>275318</v>
      </c>
      <c r="AD17" s="2">
        <v>230357</v>
      </c>
      <c r="AE17" s="2">
        <v>36621</v>
      </c>
      <c r="AF17" s="2">
        <v>72204</v>
      </c>
      <c r="AG17" s="2">
        <v>40740</v>
      </c>
      <c r="AH17" s="2">
        <v>24186</v>
      </c>
      <c r="AI17" s="2">
        <v>23569</v>
      </c>
      <c r="AJ17" s="2">
        <v>35114</v>
      </c>
      <c r="AK17" s="2">
        <v>40110</v>
      </c>
      <c r="AL17" s="2">
        <v>22446</v>
      </c>
      <c r="AM17" s="2">
        <v>8701</v>
      </c>
      <c r="AN17" s="2">
        <v>31423</v>
      </c>
      <c r="AO17" s="2">
        <v>40706</v>
      </c>
      <c r="AP17" s="2">
        <v>46086</v>
      </c>
      <c r="AQ17" s="2">
        <v>195191</v>
      </c>
      <c r="AR17" s="2">
        <v>427492</v>
      </c>
      <c r="AS17" s="2">
        <v>50074.9</v>
      </c>
      <c r="AT17" s="2">
        <v>209910.2</v>
      </c>
      <c r="AU17" s="2">
        <v>181705</v>
      </c>
      <c r="AV17" s="2">
        <v>62769</v>
      </c>
      <c r="AW17" s="2">
        <v>19865</v>
      </c>
      <c r="AX17" s="2">
        <v>15091</v>
      </c>
      <c r="AY17" s="2">
        <v>15982</v>
      </c>
      <c r="AZ17" s="2">
        <v>214</v>
      </c>
      <c r="BA17" s="2">
        <v>23889</v>
      </c>
      <c r="BB17" s="2">
        <v>50724</v>
      </c>
      <c r="BC17" s="2">
        <v>98768</v>
      </c>
      <c r="BD17" s="2">
        <v>200539</v>
      </c>
      <c r="BE17" s="2">
        <v>99963</v>
      </c>
      <c r="BF17" s="2">
        <v>59253</v>
      </c>
      <c r="BG17" s="2">
        <v>58417</v>
      </c>
      <c r="BH17" s="2">
        <v>178686</v>
      </c>
      <c r="BI17" s="2">
        <v>40577</v>
      </c>
      <c r="BJ17" s="2">
        <v>19211</v>
      </c>
      <c r="BK17" s="2">
        <v>30686</v>
      </c>
      <c r="BL17" s="2">
        <v>76769</v>
      </c>
      <c r="BM17" s="2">
        <v>107251</v>
      </c>
      <c r="BN17" s="2">
        <v>10270</v>
      </c>
      <c r="BO17" s="2">
        <v>27898</v>
      </c>
      <c r="BP17" s="2">
        <v>78018</v>
      </c>
      <c r="BQ17" s="2">
        <v>54392</v>
      </c>
      <c r="BR17" s="2">
        <v>11581</v>
      </c>
      <c r="BS17" s="2">
        <v>191222</v>
      </c>
      <c r="BT17" s="2">
        <v>128305</v>
      </c>
      <c r="BU17" s="2">
        <v>61775</v>
      </c>
      <c r="BV17" s="2">
        <v>27979</v>
      </c>
      <c r="BW17" s="2">
        <v>31110.9</v>
      </c>
      <c r="BX17" s="2">
        <v>76217</v>
      </c>
      <c r="BY17" s="2">
        <v>262731</v>
      </c>
      <c r="BZ17" s="2">
        <v>0</v>
      </c>
      <c r="CA17" s="2">
        <v>32501</v>
      </c>
      <c r="CB17" s="2">
        <v>30238</v>
      </c>
      <c r="CC17" s="2">
        <v>6959</v>
      </c>
      <c r="CD17" s="2">
        <v>359814</v>
      </c>
      <c r="CE17" s="2">
        <v>30961</v>
      </c>
      <c r="CF17" s="2">
        <v>13317</v>
      </c>
      <c r="CG17" s="2">
        <v>22189</v>
      </c>
      <c r="CH17" s="2">
        <v>17764</v>
      </c>
      <c r="CI17" s="2">
        <v>75193</v>
      </c>
      <c r="CJ17" s="2">
        <v>22056</v>
      </c>
      <c r="CK17" s="2">
        <v>59801</v>
      </c>
      <c r="CL17" s="2">
        <v>51539.1</v>
      </c>
      <c r="CM17" s="2">
        <v>76804</v>
      </c>
      <c r="CN17" s="2">
        <v>74823</v>
      </c>
      <c r="CO17" s="2">
        <v>48047.6</v>
      </c>
      <c r="CP17" s="2">
        <v>246337</v>
      </c>
      <c r="CQ17" s="2">
        <v>121593</v>
      </c>
      <c r="CR17" s="2">
        <v>34628</v>
      </c>
      <c r="CS17" s="2">
        <v>47838</v>
      </c>
      <c r="CT17" s="2">
        <v>18310</v>
      </c>
      <c r="CU17" s="2">
        <v>28909</v>
      </c>
      <c r="CV17" s="2">
        <v>21448</v>
      </c>
      <c r="CW17" s="2">
        <v>62727</v>
      </c>
      <c r="CX17" s="2">
        <v>27197</v>
      </c>
      <c r="CY17" s="2">
        <v>18722</v>
      </c>
      <c r="CZ17" s="2">
        <v>53412</v>
      </c>
      <c r="DA17" s="2">
        <v>28698</v>
      </c>
      <c r="DB17" s="2">
        <v>35814</v>
      </c>
      <c r="DC17" s="2">
        <v>28919</v>
      </c>
      <c r="DD17" s="2">
        <v>28444</v>
      </c>
      <c r="DE17" s="2">
        <v>17863</v>
      </c>
      <c r="DF17" s="2">
        <v>34970</v>
      </c>
      <c r="DG17" s="2">
        <v>30032</v>
      </c>
      <c r="DH17" s="2">
        <v>261088</v>
      </c>
      <c r="DI17" s="2">
        <v>20904</v>
      </c>
      <c r="DJ17" s="2">
        <v>135040</v>
      </c>
      <c r="DK17" s="2">
        <v>107972</v>
      </c>
      <c r="DL17" s="2">
        <v>42081</v>
      </c>
      <c r="DM17" s="2">
        <v>38931</v>
      </c>
      <c r="DN17" s="2">
        <v>157952.9</v>
      </c>
      <c r="DO17" s="2">
        <v>31077</v>
      </c>
      <c r="DP17" s="2">
        <v>77238</v>
      </c>
      <c r="DQ17" s="2">
        <v>93341</v>
      </c>
      <c r="DR17" s="2">
        <v>12740</v>
      </c>
      <c r="DS17" s="2">
        <v>72003</v>
      </c>
      <c r="DT17" s="2">
        <v>80157</v>
      </c>
      <c r="DU17" s="2">
        <v>51907</v>
      </c>
      <c r="DV17" s="2">
        <v>34914</v>
      </c>
      <c r="DW17" s="2">
        <v>47941</v>
      </c>
      <c r="DX17" s="2">
        <v>24537</v>
      </c>
      <c r="DY17" s="2">
        <v>30931</v>
      </c>
      <c r="DZ17" s="2">
        <v>44623</v>
      </c>
      <c r="EA17" s="2">
        <v>34924</v>
      </c>
      <c r="EB17" s="2">
        <v>22468</v>
      </c>
      <c r="EC17" s="2">
        <v>23134</v>
      </c>
      <c r="ED17" s="2">
        <v>63074</v>
      </c>
      <c r="EE17" s="2">
        <v>27802</v>
      </c>
      <c r="EF17" s="2">
        <v>164468</v>
      </c>
      <c r="EG17" s="2">
        <v>16099</v>
      </c>
      <c r="EH17" s="2">
        <v>79784</v>
      </c>
      <c r="EI17" s="2">
        <v>33382</v>
      </c>
      <c r="EJ17" s="2">
        <v>42226</v>
      </c>
      <c r="EK17" s="2">
        <v>18612</v>
      </c>
      <c r="EL17" s="2">
        <v>147436.1</v>
      </c>
      <c r="EM17" s="2">
        <v>50170</v>
      </c>
      <c r="EN17" s="2">
        <v>50312</v>
      </c>
      <c r="EO17" s="2">
        <v>45832</v>
      </c>
      <c r="EP17" s="2">
        <v>74808</v>
      </c>
      <c r="EQ17" s="2">
        <v>36542</v>
      </c>
      <c r="ER17" s="2">
        <v>29058</v>
      </c>
      <c r="ES17" s="2">
        <v>100725</v>
      </c>
      <c r="ET17" s="2">
        <v>41252</v>
      </c>
      <c r="EU17" s="2">
        <v>38491</v>
      </c>
      <c r="EV17" s="2">
        <v>22137</v>
      </c>
      <c r="EW17" s="2">
        <v>30414</v>
      </c>
      <c r="EX17" s="2">
        <v>0</v>
      </c>
      <c r="EY17" s="2">
        <v>51301</v>
      </c>
      <c r="EZ17" s="2">
        <v>32633</v>
      </c>
      <c r="FA17" s="2">
        <v>25538</v>
      </c>
      <c r="FB17" s="2">
        <v>29478</v>
      </c>
      <c r="FC17" s="2">
        <v>64793</v>
      </c>
      <c r="FD17" s="2">
        <v>21240</v>
      </c>
      <c r="FE17" s="2">
        <v>40514</v>
      </c>
      <c r="FF17" s="2">
        <v>30961</v>
      </c>
      <c r="FG17" s="2">
        <v>26386</v>
      </c>
      <c r="FH17" s="2">
        <v>35627</v>
      </c>
      <c r="FI17" s="2">
        <v>10551</v>
      </c>
      <c r="FJ17" s="2">
        <v>28610</v>
      </c>
      <c r="FK17" s="2">
        <v>62177</v>
      </c>
      <c r="FL17" s="2">
        <v>55578</v>
      </c>
      <c r="FM17" s="2">
        <v>38043</v>
      </c>
      <c r="FN17" s="2">
        <v>52854</v>
      </c>
      <c r="FO17" s="2">
        <v>60265</v>
      </c>
      <c r="FP17" s="2">
        <v>167259</v>
      </c>
      <c r="FQ17" s="2">
        <v>57502</v>
      </c>
      <c r="FR17" s="2">
        <v>32058</v>
      </c>
      <c r="FS17" s="2">
        <v>45907</v>
      </c>
      <c r="FT17" s="2">
        <v>19768</v>
      </c>
      <c r="FU17" s="2">
        <v>15836</v>
      </c>
      <c r="FV17" s="2">
        <v>28583</v>
      </c>
      <c r="FW17" s="2">
        <v>62523</v>
      </c>
      <c r="FX17" s="2">
        <v>42286</v>
      </c>
      <c r="FY17" s="2">
        <v>29609</v>
      </c>
      <c r="FZ17" s="2">
        <v>23521</v>
      </c>
      <c r="GA17" s="2">
        <v>48317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11214183.199999999</v>
      </c>
      <c r="GI17" s="34"/>
    </row>
    <row r="18" spans="1:196" ht="39">
      <c r="B18" s="32" t="s">
        <v>672</v>
      </c>
      <c r="C18" s="16">
        <v>8</v>
      </c>
      <c r="E18" s="2">
        <v>369172</v>
      </c>
      <c r="F18" s="2">
        <v>1588982</v>
      </c>
      <c r="G18" s="2">
        <v>207364</v>
      </c>
      <c r="H18" s="2">
        <v>1270157</v>
      </c>
      <c r="I18" s="2">
        <v>245430</v>
      </c>
      <c r="J18" s="2">
        <v>58278</v>
      </c>
      <c r="K18" s="2">
        <v>285844</v>
      </c>
      <c r="L18" s="2">
        <v>213993</v>
      </c>
      <c r="M18" s="2">
        <v>68406</v>
      </c>
      <c r="N18" s="2">
        <v>97498</v>
      </c>
      <c r="O18" s="2">
        <v>51162.400000000001</v>
      </c>
      <c r="P18" s="2">
        <v>2659875</v>
      </c>
      <c r="Q18" s="2">
        <v>707679</v>
      </c>
      <c r="R18" s="2">
        <v>39575</v>
      </c>
      <c r="S18" s="2">
        <v>1369779</v>
      </c>
      <c r="T18" s="2">
        <v>125503</v>
      </c>
      <c r="U18" s="2">
        <v>283453</v>
      </c>
      <c r="V18" s="2">
        <v>65619</v>
      </c>
      <c r="W18" s="2">
        <v>46124</v>
      </c>
      <c r="X18" s="2">
        <v>96236</v>
      </c>
      <c r="Y18" s="2">
        <v>37346</v>
      </c>
      <c r="Z18" s="2">
        <v>37596</v>
      </c>
      <c r="AA18" s="2">
        <v>77456</v>
      </c>
      <c r="AB18" s="2">
        <v>96181</v>
      </c>
      <c r="AC18" s="2">
        <v>1993285</v>
      </c>
      <c r="AD18" s="2">
        <v>2360520</v>
      </c>
      <c r="AE18" s="2">
        <v>118941</v>
      </c>
      <c r="AF18" s="2">
        <v>128989</v>
      </c>
      <c r="AG18" s="2">
        <v>102071</v>
      </c>
      <c r="AH18" s="2">
        <v>63905</v>
      </c>
      <c r="AI18" s="2">
        <v>283730</v>
      </c>
      <c r="AJ18" s="2">
        <v>101700</v>
      </c>
      <c r="AK18" s="2">
        <v>74308</v>
      </c>
      <c r="AL18" s="2">
        <v>67874</v>
      </c>
      <c r="AM18" s="2">
        <v>31075</v>
      </c>
      <c r="AN18" s="2">
        <v>67224</v>
      </c>
      <c r="AO18" s="2">
        <v>97709</v>
      </c>
      <c r="AP18" s="2">
        <v>95068</v>
      </c>
      <c r="AQ18" s="2">
        <v>535487</v>
      </c>
      <c r="AR18" s="2">
        <v>2976223</v>
      </c>
      <c r="AS18" s="2">
        <v>99817.600000000006</v>
      </c>
      <c r="AT18" s="2">
        <v>3078654</v>
      </c>
      <c r="AU18" s="2">
        <v>578979</v>
      </c>
      <c r="AV18" s="2">
        <v>335988</v>
      </c>
      <c r="AW18" s="2">
        <v>53737</v>
      </c>
      <c r="AX18" s="2">
        <v>90934</v>
      </c>
      <c r="AY18" s="2">
        <v>47591</v>
      </c>
      <c r="AZ18" s="2">
        <v>5193</v>
      </c>
      <c r="BA18" s="2">
        <v>124004</v>
      </c>
      <c r="BB18" s="2">
        <v>506373</v>
      </c>
      <c r="BC18" s="2">
        <v>572307</v>
      </c>
      <c r="BD18" s="2">
        <v>793546</v>
      </c>
      <c r="BE18" s="2">
        <v>1237829</v>
      </c>
      <c r="BF18" s="2">
        <v>122103</v>
      </c>
      <c r="BG18" s="2">
        <v>156686</v>
      </c>
      <c r="BH18" s="2">
        <v>2040078</v>
      </c>
      <c r="BI18" s="2">
        <v>266088</v>
      </c>
      <c r="BJ18" s="2">
        <v>106106</v>
      </c>
      <c r="BK18" s="2">
        <v>134994</v>
      </c>
      <c r="BL18" s="2">
        <v>540314.6</v>
      </c>
      <c r="BM18" s="2">
        <v>1041778</v>
      </c>
      <c r="BN18" s="2">
        <v>52181</v>
      </c>
      <c r="BO18" s="2">
        <v>166241</v>
      </c>
      <c r="BP18" s="2">
        <v>258721</v>
      </c>
      <c r="BQ18" s="2">
        <v>290638</v>
      </c>
      <c r="BR18" s="2">
        <v>46509</v>
      </c>
      <c r="BS18" s="2">
        <v>505670</v>
      </c>
      <c r="BT18" s="2">
        <v>446979</v>
      </c>
      <c r="BU18" s="2">
        <v>130500</v>
      </c>
      <c r="BV18" s="2">
        <v>90866</v>
      </c>
      <c r="BW18" s="2">
        <v>69619.199999999997</v>
      </c>
      <c r="BX18" s="2">
        <v>181703</v>
      </c>
      <c r="BY18" s="2">
        <v>402805</v>
      </c>
      <c r="BZ18" s="2">
        <v>0</v>
      </c>
      <c r="CA18" s="2">
        <v>114938</v>
      </c>
      <c r="CB18" s="2">
        <v>39778</v>
      </c>
      <c r="CC18" s="2">
        <v>6959</v>
      </c>
      <c r="CD18" s="2">
        <v>4151785</v>
      </c>
      <c r="CE18" s="2">
        <v>78369</v>
      </c>
      <c r="CF18" s="2">
        <v>49588</v>
      </c>
      <c r="CG18" s="2">
        <v>85026</v>
      </c>
      <c r="CH18" s="2">
        <v>85461</v>
      </c>
      <c r="CI18" s="2">
        <v>107782</v>
      </c>
      <c r="CJ18" s="2">
        <v>47826</v>
      </c>
      <c r="CK18" s="2">
        <v>153770</v>
      </c>
      <c r="CL18" s="2">
        <v>126826.8</v>
      </c>
      <c r="CM18" s="2">
        <v>710462</v>
      </c>
      <c r="CN18" s="2">
        <v>173799</v>
      </c>
      <c r="CO18" s="2">
        <v>164809.4</v>
      </c>
      <c r="CP18" s="2">
        <v>2040845</v>
      </c>
      <c r="CQ18" s="2">
        <v>1121836</v>
      </c>
      <c r="CR18" s="2">
        <v>131407</v>
      </c>
      <c r="CS18" s="2">
        <v>90906</v>
      </c>
      <c r="CT18" s="2">
        <v>56962</v>
      </c>
      <c r="CU18" s="2">
        <v>72779</v>
      </c>
      <c r="CV18" s="2">
        <v>25132</v>
      </c>
      <c r="CW18" s="2">
        <v>84549</v>
      </c>
      <c r="CX18" s="2">
        <v>82411</v>
      </c>
      <c r="CY18" s="2">
        <v>64314</v>
      </c>
      <c r="CZ18" s="2">
        <v>161780</v>
      </c>
      <c r="DA18" s="2">
        <v>71011</v>
      </c>
      <c r="DB18" s="2">
        <v>165744</v>
      </c>
      <c r="DC18" s="2">
        <v>66924</v>
      </c>
      <c r="DD18" s="2">
        <v>74952</v>
      </c>
      <c r="DE18" s="2">
        <v>71158</v>
      </c>
      <c r="DF18" s="2">
        <v>48368</v>
      </c>
      <c r="DG18" s="2">
        <v>74610</v>
      </c>
      <c r="DH18" s="2">
        <v>266745</v>
      </c>
      <c r="DI18" s="2">
        <v>20904</v>
      </c>
      <c r="DJ18" s="2">
        <v>328025</v>
      </c>
      <c r="DK18" s="2">
        <v>470139</v>
      </c>
      <c r="DL18" s="2">
        <v>106612</v>
      </c>
      <c r="DM18" s="2">
        <v>69050</v>
      </c>
      <c r="DN18" s="2">
        <v>579291.9</v>
      </c>
      <c r="DO18" s="2">
        <v>93449</v>
      </c>
      <c r="DP18" s="2">
        <v>176032</v>
      </c>
      <c r="DQ18" s="2">
        <v>267252</v>
      </c>
      <c r="DR18" s="2">
        <v>53965</v>
      </c>
      <c r="DS18" s="2">
        <v>154789</v>
      </c>
      <c r="DT18" s="2">
        <v>137898</v>
      </c>
      <c r="DU18" s="2">
        <v>95236</v>
      </c>
      <c r="DV18" s="2">
        <v>41819</v>
      </c>
      <c r="DW18" s="2">
        <v>94138</v>
      </c>
      <c r="DX18" s="2">
        <v>37550</v>
      </c>
      <c r="DY18" s="2">
        <v>46367</v>
      </c>
      <c r="DZ18" s="2">
        <v>52500</v>
      </c>
      <c r="EA18" s="2">
        <v>74764</v>
      </c>
      <c r="EB18" s="2">
        <v>216830</v>
      </c>
      <c r="EC18" s="2">
        <v>94763</v>
      </c>
      <c r="ED18" s="2">
        <v>147667</v>
      </c>
      <c r="EE18" s="2">
        <v>80536</v>
      </c>
      <c r="EF18" s="2">
        <v>264509</v>
      </c>
      <c r="EG18" s="2">
        <v>39997</v>
      </c>
      <c r="EH18" s="2">
        <v>132503</v>
      </c>
      <c r="EI18" s="2">
        <v>78709</v>
      </c>
      <c r="EJ18" s="2">
        <v>55796</v>
      </c>
      <c r="EK18" s="2">
        <v>384294</v>
      </c>
      <c r="EL18" s="2">
        <v>1116113.2</v>
      </c>
      <c r="EM18" s="2">
        <v>126005</v>
      </c>
      <c r="EN18" s="2">
        <v>94459</v>
      </c>
      <c r="EO18" s="2">
        <v>90253</v>
      </c>
      <c r="EP18" s="2">
        <v>106596</v>
      </c>
      <c r="EQ18" s="2">
        <v>64491</v>
      </c>
      <c r="ER18" s="2">
        <v>90685</v>
      </c>
      <c r="ES18" s="2">
        <v>223808</v>
      </c>
      <c r="ET18" s="2">
        <v>102438</v>
      </c>
      <c r="EU18" s="2">
        <v>39323</v>
      </c>
      <c r="EV18" s="2">
        <v>67829</v>
      </c>
      <c r="EW18" s="2">
        <v>80465</v>
      </c>
      <c r="EX18" s="2">
        <v>0</v>
      </c>
      <c r="EY18" s="2">
        <v>72777</v>
      </c>
      <c r="EZ18" s="2">
        <v>52855</v>
      </c>
      <c r="FA18" s="2">
        <v>46708</v>
      </c>
      <c r="FB18" s="2">
        <v>56004</v>
      </c>
      <c r="FC18" s="2">
        <v>298775</v>
      </c>
      <c r="FD18" s="2">
        <v>82379</v>
      </c>
      <c r="FE18" s="2">
        <v>132200</v>
      </c>
      <c r="FF18" s="2">
        <v>107641</v>
      </c>
      <c r="FG18" s="2">
        <v>89274</v>
      </c>
      <c r="FH18" s="2">
        <v>61411</v>
      </c>
      <c r="FI18" s="2">
        <v>58607</v>
      </c>
      <c r="FJ18" s="2">
        <v>78353</v>
      </c>
      <c r="FK18" s="2">
        <v>192340</v>
      </c>
      <c r="FL18" s="2">
        <v>166859</v>
      </c>
      <c r="FM18" s="2">
        <v>408362</v>
      </c>
      <c r="FN18" s="2">
        <v>425568.2</v>
      </c>
      <c r="FO18" s="2">
        <v>326457</v>
      </c>
      <c r="FP18" s="2">
        <v>771964</v>
      </c>
      <c r="FQ18" s="2">
        <v>171944</v>
      </c>
      <c r="FR18" s="2">
        <v>182920</v>
      </c>
      <c r="FS18" s="2">
        <v>248299</v>
      </c>
      <c r="FT18" s="2">
        <v>119550</v>
      </c>
      <c r="FU18" s="2">
        <v>79350</v>
      </c>
      <c r="FV18" s="2">
        <v>67099</v>
      </c>
      <c r="FW18" s="2">
        <v>162066</v>
      </c>
      <c r="FX18" s="2">
        <v>161218</v>
      </c>
      <c r="FY18" s="2">
        <v>97387</v>
      </c>
      <c r="FZ18" s="2">
        <v>53357</v>
      </c>
      <c r="GA18" s="2">
        <v>391366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56402902.299999997</v>
      </c>
      <c r="GI18" s="2"/>
    </row>
    <row r="19" spans="1:196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6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6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6" ht="15.75" customHeight="1">
      <c r="A22" s="25" t="s">
        <v>673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1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1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1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6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6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6" ht="30">
      <c r="A25" s="16">
        <v>1</v>
      </c>
      <c r="B25" s="33" t="s">
        <v>538</v>
      </c>
      <c r="C25" s="16">
        <v>1</v>
      </c>
      <c r="E25" s="40">
        <v>2544967.71</v>
      </c>
      <c r="F25" s="40">
        <v>9922925.6899999995</v>
      </c>
      <c r="G25" s="40">
        <v>2090720.66</v>
      </c>
      <c r="H25" s="40">
        <v>6644974.5</v>
      </c>
      <c r="I25" s="40">
        <v>420742.12</v>
      </c>
      <c r="J25" s="40">
        <v>334455.44</v>
      </c>
      <c r="K25" s="40">
        <v>2650128.7999999998</v>
      </c>
      <c r="L25" s="40">
        <v>566553.71</v>
      </c>
      <c r="M25" s="40">
        <v>104167.65</v>
      </c>
      <c r="N25" s="40">
        <v>780715.48</v>
      </c>
      <c r="O25" s="40">
        <v>571018.44999999995</v>
      </c>
      <c r="P25" s="40">
        <v>21824007.039999999</v>
      </c>
      <c r="Q25" s="40">
        <v>6021542</v>
      </c>
      <c r="R25" s="40">
        <v>68718.09</v>
      </c>
      <c r="S25" s="40">
        <v>8371996.04</v>
      </c>
      <c r="T25" s="40">
        <v>283508.45</v>
      </c>
      <c r="U25" s="40">
        <v>728221.26</v>
      </c>
      <c r="V25" s="40">
        <v>85772.42</v>
      </c>
      <c r="W25" s="40">
        <v>33520.39</v>
      </c>
      <c r="X25" s="40">
        <v>76224.39</v>
      </c>
      <c r="Y25" s="40">
        <v>11928.49</v>
      </c>
      <c r="Z25" s="40">
        <v>26593.96</v>
      </c>
      <c r="AA25" s="40">
        <v>84043.24</v>
      </c>
      <c r="AB25" s="40">
        <v>94101.19</v>
      </c>
      <c r="AC25" s="40">
        <v>9258017.7100000009</v>
      </c>
      <c r="AD25" s="40">
        <v>15140074</v>
      </c>
      <c r="AE25" s="40">
        <v>371445.83</v>
      </c>
      <c r="AF25" s="40">
        <v>198439.36</v>
      </c>
      <c r="AG25" s="40">
        <v>172896.58</v>
      </c>
      <c r="AH25" s="40">
        <v>102174.98</v>
      </c>
      <c r="AI25" s="40">
        <v>786470.89</v>
      </c>
      <c r="AJ25" s="40">
        <v>329719</v>
      </c>
      <c r="AK25" s="40">
        <v>113391.41</v>
      </c>
      <c r="AL25" s="40">
        <v>188658.55</v>
      </c>
      <c r="AM25" s="40">
        <v>183179.95</v>
      </c>
      <c r="AN25" s="40">
        <v>170604.03</v>
      </c>
      <c r="AO25" s="40">
        <v>101673.42</v>
      </c>
      <c r="AP25" s="40">
        <v>177073.78</v>
      </c>
      <c r="AQ25" s="40">
        <v>987571.17</v>
      </c>
      <c r="AR25" s="40">
        <v>30682254.960000001</v>
      </c>
      <c r="AS25" s="40">
        <v>130598.6</v>
      </c>
      <c r="AT25" s="40">
        <v>23522497.219999999</v>
      </c>
      <c r="AU25" s="40">
        <v>3197993</v>
      </c>
      <c r="AV25" s="40">
        <v>931201.17</v>
      </c>
      <c r="AW25" s="40">
        <v>98384.95</v>
      </c>
      <c r="AX25" s="40">
        <v>236945.88</v>
      </c>
      <c r="AY25" s="40">
        <v>110781.15</v>
      </c>
      <c r="AZ25" s="40">
        <v>54758.29</v>
      </c>
      <c r="BA25" s="40">
        <v>362352.56</v>
      </c>
      <c r="BB25" s="40">
        <v>3345584</v>
      </c>
      <c r="BC25" s="40">
        <v>3327275.37</v>
      </c>
      <c r="BD25" s="40">
        <v>3275675</v>
      </c>
      <c r="BE25" s="40">
        <v>5347940.8099999996</v>
      </c>
      <c r="BF25" s="40">
        <v>259036.98</v>
      </c>
      <c r="BG25" s="40">
        <v>533076.47</v>
      </c>
      <c r="BH25" s="40">
        <v>7692699.7400000002</v>
      </c>
      <c r="BI25" s="40">
        <v>705739.15</v>
      </c>
      <c r="BJ25" s="40">
        <v>367555.42</v>
      </c>
      <c r="BK25" s="40">
        <v>335210.71999999997</v>
      </c>
      <c r="BL25" s="40">
        <v>2522996.58</v>
      </c>
      <c r="BM25" s="40">
        <v>4397900.3899999997</v>
      </c>
      <c r="BN25" s="40">
        <v>114184.84</v>
      </c>
      <c r="BO25" s="40">
        <v>210694.82</v>
      </c>
      <c r="BP25" s="40">
        <v>650404.6</v>
      </c>
      <c r="BQ25" s="40">
        <v>756555.04</v>
      </c>
      <c r="BR25" s="40">
        <v>210272.22</v>
      </c>
      <c r="BS25" s="40">
        <v>1675704</v>
      </c>
      <c r="BT25" s="40">
        <v>1354778.17</v>
      </c>
      <c r="BU25" s="40">
        <v>266201.34999999998</v>
      </c>
      <c r="BV25" s="40">
        <v>214054.65</v>
      </c>
      <c r="BW25" s="40">
        <v>258383.92</v>
      </c>
      <c r="BX25" s="40">
        <v>421472.05</v>
      </c>
      <c r="BY25" s="40">
        <v>709608.55</v>
      </c>
      <c r="BZ25" s="40">
        <v>0</v>
      </c>
      <c r="CA25" s="40">
        <v>266485.82</v>
      </c>
      <c r="CB25" s="40">
        <v>32080.84</v>
      </c>
      <c r="CC25" s="40">
        <v>61692.76</v>
      </c>
      <c r="CD25" s="40">
        <v>23109938.600000001</v>
      </c>
      <c r="CE25" s="40">
        <v>98003.86</v>
      </c>
      <c r="CF25" s="40">
        <v>33988</v>
      </c>
      <c r="CG25" s="40">
        <v>175572.82</v>
      </c>
      <c r="CH25" s="40">
        <v>110366.42</v>
      </c>
      <c r="CI25" s="40">
        <v>84183.62</v>
      </c>
      <c r="CJ25" s="40">
        <v>29512</v>
      </c>
      <c r="CK25" s="40">
        <v>125426.12</v>
      </c>
      <c r="CL25" s="40">
        <v>356881.14</v>
      </c>
      <c r="CM25" s="40">
        <v>1880990.71</v>
      </c>
      <c r="CN25" s="40">
        <v>714179</v>
      </c>
      <c r="CO25" s="40">
        <v>448709.17</v>
      </c>
      <c r="CP25" s="40">
        <v>8610940.5999999996</v>
      </c>
      <c r="CQ25" s="40">
        <v>4871505</v>
      </c>
      <c r="CR25" s="40">
        <v>343993.25</v>
      </c>
      <c r="CS25" s="40">
        <v>329907</v>
      </c>
      <c r="CT25" s="40">
        <v>217427.14</v>
      </c>
      <c r="CU25" s="40">
        <v>181387</v>
      </c>
      <c r="CV25" s="40">
        <v>63797.65</v>
      </c>
      <c r="CW25" s="40">
        <v>64891.31</v>
      </c>
      <c r="CX25" s="40">
        <v>36708.74</v>
      </c>
      <c r="CY25" s="40">
        <v>85691</v>
      </c>
      <c r="CZ25" s="40">
        <v>166741.75</v>
      </c>
      <c r="DA25" s="40">
        <v>102516.93</v>
      </c>
      <c r="DB25" s="40">
        <v>561683.44999999995</v>
      </c>
      <c r="DC25" s="40">
        <v>104515.42</v>
      </c>
      <c r="DD25" s="40">
        <v>109548.63</v>
      </c>
      <c r="DE25" s="40">
        <v>130469.62</v>
      </c>
      <c r="DF25" s="40">
        <v>28871</v>
      </c>
      <c r="DG25" s="40">
        <v>86414.41</v>
      </c>
      <c r="DH25" s="40">
        <v>6985778</v>
      </c>
      <c r="DI25" s="40">
        <v>34262</v>
      </c>
      <c r="DJ25" s="40">
        <v>728517.88</v>
      </c>
      <c r="DK25" s="40">
        <v>1000272.27</v>
      </c>
      <c r="DL25" s="40">
        <v>223726.01</v>
      </c>
      <c r="DM25" s="40">
        <v>87116.04</v>
      </c>
      <c r="DN25" s="40">
        <v>1775292.89</v>
      </c>
      <c r="DO25" s="40">
        <v>278491.15999999997</v>
      </c>
      <c r="DP25" s="40">
        <v>395984.8</v>
      </c>
      <c r="DQ25" s="40">
        <v>628989.27</v>
      </c>
      <c r="DR25" s="40">
        <v>131836</v>
      </c>
      <c r="DS25" s="40">
        <v>193145.41</v>
      </c>
      <c r="DT25" s="40">
        <v>235063.67</v>
      </c>
      <c r="DU25" s="40">
        <v>154547.73000000001</v>
      </c>
      <c r="DV25" s="112">
        <v>12591.26</v>
      </c>
      <c r="DW25" s="40">
        <v>125705.89</v>
      </c>
      <c r="DX25" s="40">
        <v>47268.46</v>
      </c>
      <c r="DY25" s="40">
        <v>40592.32</v>
      </c>
      <c r="DZ25" s="40">
        <v>21513.06</v>
      </c>
      <c r="EA25" s="40">
        <v>114144.29</v>
      </c>
      <c r="EB25" s="40">
        <v>578806.78</v>
      </c>
      <c r="EC25" s="40">
        <v>178031.97</v>
      </c>
      <c r="ED25" s="40">
        <v>197235.54</v>
      </c>
      <c r="EE25" s="40">
        <v>110456.79</v>
      </c>
      <c r="EF25" s="40">
        <v>575859.88</v>
      </c>
      <c r="EG25" s="40">
        <v>70394</v>
      </c>
      <c r="EH25" s="40">
        <v>157772.5</v>
      </c>
      <c r="EI25" s="40">
        <v>122610.78</v>
      </c>
      <c r="EJ25" s="40">
        <v>42999.8</v>
      </c>
      <c r="EK25" s="40">
        <v>3032635.18</v>
      </c>
      <c r="EL25" s="40">
        <v>2846410.63</v>
      </c>
      <c r="EM25" s="40">
        <v>187348.32</v>
      </c>
      <c r="EN25" s="40">
        <v>152472.01</v>
      </c>
      <c r="EO25" s="40">
        <v>125100.6</v>
      </c>
      <c r="EP25" s="40">
        <v>170065.45</v>
      </c>
      <c r="EQ25" s="40">
        <v>113359</v>
      </c>
      <c r="ER25" s="40">
        <v>149855.29</v>
      </c>
      <c r="ES25" s="40">
        <v>766964.4</v>
      </c>
      <c r="ET25" s="40">
        <v>276902.24</v>
      </c>
      <c r="EU25" s="40">
        <v>136183.69</v>
      </c>
      <c r="EV25" s="40">
        <v>161797.63</v>
      </c>
      <c r="EW25" s="40">
        <v>241523</v>
      </c>
      <c r="EX25" s="40">
        <v>0</v>
      </c>
      <c r="EY25" s="40">
        <v>138332.1</v>
      </c>
      <c r="EZ25" s="40">
        <v>83868.179999999993</v>
      </c>
      <c r="FA25" s="40">
        <v>49858.09</v>
      </c>
      <c r="FB25" s="40">
        <v>62616.800000000003</v>
      </c>
      <c r="FC25" s="40">
        <v>1228864.94</v>
      </c>
      <c r="FD25" s="40">
        <v>174645.62</v>
      </c>
      <c r="FE25" s="40">
        <v>1187685</v>
      </c>
      <c r="FF25" s="40">
        <v>224775.3</v>
      </c>
      <c r="FG25" s="40">
        <v>105436.7</v>
      </c>
      <c r="FH25" s="40">
        <v>162373</v>
      </c>
      <c r="FI25" s="40">
        <v>82703.240000000005</v>
      </c>
      <c r="FJ25" s="40">
        <v>133339.69</v>
      </c>
      <c r="FK25" s="40">
        <v>640384.53</v>
      </c>
      <c r="FL25" s="40">
        <v>356569.44</v>
      </c>
      <c r="FM25" s="40">
        <v>1019665.81</v>
      </c>
      <c r="FN25" s="40">
        <v>1697174.47</v>
      </c>
      <c r="FO25" s="40">
        <v>981576.99</v>
      </c>
      <c r="FP25" s="40">
        <v>5057917.72</v>
      </c>
      <c r="FQ25" s="40">
        <v>465926.89</v>
      </c>
      <c r="FR25" s="40">
        <v>772750.79</v>
      </c>
      <c r="FS25" s="40">
        <v>466967.19</v>
      </c>
      <c r="FT25" s="40">
        <v>100243.07</v>
      </c>
      <c r="FU25" s="40">
        <v>107522.61</v>
      </c>
      <c r="FV25" s="40">
        <v>126709.9</v>
      </c>
      <c r="FW25" s="40">
        <v>293002</v>
      </c>
      <c r="FX25" s="40">
        <v>344206.86</v>
      </c>
      <c r="FY25" s="40">
        <v>131513.63</v>
      </c>
      <c r="FZ25" s="40">
        <v>55203.78</v>
      </c>
      <c r="GA25" s="40">
        <v>1581569.4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275971758.85999978</v>
      </c>
      <c r="GI25" s="3"/>
      <c r="GJ25" s="34"/>
    </row>
    <row r="26" spans="1:196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-6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200</v>
      </c>
      <c r="AZ26" s="40">
        <v>0</v>
      </c>
      <c r="BA26" s="40">
        <v>0</v>
      </c>
      <c r="BB26" s="40">
        <v>23089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847508.6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291339.26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341206.06</v>
      </c>
      <c r="EL26" s="40">
        <v>206623.81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73194.53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-3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1783152.26</v>
      </c>
      <c r="GI26" s="34"/>
    </row>
    <row r="27" spans="1:196">
      <c r="A27" s="16">
        <v>3</v>
      </c>
      <c r="B27" s="33" t="s">
        <v>540</v>
      </c>
      <c r="C27" s="16">
        <v>3</v>
      </c>
      <c r="E27" s="24">
        <f t="shared" ref="E27:BP27" si="4">E25-E26</f>
        <v>2544967.71</v>
      </c>
      <c r="F27" s="24">
        <f t="shared" si="4"/>
        <v>9922925.6899999995</v>
      </c>
      <c r="G27" s="24">
        <f t="shared" si="4"/>
        <v>2090720.66</v>
      </c>
      <c r="H27" s="24">
        <f t="shared" si="4"/>
        <v>6644974.5</v>
      </c>
      <c r="I27" s="24">
        <f t="shared" si="4"/>
        <v>420742.12</v>
      </c>
      <c r="J27" s="24">
        <f t="shared" si="4"/>
        <v>334455.44</v>
      </c>
      <c r="K27" s="24">
        <f t="shared" si="4"/>
        <v>2650128.7999999998</v>
      </c>
      <c r="L27" s="24">
        <f t="shared" si="4"/>
        <v>566553.71</v>
      </c>
      <c r="M27" s="24">
        <f t="shared" si="4"/>
        <v>104167.65</v>
      </c>
      <c r="N27" s="24">
        <f t="shared" si="4"/>
        <v>780715.48</v>
      </c>
      <c r="O27" s="24">
        <f t="shared" si="4"/>
        <v>571018.44999999995</v>
      </c>
      <c r="P27" s="24">
        <f t="shared" si="4"/>
        <v>21824007.039999999</v>
      </c>
      <c r="Q27" s="24">
        <f t="shared" si="4"/>
        <v>6021542</v>
      </c>
      <c r="R27" s="24">
        <f t="shared" si="4"/>
        <v>68718.09</v>
      </c>
      <c r="S27" s="24">
        <f t="shared" si="4"/>
        <v>8371996.04</v>
      </c>
      <c r="T27" s="24">
        <f t="shared" si="4"/>
        <v>283508.45</v>
      </c>
      <c r="U27" s="24">
        <f t="shared" si="4"/>
        <v>728221.26</v>
      </c>
      <c r="V27" s="24">
        <f t="shared" si="4"/>
        <v>85772.42</v>
      </c>
      <c r="W27" s="24">
        <f t="shared" si="4"/>
        <v>33520.39</v>
      </c>
      <c r="X27" s="24">
        <f t="shared" si="4"/>
        <v>76224.39</v>
      </c>
      <c r="Y27" s="24">
        <f t="shared" si="4"/>
        <v>11928.49</v>
      </c>
      <c r="Z27" s="24">
        <f t="shared" si="4"/>
        <v>26599.96</v>
      </c>
      <c r="AA27" s="24">
        <f t="shared" si="4"/>
        <v>84043.24</v>
      </c>
      <c r="AB27" s="24">
        <f t="shared" si="4"/>
        <v>94101.19</v>
      </c>
      <c r="AC27" s="24">
        <f t="shared" si="4"/>
        <v>9258017.7100000009</v>
      </c>
      <c r="AD27" s="24">
        <f t="shared" si="4"/>
        <v>15140074</v>
      </c>
      <c r="AE27" s="24">
        <f t="shared" si="4"/>
        <v>371445.83</v>
      </c>
      <c r="AF27" s="24">
        <f t="shared" si="4"/>
        <v>198439.36</v>
      </c>
      <c r="AG27" s="24">
        <f t="shared" si="4"/>
        <v>172896.58</v>
      </c>
      <c r="AH27" s="24">
        <f t="shared" si="4"/>
        <v>102174.98</v>
      </c>
      <c r="AI27" s="24">
        <f t="shared" si="4"/>
        <v>786470.89</v>
      </c>
      <c r="AJ27" s="24">
        <f t="shared" si="4"/>
        <v>329719</v>
      </c>
      <c r="AK27" s="24">
        <f t="shared" si="4"/>
        <v>113391.41</v>
      </c>
      <c r="AL27" s="24">
        <f t="shared" si="4"/>
        <v>188658.55</v>
      </c>
      <c r="AM27" s="24">
        <f t="shared" si="4"/>
        <v>183179.95</v>
      </c>
      <c r="AN27" s="24">
        <f t="shared" si="4"/>
        <v>170604.03</v>
      </c>
      <c r="AO27" s="24">
        <f t="shared" si="4"/>
        <v>101673.42</v>
      </c>
      <c r="AP27" s="24">
        <f t="shared" si="4"/>
        <v>177073.78</v>
      </c>
      <c r="AQ27" s="24">
        <f t="shared" si="4"/>
        <v>987571.17</v>
      </c>
      <c r="AR27" s="24">
        <f t="shared" si="4"/>
        <v>30682254.960000001</v>
      </c>
      <c r="AS27" s="24">
        <f t="shared" si="4"/>
        <v>130598.6</v>
      </c>
      <c r="AT27" s="24">
        <f t="shared" si="4"/>
        <v>23522497.219999999</v>
      </c>
      <c r="AU27" s="24">
        <f t="shared" si="4"/>
        <v>3197993</v>
      </c>
      <c r="AV27" s="24">
        <f t="shared" si="4"/>
        <v>931201.17</v>
      </c>
      <c r="AW27" s="24">
        <f t="shared" si="4"/>
        <v>98384.95</v>
      </c>
      <c r="AX27" s="24">
        <f t="shared" si="4"/>
        <v>236945.88</v>
      </c>
      <c r="AY27" s="24">
        <f t="shared" si="4"/>
        <v>110581.15</v>
      </c>
      <c r="AZ27" s="24">
        <f t="shared" si="4"/>
        <v>54758.29</v>
      </c>
      <c r="BA27" s="24">
        <f t="shared" si="4"/>
        <v>362352.56</v>
      </c>
      <c r="BB27" s="24">
        <f t="shared" si="4"/>
        <v>3322495</v>
      </c>
      <c r="BC27" s="24">
        <f t="shared" si="4"/>
        <v>3327275.37</v>
      </c>
      <c r="BD27" s="24">
        <f t="shared" si="4"/>
        <v>3275675</v>
      </c>
      <c r="BE27" s="24">
        <f t="shared" si="4"/>
        <v>5347940.8099999996</v>
      </c>
      <c r="BF27" s="24">
        <f t="shared" si="4"/>
        <v>259036.98</v>
      </c>
      <c r="BG27" s="24">
        <f t="shared" si="4"/>
        <v>533076.47</v>
      </c>
      <c r="BH27" s="24">
        <f t="shared" si="4"/>
        <v>7692699.7400000002</v>
      </c>
      <c r="BI27" s="24">
        <f t="shared" si="4"/>
        <v>705739.15</v>
      </c>
      <c r="BJ27" s="24">
        <f t="shared" si="4"/>
        <v>367555.42</v>
      </c>
      <c r="BK27" s="24">
        <f t="shared" si="4"/>
        <v>335210.71999999997</v>
      </c>
      <c r="BL27" s="24">
        <f t="shared" si="4"/>
        <v>2522996.58</v>
      </c>
      <c r="BM27" s="24">
        <f t="shared" si="4"/>
        <v>4397900.3899999997</v>
      </c>
      <c r="BN27" s="24">
        <f t="shared" si="4"/>
        <v>114184.84</v>
      </c>
      <c r="BO27" s="24">
        <f t="shared" si="4"/>
        <v>210694.82</v>
      </c>
      <c r="BP27" s="24">
        <f t="shared" si="4"/>
        <v>650404.6</v>
      </c>
      <c r="BQ27" s="24">
        <f t="shared" ref="BQ27:EB27" si="5">BQ25-BQ26</f>
        <v>756555.04</v>
      </c>
      <c r="BR27" s="24">
        <f t="shared" si="5"/>
        <v>210272.22</v>
      </c>
      <c r="BS27" s="24">
        <f t="shared" si="5"/>
        <v>1675704</v>
      </c>
      <c r="BT27" s="24">
        <f t="shared" si="5"/>
        <v>1354778.17</v>
      </c>
      <c r="BU27" s="24">
        <f t="shared" si="5"/>
        <v>266201.34999999998</v>
      </c>
      <c r="BV27" s="24">
        <f t="shared" si="5"/>
        <v>214054.65</v>
      </c>
      <c r="BW27" s="24">
        <f t="shared" si="5"/>
        <v>258383.92</v>
      </c>
      <c r="BX27" s="24">
        <f t="shared" si="5"/>
        <v>421472.05</v>
      </c>
      <c r="BY27" s="24">
        <f t="shared" si="5"/>
        <v>709608.55</v>
      </c>
      <c r="BZ27" s="24">
        <f t="shared" si="5"/>
        <v>0</v>
      </c>
      <c r="CA27" s="24">
        <f t="shared" si="5"/>
        <v>266485.82</v>
      </c>
      <c r="CB27" s="24">
        <f t="shared" si="5"/>
        <v>32080.84</v>
      </c>
      <c r="CC27" s="24">
        <f t="shared" si="5"/>
        <v>61692.76</v>
      </c>
      <c r="CD27" s="24">
        <f t="shared" si="5"/>
        <v>23109938.600000001</v>
      </c>
      <c r="CE27" s="24">
        <f t="shared" si="5"/>
        <v>98003.86</v>
      </c>
      <c r="CF27" s="24">
        <f t="shared" si="5"/>
        <v>33988</v>
      </c>
      <c r="CG27" s="24">
        <f t="shared" si="5"/>
        <v>175572.82</v>
      </c>
      <c r="CH27" s="24">
        <f t="shared" si="5"/>
        <v>110366.42</v>
      </c>
      <c r="CI27" s="24">
        <f t="shared" si="5"/>
        <v>84183.62</v>
      </c>
      <c r="CJ27" s="24">
        <f t="shared" si="5"/>
        <v>29512</v>
      </c>
      <c r="CK27" s="24">
        <f t="shared" si="5"/>
        <v>125426.12</v>
      </c>
      <c r="CL27" s="24">
        <f t="shared" si="5"/>
        <v>356881.14</v>
      </c>
      <c r="CM27" s="24">
        <f t="shared" si="5"/>
        <v>1880990.71</v>
      </c>
      <c r="CN27" s="24">
        <f t="shared" si="5"/>
        <v>714179</v>
      </c>
      <c r="CO27" s="24">
        <f t="shared" si="5"/>
        <v>448709.17</v>
      </c>
      <c r="CP27" s="24">
        <f t="shared" si="5"/>
        <v>8610940.5999999996</v>
      </c>
      <c r="CQ27" s="24">
        <f t="shared" si="5"/>
        <v>4871505</v>
      </c>
      <c r="CR27" s="24">
        <f t="shared" si="5"/>
        <v>343993.25</v>
      </c>
      <c r="CS27" s="24">
        <f t="shared" si="5"/>
        <v>329907</v>
      </c>
      <c r="CT27" s="24">
        <f t="shared" si="5"/>
        <v>217427.14</v>
      </c>
      <c r="CU27" s="24">
        <f t="shared" si="5"/>
        <v>181387</v>
      </c>
      <c r="CV27" s="24">
        <f t="shared" si="5"/>
        <v>63797.65</v>
      </c>
      <c r="CW27" s="24">
        <f t="shared" si="5"/>
        <v>64891.31</v>
      </c>
      <c r="CX27" s="24">
        <f t="shared" si="5"/>
        <v>36708.74</v>
      </c>
      <c r="CY27" s="24">
        <f t="shared" si="5"/>
        <v>85691</v>
      </c>
      <c r="CZ27" s="24">
        <f t="shared" si="5"/>
        <v>166741.75</v>
      </c>
      <c r="DA27" s="24">
        <f t="shared" si="5"/>
        <v>102516.93</v>
      </c>
      <c r="DB27" s="24">
        <f t="shared" si="5"/>
        <v>561683.44999999995</v>
      </c>
      <c r="DC27" s="24">
        <f t="shared" si="5"/>
        <v>104515.42</v>
      </c>
      <c r="DD27" s="24">
        <f t="shared" si="5"/>
        <v>109548.63</v>
      </c>
      <c r="DE27" s="24">
        <f t="shared" si="5"/>
        <v>130469.62</v>
      </c>
      <c r="DF27" s="24">
        <f t="shared" si="5"/>
        <v>28871</v>
      </c>
      <c r="DG27" s="24">
        <f t="shared" si="5"/>
        <v>86414.41</v>
      </c>
      <c r="DH27" s="24">
        <f t="shared" si="5"/>
        <v>6138269.4000000004</v>
      </c>
      <c r="DI27" s="24">
        <f t="shared" si="5"/>
        <v>34262</v>
      </c>
      <c r="DJ27" s="24">
        <f t="shared" si="5"/>
        <v>728517.88</v>
      </c>
      <c r="DK27" s="24">
        <f t="shared" si="5"/>
        <v>1000272.27</v>
      </c>
      <c r="DL27" s="24">
        <f t="shared" si="5"/>
        <v>223726.01</v>
      </c>
      <c r="DM27" s="24">
        <f t="shared" si="5"/>
        <v>87116.04</v>
      </c>
      <c r="DN27" s="24">
        <f t="shared" si="5"/>
        <v>1483953.63</v>
      </c>
      <c r="DO27" s="24">
        <f t="shared" si="5"/>
        <v>278491.15999999997</v>
      </c>
      <c r="DP27" s="24">
        <f t="shared" si="5"/>
        <v>395984.8</v>
      </c>
      <c r="DQ27" s="24">
        <f t="shared" si="5"/>
        <v>628989.27</v>
      </c>
      <c r="DR27" s="24">
        <f t="shared" si="5"/>
        <v>131836</v>
      </c>
      <c r="DS27" s="24">
        <f t="shared" si="5"/>
        <v>193145.41</v>
      </c>
      <c r="DT27" s="24">
        <f t="shared" si="5"/>
        <v>235063.67</v>
      </c>
      <c r="DU27" s="24">
        <f t="shared" si="5"/>
        <v>154547.73000000001</v>
      </c>
      <c r="DV27" s="24">
        <f t="shared" si="5"/>
        <v>12591.26</v>
      </c>
      <c r="DW27" s="24">
        <f t="shared" si="5"/>
        <v>125705.89</v>
      </c>
      <c r="DX27" s="24">
        <f t="shared" si="5"/>
        <v>47268.46</v>
      </c>
      <c r="DY27" s="24">
        <f t="shared" si="5"/>
        <v>40592.32</v>
      </c>
      <c r="DZ27" s="24">
        <f t="shared" si="5"/>
        <v>21513.06</v>
      </c>
      <c r="EA27" s="24">
        <f t="shared" si="5"/>
        <v>114144.29</v>
      </c>
      <c r="EB27" s="24">
        <f t="shared" si="5"/>
        <v>578806.78</v>
      </c>
      <c r="EC27" s="24">
        <f t="shared" ref="EC27:GF27" si="6">EC25-EC26</f>
        <v>178031.97</v>
      </c>
      <c r="ED27" s="24">
        <f t="shared" si="6"/>
        <v>197235.54</v>
      </c>
      <c r="EE27" s="24">
        <f t="shared" si="6"/>
        <v>110456.79</v>
      </c>
      <c r="EF27" s="24">
        <f t="shared" si="6"/>
        <v>575859.88</v>
      </c>
      <c r="EG27" s="24">
        <f t="shared" si="6"/>
        <v>70394</v>
      </c>
      <c r="EH27" s="24">
        <f t="shared" si="6"/>
        <v>157772.5</v>
      </c>
      <c r="EI27" s="24">
        <f t="shared" si="6"/>
        <v>122610.78</v>
      </c>
      <c r="EJ27" s="24">
        <f t="shared" si="6"/>
        <v>42999.8</v>
      </c>
      <c r="EK27" s="24">
        <f t="shared" si="6"/>
        <v>2691429.12</v>
      </c>
      <c r="EL27" s="24">
        <f t="shared" si="6"/>
        <v>2639786.8199999998</v>
      </c>
      <c r="EM27" s="24">
        <f t="shared" si="6"/>
        <v>187348.32</v>
      </c>
      <c r="EN27" s="24">
        <f t="shared" si="6"/>
        <v>152472.01</v>
      </c>
      <c r="EO27" s="24">
        <f t="shared" si="6"/>
        <v>125100.6</v>
      </c>
      <c r="EP27" s="24">
        <f t="shared" si="6"/>
        <v>170065.45</v>
      </c>
      <c r="EQ27" s="24">
        <f t="shared" si="6"/>
        <v>113359</v>
      </c>
      <c r="ER27" s="24">
        <f t="shared" si="6"/>
        <v>149855.29</v>
      </c>
      <c r="ES27" s="24">
        <f t="shared" si="6"/>
        <v>766964.4</v>
      </c>
      <c r="ET27" s="24">
        <f t="shared" si="6"/>
        <v>276902.24</v>
      </c>
      <c r="EU27" s="24">
        <f t="shared" si="6"/>
        <v>136183.69</v>
      </c>
      <c r="EV27" s="24">
        <f t="shared" si="6"/>
        <v>161797.63</v>
      </c>
      <c r="EW27" s="24">
        <f t="shared" si="6"/>
        <v>241523</v>
      </c>
      <c r="EX27" s="24">
        <f t="shared" si="6"/>
        <v>0</v>
      </c>
      <c r="EY27" s="24">
        <f t="shared" si="6"/>
        <v>138332.1</v>
      </c>
      <c r="EZ27" s="24">
        <f t="shared" si="6"/>
        <v>83868.179999999993</v>
      </c>
      <c r="FA27" s="24">
        <f t="shared" si="6"/>
        <v>49858.09</v>
      </c>
      <c r="FB27" s="24">
        <f t="shared" si="6"/>
        <v>62616.800000000003</v>
      </c>
      <c r="FC27" s="24">
        <f t="shared" si="6"/>
        <v>1228864.94</v>
      </c>
      <c r="FD27" s="24">
        <f t="shared" si="6"/>
        <v>174645.62</v>
      </c>
      <c r="FE27" s="24">
        <f t="shared" si="6"/>
        <v>1114490.47</v>
      </c>
      <c r="FF27" s="24">
        <f t="shared" si="6"/>
        <v>224775.3</v>
      </c>
      <c r="FG27" s="24">
        <f t="shared" si="6"/>
        <v>105436.7</v>
      </c>
      <c r="FH27" s="24">
        <f t="shared" si="6"/>
        <v>162373</v>
      </c>
      <c r="FI27" s="24">
        <f t="shared" si="6"/>
        <v>82703.240000000005</v>
      </c>
      <c r="FJ27" s="24">
        <f t="shared" si="6"/>
        <v>133339.69</v>
      </c>
      <c r="FK27" s="24">
        <f t="shared" si="6"/>
        <v>640384.53</v>
      </c>
      <c r="FL27" s="24">
        <f t="shared" si="6"/>
        <v>356569.44</v>
      </c>
      <c r="FM27" s="24">
        <f t="shared" si="6"/>
        <v>1019668.81</v>
      </c>
      <c r="FN27" s="24">
        <f t="shared" si="6"/>
        <v>1697174.47</v>
      </c>
      <c r="FO27" s="24">
        <f t="shared" si="6"/>
        <v>981576.99</v>
      </c>
      <c r="FP27" s="24">
        <f t="shared" si="6"/>
        <v>5057917.72</v>
      </c>
      <c r="FQ27" s="24">
        <f t="shared" si="6"/>
        <v>465926.89</v>
      </c>
      <c r="FR27" s="24">
        <f t="shared" si="6"/>
        <v>772750.79</v>
      </c>
      <c r="FS27" s="24">
        <f t="shared" si="6"/>
        <v>466967.19</v>
      </c>
      <c r="FT27" s="24">
        <f t="shared" si="6"/>
        <v>100243.07</v>
      </c>
      <c r="FU27" s="24">
        <f t="shared" si="6"/>
        <v>107522.61</v>
      </c>
      <c r="FV27" s="24">
        <f t="shared" si="6"/>
        <v>126709.9</v>
      </c>
      <c r="FW27" s="24">
        <f t="shared" si="6"/>
        <v>293002</v>
      </c>
      <c r="FX27" s="24">
        <f t="shared" si="6"/>
        <v>344206.86</v>
      </c>
      <c r="FY27" s="24">
        <f t="shared" si="6"/>
        <v>131513.63</v>
      </c>
      <c r="FZ27" s="24">
        <f t="shared" si="6"/>
        <v>55203.78</v>
      </c>
      <c r="GA27" s="24">
        <f t="shared" si="6"/>
        <v>1581569.4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274188606.59999979</v>
      </c>
      <c r="GJ27" s="34"/>
    </row>
    <row r="28" spans="1:196" ht="26.25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6" ht="30">
      <c r="A29" s="43">
        <v>5</v>
      </c>
      <c r="B29" s="44" t="s">
        <v>542</v>
      </c>
      <c r="C29" s="16">
        <v>5</v>
      </c>
      <c r="E29" s="24">
        <f t="shared" si="7"/>
        <v>1397</v>
      </c>
      <c r="F29" s="24">
        <f t="shared" si="7"/>
        <v>8051</v>
      </c>
      <c r="G29" s="24">
        <f t="shared" si="7"/>
        <v>1064</v>
      </c>
      <c r="H29" s="24">
        <f t="shared" si="7"/>
        <v>7606</v>
      </c>
      <c r="I29" s="24">
        <f t="shared" si="7"/>
        <v>1395</v>
      </c>
      <c r="J29" s="24">
        <f t="shared" si="7"/>
        <v>438</v>
      </c>
      <c r="K29" s="24">
        <f t="shared" si="7"/>
        <v>1442</v>
      </c>
      <c r="L29" s="24">
        <f t="shared" si="7"/>
        <v>733</v>
      </c>
      <c r="M29" s="24">
        <f t="shared" si="7"/>
        <v>417</v>
      </c>
      <c r="N29" s="24">
        <f t="shared" si="7"/>
        <v>406.4</v>
      </c>
      <c r="O29" s="24">
        <f t="shared" si="7"/>
        <v>217.7</v>
      </c>
      <c r="P29" s="24">
        <f t="shared" si="7"/>
        <v>14070</v>
      </c>
      <c r="Q29" s="24">
        <f t="shared" si="7"/>
        <v>5795.8</v>
      </c>
      <c r="R29" s="24">
        <f t="shared" si="7"/>
        <v>232</v>
      </c>
      <c r="S29" s="24">
        <f t="shared" si="7"/>
        <v>8576</v>
      </c>
      <c r="T29" s="24">
        <f t="shared" si="7"/>
        <v>718</v>
      </c>
      <c r="U29" s="24">
        <f t="shared" si="7"/>
        <v>1134</v>
      </c>
      <c r="V29" s="24">
        <f t="shared" si="7"/>
        <v>520</v>
      </c>
      <c r="W29" s="24">
        <f t="shared" si="7"/>
        <v>191</v>
      </c>
      <c r="X29" s="24">
        <f t="shared" si="7"/>
        <v>394</v>
      </c>
      <c r="Y29" s="24">
        <f t="shared" si="7"/>
        <v>73</v>
      </c>
      <c r="Z29" s="24">
        <f t="shared" si="7"/>
        <v>193</v>
      </c>
      <c r="AA29" s="24">
        <f t="shared" si="7"/>
        <v>257</v>
      </c>
      <c r="AB29" s="24">
        <f t="shared" si="7"/>
        <v>253</v>
      </c>
      <c r="AC29" s="24">
        <f t="shared" si="7"/>
        <v>11065</v>
      </c>
      <c r="AD29" s="24">
        <f t="shared" si="7"/>
        <v>14129</v>
      </c>
      <c r="AE29" s="24">
        <f t="shared" si="7"/>
        <v>490</v>
      </c>
      <c r="AF29" s="24">
        <f t="shared" si="7"/>
        <v>328</v>
      </c>
      <c r="AG29" s="24">
        <f t="shared" si="7"/>
        <v>475</v>
      </c>
      <c r="AH29" s="24">
        <f t="shared" si="7"/>
        <v>359</v>
      </c>
      <c r="AI29" s="24">
        <f t="shared" si="7"/>
        <v>1765</v>
      </c>
      <c r="AJ29" s="24">
        <f t="shared" si="7"/>
        <v>580</v>
      </c>
      <c r="AK29" s="24">
        <f t="shared" si="7"/>
        <v>257</v>
      </c>
      <c r="AL29" s="24">
        <f t="shared" si="7"/>
        <v>156</v>
      </c>
      <c r="AM29" s="24">
        <f t="shared" si="7"/>
        <v>416</v>
      </c>
      <c r="AN29" s="24">
        <f t="shared" si="7"/>
        <v>173</v>
      </c>
      <c r="AO29" s="24">
        <f t="shared" si="7"/>
        <v>386</v>
      </c>
      <c r="AP29" s="24">
        <f t="shared" si="7"/>
        <v>348</v>
      </c>
      <c r="AQ29" s="24">
        <f t="shared" si="7"/>
        <v>2072</v>
      </c>
      <c r="AR29" s="24">
        <f t="shared" si="7"/>
        <v>14307.2</v>
      </c>
      <c r="AS29" s="24">
        <f t="shared" si="7"/>
        <v>530</v>
      </c>
      <c r="AT29" s="24">
        <f t="shared" si="7"/>
        <v>21928.1</v>
      </c>
      <c r="AU29" s="24">
        <f t="shared" si="7"/>
        <v>2116</v>
      </c>
      <c r="AV29" s="24">
        <f t="shared" si="7"/>
        <v>1374</v>
      </c>
      <c r="AW29" s="24">
        <f t="shared" si="7"/>
        <v>3041.4</v>
      </c>
      <c r="AX29" s="24">
        <f t="shared" si="7"/>
        <v>688.2</v>
      </c>
      <c r="AY29" s="24">
        <f t="shared" si="7"/>
        <v>206</v>
      </c>
      <c r="AZ29" s="24">
        <f t="shared" si="7"/>
        <v>97</v>
      </c>
      <c r="BA29" s="24">
        <f t="shared" si="7"/>
        <v>685.4</v>
      </c>
      <c r="BB29" s="24">
        <f t="shared" si="7"/>
        <v>2466.5</v>
      </c>
      <c r="BC29" s="24">
        <f t="shared" si="7"/>
        <v>3889</v>
      </c>
      <c r="BD29" s="24">
        <f t="shared" si="7"/>
        <v>3368.8</v>
      </c>
      <c r="BE29" s="24">
        <f t="shared" si="7"/>
        <v>7097</v>
      </c>
      <c r="BF29" s="24">
        <f t="shared" si="7"/>
        <v>422</v>
      </c>
      <c r="BG29" s="24">
        <f t="shared" si="7"/>
        <v>522</v>
      </c>
      <c r="BH29" s="24">
        <f t="shared" si="7"/>
        <v>9980.7000000000007</v>
      </c>
      <c r="BI29" s="24">
        <f t="shared" si="7"/>
        <v>1861.3</v>
      </c>
      <c r="BJ29" s="24">
        <f t="shared" si="7"/>
        <v>614</v>
      </c>
      <c r="BK29" s="24">
        <f t="shared" si="7"/>
        <v>851</v>
      </c>
      <c r="BL29" s="24">
        <f t="shared" si="7"/>
        <v>2897.2</v>
      </c>
      <c r="BM29" s="24">
        <f t="shared" si="7"/>
        <v>5179.7</v>
      </c>
      <c r="BN29" s="24">
        <f t="shared" si="7"/>
        <v>290</v>
      </c>
      <c r="BO29" s="24">
        <f t="shared" si="7"/>
        <v>838.3</v>
      </c>
      <c r="BP29" s="24">
        <f t="shared" si="7"/>
        <v>1020</v>
      </c>
      <c r="BQ29" s="24">
        <f t="shared" si="8"/>
        <v>1454</v>
      </c>
      <c r="BR29" s="24">
        <f t="shared" si="8"/>
        <v>345.1</v>
      </c>
      <c r="BS29" s="24">
        <f t="shared" si="8"/>
        <v>1549.8</v>
      </c>
      <c r="BT29" s="24">
        <f t="shared" si="8"/>
        <v>2037</v>
      </c>
      <c r="BU29" s="24">
        <f t="shared" si="8"/>
        <v>508.3</v>
      </c>
      <c r="BV29" s="24">
        <f t="shared" si="8"/>
        <v>390</v>
      </c>
      <c r="BW29" s="24">
        <f t="shared" si="8"/>
        <v>472.4</v>
      </c>
      <c r="BX29" s="24">
        <f t="shared" si="8"/>
        <v>838</v>
      </c>
      <c r="BY29" s="24">
        <f t="shared" si="8"/>
        <v>864</v>
      </c>
      <c r="BZ29" s="24">
        <f t="shared" si="8"/>
        <v>0</v>
      </c>
      <c r="CA29" s="24">
        <f t="shared" si="8"/>
        <v>548</v>
      </c>
      <c r="CB29" s="24">
        <f t="shared" si="8"/>
        <v>90</v>
      </c>
      <c r="CC29" s="24">
        <f t="shared" si="8"/>
        <v>645.6</v>
      </c>
      <c r="CD29" s="24">
        <f t="shared" si="8"/>
        <v>23434</v>
      </c>
      <c r="CE29" s="24">
        <f t="shared" si="8"/>
        <v>341</v>
      </c>
      <c r="CF29" s="24">
        <f t="shared" si="8"/>
        <v>210</v>
      </c>
      <c r="CG29" s="24">
        <f t="shared" si="8"/>
        <v>394</v>
      </c>
      <c r="CH29" s="24">
        <f t="shared" si="8"/>
        <v>508</v>
      </c>
      <c r="CI29" s="24">
        <f t="shared" si="8"/>
        <v>238</v>
      </c>
      <c r="CJ29" s="24">
        <f t="shared" si="8"/>
        <v>222</v>
      </c>
      <c r="CK29" s="24">
        <f t="shared" si="8"/>
        <v>584</v>
      </c>
      <c r="CL29" s="24">
        <f t="shared" si="8"/>
        <v>320</v>
      </c>
      <c r="CM29" s="24">
        <f t="shared" si="8"/>
        <v>2099</v>
      </c>
      <c r="CN29" s="24">
        <f t="shared" si="8"/>
        <v>491</v>
      </c>
      <c r="CO29" s="24">
        <f t="shared" si="8"/>
        <v>719.6</v>
      </c>
      <c r="CP29" s="24">
        <f t="shared" si="8"/>
        <v>10305</v>
      </c>
      <c r="CQ29" s="24">
        <f t="shared" si="8"/>
        <v>6203</v>
      </c>
      <c r="CR29" s="24">
        <f t="shared" si="8"/>
        <v>553</v>
      </c>
      <c r="CS29" s="24">
        <f t="shared" si="8"/>
        <v>301</v>
      </c>
      <c r="CT29" s="24">
        <f t="shared" si="8"/>
        <v>270</v>
      </c>
      <c r="CU29" s="24">
        <f t="shared" si="8"/>
        <v>360</v>
      </c>
      <c r="CV29" s="24">
        <f t="shared" si="8"/>
        <v>145</v>
      </c>
      <c r="CW29" s="24">
        <f t="shared" si="8"/>
        <v>205</v>
      </c>
      <c r="CX29" s="24">
        <f t="shared" si="8"/>
        <v>413</v>
      </c>
      <c r="CY29" s="24">
        <f t="shared" si="8"/>
        <v>469</v>
      </c>
      <c r="CZ29" s="24">
        <f t="shared" si="8"/>
        <v>740</v>
      </c>
      <c r="DA29" s="24">
        <f t="shared" si="8"/>
        <v>390</v>
      </c>
      <c r="DB29" s="24">
        <f t="shared" si="8"/>
        <v>961</v>
      </c>
      <c r="DC29" s="24">
        <f t="shared" si="8"/>
        <v>334</v>
      </c>
      <c r="DD29" s="24">
        <f t="shared" si="8"/>
        <v>343</v>
      </c>
      <c r="DE29" s="24">
        <f t="shared" si="8"/>
        <v>418.2</v>
      </c>
      <c r="DF29" s="24">
        <f t="shared" si="8"/>
        <v>95</v>
      </c>
      <c r="DG29" s="24">
        <f t="shared" si="8"/>
        <v>200</v>
      </c>
      <c r="DH29" s="24">
        <f t="shared" si="8"/>
        <v>10526</v>
      </c>
      <c r="DI29" s="24">
        <f t="shared" si="8"/>
        <v>1049.5</v>
      </c>
      <c r="DJ29" s="24">
        <f t="shared" si="8"/>
        <v>1157</v>
      </c>
      <c r="DK29" s="24">
        <f t="shared" si="8"/>
        <v>2301</v>
      </c>
      <c r="DL29" s="24">
        <f t="shared" si="8"/>
        <v>425.1</v>
      </c>
      <c r="DM29" s="24">
        <f t="shared" si="8"/>
        <v>226</v>
      </c>
      <c r="DN29" s="24">
        <f t="shared" si="8"/>
        <v>2503</v>
      </c>
      <c r="DO29" s="24">
        <f t="shared" si="8"/>
        <v>482</v>
      </c>
      <c r="DP29" s="24">
        <f t="shared" si="8"/>
        <v>513</v>
      </c>
      <c r="DQ29" s="24">
        <f t="shared" si="8"/>
        <v>988.4</v>
      </c>
      <c r="DR29" s="24">
        <f t="shared" si="8"/>
        <v>140</v>
      </c>
      <c r="DS29" s="24">
        <f t="shared" si="8"/>
        <v>848</v>
      </c>
      <c r="DT29" s="24">
        <f t="shared" si="8"/>
        <v>359</v>
      </c>
      <c r="DU29" s="24">
        <f t="shared" si="8"/>
        <v>219</v>
      </c>
      <c r="DV29" s="24">
        <f t="shared" si="8"/>
        <v>50</v>
      </c>
      <c r="DW29" s="24">
        <f t="shared" si="8"/>
        <v>458</v>
      </c>
      <c r="DX29" s="24">
        <f t="shared" si="8"/>
        <v>92</v>
      </c>
      <c r="DY29" s="24">
        <f t="shared" si="8"/>
        <v>101</v>
      </c>
      <c r="DZ29" s="24">
        <f t="shared" si="8"/>
        <v>45</v>
      </c>
      <c r="EA29" s="24">
        <f t="shared" si="8"/>
        <v>209</v>
      </c>
      <c r="EB29" s="24">
        <f t="shared" si="8"/>
        <v>1234</v>
      </c>
      <c r="EC29" s="24">
        <f t="shared" si="9"/>
        <v>521</v>
      </c>
      <c r="ED29" s="24">
        <f t="shared" si="9"/>
        <v>744</v>
      </c>
      <c r="EE29" s="24">
        <f t="shared" si="9"/>
        <v>360</v>
      </c>
      <c r="EF29" s="24">
        <f t="shared" si="9"/>
        <v>608</v>
      </c>
      <c r="EG29" s="24">
        <f t="shared" si="9"/>
        <v>155</v>
      </c>
      <c r="EH29" s="24">
        <f t="shared" si="9"/>
        <v>407</v>
      </c>
      <c r="EI29" s="24">
        <f t="shared" si="9"/>
        <v>360</v>
      </c>
      <c r="EJ29" s="24">
        <f t="shared" si="9"/>
        <v>115.6</v>
      </c>
      <c r="EK29" s="24">
        <f t="shared" si="9"/>
        <v>2867.9</v>
      </c>
      <c r="EL29" s="24">
        <f t="shared" si="9"/>
        <v>5531.6</v>
      </c>
      <c r="EM29" s="24">
        <f t="shared" si="9"/>
        <v>543</v>
      </c>
      <c r="EN29" s="24">
        <f t="shared" si="9"/>
        <v>345.9</v>
      </c>
      <c r="EO29" s="24">
        <f t="shared" si="9"/>
        <v>332</v>
      </c>
      <c r="EP29" s="24">
        <f t="shared" si="9"/>
        <v>288</v>
      </c>
      <c r="EQ29" s="24">
        <f t="shared" si="9"/>
        <v>194</v>
      </c>
      <c r="ER29" s="24">
        <f t="shared" si="9"/>
        <v>265</v>
      </c>
      <c r="ES29" s="24">
        <f t="shared" si="9"/>
        <v>715</v>
      </c>
      <c r="ET29" s="24">
        <f t="shared" si="9"/>
        <v>400</v>
      </c>
      <c r="EU29" s="24">
        <f t="shared" si="9"/>
        <v>394</v>
      </c>
      <c r="EV29" s="24">
        <f t="shared" si="9"/>
        <v>304</v>
      </c>
      <c r="EW29" s="24">
        <f t="shared" si="9"/>
        <v>382</v>
      </c>
      <c r="EX29" s="24">
        <f t="shared" si="9"/>
        <v>0</v>
      </c>
      <c r="EY29" s="24">
        <f t="shared" si="9"/>
        <v>125</v>
      </c>
      <c r="EZ29" s="24">
        <f t="shared" si="9"/>
        <v>161</v>
      </c>
      <c r="FA29" s="24">
        <f t="shared" si="9"/>
        <v>124</v>
      </c>
      <c r="FB29" s="24">
        <f t="shared" si="9"/>
        <v>160</v>
      </c>
      <c r="FC29" s="24">
        <f t="shared" si="9"/>
        <v>1358</v>
      </c>
      <c r="FD29" s="24">
        <f t="shared" si="9"/>
        <v>384</v>
      </c>
      <c r="FE29" s="24">
        <f t="shared" si="9"/>
        <v>1991</v>
      </c>
      <c r="FF29" s="24">
        <f t="shared" si="9"/>
        <v>689</v>
      </c>
      <c r="FG29" s="24">
        <f t="shared" si="9"/>
        <v>390</v>
      </c>
      <c r="FH29" s="24">
        <f t="shared" si="9"/>
        <v>249</v>
      </c>
      <c r="FI29" s="24">
        <f t="shared" si="9"/>
        <v>263</v>
      </c>
      <c r="FJ29" s="24">
        <f t="shared" si="9"/>
        <v>383</v>
      </c>
      <c r="FK29" s="24">
        <f t="shared" si="9"/>
        <v>842</v>
      </c>
      <c r="FL29" s="24">
        <f t="shared" si="9"/>
        <v>679</v>
      </c>
      <c r="FM29" s="24">
        <f t="shared" si="9"/>
        <v>2265</v>
      </c>
      <c r="FN29" s="24">
        <f t="shared" si="9"/>
        <v>1577.5</v>
      </c>
      <c r="FO29" s="24">
        <f t="shared" si="9"/>
        <v>1474</v>
      </c>
      <c r="FP29" s="24">
        <f t="shared" si="9"/>
        <v>3273</v>
      </c>
      <c r="FQ29" s="24">
        <f t="shared" si="9"/>
        <v>723</v>
      </c>
      <c r="FR29" s="24">
        <f t="shared" si="9"/>
        <v>1014</v>
      </c>
      <c r="FS29" s="24">
        <f t="shared" si="9"/>
        <v>1209</v>
      </c>
      <c r="FT29" s="24">
        <f t="shared" si="9"/>
        <v>558</v>
      </c>
      <c r="FU29" s="24">
        <f t="shared" si="9"/>
        <v>473</v>
      </c>
      <c r="FV29" s="24">
        <f t="shared" si="9"/>
        <v>307</v>
      </c>
      <c r="FW29" s="24">
        <f t="shared" si="9"/>
        <v>787</v>
      </c>
      <c r="FX29" s="24">
        <f t="shared" si="9"/>
        <v>1051</v>
      </c>
      <c r="FY29" s="24">
        <f t="shared" si="9"/>
        <v>523</v>
      </c>
      <c r="FZ29" s="24">
        <f t="shared" si="9"/>
        <v>266</v>
      </c>
      <c r="GA29" s="24">
        <f t="shared" si="9"/>
        <v>1987.2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301896.40000000002</v>
      </c>
      <c r="GI29" s="19"/>
      <c r="GJ29" s="46" t="s">
        <v>545</v>
      </c>
      <c r="GK29" s="3"/>
      <c r="GL29" s="38"/>
    </row>
    <row r="30" spans="1:196" ht="26.25">
      <c r="A30" s="43">
        <v>6</v>
      </c>
      <c r="B30" s="45" t="s">
        <v>674</v>
      </c>
      <c r="C30" s="16">
        <v>6</v>
      </c>
      <c r="E30" s="24">
        <f t="shared" si="7"/>
        <v>171</v>
      </c>
      <c r="F30" s="24">
        <f t="shared" si="7"/>
        <v>173</v>
      </c>
      <c r="G30" s="24">
        <f t="shared" si="7"/>
        <v>171</v>
      </c>
      <c r="H30" s="24">
        <f t="shared" si="7"/>
        <v>147</v>
      </c>
      <c r="I30" s="24">
        <f t="shared" si="7"/>
        <v>144</v>
      </c>
      <c r="J30" s="24">
        <f t="shared" si="7"/>
        <v>160</v>
      </c>
      <c r="K30" s="24">
        <f t="shared" si="7"/>
        <v>172</v>
      </c>
      <c r="L30" s="24">
        <f t="shared" si="7"/>
        <v>168</v>
      </c>
      <c r="M30" s="24">
        <f t="shared" si="7"/>
        <v>142</v>
      </c>
      <c r="N30" s="24">
        <f t="shared" si="7"/>
        <v>167</v>
      </c>
      <c r="O30" s="24">
        <f t="shared" si="7"/>
        <v>169</v>
      </c>
      <c r="P30" s="24">
        <f t="shared" si="7"/>
        <v>168</v>
      </c>
      <c r="Q30" s="24">
        <f t="shared" si="7"/>
        <v>171</v>
      </c>
      <c r="R30" s="24">
        <f t="shared" si="7"/>
        <v>145</v>
      </c>
      <c r="S30" s="24">
        <f t="shared" si="7"/>
        <v>171</v>
      </c>
      <c r="T30" s="24">
        <f t="shared" si="7"/>
        <v>160</v>
      </c>
      <c r="U30" s="24">
        <f t="shared" si="7"/>
        <v>163</v>
      </c>
      <c r="V30" s="24">
        <f t="shared" si="7"/>
        <v>145</v>
      </c>
      <c r="W30" s="24">
        <f t="shared" si="7"/>
        <v>143</v>
      </c>
      <c r="X30" s="24">
        <f t="shared" si="7"/>
        <v>144</v>
      </c>
      <c r="Y30" s="24">
        <f t="shared" si="7"/>
        <v>145</v>
      </c>
      <c r="Z30" s="24">
        <f t="shared" si="7"/>
        <v>145</v>
      </c>
      <c r="AA30" s="24">
        <f t="shared" si="7"/>
        <v>146</v>
      </c>
      <c r="AB30" s="24">
        <f t="shared" si="7"/>
        <v>144</v>
      </c>
      <c r="AC30" s="24">
        <f t="shared" si="7"/>
        <v>171</v>
      </c>
      <c r="AD30" s="24">
        <f t="shared" si="7"/>
        <v>172</v>
      </c>
      <c r="AE30" s="24">
        <f t="shared" si="7"/>
        <v>166</v>
      </c>
      <c r="AF30" s="24">
        <f t="shared" si="7"/>
        <v>150</v>
      </c>
      <c r="AG30" s="24">
        <f t="shared" si="7"/>
        <v>162</v>
      </c>
      <c r="AH30" s="24">
        <f t="shared" si="7"/>
        <v>148</v>
      </c>
      <c r="AI30" s="24">
        <f t="shared" si="7"/>
        <v>162</v>
      </c>
      <c r="AJ30" s="24">
        <f t="shared" si="7"/>
        <v>143</v>
      </c>
      <c r="AK30" s="24">
        <f t="shared" si="7"/>
        <v>143</v>
      </c>
      <c r="AL30" s="24">
        <f t="shared" si="7"/>
        <v>142</v>
      </c>
      <c r="AM30" s="24">
        <f t="shared" si="7"/>
        <v>145</v>
      </c>
      <c r="AN30" s="24">
        <f t="shared" si="7"/>
        <v>140</v>
      </c>
      <c r="AO30" s="24">
        <f t="shared" si="7"/>
        <v>142</v>
      </c>
      <c r="AP30" s="24">
        <f t="shared" si="7"/>
        <v>141</v>
      </c>
      <c r="AQ30" s="24">
        <f t="shared" si="7"/>
        <v>168</v>
      </c>
      <c r="AR30" s="24">
        <f t="shared" si="7"/>
        <v>171</v>
      </c>
      <c r="AS30" s="24">
        <f t="shared" si="7"/>
        <v>138</v>
      </c>
      <c r="AT30" s="24">
        <f t="shared" si="7"/>
        <v>169</v>
      </c>
      <c r="AU30" s="24">
        <f t="shared" si="7"/>
        <v>170</v>
      </c>
      <c r="AV30" s="24">
        <f t="shared" si="7"/>
        <v>167</v>
      </c>
      <c r="AW30" s="24">
        <f t="shared" si="7"/>
        <v>135</v>
      </c>
      <c r="AX30" s="24">
        <f t="shared" si="7"/>
        <v>142</v>
      </c>
      <c r="AY30" s="24">
        <f t="shared" si="7"/>
        <v>131</v>
      </c>
      <c r="AZ30" s="24">
        <f t="shared" si="7"/>
        <v>141</v>
      </c>
      <c r="BA30" s="24">
        <f t="shared" si="7"/>
        <v>140</v>
      </c>
      <c r="BB30" s="24">
        <f t="shared" si="7"/>
        <v>171</v>
      </c>
      <c r="BC30" s="24">
        <f t="shared" si="7"/>
        <v>165</v>
      </c>
      <c r="BD30" s="24">
        <f t="shared" si="7"/>
        <v>168</v>
      </c>
      <c r="BE30" s="24">
        <f t="shared" si="7"/>
        <v>168</v>
      </c>
      <c r="BF30" s="24">
        <f t="shared" si="7"/>
        <v>171</v>
      </c>
      <c r="BG30" s="24">
        <f t="shared" si="7"/>
        <v>166</v>
      </c>
      <c r="BH30" s="24">
        <f t="shared" si="7"/>
        <v>170</v>
      </c>
      <c r="BI30" s="24">
        <f t="shared" si="7"/>
        <v>139</v>
      </c>
      <c r="BJ30" s="24">
        <f t="shared" si="7"/>
        <v>141</v>
      </c>
      <c r="BK30" s="24">
        <f t="shared" si="7"/>
        <v>141</v>
      </c>
      <c r="BL30" s="24">
        <f t="shared" si="7"/>
        <v>160</v>
      </c>
      <c r="BM30" s="24">
        <f t="shared" si="7"/>
        <v>171</v>
      </c>
      <c r="BN30" s="24">
        <f t="shared" si="7"/>
        <v>144</v>
      </c>
      <c r="BO30" s="24">
        <f t="shared" si="7"/>
        <v>143</v>
      </c>
      <c r="BP30" s="24">
        <f t="shared" si="7"/>
        <v>167</v>
      </c>
      <c r="BQ30" s="24">
        <f t="shared" si="8"/>
        <v>144</v>
      </c>
      <c r="BR30" s="24">
        <f t="shared" si="8"/>
        <v>143</v>
      </c>
      <c r="BS30" s="24">
        <f t="shared" si="8"/>
        <v>173</v>
      </c>
      <c r="BT30" s="24">
        <f t="shared" si="8"/>
        <v>149</v>
      </c>
      <c r="BU30" s="24">
        <f t="shared" si="8"/>
        <v>143</v>
      </c>
      <c r="BV30" s="24">
        <f t="shared" si="8"/>
        <v>146</v>
      </c>
      <c r="BW30" s="24">
        <f t="shared" si="8"/>
        <v>148</v>
      </c>
      <c r="BX30" s="24">
        <f t="shared" si="8"/>
        <v>146</v>
      </c>
      <c r="BY30" s="24">
        <f t="shared" si="8"/>
        <v>169</v>
      </c>
      <c r="BZ30" s="24">
        <f t="shared" si="8"/>
        <v>0</v>
      </c>
      <c r="CA30" s="24">
        <f t="shared" si="8"/>
        <v>145</v>
      </c>
      <c r="CB30" s="24">
        <f t="shared" si="8"/>
        <v>137</v>
      </c>
      <c r="CC30" s="24">
        <f t="shared" si="8"/>
        <v>151</v>
      </c>
      <c r="CD30" s="24">
        <f t="shared" si="8"/>
        <v>171</v>
      </c>
      <c r="CE30" s="24">
        <f t="shared" si="8"/>
        <v>147</v>
      </c>
      <c r="CF30" s="24">
        <f t="shared" si="8"/>
        <v>146</v>
      </c>
      <c r="CG30" s="24">
        <f t="shared" si="8"/>
        <v>147</v>
      </c>
      <c r="CH30" s="24">
        <f t="shared" si="8"/>
        <v>143</v>
      </c>
      <c r="CI30" s="24">
        <f t="shared" si="8"/>
        <v>164</v>
      </c>
      <c r="CJ30" s="24">
        <f t="shared" si="8"/>
        <v>159</v>
      </c>
      <c r="CK30" s="24">
        <f t="shared" si="8"/>
        <v>143</v>
      </c>
      <c r="CL30" s="24">
        <f t="shared" si="8"/>
        <v>161</v>
      </c>
      <c r="CM30" s="24">
        <f t="shared" si="8"/>
        <v>175</v>
      </c>
      <c r="CN30" s="24">
        <f t="shared" si="8"/>
        <v>157</v>
      </c>
      <c r="CO30" s="24">
        <f t="shared" si="8"/>
        <v>164</v>
      </c>
      <c r="CP30" s="24">
        <f t="shared" si="8"/>
        <v>178</v>
      </c>
      <c r="CQ30" s="24">
        <f t="shared" si="8"/>
        <v>171</v>
      </c>
      <c r="CR30" s="24">
        <f t="shared" si="8"/>
        <v>169</v>
      </c>
      <c r="CS30" s="24">
        <f t="shared" si="8"/>
        <v>144</v>
      </c>
      <c r="CT30" s="24">
        <f t="shared" si="8"/>
        <v>142</v>
      </c>
      <c r="CU30" s="24">
        <f t="shared" si="8"/>
        <v>143</v>
      </c>
      <c r="CV30" s="24">
        <f t="shared" si="8"/>
        <v>140</v>
      </c>
      <c r="CW30" s="24">
        <f t="shared" si="8"/>
        <v>141</v>
      </c>
      <c r="CX30" s="24">
        <f t="shared" si="8"/>
        <v>141</v>
      </c>
      <c r="CY30" s="24">
        <f t="shared" si="8"/>
        <v>143</v>
      </c>
      <c r="CZ30" s="24">
        <f t="shared" si="8"/>
        <v>141</v>
      </c>
      <c r="DA30" s="24">
        <f t="shared" si="8"/>
        <v>142</v>
      </c>
      <c r="DB30" s="24">
        <f t="shared" si="8"/>
        <v>145</v>
      </c>
      <c r="DC30" s="24">
        <f t="shared" si="8"/>
        <v>148</v>
      </c>
      <c r="DD30" s="24">
        <f t="shared" si="8"/>
        <v>159</v>
      </c>
      <c r="DE30" s="24">
        <f t="shared" si="8"/>
        <v>159</v>
      </c>
      <c r="DF30" s="24">
        <f t="shared" si="8"/>
        <v>143</v>
      </c>
      <c r="DG30" s="24">
        <f t="shared" si="8"/>
        <v>146</v>
      </c>
      <c r="DH30" s="24">
        <f t="shared" si="8"/>
        <v>172</v>
      </c>
      <c r="DI30" s="24">
        <f t="shared" si="8"/>
        <v>140</v>
      </c>
      <c r="DJ30" s="24">
        <f t="shared" si="8"/>
        <v>165</v>
      </c>
      <c r="DK30" s="24">
        <f t="shared" si="8"/>
        <v>168</v>
      </c>
      <c r="DL30" s="24">
        <f t="shared" si="8"/>
        <v>160</v>
      </c>
      <c r="DM30" s="24">
        <f t="shared" si="8"/>
        <v>145</v>
      </c>
      <c r="DN30" s="24">
        <f t="shared" si="8"/>
        <v>170</v>
      </c>
      <c r="DO30" s="24">
        <f t="shared" si="8"/>
        <v>159</v>
      </c>
      <c r="DP30" s="24">
        <f t="shared" si="8"/>
        <v>165</v>
      </c>
      <c r="DQ30" s="24">
        <f t="shared" si="8"/>
        <v>169</v>
      </c>
      <c r="DR30" s="24">
        <f t="shared" si="8"/>
        <v>141</v>
      </c>
      <c r="DS30" s="24">
        <f t="shared" si="8"/>
        <v>158</v>
      </c>
      <c r="DT30" s="24">
        <f t="shared" si="8"/>
        <v>145</v>
      </c>
      <c r="DU30" s="24">
        <f t="shared" si="8"/>
        <v>147</v>
      </c>
      <c r="DV30" s="24">
        <f t="shared" si="8"/>
        <v>141</v>
      </c>
      <c r="DW30" s="24">
        <f t="shared" si="8"/>
        <v>165</v>
      </c>
      <c r="DX30" s="24">
        <f t="shared" si="8"/>
        <v>139</v>
      </c>
      <c r="DY30" s="24">
        <f t="shared" si="8"/>
        <v>142</v>
      </c>
      <c r="DZ30" s="24">
        <f t="shared" si="8"/>
        <v>167</v>
      </c>
      <c r="EA30" s="24">
        <f t="shared" si="8"/>
        <v>164</v>
      </c>
      <c r="EB30" s="24">
        <f t="shared" si="8"/>
        <v>168</v>
      </c>
      <c r="EC30" s="24">
        <f t="shared" si="9"/>
        <v>142</v>
      </c>
      <c r="ED30" s="24">
        <f t="shared" si="9"/>
        <v>168</v>
      </c>
      <c r="EE30" s="24">
        <f t="shared" si="9"/>
        <v>160</v>
      </c>
      <c r="EF30" s="24">
        <f t="shared" si="9"/>
        <v>172</v>
      </c>
      <c r="EG30" s="24">
        <f t="shared" si="9"/>
        <v>164</v>
      </c>
      <c r="EH30" s="24">
        <f t="shared" si="9"/>
        <v>147</v>
      </c>
      <c r="EI30" s="24">
        <f t="shared" si="9"/>
        <v>145</v>
      </c>
      <c r="EJ30" s="24">
        <f t="shared" si="9"/>
        <v>144</v>
      </c>
      <c r="EK30" s="24">
        <f t="shared" si="9"/>
        <v>134</v>
      </c>
      <c r="EL30" s="24">
        <f t="shared" si="9"/>
        <v>148</v>
      </c>
      <c r="EM30" s="24">
        <f t="shared" si="9"/>
        <v>145</v>
      </c>
      <c r="EN30" s="24">
        <f t="shared" si="9"/>
        <v>149</v>
      </c>
      <c r="EO30" s="24">
        <f t="shared" si="9"/>
        <v>138</v>
      </c>
      <c r="EP30" s="24">
        <f t="shared" si="9"/>
        <v>145</v>
      </c>
      <c r="EQ30" s="24">
        <f t="shared" si="9"/>
        <v>146</v>
      </c>
      <c r="ER30" s="24">
        <f t="shared" si="9"/>
        <v>164</v>
      </c>
      <c r="ES30" s="24">
        <f t="shared" si="9"/>
        <v>172</v>
      </c>
      <c r="ET30" s="24">
        <f t="shared" si="9"/>
        <v>148</v>
      </c>
      <c r="EU30" s="24">
        <f t="shared" si="9"/>
        <v>140</v>
      </c>
      <c r="EV30" s="24">
        <f t="shared" si="9"/>
        <v>142</v>
      </c>
      <c r="EW30" s="24">
        <f t="shared" si="9"/>
        <v>148</v>
      </c>
      <c r="EX30" s="24">
        <f t="shared" si="9"/>
        <v>0</v>
      </c>
      <c r="EY30" s="24">
        <f t="shared" si="9"/>
        <v>171</v>
      </c>
      <c r="EZ30" s="24">
        <f t="shared" si="9"/>
        <v>149</v>
      </c>
      <c r="FA30" s="24">
        <f t="shared" si="9"/>
        <v>162</v>
      </c>
      <c r="FB30" s="24">
        <f t="shared" si="9"/>
        <v>150</v>
      </c>
      <c r="FC30" s="24">
        <f t="shared" si="9"/>
        <v>173</v>
      </c>
      <c r="FD30" s="24">
        <f t="shared" si="9"/>
        <v>138</v>
      </c>
      <c r="FE30" s="24">
        <f t="shared" si="9"/>
        <v>161</v>
      </c>
      <c r="FF30" s="24">
        <f t="shared" si="9"/>
        <v>146</v>
      </c>
      <c r="FG30" s="24">
        <f t="shared" si="9"/>
        <v>145</v>
      </c>
      <c r="FH30" s="24">
        <f t="shared" si="9"/>
        <v>147</v>
      </c>
      <c r="FI30" s="24">
        <f t="shared" si="9"/>
        <v>142</v>
      </c>
      <c r="FJ30" s="24">
        <f t="shared" si="9"/>
        <v>147</v>
      </c>
      <c r="FK30" s="24">
        <f t="shared" si="9"/>
        <v>153</v>
      </c>
      <c r="FL30" s="24">
        <f t="shared" si="9"/>
        <v>171</v>
      </c>
      <c r="FM30" s="24">
        <f t="shared" si="9"/>
        <v>169</v>
      </c>
      <c r="FN30" s="24">
        <f t="shared" si="9"/>
        <v>167</v>
      </c>
      <c r="FO30" s="24">
        <f t="shared" si="9"/>
        <v>172</v>
      </c>
      <c r="FP30" s="24">
        <f t="shared" si="9"/>
        <v>167</v>
      </c>
      <c r="FQ30" s="24">
        <f t="shared" si="9"/>
        <v>165</v>
      </c>
      <c r="FR30" s="24">
        <f t="shared" si="9"/>
        <v>164</v>
      </c>
      <c r="FS30" s="24">
        <f t="shared" si="9"/>
        <v>172</v>
      </c>
      <c r="FT30" s="24">
        <f t="shared" si="9"/>
        <v>149</v>
      </c>
      <c r="FU30" s="24">
        <f t="shared" si="9"/>
        <v>143</v>
      </c>
      <c r="FV30" s="24">
        <f t="shared" si="9"/>
        <v>143</v>
      </c>
      <c r="FW30" s="24">
        <f t="shared" si="9"/>
        <v>157</v>
      </c>
      <c r="FX30" s="24">
        <f t="shared" si="9"/>
        <v>161</v>
      </c>
      <c r="FY30" s="24">
        <f t="shared" si="9"/>
        <v>168</v>
      </c>
      <c r="FZ30" s="24">
        <f t="shared" si="9"/>
        <v>144</v>
      </c>
      <c r="GA30" s="24">
        <f t="shared" si="9"/>
        <v>167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27338</v>
      </c>
      <c r="GI30" s="23"/>
      <c r="GJ30" s="47" t="s">
        <v>675</v>
      </c>
      <c r="GK30" s="30">
        <v>228278</v>
      </c>
      <c r="GL30" s="38" t="s">
        <v>549</v>
      </c>
      <c r="GN30" s="113" t="s">
        <v>676</v>
      </c>
    </row>
    <row r="31" spans="1:196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238887</v>
      </c>
      <c r="F31" s="24">
        <f t="shared" si="11"/>
        <v>1392823</v>
      </c>
      <c r="G31" s="24">
        <f t="shared" si="11"/>
        <v>181944</v>
      </c>
      <c r="H31" s="24">
        <f t="shared" si="11"/>
        <v>1118082</v>
      </c>
      <c r="I31" s="24">
        <f t="shared" si="11"/>
        <v>200880</v>
      </c>
      <c r="J31" s="24">
        <f t="shared" si="11"/>
        <v>70080</v>
      </c>
      <c r="K31" s="24">
        <f t="shared" si="11"/>
        <v>248024</v>
      </c>
      <c r="L31" s="24">
        <f t="shared" si="11"/>
        <v>123144</v>
      </c>
      <c r="M31" s="24">
        <f t="shared" si="11"/>
        <v>59214</v>
      </c>
      <c r="N31" s="24">
        <f t="shared" si="11"/>
        <v>67868.800000000003</v>
      </c>
      <c r="O31" s="24">
        <f t="shared" si="11"/>
        <v>36791.300000000003</v>
      </c>
      <c r="P31" s="24">
        <f t="shared" si="11"/>
        <v>2363760</v>
      </c>
      <c r="Q31" s="24">
        <f t="shared" si="11"/>
        <v>991081.8</v>
      </c>
      <c r="R31" s="24">
        <f t="shared" si="11"/>
        <v>33640</v>
      </c>
      <c r="S31" s="24">
        <f t="shared" si="11"/>
        <v>1466496</v>
      </c>
      <c r="T31" s="24">
        <f t="shared" si="11"/>
        <v>114880</v>
      </c>
      <c r="U31" s="24">
        <f t="shared" si="11"/>
        <v>184842</v>
      </c>
      <c r="V31" s="24">
        <f t="shared" si="11"/>
        <v>75400</v>
      </c>
      <c r="W31" s="24">
        <f t="shared" si="11"/>
        <v>27313</v>
      </c>
      <c r="X31" s="24">
        <f t="shared" si="11"/>
        <v>56736</v>
      </c>
      <c r="Y31" s="24">
        <f t="shared" si="11"/>
        <v>10585</v>
      </c>
      <c r="Z31" s="24">
        <f t="shared" si="11"/>
        <v>27985</v>
      </c>
      <c r="AA31" s="24">
        <f t="shared" si="11"/>
        <v>37522</v>
      </c>
      <c r="AB31" s="24">
        <f t="shared" si="11"/>
        <v>36432</v>
      </c>
      <c r="AC31" s="24">
        <f t="shared" si="11"/>
        <v>1892115</v>
      </c>
      <c r="AD31" s="24">
        <f t="shared" si="11"/>
        <v>2430188</v>
      </c>
      <c r="AE31" s="24">
        <f t="shared" si="11"/>
        <v>81340</v>
      </c>
      <c r="AF31" s="24">
        <f t="shared" si="11"/>
        <v>49200</v>
      </c>
      <c r="AG31" s="24">
        <f t="shared" si="11"/>
        <v>76950</v>
      </c>
      <c r="AH31" s="24">
        <f t="shared" si="11"/>
        <v>53132</v>
      </c>
      <c r="AI31" s="24">
        <f t="shared" si="11"/>
        <v>285930</v>
      </c>
      <c r="AJ31" s="24">
        <f t="shared" si="11"/>
        <v>82940</v>
      </c>
      <c r="AK31" s="24">
        <f t="shared" si="11"/>
        <v>36751</v>
      </c>
      <c r="AL31" s="24">
        <f t="shared" si="11"/>
        <v>22152</v>
      </c>
      <c r="AM31" s="24">
        <f t="shared" si="11"/>
        <v>60320</v>
      </c>
      <c r="AN31" s="24">
        <f t="shared" si="11"/>
        <v>24220</v>
      </c>
      <c r="AO31" s="24">
        <f t="shared" si="11"/>
        <v>54812</v>
      </c>
      <c r="AP31" s="24">
        <f t="shared" si="11"/>
        <v>49068</v>
      </c>
      <c r="AQ31" s="24">
        <f t="shared" si="11"/>
        <v>348096</v>
      </c>
      <c r="AR31" s="24">
        <f t="shared" si="11"/>
        <v>2446531.2000000002</v>
      </c>
      <c r="AS31" s="24">
        <f t="shared" si="11"/>
        <v>73140</v>
      </c>
      <c r="AT31" s="24">
        <f t="shared" si="11"/>
        <v>3705848.9</v>
      </c>
      <c r="AU31" s="24">
        <f t="shared" si="11"/>
        <v>359720</v>
      </c>
      <c r="AV31" s="24">
        <f t="shared" si="11"/>
        <v>229458</v>
      </c>
      <c r="AW31" s="24">
        <f t="shared" si="11"/>
        <v>410589</v>
      </c>
      <c r="AX31" s="24">
        <f t="shared" si="11"/>
        <v>97724.4</v>
      </c>
      <c r="AY31" s="24">
        <f t="shared" si="11"/>
        <v>26986</v>
      </c>
      <c r="AZ31" s="24">
        <f t="shared" si="11"/>
        <v>13677</v>
      </c>
      <c r="BA31" s="24">
        <f t="shared" si="11"/>
        <v>95956</v>
      </c>
      <c r="BB31" s="24">
        <f t="shared" si="11"/>
        <v>421771.5</v>
      </c>
      <c r="BC31" s="24">
        <f t="shared" si="11"/>
        <v>641685</v>
      </c>
      <c r="BD31" s="24">
        <f t="shared" si="11"/>
        <v>565958.40000000002</v>
      </c>
      <c r="BE31" s="24">
        <f t="shared" si="11"/>
        <v>1192296</v>
      </c>
      <c r="BF31" s="24">
        <f t="shared" si="11"/>
        <v>72162</v>
      </c>
      <c r="BG31" s="24">
        <f t="shared" si="11"/>
        <v>86652</v>
      </c>
      <c r="BH31" s="24">
        <f t="shared" si="11"/>
        <v>1696719</v>
      </c>
      <c r="BI31" s="24">
        <f t="shared" si="11"/>
        <v>258720.7</v>
      </c>
      <c r="BJ31" s="24">
        <f t="shared" si="11"/>
        <v>86574</v>
      </c>
      <c r="BK31" s="24">
        <f t="shared" si="11"/>
        <v>119991</v>
      </c>
      <c r="BL31" s="24">
        <f t="shared" si="11"/>
        <v>463552</v>
      </c>
      <c r="BM31" s="24">
        <f t="shared" si="11"/>
        <v>885728.7</v>
      </c>
      <c r="BN31" s="24">
        <f t="shared" si="11"/>
        <v>41760</v>
      </c>
      <c r="BO31" s="24">
        <f t="shared" si="11"/>
        <v>119876.9</v>
      </c>
      <c r="BP31" s="24">
        <f t="shared" si="11"/>
        <v>170340</v>
      </c>
      <c r="BQ31" s="24">
        <f t="shared" ref="BQ31:EB31" si="12">ROUND(BQ29*BQ30,2)</f>
        <v>209376</v>
      </c>
      <c r="BR31" s="24">
        <f t="shared" si="12"/>
        <v>49349.3</v>
      </c>
      <c r="BS31" s="24">
        <f t="shared" si="12"/>
        <v>268115.40000000002</v>
      </c>
      <c r="BT31" s="24">
        <f t="shared" si="12"/>
        <v>303513</v>
      </c>
      <c r="BU31" s="24">
        <f t="shared" si="12"/>
        <v>72686.899999999994</v>
      </c>
      <c r="BV31" s="24">
        <f t="shared" si="12"/>
        <v>56940</v>
      </c>
      <c r="BW31" s="24">
        <f t="shared" si="12"/>
        <v>69915.199999999997</v>
      </c>
      <c r="BX31" s="24">
        <f t="shared" si="12"/>
        <v>122348</v>
      </c>
      <c r="BY31" s="24">
        <f t="shared" si="12"/>
        <v>146016</v>
      </c>
      <c r="BZ31" s="24">
        <f t="shared" si="12"/>
        <v>0</v>
      </c>
      <c r="CA31" s="24">
        <f t="shared" si="12"/>
        <v>79460</v>
      </c>
      <c r="CB31" s="24">
        <f t="shared" si="12"/>
        <v>12330</v>
      </c>
      <c r="CC31" s="24">
        <f t="shared" si="12"/>
        <v>97485.6</v>
      </c>
      <c r="CD31" s="24">
        <f t="shared" si="12"/>
        <v>4007214</v>
      </c>
      <c r="CE31" s="24">
        <f t="shared" si="12"/>
        <v>50127</v>
      </c>
      <c r="CF31" s="24">
        <f t="shared" si="12"/>
        <v>30660</v>
      </c>
      <c r="CG31" s="24">
        <f t="shared" si="12"/>
        <v>57918</v>
      </c>
      <c r="CH31" s="24">
        <f t="shared" si="12"/>
        <v>72644</v>
      </c>
      <c r="CI31" s="24">
        <f t="shared" si="12"/>
        <v>39032</v>
      </c>
      <c r="CJ31" s="24">
        <f t="shared" si="12"/>
        <v>35298</v>
      </c>
      <c r="CK31" s="24">
        <f t="shared" si="12"/>
        <v>83512</v>
      </c>
      <c r="CL31" s="24">
        <f t="shared" si="12"/>
        <v>51520</v>
      </c>
      <c r="CM31" s="24">
        <f t="shared" si="12"/>
        <v>367325</v>
      </c>
      <c r="CN31" s="24">
        <f t="shared" si="12"/>
        <v>77087</v>
      </c>
      <c r="CO31" s="24">
        <f t="shared" si="12"/>
        <v>118014.39999999999</v>
      </c>
      <c r="CP31" s="24">
        <f t="shared" si="12"/>
        <v>1834290</v>
      </c>
      <c r="CQ31" s="24">
        <f t="shared" si="12"/>
        <v>1060713</v>
      </c>
      <c r="CR31" s="24">
        <f t="shared" si="12"/>
        <v>93457</v>
      </c>
      <c r="CS31" s="24">
        <f t="shared" si="12"/>
        <v>43344</v>
      </c>
      <c r="CT31" s="24">
        <f t="shared" si="12"/>
        <v>38340</v>
      </c>
      <c r="CU31" s="24">
        <f t="shared" si="12"/>
        <v>51480</v>
      </c>
      <c r="CV31" s="24">
        <f t="shared" si="12"/>
        <v>20300</v>
      </c>
      <c r="CW31" s="24">
        <f t="shared" si="12"/>
        <v>28905</v>
      </c>
      <c r="CX31" s="24">
        <f t="shared" si="12"/>
        <v>58233</v>
      </c>
      <c r="CY31" s="24">
        <f t="shared" si="12"/>
        <v>67067</v>
      </c>
      <c r="CZ31" s="24">
        <f t="shared" si="12"/>
        <v>104340</v>
      </c>
      <c r="DA31" s="24">
        <f t="shared" si="12"/>
        <v>55380</v>
      </c>
      <c r="DB31" s="24">
        <f t="shared" si="12"/>
        <v>139345</v>
      </c>
      <c r="DC31" s="24">
        <f t="shared" si="12"/>
        <v>49432</v>
      </c>
      <c r="DD31" s="24">
        <f t="shared" si="12"/>
        <v>54537</v>
      </c>
      <c r="DE31" s="24">
        <f t="shared" si="12"/>
        <v>66493.8</v>
      </c>
      <c r="DF31" s="24">
        <f t="shared" si="12"/>
        <v>13585</v>
      </c>
      <c r="DG31" s="24">
        <f t="shared" si="12"/>
        <v>29200</v>
      </c>
      <c r="DH31" s="24">
        <f t="shared" si="12"/>
        <v>1810472</v>
      </c>
      <c r="DI31" s="24">
        <f t="shared" si="12"/>
        <v>146930</v>
      </c>
      <c r="DJ31" s="24">
        <f t="shared" si="12"/>
        <v>190905</v>
      </c>
      <c r="DK31" s="24">
        <f t="shared" si="12"/>
        <v>386568</v>
      </c>
      <c r="DL31" s="24">
        <f t="shared" si="12"/>
        <v>68016</v>
      </c>
      <c r="DM31" s="24">
        <f t="shared" si="12"/>
        <v>32770</v>
      </c>
      <c r="DN31" s="24">
        <f t="shared" si="12"/>
        <v>425510</v>
      </c>
      <c r="DO31" s="24">
        <f t="shared" si="12"/>
        <v>76638</v>
      </c>
      <c r="DP31" s="24">
        <f t="shared" si="12"/>
        <v>84645</v>
      </c>
      <c r="DQ31" s="24">
        <f t="shared" si="12"/>
        <v>167039.6</v>
      </c>
      <c r="DR31" s="24">
        <f t="shared" si="12"/>
        <v>19740</v>
      </c>
      <c r="DS31" s="24">
        <f t="shared" si="12"/>
        <v>133984</v>
      </c>
      <c r="DT31" s="24">
        <f t="shared" si="12"/>
        <v>52055</v>
      </c>
      <c r="DU31" s="24">
        <f t="shared" si="12"/>
        <v>32193</v>
      </c>
      <c r="DV31" s="24">
        <f t="shared" si="12"/>
        <v>7050</v>
      </c>
      <c r="DW31" s="24">
        <f t="shared" si="12"/>
        <v>75570</v>
      </c>
      <c r="DX31" s="24">
        <f t="shared" si="12"/>
        <v>12788</v>
      </c>
      <c r="DY31" s="24">
        <f t="shared" si="12"/>
        <v>14342</v>
      </c>
      <c r="DZ31" s="24">
        <f t="shared" si="12"/>
        <v>7515</v>
      </c>
      <c r="EA31" s="24">
        <f t="shared" si="12"/>
        <v>34276</v>
      </c>
      <c r="EB31" s="24">
        <f t="shared" si="12"/>
        <v>207312</v>
      </c>
      <c r="EC31" s="24">
        <f t="shared" ref="EC31:GF31" si="13">ROUND(EC29*EC30,2)</f>
        <v>73982</v>
      </c>
      <c r="ED31" s="24">
        <f t="shared" si="13"/>
        <v>124992</v>
      </c>
      <c r="EE31" s="24">
        <f t="shared" si="13"/>
        <v>57600</v>
      </c>
      <c r="EF31" s="24">
        <f t="shared" si="13"/>
        <v>104576</v>
      </c>
      <c r="EG31" s="24">
        <f t="shared" si="13"/>
        <v>25420</v>
      </c>
      <c r="EH31" s="24">
        <f t="shared" si="13"/>
        <v>59829</v>
      </c>
      <c r="EI31" s="24">
        <f t="shared" si="13"/>
        <v>52200</v>
      </c>
      <c r="EJ31" s="24">
        <f t="shared" si="13"/>
        <v>16646.400000000001</v>
      </c>
      <c r="EK31" s="24">
        <f t="shared" si="13"/>
        <v>384298.6</v>
      </c>
      <c r="EL31" s="24">
        <f t="shared" si="13"/>
        <v>818676.8</v>
      </c>
      <c r="EM31" s="24">
        <f t="shared" si="13"/>
        <v>78735</v>
      </c>
      <c r="EN31" s="24">
        <f t="shared" si="13"/>
        <v>51539.1</v>
      </c>
      <c r="EO31" s="24">
        <f t="shared" si="13"/>
        <v>45816</v>
      </c>
      <c r="EP31" s="24">
        <f t="shared" si="13"/>
        <v>41760</v>
      </c>
      <c r="EQ31" s="24">
        <f t="shared" si="13"/>
        <v>28324</v>
      </c>
      <c r="ER31" s="24">
        <f t="shared" si="13"/>
        <v>43460</v>
      </c>
      <c r="ES31" s="24">
        <f t="shared" si="13"/>
        <v>122980</v>
      </c>
      <c r="ET31" s="24">
        <f t="shared" si="13"/>
        <v>59200</v>
      </c>
      <c r="EU31" s="24">
        <f t="shared" si="13"/>
        <v>55160</v>
      </c>
      <c r="EV31" s="24">
        <f t="shared" si="13"/>
        <v>43168</v>
      </c>
      <c r="EW31" s="24">
        <f t="shared" si="13"/>
        <v>56536</v>
      </c>
      <c r="EX31" s="24">
        <f t="shared" si="13"/>
        <v>0</v>
      </c>
      <c r="EY31" s="24">
        <f t="shared" si="13"/>
        <v>21375</v>
      </c>
      <c r="EZ31" s="24">
        <f t="shared" si="13"/>
        <v>23989</v>
      </c>
      <c r="FA31" s="24">
        <f t="shared" si="13"/>
        <v>20088</v>
      </c>
      <c r="FB31" s="24">
        <f t="shared" si="13"/>
        <v>24000</v>
      </c>
      <c r="FC31" s="24">
        <f t="shared" si="13"/>
        <v>234934</v>
      </c>
      <c r="FD31" s="24">
        <f t="shared" si="13"/>
        <v>52992</v>
      </c>
      <c r="FE31" s="24">
        <f t="shared" si="13"/>
        <v>320551</v>
      </c>
      <c r="FF31" s="24">
        <f t="shared" si="13"/>
        <v>100594</v>
      </c>
      <c r="FG31" s="24">
        <f t="shared" si="13"/>
        <v>56550</v>
      </c>
      <c r="FH31" s="24">
        <f t="shared" si="13"/>
        <v>36603</v>
      </c>
      <c r="FI31" s="24">
        <f t="shared" si="13"/>
        <v>37346</v>
      </c>
      <c r="FJ31" s="24">
        <f t="shared" si="13"/>
        <v>56301</v>
      </c>
      <c r="FK31" s="24">
        <f t="shared" si="13"/>
        <v>128826</v>
      </c>
      <c r="FL31" s="24">
        <f t="shared" si="13"/>
        <v>116109</v>
      </c>
      <c r="FM31" s="24">
        <f t="shared" si="13"/>
        <v>382785</v>
      </c>
      <c r="FN31" s="24">
        <f t="shared" si="13"/>
        <v>263442.5</v>
      </c>
      <c r="FO31" s="24">
        <f t="shared" si="13"/>
        <v>253528</v>
      </c>
      <c r="FP31" s="24">
        <f t="shared" si="13"/>
        <v>546591</v>
      </c>
      <c r="FQ31" s="24">
        <f t="shared" si="13"/>
        <v>119295</v>
      </c>
      <c r="FR31" s="24">
        <f t="shared" si="13"/>
        <v>166296</v>
      </c>
      <c r="FS31" s="24">
        <f t="shared" si="13"/>
        <v>207948</v>
      </c>
      <c r="FT31" s="24">
        <f t="shared" si="13"/>
        <v>83142</v>
      </c>
      <c r="FU31" s="24">
        <f t="shared" si="13"/>
        <v>67639</v>
      </c>
      <c r="FV31" s="24">
        <f t="shared" si="13"/>
        <v>43901</v>
      </c>
      <c r="FW31" s="24">
        <f t="shared" si="13"/>
        <v>123559</v>
      </c>
      <c r="FX31" s="24">
        <f t="shared" si="13"/>
        <v>169211</v>
      </c>
      <c r="FY31" s="24">
        <f t="shared" si="13"/>
        <v>87864</v>
      </c>
      <c r="FZ31" s="24">
        <f t="shared" si="13"/>
        <v>38304</v>
      </c>
      <c r="GA31" s="24">
        <f t="shared" si="13"/>
        <v>331862.40000000002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49728214.599999979</v>
      </c>
      <c r="GI31" s="23"/>
      <c r="GJ31" s="19" t="s">
        <v>655</v>
      </c>
      <c r="GK31" s="30">
        <v>1000000</v>
      </c>
      <c r="GL31" s="19"/>
      <c r="GM31" s="19"/>
      <c r="GN31" s="19">
        <f>GK32+GK39</f>
        <v>60930645</v>
      </c>
    </row>
    <row r="32" spans="1:196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238887</v>
      </c>
      <c r="F32" s="24">
        <f t="shared" si="14"/>
        <v>1392823</v>
      </c>
      <c r="G32" s="24">
        <f t="shared" si="14"/>
        <v>181944</v>
      </c>
      <c r="H32" s="24">
        <f t="shared" si="14"/>
        <v>1118082</v>
      </c>
      <c r="I32" s="24">
        <f t="shared" si="14"/>
        <v>200880</v>
      </c>
      <c r="J32" s="24">
        <f t="shared" si="14"/>
        <v>70080</v>
      </c>
      <c r="K32" s="24">
        <f t="shared" si="14"/>
        <v>248024</v>
      </c>
      <c r="L32" s="24">
        <f t="shared" si="14"/>
        <v>123144</v>
      </c>
      <c r="M32" s="24">
        <f t="shared" si="14"/>
        <v>59214</v>
      </c>
      <c r="N32" s="24">
        <f t="shared" si="14"/>
        <v>67868.800000000003</v>
      </c>
      <c r="O32" s="24">
        <f t="shared" si="14"/>
        <v>36791.300000000003</v>
      </c>
      <c r="P32" s="24">
        <f t="shared" si="14"/>
        <v>2363760</v>
      </c>
      <c r="Q32" s="24">
        <f t="shared" si="14"/>
        <v>991081.8</v>
      </c>
      <c r="R32" s="24">
        <f t="shared" si="14"/>
        <v>33640</v>
      </c>
      <c r="S32" s="24">
        <f t="shared" si="14"/>
        <v>1466496</v>
      </c>
      <c r="T32" s="24">
        <f t="shared" si="14"/>
        <v>114880</v>
      </c>
      <c r="U32" s="24">
        <f t="shared" si="14"/>
        <v>184842</v>
      </c>
      <c r="V32" s="24">
        <f t="shared" si="14"/>
        <v>75400</v>
      </c>
      <c r="W32" s="24">
        <f t="shared" si="14"/>
        <v>27313</v>
      </c>
      <c r="X32" s="24">
        <f t="shared" si="14"/>
        <v>56736</v>
      </c>
      <c r="Y32" s="24">
        <f t="shared" si="14"/>
        <v>10585</v>
      </c>
      <c r="Z32" s="24">
        <f t="shared" si="14"/>
        <v>27985</v>
      </c>
      <c r="AA32" s="24">
        <f t="shared" si="14"/>
        <v>37522</v>
      </c>
      <c r="AB32" s="24">
        <f t="shared" si="14"/>
        <v>36432</v>
      </c>
      <c r="AC32" s="24">
        <f t="shared" si="14"/>
        <v>1892115</v>
      </c>
      <c r="AD32" s="24">
        <f t="shared" si="14"/>
        <v>2430188</v>
      </c>
      <c r="AE32" s="24">
        <f t="shared" si="14"/>
        <v>81340</v>
      </c>
      <c r="AF32" s="24">
        <f t="shared" si="14"/>
        <v>49200</v>
      </c>
      <c r="AG32" s="24">
        <f t="shared" si="14"/>
        <v>76950</v>
      </c>
      <c r="AH32" s="24">
        <f t="shared" si="14"/>
        <v>53132</v>
      </c>
      <c r="AI32" s="24">
        <f t="shared" si="14"/>
        <v>285930</v>
      </c>
      <c r="AJ32" s="24">
        <f t="shared" si="14"/>
        <v>82940</v>
      </c>
      <c r="AK32" s="24">
        <f t="shared" si="14"/>
        <v>36751</v>
      </c>
      <c r="AL32" s="24">
        <f t="shared" si="14"/>
        <v>22152</v>
      </c>
      <c r="AM32" s="24">
        <f t="shared" si="14"/>
        <v>60320</v>
      </c>
      <c r="AN32" s="24">
        <f t="shared" si="14"/>
        <v>24220</v>
      </c>
      <c r="AO32" s="24">
        <f t="shared" si="14"/>
        <v>54812</v>
      </c>
      <c r="AP32" s="24">
        <f t="shared" si="14"/>
        <v>49068</v>
      </c>
      <c r="AQ32" s="24">
        <f t="shared" si="14"/>
        <v>348096</v>
      </c>
      <c r="AR32" s="24">
        <f t="shared" si="14"/>
        <v>2446531.2000000002</v>
      </c>
      <c r="AS32" s="24">
        <f t="shared" si="14"/>
        <v>73140</v>
      </c>
      <c r="AT32" s="24">
        <f t="shared" si="14"/>
        <v>3705848.9</v>
      </c>
      <c r="AU32" s="24">
        <f t="shared" si="14"/>
        <v>359720</v>
      </c>
      <c r="AV32" s="24">
        <f t="shared" si="14"/>
        <v>229458</v>
      </c>
      <c r="AW32" s="24">
        <f t="shared" si="14"/>
        <v>410589</v>
      </c>
      <c r="AX32" s="24">
        <f t="shared" si="14"/>
        <v>97724.4</v>
      </c>
      <c r="AY32" s="24">
        <f t="shared" si="14"/>
        <v>26986</v>
      </c>
      <c r="AZ32" s="24">
        <f t="shared" si="14"/>
        <v>13677</v>
      </c>
      <c r="BA32" s="24">
        <f t="shared" si="14"/>
        <v>95956</v>
      </c>
      <c r="BB32" s="24">
        <f t="shared" si="14"/>
        <v>421771.5</v>
      </c>
      <c r="BC32" s="24">
        <f t="shared" si="14"/>
        <v>641685</v>
      </c>
      <c r="BD32" s="24">
        <f t="shared" si="14"/>
        <v>565958.40000000002</v>
      </c>
      <c r="BE32" s="24">
        <f t="shared" si="14"/>
        <v>1192296</v>
      </c>
      <c r="BF32" s="24">
        <f t="shared" si="14"/>
        <v>72162</v>
      </c>
      <c r="BG32" s="24">
        <f t="shared" si="14"/>
        <v>86652</v>
      </c>
      <c r="BH32" s="24">
        <f t="shared" si="14"/>
        <v>1696719</v>
      </c>
      <c r="BI32" s="24">
        <f t="shared" si="14"/>
        <v>258720.7</v>
      </c>
      <c r="BJ32" s="24">
        <f t="shared" si="14"/>
        <v>86574</v>
      </c>
      <c r="BK32" s="24">
        <f t="shared" si="14"/>
        <v>119991</v>
      </c>
      <c r="BL32" s="24">
        <f t="shared" si="14"/>
        <v>463552</v>
      </c>
      <c r="BM32" s="24">
        <f t="shared" si="14"/>
        <v>885728.7</v>
      </c>
      <c r="BN32" s="24">
        <f t="shared" si="14"/>
        <v>41760</v>
      </c>
      <c r="BO32" s="24">
        <f t="shared" si="14"/>
        <v>119876.9</v>
      </c>
      <c r="BP32" s="24">
        <f t="shared" si="14"/>
        <v>170340</v>
      </c>
      <c r="BQ32" s="24">
        <f t="shared" ref="BQ32:EB32" si="15">+BQ28+BQ31</f>
        <v>209376</v>
      </c>
      <c r="BR32" s="24">
        <f t="shared" si="15"/>
        <v>49349.3</v>
      </c>
      <c r="BS32" s="24">
        <f t="shared" si="15"/>
        <v>268115.40000000002</v>
      </c>
      <c r="BT32" s="24">
        <f t="shared" si="15"/>
        <v>303513</v>
      </c>
      <c r="BU32" s="24">
        <f t="shared" si="15"/>
        <v>72686.899999999994</v>
      </c>
      <c r="BV32" s="24">
        <f t="shared" si="15"/>
        <v>56940</v>
      </c>
      <c r="BW32" s="24">
        <f t="shared" si="15"/>
        <v>69915.199999999997</v>
      </c>
      <c r="BX32" s="24">
        <f t="shared" si="15"/>
        <v>122348</v>
      </c>
      <c r="BY32" s="24">
        <f t="shared" si="15"/>
        <v>146016</v>
      </c>
      <c r="BZ32" s="24">
        <f t="shared" si="15"/>
        <v>0</v>
      </c>
      <c r="CA32" s="24">
        <f t="shared" si="15"/>
        <v>79460</v>
      </c>
      <c r="CB32" s="24">
        <f t="shared" si="15"/>
        <v>12330</v>
      </c>
      <c r="CC32" s="24">
        <f t="shared" si="15"/>
        <v>97485.6</v>
      </c>
      <c r="CD32" s="24">
        <f t="shared" si="15"/>
        <v>4007214</v>
      </c>
      <c r="CE32" s="24">
        <f t="shared" si="15"/>
        <v>50127</v>
      </c>
      <c r="CF32" s="24">
        <f t="shared" si="15"/>
        <v>30660</v>
      </c>
      <c r="CG32" s="24">
        <f t="shared" si="15"/>
        <v>57918</v>
      </c>
      <c r="CH32" s="24">
        <f t="shared" si="15"/>
        <v>72644</v>
      </c>
      <c r="CI32" s="24">
        <f t="shared" si="15"/>
        <v>39032</v>
      </c>
      <c r="CJ32" s="24">
        <f t="shared" si="15"/>
        <v>35298</v>
      </c>
      <c r="CK32" s="24">
        <f t="shared" si="15"/>
        <v>83512</v>
      </c>
      <c r="CL32" s="24">
        <f t="shared" si="15"/>
        <v>51520</v>
      </c>
      <c r="CM32" s="24">
        <f t="shared" si="15"/>
        <v>367325</v>
      </c>
      <c r="CN32" s="24">
        <f t="shared" si="15"/>
        <v>77087</v>
      </c>
      <c r="CO32" s="24">
        <f t="shared" si="15"/>
        <v>118014.39999999999</v>
      </c>
      <c r="CP32" s="24">
        <f t="shared" si="15"/>
        <v>1834290</v>
      </c>
      <c r="CQ32" s="24">
        <f t="shared" si="15"/>
        <v>1060713</v>
      </c>
      <c r="CR32" s="24">
        <f t="shared" si="15"/>
        <v>93457</v>
      </c>
      <c r="CS32" s="24">
        <f t="shared" si="15"/>
        <v>43344</v>
      </c>
      <c r="CT32" s="24">
        <f t="shared" si="15"/>
        <v>38340</v>
      </c>
      <c r="CU32" s="24">
        <f t="shared" si="15"/>
        <v>51480</v>
      </c>
      <c r="CV32" s="24">
        <f t="shared" si="15"/>
        <v>20300</v>
      </c>
      <c r="CW32" s="24">
        <f t="shared" si="15"/>
        <v>28905</v>
      </c>
      <c r="CX32" s="24">
        <f t="shared" si="15"/>
        <v>58233</v>
      </c>
      <c r="CY32" s="24">
        <f t="shared" si="15"/>
        <v>67067</v>
      </c>
      <c r="CZ32" s="24">
        <f t="shared" si="15"/>
        <v>104340</v>
      </c>
      <c r="DA32" s="24">
        <f t="shared" si="15"/>
        <v>55380</v>
      </c>
      <c r="DB32" s="24">
        <f t="shared" si="15"/>
        <v>139345</v>
      </c>
      <c r="DC32" s="24">
        <f t="shared" si="15"/>
        <v>49432</v>
      </c>
      <c r="DD32" s="24">
        <f t="shared" si="15"/>
        <v>54537</v>
      </c>
      <c r="DE32" s="24">
        <f t="shared" si="15"/>
        <v>66493.8</v>
      </c>
      <c r="DF32" s="24">
        <f t="shared" si="15"/>
        <v>13585</v>
      </c>
      <c r="DG32" s="24">
        <f t="shared" si="15"/>
        <v>29200</v>
      </c>
      <c r="DH32" s="24">
        <f t="shared" si="15"/>
        <v>1810472</v>
      </c>
      <c r="DI32" s="24">
        <f t="shared" si="15"/>
        <v>146930</v>
      </c>
      <c r="DJ32" s="24">
        <f t="shared" si="15"/>
        <v>190905</v>
      </c>
      <c r="DK32" s="24">
        <f t="shared" si="15"/>
        <v>386568</v>
      </c>
      <c r="DL32" s="24">
        <f t="shared" si="15"/>
        <v>68016</v>
      </c>
      <c r="DM32" s="24">
        <f t="shared" si="15"/>
        <v>32770</v>
      </c>
      <c r="DN32" s="24">
        <f t="shared" si="15"/>
        <v>425510</v>
      </c>
      <c r="DO32" s="24">
        <f t="shared" si="15"/>
        <v>76638</v>
      </c>
      <c r="DP32" s="24">
        <f t="shared" si="15"/>
        <v>84645</v>
      </c>
      <c r="DQ32" s="24">
        <f t="shared" si="15"/>
        <v>167039.6</v>
      </c>
      <c r="DR32" s="24">
        <f t="shared" si="15"/>
        <v>19740</v>
      </c>
      <c r="DS32" s="24">
        <f t="shared" si="15"/>
        <v>133984</v>
      </c>
      <c r="DT32" s="24">
        <f t="shared" si="15"/>
        <v>52055</v>
      </c>
      <c r="DU32" s="24">
        <f t="shared" si="15"/>
        <v>32193</v>
      </c>
      <c r="DV32" s="24">
        <f t="shared" si="15"/>
        <v>7050</v>
      </c>
      <c r="DW32" s="24">
        <f t="shared" si="15"/>
        <v>75570</v>
      </c>
      <c r="DX32" s="24">
        <f t="shared" si="15"/>
        <v>12788</v>
      </c>
      <c r="DY32" s="24">
        <f t="shared" si="15"/>
        <v>14342</v>
      </c>
      <c r="DZ32" s="24">
        <f t="shared" si="15"/>
        <v>7515</v>
      </c>
      <c r="EA32" s="24">
        <f t="shared" si="15"/>
        <v>34276</v>
      </c>
      <c r="EB32" s="24">
        <f t="shared" si="15"/>
        <v>207312</v>
      </c>
      <c r="EC32" s="24">
        <f t="shared" ref="EC32:GF32" si="16">+EC28+EC31</f>
        <v>73982</v>
      </c>
      <c r="ED32" s="24">
        <f t="shared" si="16"/>
        <v>124992</v>
      </c>
      <c r="EE32" s="24">
        <f t="shared" si="16"/>
        <v>57600</v>
      </c>
      <c r="EF32" s="24">
        <f t="shared" si="16"/>
        <v>104576</v>
      </c>
      <c r="EG32" s="24">
        <f t="shared" si="16"/>
        <v>25420</v>
      </c>
      <c r="EH32" s="24">
        <f t="shared" si="16"/>
        <v>59829</v>
      </c>
      <c r="EI32" s="24">
        <f t="shared" si="16"/>
        <v>52200</v>
      </c>
      <c r="EJ32" s="24">
        <f t="shared" si="16"/>
        <v>16646.400000000001</v>
      </c>
      <c r="EK32" s="24">
        <f t="shared" si="16"/>
        <v>384298.6</v>
      </c>
      <c r="EL32" s="24">
        <f t="shared" si="16"/>
        <v>818676.8</v>
      </c>
      <c r="EM32" s="24">
        <f t="shared" si="16"/>
        <v>78735</v>
      </c>
      <c r="EN32" s="24">
        <f t="shared" si="16"/>
        <v>51539.1</v>
      </c>
      <c r="EO32" s="24">
        <f t="shared" si="16"/>
        <v>45816</v>
      </c>
      <c r="EP32" s="24">
        <f t="shared" si="16"/>
        <v>41760</v>
      </c>
      <c r="EQ32" s="24">
        <f t="shared" si="16"/>
        <v>28324</v>
      </c>
      <c r="ER32" s="24">
        <f t="shared" si="16"/>
        <v>43460</v>
      </c>
      <c r="ES32" s="24">
        <f t="shared" si="16"/>
        <v>122980</v>
      </c>
      <c r="ET32" s="24">
        <f t="shared" si="16"/>
        <v>59200</v>
      </c>
      <c r="EU32" s="24">
        <f t="shared" si="16"/>
        <v>55160</v>
      </c>
      <c r="EV32" s="24">
        <f t="shared" si="16"/>
        <v>43168</v>
      </c>
      <c r="EW32" s="24">
        <f t="shared" si="16"/>
        <v>56536</v>
      </c>
      <c r="EX32" s="24">
        <f t="shared" si="16"/>
        <v>0</v>
      </c>
      <c r="EY32" s="24">
        <f t="shared" si="16"/>
        <v>21375</v>
      </c>
      <c r="EZ32" s="24">
        <f t="shared" si="16"/>
        <v>23989</v>
      </c>
      <c r="FA32" s="24">
        <f t="shared" si="16"/>
        <v>20088</v>
      </c>
      <c r="FB32" s="24">
        <f t="shared" si="16"/>
        <v>24000</v>
      </c>
      <c r="FC32" s="24">
        <f t="shared" si="16"/>
        <v>234934</v>
      </c>
      <c r="FD32" s="24">
        <f t="shared" si="16"/>
        <v>52992</v>
      </c>
      <c r="FE32" s="24">
        <f t="shared" si="16"/>
        <v>320551</v>
      </c>
      <c r="FF32" s="24">
        <f t="shared" si="16"/>
        <v>100594</v>
      </c>
      <c r="FG32" s="24">
        <f t="shared" si="16"/>
        <v>56550</v>
      </c>
      <c r="FH32" s="24">
        <f t="shared" si="16"/>
        <v>36603</v>
      </c>
      <c r="FI32" s="24">
        <f t="shared" si="16"/>
        <v>37346</v>
      </c>
      <c r="FJ32" s="24">
        <f t="shared" si="16"/>
        <v>56301</v>
      </c>
      <c r="FK32" s="24">
        <f t="shared" si="16"/>
        <v>128826</v>
      </c>
      <c r="FL32" s="24">
        <f t="shared" si="16"/>
        <v>116109</v>
      </c>
      <c r="FM32" s="24">
        <f t="shared" si="16"/>
        <v>382785</v>
      </c>
      <c r="FN32" s="24">
        <f t="shared" si="16"/>
        <v>263442.5</v>
      </c>
      <c r="FO32" s="24">
        <f t="shared" si="16"/>
        <v>253528</v>
      </c>
      <c r="FP32" s="24">
        <f t="shared" si="16"/>
        <v>546591</v>
      </c>
      <c r="FQ32" s="24">
        <f t="shared" si="16"/>
        <v>119295</v>
      </c>
      <c r="FR32" s="24">
        <f t="shared" si="16"/>
        <v>166296</v>
      </c>
      <c r="FS32" s="24">
        <f t="shared" si="16"/>
        <v>207948</v>
      </c>
      <c r="FT32" s="24">
        <f t="shared" si="16"/>
        <v>83142</v>
      </c>
      <c r="FU32" s="24">
        <f t="shared" si="16"/>
        <v>67639</v>
      </c>
      <c r="FV32" s="24">
        <f t="shared" si="16"/>
        <v>43901</v>
      </c>
      <c r="FW32" s="24">
        <f t="shared" si="16"/>
        <v>123559</v>
      </c>
      <c r="FX32" s="24">
        <f t="shared" si="16"/>
        <v>169211</v>
      </c>
      <c r="FY32" s="24">
        <f t="shared" si="16"/>
        <v>87864</v>
      </c>
      <c r="FZ32" s="24">
        <f t="shared" si="16"/>
        <v>38304</v>
      </c>
      <c r="GA32" s="24">
        <f t="shared" si="16"/>
        <v>331862.40000000002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49728214.599999979</v>
      </c>
      <c r="GI32" s="19"/>
      <c r="GJ32" s="19" t="s">
        <v>656</v>
      </c>
      <c r="GK32" s="114">
        <f>SUM(GK30:GK31)</f>
        <v>1228278</v>
      </c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90466.51</v>
      </c>
      <c r="F33" s="24">
        <f t="shared" si="17"/>
        <v>527462.06999999995</v>
      </c>
      <c r="G33" s="24">
        <f t="shared" si="17"/>
        <v>68902.19</v>
      </c>
      <c r="H33" s="24">
        <f t="shared" si="17"/>
        <v>423417.65</v>
      </c>
      <c r="I33" s="24">
        <f t="shared" si="17"/>
        <v>76073.259999999995</v>
      </c>
      <c r="J33" s="24">
        <f t="shared" si="17"/>
        <v>26539.3</v>
      </c>
      <c r="K33" s="24">
        <f t="shared" si="17"/>
        <v>93926.69</v>
      </c>
      <c r="L33" s="24">
        <f t="shared" si="17"/>
        <v>46634.63</v>
      </c>
      <c r="M33" s="24">
        <f t="shared" si="17"/>
        <v>22424.34</v>
      </c>
      <c r="N33" s="24">
        <f t="shared" si="17"/>
        <v>25701.91</v>
      </c>
      <c r="O33" s="24">
        <f t="shared" si="17"/>
        <v>13932.87</v>
      </c>
      <c r="P33" s="24">
        <f t="shared" si="17"/>
        <v>895155.91</v>
      </c>
      <c r="Q33" s="24">
        <f t="shared" si="17"/>
        <v>375322.68</v>
      </c>
      <c r="R33" s="24">
        <f t="shared" si="17"/>
        <v>12739.47</v>
      </c>
      <c r="S33" s="24">
        <f t="shared" si="17"/>
        <v>555362.04</v>
      </c>
      <c r="T33" s="24">
        <f t="shared" si="17"/>
        <v>43505.06</v>
      </c>
      <c r="U33" s="24">
        <f t="shared" si="17"/>
        <v>69999.67</v>
      </c>
      <c r="V33" s="24">
        <f t="shared" si="17"/>
        <v>28553.98</v>
      </c>
      <c r="W33" s="24">
        <f t="shared" si="17"/>
        <v>10343.43</v>
      </c>
      <c r="X33" s="24">
        <f t="shared" si="17"/>
        <v>21485.919999999998</v>
      </c>
      <c r="Y33" s="24">
        <f t="shared" si="17"/>
        <v>4008.54</v>
      </c>
      <c r="Z33" s="24">
        <f t="shared" si="17"/>
        <v>10597.92</v>
      </c>
      <c r="AA33" s="24">
        <f t="shared" si="17"/>
        <v>14209.58</v>
      </c>
      <c r="AB33" s="24">
        <f t="shared" si="17"/>
        <v>13796.8</v>
      </c>
      <c r="AC33" s="24">
        <f t="shared" si="17"/>
        <v>716543.95</v>
      </c>
      <c r="AD33" s="24">
        <f t="shared" si="17"/>
        <v>920312.2</v>
      </c>
      <c r="AE33" s="24">
        <f t="shared" si="17"/>
        <v>30803.46</v>
      </c>
      <c r="AF33" s="24">
        <f t="shared" si="17"/>
        <v>18632.04</v>
      </c>
      <c r="AG33" s="24">
        <f t="shared" si="17"/>
        <v>29140.97</v>
      </c>
      <c r="AH33" s="24">
        <f t="shared" si="17"/>
        <v>20121.09</v>
      </c>
      <c r="AI33" s="24">
        <f t="shared" si="17"/>
        <v>108281.69</v>
      </c>
      <c r="AJ33" s="24">
        <f t="shared" si="17"/>
        <v>31409.38</v>
      </c>
      <c r="AK33" s="24">
        <f t="shared" si="17"/>
        <v>13917.6</v>
      </c>
      <c r="AL33" s="24">
        <f t="shared" si="17"/>
        <v>8388.9599999999991</v>
      </c>
      <c r="AM33" s="24">
        <f t="shared" si="17"/>
        <v>22843.18</v>
      </c>
      <c r="AN33" s="24">
        <f t="shared" si="17"/>
        <v>9172.11</v>
      </c>
      <c r="AO33" s="24">
        <f t="shared" si="17"/>
        <v>20757.3</v>
      </c>
      <c r="AP33" s="24">
        <f t="shared" si="17"/>
        <v>18582.05</v>
      </c>
      <c r="AQ33" s="24">
        <f t="shared" si="17"/>
        <v>131823.96</v>
      </c>
      <c r="AR33" s="24">
        <f t="shared" si="17"/>
        <v>926501.37</v>
      </c>
      <c r="AS33" s="24">
        <f t="shared" si="17"/>
        <v>27698.12</v>
      </c>
      <c r="AT33" s="24">
        <f t="shared" si="17"/>
        <v>1403404.98</v>
      </c>
      <c r="AU33" s="24">
        <f t="shared" si="17"/>
        <v>136225.96</v>
      </c>
      <c r="AV33" s="24">
        <f t="shared" si="17"/>
        <v>86895.74</v>
      </c>
      <c r="AW33" s="24">
        <f t="shared" si="17"/>
        <v>155490.04999999999</v>
      </c>
      <c r="AX33" s="24">
        <f t="shared" si="17"/>
        <v>37008.230000000003</v>
      </c>
      <c r="AY33" s="24">
        <f t="shared" si="17"/>
        <v>10219.6</v>
      </c>
      <c r="AZ33" s="24">
        <f t="shared" si="17"/>
        <v>5179.4799999999996</v>
      </c>
      <c r="BA33" s="24">
        <f t="shared" si="17"/>
        <v>36338.54</v>
      </c>
      <c r="BB33" s="24">
        <f t="shared" si="17"/>
        <v>159724.87</v>
      </c>
      <c r="BC33" s="24">
        <f t="shared" si="17"/>
        <v>243006.11</v>
      </c>
      <c r="BD33" s="24">
        <f t="shared" si="17"/>
        <v>214328.45</v>
      </c>
      <c r="BE33" s="24">
        <f t="shared" si="17"/>
        <v>451522.5</v>
      </c>
      <c r="BF33" s="24">
        <f t="shared" si="17"/>
        <v>27327.75</v>
      </c>
      <c r="BG33" s="24">
        <f t="shared" si="17"/>
        <v>32815.11</v>
      </c>
      <c r="BH33" s="24">
        <f t="shared" si="17"/>
        <v>642547.49</v>
      </c>
      <c r="BI33" s="24">
        <f t="shared" si="17"/>
        <v>97977.53</v>
      </c>
      <c r="BJ33" s="24">
        <f t="shared" si="17"/>
        <v>32785.57</v>
      </c>
      <c r="BK33" s="24">
        <f t="shared" si="17"/>
        <v>45440.59</v>
      </c>
      <c r="BL33" s="24">
        <f t="shared" si="17"/>
        <v>175547.14</v>
      </c>
      <c r="BM33" s="24">
        <f t="shared" si="17"/>
        <v>335425.46000000002</v>
      </c>
      <c r="BN33" s="24">
        <f t="shared" si="17"/>
        <v>15814.51</v>
      </c>
      <c r="BO33" s="24">
        <f t="shared" si="17"/>
        <v>45397.38</v>
      </c>
      <c r="BP33" s="24">
        <f t="shared" si="17"/>
        <v>64507.76</v>
      </c>
      <c r="BQ33" s="24">
        <f t="shared" ref="BQ33:EB33" si="18">ROUND(BQ32*0.3787,2)</f>
        <v>79290.69</v>
      </c>
      <c r="BR33" s="24">
        <f t="shared" si="18"/>
        <v>18688.580000000002</v>
      </c>
      <c r="BS33" s="24">
        <f t="shared" si="18"/>
        <v>101535.3</v>
      </c>
      <c r="BT33" s="24">
        <f t="shared" si="18"/>
        <v>114940.37</v>
      </c>
      <c r="BU33" s="24">
        <f t="shared" si="18"/>
        <v>27526.53</v>
      </c>
      <c r="BV33" s="24">
        <f t="shared" si="18"/>
        <v>21563.18</v>
      </c>
      <c r="BW33" s="24">
        <f t="shared" si="18"/>
        <v>26476.89</v>
      </c>
      <c r="BX33" s="24">
        <f t="shared" si="18"/>
        <v>46333.19</v>
      </c>
      <c r="BY33" s="24">
        <f t="shared" si="18"/>
        <v>55296.26</v>
      </c>
      <c r="BZ33" s="24">
        <f t="shared" si="18"/>
        <v>0</v>
      </c>
      <c r="CA33" s="24">
        <f t="shared" si="18"/>
        <v>30091.5</v>
      </c>
      <c r="CB33" s="24">
        <f t="shared" si="18"/>
        <v>4669.37</v>
      </c>
      <c r="CC33" s="24">
        <f t="shared" si="18"/>
        <v>36917.800000000003</v>
      </c>
      <c r="CD33" s="24">
        <f t="shared" si="18"/>
        <v>1517531.94</v>
      </c>
      <c r="CE33" s="24">
        <f t="shared" si="18"/>
        <v>18983.09</v>
      </c>
      <c r="CF33" s="24">
        <f t="shared" si="18"/>
        <v>11610.94</v>
      </c>
      <c r="CG33" s="24">
        <f t="shared" si="18"/>
        <v>21933.55</v>
      </c>
      <c r="CH33" s="24">
        <f t="shared" si="18"/>
        <v>27510.28</v>
      </c>
      <c r="CI33" s="24">
        <f t="shared" si="18"/>
        <v>14781.42</v>
      </c>
      <c r="CJ33" s="24">
        <f t="shared" si="18"/>
        <v>13367.35</v>
      </c>
      <c r="CK33" s="24">
        <f t="shared" si="18"/>
        <v>31625.99</v>
      </c>
      <c r="CL33" s="24">
        <f t="shared" si="18"/>
        <v>19510.62</v>
      </c>
      <c r="CM33" s="24">
        <f t="shared" si="18"/>
        <v>139105.98000000001</v>
      </c>
      <c r="CN33" s="24">
        <f t="shared" si="18"/>
        <v>29192.85</v>
      </c>
      <c r="CO33" s="24">
        <f t="shared" si="18"/>
        <v>44692.05</v>
      </c>
      <c r="CP33" s="24">
        <f t="shared" si="18"/>
        <v>694645.62</v>
      </c>
      <c r="CQ33" s="24">
        <f t="shared" si="18"/>
        <v>401692.01</v>
      </c>
      <c r="CR33" s="24">
        <f t="shared" si="18"/>
        <v>35392.17</v>
      </c>
      <c r="CS33" s="24">
        <f t="shared" si="18"/>
        <v>16414.37</v>
      </c>
      <c r="CT33" s="24">
        <f t="shared" si="18"/>
        <v>14519.36</v>
      </c>
      <c r="CU33" s="24">
        <f t="shared" si="18"/>
        <v>19495.48</v>
      </c>
      <c r="CV33" s="24">
        <f t="shared" si="18"/>
        <v>7687.61</v>
      </c>
      <c r="CW33" s="24">
        <f t="shared" si="18"/>
        <v>10946.32</v>
      </c>
      <c r="CX33" s="24">
        <f t="shared" si="18"/>
        <v>22052.84</v>
      </c>
      <c r="CY33" s="24">
        <f t="shared" si="18"/>
        <v>25398.27</v>
      </c>
      <c r="CZ33" s="24">
        <f t="shared" si="18"/>
        <v>39513.56</v>
      </c>
      <c r="DA33" s="24">
        <f t="shared" si="18"/>
        <v>20972.41</v>
      </c>
      <c r="DB33" s="24">
        <f t="shared" si="18"/>
        <v>52769.95</v>
      </c>
      <c r="DC33" s="24">
        <f t="shared" si="18"/>
        <v>18719.900000000001</v>
      </c>
      <c r="DD33" s="24">
        <f t="shared" si="18"/>
        <v>20653.16</v>
      </c>
      <c r="DE33" s="24">
        <f t="shared" si="18"/>
        <v>25181.200000000001</v>
      </c>
      <c r="DF33" s="24">
        <f t="shared" si="18"/>
        <v>5144.6400000000003</v>
      </c>
      <c r="DG33" s="24">
        <f t="shared" si="18"/>
        <v>11058.04</v>
      </c>
      <c r="DH33" s="24">
        <f t="shared" si="18"/>
        <v>685625.75</v>
      </c>
      <c r="DI33" s="24">
        <f t="shared" si="18"/>
        <v>55642.39</v>
      </c>
      <c r="DJ33" s="24">
        <f t="shared" si="18"/>
        <v>72295.72</v>
      </c>
      <c r="DK33" s="24">
        <f t="shared" si="18"/>
        <v>146393.29999999999</v>
      </c>
      <c r="DL33" s="24">
        <f t="shared" si="18"/>
        <v>25757.66</v>
      </c>
      <c r="DM33" s="24">
        <f t="shared" si="18"/>
        <v>12410</v>
      </c>
      <c r="DN33" s="24">
        <f t="shared" si="18"/>
        <v>161140.64000000001</v>
      </c>
      <c r="DO33" s="24">
        <f t="shared" si="18"/>
        <v>29022.81</v>
      </c>
      <c r="DP33" s="24">
        <f t="shared" si="18"/>
        <v>32055.06</v>
      </c>
      <c r="DQ33" s="24">
        <f t="shared" si="18"/>
        <v>63257.9</v>
      </c>
      <c r="DR33" s="24">
        <f t="shared" si="18"/>
        <v>7475.54</v>
      </c>
      <c r="DS33" s="24">
        <f t="shared" si="18"/>
        <v>50739.74</v>
      </c>
      <c r="DT33" s="24">
        <f t="shared" si="18"/>
        <v>19713.23</v>
      </c>
      <c r="DU33" s="24">
        <f t="shared" si="18"/>
        <v>12191.49</v>
      </c>
      <c r="DV33" s="24">
        <f t="shared" si="18"/>
        <v>2669.84</v>
      </c>
      <c r="DW33" s="24">
        <f t="shared" si="18"/>
        <v>28618.36</v>
      </c>
      <c r="DX33" s="24">
        <f t="shared" si="18"/>
        <v>4842.82</v>
      </c>
      <c r="DY33" s="24">
        <f t="shared" si="18"/>
        <v>5431.32</v>
      </c>
      <c r="DZ33" s="24">
        <f t="shared" si="18"/>
        <v>2845.93</v>
      </c>
      <c r="EA33" s="24">
        <f t="shared" si="18"/>
        <v>12980.32</v>
      </c>
      <c r="EB33" s="24">
        <f t="shared" si="18"/>
        <v>78509.05</v>
      </c>
      <c r="EC33" s="24">
        <f t="shared" ref="EC33:GF33" si="19">ROUND(EC32*0.3787,2)</f>
        <v>28016.98</v>
      </c>
      <c r="ED33" s="24">
        <f t="shared" si="19"/>
        <v>47334.47</v>
      </c>
      <c r="EE33" s="24">
        <f t="shared" si="19"/>
        <v>21813.119999999999</v>
      </c>
      <c r="EF33" s="24">
        <f t="shared" si="19"/>
        <v>39602.93</v>
      </c>
      <c r="EG33" s="24">
        <f t="shared" si="19"/>
        <v>9626.5499999999993</v>
      </c>
      <c r="EH33" s="24">
        <f t="shared" si="19"/>
        <v>22657.24</v>
      </c>
      <c r="EI33" s="24">
        <f t="shared" si="19"/>
        <v>19768.14</v>
      </c>
      <c r="EJ33" s="24">
        <f t="shared" si="19"/>
        <v>6303.99</v>
      </c>
      <c r="EK33" s="24">
        <f t="shared" si="19"/>
        <v>145533.88</v>
      </c>
      <c r="EL33" s="24">
        <f t="shared" si="19"/>
        <v>310032.90000000002</v>
      </c>
      <c r="EM33" s="24">
        <f t="shared" si="19"/>
        <v>29816.94</v>
      </c>
      <c r="EN33" s="24">
        <f t="shared" si="19"/>
        <v>19517.86</v>
      </c>
      <c r="EO33" s="24">
        <f t="shared" si="19"/>
        <v>17350.52</v>
      </c>
      <c r="EP33" s="24">
        <f t="shared" si="19"/>
        <v>15814.51</v>
      </c>
      <c r="EQ33" s="24">
        <f t="shared" si="19"/>
        <v>10726.3</v>
      </c>
      <c r="ER33" s="24">
        <f t="shared" si="19"/>
        <v>16458.3</v>
      </c>
      <c r="ES33" s="24">
        <f t="shared" si="19"/>
        <v>46572.53</v>
      </c>
      <c r="ET33" s="24">
        <f t="shared" si="19"/>
        <v>22419.040000000001</v>
      </c>
      <c r="EU33" s="24">
        <f t="shared" si="19"/>
        <v>20889.09</v>
      </c>
      <c r="EV33" s="24">
        <f t="shared" si="19"/>
        <v>16347.72</v>
      </c>
      <c r="EW33" s="24">
        <f t="shared" si="19"/>
        <v>21410.18</v>
      </c>
      <c r="EX33" s="24">
        <f t="shared" si="19"/>
        <v>0</v>
      </c>
      <c r="EY33" s="24">
        <f t="shared" si="19"/>
        <v>8094.71</v>
      </c>
      <c r="EZ33" s="24">
        <f t="shared" si="19"/>
        <v>9084.6299999999992</v>
      </c>
      <c r="FA33" s="24">
        <f t="shared" si="19"/>
        <v>7607.33</v>
      </c>
      <c r="FB33" s="24">
        <f t="shared" si="19"/>
        <v>9088.7999999999993</v>
      </c>
      <c r="FC33" s="24">
        <f t="shared" si="19"/>
        <v>88969.51</v>
      </c>
      <c r="FD33" s="24">
        <f t="shared" si="19"/>
        <v>20068.07</v>
      </c>
      <c r="FE33" s="24">
        <f t="shared" si="19"/>
        <v>121392.66</v>
      </c>
      <c r="FF33" s="24">
        <f t="shared" si="19"/>
        <v>38094.949999999997</v>
      </c>
      <c r="FG33" s="24">
        <f t="shared" si="19"/>
        <v>21415.49</v>
      </c>
      <c r="FH33" s="24">
        <f t="shared" si="19"/>
        <v>13861.56</v>
      </c>
      <c r="FI33" s="24">
        <f t="shared" si="19"/>
        <v>14142.93</v>
      </c>
      <c r="FJ33" s="24">
        <f t="shared" si="19"/>
        <v>21321.19</v>
      </c>
      <c r="FK33" s="24">
        <f t="shared" si="19"/>
        <v>48786.41</v>
      </c>
      <c r="FL33" s="24">
        <f t="shared" si="19"/>
        <v>43970.48</v>
      </c>
      <c r="FM33" s="24">
        <f t="shared" si="19"/>
        <v>144960.68</v>
      </c>
      <c r="FN33" s="24">
        <f t="shared" si="19"/>
        <v>99765.67</v>
      </c>
      <c r="FO33" s="24">
        <f t="shared" si="19"/>
        <v>96011.05</v>
      </c>
      <c r="FP33" s="24">
        <f t="shared" si="19"/>
        <v>206994.01</v>
      </c>
      <c r="FQ33" s="24">
        <f t="shared" si="19"/>
        <v>45177.02</v>
      </c>
      <c r="FR33" s="24">
        <f t="shared" si="19"/>
        <v>62976.3</v>
      </c>
      <c r="FS33" s="24">
        <f t="shared" si="19"/>
        <v>78749.91</v>
      </c>
      <c r="FT33" s="24">
        <f t="shared" si="19"/>
        <v>31485.88</v>
      </c>
      <c r="FU33" s="24">
        <f t="shared" si="19"/>
        <v>25614.89</v>
      </c>
      <c r="FV33" s="24">
        <f t="shared" si="19"/>
        <v>16625.310000000001</v>
      </c>
      <c r="FW33" s="24">
        <f t="shared" si="19"/>
        <v>46791.79</v>
      </c>
      <c r="FX33" s="24">
        <f t="shared" si="19"/>
        <v>64080.21</v>
      </c>
      <c r="FY33" s="24">
        <f t="shared" si="19"/>
        <v>33274.1</v>
      </c>
      <c r="FZ33" s="24">
        <f t="shared" si="19"/>
        <v>14505.72</v>
      </c>
      <c r="GA33" s="24">
        <f t="shared" si="19"/>
        <v>125676.29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18832074.890000001</v>
      </c>
      <c r="GI33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2454501.2000000002</v>
      </c>
      <c r="F34" s="24">
        <f t="shared" si="20"/>
        <v>9395463.6199999992</v>
      </c>
      <c r="G34" s="24">
        <f t="shared" si="20"/>
        <v>2021818.47</v>
      </c>
      <c r="H34" s="24">
        <f t="shared" si="20"/>
        <v>6221556.8499999996</v>
      </c>
      <c r="I34" s="24">
        <f t="shared" si="20"/>
        <v>344668.86</v>
      </c>
      <c r="J34" s="24">
        <f t="shared" si="20"/>
        <v>307916.14</v>
      </c>
      <c r="K34" s="24">
        <f t="shared" si="20"/>
        <v>2556202.11</v>
      </c>
      <c r="L34" s="24">
        <f t="shared" si="20"/>
        <v>519919.07999999996</v>
      </c>
      <c r="M34" s="24">
        <f t="shared" si="20"/>
        <v>81743.31</v>
      </c>
      <c r="N34" s="24">
        <f t="shared" si="20"/>
        <v>755013.57</v>
      </c>
      <c r="O34" s="24">
        <f t="shared" si="20"/>
        <v>557085.57999999996</v>
      </c>
      <c r="P34" s="24">
        <f t="shared" si="20"/>
        <v>20928851.129999999</v>
      </c>
      <c r="Q34" s="24">
        <f t="shared" si="20"/>
        <v>5646219.3200000003</v>
      </c>
      <c r="R34" s="24">
        <f t="shared" si="20"/>
        <v>55978.619999999995</v>
      </c>
      <c r="S34" s="24">
        <f t="shared" si="20"/>
        <v>7816634</v>
      </c>
      <c r="T34" s="24">
        <f t="shared" si="20"/>
        <v>240003.39</v>
      </c>
      <c r="U34" s="24">
        <f t="shared" si="20"/>
        <v>658221.59</v>
      </c>
      <c r="V34" s="24">
        <f t="shared" si="20"/>
        <v>57218.44</v>
      </c>
      <c r="W34" s="24">
        <f t="shared" si="20"/>
        <v>23176.959999999999</v>
      </c>
      <c r="X34" s="24">
        <f t="shared" si="20"/>
        <v>54738.47</v>
      </c>
      <c r="Y34" s="24">
        <f t="shared" si="20"/>
        <v>7919.95</v>
      </c>
      <c r="Z34" s="24">
        <f t="shared" si="20"/>
        <v>16002.039999999999</v>
      </c>
      <c r="AA34" s="24">
        <f t="shared" si="20"/>
        <v>69833.66</v>
      </c>
      <c r="AB34" s="24">
        <f t="shared" si="20"/>
        <v>80304.39</v>
      </c>
      <c r="AC34" s="24">
        <f t="shared" si="20"/>
        <v>8541473.7600000016</v>
      </c>
      <c r="AD34" s="24">
        <f t="shared" si="20"/>
        <v>14219761.800000001</v>
      </c>
      <c r="AE34" s="24">
        <f t="shared" si="20"/>
        <v>340642.37</v>
      </c>
      <c r="AF34" s="24">
        <f t="shared" si="20"/>
        <v>179807.31999999998</v>
      </c>
      <c r="AG34" s="24">
        <f t="shared" si="20"/>
        <v>143755.60999999999</v>
      </c>
      <c r="AH34" s="24">
        <f t="shared" si="20"/>
        <v>82053.89</v>
      </c>
      <c r="AI34" s="24">
        <f t="shared" si="20"/>
        <v>678189.2</v>
      </c>
      <c r="AJ34" s="24">
        <f t="shared" si="20"/>
        <v>298309.62</v>
      </c>
      <c r="AK34" s="24">
        <f t="shared" si="20"/>
        <v>99473.81</v>
      </c>
      <c r="AL34" s="24">
        <f t="shared" si="20"/>
        <v>180269.59</v>
      </c>
      <c r="AM34" s="24">
        <f t="shared" si="20"/>
        <v>160336.77000000002</v>
      </c>
      <c r="AN34" s="24">
        <f t="shared" si="20"/>
        <v>161431.91999999998</v>
      </c>
      <c r="AO34" s="24">
        <f t="shared" si="20"/>
        <v>80916.12</v>
      </c>
      <c r="AP34" s="24">
        <f t="shared" si="20"/>
        <v>158491.73000000001</v>
      </c>
      <c r="AQ34" s="24">
        <f t="shared" si="20"/>
        <v>855747.21000000008</v>
      </c>
      <c r="AR34" s="24">
        <f t="shared" si="20"/>
        <v>29755753.59</v>
      </c>
      <c r="AS34" s="24">
        <f t="shared" si="20"/>
        <v>102900.48000000001</v>
      </c>
      <c r="AT34" s="24">
        <f t="shared" si="20"/>
        <v>22119092.239999998</v>
      </c>
      <c r="AU34" s="24">
        <f t="shared" si="20"/>
        <v>3061767.04</v>
      </c>
      <c r="AV34" s="24">
        <f t="shared" si="20"/>
        <v>844305.43</v>
      </c>
      <c r="AW34" s="24">
        <f t="shared" si="20"/>
        <v>-57105.099999999991</v>
      </c>
      <c r="AX34" s="24">
        <f t="shared" si="20"/>
        <v>199937.65</v>
      </c>
      <c r="AY34" s="24">
        <f t="shared" si="20"/>
        <v>100361.54999999999</v>
      </c>
      <c r="AZ34" s="24">
        <f t="shared" si="20"/>
        <v>49578.81</v>
      </c>
      <c r="BA34" s="24">
        <f t="shared" si="20"/>
        <v>326014.02</v>
      </c>
      <c r="BB34" s="24">
        <f t="shared" si="20"/>
        <v>3162770.13</v>
      </c>
      <c r="BC34" s="24">
        <f t="shared" si="20"/>
        <v>3084269.2600000002</v>
      </c>
      <c r="BD34" s="24">
        <f t="shared" si="20"/>
        <v>3061346.55</v>
      </c>
      <c r="BE34" s="24">
        <f t="shared" si="20"/>
        <v>4896418.3099999996</v>
      </c>
      <c r="BF34" s="24">
        <f t="shared" si="20"/>
        <v>231709.23</v>
      </c>
      <c r="BG34" s="24">
        <f t="shared" si="20"/>
        <v>500261.36</v>
      </c>
      <c r="BH34" s="24">
        <f t="shared" si="20"/>
        <v>7050152.25</v>
      </c>
      <c r="BI34" s="24">
        <f t="shared" si="20"/>
        <v>607761.62</v>
      </c>
      <c r="BJ34" s="24">
        <f t="shared" si="20"/>
        <v>334769.84999999998</v>
      </c>
      <c r="BK34" s="24">
        <f t="shared" si="20"/>
        <v>289770.13</v>
      </c>
      <c r="BL34" s="24">
        <f t="shared" si="20"/>
        <v>2347449.44</v>
      </c>
      <c r="BM34" s="24">
        <f t="shared" si="20"/>
        <v>4062474.9299999997</v>
      </c>
      <c r="BN34" s="24">
        <f t="shared" si="20"/>
        <v>98370.33</v>
      </c>
      <c r="BO34" s="24">
        <f t="shared" si="20"/>
        <v>165297.44</v>
      </c>
      <c r="BP34" s="24">
        <f t="shared" si="20"/>
        <v>585896.84</v>
      </c>
      <c r="BQ34" s="24">
        <f t="shared" ref="BQ34:EB34" si="21">+BQ27-BQ33</f>
        <v>677264.35000000009</v>
      </c>
      <c r="BR34" s="24">
        <f t="shared" si="21"/>
        <v>191583.64</v>
      </c>
      <c r="BS34" s="24">
        <f t="shared" si="21"/>
        <v>1574168.7</v>
      </c>
      <c r="BT34" s="24">
        <f t="shared" si="21"/>
        <v>1239837.7999999998</v>
      </c>
      <c r="BU34" s="24">
        <f t="shared" si="21"/>
        <v>238674.81999999998</v>
      </c>
      <c r="BV34" s="24">
        <f t="shared" si="21"/>
        <v>192491.47</v>
      </c>
      <c r="BW34" s="24">
        <f t="shared" si="21"/>
        <v>231907.03000000003</v>
      </c>
      <c r="BX34" s="24">
        <f t="shared" si="21"/>
        <v>375138.86</v>
      </c>
      <c r="BY34" s="24">
        <f t="shared" si="21"/>
        <v>654312.29</v>
      </c>
      <c r="BZ34" s="24">
        <f t="shared" si="21"/>
        <v>0</v>
      </c>
      <c r="CA34" s="24">
        <f t="shared" si="21"/>
        <v>236394.32</v>
      </c>
      <c r="CB34" s="24">
        <f t="shared" si="21"/>
        <v>27411.47</v>
      </c>
      <c r="CC34" s="24">
        <f t="shared" si="21"/>
        <v>24774.959999999999</v>
      </c>
      <c r="CD34" s="24">
        <f t="shared" si="21"/>
        <v>21592406.66</v>
      </c>
      <c r="CE34" s="24">
        <f t="shared" si="21"/>
        <v>79020.77</v>
      </c>
      <c r="CF34" s="24">
        <f t="shared" si="21"/>
        <v>22377.059999999998</v>
      </c>
      <c r="CG34" s="24">
        <f t="shared" si="21"/>
        <v>153639.27000000002</v>
      </c>
      <c r="CH34" s="24">
        <f t="shared" si="21"/>
        <v>82856.14</v>
      </c>
      <c r="CI34" s="24">
        <f t="shared" si="21"/>
        <v>69402.2</v>
      </c>
      <c r="CJ34" s="24">
        <f t="shared" si="21"/>
        <v>16144.65</v>
      </c>
      <c r="CK34" s="24">
        <f t="shared" si="21"/>
        <v>93800.12999999999</v>
      </c>
      <c r="CL34" s="24">
        <f t="shared" si="21"/>
        <v>337370.52</v>
      </c>
      <c r="CM34" s="24">
        <f t="shared" si="21"/>
        <v>1741884.73</v>
      </c>
      <c r="CN34" s="24">
        <f t="shared" si="21"/>
        <v>684986.15</v>
      </c>
      <c r="CO34" s="24">
        <f t="shared" si="21"/>
        <v>404017.12</v>
      </c>
      <c r="CP34" s="24">
        <f t="shared" si="21"/>
        <v>7916294.9799999995</v>
      </c>
      <c r="CQ34" s="24">
        <f t="shared" si="21"/>
        <v>4469812.99</v>
      </c>
      <c r="CR34" s="24">
        <f t="shared" si="21"/>
        <v>308601.08</v>
      </c>
      <c r="CS34" s="24">
        <f t="shared" si="21"/>
        <v>313492.63</v>
      </c>
      <c r="CT34" s="24">
        <f t="shared" si="21"/>
        <v>202907.78000000003</v>
      </c>
      <c r="CU34" s="24">
        <f t="shared" si="21"/>
        <v>161891.51999999999</v>
      </c>
      <c r="CV34" s="24">
        <f t="shared" si="21"/>
        <v>56110.04</v>
      </c>
      <c r="CW34" s="24">
        <f t="shared" si="21"/>
        <v>53944.99</v>
      </c>
      <c r="CX34" s="24">
        <f t="shared" si="21"/>
        <v>14655.899999999998</v>
      </c>
      <c r="CY34" s="24">
        <f t="shared" si="21"/>
        <v>60292.729999999996</v>
      </c>
      <c r="CZ34" s="24">
        <f t="shared" si="21"/>
        <v>127228.19</v>
      </c>
      <c r="DA34" s="24">
        <f t="shared" si="21"/>
        <v>81544.51999999999</v>
      </c>
      <c r="DB34" s="24">
        <f t="shared" si="21"/>
        <v>508913.49999999994</v>
      </c>
      <c r="DC34" s="24">
        <f t="shared" si="21"/>
        <v>85795.51999999999</v>
      </c>
      <c r="DD34" s="24">
        <f t="shared" si="21"/>
        <v>88895.47</v>
      </c>
      <c r="DE34" s="24">
        <f t="shared" si="21"/>
        <v>105288.42</v>
      </c>
      <c r="DF34" s="24">
        <f t="shared" si="21"/>
        <v>23726.36</v>
      </c>
      <c r="DG34" s="24">
        <f t="shared" si="21"/>
        <v>75356.37</v>
      </c>
      <c r="DH34" s="24">
        <f t="shared" si="21"/>
        <v>5452643.6500000004</v>
      </c>
      <c r="DI34" s="24">
        <f t="shared" si="21"/>
        <v>-21380.39</v>
      </c>
      <c r="DJ34" s="24">
        <f t="shared" si="21"/>
        <v>656222.16</v>
      </c>
      <c r="DK34" s="24">
        <f t="shared" si="21"/>
        <v>853878.97</v>
      </c>
      <c r="DL34" s="24">
        <f t="shared" si="21"/>
        <v>197968.35</v>
      </c>
      <c r="DM34" s="24">
        <f t="shared" si="21"/>
        <v>74706.039999999994</v>
      </c>
      <c r="DN34" s="24">
        <f t="shared" si="21"/>
        <v>1322812.9899999998</v>
      </c>
      <c r="DO34" s="24">
        <f t="shared" si="21"/>
        <v>249468.34999999998</v>
      </c>
      <c r="DP34" s="24">
        <f t="shared" si="21"/>
        <v>363929.74</v>
      </c>
      <c r="DQ34" s="24">
        <f t="shared" si="21"/>
        <v>565731.37</v>
      </c>
      <c r="DR34" s="24">
        <f t="shared" si="21"/>
        <v>124360.46</v>
      </c>
      <c r="DS34" s="24">
        <f t="shared" si="21"/>
        <v>142405.67000000001</v>
      </c>
      <c r="DT34" s="24">
        <f t="shared" si="21"/>
        <v>215350.44</v>
      </c>
      <c r="DU34" s="24">
        <f t="shared" si="21"/>
        <v>142356.24000000002</v>
      </c>
      <c r="DV34" s="24">
        <f t="shared" si="21"/>
        <v>9921.42</v>
      </c>
      <c r="DW34" s="24">
        <f t="shared" si="21"/>
        <v>97087.53</v>
      </c>
      <c r="DX34" s="24">
        <f t="shared" si="21"/>
        <v>42425.64</v>
      </c>
      <c r="DY34" s="24">
        <f t="shared" si="21"/>
        <v>35161</v>
      </c>
      <c r="DZ34" s="24">
        <f t="shared" si="21"/>
        <v>18667.13</v>
      </c>
      <c r="EA34" s="24">
        <f t="shared" si="21"/>
        <v>101163.97</v>
      </c>
      <c r="EB34" s="24">
        <f t="shared" si="21"/>
        <v>500297.73000000004</v>
      </c>
      <c r="EC34" s="24">
        <f t="shared" ref="EC34:GF34" si="22">+EC27-EC33</f>
        <v>150014.99</v>
      </c>
      <c r="ED34" s="24">
        <f t="shared" si="22"/>
        <v>149901.07</v>
      </c>
      <c r="EE34" s="24">
        <f t="shared" si="22"/>
        <v>88643.67</v>
      </c>
      <c r="EF34" s="24">
        <f t="shared" si="22"/>
        <v>536256.94999999995</v>
      </c>
      <c r="EG34" s="24">
        <f t="shared" si="22"/>
        <v>60767.45</v>
      </c>
      <c r="EH34" s="24">
        <f t="shared" si="22"/>
        <v>135115.26</v>
      </c>
      <c r="EI34" s="24">
        <f t="shared" si="22"/>
        <v>102842.64</v>
      </c>
      <c r="EJ34" s="24">
        <f t="shared" si="22"/>
        <v>36695.810000000005</v>
      </c>
      <c r="EK34" s="24">
        <f t="shared" si="22"/>
        <v>2545895.2400000002</v>
      </c>
      <c r="EL34" s="24">
        <f t="shared" si="22"/>
        <v>2329753.92</v>
      </c>
      <c r="EM34" s="24">
        <f t="shared" si="22"/>
        <v>157531.38</v>
      </c>
      <c r="EN34" s="24">
        <f t="shared" si="22"/>
        <v>132954.15000000002</v>
      </c>
      <c r="EO34" s="24">
        <f t="shared" si="22"/>
        <v>107750.08</v>
      </c>
      <c r="EP34" s="24">
        <f t="shared" si="22"/>
        <v>154250.94</v>
      </c>
      <c r="EQ34" s="24">
        <f t="shared" si="22"/>
        <v>102632.7</v>
      </c>
      <c r="ER34" s="24">
        <f t="shared" si="22"/>
        <v>133396.99000000002</v>
      </c>
      <c r="ES34" s="24">
        <f t="shared" si="22"/>
        <v>720391.87</v>
      </c>
      <c r="ET34" s="24">
        <f t="shared" si="22"/>
        <v>254483.19999999998</v>
      </c>
      <c r="EU34" s="24">
        <f t="shared" si="22"/>
        <v>115294.6</v>
      </c>
      <c r="EV34" s="24">
        <f t="shared" si="22"/>
        <v>145449.91</v>
      </c>
      <c r="EW34" s="24">
        <f t="shared" si="22"/>
        <v>220112.82</v>
      </c>
      <c r="EX34" s="24">
        <f t="shared" si="22"/>
        <v>0</v>
      </c>
      <c r="EY34" s="24">
        <f t="shared" si="22"/>
        <v>130237.39</v>
      </c>
      <c r="EZ34" s="24">
        <f t="shared" si="22"/>
        <v>74783.549999999988</v>
      </c>
      <c r="FA34" s="24">
        <f t="shared" si="22"/>
        <v>42250.759999999995</v>
      </c>
      <c r="FB34" s="24">
        <f t="shared" si="22"/>
        <v>53528</v>
      </c>
      <c r="FC34" s="24">
        <f t="shared" si="22"/>
        <v>1139895.43</v>
      </c>
      <c r="FD34" s="24">
        <f t="shared" si="22"/>
        <v>154577.54999999999</v>
      </c>
      <c r="FE34" s="24">
        <f t="shared" si="22"/>
        <v>993097.80999999994</v>
      </c>
      <c r="FF34" s="24">
        <f t="shared" si="22"/>
        <v>186680.34999999998</v>
      </c>
      <c r="FG34" s="24">
        <f t="shared" si="22"/>
        <v>84021.209999999992</v>
      </c>
      <c r="FH34" s="24">
        <f t="shared" si="22"/>
        <v>148511.44</v>
      </c>
      <c r="FI34" s="24">
        <f t="shared" si="22"/>
        <v>68560.31</v>
      </c>
      <c r="FJ34" s="24">
        <f t="shared" si="22"/>
        <v>112018.5</v>
      </c>
      <c r="FK34" s="24">
        <f t="shared" si="22"/>
        <v>591598.12</v>
      </c>
      <c r="FL34" s="24">
        <f t="shared" si="22"/>
        <v>312598.96000000002</v>
      </c>
      <c r="FM34" s="24">
        <f t="shared" si="22"/>
        <v>874708.13000000012</v>
      </c>
      <c r="FN34" s="24">
        <f t="shared" si="22"/>
        <v>1597408.8</v>
      </c>
      <c r="FO34" s="24">
        <f t="shared" si="22"/>
        <v>885565.94</v>
      </c>
      <c r="FP34" s="24">
        <f t="shared" si="22"/>
        <v>4850923.71</v>
      </c>
      <c r="FQ34" s="24">
        <f t="shared" si="22"/>
        <v>420749.87</v>
      </c>
      <c r="FR34" s="24">
        <f t="shared" si="22"/>
        <v>709774.49</v>
      </c>
      <c r="FS34" s="24">
        <f t="shared" si="22"/>
        <v>388217.28</v>
      </c>
      <c r="FT34" s="24">
        <f t="shared" si="22"/>
        <v>68757.19</v>
      </c>
      <c r="FU34" s="24">
        <f t="shared" si="22"/>
        <v>81907.72</v>
      </c>
      <c r="FV34" s="24">
        <f t="shared" si="22"/>
        <v>110084.59</v>
      </c>
      <c r="FW34" s="24">
        <f t="shared" si="22"/>
        <v>246210.21</v>
      </c>
      <c r="FX34" s="24">
        <f t="shared" si="22"/>
        <v>280126.64999999997</v>
      </c>
      <c r="FY34" s="24">
        <f t="shared" si="22"/>
        <v>98239.53</v>
      </c>
      <c r="FZ34" s="24">
        <f t="shared" si="22"/>
        <v>40698.06</v>
      </c>
      <c r="GA34" s="24">
        <f t="shared" si="22"/>
        <v>1455893.1099999999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255356531.71000007</v>
      </c>
      <c r="GJ34" s="38" t="s">
        <v>552</v>
      </c>
      <c r="GK34" s="3">
        <v>22330140</v>
      </c>
      <c r="GL34" s="38" t="s">
        <v>553</v>
      </c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831339.56</v>
      </c>
      <c r="F35" s="24">
        <f t="shared" si="23"/>
        <v>3182243.53</v>
      </c>
      <c r="G35" s="24">
        <f t="shared" si="23"/>
        <v>684789.92</v>
      </c>
      <c r="H35" s="24">
        <f t="shared" si="23"/>
        <v>2107241.31</v>
      </c>
      <c r="I35" s="24">
        <f t="shared" si="23"/>
        <v>116739.34</v>
      </c>
      <c r="J35" s="24">
        <f t="shared" si="23"/>
        <v>104291.2</v>
      </c>
      <c r="K35" s="24">
        <f t="shared" si="23"/>
        <v>865785.65</v>
      </c>
      <c r="L35" s="24">
        <f t="shared" si="23"/>
        <v>176096.59</v>
      </c>
      <c r="M35" s="24">
        <f t="shared" si="23"/>
        <v>27686.46</v>
      </c>
      <c r="N35" s="24">
        <f t="shared" si="23"/>
        <v>255723.1</v>
      </c>
      <c r="O35" s="24">
        <f t="shared" si="23"/>
        <v>188684.89</v>
      </c>
      <c r="P35" s="24">
        <f t="shared" si="23"/>
        <v>7088601.8799999999</v>
      </c>
      <c r="Q35" s="24">
        <f t="shared" si="23"/>
        <v>1912374.48</v>
      </c>
      <c r="R35" s="24">
        <f t="shared" si="23"/>
        <v>18959.96</v>
      </c>
      <c r="S35" s="24">
        <f t="shared" si="23"/>
        <v>2647493.94</v>
      </c>
      <c r="T35" s="24">
        <f t="shared" si="23"/>
        <v>81289.149999999994</v>
      </c>
      <c r="U35" s="24">
        <f t="shared" si="23"/>
        <v>222939.65</v>
      </c>
      <c r="V35" s="24">
        <f t="shared" si="23"/>
        <v>19379.89</v>
      </c>
      <c r="W35" s="24">
        <f t="shared" si="23"/>
        <v>7850.04</v>
      </c>
      <c r="X35" s="24">
        <f t="shared" si="23"/>
        <v>18539.919999999998</v>
      </c>
      <c r="Y35" s="24">
        <f t="shared" si="23"/>
        <v>2682.49</v>
      </c>
      <c r="Z35" s="24">
        <f t="shared" si="23"/>
        <v>5419.89</v>
      </c>
      <c r="AA35" s="24">
        <f t="shared" si="23"/>
        <v>23652.66</v>
      </c>
      <c r="AB35" s="24">
        <f t="shared" si="23"/>
        <v>27199.1</v>
      </c>
      <c r="AC35" s="24">
        <f t="shared" si="23"/>
        <v>2892997.16</v>
      </c>
      <c r="AD35" s="24">
        <f t="shared" si="23"/>
        <v>4816233.32</v>
      </c>
      <c r="AE35" s="24">
        <f t="shared" si="23"/>
        <v>115375.57</v>
      </c>
      <c r="AF35" s="24">
        <f t="shared" si="23"/>
        <v>60900.74</v>
      </c>
      <c r="AG35" s="24">
        <f t="shared" si="23"/>
        <v>48690.03</v>
      </c>
      <c r="AH35" s="24">
        <f t="shared" si="23"/>
        <v>27791.65</v>
      </c>
      <c r="AI35" s="24">
        <f t="shared" si="23"/>
        <v>229702.68</v>
      </c>
      <c r="AJ35" s="24">
        <f t="shared" si="23"/>
        <v>101037.47</v>
      </c>
      <c r="AK35" s="24">
        <f t="shared" si="23"/>
        <v>33691.78</v>
      </c>
      <c r="AL35" s="24">
        <f t="shared" si="23"/>
        <v>61057.31</v>
      </c>
      <c r="AM35" s="24">
        <f t="shared" si="23"/>
        <v>54306.06</v>
      </c>
      <c r="AN35" s="24">
        <f t="shared" si="23"/>
        <v>54676.99</v>
      </c>
      <c r="AO35" s="24">
        <f t="shared" si="23"/>
        <v>27406.29</v>
      </c>
      <c r="AP35" s="24">
        <f t="shared" si="23"/>
        <v>53681.15</v>
      </c>
      <c r="AQ35" s="24">
        <f t="shared" si="23"/>
        <v>289841.58</v>
      </c>
      <c r="AR35" s="24">
        <f t="shared" si="23"/>
        <v>10078273.74</v>
      </c>
      <c r="AS35" s="24">
        <f t="shared" si="23"/>
        <v>34852.39</v>
      </c>
      <c r="AT35" s="24">
        <f t="shared" si="23"/>
        <v>7491736.54</v>
      </c>
      <c r="AU35" s="24">
        <f t="shared" si="23"/>
        <v>1037020.5</v>
      </c>
      <c r="AV35" s="24">
        <f t="shared" si="23"/>
        <v>285966.25</v>
      </c>
      <c r="AW35" s="24">
        <f t="shared" si="23"/>
        <v>-19341.5</v>
      </c>
      <c r="AX35" s="24">
        <f t="shared" si="23"/>
        <v>67718.880000000005</v>
      </c>
      <c r="AY35" s="24">
        <f t="shared" si="23"/>
        <v>33992.46</v>
      </c>
      <c r="AZ35" s="24">
        <f t="shared" si="23"/>
        <v>16792.34</v>
      </c>
      <c r="BA35" s="24">
        <f t="shared" si="23"/>
        <v>110420.95</v>
      </c>
      <c r="BB35" s="24">
        <f t="shared" si="23"/>
        <v>1071230.24</v>
      </c>
      <c r="BC35" s="24">
        <f t="shared" si="23"/>
        <v>1044642</v>
      </c>
      <c r="BD35" s="24">
        <f t="shared" si="23"/>
        <v>1036878.08</v>
      </c>
      <c r="BE35" s="24">
        <f t="shared" si="23"/>
        <v>1658416.88</v>
      </c>
      <c r="BF35" s="24">
        <f t="shared" si="23"/>
        <v>78479.92</v>
      </c>
      <c r="BG35" s="24">
        <f t="shared" si="23"/>
        <v>169438.52</v>
      </c>
      <c r="BH35" s="24">
        <f t="shared" si="23"/>
        <v>2387886.5699999998</v>
      </c>
      <c r="BI35" s="24">
        <f t="shared" si="23"/>
        <v>205848.86</v>
      </c>
      <c r="BJ35" s="24">
        <f t="shared" si="23"/>
        <v>113386.55</v>
      </c>
      <c r="BK35" s="24">
        <f t="shared" si="23"/>
        <v>98145.14</v>
      </c>
      <c r="BL35" s="24">
        <f t="shared" si="23"/>
        <v>795081.13</v>
      </c>
      <c r="BM35" s="24">
        <f t="shared" si="23"/>
        <v>1375960.26</v>
      </c>
      <c r="BN35" s="24">
        <f t="shared" si="23"/>
        <v>33318.03</v>
      </c>
      <c r="BO35" s="24">
        <f t="shared" si="23"/>
        <v>55986.239999999998</v>
      </c>
      <c r="BP35" s="24">
        <f t="shared" si="23"/>
        <v>198443.26</v>
      </c>
      <c r="BQ35" s="24">
        <f t="shared" ref="BQ35:EB35" si="24">ROUND(BQ34*0.3387,2)</f>
        <v>229389.44</v>
      </c>
      <c r="BR35" s="24">
        <f t="shared" si="24"/>
        <v>64889.38</v>
      </c>
      <c r="BS35" s="24">
        <f t="shared" si="24"/>
        <v>533170.93999999994</v>
      </c>
      <c r="BT35" s="24">
        <f t="shared" si="24"/>
        <v>419933.06</v>
      </c>
      <c r="BU35" s="24">
        <f t="shared" si="24"/>
        <v>80839.16</v>
      </c>
      <c r="BV35" s="24">
        <f t="shared" si="24"/>
        <v>65196.86</v>
      </c>
      <c r="BW35" s="24">
        <f t="shared" si="24"/>
        <v>78546.91</v>
      </c>
      <c r="BX35" s="24">
        <f t="shared" si="24"/>
        <v>127059.53</v>
      </c>
      <c r="BY35" s="24">
        <f t="shared" si="24"/>
        <v>221615.57</v>
      </c>
      <c r="BZ35" s="24">
        <f t="shared" si="24"/>
        <v>0</v>
      </c>
      <c r="CA35" s="24">
        <f t="shared" si="24"/>
        <v>80066.759999999995</v>
      </c>
      <c r="CB35" s="24">
        <f t="shared" si="24"/>
        <v>9284.26</v>
      </c>
      <c r="CC35" s="24">
        <f t="shared" si="24"/>
        <v>8391.2800000000007</v>
      </c>
      <c r="CD35" s="24">
        <f t="shared" si="24"/>
        <v>7313348.1399999997</v>
      </c>
      <c r="CE35" s="24">
        <f t="shared" si="24"/>
        <v>26764.33</v>
      </c>
      <c r="CF35" s="24">
        <f t="shared" si="24"/>
        <v>7579.11</v>
      </c>
      <c r="CG35" s="24">
        <f t="shared" si="24"/>
        <v>52037.62</v>
      </c>
      <c r="CH35" s="24">
        <f t="shared" si="24"/>
        <v>28063.37</v>
      </c>
      <c r="CI35" s="24">
        <f t="shared" si="24"/>
        <v>23506.53</v>
      </c>
      <c r="CJ35" s="24">
        <f t="shared" si="24"/>
        <v>5468.19</v>
      </c>
      <c r="CK35" s="24">
        <f t="shared" si="24"/>
        <v>31770.1</v>
      </c>
      <c r="CL35" s="24">
        <f t="shared" si="24"/>
        <v>114267.4</v>
      </c>
      <c r="CM35" s="24">
        <f t="shared" si="24"/>
        <v>589976.36</v>
      </c>
      <c r="CN35" s="24">
        <f t="shared" si="24"/>
        <v>232004.81</v>
      </c>
      <c r="CO35" s="24">
        <f t="shared" si="24"/>
        <v>136840.6</v>
      </c>
      <c r="CP35" s="24">
        <f t="shared" si="24"/>
        <v>2681249.11</v>
      </c>
      <c r="CQ35" s="24">
        <f t="shared" si="24"/>
        <v>1513925.66</v>
      </c>
      <c r="CR35" s="24">
        <f t="shared" si="24"/>
        <v>104523.19</v>
      </c>
      <c r="CS35" s="24">
        <f t="shared" si="24"/>
        <v>106179.95</v>
      </c>
      <c r="CT35" s="24">
        <f t="shared" si="24"/>
        <v>68724.87</v>
      </c>
      <c r="CU35" s="24">
        <f t="shared" si="24"/>
        <v>54832.66</v>
      </c>
      <c r="CV35" s="24">
        <f t="shared" si="24"/>
        <v>19004.47</v>
      </c>
      <c r="CW35" s="24">
        <f t="shared" si="24"/>
        <v>18271.169999999998</v>
      </c>
      <c r="CX35" s="24">
        <f t="shared" si="24"/>
        <v>4963.95</v>
      </c>
      <c r="CY35" s="24">
        <f t="shared" si="24"/>
        <v>20421.150000000001</v>
      </c>
      <c r="CZ35" s="24">
        <f t="shared" si="24"/>
        <v>43092.19</v>
      </c>
      <c r="DA35" s="24">
        <f t="shared" si="24"/>
        <v>27619.13</v>
      </c>
      <c r="DB35" s="24">
        <f t="shared" si="24"/>
        <v>172369</v>
      </c>
      <c r="DC35" s="24">
        <f t="shared" si="24"/>
        <v>29058.94</v>
      </c>
      <c r="DD35" s="24">
        <f t="shared" si="24"/>
        <v>30108.9</v>
      </c>
      <c r="DE35" s="24">
        <f t="shared" si="24"/>
        <v>35661.19</v>
      </c>
      <c r="DF35" s="24">
        <f t="shared" si="24"/>
        <v>8036.12</v>
      </c>
      <c r="DG35" s="24">
        <f t="shared" si="24"/>
        <v>25523.200000000001</v>
      </c>
      <c r="DH35" s="24">
        <f t="shared" si="24"/>
        <v>1846810.4</v>
      </c>
      <c r="DI35" s="24">
        <f t="shared" si="24"/>
        <v>-7241.54</v>
      </c>
      <c r="DJ35" s="24">
        <f t="shared" si="24"/>
        <v>222262.45</v>
      </c>
      <c r="DK35" s="24">
        <f t="shared" si="24"/>
        <v>289208.81</v>
      </c>
      <c r="DL35" s="24">
        <f t="shared" si="24"/>
        <v>67051.88</v>
      </c>
      <c r="DM35" s="24">
        <f t="shared" si="24"/>
        <v>25302.94</v>
      </c>
      <c r="DN35" s="24">
        <f t="shared" si="24"/>
        <v>448036.76</v>
      </c>
      <c r="DO35" s="24">
        <f t="shared" si="24"/>
        <v>84494.93</v>
      </c>
      <c r="DP35" s="24">
        <f t="shared" si="24"/>
        <v>123263</v>
      </c>
      <c r="DQ35" s="24">
        <f t="shared" si="24"/>
        <v>191613.22</v>
      </c>
      <c r="DR35" s="24">
        <f t="shared" si="24"/>
        <v>42120.89</v>
      </c>
      <c r="DS35" s="24">
        <f t="shared" si="24"/>
        <v>48232.800000000003</v>
      </c>
      <c r="DT35" s="24">
        <f t="shared" si="24"/>
        <v>72939.19</v>
      </c>
      <c r="DU35" s="24">
        <f t="shared" si="24"/>
        <v>48216.06</v>
      </c>
      <c r="DV35" s="24">
        <f t="shared" si="24"/>
        <v>3360.38</v>
      </c>
      <c r="DW35" s="24">
        <f t="shared" si="24"/>
        <v>32883.550000000003</v>
      </c>
      <c r="DX35" s="24">
        <f t="shared" si="24"/>
        <v>14369.56</v>
      </c>
      <c r="DY35" s="24">
        <f t="shared" si="24"/>
        <v>11909.03</v>
      </c>
      <c r="DZ35" s="24">
        <f t="shared" si="24"/>
        <v>6322.56</v>
      </c>
      <c r="EA35" s="24">
        <f t="shared" si="24"/>
        <v>34264.239999999998</v>
      </c>
      <c r="EB35" s="24">
        <f t="shared" si="24"/>
        <v>169450.84</v>
      </c>
      <c r="EC35" s="24">
        <f t="shared" ref="EC35:GF35" si="25">ROUND(EC34*0.3387,2)</f>
        <v>50810.080000000002</v>
      </c>
      <c r="ED35" s="24">
        <f t="shared" si="25"/>
        <v>50771.49</v>
      </c>
      <c r="EE35" s="24">
        <f t="shared" si="25"/>
        <v>30023.61</v>
      </c>
      <c r="EF35" s="24">
        <f t="shared" si="25"/>
        <v>181630.23</v>
      </c>
      <c r="EG35" s="24">
        <f t="shared" si="25"/>
        <v>20581.939999999999</v>
      </c>
      <c r="EH35" s="24">
        <f t="shared" si="25"/>
        <v>45763.54</v>
      </c>
      <c r="EI35" s="24">
        <f t="shared" si="25"/>
        <v>34832.800000000003</v>
      </c>
      <c r="EJ35" s="24">
        <f t="shared" si="25"/>
        <v>12428.87</v>
      </c>
      <c r="EK35" s="24">
        <f t="shared" si="25"/>
        <v>862294.72</v>
      </c>
      <c r="EL35" s="24">
        <f t="shared" si="25"/>
        <v>789087.65</v>
      </c>
      <c r="EM35" s="24">
        <f t="shared" si="25"/>
        <v>53355.88</v>
      </c>
      <c r="EN35" s="24">
        <f t="shared" si="25"/>
        <v>45031.57</v>
      </c>
      <c r="EO35" s="24">
        <f t="shared" si="25"/>
        <v>36494.949999999997</v>
      </c>
      <c r="EP35" s="24">
        <f t="shared" si="25"/>
        <v>52244.79</v>
      </c>
      <c r="EQ35" s="24">
        <f t="shared" si="25"/>
        <v>34761.699999999997</v>
      </c>
      <c r="ER35" s="24">
        <f t="shared" si="25"/>
        <v>45181.56</v>
      </c>
      <c r="ES35" s="24">
        <f t="shared" si="25"/>
        <v>243996.73</v>
      </c>
      <c r="ET35" s="24">
        <f t="shared" si="25"/>
        <v>86193.46</v>
      </c>
      <c r="EU35" s="24">
        <f t="shared" si="25"/>
        <v>39050.28</v>
      </c>
      <c r="EV35" s="24">
        <f t="shared" si="25"/>
        <v>49263.88</v>
      </c>
      <c r="EW35" s="24">
        <f t="shared" si="25"/>
        <v>74552.210000000006</v>
      </c>
      <c r="EX35" s="24">
        <f t="shared" si="25"/>
        <v>0</v>
      </c>
      <c r="EY35" s="24">
        <f t="shared" si="25"/>
        <v>44111.4</v>
      </c>
      <c r="EZ35" s="24">
        <f t="shared" si="25"/>
        <v>25329.19</v>
      </c>
      <c r="FA35" s="24">
        <f t="shared" si="25"/>
        <v>14310.33</v>
      </c>
      <c r="FB35" s="24">
        <f t="shared" si="25"/>
        <v>18129.93</v>
      </c>
      <c r="FC35" s="24">
        <f t="shared" si="25"/>
        <v>386082.58</v>
      </c>
      <c r="FD35" s="24">
        <f t="shared" si="25"/>
        <v>52355.42</v>
      </c>
      <c r="FE35" s="24">
        <f t="shared" si="25"/>
        <v>336362.23</v>
      </c>
      <c r="FF35" s="24">
        <f t="shared" si="25"/>
        <v>63228.63</v>
      </c>
      <c r="FG35" s="24">
        <f t="shared" si="25"/>
        <v>28457.98</v>
      </c>
      <c r="FH35" s="24">
        <f t="shared" si="25"/>
        <v>50300.82</v>
      </c>
      <c r="FI35" s="24">
        <f t="shared" si="25"/>
        <v>23221.38</v>
      </c>
      <c r="FJ35" s="24">
        <f t="shared" si="25"/>
        <v>37940.67</v>
      </c>
      <c r="FK35" s="24">
        <f t="shared" si="25"/>
        <v>200374.28</v>
      </c>
      <c r="FL35" s="24">
        <f t="shared" si="25"/>
        <v>105877.27</v>
      </c>
      <c r="FM35" s="24">
        <f t="shared" si="25"/>
        <v>296263.64</v>
      </c>
      <c r="FN35" s="24">
        <f t="shared" si="25"/>
        <v>541042.36</v>
      </c>
      <c r="FO35" s="24">
        <f t="shared" si="25"/>
        <v>299941.18</v>
      </c>
      <c r="FP35" s="24">
        <f t="shared" si="25"/>
        <v>1643007.86</v>
      </c>
      <c r="FQ35" s="24">
        <f t="shared" si="25"/>
        <v>142507.98000000001</v>
      </c>
      <c r="FR35" s="24">
        <f t="shared" si="25"/>
        <v>240400.62</v>
      </c>
      <c r="FS35" s="24">
        <f t="shared" si="25"/>
        <v>131489.19</v>
      </c>
      <c r="FT35" s="24">
        <f t="shared" si="25"/>
        <v>23288.06</v>
      </c>
      <c r="FU35" s="24">
        <f t="shared" si="25"/>
        <v>27742.14</v>
      </c>
      <c r="FV35" s="24">
        <f t="shared" si="25"/>
        <v>37285.65</v>
      </c>
      <c r="FW35" s="24">
        <f t="shared" si="25"/>
        <v>83391.399999999994</v>
      </c>
      <c r="FX35" s="24">
        <f t="shared" si="25"/>
        <v>94878.9</v>
      </c>
      <c r="FY35" s="24">
        <f t="shared" si="25"/>
        <v>33273.730000000003</v>
      </c>
      <c r="FZ35" s="24">
        <f t="shared" si="25"/>
        <v>13784.43</v>
      </c>
      <c r="GA35" s="24">
        <f t="shared" si="25"/>
        <v>493111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86489257.310000047</v>
      </c>
      <c r="GJ35" s="38" t="s">
        <v>555</v>
      </c>
      <c r="GK35" s="3">
        <v>36922227</v>
      </c>
      <c r="GL35" s="38" t="s">
        <v>553</v>
      </c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6">+E33+E35</f>
        <v>921806.07000000007</v>
      </c>
      <c r="F36" s="24">
        <f t="shared" si="26"/>
        <v>3709705.5999999996</v>
      </c>
      <c r="G36" s="24">
        <f t="shared" si="26"/>
        <v>753692.1100000001</v>
      </c>
      <c r="H36" s="24">
        <f t="shared" si="26"/>
        <v>2530658.96</v>
      </c>
      <c r="I36" s="24">
        <f t="shared" si="26"/>
        <v>192812.59999999998</v>
      </c>
      <c r="J36" s="24">
        <f t="shared" si="26"/>
        <v>130830.5</v>
      </c>
      <c r="K36" s="24">
        <f t="shared" si="26"/>
        <v>959712.34000000008</v>
      </c>
      <c r="L36" s="24">
        <f t="shared" si="26"/>
        <v>222731.22</v>
      </c>
      <c r="M36" s="24">
        <f t="shared" si="26"/>
        <v>50110.8</v>
      </c>
      <c r="N36" s="24">
        <f t="shared" si="26"/>
        <v>281425.01</v>
      </c>
      <c r="O36" s="24">
        <f t="shared" si="26"/>
        <v>202617.76</v>
      </c>
      <c r="P36" s="24">
        <f t="shared" si="26"/>
        <v>7983757.79</v>
      </c>
      <c r="Q36" s="24">
        <f t="shared" si="26"/>
        <v>2287697.16</v>
      </c>
      <c r="R36" s="24">
        <f t="shared" si="26"/>
        <v>31699.43</v>
      </c>
      <c r="S36" s="24">
        <f t="shared" si="26"/>
        <v>3202855.98</v>
      </c>
      <c r="T36" s="24">
        <f t="shared" si="26"/>
        <v>124794.20999999999</v>
      </c>
      <c r="U36" s="24">
        <f t="shared" si="26"/>
        <v>292939.32</v>
      </c>
      <c r="V36" s="24">
        <f t="shared" si="26"/>
        <v>47933.869999999995</v>
      </c>
      <c r="W36" s="24">
        <f t="shared" si="26"/>
        <v>18193.47</v>
      </c>
      <c r="X36" s="24">
        <f t="shared" si="26"/>
        <v>40025.839999999997</v>
      </c>
      <c r="Y36" s="24">
        <f t="shared" si="26"/>
        <v>6691.03</v>
      </c>
      <c r="Z36" s="24">
        <f t="shared" si="26"/>
        <v>16017.810000000001</v>
      </c>
      <c r="AA36" s="24">
        <f t="shared" si="26"/>
        <v>37862.239999999998</v>
      </c>
      <c r="AB36" s="24">
        <f t="shared" si="26"/>
        <v>40995.899999999994</v>
      </c>
      <c r="AC36" s="24">
        <f t="shared" si="26"/>
        <v>3609541.1100000003</v>
      </c>
      <c r="AD36" s="24">
        <f t="shared" si="26"/>
        <v>5736545.5200000005</v>
      </c>
      <c r="AE36" s="24">
        <f t="shared" si="26"/>
        <v>146179.03</v>
      </c>
      <c r="AF36" s="24">
        <f t="shared" si="26"/>
        <v>79532.78</v>
      </c>
      <c r="AG36" s="24">
        <f t="shared" si="26"/>
        <v>77831</v>
      </c>
      <c r="AH36" s="24">
        <f t="shared" si="26"/>
        <v>47912.740000000005</v>
      </c>
      <c r="AI36" s="24">
        <f t="shared" si="26"/>
        <v>337984.37</v>
      </c>
      <c r="AJ36" s="24">
        <f t="shared" si="26"/>
        <v>132446.85</v>
      </c>
      <c r="AK36" s="24">
        <f t="shared" si="26"/>
        <v>47609.38</v>
      </c>
      <c r="AL36" s="24">
        <f t="shared" si="26"/>
        <v>69446.26999999999</v>
      </c>
      <c r="AM36" s="24">
        <f t="shared" si="26"/>
        <v>77149.239999999991</v>
      </c>
      <c r="AN36" s="24">
        <f t="shared" si="26"/>
        <v>63849.1</v>
      </c>
      <c r="AO36" s="24">
        <f t="shared" si="26"/>
        <v>48163.59</v>
      </c>
      <c r="AP36" s="24">
        <f t="shared" si="26"/>
        <v>72263.199999999997</v>
      </c>
      <c r="AQ36" s="24">
        <f t="shared" si="26"/>
        <v>421665.54000000004</v>
      </c>
      <c r="AR36" s="24">
        <f t="shared" si="26"/>
        <v>11004775.109999999</v>
      </c>
      <c r="AS36" s="24">
        <f t="shared" si="26"/>
        <v>62550.509999999995</v>
      </c>
      <c r="AT36" s="24">
        <f t="shared" si="26"/>
        <v>8895141.5199999996</v>
      </c>
      <c r="AU36" s="24">
        <f t="shared" si="26"/>
        <v>1173246.46</v>
      </c>
      <c r="AV36" s="24">
        <f t="shared" si="26"/>
        <v>372861.99</v>
      </c>
      <c r="AW36" s="24">
        <f t="shared" si="26"/>
        <v>136148.54999999999</v>
      </c>
      <c r="AX36" s="24">
        <f t="shared" si="26"/>
        <v>104727.11000000002</v>
      </c>
      <c r="AY36" s="24">
        <f t="shared" si="26"/>
        <v>44212.06</v>
      </c>
      <c r="AZ36" s="24">
        <f t="shared" si="26"/>
        <v>21971.82</v>
      </c>
      <c r="BA36" s="24">
        <f t="shared" si="26"/>
        <v>146759.49</v>
      </c>
      <c r="BB36" s="24">
        <f t="shared" si="26"/>
        <v>1230955.1099999999</v>
      </c>
      <c r="BC36" s="24">
        <f t="shared" si="26"/>
        <v>1287648.1099999999</v>
      </c>
      <c r="BD36" s="24">
        <f t="shared" si="26"/>
        <v>1251206.53</v>
      </c>
      <c r="BE36" s="24">
        <f t="shared" si="26"/>
        <v>2109939.38</v>
      </c>
      <c r="BF36" s="24">
        <f t="shared" si="26"/>
        <v>105807.67</v>
      </c>
      <c r="BG36" s="24">
        <f t="shared" si="26"/>
        <v>202253.63</v>
      </c>
      <c r="BH36" s="24">
        <f t="shared" si="26"/>
        <v>3030434.0599999996</v>
      </c>
      <c r="BI36" s="24">
        <f t="shared" si="26"/>
        <v>303826.39</v>
      </c>
      <c r="BJ36" s="24">
        <f t="shared" si="26"/>
        <v>146172.12</v>
      </c>
      <c r="BK36" s="24">
        <f t="shared" si="26"/>
        <v>143585.72999999998</v>
      </c>
      <c r="BL36" s="24">
        <f t="shared" si="26"/>
        <v>970628.27</v>
      </c>
      <c r="BM36" s="24">
        <f t="shared" si="26"/>
        <v>1711385.72</v>
      </c>
      <c r="BN36" s="24">
        <f t="shared" si="26"/>
        <v>49132.54</v>
      </c>
      <c r="BO36" s="24">
        <f t="shared" si="26"/>
        <v>101383.62</v>
      </c>
      <c r="BP36" s="24">
        <f t="shared" si="26"/>
        <v>262951.02</v>
      </c>
      <c r="BQ36" s="24">
        <f t="shared" ref="BQ36:EB36" si="27">+BQ33+BQ35</f>
        <v>308680.13</v>
      </c>
      <c r="BR36" s="24">
        <f t="shared" si="27"/>
        <v>83577.959999999992</v>
      </c>
      <c r="BS36" s="24">
        <f t="shared" si="27"/>
        <v>634706.24</v>
      </c>
      <c r="BT36" s="24">
        <f t="shared" si="27"/>
        <v>534873.42999999993</v>
      </c>
      <c r="BU36" s="24">
        <f t="shared" si="27"/>
        <v>108365.69</v>
      </c>
      <c r="BV36" s="24">
        <f t="shared" si="27"/>
        <v>86760.040000000008</v>
      </c>
      <c r="BW36" s="24">
        <f t="shared" si="27"/>
        <v>105023.8</v>
      </c>
      <c r="BX36" s="24">
        <f t="shared" si="27"/>
        <v>173392.72</v>
      </c>
      <c r="BY36" s="24">
        <f t="shared" si="27"/>
        <v>276911.83</v>
      </c>
      <c r="BZ36" s="24">
        <f t="shared" si="27"/>
        <v>0</v>
      </c>
      <c r="CA36" s="24">
        <f t="shared" si="27"/>
        <v>110158.26</v>
      </c>
      <c r="CB36" s="24">
        <f t="shared" si="27"/>
        <v>13953.630000000001</v>
      </c>
      <c r="CC36" s="24">
        <f t="shared" si="27"/>
        <v>45309.08</v>
      </c>
      <c r="CD36" s="24">
        <f t="shared" si="27"/>
        <v>8830880.0800000001</v>
      </c>
      <c r="CE36" s="24">
        <f t="shared" si="27"/>
        <v>45747.42</v>
      </c>
      <c r="CF36" s="24">
        <f t="shared" si="27"/>
        <v>19190.05</v>
      </c>
      <c r="CG36" s="24">
        <f t="shared" si="27"/>
        <v>73971.17</v>
      </c>
      <c r="CH36" s="24">
        <f t="shared" si="27"/>
        <v>55573.649999999994</v>
      </c>
      <c r="CI36" s="24">
        <f t="shared" si="27"/>
        <v>38287.949999999997</v>
      </c>
      <c r="CJ36" s="24">
        <f t="shared" si="27"/>
        <v>18835.54</v>
      </c>
      <c r="CK36" s="24">
        <f t="shared" si="27"/>
        <v>63396.09</v>
      </c>
      <c r="CL36" s="24">
        <f t="shared" si="27"/>
        <v>133778.01999999999</v>
      </c>
      <c r="CM36" s="24">
        <f t="shared" si="27"/>
        <v>729082.34</v>
      </c>
      <c r="CN36" s="24">
        <f t="shared" si="27"/>
        <v>261197.66</v>
      </c>
      <c r="CO36" s="24">
        <f t="shared" si="27"/>
        <v>181532.65000000002</v>
      </c>
      <c r="CP36" s="24">
        <f t="shared" si="27"/>
        <v>3375894.73</v>
      </c>
      <c r="CQ36" s="24">
        <f t="shared" si="27"/>
        <v>1915617.67</v>
      </c>
      <c r="CR36" s="24">
        <f t="shared" si="27"/>
        <v>139915.35999999999</v>
      </c>
      <c r="CS36" s="24">
        <f t="shared" si="27"/>
        <v>122594.31999999999</v>
      </c>
      <c r="CT36" s="24">
        <f t="shared" si="27"/>
        <v>83244.23</v>
      </c>
      <c r="CU36" s="24">
        <f t="shared" si="27"/>
        <v>74328.14</v>
      </c>
      <c r="CV36" s="24">
        <f t="shared" si="27"/>
        <v>26692.080000000002</v>
      </c>
      <c r="CW36" s="24">
        <f t="shared" si="27"/>
        <v>29217.489999999998</v>
      </c>
      <c r="CX36" s="24">
        <f t="shared" si="27"/>
        <v>27016.79</v>
      </c>
      <c r="CY36" s="24">
        <f t="shared" si="27"/>
        <v>45819.42</v>
      </c>
      <c r="CZ36" s="24">
        <f t="shared" si="27"/>
        <v>82605.75</v>
      </c>
      <c r="DA36" s="24">
        <f t="shared" si="27"/>
        <v>48591.54</v>
      </c>
      <c r="DB36" s="24">
        <f t="shared" si="27"/>
        <v>225138.95</v>
      </c>
      <c r="DC36" s="24">
        <f t="shared" si="27"/>
        <v>47778.84</v>
      </c>
      <c r="DD36" s="24">
        <f t="shared" si="27"/>
        <v>50762.06</v>
      </c>
      <c r="DE36" s="24">
        <f t="shared" si="27"/>
        <v>60842.39</v>
      </c>
      <c r="DF36" s="24">
        <f t="shared" si="27"/>
        <v>13180.76</v>
      </c>
      <c r="DG36" s="24">
        <f t="shared" si="27"/>
        <v>36581.240000000005</v>
      </c>
      <c r="DH36" s="24">
        <f t="shared" si="27"/>
        <v>2532436.15</v>
      </c>
      <c r="DI36" s="24">
        <f t="shared" si="27"/>
        <v>48400.85</v>
      </c>
      <c r="DJ36" s="24">
        <f t="shared" si="27"/>
        <v>294558.17000000004</v>
      </c>
      <c r="DK36" s="24">
        <f t="shared" si="27"/>
        <v>435602.11</v>
      </c>
      <c r="DL36" s="24">
        <f t="shared" si="27"/>
        <v>92809.540000000008</v>
      </c>
      <c r="DM36" s="24">
        <f t="shared" si="27"/>
        <v>37712.94</v>
      </c>
      <c r="DN36" s="24">
        <f t="shared" si="27"/>
        <v>609177.4</v>
      </c>
      <c r="DO36" s="24">
        <f t="shared" si="27"/>
        <v>113517.73999999999</v>
      </c>
      <c r="DP36" s="24">
        <f t="shared" si="27"/>
        <v>155318.06</v>
      </c>
      <c r="DQ36" s="24">
        <f t="shared" si="27"/>
        <v>254871.12</v>
      </c>
      <c r="DR36" s="24">
        <f t="shared" si="27"/>
        <v>49596.43</v>
      </c>
      <c r="DS36" s="24">
        <f t="shared" si="27"/>
        <v>98972.540000000008</v>
      </c>
      <c r="DT36" s="24">
        <f t="shared" si="27"/>
        <v>92652.42</v>
      </c>
      <c r="DU36" s="24">
        <f t="shared" si="27"/>
        <v>60407.549999999996</v>
      </c>
      <c r="DV36" s="24">
        <f t="shared" si="27"/>
        <v>6030.22</v>
      </c>
      <c r="DW36" s="24">
        <f t="shared" si="27"/>
        <v>61501.91</v>
      </c>
      <c r="DX36" s="24">
        <f t="shared" si="27"/>
        <v>19212.379999999997</v>
      </c>
      <c r="DY36" s="24">
        <f t="shared" si="27"/>
        <v>17340.349999999999</v>
      </c>
      <c r="DZ36" s="24">
        <f t="shared" si="27"/>
        <v>9168.49</v>
      </c>
      <c r="EA36" s="24">
        <f t="shared" si="27"/>
        <v>47244.56</v>
      </c>
      <c r="EB36" s="24">
        <f t="shared" si="27"/>
        <v>247959.89</v>
      </c>
      <c r="EC36" s="24">
        <f t="shared" ref="EC36:GF36" si="28">+EC33+EC35</f>
        <v>78827.06</v>
      </c>
      <c r="ED36" s="24">
        <f t="shared" si="28"/>
        <v>98105.959999999992</v>
      </c>
      <c r="EE36" s="24">
        <f t="shared" si="28"/>
        <v>51836.729999999996</v>
      </c>
      <c r="EF36" s="24">
        <f t="shared" si="28"/>
        <v>221233.16</v>
      </c>
      <c r="EG36" s="24">
        <f t="shared" si="28"/>
        <v>30208.489999999998</v>
      </c>
      <c r="EH36" s="24">
        <f t="shared" si="28"/>
        <v>68420.78</v>
      </c>
      <c r="EI36" s="24">
        <f t="shared" si="28"/>
        <v>54600.94</v>
      </c>
      <c r="EJ36" s="24">
        <f t="shared" si="28"/>
        <v>18732.86</v>
      </c>
      <c r="EK36" s="24">
        <f t="shared" si="28"/>
        <v>1007828.6</v>
      </c>
      <c r="EL36" s="24">
        <f t="shared" si="28"/>
        <v>1099120.55</v>
      </c>
      <c r="EM36" s="24">
        <f t="shared" si="28"/>
        <v>83172.819999999992</v>
      </c>
      <c r="EN36" s="24">
        <f t="shared" si="28"/>
        <v>64549.43</v>
      </c>
      <c r="EO36" s="24">
        <f t="shared" si="28"/>
        <v>53845.47</v>
      </c>
      <c r="EP36" s="24">
        <f t="shared" si="28"/>
        <v>68059.3</v>
      </c>
      <c r="EQ36" s="24">
        <f t="shared" si="28"/>
        <v>45488</v>
      </c>
      <c r="ER36" s="24">
        <f t="shared" si="28"/>
        <v>61639.86</v>
      </c>
      <c r="ES36" s="24">
        <f t="shared" si="28"/>
        <v>290569.26</v>
      </c>
      <c r="ET36" s="24">
        <f t="shared" si="28"/>
        <v>108612.5</v>
      </c>
      <c r="EU36" s="24">
        <f t="shared" si="28"/>
        <v>59939.369999999995</v>
      </c>
      <c r="EV36" s="24">
        <f t="shared" si="28"/>
        <v>65611.599999999991</v>
      </c>
      <c r="EW36" s="24">
        <f t="shared" si="28"/>
        <v>95962.390000000014</v>
      </c>
      <c r="EX36" s="24">
        <f t="shared" si="28"/>
        <v>0</v>
      </c>
      <c r="EY36" s="24">
        <f t="shared" si="28"/>
        <v>52206.11</v>
      </c>
      <c r="EZ36" s="24">
        <f t="shared" si="28"/>
        <v>34413.82</v>
      </c>
      <c r="FA36" s="24">
        <f t="shared" si="28"/>
        <v>21917.66</v>
      </c>
      <c r="FB36" s="24">
        <f t="shared" si="28"/>
        <v>27218.73</v>
      </c>
      <c r="FC36" s="24">
        <f t="shared" si="28"/>
        <v>475052.09</v>
      </c>
      <c r="FD36" s="24">
        <f t="shared" si="28"/>
        <v>72423.489999999991</v>
      </c>
      <c r="FE36" s="24">
        <f t="shared" si="28"/>
        <v>457754.89</v>
      </c>
      <c r="FF36" s="24">
        <f t="shared" si="28"/>
        <v>101323.57999999999</v>
      </c>
      <c r="FG36" s="24">
        <f t="shared" si="28"/>
        <v>49873.47</v>
      </c>
      <c r="FH36" s="24">
        <f t="shared" si="28"/>
        <v>64162.38</v>
      </c>
      <c r="FI36" s="24">
        <f t="shared" si="28"/>
        <v>37364.31</v>
      </c>
      <c r="FJ36" s="24">
        <f t="shared" si="28"/>
        <v>59261.86</v>
      </c>
      <c r="FK36" s="24">
        <f t="shared" si="28"/>
        <v>249160.69</v>
      </c>
      <c r="FL36" s="24">
        <f t="shared" si="28"/>
        <v>149847.75</v>
      </c>
      <c r="FM36" s="24">
        <f t="shared" si="28"/>
        <v>441224.32</v>
      </c>
      <c r="FN36" s="24">
        <f t="shared" si="28"/>
        <v>640808.03</v>
      </c>
      <c r="FO36" s="24">
        <f t="shared" si="28"/>
        <v>395952.23</v>
      </c>
      <c r="FP36" s="24">
        <f t="shared" si="28"/>
        <v>1850001.87</v>
      </c>
      <c r="FQ36" s="24">
        <f t="shared" si="28"/>
        <v>187685</v>
      </c>
      <c r="FR36" s="24">
        <f t="shared" si="28"/>
        <v>303376.92</v>
      </c>
      <c r="FS36" s="24">
        <f t="shared" si="28"/>
        <v>210239.1</v>
      </c>
      <c r="FT36" s="24">
        <f t="shared" si="28"/>
        <v>54773.94</v>
      </c>
      <c r="FU36" s="24">
        <f t="shared" si="28"/>
        <v>53357.03</v>
      </c>
      <c r="FV36" s="24">
        <f t="shared" si="28"/>
        <v>53910.960000000006</v>
      </c>
      <c r="FW36" s="24">
        <f t="shared" si="28"/>
        <v>130183.19</v>
      </c>
      <c r="FX36" s="24">
        <f t="shared" si="28"/>
        <v>158959.10999999999</v>
      </c>
      <c r="FY36" s="24">
        <f t="shared" si="28"/>
        <v>66547.83</v>
      </c>
      <c r="FZ36" s="24">
        <f t="shared" si="28"/>
        <v>28290.15</v>
      </c>
      <c r="GA36" s="24">
        <f t="shared" si="28"/>
        <v>618787.29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105321332.20000002</v>
      </c>
      <c r="GJ36" s="38" t="s">
        <v>606</v>
      </c>
      <c r="GK36" s="3">
        <v>450000</v>
      </c>
      <c r="GL36" s="19" t="s">
        <v>553</v>
      </c>
      <c r="GM36" s="3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2290470.94</v>
      </c>
      <c r="F37" s="24">
        <f t="shared" si="29"/>
        <v>8930633.1199999992</v>
      </c>
      <c r="G37" s="24">
        <f t="shared" si="29"/>
        <v>1881648.59</v>
      </c>
      <c r="H37" s="24">
        <f t="shared" si="29"/>
        <v>5980477.0499999998</v>
      </c>
      <c r="I37" s="24">
        <f t="shared" si="29"/>
        <v>378667.91</v>
      </c>
      <c r="J37" s="24">
        <f t="shared" si="29"/>
        <v>301009.90000000002</v>
      </c>
      <c r="K37" s="24">
        <f t="shared" si="29"/>
        <v>2385115.92</v>
      </c>
      <c r="L37" s="24">
        <f t="shared" si="29"/>
        <v>509898.34</v>
      </c>
      <c r="M37" s="24">
        <f t="shared" si="29"/>
        <v>93750.89</v>
      </c>
      <c r="N37" s="24">
        <f t="shared" si="29"/>
        <v>702643.93</v>
      </c>
      <c r="O37" s="24">
        <f t="shared" si="29"/>
        <v>513916.61</v>
      </c>
      <c r="P37" s="24">
        <f t="shared" si="29"/>
        <v>19641606.34</v>
      </c>
      <c r="Q37" s="24">
        <f t="shared" si="29"/>
        <v>5419387.7999999998</v>
      </c>
      <c r="R37" s="24">
        <f t="shared" si="29"/>
        <v>61846.28</v>
      </c>
      <c r="S37" s="24">
        <f t="shared" si="29"/>
        <v>7534796.4400000004</v>
      </c>
      <c r="T37" s="24">
        <f t="shared" si="29"/>
        <v>255157.61</v>
      </c>
      <c r="U37" s="24">
        <f t="shared" si="29"/>
        <v>655399.13</v>
      </c>
      <c r="V37" s="24">
        <f t="shared" si="29"/>
        <v>77195.179999999993</v>
      </c>
      <c r="W37" s="24">
        <f t="shared" si="29"/>
        <v>30168.35</v>
      </c>
      <c r="X37" s="24">
        <f t="shared" si="29"/>
        <v>68601.95</v>
      </c>
      <c r="Y37" s="24">
        <f t="shared" si="29"/>
        <v>10735.64</v>
      </c>
      <c r="Z37" s="24">
        <f t="shared" si="29"/>
        <v>23939.96</v>
      </c>
      <c r="AA37" s="24">
        <f t="shared" si="29"/>
        <v>75638.92</v>
      </c>
      <c r="AB37" s="24">
        <f t="shared" si="29"/>
        <v>84691.07</v>
      </c>
      <c r="AC37" s="24">
        <f t="shared" si="29"/>
        <v>8332215.9400000004</v>
      </c>
      <c r="AD37" s="24">
        <f t="shared" si="29"/>
        <v>13626066.6</v>
      </c>
      <c r="AE37" s="24">
        <f t="shared" si="29"/>
        <v>334301.25</v>
      </c>
      <c r="AF37" s="24">
        <f t="shared" si="29"/>
        <v>178595.42</v>
      </c>
      <c r="AG37" s="24">
        <f t="shared" si="29"/>
        <v>155606.92000000001</v>
      </c>
      <c r="AH37" s="24">
        <f t="shared" si="29"/>
        <v>91957.48</v>
      </c>
      <c r="AI37" s="24">
        <f t="shared" si="29"/>
        <v>707823.8</v>
      </c>
      <c r="AJ37" s="24">
        <f t="shared" si="29"/>
        <v>296747.09999999998</v>
      </c>
      <c r="AK37" s="24">
        <f t="shared" si="29"/>
        <v>102052.27</v>
      </c>
      <c r="AL37" s="24">
        <f t="shared" si="29"/>
        <v>169792.7</v>
      </c>
      <c r="AM37" s="24">
        <f t="shared" si="29"/>
        <v>164861.96</v>
      </c>
      <c r="AN37" s="24">
        <f t="shared" si="29"/>
        <v>153543.63</v>
      </c>
      <c r="AO37" s="24">
        <f t="shared" si="29"/>
        <v>91506.08</v>
      </c>
      <c r="AP37" s="24">
        <f t="shared" si="29"/>
        <v>159366.39999999999</v>
      </c>
      <c r="AQ37" s="24">
        <f t="shared" si="29"/>
        <v>888814.05</v>
      </c>
      <c r="AR37" s="24">
        <f t="shared" si="29"/>
        <v>27614029.460000001</v>
      </c>
      <c r="AS37" s="24">
        <f t="shared" si="29"/>
        <v>117538.74</v>
      </c>
      <c r="AT37" s="24">
        <f t="shared" si="29"/>
        <v>21170247.5</v>
      </c>
      <c r="AU37" s="24">
        <f t="shared" si="29"/>
        <v>2878193.7</v>
      </c>
      <c r="AV37" s="24">
        <f t="shared" si="29"/>
        <v>838081.05</v>
      </c>
      <c r="AW37" s="24">
        <f t="shared" si="29"/>
        <v>88546.46</v>
      </c>
      <c r="AX37" s="24">
        <f t="shared" si="29"/>
        <v>213251.29</v>
      </c>
      <c r="AY37" s="24">
        <f t="shared" si="29"/>
        <v>99523.04</v>
      </c>
      <c r="AZ37" s="24">
        <f t="shared" si="29"/>
        <v>49282.46</v>
      </c>
      <c r="BA37" s="24">
        <f t="shared" si="29"/>
        <v>326117.3</v>
      </c>
      <c r="BB37" s="24">
        <f t="shared" si="29"/>
        <v>2990245.5</v>
      </c>
      <c r="BC37" s="24">
        <f t="shared" si="29"/>
        <v>2994547.83</v>
      </c>
      <c r="BD37" s="24">
        <f t="shared" si="29"/>
        <v>2948107.5</v>
      </c>
      <c r="BE37" s="24">
        <f t="shared" si="29"/>
        <v>4813146.7300000004</v>
      </c>
      <c r="BF37" s="24">
        <f t="shared" si="29"/>
        <v>233133.28</v>
      </c>
      <c r="BG37" s="24">
        <f t="shared" si="29"/>
        <v>479768.82</v>
      </c>
      <c r="BH37" s="24">
        <f t="shared" si="29"/>
        <v>6923429.7699999996</v>
      </c>
      <c r="BI37" s="24">
        <f t="shared" si="29"/>
        <v>635165.24</v>
      </c>
      <c r="BJ37" s="24">
        <f t="shared" si="29"/>
        <v>330799.88</v>
      </c>
      <c r="BK37" s="24">
        <f t="shared" si="29"/>
        <v>301689.65000000002</v>
      </c>
      <c r="BL37" s="24">
        <f t="shared" si="29"/>
        <v>2270696.92</v>
      </c>
      <c r="BM37" s="24">
        <f t="shared" si="29"/>
        <v>3958110.35</v>
      </c>
      <c r="BN37" s="24">
        <f t="shared" si="29"/>
        <v>102766.36</v>
      </c>
      <c r="BO37" s="24">
        <f t="shared" si="29"/>
        <v>189625.34</v>
      </c>
      <c r="BP37" s="24">
        <f t="shared" si="29"/>
        <v>585364.14</v>
      </c>
      <c r="BQ37" s="24">
        <f t="shared" ref="BQ37:EB37" si="30">ROUND(BQ27*0.9,2)</f>
        <v>680899.54</v>
      </c>
      <c r="BR37" s="24">
        <f t="shared" si="30"/>
        <v>189245</v>
      </c>
      <c r="BS37" s="24">
        <f t="shared" si="30"/>
        <v>1508133.6</v>
      </c>
      <c r="BT37" s="24">
        <f t="shared" si="30"/>
        <v>1219300.3500000001</v>
      </c>
      <c r="BU37" s="24">
        <f t="shared" si="30"/>
        <v>239581.22</v>
      </c>
      <c r="BV37" s="24">
        <f t="shared" si="30"/>
        <v>192649.19</v>
      </c>
      <c r="BW37" s="24">
        <f t="shared" si="30"/>
        <v>232545.53</v>
      </c>
      <c r="BX37" s="24">
        <f t="shared" si="30"/>
        <v>379324.85</v>
      </c>
      <c r="BY37" s="24">
        <f t="shared" si="30"/>
        <v>638647.69999999995</v>
      </c>
      <c r="BZ37" s="24">
        <f t="shared" si="30"/>
        <v>0</v>
      </c>
      <c r="CA37" s="24">
        <f t="shared" si="30"/>
        <v>239837.24</v>
      </c>
      <c r="CB37" s="24">
        <f t="shared" si="30"/>
        <v>28872.76</v>
      </c>
      <c r="CC37" s="24">
        <f t="shared" si="30"/>
        <v>55523.48</v>
      </c>
      <c r="CD37" s="24">
        <f t="shared" si="30"/>
        <v>20798944.739999998</v>
      </c>
      <c r="CE37" s="24">
        <f t="shared" si="30"/>
        <v>88203.47</v>
      </c>
      <c r="CF37" s="24">
        <f t="shared" si="30"/>
        <v>30589.200000000001</v>
      </c>
      <c r="CG37" s="24">
        <f t="shared" si="30"/>
        <v>158015.54</v>
      </c>
      <c r="CH37" s="24">
        <f t="shared" si="30"/>
        <v>99329.78</v>
      </c>
      <c r="CI37" s="24">
        <f t="shared" si="30"/>
        <v>75765.259999999995</v>
      </c>
      <c r="CJ37" s="24">
        <f t="shared" si="30"/>
        <v>26560.799999999999</v>
      </c>
      <c r="CK37" s="24">
        <f t="shared" si="30"/>
        <v>112883.51</v>
      </c>
      <c r="CL37" s="24">
        <f t="shared" si="30"/>
        <v>321193.03000000003</v>
      </c>
      <c r="CM37" s="24">
        <f t="shared" si="30"/>
        <v>1692891.64</v>
      </c>
      <c r="CN37" s="24">
        <f t="shared" si="30"/>
        <v>642761.1</v>
      </c>
      <c r="CO37" s="24">
        <f t="shared" si="30"/>
        <v>403838.25</v>
      </c>
      <c r="CP37" s="24">
        <f t="shared" si="30"/>
        <v>7749846.54</v>
      </c>
      <c r="CQ37" s="24">
        <f t="shared" si="30"/>
        <v>4384354.5</v>
      </c>
      <c r="CR37" s="24">
        <f t="shared" si="30"/>
        <v>309593.93</v>
      </c>
      <c r="CS37" s="24">
        <f t="shared" si="30"/>
        <v>296916.3</v>
      </c>
      <c r="CT37" s="24">
        <f t="shared" si="30"/>
        <v>195684.43</v>
      </c>
      <c r="CU37" s="24">
        <f t="shared" si="30"/>
        <v>163248.29999999999</v>
      </c>
      <c r="CV37" s="24">
        <f t="shared" si="30"/>
        <v>57417.89</v>
      </c>
      <c r="CW37" s="24">
        <f t="shared" si="30"/>
        <v>58402.18</v>
      </c>
      <c r="CX37" s="24">
        <f t="shared" si="30"/>
        <v>33037.870000000003</v>
      </c>
      <c r="CY37" s="24">
        <f t="shared" si="30"/>
        <v>77121.899999999994</v>
      </c>
      <c r="CZ37" s="24">
        <f t="shared" si="30"/>
        <v>150067.57999999999</v>
      </c>
      <c r="DA37" s="24">
        <f t="shared" si="30"/>
        <v>92265.24</v>
      </c>
      <c r="DB37" s="24">
        <f t="shared" si="30"/>
        <v>505515.11</v>
      </c>
      <c r="DC37" s="24">
        <f t="shared" si="30"/>
        <v>94063.88</v>
      </c>
      <c r="DD37" s="24">
        <f t="shared" si="30"/>
        <v>98593.77</v>
      </c>
      <c r="DE37" s="24">
        <f t="shared" si="30"/>
        <v>117422.66</v>
      </c>
      <c r="DF37" s="24">
        <f t="shared" si="30"/>
        <v>25983.9</v>
      </c>
      <c r="DG37" s="24">
        <f t="shared" si="30"/>
        <v>77772.97</v>
      </c>
      <c r="DH37" s="24">
        <f t="shared" si="30"/>
        <v>5524442.46</v>
      </c>
      <c r="DI37" s="24">
        <f t="shared" si="30"/>
        <v>30835.8</v>
      </c>
      <c r="DJ37" s="24">
        <f t="shared" si="30"/>
        <v>655666.09</v>
      </c>
      <c r="DK37" s="24">
        <f t="shared" si="30"/>
        <v>900245.04</v>
      </c>
      <c r="DL37" s="24">
        <f t="shared" si="30"/>
        <v>201353.41</v>
      </c>
      <c r="DM37" s="24">
        <f t="shared" si="30"/>
        <v>78404.44</v>
      </c>
      <c r="DN37" s="24">
        <f t="shared" si="30"/>
        <v>1335558.27</v>
      </c>
      <c r="DO37" s="24">
        <f t="shared" si="30"/>
        <v>250642.04</v>
      </c>
      <c r="DP37" s="24">
        <f t="shared" si="30"/>
        <v>356386.32</v>
      </c>
      <c r="DQ37" s="24">
        <f t="shared" si="30"/>
        <v>566090.34</v>
      </c>
      <c r="DR37" s="24">
        <f t="shared" si="30"/>
        <v>118652.4</v>
      </c>
      <c r="DS37" s="24">
        <f t="shared" si="30"/>
        <v>173830.87</v>
      </c>
      <c r="DT37" s="24">
        <f t="shared" si="30"/>
        <v>211557.3</v>
      </c>
      <c r="DU37" s="24">
        <f t="shared" si="30"/>
        <v>139092.96</v>
      </c>
      <c r="DV37" s="24">
        <f t="shared" si="30"/>
        <v>11332.13</v>
      </c>
      <c r="DW37" s="24">
        <f t="shared" si="30"/>
        <v>113135.3</v>
      </c>
      <c r="DX37" s="24">
        <f t="shared" si="30"/>
        <v>42541.61</v>
      </c>
      <c r="DY37" s="24">
        <f t="shared" si="30"/>
        <v>36533.089999999997</v>
      </c>
      <c r="DZ37" s="24">
        <f t="shared" si="30"/>
        <v>19361.75</v>
      </c>
      <c r="EA37" s="24">
        <f t="shared" si="30"/>
        <v>102729.86</v>
      </c>
      <c r="EB37" s="24">
        <f t="shared" si="30"/>
        <v>520926.1</v>
      </c>
      <c r="EC37" s="24">
        <f t="shared" ref="EC37:GF37" si="31">ROUND(EC27*0.9,2)</f>
        <v>160228.76999999999</v>
      </c>
      <c r="ED37" s="24">
        <f t="shared" si="31"/>
        <v>177511.99</v>
      </c>
      <c r="EE37" s="24">
        <f t="shared" si="31"/>
        <v>99411.11</v>
      </c>
      <c r="EF37" s="24">
        <f t="shared" si="31"/>
        <v>518273.89</v>
      </c>
      <c r="EG37" s="24">
        <f t="shared" si="31"/>
        <v>63354.6</v>
      </c>
      <c r="EH37" s="24">
        <f t="shared" si="31"/>
        <v>141995.25</v>
      </c>
      <c r="EI37" s="24">
        <f t="shared" si="31"/>
        <v>110349.7</v>
      </c>
      <c r="EJ37" s="24">
        <f t="shared" si="31"/>
        <v>38699.82</v>
      </c>
      <c r="EK37" s="24">
        <f t="shared" si="31"/>
        <v>2422286.21</v>
      </c>
      <c r="EL37" s="24">
        <f t="shared" si="31"/>
        <v>2375808.14</v>
      </c>
      <c r="EM37" s="24">
        <f t="shared" si="31"/>
        <v>168613.49</v>
      </c>
      <c r="EN37" s="24">
        <f t="shared" si="31"/>
        <v>137224.81</v>
      </c>
      <c r="EO37" s="24">
        <f t="shared" si="31"/>
        <v>112590.54</v>
      </c>
      <c r="EP37" s="24">
        <f t="shared" si="31"/>
        <v>153058.91</v>
      </c>
      <c r="EQ37" s="24">
        <f t="shared" si="31"/>
        <v>102023.1</v>
      </c>
      <c r="ER37" s="24">
        <f t="shared" si="31"/>
        <v>134869.76000000001</v>
      </c>
      <c r="ES37" s="24">
        <f t="shared" si="31"/>
        <v>690267.96</v>
      </c>
      <c r="ET37" s="24">
        <f t="shared" si="31"/>
        <v>249212.02</v>
      </c>
      <c r="EU37" s="24">
        <f t="shared" si="31"/>
        <v>122565.32</v>
      </c>
      <c r="EV37" s="24">
        <f t="shared" si="31"/>
        <v>145617.87</v>
      </c>
      <c r="EW37" s="24">
        <f t="shared" si="31"/>
        <v>217370.7</v>
      </c>
      <c r="EX37" s="24">
        <f t="shared" si="31"/>
        <v>0</v>
      </c>
      <c r="EY37" s="24">
        <f t="shared" si="31"/>
        <v>124498.89</v>
      </c>
      <c r="EZ37" s="24">
        <f t="shared" si="31"/>
        <v>75481.36</v>
      </c>
      <c r="FA37" s="24">
        <f t="shared" si="31"/>
        <v>44872.28</v>
      </c>
      <c r="FB37" s="24">
        <f t="shared" si="31"/>
        <v>56355.12</v>
      </c>
      <c r="FC37" s="24">
        <f t="shared" si="31"/>
        <v>1105978.45</v>
      </c>
      <c r="FD37" s="24">
        <f t="shared" si="31"/>
        <v>157181.06</v>
      </c>
      <c r="FE37" s="24">
        <f t="shared" si="31"/>
        <v>1003041.42</v>
      </c>
      <c r="FF37" s="24">
        <f t="shared" si="31"/>
        <v>202297.77</v>
      </c>
      <c r="FG37" s="24">
        <f t="shared" si="31"/>
        <v>94893.03</v>
      </c>
      <c r="FH37" s="24">
        <f t="shared" si="31"/>
        <v>146135.70000000001</v>
      </c>
      <c r="FI37" s="24">
        <f t="shared" si="31"/>
        <v>74432.92</v>
      </c>
      <c r="FJ37" s="24">
        <f t="shared" si="31"/>
        <v>120005.72</v>
      </c>
      <c r="FK37" s="24">
        <f t="shared" si="31"/>
        <v>576346.07999999996</v>
      </c>
      <c r="FL37" s="24">
        <f t="shared" si="31"/>
        <v>320912.5</v>
      </c>
      <c r="FM37" s="24">
        <f t="shared" si="31"/>
        <v>917701.93</v>
      </c>
      <c r="FN37" s="24">
        <f t="shared" si="31"/>
        <v>1527457.02</v>
      </c>
      <c r="FO37" s="24">
        <f t="shared" si="31"/>
        <v>883419.29</v>
      </c>
      <c r="FP37" s="24">
        <f t="shared" si="31"/>
        <v>4552125.95</v>
      </c>
      <c r="FQ37" s="24">
        <f t="shared" si="31"/>
        <v>419334.2</v>
      </c>
      <c r="FR37" s="24">
        <f t="shared" si="31"/>
        <v>695475.71</v>
      </c>
      <c r="FS37" s="24">
        <f t="shared" si="31"/>
        <v>420270.47</v>
      </c>
      <c r="FT37" s="24">
        <f t="shared" si="31"/>
        <v>90218.76</v>
      </c>
      <c r="FU37" s="24">
        <f t="shared" si="31"/>
        <v>96770.35</v>
      </c>
      <c r="FV37" s="24">
        <f t="shared" si="31"/>
        <v>114038.91</v>
      </c>
      <c r="FW37" s="24">
        <f t="shared" si="31"/>
        <v>263701.8</v>
      </c>
      <c r="FX37" s="24">
        <f t="shared" si="31"/>
        <v>309786.17</v>
      </c>
      <c r="FY37" s="24">
        <f t="shared" si="31"/>
        <v>118362.27</v>
      </c>
      <c r="FZ37" s="24">
        <f t="shared" si="31"/>
        <v>49683.4</v>
      </c>
      <c r="GA37" s="24">
        <f t="shared" si="31"/>
        <v>1423412.46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246769746.04000002</v>
      </c>
      <c r="GJ37" s="38" t="s">
        <v>657</v>
      </c>
      <c r="GK37" s="3">
        <f>SUM(GK34:GK36)</f>
        <v>59702367</v>
      </c>
    </row>
    <row r="38" spans="1:256" ht="26.25">
      <c r="A38" s="43">
        <v>14</v>
      </c>
      <c r="B38" s="45" t="s">
        <v>677</v>
      </c>
      <c r="C38" s="16">
        <v>14</v>
      </c>
      <c r="E38" s="24">
        <f t="shared" ref="E38:BP38" si="32">MIN(E36,E37)</f>
        <v>921806.07000000007</v>
      </c>
      <c r="F38" s="24">
        <f t="shared" si="32"/>
        <v>3709705.5999999996</v>
      </c>
      <c r="G38" s="24">
        <f t="shared" si="32"/>
        <v>753692.1100000001</v>
      </c>
      <c r="H38" s="24">
        <f t="shared" si="32"/>
        <v>2530658.96</v>
      </c>
      <c r="I38" s="24">
        <f t="shared" si="32"/>
        <v>192812.59999999998</v>
      </c>
      <c r="J38" s="24">
        <f t="shared" si="32"/>
        <v>130830.5</v>
      </c>
      <c r="K38" s="24">
        <f t="shared" si="32"/>
        <v>959712.34000000008</v>
      </c>
      <c r="L38" s="24">
        <f t="shared" si="32"/>
        <v>222731.22</v>
      </c>
      <c r="M38" s="24">
        <f t="shared" si="32"/>
        <v>50110.8</v>
      </c>
      <c r="N38" s="24">
        <f t="shared" si="32"/>
        <v>281425.01</v>
      </c>
      <c r="O38" s="24">
        <f t="shared" si="32"/>
        <v>202617.76</v>
      </c>
      <c r="P38" s="24">
        <f t="shared" si="32"/>
        <v>7983757.79</v>
      </c>
      <c r="Q38" s="24">
        <f t="shared" si="32"/>
        <v>2287697.16</v>
      </c>
      <c r="R38" s="24">
        <f t="shared" si="32"/>
        <v>31699.43</v>
      </c>
      <c r="S38" s="24">
        <f t="shared" si="32"/>
        <v>3202855.98</v>
      </c>
      <c r="T38" s="24">
        <f t="shared" si="32"/>
        <v>124794.20999999999</v>
      </c>
      <c r="U38" s="24">
        <f t="shared" si="32"/>
        <v>292939.32</v>
      </c>
      <c r="V38" s="24">
        <f t="shared" si="32"/>
        <v>47933.869999999995</v>
      </c>
      <c r="W38" s="24">
        <f t="shared" si="32"/>
        <v>18193.47</v>
      </c>
      <c r="X38" s="24">
        <f t="shared" si="32"/>
        <v>40025.839999999997</v>
      </c>
      <c r="Y38" s="24">
        <f t="shared" si="32"/>
        <v>6691.03</v>
      </c>
      <c r="Z38" s="24">
        <f t="shared" si="32"/>
        <v>16017.810000000001</v>
      </c>
      <c r="AA38" s="24">
        <f t="shared" si="32"/>
        <v>37862.239999999998</v>
      </c>
      <c r="AB38" s="24">
        <f t="shared" si="32"/>
        <v>40995.899999999994</v>
      </c>
      <c r="AC38" s="24">
        <f t="shared" si="32"/>
        <v>3609541.1100000003</v>
      </c>
      <c r="AD38" s="24">
        <f t="shared" si="32"/>
        <v>5736545.5200000005</v>
      </c>
      <c r="AE38" s="24">
        <f t="shared" si="32"/>
        <v>146179.03</v>
      </c>
      <c r="AF38" s="24">
        <f t="shared" si="32"/>
        <v>79532.78</v>
      </c>
      <c r="AG38" s="24">
        <f t="shared" si="32"/>
        <v>77831</v>
      </c>
      <c r="AH38" s="24">
        <f t="shared" si="32"/>
        <v>47912.740000000005</v>
      </c>
      <c r="AI38" s="24">
        <f t="shared" si="32"/>
        <v>337984.37</v>
      </c>
      <c r="AJ38" s="24">
        <f t="shared" si="32"/>
        <v>132446.85</v>
      </c>
      <c r="AK38" s="24">
        <f t="shared" si="32"/>
        <v>47609.38</v>
      </c>
      <c r="AL38" s="24">
        <f t="shared" si="32"/>
        <v>69446.26999999999</v>
      </c>
      <c r="AM38" s="24">
        <f t="shared" si="32"/>
        <v>77149.239999999991</v>
      </c>
      <c r="AN38" s="24">
        <f t="shared" si="32"/>
        <v>63849.1</v>
      </c>
      <c r="AO38" s="24">
        <f t="shared" si="32"/>
        <v>48163.59</v>
      </c>
      <c r="AP38" s="24">
        <f t="shared" si="32"/>
        <v>72263.199999999997</v>
      </c>
      <c r="AQ38" s="24">
        <f t="shared" si="32"/>
        <v>421665.54000000004</v>
      </c>
      <c r="AR38" s="24">
        <f t="shared" si="32"/>
        <v>11004775.109999999</v>
      </c>
      <c r="AS38" s="24">
        <f t="shared" si="32"/>
        <v>62550.509999999995</v>
      </c>
      <c r="AT38" s="24">
        <f t="shared" si="32"/>
        <v>8895141.5199999996</v>
      </c>
      <c r="AU38" s="24">
        <f t="shared" si="32"/>
        <v>1173246.46</v>
      </c>
      <c r="AV38" s="24">
        <f t="shared" si="32"/>
        <v>372861.99</v>
      </c>
      <c r="AW38" s="24">
        <f t="shared" si="32"/>
        <v>88546.46</v>
      </c>
      <c r="AX38" s="24">
        <f t="shared" si="32"/>
        <v>104727.11000000002</v>
      </c>
      <c r="AY38" s="24">
        <f t="shared" si="32"/>
        <v>44212.06</v>
      </c>
      <c r="AZ38" s="24">
        <f t="shared" si="32"/>
        <v>21971.82</v>
      </c>
      <c r="BA38" s="24">
        <f t="shared" si="32"/>
        <v>146759.49</v>
      </c>
      <c r="BB38" s="24">
        <f t="shared" si="32"/>
        <v>1230955.1099999999</v>
      </c>
      <c r="BC38" s="24">
        <f t="shared" si="32"/>
        <v>1287648.1099999999</v>
      </c>
      <c r="BD38" s="24">
        <f t="shared" si="32"/>
        <v>1251206.53</v>
      </c>
      <c r="BE38" s="24">
        <f t="shared" si="32"/>
        <v>2109939.38</v>
      </c>
      <c r="BF38" s="24">
        <f t="shared" si="32"/>
        <v>105807.67</v>
      </c>
      <c r="BG38" s="24">
        <f t="shared" si="32"/>
        <v>202253.63</v>
      </c>
      <c r="BH38" s="24">
        <f t="shared" si="32"/>
        <v>3030434.0599999996</v>
      </c>
      <c r="BI38" s="24">
        <f t="shared" si="32"/>
        <v>303826.39</v>
      </c>
      <c r="BJ38" s="24">
        <f t="shared" si="32"/>
        <v>146172.12</v>
      </c>
      <c r="BK38" s="24">
        <f t="shared" si="32"/>
        <v>143585.72999999998</v>
      </c>
      <c r="BL38" s="24">
        <f t="shared" si="32"/>
        <v>970628.27</v>
      </c>
      <c r="BM38" s="24">
        <f t="shared" si="32"/>
        <v>1711385.72</v>
      </c>
      <c r="BN38" s="24">
        <f t="shared" si="32"/>
        <v>49132.54</v>
      </c>
      <c r="BO38" s="24">
        <f t="shared" si="32"/>
        <v>101383.62</v>
      </c>
      <c r="BP38" s="24">
        <f t="shared" si="32"/>
        <v>262951.02</v>
      </c>
      <c r="BQ38" s="24">
        <f t="shared" ref="BQ38:EB38" si="33">MIN(BQ36,BQ37)</f>
        <v>308680.13</v>
      </c>
      <c r="BR38" s="24">
        <f t="shared" si="33"/>
        <v>83577.959999999992</v>
      </c>
      <c r="BS38" s="24">
        <f t="shared" si="33"/>
        <v>634706.24</v>
      </c>
      <c r="BT38" s="24">
        <f t="shared" si="33"/>
        <v>534873.42999999993</v>
      </c>
      <c r="BU38" s="24">
        <f t="shared" si="33"/>
        <v>108365.69</v>
      </c>
      <c r="BV38" s="24">
        <f t="shared" si="33"/>
        <v>86760.040000000008</v>
      </c>
      <c r="BW38" s="24">
        <f t="shared" si="33"/>
        <v>105023.8</v>
      </c>
      <c r="BX38" s="24">
        <f t="shared" si="33"/>
        <v>173392.72</v>
      </c>
      <c r="BY38" s="24">
        <f t="shared" si="33"/>
        <v>276911.83</v>
      </c>
      <c r="BZ38" s="24">
        <f t="shared" si="33"/>
        <v>0</v>
      </c>
      <c r="CA38" s="24">
        <f t="shared" si="33"/>
        <v>110158.26</v>
      </c>
      <c r="CB38" s="24">
        <f t="shared" si="33"/>
        <v>13953.630000000001</v>
      </c>
      <c r="CC38" s="24">
        <f t="shared" si="33"/>
        <v>45309.08</v>
      </c>
      <c r="CD38" s="24">
        <f t="shared" si="33"/>
        <v>8830880.0800000001</v>
      </c>
      <c r="CE38" s="24">
        <f t="shared" si="33"/>
        <v>45747.42</v>
      </c>
      <c r="CF38" s="24">
        <f t="shared" si="33"/>
        <v>19190.05</v>
      </c>
      <c r="CG38" s="24">
        <f t="shared" si="33"/>
        <v>73971.17</v>
      </c>
      <c r="CH38" s="24">
        <f t="shared" si="33"/>
        <v>55573.649999999994</v>
      </c>
      <c r="CI38" s="24">
        <f t="shared" si="33"/>
        <v>38287.949999999997</v>
      </c>
      <c r="CJ38" s="24">
        <f t="shared" si="33"/>
        <v>18835.54</v>
      </c>
      <c r="CK38" s="24">
        <f t="shared" si="33"/>
        <v>63396.09</v>
      </c>
      <c r="CL38" s="24">
        <f t="shared" si="33"/>
        <v>133778.01999999999</v>
      </c>
      <c r="CM38" s="24">
        <f t="shared" si="33"/>
        <v>729082.34</v>
      </c>
      <c r="CN38" s="24">
        <f t="shared" si="33"/>
        <v>261197.66</v>
      </c>
      <c r="CO38" s="24">
        <f t="shared" si="33"/>
        <v>181532.65000000002</v>
      </c>
      <c r="CP38" s="24">
        <f t="shared" si="33"/>
        <v>3375894.73</v>
      </c>
      <c r="CQ38" s="24">
        <f t="shared" si="33"/>
        <v>1915617.67</v>
      </c>
      <c r="CR38" s="24">
        <f t="shared" si="33"/>
        <v>139915.35999999999</v>
      </c>
      <c r="CS38" s="24">
        <f t="shared" si="33"/>
        <v>122594.31999999999</v>
      </c>
      <c r="CT38" s="24">
        <f t="shared" si="33"/>
        <v>83244.23</v>
      </c>
      <c r="CU38" s="24">
        <f t="shared" si="33"/>
        <v>74328.14</v>
      </c>
      <c r="CV38" s="24">
        <f t="shared" si="33"/>
        <v>26692.080000000002</v>
      </c>
      <c r="CW38" s="24">
        <f t="shared" si="33"/>
        <v>29217.489999999998</v>
      </c>
      <c r="CX38" s="24">
        <f t="shared" si="33"/>
        <v>27016.79</v>
      </c>
      <c r="CY38" s="24">
        <f t="shared" si="33"/>
        <v>45819.42</v>
      </c>
      <c r="CZ38" s="24">
        <f t="shared" si="33"/>
        <v>82605.75</v>
      </c>
      <c r="DA38" s="24">
        <f t="shared" si="33"/>
        <v>48591.54</v>
      </c>
      <c r="DB38" s="24">
        <f t="shared" si="33"/>
        <v>225138.95</v>
      </c>
      <c r="DC38" s="24">
        <f t="shared" si="33"/>
        <v>47778.84</v>
      </c>
      <c r="DD38" s="24">
        <f t="shared" si="33"/>
        <v>50762.06</v>
      </c>
      <c r="DE38" s="24">
        <f t="shared" si="33"/>
        <v>60842.39</v>
      </c>
      <c r="DF38" s="24">
        <f t="shared" si="33"/>
        <v>13180.76</v>
      </c>
      <c r="DG38" s="24">
        <f t="shared" si="33"/>
        <v>36581.240000000005</v>
      </c>
      <c r="DH38" s="24">
        <f t="shared" si="33"/>
        <v>2532436.15</v>
      </c>
      <c r="DI38" s="24">
        <f t="shared" si="33"/>
        <v>30835.8</v>
      </c>
      <c r="DJ38" s="24">
        <f t="shared" si="33"/>
        <v>294558.17000000004</v>
      </c>
      <c r="DK38" s="24">
        <f t="shared" si="33"/>
        <v>435602.11</v>
      </c>
      <c r="DL38" s="24">
        <f t="shared" si="33"/>
        <v>92809.540000000008</v>
      </c>
      <c r="DM38" s="24">
        <f t="shared" si="33"/>
        <v>37712.94</v>
      </c>
      <c r="DN38" s="24">
        <f t="shared" si="33"/>
        <v>609177.4</v>
      </c>
      <c r="DO38" s="24">
        <f t="shared" si="33"/>
        <v>113517.73999999999</v>
      </c>
      <c r="DP38" s="24">
        <f t="shared" si="33"/>
        <v>155318.06</v>
      </c>
      <c r="DQ38" s="24">
        <f t="shared" si="33"/>
        <v>254871.12</v>
      </c>
      <c r="DR38" s="24">
        <f t="shared" si="33"/>
        <v>49596.43</v>
      </c>
      <c r="DS38" s="24">
        <f t="shared" si="33"/>
        <v>98972.540000000008</v>
      </c>
      <c r="DT38" s="24">
        <f t="shared" si="33"/>
        <v>92652.42</v>
      </c>
      <c r="DU38" s="24">
        <f t="shared" si="33"/>
        <v>60407.549999999996</v>
      </c>
      <c r="DV38" s="24">
        <f t="shared" si="33"/>
        <v>6030.22</v>
      </c>
      <c r="DW38" s="24">
        <f t="shared" si="33"/>
        <v>61501.91</v>
      </c>
      <c r="DX38" s="24">
        <f t="shared" si="33"/>
        <v>19212.379999999997</v>
      </c>
      <c r="DY38" s="24">
        <f t="shared" si="33"/>
        <v>17340.349999999999</v>
      </c>
      <c r="DZ38" s="24">
        <f t="shared" si="33"/>
        <v>9168.49</v>
      </c>
      <c r="EA38" s="24">
        <f t="shared" si="33"/>
        <v>47244.56</v>
      </c>
      <c r="EB38" s="24">
        <f t="shared" si="33"/>
        <v>247959.89</v>
      </c>
      <c r="EC38" s="24">
        <f t="shared" ref="EC38:GF38" si="34">MIN(EC36,EC37)</f>
        <v>78827.06</v>
      </c>
      <c r="ED38" s="24">
        <f t="shared" si="34"/>
        <v>98105.959999999992</v>
      </c>
      <c r="EE38" s="24">
        <f t="shared" si="34"/>
        <v>51836.729999999996</v>
      </c>
      <c r="EF38" s="24">
        <f t="shared" si="34"/>
        <v>221233.16</v>
      </c>
      <c r="EG38" s="24">
        <f t="shared" si="34"/>
        <v>30208.489999999998</v>
      </c>
      <c r="EH38" s="24">
        <f t="shared" si="34"/>
        <v>68420.78</v>
      </c>
      <c r="EI38" s="24">
        <f t="shared" si="34"/>
        <v>54600.94</v>
      </c>
      <c r="EJ38" s="24">
        <f t="shared" si="34"/>
        <v>18732.86</v>
      </c>
      <c r="EK38" s="24">
        <f t="shared" si="34"/>
        <v>1007828.6</v>
      </c>
      <c r="EL38" s="24">
        <f t="shared" si="34"/>
        <v>1099120.55</v>
      </c>
      <c r="EM38" s="24">
        <f t="shared" si="34"/>
        <v>83172.819999999992</v>
      </c>
      <c r="EN38" s="24">
        <f t="shared" si="34"/>
        <v>64549.43</v>
      </c>
      <c r="EO38" s="24">
        <f t="shared" si="34"/>
        <v>53845.47</v>
      </c>
      <c r="EP38" s="24">
        <f t="shared" si="34"/>
        <v>68059.3</v>
      </c>
      <c r="EQ38" s="24">
        <f t="shared" si="34"/>
        <v>45488</v>
      </c>
      <c r="ER38" s="24">
        <f t="shared" si="34"/>
        <v>61639.86</v>
      </c>
      <c r="ES38" s="24">
        <f t="shared" si="34"/>
        <v>290569.26</v>
      </c>
      <c r="ET38" s="24">
        <f t="shared" si="34"/>
        <v>108612.5</v>
      </c>
      <c r="EU38" s="24">
        <f t="shared" si="34"/>
        <v>59939.369999999995</v>
      </c>
      <c r="EV38" s="24">
        <f t="shared" si="34"/>
        <v>65611.599999999991</v>
      </c>
      <c r="EW38" s="24">
        <f t="shared" si="34"/>
        <v>95962.390000000014</v>
      </c>
      <c r="EX38" s="24">
        <f t="shared" si="34"/>
        <v>0</v>
      </c>
      <c r="EY38" s="24">
        <f t="shared" si="34"/>
        <v>52206.11</v>
      </c>
      <c r="EZ38" s="24">
        <f t="shared" si="34"/>
        <v>34413.82</v>
      </c>
      <c r="FA38" s="24">
        <f t="shared" si="34"/>
        <v>21917.66</v>
      </c>
      <c r="FB38" s="24">
        <f t="shared" si="34"/>
        <v>27218.73</v>
      </c>
      <c r="FC38" s="24">
        <f t="shared" si="34"/>
        <v>475052.09</v>
      </c>
      <c r="FD38" s="24">
        <f t="shared" si="34"/>
        <v>72423.489999999991</v>
      </c>
      <c r="FE38" s="24">
        <f t="shared" si="34"/>
        <v>457754.89</v>
      </c>
      <c r="FF38" s="24">
        <f t="shared" si="34"/>
        <v>101323.57999999999</v>
      </c>
      <c r="FG38" s="24">
        <f t="shared" si="34"/>
        <v>49873.47</v>
      </c>
      <c r="FH38" s="24">
        <f t="shared" si="34"/>
        <v>64162.38</v>
      </c>
      <c r="FI38" s="24">
        <f t="shared" si="34"/>
        <v>37364.31</v>
      </c>
      <c r="FJ38" s="24">
        <f t="shared" si="34"/>
        <v>59261.86</v>
      </c>
      <c r="FK38" s="24">
        <f t="shared" si="34"/>
        <v>249160.69</v>
      </c>
      <c r="FL38" s="24">
        <f t="shared" si="34"/>
        <v>149847.75</v>
      </c>
      <c r="FM38" s="24">
        <f t="shared" si="34"/>
        <v>441224.32</v>
      </c>
      <c r="FN38" s="24">
        <f t="shared" si="34"/>
        <v>640808.03</v>
      </c>
      <c r="FO38" s="24">
        <f t="shared" si="34"/>
        <v>395952.23</v>
      </c>
      <c r="FP38" s="24">
        <f t="shared" si="34"/>
        <v>1850001.87</v>
      </c>
      <c r="FQ38" s="24">
        <f t="shared" si="34"/>
        <v>187685</v>
      </c>
      <c r="FR38" s="24">
        <f t="shared" si="34"/>
        <v>303376.92</v>
      </c>
      <c r="FS38" s="24">
        <f t="shared" si="34"/>
        <v>210239.1</v>
      </c>
      <c r="FT38" s="24">
        <f t="shared" si="34"/>
        <v>54773.94</v>
      </c>
      <c r="FU38" s="24">
        <f t="shared" si="34"/>
        <v>53357.03</v>
      </c>
      <c r="FV38" s="24">
        <f t="shared" si="34"/>
        <v>53910.960000000006</v>
      </c>
      <c r="FW38" s="24">
        <f t="shared" si="34"/>
        <v>130183.19</v>
      </c>
      <c r="FX38" s="24">
        <f t="shared" si="34"/>
        <v>158959.10999999999</v>
      </c>
      <c r="FY38" s="24">
        <f t="shared" si="34"/>
        <v>66547.83</v>
      </c>
      <c r="FZ38" s="24">
        <f t="shared" si="34"/>
        <v>28290.15</v>
      </c>
      <c r="GA38" s="24">
        <f t="shared" si="34"/>
        <v>618787.29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105256165.06000003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678</v>
      </c>
      <c r="C39" s="49">
        <v>15</v>
      </c>
      <c r="D39" s="49"/>
      <c r="E39" s="51">
        <v>1024827.48</v>
      </c>
      <c r="F39" s="51">
        <v>3553920.9299999997</v>
      </c>
      <c r="G39" s="51">
        <v>758799.82000000007</v>
      </c>
      <c r="H39" s="51">
        <v>2571001.58</v>
      </c>
      <c r="I39" s="51">
        <v>190123.71</v>
      </c>
      <c r="J39" s="51">
        <v>108797.32999999999</v>
      </c>
      <c r="K39" s="51">
        <v>1099337.94</v>
      </c>
      <c r="L39" s="51">
        <v>196556.16</v>
      </c>
      <c r="M39" s="51">
        <v>51360.03</v>
      </c>
      <c r="N39" s="51">
        <v>250892.24</v>
      </c>
      <c r="O39" s="51">
        <v>296921.14999999997</v>
      </c>
      <c r="P39" s="51">
        <v>7637608.0199999996</v>
      </c>
      <c r="Q39" s="51">
        <v>1741840.24</v>
      </c>
      <c r="R39" s="51">
        <v>29542.22</v>
      </c>
      <c r="S39" s="51">
        <v>3110655.05</v>
      </c>
      <c r="T39" s="51">
        <v>102916.79999999999</v>
      </c>
      <c r="U39" s="51">
        <v>240221.12000000002</v>
      </c>
      <c r="V39" s="51">
        <v>48777.36</v>
      </c>
      <c r="W39" s="51">
        <v>20165.77</v>
      </c>
      <c r="X39" s="51">
        <v>38936.32</v>
      </c>
      <c r="Y39" s="51">
        <v>8921.86</v>
      </c>
      <c r="Z39" s="51">
        <v>16916.079999999998</v>
      </c>
      <c r="AA39" s="51">
        <v>32168.739999999998</v>
      </c>
      <c r="AB39" s="51">
        <v>49879.100000000006</v>
      </c>
      <c r="AC39" s="51">
        <v>3456018.87</v>
      </c>
      <c r="AD39" s="51">
        <v>5223669.32</v>
      </c>
      <c r="AE39" s="51">
        <v>163430.06</v>
      </c>
      <c r="AF39" s="51">
        <v>72809.06</v>
      </c>
      <c r="AG39" s="51">
        <v>73134.61</v>
      </c>
      <c r="AH39" s="51">
        <v>48929.539999999994</v>
      </c>
      <c r="AI39" s="51">
        <v>348404.35</v>
      </c>
      <c r="AJ39" s="51">
        <v>138300.16</v>
      </c>
      <c r="AK39" s="51">
        <v>51481.39</v>
      </c>
      <c r="AL39" s="51">
        <v>47682.09</v>
      </c>
      <c r="AM39" s="51">
        <v>65446.899999999994</v>
      </c>
      <c r="AN39" s="51">
        <v>42484.24</v>
      </c>
      <c r="AO39" s="51">
        <v>45883.229999999996</v>
      </c>
      <c r="AP39" s="51">
        <v>63985.07</v>
      </c>
      <c r="AQ39" s="51">
        <v>495354.64</v>
      </c>
      <c r="AR39" s="51">
        <v>9551049.6899999995</v>
      </c>
      <c r="AS39" s="51">
        <v>69153.31</v>
      </c>
      <c r="AT39" s="51">
        <v>7850849.5999999996</v>
      </c>
      <c r="AU39" s="51">
        <v>859065.29</v>
      </c>
      <c r="AV39" s="51">
        <v>342059.11</v>
      </c>
      <c r="AW39" s="51">
        <v>69826.84</v>
      </c>
      <c r="AX39" s="51">
        <v>102880.53</v>
      </c>
      <c r="AY39" s="51">
        <v>39372.949999999997</v>
      </c>
      <c r="AZ39" s="51">
        <v>13939.49</v>
      </c>
      <c r="BA39" s="51">
        <v>148773.62</v>
      </c>
      <c r="BB39" s="51">
        <v>1197511.27</v>
      </c>
      <c r="BC39" s="51">
        <v>1266616.03</v>
      </c>
      <c r="BD39" s="51">
        <v>1225727.71</v>
      </c>
      <c r="BE39" s="51">
        <v>1820145.3</v>
      </c>
      <c r="BF39" s="51">
        <v>105988.77</v>
      </c>
      <c r="BG39" s="51">
        <v>195620.34</v>
      </c>
      <c r="BH39" s="51">
        <v>2901621.37</v>
      </c>
      <c r="BI39" s="51">
        <v>248358.84</v>
      </c>
      <c r="BJ39" s="51">
        <v>152049.79999999999</v>
      </c>
      <c r="BK39" s="51">
        <v>129422.41</v>
      </c>
      <c r="BL39" s="51">
        <v>897043.44000000006</v>
      </c>
      <c r="BM39" s="51">
        <v>1638514.6199999999</v>
      </c>
      <c r="BN39" s="51">
        <v>44922.99</v>
      </c>
      <c r="BO39" s="51">
        <v>101414.03</v>
      </c>
      <c r="BP39" s="51">
        <v>239567.77000000002</v>
      </c>
      <c r="BQ39" s="51">
        <v>290675.18</v>
      </c>
      <c r="BR39" s="51">
        <v>86728.320000000007</v>
      </c>
      <c r="BS39" s="51">
        <v>626320.22</v>
      </c>
      <c r="BT39" s="51">
        <v>540255.96</v>
      </c>
      <c r="BU39" s="51">
        <v>108859.27</v>
      </c>
      <c r="BV39" s="51">
        <v>87777.63</v>
      </c>
      <c r="BW39" s="51">
        <v>51678.03</v>
      </c>
      <c r="BX39" s="51">
        <v>175263.95</v>
      </c>
      <c r="BY39" s="51">
        <v>200496.94</v>
      </c>
      <c r="BZ39" s="51">
        <v>283.5</v>
      </c>
      <c r="CA39" s="51">
        <v>110967.67999999999</v>
      </c>
      <c r="CB39" s="51">
        <v>14103.109999999999</v>
      </c>
      <c r="CC39" s="51">
        <v>64133.22</v>
      </c>
      <c r="CD39" s="51">
        <v>8316870.0899999999</v>
      </c>
      <c r="CE39" s="51">
        <v>52220.94</v>
      </c>
      <c r="CF39" s="51">
        <v>14430.73</v>
      </c>
      <c r="CG39" s="51">
        <v>68052.75</v>
      </c>
      <c r="CH39" s="51">
        <v>53375.53</v>
      </c>
      <c r="CI39" s="51">
        <v>40336.6</v>
      </c>
      <c r="CJ39" s="51">
        <v>21152.09</v>
      </c>
      <c r="CK39" s="51">
        <v>77935.75</v>
      </c>
      <c r="CL39" s="51">
        <v>123349.89</v>
      </c>
      <c r="CM39" s="51">
        <v>610465.9</v>
      </c>
      <c r="CN39" s="51">
        <v>267644.52</v>
      </c>
      <c r="CO39" s="51">
        <v>183918.58000000002</v>
      </c>
      <c r="CP39" s="51">
        <v>3016013.91</v>
      </c>
      <c r="CQ39" s="51">
        <v>1918680.46</v>
      </c>
      <c r="CR39" s="51">
        <v>170183.83000000002</v>
      </c>
      <c r="CS39" s="51">
        <v>118273.95999999999</v>
      </c>
      <c r="CT39" s="51">
        <v>81333.3</v>
      </c>
      <c r="CU39" s="51">
        <v>63956.35</v>
      </c>
      <c r="CV39" s="51">
        <v>29417.29</v>
      </c>
      <c r="CW39" s="51">
        <v>45581.18</v>
      </c>
      <c r="CX39" s="51">
        <v>35154.239999999998</v>
      </c>
      <c r="CY39" s="51">
        <v>41015.96</v>
      </c>
      <c r="CZ39" s="51">
        <v>61773.59</v>
      </c>
      <c r="DA39" s="51">
        <v>52427.32</v>
      </c>
      <c r="DB39" s="51">
        <v>229787.58000000002</v>
      </c>
      <c r="DC39" s="51">
        <v>52118.92</v>
      </c>
      <c r="DD39" s="51">
        <v>52180.61</v>
      </c>
      <c r="DE39" s="51">
        <v>67303.149999999994</v>
      </c>
      <c r="DF39" s="51">
        <v>15529.489999999998</v>
      </c>
      <c r="DG39" s="51">
        <v>32810.9</v>
      </c>
      <c r="DH39" s="51">
        <v>2418948.63</v>
      </c>
      <c r="DI39" s="51">
        <v>34556.81</v>
      </c>
      <c r="DJ39" s="51">
        <v>263305.76</v>
      </c>
      <c r="DK39" s="51">
        <v>447246.9</v>
      </c>
      <c r="DL39" s="51">
        <v>87183.83</v>
      </c>
      <c r="DM39" s="51">
        <v>38210.979999999996</v>
      </c>
      <c r="DN39" s="51">
        <v>596909.34</v>
      </c>
      <c r="DO39" s="51">
        <v>78727.429999999993</v>
      </c>
      <c r="DP39" s="51">
        <v>144558.26999999999</v>
      </c>
      <c r="DQ39" s="51">
        <v>265365.03000000003</v>
      </c>
      <c r="DR39" s="51">
        <v>50814.520000000004</v>
      </c>
      <c r="DS39" s="51">
        <v>95068.98000000001</v>
      </c>
      <c r="DT39" s="51">
        <v>95178.64</v>
      </c>
      <c r="DU39" s="51">
        <v>55908.84</v>
      </c>
      <c r="DV39" s="51">
        <v>4435.33</v>
      </c>
      <c r="DW39" s="51">
        <v>58829.09</v>
      </c>
      <c r="DX39" s="51">
        <v>15151.81</v>
      </c>
      <c r="DY39" s="51">
        <v>25457.66</v>
      </c>
      <c r="DZ39" s="51">
        <v>9818.65</v>
      </c>
      <c r="EA39" s="51">
        <v>49223.5</v>
      </c>
      <c r="EB39" s="51">
        <v>285001.8</v>
      </c>
      <c r="EC39" s="51">
        <v>75262.510000000009</v>
      </c>
      <c r="ED39" s="51">
        <v>103000.86</v>
      </c>
      <c r="EE39" s="51">
        <v>65837.600000000006</v>
      </c>
      <c r="EF39" s="51">
        <v>275125.27</v>
      </c>
      <c r="EG39" s="51">
        <v>29658.49</v>
      </c>
      <c r="EH39" s="51">
        <v>68344</v>
      </c>
      <c r="EI39" s="51">
        <v>51493.08</v>
      </c>
      <c r="EJ39" s="51">
        <v>24747.11</v>
      </c>
      <c r="EK39" s="51">
        <v>1090722.54</v>
      </c>
      <c r="EL39" s="51">
        <v>996814.15</v>
      </c>
      <c r="EM39" s="51">
        <v>66469.010000000009</v>
      </c>
      <c r="EN39" s="51">
        <v>59569.35</v>
      </c>
      <c r="EO39" s="51">
        <v>71022.240000000005</v>
      </c>
      <c r="EP39" s="51">
        <v>68910.89</v>
      </c>
      <c r="EQ39" s="51">
        <v>43241.759999999995</v>
      </c>
      <c r="ER39" s="51">
        <v>52873.520000000004</v>
      </c>
      <c r="ES39" s="51">
        <v>256368.07</v>
      </c>
      <c r="ET39" s="51">
        <v>68994.28</v>
      </c>
      <c r="EU39" s="51">
        <v>42428.34</v>
      </c>
      <c r="EV39" s="51">
        <v>59581.04</v>
      </c>
      <c r="EW39" s="51">
        <v>72677.47</v>
      </c>
      <c r="EX39" s="51">
        <v>0</v>
      </c>
      <c r="EY39" s="51">
        <v>32818.61</v>
      </c>
      <c r="EZ39" s="51">
        <v>31094.400000000001</v>
      </c>
      <c r="FA39" s="51">
        <v>19231.939999999999</v>
      </c>
      <c r="FB39" s="51">
        <v>19722.98</v>
      </c>
      <c r="FC39" s="51">
        <v>481431.57</v>
      </c>
      <c r="FD39" s="51">
        <v>92594.97</v>
      </c>
      <c r="FE39" s="51">
        <v>452013.06999999995</v>
      </c>
      <c r="FF39" s="51">
        <v>90755.81</v>
      </c>
      <c r="FG39" s="51">
        <v>45845.630000000005</v>
      </c>
      <c r="FH39" s="51">
        <v>43851.85</v>
      </c>
      <c r="FI39" s="51">
        <v>37160.76</v>
      </c>
      <c r="FJ39" s="51">
        <v>53491.53</v>
      </c>
      <c r="FK39" s="51">
        <v>199199.63</v>
      </c>
      <c r="FL39" s="51">
        <v>148462.99</v>
      </c>
      <c r="FM39" s="51">
        <v>425693.04</v>
      </c>
      <c r="FN39" s="51">
        <v>481830.23</v>
      </c>
      <c r="FO39" s="51">
        <v>378294.69</v>
      </c>
      <c r="FP39" s="51">
        <v>1653795.09</v>
      </c>
      <c r="FQ39" s="51">
        <v>205792.5</v>
      </c>
      <c r="FR39" s="51">
        <v>327140.02</v>
      </c>
      <c r="FS39" s="51">
        <v>200453.59000000003</v>
      </c>
      <c r="FT39" s="51">
        <v>50949.45</v>
      </c>
      <c r="FU39" s="51">
        <v>62751.199999999997</v>
      </c>
      <c r="FV39" s="51">
        <v>43884.179999999993</v>
      </c>
      <c r="FW39" s="51">
        <v>142111.92000000001</v>
      </c>
      <c r="FX39" s="51">
        <v>162541.13</v>
      </c>
      <c r="FY39" s="51">
        <v>84859.41</v>
      </c>
      <c r="FZ39" s="51">
        <v>28597.86</v>
      </c>
      <c r="GA39" s="51">
        <v>594685.58000000007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98354533.13000001</v>
      </c>
      <c r="GI39" s="34"/>
      <c r="GJ39" s="38" t="s">
        <v>564</v>
      </c>
      <c r="GK39" s="55">
        <f>GK37-GK38</f>
        <v>59702367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679</v>
      </c>
      <c r="C40" s="16">
        <v>16</v>
      </c>
      <c r="E40" s="24">
        <f>MAX(E38,E39)</f>
        <v>1024827.48</v>
      </c>
      <c r="F40" s="24">
        <f t="shared" ref="F40:BQ40" si="35">MAX(F38,F39)</f>
        <v>3709705.5999999996</v>
      </c>
      <c r="G40" s="24">
        <f t="shared" si="35"/>
        <v>758799.82000000007</v>
      </c>
      <c r="H40" s="24">
        <f t="shared" si="35"/>
        <v>2571001.58</v>
      </c>
      <c r="I40" s="24">
        <f t="shared" si="35"/>
        <v>192812.59999999998</v>
      </c>
      <c r="J40" s="24">
        <f t="shared" si="35"/>
        <v>130830.5</v>
      </c>
      <c r="K40" s="24">
        <f t="shared" si="35"/>
        <v>1099337.94</v>
      </c>
      <c r="L40" s="24">
        <f t="shared" si="35"/>
        <v>222731.22</v>
      </c>
      <c r="M40" s="24">
        <f t="shared" si="35"/>
        <v>51360.03</v>
      </c>
      <c r="N40" s="24">
        <f t="shared" si="35"/>
        <v>281425.01</v>
      </c>
      <c r="O40" s="24">
        <f t="shared" si="35"/>
        <v>296921.14999999997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292939.32</v>
      </c>
      <c r="V40" s="24">
        <f t="shared" si="35"/>
        <v>48777.36</v>
      </c>
      <c r="W40" s="24">
        <f t="shared" si="35"/>
        <v>20165.77</v>
      </c>
      <c r="X40" s="24">
        <f t="shared" si="35"/>
        <v>40025.839999999997</v>
      </c>
      <c r="Y40" s="24">
        <f t="shared" si="35"/>
        <v>8921.86</v>
      </c>
      <c r="Z40" s="24">
        <f t="shared" si="35"/>
        <v>16916.079999999998</v>
      </c>
      <c r="AA40" s="24">
        <f t="shared" si="35"/>
        <v>37862.239999999998</v>
      </c>
      <c r="AB40" s="24">
        <f t="shared" si="35"/>
        <v>49879.100000000006</v>
      </c>
      <c r="AC40" s="24">
        <f t="shared" si="35"/>
        <v>3609541.1100000003</v>
      </c>
      <c r="AD40" s="24">
        <f t="shared" si="35"/>
        <v>5736545.5200000005</v>
      </c>
      <c r="AE40" s="24">
        <f t="shared" si="35"/>
        <v>163430.06</v>
      </c>
      <c r="AF40" s="24">
        <f t="shared" si="35"/>
        <v>79532.78</v>
      </c>
      <c r="AG40" s="24">
        <f t="shared" si="35"/>
        <v>77831</v>
      </c>
      <c r="AH40" s="24">
        <f t="shared" si="35"/>
        <v>48929.539999999994</v>
      </c>
      <c r="AI40" s="24">
        <f t="shared" si="35"/>
        <v>348404.35</v>
      </c>
      <c r="AJ40" s="24">
        <f t="shared" si="35"/>
        <v>138300.16</v>
      </c>
      <c r="AK40" s="24">
        <f t="shared" si="35"/>
        <v>51481.39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63849.1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495354.64</v>
      </c>
      <c r="AR40" s="24">
        <f t="shared" si="35"/>
        <v>11004775.109999999</v>
      </c>
      <c r="AS40" s="24">
        <f t="shared" si="35"/>
        <v>69153.31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372861.99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21971.82</v>
      </c>
      <c r="BA40" s="24">
        <f t="shared" si="35"/>
        <v>148773.62</v>
      </c>
      <c r="BB40" s="24">
        <f t="shared" si="35"/>
        <v>1230955.1099999999</v>
      </c>
      <c r="BC40" s="24">
        <f t="shared" si="35"/>
        <v>1287648.1099999999</v>
      </c>
      <c r="BD40" s="24">
        <f t="shared" si="35"/>
        <v>1251206.53</v>
      </c>
      <c r="BE40" s="24">
        <f t="shared" si="35"/>
        <v>2109939.38</v>
      </c>
      <c r="BF40" s="24">
        <f t="shared" si="35"/>
        <v>105988.77</v>
      </c>
      <c r="BG40" s="24">
        <f t="shared" si="35"/>
        <v>202253.63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152049.79999999999</v>
      </c>
      <c r="BK40" s="24">
        <f t="shared" si="35"/>
        <v>143585.72999999998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101414.03</v>
      </c>
      <c r="BP40" s="24">
        <f t="shared" si="35"/>
        <v>262951.02</v>
      </c>
      <c r="BQ40" s="24">
        <f t="shared" si="35"/>
        <v>308680.13</v>
      </c>
      <c r="BR40" s="24">
        <f t="shared" ref="BR40:EC40" si="36">MAX(BR38,BR39)</f>
        <v>86728.320000000007</v>
      </c>
      <c r="BS40" s="24">
        <f t="shared" si="36"/>
        <v>634706.24</v>
      </c>
      <c r="BT40" s="24">
        <f t="shared" si="36"/>
        <v>540255.96</v>
      </c>
      <c r="BU40" s="24">
        <f t="shared" si="36"/>
        <v>108859.27</v>
      </c>
      <c r="BV40" s="24">
        <f t="shared" si="36"/>
        <v>87777.63</v>
      </c>
      <c r="BW40" s="24">
        <f t="shared" si="36"/>
        <v>105023.8</v>
      </c>
      <c r="BX40" s="24">
        <f t="shared" si="36"/>
        <v>175263.95</v>
      </c>
      <c r="BY40" s="24">
        <f t="shared" si="36"/>
        <v>276911.83</v>
      </c>
      <c r="BZ40" s="24">
        <f t="shared" si="36"/>
        <v>283.5</v>
      </c>
      <c r="CA40" s="24">
        <f t="shared" si="36"/>
        <v>110967.67999999999</v>
      </c>
      <c r="CB40" s="24">
        <f t="shared" si="36"/>
        <v>14103.109999999999</v>
      </c>
      <c r="CC40" s="24">
        <f t="shared" si="36"/>
        <v>64133.22</v>
      </c>
      <c r="CD40" s="24">
        <f t="shared" si="36"/>
        <v>8830880.0800000001</v>
      </c>
      <c r="CE40" s="24">
        <f t="shared" si="36"/>
        <v>52220.94</v>
      </c>
      <c r="CF40" s="24">
        <f t="shared" si="36"/>
        <v>19190.05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40336.6</v>
      </c>
      <c r="CJ40" s="24">
        <f t="shared" si="36"/>
        <v>21152.09</v>
      </c>
      <c r="CK40" s="24">
        <f t="shared" si="36"/>
        <v>77935.75</v>
      </c>
      <c r="CL40" s="24">
        <f t="shared" si="36"/>
        <v>133778.01999999999</v>
      </c>
      <c r="CM40" s="24">
        <f t="shared" si="36"/>
        <v>729082.34</v>
      </c>
      <c r="CN40" s="24">
        <f t="shared" si="36"/>
        <v>267644.52</v>
      </c>
      <c r="CO40" s="24">
        <f t="shared" si="36"/>
        <v>183918.58000000002</v>
      </c>
      <c r="CP40" s="24">
        <f t="shared" si="36"/>
        <v>3375894.73</v>
      </c>
      <c r="CQ40" s="24">
        <f t="shared" si="36"/>
        <v>1918680.46</v>
      </c>
      <c r="CR40" s="24">
        <f t="shared" si="36"/>
        <v>170183.83000000002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29417.29</v>
      </c>
      <c r="CW40" s="24">
        <f t="shared" si="36"/>
        <v>45581.18</v>
      </c>
      <c r="CX40" s="24">
        <f t="shared" si="36"/>
        <v>35154.239999999998</v>
      </c>
      <c r="CY40" s="24">
        <f t="shared" si="36"/>
        <v>45819.42</v>
      </c>
      <c r="CZ40" s="24">
        <f t="shared" si="36"/>
        <v>82605.75</v>
      </c>
      <c r="DA40" s="24">
        <f t="shared" si="36"/>
        <v>52427.32</v>
      </c>
      <c r="DB40" s="24">
        <f t="shared" si="36"/>
        <v>229787.58000000002</v>
      </c>
      <c r="DC40" s="24">
        <f t="shared" si="36"/>
        <v>52118.92</v>
      </c>
      <c r="DD40" s="24">
        <f t="shared" si="36"/>
        <v>52180.61</v>
      </c>
      <c r="DE40" s="24">
        <f t="shared" si="36"/>
        <v>67303.149999999994</v>
      </c>
      <c r="DF40" s="24">
        <f t="shared" si="36"/>
        <v>15529.489999999998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34556.81</v>
      </c>
      <c r="DJ40" s="24">
        <f t="shared" si="36"/>
        <v>294558.17000000004</v>
      </c>
      <c r="DK40" s="24">
        <f t="shared" si="36"/>
        <v>447246.9</v>
      </c>
      <c r="DL40" s="24">
        <f t="shared" si="36"/>
        <v>92809.540000000008</v>
      </c>
      <c r="DM40" s="24">
        <f t="shared" si="36"/>
        <v>38210.979999999996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155318.06</v>
      </c>
      <c r="DQ40" s="24">
        <f t="shared" si="36"/>
        <v>265365.03000000003</v>
      </c>
      <c r="DR40" s="24">
        <f t="shared" si="36"/>
        <v>50814.520000000004</v>
      </c>
      <c r="DS40" s="24">
        <f t="shared" si="36"/>
        <v>98972.540000000008</v>
      </c>
      <c r="DT40" s="24">
        <f t="shared" si="36"/>
        <v>95178.64</v>
      </c>
      <c r="DU40" s="24">
        <f t="shared" si="36"/>
        <v>60407.549999999996</v>
      </c>
      <c r="DV40" s="24">
        <f t="shared" si="36"/>
        <v>6030.22</v>
      </c>
      <c r="DW40" s="24">
        <f t="shared" si="36"/>
        <v>61501.91</v>
      </c>
      <c r="DX40" s="24">
        <f t="shared" si="36"/>
        <v>19212.379999999997</v>
      </c>
      <c r="DY40" s="24">
        <f t="shared" si="36"/>
        <v>25457.66</v>
      </c>
      <c r="DZ40" s="24">
        <f t="shared" si="36"/>
        <v>9818.65</v>
      </c>
      <c r="EA40" s="24">
        <f t="shared" si="36"/>
        <v>49223.5</v>
      </c>
      <c r="EB40" s="24">
        <f t="shared" si="36"/>
        <v>285001.8</v>
      </c>
      <c r="EC40" s="24">
        <f t="shared" si="36"/>
        <v>78827.06</v>
      </c>
      <c r="ED40" s="24">
        <f t="shared" ref="ED40:GF40" si="37">MAX(ED38,ED39)</f>
        <v>103000.86</v>
      </c>
      <c r="EE40" s="24">
        <f t="shared" si="37"/>
        <v>65837.600000000006</v>
      </c>
      <c r="EF40" s="24">
        <f t="shared" si="37"/>
        <v>275125.27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54600.94</v>
      </c>
      <c r="EJ40" s="24">
        <f t="shared" si="37"/>
        <v>24747.11</v>
      </c>
      <c r="EK40" s="24">
        <f t="shared" si="37"/>
        <v>1090722.54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71022.240000000005</v>
      </c>
      <c r="EP40" s="24">
        <f t="shared" si="37"/>
        <v>68910.89</v>
      </c>
      <c r="EQ40" s="24">
        <f t="shared" si="37"/>
        <v>45488</v>
      </c>
      <c r="ER40" s="24">
        <f t="shared" si="37"/>
        <v>61639.86</v>
      </c>
      <c r="ES40" s="24">
        <f t="shared" si="37"/>
        <v>290569.26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65611.599999999991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27218.73</v>
      </c>
      <c r="FC40" s="24">
        <f t="shared" si="37"/>
        <v>481431.57</v>
      </c>
      <c r="FD40" s="24">
        <f t="shared" si="37"/>
        <v>92594.97</v>
      </c>
      <c r="FE40" s="24">
        <f t="shared" si="37"/>
        <v>457754.89</v>
      </c>
      <c r="FF40" s="24">
        <f t="shared" si="37"/>
        <v>101323.57999999999</v>
      </c>
      <c r="FG40" s="24">
        <f t="shared" si="37"/>
        <v>49873.47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149847.75</v>
      </c>
      <c r="FM40" s="24">
        <f t="shared" si="37"/>
        <v>441224.32</v>
      </c>
      <c r="FN40" s="24">
        <f t="shared" si="37"/>
        <v>640808.03</v>
      </c>
      <c r="FO40" s="24">
        <f t="shared" si="37"/>
        <v>395952.23</v>
      </c>
      <c r="FP40" s="24">
        <f t="shared" si="37"/>
        <v>1850001.87</v>
      </c>
      <c r="FQ40" s="24">
        <f t="shared" si="37"/>
        <v>205792.5</v>
      </c>
      <c r="FR40" s="24">
        <f t="shared" si="37"/>
        <v>327140.02</v>
      </c>
      <c r="FS40" s="24">
        <f t="shared" si="37"/>
        <v>210239.1</v>
      </c>
      <c r="FT40" s="24">
        <f t="shared" si="37"/>
        <v>54773.94</v>
      </c>
      <c r="FU40" s="24">
        <f t="shared" si="37"/>
        <v>62751.199999999997</v>
      </c>
      <c r="FV40" s="24">
        <f t="shared" si="37"/>
        <v>53910.960000000006</v>
      </c>
      <c r="FW40" s="24">
        <f t="shared" si="37"/>
        <v>142111.92000000001</v>
      </c>
      <c r="FX40" s="24">
        <f t="shared" si="37"/>
        <v>162541.13</v>
      </c>
      <c r="FY40" s="24">
        <f t="shared" si="37"/>
        <v>84859.41</v>
      </c>
      <c r="FZ40" s="24">
        <f t="shared" si="37"/>
        <v>28597.86</v>
      </c>
      <c r="GA40" s="24">
        <f t="shared" si="37"/>
        <v>618787.29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106300815.17999995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680</v>
      </c>
      <c r="C42" s="90">
        <v>18</v>
      </c>
      <c r="D42" s="90"/>
      <c r="E42" s="92">
        <f t="shared" ref="E42:BP42" si="44">+E40+E41</f>
        <v>1024827.48</v>
      </c>
      <c r="F42" s="92">
        <f t="shared" si="44"/>
        <v>3709705.5999999996</v>
      </c>
      <c r="G42" s="92">
        <f t="shared" si="44"/>
        <v>758799.82000000007</v>
      </c>
      <c r="H42" s="92">
        <f t="shared" si="44"/>
        <v>2571001.58</v>
      </c>
      <c r="I42" s="92">
        <f t="shared" si="44"/>
        <v>192812.59999999998</v>
      </c>
      <c r="J42" s="92">
        <f t="shared" si="44"/>
        <v>130830.5</v>
      </c>
      <c r="K42" s="92">
        <f t="shared" si="44"/>
        <v>1099337.94</v>
      </c>
      <c r="L42" s="92">
        <f t="shared" si="44"/>
        <v>222731.22</v>
      </c>
      <c r="M42" s="92">
        <f t="shared" si="44"/>
        <v>51360.03</v>
      </c>
      <c r="N42" s="92">
        <f t="shared" si="44"/>
        <v>281425.01</v>
      </c>
      <c r="O42" s="92">
        <f t="shared" si="44"/>
        <v>296921.14999999997</v>
      </c>
      <c r="P42" s="92">
        <f t="shared" si="44"/>
        <v>7983757.79</v>
      </c>
      <c r="Q42" s="92">
        <f t="shared" si="44"/>
        <v>2287697.16</v>
      </c>
      <c r="R42" s="92">
        <f t="shared" si="44"/>
        <v>31699.43</v>
      </c>
      <c r="S42" s="92">
        <f t="shared" si="44"/>
        <v>3202855.98</v>
      </c>
      <c r="T42" s="92">
        <f t="shared" si="44"/>
        <v>124794.20999999999</v>
      </c>
      <c r="U42" s="92">
        <f t="shared" si="44"/>
        <v>292939.32</v>
      </c>
      <c r="V42" s="92">
        <f t="shared" si="44"/>
        <v>48777.36</v>
      </c>
      <c r="W42" s="92">
        <f t="shared" si="44"/>
        <v>20165.77</v>
      </c>
      <c r="X42" s="92">
        <f t="shared" si="44"/>
        <v>40025.839999999997</v>
      </c>
      <c r="Y42" s="92">
        <f t="shared" si="44"/>
        <v>8921.86</v>
      </c>
      <c r="Z42" s="92">
        <f t="shared" si="44"/>
        <v>16916.079999999998</v>
      </c>
      <c r="AA42" s="92">
        <f t="shared" si="44"/>
        <v>37862.239999999998</v>
      </c>
      <c r="AB42" s="92">
        <f t="shared" si="44"/>
        <v>49879.100000000006</v>
      </c>
      <c r="AC42" s="92">
        <f t="shared" si="44"/>
        <v>3609541.1100000003</v>
      </c>
      <c r="AD42" s="92">
        <f t="shared" si="44"/>
        <v>5736545.5200000005</v>
      </c>
      <c r="AE42" s="92">
        <f t="shared" si="44"/>
        <v>163430.06</v>
      </c>
      <c r="AF42" s="92">
        <f t="shared" si="44"/>
        <v>79532.78</v>
      </c>
      <c r="AG42" s="92">
        <f t="shared" si="44"/>
        <v>77831</v>
      </c>
      <c r="AH42" s="92">
        <f t="shared" si="44"/>
        <v>48929.539999999994</v>
      </c>
      <c r="AI42" s="92">
        <f t="shared" si="44"/>
        <v>348404.35</v>
      </c>
      <c r="AJ42" s="92">
        <f t="shared" si="44"/>
        <v>138300.16</v>
      </c>
      <c r="AK42" s="92">
        <f t="shared" si="44"/>
        <v>51481.39</v>
      </c>
      <c r="AL42" s="92">
        <f t="shared" si="44"/>
        <v>69446.26999999999</v>
      </c>
      <c r="AM42" s="92">
        <f t="shared" si="44"/>
        <v>77149.239999999991</v>
      </c>
      <c r="AN42" s="92">
        <f t="shared" si="44"/>
        <v>63849.1</v>
      </c>
      <c r="AO42" s="92">
        <f t="shared" si="44"/>
        <v>48163.59</v>
      </c>
      <c r="AP42" s="92">
        <f t="shared" si="44"/>
        <v>72263.199999999997</v>
      </c>
      <c r="AQ42" s="92">
        <f t="shared" si="44"/>
        <v>495354.64</v>
      </c>
      <c r="AR42" s="92">
        <f t="shared" si="44"/>
        <v>11004775.109999999</v>
      </c>
      <c r="AS42" s="92">
        <f t="shared" si="44"/>
        <v>69153.31</v>
      </c>
      <c r="AT42" s="92">
        <f t="shared" si="44"/>
        <v>8895141.5199999996</v>
      </c>
      <c r="AU42" s="92">
        <f t="shared" si="44"/>
        <v>1173246.46</v>
      </c>
      <c r="AV42" s="92">
        <f t="shared" si="44"/>
        <v>372861.99</v>
      </c>
      <c r="AW42" s="92">
        <f t="shared" si="44"/>
        <v>88546.46</v>
      </c>
      <c r="AX42" s="92">
        <f t="shared" si="44"/>
        <v>104727.11000000002</v>
      </c>
      <c r="AY42" s="92">
        <f t="shared" si="44"/>
        <v>44212.06</v>
      </c>
      <c r="AZ42" s="92">
        <f t="shared" si="44"/>
        <v>21971.82</v>
      </c>
      <c r="BA42" s="92">
        <f t="shared" si="44"/>
        <v>148773.62</v>
      </c>
      <c r="BB42" s="92">
        <f t="shared" si="44"/>
        <v>1230955.1099999999</v>
      </c>
      <c r="BC42" s="92">
        <f t="shared" si="44"/>
        <v>1287648.1099999999</v>
      </c>
      <c r="BD42" s="92">
        <f t="shared" si="44"/>
        <v>1251206.53</v>
      </c>
      <c r="BE42" s="92">
        <f t="shared" si="44"/>
        <v>2109939.38</v>
      </c>
      <c r="BF42" s="92">
        <f t="shared" si="44"/>
        <v>105988.77</v>
      </c>
      <c r="BG42" s="92">
        <f t="shared" si="44"/>
        <v>202253.63</v>
      </c>
      <c r="BH42" s="92">
        <f t="shared" si="44"/>
        <v>3030434.0599999996</v>
      </c>
      <c r="BI42" s="92">
        <f t="shared" si="44"/>
        <v>303826.39</v>
      </c>
      <c r="BJ42" s="92">
        <f t="shared" si="44"/>
        <v>152049.79999999999</v>
      </c>
      <c r="BK42" s="92">
        <f t="shared" si="44"/>
        <v>143585.72999999998</v>
      </c>
      <c r="BL42" s="92">
        <f t="shared" si="44"/>
        <v>970628.27</v>
      </c>
      <c r="BM42" s="92">
        <f t="shared" si="44"/>
        <v>1711385.72</v>
      </c>
      <c r="BN42" s="92">
        <f t="shared" si="44"/>
        <v>49132.54</v>
      </c>
      <c r="BO42" s="92">
        <f t="shared" si="44"/>
        <v>101414.03</v>
      </c>
      <c r="BP42" s="92">
        <f t="shared" si="44"/>
        <v>262951.02</v>
      </c>
      <c r="BQ42" s="92">
        <f t="shared" ref="BQ42:EB42" si="45">+BQ40+BQ41</f>
        <v>308680.13</v>
      </c>
      <c r="BR42" s="92">
        <f t="shared" si="45"/>
        <v>86728.320000000007</v>
      </c>
      <c r="BS42" s="92">
        <f t="shared" si="45"/>
        <v>634706.24</v>
      </c>
      <c r="BT42" s="92">
        <f t="shared" si="45"/>
        <v>540255.96</v>
      </c>
      <c r="BU42" s="92">
        <f t="shared" si="45"/>
        <v>108859.27</v>
      </c>
      <c r="BV42" s="92">
        <f t="shared" si="45"/>
        <v>87777.63</v>
      </c>
      <c r="BW42" s="92">
        <f t="shared" si="45"/>
        <v>105023.8</v>
      </c>
      <c r="BX42" s="92">
        <f t="shared" si="45"/>
        <v>175263.95</v>
      </c>
      <c r="BY42" s="92">
        <f t="shared" si="45"/>
        <v>276911.83</v>
      </c>
      <c r="BZ42" s="92">
        <f t="shared" si="45"/>
        <v>283.5</v>
      </c>
      <c r="CA42" s="92">
        <f t="shared" si="45"/>
        <v>110967.67999999999</v>
      </c>
      <c r="CB42" s="92">
        <f t="shared" si="45"/>
        <v>14103.109999999999</v>
      </c>
      <c r="CC42" s="92">
        <f t="shared" si="45"/>
        <v>64133.22</v>
      </c>
      <c r="CD42" s="92">
        <f t="shared" si="45"/>
        <v>8830880.0800000001</v>
      </c>
      <c r="CE42" s="92">
        <f t="shared" si="45"/>
        <v>52220.94</v>
      </c>
      <c r="CF42" s="92">
        <f t="shared" si="45"/>
        <v>19190.05</v>
      </c>
      <c r="CG42" s="92">
        <f t="shared" si="45"/>
        <v>73971.17</v>
      </c>
      <c r="CH42" s="92">
        <f t="shared" si="45"/>
        <v>55573.649999999994</v>
      </c>
      <c r="CI42" s="92">
        <f t="shared" si="45"/>
        <v>40336.6</v>
      </c>
      <c r="CJ42" s="92">
        <f t="shared" si="45"/>
        <v>21152.09</v>
      </c>
      <c r="CK42" s="92">
        <f t="shared" si="45"/>
        <v>77935.75</v>
      </c>
      <c r="CL42" s="92">
        <f t="shared" si="45"/>
        <v>133778.01999999999</v>
      </c>
      <c r="CM42" s="92">
        <f t="shared" si="45"/>
        <v>729082.34</v>
      </c>
      <c r="CN42" s="92">
        <f t="shared" si="45"/>
        <v>267644.52</v>
      </c>
      <c r="CO42" s="92">
        <f t="shared" si="45"/>
        <v>183918.58000000002</v>
      </c>
      <c r="CP42" s="92">
        <f t="shared" si="45"/>
        <v>3375894.73</v>
      </c>
      <c r="CQ42" s="92">
        <f t="shared" si="45"/>
        <v>1918680.46</v>
      </c>
      <c r="CR42" s="92">
        <f t="shared" si="45"/>
        <v>170183.83000000002</v>
      </c>
      <c r="CS42" s="92">
        <f t="shared" si="45"/>
        <v>122594.31999999999</v>
      </c>
      <c r="CT42" s="92">
        <f t="shared" si="45"/>
        <v>83244.23</v>
      </c>
      <c r="CU42" s="92">
        <f t="shared" si="45"/>
        <v>74328.14</v>
      </c>
      <c r="CV42" s="92">
        <f t="shared" si="45"/>
        <v>29417.29</v>
      </c>
      <c r="CW42" s="92">
        <f t="shared" si="45"/>
        <v>45581.18</v>
      </c>
      <c r="CX42" s="92">
        <f t="shared" si="45"/>
        <v>35154.239999999998</v>
      </c>
      <c r="CY42" s="92">
        <f t="shared" si="45"/>
        <v>45819.42</v>
      </c>
      <c r="CZ42" s="92">
        <f t="shared" si="45"/>
        <v>82605.75</v>
      </c>
      <c r="DA42" s="92">
        <f t="shared" si="45"/>
        <v>52427.32</v>
      </c>
      <c r="DB42" s="92">
        <f t="shared" si="45"/>
        <v>229787.58000000002</v>
      </c>
      <c r="DC42" s="92">
        <f t="shared" si="45"/>
        <v>52118.92</v>
      </c>
      <c r="DD42" s="92">
        <f t="shared" si="45"/>
        <v>52180.61</v>
      </c>
      <c r="DE42" s="92">
        <f t="shared" si="45"/>
        <v>67303.149999999994</v>
      </c>
      <c r="DF42" s="92">
        <f t="shared" si="45"/>
        <v>15529.489999999998</v>
      </c>
      <c r="DG42" s="92">
        <f t="shared" si="45"/>
        <v>36581.240000000005</v>
      </c>
      <c r="DH42" s="92">
        <f t="shared" si="45"/>
        <v>2532436.15</v>
      </c>
      <c r="DI42" s="92">
        <f t="shared" si="45"/>
        <v>34556.81</v>
      </c>
      <c r="DJ42" s="92">
        <f t="shared" si="45"/>
        <v>294558.17000000004</v>
      </c>
      <c r="DK42" s="92">
        <f t="shared" si="45"/>
        <v>447246.9</v>
      </c>
      <c r="DL42" s="92">
        <f t="shared" si="45"/>
        <v>92809.540000000008</v>
      </c>
      <c r="DM42" s="92">
        <f t="shared" si="45"/>
        <v>38210.979999999996</v>
      </c>
      <c r="DN42" s="92">
        <f t="shared" si="45"/>
        <v>609177.4</v>
      </c>
      <c r="DO42" s="92">
        <f t="shared" si="45"/>
        <v>113517.73999999999</v>
      </c>
      <c r="DP42" s="92">
        <f t="shared" si="45"/>
        <v>155318.06</v>
      </c>
      <c r="DQ42" s="92">
        <f t="shared" si="45"/>
        <v>265365.03000000003</v>
      </c>
      <c r="DR42" s="92">
        <f t="shared" si="45"/>
        <v>50814.520000000004</v>
      </c>
      <c r="DS42" s="92">
        <f t="shared" si="45"/>
        <v>98972.540000000008</v>
      </c>
      <c r="DT42" s="92">
        <f t="shared" si="45"/>
        <v>95178.64</v>
      </c>
      <c r="DU42" s="92">
        <f t="shared" si="45"/>
        <v>60407.549999999996</v>
      </c>
      <c r="DV42" s="92">
        <f t="shared" si="45"/>
        <v>6030.22</v>
      </c>
      <c r="DW42" s="92">
        <f t="shared" si="45"/>
        <v>61501.91</v>
      </c>
      <c r="DX42" s="92">
        <f t="shared" si="45"/>
        <v>19212.379999999997</v>
      </c>
      <c r="DY42" s="92">
        <f t="shared" si="45"/>
        <v>25457.66</v>
      </c>
      <c r="DZ42" s="92">
        <f t="shared" si="45"/>
        <v>9818.65</v>
      </c>
      <c r="EA42" s="92">
        <f t="shared" si="45"/>
        <v>49223.5</v>
      </c>
      <c r="EB42" s="92">
        <f t="shared" si="45"/>
        <v>285001.8</v>
      </c>
      <c r="EC42" s="92">
        <f t="shared" ref="EC42:GF42" si="46">+EC40+EC41</f>
        <v>78827.06</v>
      </c>
      <c r="ED42" s="92">
        <f t="shared" si="46"/>
        <v>103000.86</v>
      </c>
      <c r="EE42" s="92">
        <f t="shared" si="46"/>
        <v>65837.600000000006</v>
      </c>
      <c r="EF42" s="92">
        <f t="shared" si="46"/>
        <v>275125.27</v>
      </c>
      <c r="EG42" s="92">
        <f t="shared" si="46"/>
        <v>30208.489999999998</v>
      </c>
      <c r="EH42" s="92">
        <f t="shared" si="46"/>
        <v>68420.78</v>
      </c>
      <c r="EI42" s="92">
        <f t="shared" si="46"/>
        <v>54600.94</v>
      </c>
      <c r="EJ42" s="92">
        <f t="shared" si="46"/>
        <v>24747.11</v>
      </c>
      <c r="EK42" s="92">
        <f t="shared" si="46"/>
        <v>1090722.54</v>
      </c>
      <c r="EL42" s="92">
        <f t="shared" si="46"/>
        <v>1099120.55</v>
      </c>
      <c r="EM42" s="92">
        <f t="shared" si="46"/>
        <v>83172.819999999992</v>
      </c>
      <c r="EN42" s="92">
        <f t="shared" si="46"/>
        <v>64549.43</v>
      </c>
      <c r="EO42" s="92">
        <f t="shared" si="46"/>
        <v>71022.240000000005</v>
      </c>
      <c r="EP42" s="92">
        <f t="shared" si="46"/>
        <v>68910.89</v>
      </c>
      <c r="EQ42" s="92">
        <f t="shared" si="46"/>
        <v>45488</v>
      </c>
      <c r="ER42" s="92">
        <f t="shared" si="46"/>
        <v>61639.86</v>
      </c>
      <c r="ES42" s="92">
        <f t="shared" si="46"/>
        <v>290569.26</v>
      </c>
      <c r="ET42" s="92">
        <f t="shared" si="46"/>
        <v>108612.5</v>
      </c>
      <c r="EU42" s="92">
        <f t="shared" si="46"/>
        <v>59939.369999999995</v>
      </c>
      <c r="EV42" s="92">
        <f t="shared" si="46"/>
        <v>65611.599999999991</v>
      </c>
      <c r="EW42" s="92">
        <f t="shared" si="46"/>
        <v>95962.390000000014</v>
      </c>
      <c r="EX42" s="92">
        <f t="shared" si="46"/>
        <v>0</v>
      </c>
      <c r="EY42" s="92">
        <f t="shared" si="46"/>
        <v>52206.11</v>
      </c>
      <c r="EZ42" s="92">
        <f t="shared" si="46"/>
        <v>34413.82</v>
      </c>
      <c r="FA42" s="92">
        <f t="shared" si="46"/>
        <v>21917.66</v>
      </c>
      <c r="FB42" s="92">
        <f t="shared" si="46"/>
        <v>27218.73</v>
      </c>
      <c r="FC42" s="92">
        <f t="shared" si="46"/>
        <v>481431.57</v>
      </c>
      <c r="FD42" s="92">
        <f t="shared" si="46"/>
        <v>92594.97</v>
      </c>
      <c r="FE42" s="92">
        <f t="shared" si="46"/>
        <v>457754.89</v>
      </c>
      <c r="FF42" s="92">
        <f t="shared" si="46"/>
        <v>101323.57999999999</v>
      </c>
      <c r="FG42" s="92">
        <f t="shared" si="46"/>
        <v>49873.47</v>
      </c>
      <c r="FH42" s="92">
        <f t="shared" si="46"/>
        <v>64162.38</v>
      </c>
      <c r="FI42" s="92">
        <f t="shared" si="46"/>
        <v>37364.31</v>
      </c>
      <c r="FJ42" s="92">
        <f t="shared" si="46"/>
        <v>59261.86</v>
      </c>
      <c r="FK42" s="92">
        <f t="shared" si="46"/>
        <v>249160.69</v>
      </c>
      <c r="FL42" s="92">
        <f t="shared" si="46"/>
        <v>149847.75</v>
      </c>
      <c r="FM42" s="92">
        <f t="shared" si="46"/>
        <v>441224.32</v>
      </c>
      <c r="FN42" s="92">
        <f t="shared" si="46"/>
        <v>640808.03</v>
      </c>
      <c r="FO42" s="92">
        <f t="shared" si="46"/>
        <v>395952.23</v>
      </c>
      <c r="FP42" s="92">
        <f t="shared" si="46"/>
        <v>1850001.87</v>
      </c>
      <c r="FQ42" s="92">
        <f t="shared" si="46"/>
        <v>205792.5</v>
      </c>
      <c r="FR42" s="92">
        <f t="shared" si="46"/>
        <v>327140.02</v>
      </c>
      <c r="FS42" s="92">
        <f t="shared" si="46"/>
        <v>210239.1</v>
      </c>
      <c r="FT42" s="92">
        <f t="shared" si="46"/>
        <v>54773.94</v>
      </c>
      <c r="FU42" s="92">
        <f t="shared" si="46"/>
        <v>62751.199999999997</v>
      </c>
      <c r="FV42" s="92">
        <f t="shared" si="46"/>
        <v>53910.960000000006</v>
      </c>
      <c r="FW42" s="92">
        <f t="shared" si="46"/>
        <v>142111.92000000001</v>
      </c>
      <c r="FX42" s="92">
        <f t="shared" si="46"/>
        <v>162541.13</v>
      </c>
      <c r="FY42" s="92">
        <f t="shared" si="46"/>
        <v>84859.41</v>
      </c>
      <c r="FZ42" s="92">
        <f t="shared" si="46"/>
        <v>28597.86</v>
      </c>
      <c r="GA42" s="92">
        <f t="shared" si="46"/>
        <v>618787.29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106300815.17999995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681</v>
      </c>
      <c r="C43" s="61">
        <v>19</v>
      </c>
      <c r="D43" s="61"/>
      <c r="E43" s="62">
        <v>204965.5</v>
      </c>
      <c r="F43" s="62">
        <v>710784.19</v>
      </c>
      <c r="G43" s="62">
        <v>151759.96</v>
      </c>
      <c r="H43" s="62">
        <v>514200.32000000001</v>
      </c>
      <c r="I43" s="62">
        <v>38024.74</v>
      </c>
      <c r="J43" s="62">
        <v>24438.560000000001</v>
      </c>
      <c r="K43" s="62">
        <v>219867.59</v>
      </c>
      <c r="L43" s="62">
        <v>39311.230000000003</v>
      </c>
      <c r="M43" s="62">
        <v>10272.01</v>
      </c>
      <c r="N43" s="62">
        <v>53720.25</v>
      </c>
      <c r="O43" s="62">
        <v>59384.23</v>
      </c>
      <c r="P43" s="62">
        <v>1527521.6</v>
      </c>
      <c r="Q43" s="62">
        <v>348368.05</v>
      </c>
      <c r="R43" s="62">
        <v>5908.44</v>
      </c>
      <c r="S43" s="62">
        <v>622131.01</v>
      </c>
      <c r="T43" s="62">
        <v>21384.54</v>
      </c>
      <c r="U43" s="62">
        <v>48044.22</v>
      </c>
      <c r="V43" s="62">
        <v>10857.79</v>
      </c>
      <c r="W43" s="62">
        <v>4614.09</v>
      </c>
      <c r="X43" s="62">
        <v>8670.11</v>
      </c>
      <c r="Y43" s="62">
        <v>2658.8</v>
      </c>
      <c r="Z43" s="62">
        <v>4275.72</v>
      </c>
      <c r="AA43" s="62">
        <v>9161.5400000000009</v>
      </c>
      <c r="AB43" s="62">
        <v>9975.82</v>
      </c>
      <c r="AC43" s="62">
        <v>691203.77</v>
      </c>
      <c r="AD43" s="62">
        <v>1129877.77</v>
      </c>
      <c r="AE43" s="62">
        <v>32686.01</v>
      </c>
      <c r="AF43" s="62">
        <v>14561.81</v>
      </c>
      <c r="AG43" s="62">
        <v>15348.48</v>
      </c>
      <c r="AH43" s="62">
        <v>9785.91</v>
      </c>
      <c r="AI43" s="62">
        <v>71612.95</v>
      </c>
      <c r="AJ43" s="62">
        <v>27660.03</v>
      </c>
      <c r="AK43" s="62">
        <v>10296.280000000001</v>
      </c>
      <c r="AL43" s="62">
        <v>9789.25</v>
      </c>
      <c r="AM43" s="62">
        <v>13089.38</v>
      </c>
      <c r="AN43" s="62">
        <v>12043.34</v>
      </c>
      <c r="AO43" s="62">
        <v>11334.25</v>
      </c>
      <c r="AP43" s="62">
        <v>12797.01</v>
      </c>
      <c r="AQ43" s="62">
        <v>107203.52</v>
      </c>
      <c r="AR43" s="62">
        <v>1910209.94</v>
      </c>
      <c r="AS43" s="62">
        <v>15284.69</v>
      </c>
      <c r="AT43" s="62">
        <v>1570169.92</v>
      </c>
      <c r="AU43" s="62">
        <v>171813.06</v>
      </c>
      <c r="AV43" s="62">
        <v>68411.820000000007</v>
      </c>
      <c r="AW43" s="62">
        <v>13965.37</v>
      </c>
      <c r="AX43" s="62">
        <v>20576.11</v>
      </c>
      <c r="AY43" s="62">
        <v>9699.77</v>
      </c>
      <c r="AZ43" s="62">
        <v>4017.55</v>
      </c>
      <c r="BA43" s="62">
        <v>29754.720000000001</v>
      </c>
      <c r="BB43" s="62">
        <v>239502.25</v>
      </c>
      <c r="BC43" s="62">
        <v>253323.21</v>
      </c>
      <c r="BD43" s="62">
        <v>245145.54</v>
      </c>
      <c r="BE43" s="62">
        <v>364029.06</v>
      </c>
      <c r="BF43" s="62">
        <v>21197.75</v>
      </c>
      <c r="BG43" s="62">
        <v>39740.81</v>
      </c>
      <c r="BH43" s="62">
        <v>580324.27</v>
      </c>
      <c r="BI43" s="62">
        <v>67658.92</v>
      </c>
      <c r="BJ43" s="62">
        <v>30435.5</v>
      </c>
      <c r="BK43" s="62">
        <v>25884.48</v>
      </c>
      <c r="BL43" s="62">
        <v>179408.69</v>
      </c>
      <c r="BM43" s="62">
        <v>327702.92</v>
      </c>
      <c r="BN43" s="62">
        <v>8984.6</v>
      </c>
      <c r="BO43" s="62">
        <v>22415.25</v>
      </c>
      <c r="BP43" s="62">
        <v>47913.55</v>
      </c>
      <c r="BQ43" s="62">
        <v>58135.040000000001</v>
      </c>
      <c r="BR43" s="62">
        <v>17345.66</v>
      </c>
      <c r="BS43" s="62">
        <v>125264.04</v>
      </c>
      <c r="BT43" s="62">
        <v>108978.02</v>
      </c>
      <c r="BU43" s="62">
        <v>21771.85</v>
      </c>
      <c r="BV43" s="62">
        <v>17555.53</v>
      </c>
      <c r="BW43" s="62">
        <v>10335.61</v>
      </c>
      <c r="BX43" s="62">
        <v>35052.79</v>
      </c>
      <c r="BY43" s="62">
        <v>41594.25</v>
      </c>
      <c r="BZ43" s="62">
        <v>269.64</v>
      </c>
      <c r="CA43" s="62">
        <v>22193.54</v>
      </c>
      <c r="CB43" s="62">
        <v>3501.43</v>
      </c>
      <c r="CC43" s="62">
        <v>17280.52</v>
      </c>
      <c r="CD43" s="62">
        <v>1663374.02</v>
      </c>
      <c r="CE43" s="62">
        <v>10444.19</v>
      </c>
      <c r="CF43" s="62">
        <v>3530.62</v>
      </c>
      <c r="CG43" s="62">
        <v>13610.55</v>
      </c>
      <c r="CH43" s="62">
        <v>10675.11</v>
      </c>
      <c r="CI43" s="62">
        <v>8067.32</v>
      </c>
      <c r="CJ43" s="62">
        <v>4230.42</v>
      </c>
      <c r="CK43" s="62">
        <v>15587.15</v>
      </c>
      <c r="CL43" s="62">
        <v>24669.98</v>
      </c>
      <c r="CM43" s="62">
        <v>122093.18</v>
      </c>
      <c r="CN43" s="62">
        <v>53528.9</v>
      </c>
      <c r="CO43" s="62">
        <v>36783.72</v>
      </c>
      <c r="CP43" s="62">
        <v>603202.78</v>
      </c>
      <c r="CQ43" s="62">
        <v>383736.09</v>
      </c>
      <c r="CR43" s="62">
        <v>34036.769999999997</v>
      </c>
      <c r="CS43" s="62">
        <v>32097.02</v>
      </c>
      <c r="CT43" s="62">
        <v>16266.66</v>
      </c>
      <c r="CU43" s="62">
        <v>15538.03</v>
      </c>
      <c r="CV43" s="62">
        <v>5883.46</v>
      </c>
      <c r="CW43" s="62">
        <v>9116.24</v>
      </c>
      <c r="CX43" s="62">
        <v>7030.85</v>
      </c>
      <c r="CY43" s="62">
        <v>8879.1299999999992</v>
      </c>
      <c r="CZ43" s="62">
        <v>15222.61</v>
      </c>
      <c r="DA43" s="62">
        <v>10485.459999999999</v>
      </c>
      <c r="DB43" s="62">
        <v>49015.64</v>
      </c>
      <c r="DC43" s="62">
        <v>10423.780000000001</v>
      </c>
      <c r="DD43" s="62">
        <v>10727.08</v>
      </c>
      <c r="DE43" s="62">
        <v>13460.63</v>
      </c>
      <c r="DF43" s="62">
        <v>5603.68</v>
      </c>
      <c r="DG43" s="62">
        <v>6665.91</v>
      </c>
      <c r="DH43" s="62">
        <v>483789.73</v>
      </c>
      <c r="DI43" s="62">
        <v>6911.36</v>
      </c>
      <c r="DJ43" s="62">
        <v>52661.15</v>
      </c>
      <c r="DK43" s="62">
        <v>89449.38</v>
      </c>
      <c r="DL43" s="62">
        <v>17436.77</v>
      </c>
      <c r="DM43" s="62">
        <v>9302.57</v>
      </c>
      <c r="DN43" s="62">
        <v>119381.87</v>
      </c>
      <c r="DO43" s="62">
        <v>15959.5</v>
      </c>
      <c r="DP43" s="62">
        <v>32986.31</v>
      </c>
      <c r="DQ43" s="62">
        <v>53073.01</v>
      </c>
      <c r="DR43" s="62">
        <v>10162.9</v>
      </c>
      <c r="DS43" s="62">
        <v>19013.8</v>
      </c>
      <c r="DT43" s="62">
        <v>19035.73</v>
      </c>
      <c r="DU43" s="62">
        <v>11461.58</v>
      </c>
      <c r="DV43" s="62">
        <v>1040.2</v>
      </c>
      <c r="DW43" s="62">
        <v>11765.82</v>
      </c>
      <c r="DX43" s="62">
        <v>3030.36</v>
      </c>
      <c r="DY43" s="62">
        <v>5091.53</v>
      </c>
      <c r="DZ43" s="62">
        <v>1963.73</v>
      </c>
      <c r="EA43" s="62">
        <v>9844.7000000000007</v>
      </c>
      <c r="EB43" s="62">
        <v>57000.36</v>
      </c>
      <c r="EC43" s="62">
        <v>16022.47</v>
      </c>
      <c r="ED43" s="62">
        <v>21043.97</v>
      </c>
      <c r="EE43" s="62">
        <v>13167.52</v>
      </c>
      <c r="EF43" s="62">
        <v>55025.05</v>
      </c>
      <c r="EG43" s="62">
        <v>5931.7</v>
      </c>
      <c r="EH43" s="62">
        <v>14678.49</v>
      </c>
      <c r="EI43" s="62">
        <v>13134.21</v>
      </c>
      <c r="EJ43" s="62">
        <v>4949.42</v>
      </c>
      <c r="EK43" s="62">
        <v>218144.51</v>
      </c>
      <c r="EL43" s="62">
        <v>199362.83</v>
      </c>
      <c r="EM43" s="62">
        <v>14090.73</v>
      </c>
      <c r="EN43" s="62">
        <v>14771.2</v>
      </c>
      <c r="EO43" s="62">
        <v>14204.45</v>
      </c>
      <c r="EP43" s="62">
        <v>13935.61</v>
      </c>
      <c r="EQ43" s="62">
        <v>8648.35</v>
      </c>
      <c r="ER43" s="62">
        <v>13654.66</v>
      </c>
      <c r="ES43" s="62">
        <v>51273.61</v>
      </c>
      <c r="ET43" s="62">
        <v>13798.86</v>
      </c>
      <c r="EU43" s="62">
        <v>11122.57</v>
      </c>
      <c r="EV43" s="62">
        <v>11916.21</v>
      </c>
      <c r="EW43" s="62">
        <v>14535.49</v>
      </c>
      <c r="EX43" s="62">
        <v>0</v>
      </c>
      <c r="EY43" s="62">
        <v>7722.77</v>
      </c>
      <c r="EZ43" s="62">
        <v>6281.04</v>
      </c>
      <c r="FA43" s="62">
        <v>3904.99</v>
      </c>
      <c r="FB43" s="62">
        <v>4027.36</v>
      </c>
      <c r="FC43" s="62">
        <v>96286.31</v>
      </c>
      <c r="FD43" s="62">
        <v>18518.990000000002</v>
      </c>
      <c r="FE43" s="62">
        <v>90402.61</v>
      </c>
      <c r="FF43" s="62">
        <v>18151.16</v>
      </c>
      <c r="FG43" s="62">
        <v>9169.1299999999992</v>
      </c>
      <c r="FH43" s="62">
        <v>10066.61</v>
      </c>
      <c r="FI43" s="62">
        <v>7432.15</v>
      </c>
      <c r="FJ43" s="62">
        <v>10698.31</v>
      </c>
      <c r="FK43" s="62">
        <v>39839.93</v>
      </c>
      <c r="FL43" s="62">
        <v>29692.6</v>
      </c>
      <c r="FM43" s="62">
        <v>85138.61</v>
      </c>
      <c r="FN43" s="62">
        <v>96366.05</v>
      </c>
      <c r="FO43" s="62">
        <v>75658.94</v>
      </c>
      <c r="FP43" s="62">
        <v>354659.42</v>
      </c>
      <c r="FQ43" s="62">
        <v>44009.25</v>
      </c>
      <c r="FR43" s="62">
        <v>65428</v>
      </c>
      <c r="FS43" s="62">
        <v>40090.720000000001</v>
      </c>
      <c r="FT43" s="62">
        <v>10189.89</v>
      </c>
      <c r="FU43" s="62">
        <v>13457.54</v>
      </c>
      <c r="FV43" s="62">
        <v>8776.84</v>
      </c>
      <c r="FW43" s="62">
        <v>30102.6</v>
      </c>
      <c r="FX43" s="62">
        <v>37528.35</v>
      </c>
      <c r="FY43" s="62">
        <v>17938.12</v>
      </c>
      <c r="FZ43" s="62">
        <v>6608.42</v>
      </c>
      <c r="GA43" s="62">
        <v>118937.12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19901282.819999985</v>
      </c>
      <c r="GI43" s="34">
        <f>GH49/GH8</f>
        <v>0.21633505858216059</v>
      </c>
      <c r="GJ43" s="34">
        <f>GH40/GH8</f>
        <v>0.38518729459533668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682</v>
      </c>
      <c r="C44" s="16">
        <v>20</v>
      </c>
      <c r="E44" s="24">
        <f t="shared" ref="E44:BP44" si="47">+E42-E43</f>
        <v>819861.98</v>
      </c>
      <c r="F44" s="24">
        <f t="shared" si="47"/>
        <v>2998921.4099999997</v>
      </c>
      <c r="G44" s="24">
        <f t="shared" si="47"/>
        <v>607039.8600000001</v>
      </c>
      <c r="H44" s="24">
        <f t="shared" si="47"/>
        <v>2056801.26</v>
      </c>
      <c r="I44" s="24">
        <f t="shared" si="47"/>
        <v>154787.85999999999</v>
      </c>
      <c r="J44" s="24">
        <f t="shared" si="47"/>
        <v>106391.94</v>
      </c>
      <c r="K44" s="24">
        <f t="shared" si="47"/>
        <v>879470.35</v>
      </c>
      <c r="L44" s="24">
        <f t="shared" si="47"/>
        <v>183419.99</v>
      </c>
      <c r="M44" s="24">
        <f t="shared" si="47"/>
        <v>41088.019999999997</v>
      </c>
      <c r="N44" s="24">
        <f t="shared" si="47"/>
        <v>227704.76</v>
      </c>
      <c r="O44" s="24">
        <f t="shared" si="47"/>
        <v>237536.91999999995</v>
      </c>
      <c r="P44" s="24">
        <f t="shared" si="47"/>
        <v>6456236.1899999995</v>
      </c>
      <c r="Q44" s="24">
        <f t="shared" si="47"/>
        <v>1939329.11</v>
      </c>
      <c r="R44" s="24">
        <f t="shared" si="47"/>
        <v>25790.99</v>
      </c>
      <c r="S44" s="24">
        <f t="shared" si="47"/>
        <v>2580724.9699999997</v>
      </c>
      <c r="T44" s="24">
        <f t="shared" si="47"/>
        <v>103409.66999999998</v>
      </c>
      <c r="U44" s="24">
        <f t="shared" si="47"/>
        <v>244895.1</v>
      </c>
      <c r="V44" s="24">
        <f t="shared" si="47"/>
        <v>37919.57</v>
      </c>
      <c r="W44" s="24">
        <f t="shared" si="47"/>
        <v>15551.68</v>
      </c>
      <c r="X44" s="24">
        <f t="shared" si="47"/>
        <v>31355.729999999996</v>
      </c>
      <c r="Y44" s="24">
        <f t="shared" si="47"/>
        <v>6263.06</v>
      </c>
      <c r="Z44" s="24">
        <f t="shared" si="47"/>
        <v>12640.359999999997</v>
      </c>
      <c r="AA44" s="24">
        <f t="shared" si="47"/>
        <v>28700.699999999997</v>
      </c>
      <c r="AB44" s="24">
        <f t="shared" si="47"/>
        <v>39903.280000000006</v>
      </c>
      <c r="AC44" s="24">
        <f t="shared" si="47"/>
        <v>2918337.3400000003</v>
      </c>
      <c r="AD44" s="24">
        <f t="shared" si="47"/>
        <v>4606667.75</v>
      </c>
      <c r="AE44" s="24">
        <f t="shared" si="47"/>
        <v>130744.05</v>
      </c>
      <c r="AF44" s="24">
        <f t="shared" si="47"/>
        <v>64970.97</v>
      </c>
      <c r="AG44" s="24">
        <f t="shared" si="47"/>
        <v>62482.520000000004</v>
      </c>
      <c r="AH44" s="24">
        <f t="shared" si="47"/>
        <v>39143.62999999999</v>
      </c>
      <c r="AI44" s="24">
        <f t="shared" si="47"/>
        <v>276791.39999999997</v>
      </c>
      <c r="AJ44" s="24">
        <f t="shared" si="47"/>
        <v>110640.13</v>
      </c>
      <c r="AK44" s="24">
        <f t="shared" si="47"/>
        <v>41185.11</v>
      </c>
      <c r="AL44" s="24">
        <f t="shared" si="47"/>
        <v>59657.01999999999</v>
      </c>
      <c r="AM44" s="24">
        <f t="shared" si="47"/>
        <v>64059.859999999993</v>
      </c>
      <c r="AN44" s="24">
        <f t="shared" si="47"/>
        <v>51805.759999999995</v>
      </c>
      <c r="AO44" s="24">
        <f t="shared" si="47"/>
        <v>36829.339999999997</v>
      </c>
      <c r="AP44" s="24">
        <f t="shared" si="47"/>
        <v>59466.189999999995</v>
      </c>
      <c r="AQ44" s="24">
        <f t="shared" si="47"/>
        <v>388151.12</v>
      </c>
      <c r="AR44" s="24">
        <f t="shared" si="47"/>
        <v>9094565.1699999999</v>
      </c>
      <c r="AS44" s="24">
        <f t="shared" si="47"/>
        <v>53868.619999999995</v>
      </c>
      <c r="AT44" s="24">
        <f t="shared" si="47"/>
        <v>7324971.5999999996</v>
      </c>
      <c r="AU44" s="24">
        <f t="shared" si="47"/>
        <v>1001433.3999999999</v>
      </c>
      <c r="AV44" s="24">
        <f t="shared" si="47"/>
        <v>304450.17</v>
      </c>
      <c r="AW44" s="24">
        <f t="shared" si="47"/>
        <v>74581.090000000011</v>
      </c>
      <c r="AX44" s="24">
        <f t="shared" si="47"/>
        <v>84151.000000000015</v>
      </c>
      <c r="AY44" s="24">
        <f t="shared" si="47"/>
        <v>34512.289999999994</v>
      </c>
      <c r="AZ44" s="24">
        <f t="shared" si="47"/>
        <v>17954.27</v>
      </c>
      <c r="BA44" s="24">
        <f t="shared" si="47"/>
        <v>119018.9</v>
      </c>
      <c r="BB44" s="24">
        <f t="shared" si="47"/>
        <v>991452.85999999987</v>
      </c>
      <c r="BC44" s="24">
        <f t="shared" si="47"/>
        <v>1034324.8999999999</v>
      </c>
      <c r="BD44" s="24">
        <f t="shared" si="47"/>
        <v>1006060.99</v>
      </c>
      <c r="BE44" s="24">
        <f t="shared" si="47"/>
        <v>1745910.3199999998</v>
      </c>
      <c r="BF44" s="24">
        <f t="shared" si="47"/>
        <v>84791.02</v>
      </c>
      <c r="BG44" s="24">
        <f t="shared" si="47"/>
        <v>162512.82</v>
      </c>
      <c r="BH44" s="24">
        <f t="shared" si="47"/>
        <v>2450109.7899999996</v>
      </c>
      <c r="BI44" s="24">
        <f t="shared" si="47"/>
        <v>236167.47000000003</v>
      </c>
      <c r="BJ44" s="24">
        <f t="shared" si="47"/>
        <v>121614.29999999999</v>
      </c>
      <c r="BK44" s="24">
        <f t="shared" si="47"/>
        <v>117701.24999999999</v>
      </c>
      <c r="BL44" s="24">
        <f t="shared" si="47"/>
        <v>791219.58000000007</v>
      </c>
      <c r="BM44" s="24">
        <f t="shared" si="47"/>
        <v>1383682.8</v>
      </c>
      <c r="BN44" s="24">
        <f t="shared" si="47"/>
        <v>40147.94</v>
      </c>
      <c r="BO44" s="24">
        <f t="shared" si="47"/>
        <v>78998.78</v>
      </c>
      <c r="BP44" s="24">
        <f t="shared" si="47"/>
        <v>215037.47000000003</v>
      </c>
      <c r="BQ44" s="24">
        <f t="shared" ref="BQ44:EB44" si="48">+BQ42-BQ43</f>
        <v>250545.09</v>
      </c>
      <c r="BR44" s="24">
        <f t="shared" si="48"/>
        <v>69382.66</v>
      </c>
      <c r="BS44" s="24">
        <f t="shared" si="48"/>
        <v>509442.2</v>
      </c>
      <c r="BT44" s="24">
        <f t="shared" si="48"/>
        <v>431277.93999999994</v>
      </c>
      <c r="BU44" s="24">
        <f t="shared" si="48"/>
        <v>87087.420000000013</v>
      </c>
      <c r="BV44" s="24">
        <f t="shared" si="48"/>
        <v>70222.100000000006</v>
      </c>
      <c r="BW44" s="24">
        <f t="shared" si="48"/>
        <v>94688.19</v>
      </c>
      <c r="BX44" s="24">
        <f t="shared" si="48"/>
        <v>140211.16</v>
      </c>
      <c r="BY44" s="24">
        <f t="shared" si="48"/>
        <v>235317.58000000002</v>
      </c>
      <c r="BZ44" s="24">
        <f t="shared" si="48"/>
        <v>13.860000000000014</v>
      </c>
      <c r="CA44" s="24">
        <f t="shared" si="48"/>
        <v>88774.139999999985</v>
      </c>
      <c r="CB44" s="24">
        <f t="shared" si="48"/>
        <v>10601.679999999998</v>
      </c>
      <c r="CC44" s="24">
        <f t="shared" si="48"/>
        <v>46852.7</v>
      </c>
      <c r="CD44" s="24">
        <f t="shared" si="48"/>
        <v>7167506.0600000005</v>
      </c>
      <c r="CE44" s="24">
        <f t="shared" si="48"/>
        <v>41776.75</v>
      </c>
      <c r="CF44" s="24">
        <f t="shared" si="48"/>
        <v>15659.43</v>
      </c>
      <c r="CG44" s="24">
        <f t="shared" si="48"/>
        <v>60360.619999999995</v>
      </c>
      <c r="CH44" s="24">
        <f t="shared" si="48"/>
        <v>44898.539999999994</v>
      </c>
      <c r="CI44" s="24">
        <f t="shared" si="48"/>
        <v>32269.279999999999</v>
      </c>
      <c r="CJ44" s="24">
        <f t="shared" si="48"/>
        <v>16921.669999999998</v>
      </c>
      <c r="CK44" s="24">
        <f t="shared" si="48"/>
        <v>62348.6</v>
      </c>
      <c r="CL44" s="24">
        <f t="shared" si="48"/>
        <v>109108.04</v>
      </c>
      <c r="CM44" s="24">
        <f t="shared" si="48"/>
        <v>606989.15999999992</v>
      </c>
      <c r="CN44" s="24">
        <f t="shared" si="48"/>
        <v>214115.62000000002</v>
      </c>
      <c r="CO44" s="24">
        <f t="shared" si="48"/>
        <v>147134.86000000002</v>
      </c>
      <c r="CP44" s="24">
        <f t="shared" si="48"/>
        <v>2772691.95</v>
      </c>
      <c r="CQ44" s="24">
        <f t="shared" si="48"/>
        <v>1534944.3699999999</v>
      </c>
      <c r="CR44" s="24">
        <f t="shared" si="48"/>
        <v>136147.06000000003</v>
      </c>
      <c r="CS44" s="24">
        <f t="shared" si="48"/>
        <v>90497.299999999988</v>
      </c>
      <c r="CT44" s="24">
        <f t="shared" si="48"/>
        <v>66977.569999999992</v>
      </c>
      <c r="CU44" s="24">
        <f t="shared" si="48"/>
        <v>58790.11</v>
      </c>
      <c r="CV44" s="24">
        <f t="shared" si="48"/>
        <v>23533.83</v>
      </c>
      <c r="CW44" s="24">
        <f t="shared" si="48"/>
        <v>36464.94</v>
      </c>
      <c r="CX44" s="24">
        <f t="shared" si="48"/>
        <v>28123.39</v>
      </c>
      <c r="CY44" s="24">
        <f t="shared" si="48"/>
        <v>36940.29</v>
      </c>
      <c r="CZ44" s="24">
        <f t="shared" si="48"/>
        <v>67383.14</v>
      </c>
      <c r="DA44" s="24">
        <f t="shared" si="48"/>
        <v>41941.86</v>
      </c>
      <c r="DB44" s="24">
        <f t="shared" si="48"/>
        <v>180771.94</v>
      </c>
      <c r="DC44" s="24">
        <f t="shared" si="48"/>
        <v>41695.14</v>
      </c>
      <c r="DD44" s="24">
        <f t="shared" si="48"/>
        <v>41453.53</v>
      </c>
      <c r="DE44" s="24">
        <f t="shared" si="48"/>
        <v>53842.52</v>
      </c>
      <c r="DF44" s="24">
        <f t="shared" si="48"/>
        <v>9925.8099999999977</v>
      </c>
      <c r="DG44" s="24">
        <f t="shared" si="48"/>
        <v>29915.330000000005</v>
      </c>
      <c r="DH44" s="24">
        <f t="shared" si="48"/>
        <v>2048646.42</v>
      </c>
      <c r="DI44" s="24">
        <f t="shared" si="48"/>
        <v>27645.449999999997</v>
      </c>
      <c r="DJ44" s="24">
        <f t="shared" si="48"/>
        <v>241897.02000000005</v>
      </c>
      <c r="DK44" s="24">
        <f t="shared" si="48"/>
        <v>357797.52</v>
      </c>
      <c r="DL44" s="24">
        <f t="shared" si="48"/>
        <v>75372.77</v>
      </c>
      <c r="DM44" s="24">
        <f t="shared" si="48"/>
        <v>28908.409999999996</v>
      </c>
      <c r="DN44" s="24">
        <f t="shared" si="48"/>
        <v>489795.53</v>
      </c>
      <c r="DO44" s="24">
        <f t="shared" si="48"/>
        <v>97558.239999999991</v>
      </c>
      <c r="DP44" s="24">
        <f t="shared" si="48"/>
        <v>122331.75</v>
      </c>
      <c r="DQ44" s="24">
        <f t="shared" si="48"/>
        <v>212292.02000000002</v>
      </c>
      <c r="DR44" s="24">
        <f t="shared" si="48"/>
        <v>40651.620000000003</v>
      </c>
      <c r="DS44" s="24">
        <f t="shared" si="48"/>
        <v>79958.740000000005</v>
      </c>
      <c r="DT44" s="24">
        <f t="shared" si="48"/>
        <v>76142.91</v>
      </c>
      <c r="DU44" s="24">
        <f t="shared" si="48"/>
        <v>48945.969999999994</v>
      </c>
      <c r="DV44" s="24">
        <f t="shared" si="48"/>
        <v>4990.0200000000004</v>
      </c>
      <c r="DW44" s="24">
        <f t="shared" si="48"/>
        <v>49736.090000000004</v>
      </c>
      <c r="DX44" s="24">
        <f t="shared" si="48"/>
        <v>16182.019999999997</v>
      </c>
      <c r="DY44" s="24">
        <f t="shared" si="48"/>
        <v>20366.13</v>
      </c>
      <c r="DZ44" s="24">
        <f t="shared" si="48"/>
        <v>7854.92</v>
      </c>
      <c r="EA44" s="24">
        <f t="shared" si="48"/>
        <v>39378.800000000003</v>
      </c>
      <c r="EB44" s="24">
        <f t="shared" si="48"/>
        <v>228001.44</v>
      </c>
      <c r="EC44" s="24">
        <f t="shared" ref="EC44:GF44" si="49">+EC42-EC43</f>
        <v>62804.59</v>
      </c>
      <c r="ED44" s="24">
        <f t="shared" si="49"/>
        <v>81956.89</v>
      </c>
      <c r="EE44" s="24">
        <f t="shared" si="49"/>
        <v>52670.080000000002</v>
      </c>
      <c r="EF44" s="24">
        <f t="shared" si="49"/>
        <v>220100.22000000003</v>
      </c>
      <c r="EG44" s="24">
        <f t="shared" si="49"/>
        <v>24276.789999999997</v>
      </c>
      <c r="EH44" s="24">
        <f t="shared" si="49"/>
        <v>53742.29</v>
      </c>
      <c r="EI44" s="24">
        <f t="shared" si="49"/>
        <v>41466.730000000003</v>
      </c>
      <c r="EJ44" s="24">
        <f t="shared" si="49"/>
        <v>19797.690000000002</v>
      </c>
      <c r="EK44" s="24">
        <f t="shared" si="49"/>
        <v>872578.03</v>
      </c>
      <c r="EL44" s="24">
        <f t="shared" si="49"/>
        <v>899757.72000000009</v>
      </c>
      <c r="EM44" s="24">
        <f t="shared" si="49"/>
        <v>69082.09</v>
      </c>
      <c r="EN44" s="24">
        <f t="shared" si="49"/>
        <v>49778.229999999996</v>
      </c>
      <c r="EO44" s="24">
        <f t="shared" si="49"/>
        <v>56817.790000000008</v>
      </c>
      <c r="EP44" s="24">
        <f t="shared" si="49"/>
        <v>54975.28</v>
      </c>
      <c r="EQ44" s="24">
        <f t="shared" si="49"/>
        <v>36839.65</v>
      </c>
      <c r="ER44" s="24">
        <f t="shared" si="49"/>
        <v>47985.2</v>
      </c>
      <c r="ES44" s="24">
        <f t="shared" si="49"/>
        <v>239295.65000000002</v>
      </c>
      <c r="ET44" s="24">
        <f t="shared" si="49"/>
        <v>94813.64</v>
      </c>
      <c r="EU44" s="24">
        <f t="shared" si="49"/>
        <v>48816.799999999996</v>
      </c>
      <c r="EV44" s="24">
        <f t="shared" si="49"/>
        <v>53695.389999999992</v>
      </c>
      <c r="EW44" s="24">
        <f t="shared" si="49"/>
        <v>81426.900000000009</v>
      </c>
      <c r="EX44" s="24">
        <f t="shared" si="49"/>
        <v>0</v>
      </c>
      <c r="EY44" s="24">
        <f t="shared" si="49"/>
        <v>44483.34</v>
      </c>
      <c r="EZ44" s="24">
        <f t="shared" si="49"/>
        <v>28132.78</v>
      </c>
      <c r="FA44" s="24">
        <f t="shared" si="49"/>
        <v>18012.669999999998</v>
      </c>
      <c r="FB44" s="24">
        <f t="shared" si="49"/>
        <v>23191.37</v>
      </c>
      <c r="FC44" s="24">
        <f t="shared" si="49"/>
        <v>385145.26</v>
      </c>
      <c r="FD44" s="24">
        <f t="shared" si="49"/>
        <v>74075.98</v>
      </c>
      <c r="FE44" s="24">
        <f t="shared" si="49"/>
        <v>367352.28</v>
      </c>
      <c r="FF44" s="24">
        <f t="shared" si="49"/>
        <v>83172.419999999984</v>
      </c>
      <c r="FG44" s="24">
        <f t="shared" si="49"/>
        <v>40704.340000000004</v>
      </c>
      <c r="FH44" s="24">
        <f t="shared" si="49"/>
        <v>54095.77</v>
      </c>
      <c r="FI44" s="24">
        <f t="shared" si="49"/>
        <v>29932.159999999996</v>
      </c>
      <c r="FJ44" s="24">
        <f t="shared" si="49"/>
        <v>48563.55</v>
      </c>
      <c r="FK44" s="24">
        <f t="shared" si="49"/>
        <v>209320.76</v>
      </c>
      <c r="FL44" s="24">
        <f t="shared" si="49"/>
        <v>120155.15</v>
      </c>
      <c r="FM44" s="24">
        <f t="shared" si="49"/>
        <v>356085.71</v>
      </c>
      <c r="FN44" s="24">
        <f t="shared" si="49"/>
        <v>544441.98</v>
      </c>
      <c r="FO44" s="24">
        <f t="shared" si="49"/>
        <v>320293.28999999998</v>
      </c>
      <c r="FP44" s="24">
        <f t="shared" si="49"/>
        <v>1495342.4500000002</v>
      </c>
      <c r="FQ44" s="24">
        <f t="shared" si="49"/>
        <v>161783.25</v>
      </c>
      <c r="FR44" s="24">
        <f t="shared" si="49"/>
        <v>261712.02000000002</v>
      </c>
      <c r="FS44" s="24">
        <f t="shared" si="49"/>
        <v>170148.38</v>
      </c>
      <c r="FT44" s="24">
        <f t="shared" si="49"/>
        <v>44584.05</v>
      </c>
      <c r="FU44" s="24">
        <f t="shared" si="49"/>
        <v>49293.659999999996</v>
      </c>
      <c r="FV44" s="24">
        <f t="shared" si="49"/>
        <v>45134.12000000001</v>
      </c>
      <c r="FW44" s="24">
        <f t="shared" si="49"/>
        <v>112009.32</v>
      </c>
      <c r="FX44" s="24">
        <f t="shared" si="49"/>
        <v>125012.78</v>
      </c>
      <c r="FY44" s="24">
        <f t="shared" si="49"/>
        <v>66921.290000000008</v>
      </c>
      <c r="FZ44" s="24">
        <f t="shared" si="49"/>
        <v>21989.440000000002</v>
      </c>
      <c r="GA44" s="24">
        <f t="shared" si="49"/>
        <v>499850.17000000004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86399532.360000029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0.44493532000000002</v>
      </c>
      <c r="F45" s="69">
        <f t="shared" si="50"/>
        <v>0.44493532000000002</v>
      </c>
      <c r="G45" s="69">
        <f t="shared" si="50"/>
        <v>0.44493532000000002</v>
      </c>
      <c r="H45" s="69">
        <f t="shared" si="50"/>
        <v>0.44493532000000002</v>
      </c>
      <c r="I45" s="69">
        <f t="shared" si="50"/>
        <v>0.44493532000000002</v>
      </c>
      <c r="J45" s="69">
        <f t="shared" si="50"/>
        <v>0.44493532000000002</v>
      </c>
      <c r="K45" s="69">
        <f t="shared" si="50"/>
        <v>0.44493532000000002</v>
      </c>
      <c r="L45" s="69">
        <f t="shared" si="50"/>
        <v>0.44493532000000002</v>
      </c>
      <c r="M45" s="69">
        <f t="shared" si="50"/>
        <v>0.44493532000000002</v>
      </c>
      <c r="N45" s="69">
        <f t="shared" si="50"/>
        <v>0.44493532000000002</v>
      </c>
      <c r="O45" s="69">
        <f t="shared" si="50"/>
        <v>0.44493532000000002</v>
      </c>
      <c r="P45" s="69">
        <f t="shared" si="50"/>
        <v>0.44493532000000002</v>
      </c>
      <c r="Q45" s="69">
        <f t="shared" si="50"/>
        <v>0.44493532000000002</v>
      </c>
      <c r="R45" s="69">
        <f t="shared" si="50"/>
        <v>0.44493532000000002</v>
      </c>
      <c r="S45" s="69">
        <f t="shared" si="50"/>
        <v>0.44493532000000002</v>
      </c>
      <c r="T45" s="69">
        <f t="shared" si="50"/>
        <v>0.44493532000000002</v>
      </c>
      <c r="U45" s="69">
        <f t="shared" si="50"/>
        <v>0.44493532000000002</v>
      </c>
      <c r="V45" s="69">
        <f t="shared" si="50"/>
        <v>0.44493532000000002</v>
      </c>
      <c r="W45" s="69">
        <f t="shared" si="50"/>
        <v>0.44493532000000002</v>
      </c>
      <c r="X45" s="69">
        <f t="shared" si="50"/>
        <v>0.44493532000000002</v>
      </c>
      <c r="Y45" s="69">
        <f t="shared" si="50"/>
        <v>0.44493532000000002</v>
      </c>
      <c r="Z45" s="69">
        <f t="shared" si="50"/>
        <v>0.44493532000000002</v>
      </c>
      <c r="AA45" s="69">
        <f t="shared" si="50"/>
        <v>0.44493532000000002</v>
      </c>
      <c r="AB45" s="69">
        <f t="shared" si="50"/>
        <v>0.44493532000000002</v>
      </c>
      <c r="AC45" s="69">
        <f t="shared" si="50"/>
        <v>0.44493532000000002</v>
      </c>
      <c r="AD45" s="69">
        <f t="shared" si="50"/>
        <v>0.44493532000000002</v>
      </c>
      <c r="AE45" s="69">
        <f t="shared" si="50"/>
        <v>0.44493532000000002</v>
      </c>
      <c r="AF45" s="69">
        <f t="shared" si="50"/>
        <v>0.44493532000000002</v>
      </c>
      <c r="AG45" s="69">
        <f t="shared" si="50"/>
        <v>0.44493532000000002</v>
      </c>
      <c r="AH45" s="69">
        <f t="shared" si="50"/>
        <v>0.44493532000000002</v>
      </c>
      <c r="AI45" s="69">
        <f t="shared" si="50"/>
        <v>0.44493532000000002</v>
      </c>
      <c r="AJ45" s="69">
        <f t="shared" si="50"/>
        <v>0.44493532000000002</v>
      </c>
      <c r="AK45" s="69">
        <f t="shared" si="50"/>
        <v>0.44493532000000002</v>
      </c>
      <c r="AL45" s="69">
        <f t="shared" si="50"/>
        <v>0.44493532000000002</v>
      </c>
      <c r="AM45" s="69">
        <f t="shared" si="50"/>
        <v>0.44493532000000002</v>
      </c>
      <c r="AN45" s="69">
        <f t="shared" si="50"/>
        <v>0.44493532000000002</v>
      </c>
      <c r="AO45" s="69">
        <f t="shared" si="50"/>
        <v>0.44493532000000002</v>
      </c>
      <c r="AP45" s="69">
        <f t="shared" si="50"/>
        <v>0.44493532000000002</v>
      </c>
      <c r="AQ45" s="69">
        <f t="shared" si="50"/>
        <v>0.44493532000000002</v>
      </c>
      <c r="AR45" s="69">
        <f t="shared" si="50"/>
        <v>0.44493532000000002</v>
      </c>
      <c r="AS45" s="69">
        <f t="shared" si="50"/>
        <v>0.44493532000000002</v>
      </c>
      <c r="AT45" s="69">
        <f t="shared" si="50"/>
        <v>0.44493532000000002</v>
      </c>
      <c r="AU45" s="69">
        <f t="shared" si="50"/>
        <v>0.44493532000000002</v>
      </c>
      <c r="AV45" s="69">
        <f t="shared" si="50"/>
        <v>0.44493532000000002</v>
      </c>
      <c r="AW45" s="69">
        <f t="shared" si="50"/>
        <v>0.44493532000000002</v>
      </c>
      <c r="AX45" s="69">
        <f t="shared" si="50"/>
        <v>0.44493532000000002</v>
      </c>
      <c r="AY45" s="69">
        <f t="shared" si="50"/>
        <v>0.44493532000000002</v>
      </c>
      <c r="AZ45" s="69">
        <f t="shared" si="50"/>
        <v>0.44493532000000002</v>
      </c>
      <c r="BA45" s="69">
        <f t="shared" si="50"/>
        <v>0.44493532000000002</v>
      </c>
      <c r="BB45" s="69">
        <f t="shared" si="50"/>
        <v>0.44493532000000002</v>
      </c>
      <c r="BC45" s="69">
        <f t="shared" si="50"/>
        <v>0.44493532000000002</v>
      </c>
      <c r="BD45" s="69">
        <f t="shared" si="50"/>
        <v>0.44493532000000002</v>
      </c>
      <c r="BE45" s="69">
        <f t="shared" si="50"/>
        <v>0.44493532000000002</v>
      </c>
      <c r="BF45" s="69">
        <f t="shared" si="50"/>
        <v>0.44493532000000002</v>
      </c>
      <c r="BG45" s="69">
        <f t="shared" si="50"/>
        <v>0.44493532000000002</v>
      </c>
      <c r="BH45" s="69">
        <f t="shared" si="50"/>
        <v>0.44493532000000002</v>
      </c>
      <c r="BI45" s="69">
        <f t="shared" si="50"/>
        <v>0.44493532000000002</v>
      </c>
      <c r="BJ45" s="69">
        <f t="shared" si="50"/>
        <v>0.44493532000000002</v>
      </c>
      <c r="BK45" s="69">
        <f t="shared" si="50"/>
        <v>0.44493532000000002</v>
      </c>
      <c r="BL45" s="69">
        <f t="shared" si="50"/>
        <v>0.44493532000000002</v>
      </c>
      <c r="BM45" s="69">
        <f t="shared" si="50"/>
        <v>0.44493532000000002</v>
      </c>
      <c r="BN45" s="69">
        <f t="shared" si="50"/>
        <v>0.44493532000000002</v>
      </c>
      <c r="BO45" s="69">
        <f t="shared" si="50"/>
        <v>0.44493532000000002</v>
      </c>
      <c r="BP45" s="69">
        <f t="shared" si="50"/>
        <v>0.44493532000000002</v>
      </c>
      <c r="BQ45" s="69">
        <f t="shared" ref="BQ45:EB45" si="51">+$GI$47</f>
        <v>0.44493532000000002</v>
      </c>
      <c r="BR45" s="69">
        <f t="shared" si="51"/>
        <v>0.44493532000000002</v>
      </c>
      <c r="BS45" s="69">
        <f t="shared" si="51"/>
        <v>0.44493532000000002</v>
      </c>
      <c r="BT45" s="69">
        <f t="shared" si="51"/>
        <v>0.44493532000000002</v>
      </c>
      <c r="BU45" s="69">
        <f t="shared" si="51"/>
        <v>0.44493532000000002</v>
      </c>
      <c r="BV45" s="69">
        <f t="shared" si="51"/>
        <v>0.44493532000000002</v>
      </c>
      <c r="BW45" s="69">
        <f t="shared" si="51"/>
        <v>0.44493532000000002</v>
      </c>
      <c r="BX45" s="69">
        <f t="shared" si="51"/>
        <v>0.44493532000000002</v>
      </c>
      <c r="BY45" s="69">
        <f t="shared" si="51"/>
        <v>0.44493532000000002</v>
      </c>
      <c r="BZ45" s="69">
        <f t="shared" si="51"/>
        <v>0.44493532000000002</v>
      </c>
      <c r="CA45" s="69">
        <f t="shared" si="51"/>
        <v>0.44493532000000002</v>
      </c>
      <c r="CB45" s="69">
        <f t="shared" si="51"/>
        <v>0.44493532000000002</v>
      </c>
      <c r="CC45" s="69">
        <f t="shared" si="51"/>
        <v>0.44493532000000002</v>
      </c>
      <c r="CD45" s="69">
        <f t="shared" si="51"/>
        <v>0.44493532000000002</v>
      </c>
      <c r="CE45" s="69">
        <f t="shared" si="51"/>
        <v>0.44493532000000002</v>
      </c>
      <c r="CF45" s="69">
        <f t="shared" si="51"/>
        <v>0.44493532000000002</v>
      </c>
      <c r="CG45" s="69">
        <f t="shared" si="51"/>
        <v>0.44493532000000002</v>
      </c>
      <c r="CH45" s="69">
        <f t="shared" si="51"/>
        <v>0.44493532000000002</v>
      </c>
      <c r="CI45" s="69">
        <f t="shared" si="51"/>
        <v>0.44493532000000002</v>
      </c>
      <c r="CJ45" s="69">
        <f t="shared" si="51"/>
        <v>0.44493532000000002</v>
      </c>
      <c r="CK45" s="69">
        <f t="shared" si="51"/>
        <v>0.44493532000000002</v>
      </c>
      <c r="CL45" s="69">
        <f t="shared" si="51"/>
        <v>0.44493532000000002</v>
      </c>
      <c r="CM45" s="69">
        <f t="shared" si="51"/>
        <v>0.44493532000000002</v>
      </c>
      <c r="CN45" s="69">
        <f t="shared" si="51"/>
        <v>0.44493532000000002</v>
      </c>
      <c r="CO45" s="69">
        <f t="shared" si="51"/>
        <v>0.44493532000000002</v>
      </c>
      <c r="CP45" s="69">
        <f t="shared" si="51"/>
        <v>0.44493532000000002</v>
      </c>
      <c r="CQ45" s="69">
        <f t="shared" si="51"/>
        <v>0.44493532000000002</v>
      </c>
      <c r="CR45" s="69">
        <f t="shared" si="51"/>
        <v>0.44493532000000002</v>
      </c>
      <c r="CS45" s="69">
        <f t="shared" si="51"/>
        <v>0.44493532000000002</v>
      </c>
      <c r="CT45" s="69">
        <f t="shared" si="51"/>
        <v>0.44493532000000002</v>
      </c>
      <c r="CU45" s="69">
        <f t="shared" si="51"/>
        <v>0.44493532000000002</v>
      </c>
      <c r="CV45" s="69">
        <f t="shared" si="51"/>
        <v>0.44493532000000002</v>
      </c>
      <c r="CW45" s="69">
        <f t="shared" si="51"/>
        <v>0.44493532000000002</v>
      </c>
      <c r="CX45" s="69">
        <f t="shared" si="51"/>
        <v>0.44493532000000002</v>
      </c>
      <c r="CY45" s="69">
        <f t="shared" si="51"/>
        <v>0.44493532000000002</v>
      </c>
      <c r="CZ45" s="69">
        <f t="shared" si="51"/>
        <v>0.44493532000000002</v>
      </c>
      <c r="DA45" s="69">
        <f t="shared" si="51"/>
        <v>0.44493532000000002</v>
      </c>
      <c r="DB45" s="69">
        <f t="shared" si="51"/>
        <v>0.44493532000000002</v>
      </c>
      <c r="DC45" s="69">
        <f t="shared" si="51"/>
        <v>0.44493532000000002</v>
      </c>
      <c r="DD45" s="69">
        <f t="shared" si="51"/>
        <v>0.44493532000000002</v>
      </c>
      <c r="DE45" s="69">
        <f t="shared" si="51"/>
        <v>0.44493532000000002</v>
      </c>
      <c r="DF45" s="69">
        <f t="shared" si="51"/>
        <v>0.44493532000000002</v>
      </c>
      <c r="DG45" s="69">
        <f t="shared" si="51"/>
        <v>0.44493532000000002</v>
      </c>
      <c r="DH45" s="69">
        <f t="shared" si="51"/>
        <v>0.44493532000000002</v>
      </c>
      <c r="DI45" s="69">
        <f t="shared" si="51"/>
        <v>0.44493532000000002</v>
      </c>
      <c r="DJ45" s="69">
        <f t="shared" si="51"/>
        <v>0.44493532000000002</v>
      </c>
      <c r="DK45" s="69">
        <f t="shared" si="51"/>
        <v>0.44493532000000002</v>
      </c>
      <c r="DL45" s="69">
        <f t="shared" si="51"/>
        <v>0.44493532000000002</v>
      </c>
      <c r="DM45" s="69">
        <f t="shared" si="51"/>
        <v>0.44493532000000002</v>
      </c>
      <c r="DN45" s="69">
        <f t="shared" si="51"/>
        <v>0.44493532000000002</v>
      </c>
      <c r="DO45" s="69">
        <f t="shared" si="51"/>
        <v>0.44493532000000002</v>
      </c>
      <c r="DP45" s="69">
        <f t="shared" si="51"/>
        <v>0.44493532000000002</v>
      </c>
      <c r="DQ45" s="69">
        <f t="shared" si="51"/>
        <v>0.44493532000000002</v>
      </c>
      <c r="DR45" s="69">
        <f t="shared" si="51"/>
        <v>0.44493532000000002</v>
      </c>
      <c r="DS45" s="69">
        <f t="shared" si="51"/>
        <v>0.44493532000000002</v>
      </c>
      <c r="DT45" s="69">
        <f t="shared" si="51"/>
        <v>0.44493532000000002</v>
      </c>
      <c r="DU45" s="69">
        <f t="shared" si="51"/>
        <v>0.44493532000000002</v>
      </c>
      <c r="DV45" s="69">
        <f t="shared" si="51"/>
        <v>0.44493532000000002</v>
      </c>
      <c r="DW45" s="69">
        <f t="shared" si="51"/>
        <v>0.44493532000000002</v>
      </c>
      <c r="DX45" s="69">
        <f t="shared" si="51"/>
        <v>0.44493532000000002</v>
      </c>
      <c r="DY45" s="69">
        <f t="shared" si="51"/>
        <v>0.44493532000000002</v>
      </c>
      <c r="DZ45" s="69">
        <f t="shared" si="51"/>
        <v>0.44493532000000002</v>
      </c>
      <c r="EA45" s="69">
        <f t="shared" si="51"/>
        <v>0.44493532000000002</v>
      </c>
      <c r="EB45" s="69">
        <f t="shared" si="51"/>
        <v>0.44493532000000002</v>
      </c>
      <c r="EC45" s="69">
        <f t="shared" ref="EC45:GG45" si="52">+$GI$47</f>
        <v>0.44493532000000002</v>
      </c>
      <c r="ED45" s="69">
        <f t="shared" si="52"/>
        <v>0.44493532000000002</v>
      </c>
      <c r="EE45" s="69">
        <f t="shared" si="52"/>
        <v>0.44493532000000002</v>
      </c>
      <c r="EF45" s="69">
        <f t="shared" si="52"/>
        <v>0.44493532000000002</v>
      </c>
      <c r="EG45" s="69">
        <f t="shared" si="52"/>
        <v>0.44493532000000002</v>
      </c>
      <c r="EH45" s="69">
        <f t="shared" si="52"/>
        <v>0.44493532000000002</v>
      </c>
      <c r="EI45" s="69">
        <f t="shared" si="52"/>
        <v>0.44493532000000002</v>
      </c>
      <c r="EJ45" s="69">
        <f t="shared" si="52"/>
        <v>0.44493532000000002</v>
      </c>
      <c r="EK45" s="69">
        <f t="shared" si="52"/>
        <v>0.44493532000000002</v>
      </c>
      <c r="EL45" s="69">
        <f t="shared" si="52"/>
        <v>0.44493532000000002</v>
      </c>
      <c r="EM45" s="69">
        <f t="shared" si="52"/>
        <v>0.44493532000000002</v>
      </c>
      <c r="EN45" s="69">
        <f t="shared" si="52"/>
        <v>0.44493532000000002</v>
      </c>
      <c r="EO45" s="69">
        <f t="shared" si="52"/>
        <v>0.44493532000000002</v>
      </c>
      <c r="EP45" s="69">
        <f t="shared" si="52"/>
        <v>0.44493532000000002</v>
      </c>
      <c r="EQ45" s="69">
        <f t="shared" si="52"/>
        <v>0.44493532000000002</v>
      </c>
      <c r="ER45" s="69">
        <f t="shared" si="52"/>
        <v>0.44493532000000002</v>
      </c>
      <c r="ES45" s="69">
        <f t="shared" si="52"/>
        <v>0.44493532000000002</v>
      </c>
      <c r="ET45" s="69">
        <f t="shared" si="52"/>
        <v>0.44493532000000002</v>
      </c>
      <c r="EU45" s="69">
        <f t="shared" si="52"/>
        <v>0.44493532000000002</v>
      </c>
      <c r="EV45" s="69">
        <f t="shared" si="52"/>
        <v>0.44493532000000002</v>
      </c>
      <c r="EW45" s="69">
        <f t="shared" si="52"/>
        <v>0.44493532000000002</v>
      </c>
      <c r="EX45" s="69">
        <f t="shared" si="52"/>
        <v>0.44493532000000002</v>
      </c>
      <c r="EY45" s="69">
        <f t="shared" si="52"/>
        <v>0.44493532000000002</v>
      </c>
      <c r="EZ45" s="69">
        <f t="shared" si="52"/>
        <v>0.44493532000000002</v>
      </c>
      <c r="FA45" s="69">
        <f t="shared" si="52"/>
        <v>0.44493532000000002</v>
      </c>
      <c r="FB45" s="69">
        <f t="shared" si="52"/>
        <v>0.44493532000000002</v>
      </c>
      <c r="FC45" s="69">
        <f t="shared" si="52"/>
        <v>0.44493532000000002</v>
      </c>
      <c r="FD45" s="69">
        <f t="shared" si="52"/>
        <v>0.44493532000000002</v>
      </c>
      <c r="FE45" s="69">
        <f t="shared" si="52"/>
        <v>0.44493532000000002</v>
      </c>
      <c r="FF45" s="69">
        <f t="shared" si="52"/>
        <v>0.44493532000000002</v>
      </c>
      <c r="FG45" s="69">
        <f t="shared" si="52"/>
        <v>0.44493532000000002</v>
      </c>
      <c r="FH45" s="69">
        <f t="shared" si="52"/>
        <v>0.44493532000000002</v>
      </c>
      <c r="FI45" s="69">
        <f t="shared" si="52"/>
        <v>0.44493532000000002</v>
      </c>
      <c r="FJ45" s="69">
        <f t="shared" si="52"/>
        <v>0.44493532000000002</v>
      </c>
      <c r="FK45" s="69">
        <f t="shared" si="52"/>
        <v>0.44493532000000002</v>
      </c>
      <c r="FL45" s="69">
        <f t="shared" si="52"/>
        <v>0.44493532000000002</v>
      </c>
      <c r="FM45" s="69">
        <f t="shared" si="52"/>
        <v>0.44493532000000002</v>
      </c>
      <c r="FN45" s="69">
        <f t="shared" si="52"/>
        <v>0.44493532000000002</v>
      </c>
      <c r="FO45" s="69">
        <f t="shared" si="52"/>
        <v>0.44493532000000002</v>
      </c>
      <c r="FP45" s="69">
        <f t="shared" si="52"/>
        <v>0.44493532000000002</v>
      </c>
      <c r="FQ45" s="69">
        <f t="shared" si="52"/>
        <v>0.44493532000000002</v>
      </c>
      <c r="FR45" s="69">
        <f t="shared" si="52"/>
        <v>0.44493532000000002</v>
      </c>
      <c r="FS45" s="69">
        <f t="shared" si="52"/>
        <v>0.44493532000000002</v>
      </c>
      <c r="FT45" s="69">
        <f t="shared" si="52"/>
        <v>0.44493532000000002</v>
      </c>
      <c r="FU45" s="69">
        <f t="shared" si="52"/>
        <v>0.44493532000000002</v>
      </c>
      <c r="FV45" s="69">
        <f t="shared" si="52"/>
        <v>0.44493532000000002</v>
      </c>
      <c r="FW45" s="69">
        <f t="shared" si="52"/>
        <v>0.44493532000000002</v>
      </c>
      <c r="FX45" s="69">
        <f t="shared" si="52"/>
        <v>0.44493532000000002</v>
      </c>
      <c r="FY45" s="69">
        <f t="shared" si="52"/>
        <v>0.44493532000000002</v>
      </c>
      <c r="FZ45" s="69">
        <f t="shared" si="52"/>
        <v>0.44493532000000002</v>
      </c>
      <c r="GA45" s="69">
        <f t="shared" si="52"/>
        <v>0.44493532000000002</v>
      </c>
      <c r="GB45" s="69">
        <f t="shared" si="52"/>
        <v>0.44493532000000002</v>
      </c>
      <c r="GC45" s="69">
        <f t="shared" si="52"/>
        <v>0.44493532000000002</v>
      </c>
      <c r="GD45" s="69">
        <f t="shared" si="52"/>
        <v>0.44493532000000002</v>
      </c>
      <c r="GE45" s="69">
        <f t="shared" si="52"/>
        <v>0.44493532000000002</v>
      </c>
      <c r="GF45" s="69">
        <f t="shared" si="52"/>
        <v>0.44493532000000002</v>
      </c>
      <c r="GG45" s="69">
        <f t="shared" si="52"/>
        <v>0.44493532000000002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364785.55</v>
      </c>
      <c r="F46" s="24">
        <f t="shared" si="53"/>
        <v>1334326.06</v>
      </c>
      <c r="G46" s="24">
        <f t="shared" si="53"/>
        <v>270093.46999999997</v>
      </c>
      <c r="H46" s="24">
        <f t="shared" si="53"/>
        <v>915143.53</v>
      </c>
      <c r="I46" s="24">
        <f t="shared" si="53"/>
        <v>68870.59</v>
      </c>
      <c r="J46" s="24">
        <f t="shared" si="53"/>
        <v>47337.53</v>
      </c>
      <c r="K46" s="24">
        <f t="shared" si="53"/>
        <v>391307.42</v>
      </c>
      <c r="L46" s="24">
        <f t="shared" si="53"/>
        <v>81610.03</v>
      </c>
      <c r="M46" s="24">
        <f t="shared" si="53"/>
        <v>18281.509999999998</v>
      </c>
      <c r="N46" s="24">
        <f t="shared" si="53"/>
        <v>101313.89</v>
      </c>
      <c r="O46" s="24">
        <f t="shared" si="53"/>
        <v>105688.57</v>
      </c>
      <c r="P46" s="24">
        <f t="shared" si="53"/>
        <v>2872607.52</v>
      </c>
      <c r="Q46" s="24">
        <f t="shared" si="53"/>
        <v>862876.02</v>
      </c>
      <c r="R46" s="24">
        <f t="shared" si="53"/>
        <v>11475.32</v>
      </c>
      <c r="S46" s="24">
        <f t="shared" si="53"/>
        <v>1148255.69</v>
      </c>
      <c r="T46" s="24">
        <f t="shared" si="53"/>
        <v>46010.61</v>
      </c>
      <c r="U46" s="24">
        <f t="shared" si="53"/>
        <v>108962.48</v>
      </c>
      <c r="V46" s="24">
        <f t="shared" si="53"/>
        <v>16871.759999999998</v>
      </c>
      <c r="W46" s="24">
        <f t="shared" si="53"/>
        <v>6919.49</v>
      </c>
      <c r="X46" s="24">
        <f t="shared" si="53"/>
        <v>13951.27</v>
      </c>
      <c r="Y46" s="24">
        <f t="shared" si="53"/>
        <v>2786.66</v>
      </c>
      <c r="Z46" s="24">
        <f t="shared" si="53"/>
        <v>5624.14</v>
      </c>
      <c r="AA46" s="24">
        <f t="shared" si="53"/>
        <v>12769.96</v>
      </c>
      <c r="AB46" s="24">
        <f t="shared" si="53"/>
        <v>17754.38</v>
      </c>
      <c r="AC46" s="24">
        <f t="shared" si="53"/>
        <v>1298471.3600000001</v>
      </c>
      <c r="AD46" s="24">
        <f t="shared" si="53"/>
        <v>2049669.19</v>
      </c>
      <c r="AE46" s="24">
        <f t="shared" si="53"/>
        <v>58172.65</v>
      </c>
      <c r="AF46" s="24">
        <f t="shared" si="53"/>
        <v>28907.88</v>
      </c>
      <c r="AG46" s="24">
        <f t="shared" si="53"/>
        <v>27800.68</v>
      </c>
      <c r="AH46" s="24">
        <f t="shared" si="53"/>
        <v>17416.38</v>
      </c>
      <c r="AI46" s="24">
        <f t="shared" si="53"/>
        <v>123154.27</v>
      </c>
      <c r="AJ46" s="24">
        <f t="shared" si="53"/>
        <v>49227.7</v>
      </c>
      <c r="AK46" s="24">
        <f t="shared" si="53"/>
        <v>18324.71</v>
      </c>
      <c r="AL46" s="24">
        <f t="shared" si="53"/>
        <v>26543.52</v>
      </c>
      <c r="AM46" s="24">
        <f t="shared" si="53"/>
        <v>28502.49</v>
      </c>
      <c r="AN46" s="24">
        <f t="shared" si="53"/>
        <v>23050.21</v>
      </c>
      <c r="AO46" s="24">
        <f t="shared" si="53"/>
        <v>16386.669999999998</v>
      </c>
      <c r="AP46" s="24">
        <f t="shared" si="53"/>
        <v>26458.61</v>
      </c>
      <c r="AQ46" s="24">
        <f t="shared" si="53"/>
        <v>172702.14</v>
      </c>
      <c r="AR46" s="24">
        <f t="shared" si="53"/>
        <v>4046493.26</v>
      </c>
      <c r="AS46" s="24">
        <f t="shared" si="53"/>
        <v>23968.05</v>
      </c>
      <c r="AT46" s="24">
        <f t="shared" si="53"/>
        <v>3259138.58</v>
      </c>
      <c r="AU46" s="24">
        <f t="shared" si="53"/>
        <v>445573.09</v>
      </c>
      <c r="AV46" s="24">
        <f t="shared" si="53"/>
        <v>135460.63</v>
      </c>
      <c r="AW46" s="24">
        <f t="shared" si="53"/>
        <v>33183.760000000002</v>
      </c>
      <c r="AX46" s="24">
        <f t="shared" si="53"/>
        <v>37441.75</v>
      </c>
      <c r="AY46" s="24">
        <f t="shared" si="53"/>
        <v>15355.74</v>
      </c>
      <c r="AZ46" s="24">
        <f t="shared" si="53"/>
        <v>7988.49</v>
      </c>
      <c r="BA46" s="24">
        <f t="shared" si="53"/>
        <v>52955.71</v>
      </c>
      <c r="BB46" s="24">
        <f t="shared" si="53"/>
        <v>441132.4</v>
      </c>
      <c r="BC46" s="24">
        <f t="shared" si="53"/>
        <v>460207.68</v>
      </c>
      <c r="BD46" s="24">
        <f t="shared" si="53"/>
        <v>447632.07</v>
      </c>
      <c r="BE46" s="24">
        <f t="shared" si="53"/>
        <v>776817.17</v>
      </c>
      <c r="BF46" s="24">
        <f t="shared" si="53"/>
        <v>37726.519999999997</v>
      </c>
      <c r="BG46" s="24">
        <f t="shared" si="53"/>
        <v>72307.69</v>
      </c>
      <c r="BH46" s="24">
        <f t="shared" si="53"/>
        <v>1090140.3799999999</v>
      </c>
      <c r="BI46" s="24">
        <f t="shared" si="53"/>
        <v>105079.25</v>
      </c>
      <c r="BJ46" s="24">
        <f t="shared" si="53"/>
        <v>54110.5</v>
      </c>
      <c r="BK46" s="24">
        <f t="shared" si="53"/>
        <v>52369.440000000002</v>
      </c>
      <c r="BL46" s="24">
        <f t="shared" si="53"/>
        <v>352041.54</v>
      </c>
      <c r="BM46" s="24">
        <f t="shared" si="53"/>
        <v>615649.35</v>
      </c>
      <c r="BN46" s="24">
        <f t="shared" si="53"/>
        <v>17863.240000000002</v>
      </c>
      <c r="BO46" s="24">
        <f t="shared" si="53"/>
        <v>35149.35</v>
      </c>
      <c r="BP46" s="24">
        <f t="shared" si="53"/>
        <v>95677.77</v>
      </c>
      <c r="BQ46" s="24">
        <f t="shared" ref="BQ46:EB46" si="54">ROUND(BQ44*$GI$47,2)</f>
        <v>111476.36</v>
      </c>
      <c r="BR46" s="24">
        <f t="shared" si="54"/>
        <v>30870.799999999999</v>
      </c>
      <c r="BS46" s="24">
        <f t="shared" si="54"/>
        <v>226668.83</v>
      </c>
      <c r="BT46" s="24">
        <f t="shared" si="54"/>
        <v>191890.79</v>
      </c>
      <c r="BU46" s="24">
        <f t="shared" si="54"/>
        <v>38748.269999999997</v>
      </c>
      <c r="BV46" s="24">
        <f t="shared" si="54"/>
        <v>31244.29</v>
      </c>
      <c r="BW46" s="24">
        <f t="shared" si="54"/>
        <v>42130.12</v>
      </c>
      <c r="BX46" s="24">
        <f t="shared" si="54"/>
        <v>62384.9</v>
      </c>
      <c r="BY46" s="24">
        <f t="shared" si="54"/>
        <v>104701.1</v>
      </c>
      <c r="BZ46" s="24">
        <f t="shared" si="54"/>
        <v>6.17</v>
      </c>
      <c r="CA46" s="24">
        <f t="shared" si="54"/>
        <v>39498.75</v>
      </c>
      <c r="CB46" s="24">
        <f t="shared" si="54"/>
        <v>4717.0600000000004</v>
      </c>
      <c r="CC46" s="24">
        <f t="shared" si="54"/>
        <v>20846.419999999998</v>
      </c>
      <c r="CD46" s="24">
        <f t="shared" si="54"/>
        <v>3189076.6</v>
      </c>
      <c r="CE46" s="24">
        <f t="shared" si="54"/>
        <v>18587.95</v>
      </c>
      <c r="CF46" s="24">
        <f t="shared" si="54"/>
        <v>6967.43</v>
      </c>
      <c r="CG46" s="24">
        <f t="shared" si="54"/>
        <v>26856.57</v>
      </c>
      <c r="CH46" s="24">
        <f t="shared" si="54"/>
        <v>19976.95</v>
      </c>
      <c r="CI46" s="24">
        <f t="shared" si="54"/>
        <v>14357.74</v>
      </c>
      <c r="CJ46" s="24">
        <f t="shared" si="54"/>
        <v>7529.05</v>
      </c>
      <c r="CK46" s="24">
        <f t="shared" si="54"/>
        <v>27741.09</v>
      </c>
      <c r="CL46" s="24">
        <f t="shared" si="54"/>
        <v>48546.02</v>
      </c>
      <c r="CM46" s="24">
        <f t="shared" si="54"/>
        <v>270070.92</v>
      </c>
      <c r="CN46" s="24">
        <f t="shared" si="54"/>
        <v>95267.6</v>
      </c>
      <c r="CO46" s="24">
        <f t="shared" si="54"/>
        <v>65465.5</v>
      </c>
      <c r="CP46" s="24">
        <f t="shared" si="54"/>
        <v>1233668.58</v>
      </c>
      <c r="CQ46" s="24">
        <f t="shared" si="54"/>
        <v>682950.96</v>
      </c>
      <c r="CR46" s="24">
        <f t="shared" si="54"/>
        <v>60576.639999999999</v>
      </c>
      <c r="CS46" s="24">
        <f t="shared" si="54"/>
        <v>40265.449999999997</v>
      </c>
      <c r="CT46" s="24">
        <f t="shared" si="54"/>
        <v>29800.69</v>
      </c>
      <c r="CU46" s="24">
        <f t="shared" si="54"/>
        <v>26157.8</v>
      </c>
      <c r="CV46" s="24">
        <f t="shared" si="54"/>
        <v>10471.030000000001</v>
      </c>
      <c r="CW46" s="24">
        <f t="shared" si="54"/>
        <v>16224.54</v>
      </c>
      <c r="CX46" s="24">
        <f t="shared" si="54"/>
        <v>12513.09</v>
      </c>
      <c r="CY46" s="24">
        <f t="shared" si="54"/>
        <v>16436.04</v>
      </c>
      <c r="CZ46" s="24">
        <f t="shared" si="54"/>
        <v>29981.14</v>
      </c>
      <c r="DA46" s="24">
        <f t="shared" si="54"/>
        <v>18661.41</v>
      </c>
      <c r="DB46" s="24">
        <f t="shared" si="54"/>
        <v>80431.820000000007</v>
      </c>
      <c r="DC46" s="24">
        <f t="shared" si="54"/>
        <v>18551.64</v>
      </c>
      <c r="DD46" s="24">
        <f t="shared" si="54"/>
        <v>18444.14</v>
      </c>
      <c r="DE46" s="24">
        <f t="shared" si="54"/>
        <v>23956.44</v>
      </c>
      <c r="DF46" s="24">
        <f t="shared" si="54"/>
        <v>4416.34</v>
      </c>
      <c r="DG46" s="24">
        <f t="shared" si="54"/>
        <v>13310.39</v>
      </c>
      <c r="DH46" s="24">
        <f t="shared" si="54"/>
        <v>911515.15</v>
      </c>
      <c r="DI46" s="24">
        <f t="shared" si="54"/>
        <v>12300.44</v>
      </c>
      <c r="DJ46" s="24">
        <f t="shared" si="54"/>
        <v>107628.53</v>
      </c>
      <c r="DK46" s="24">
        <f t="shared" si="54"/>
        <v>159196.75</v>
      </c>
      <c r="DL46" s="24">
        <f t="shared" si="54"/>
        <v>33536.01</v>
      </c>
      <c r="DM46" s="24">
        <f t="shared" si="54"/>
        <v>12862.37</v>
      </c>
      <c r="DN46" s="24">
        <f t="shared" si="54"/>
        <v>217927.33</v>
      </c>
      <c r="DO46" s="24">
        <f t="shared" si="54"/>
        <v>43407.11</v>
      </c>
      <c r="DP46" s="24">
        <f t="shared" si="54"/>
        <v>54429.72</v>
      </c>
      <c r="DQ46" s="24">
        <f t="shared" si="54"/>
        <v>94456.22</v>
      </c>
      <c r="DR46" s="24">
        <f t="shared" si="54"/>
        <v>18087.34</v>
      </c>
      <c r="DS46" s="24">
        <f t="shared" si="54"/>
        <v>35576.47</v>
      </c>
      <c r="DT46" s="24">
        <f t="shared" si="54"/>
        <v>33878.67</v>
      </c>
      <c r="DU46" s="24">
        <f t="shared" si="54"/>
        <v>21777.79</v>
      </c>
      <c r="DV46" s="24">
        <f t="shared" si="54"/>
        <v>2220.2399999999998</v>
      </c>
      <c r="DW46" s="24">
        <f t="shared" si="54"/>
        <v>22129.34</v>
      </c>
      <c r="DX46" s="24">
        <f t="shared" si="54"/>
        <v>7199.95</v>
      </c>
      <c r="DY46" s="24">
        <f t="shared" si="54"/>
        <v>9061.61</v>
      </c>
      <c r="DZ46" s="24">
        <f t="shared" si="54"/>
        <v>3494.93</v>
      </c>
      <c r="EA46" s="24">
        <f t="shared" si="54"/>
        <v>17521.02</v>
      </c>
      <c r="EB46" s="24">
        <f t="shared" si="54"/>
        <v>101445.89</v>
      </c>
      <c r="EC46" s="24">
        <f t="shared" ref="EC46:GF46" si="55">ROUND(EC44*$GI$47,2)</f>
        <v>27943.98</v>
      </c>
      <c r="ED46" s="24">
        <f t="shared" si="55"/>
        <v>36465.519999999997</v>
      </c>
      <c r="EE46" s="24">
        <f t="shared" si="55"/>
        <v>23434.78</v>
      </c>
      <c r="EF46" s="24">
        <f t="shared" si="55"/>
        <v>97930.36</v>
      </c>
      <c r="EG46" s="24">
        <f t="shared" si="55"/>
        <v>10801.6</v>
      </c>
      <c r="EH46" s="24">
        <f t="shared" si="55"/>
        <v>23911.84</v>
      </c>
      <c r="EI46" s="24">
        <f t="shared" si="55"/>
        <v>18450.009999999998</v>
      </c>
      <c r="EJ46" s="24">
        <f t="shared" si="55"/>
        <v>8808.69</v>
      </c>
      <c r="EK46" s="24">
        <f t="shared" si="55"/>
        <v>388240.79</v>
      </c>
      <c r="EL46" s="24">
        <f t="shared" si="55"/>
        <v>400333.99</v>
      </c>
      <c r="EM46" s="24">
        <f t="shared" si="55"/>
        <v>30737.06</v>
      </c>
      <c r="EN46" s="24">
        <f t="shared" si="55"/>
        <v>22148.09</v>
      </c>
      <c r="EO46" s="24">
        <f t="shared" si="55"/>
        <v>25280.240000000002</v>
      </c>
      <c r="EP46" s="24">
        <f t="shared" si="55"/>
        <v>24460.44</v>
      </c>
      <c r="EQ46" s="24">
        <f t="shared" si="55"/>
        <v>16391.259999999998</v>
      </c>
      <c r="ER46" s="24">
        <f t="shared" si="55"/>
        <v>21350.31</v>
      </c>
      <c r="ES46" s="24">
        <f t="shared" si="55"/>
        <v>106471.09</v>
      </c>
      <c r="ET46" s="24">
        <f t="shared" si="55"/>
        <v>42185.94</v>
      </c>
      <c r="EU46" s="24">
        <f t="shared" si="55"/>
        <v>21720.32</v>
      </c>
      <c r="EV46" s="24">
        <f t="shared" si="55"/>
        <v>23890.98</v>
      </c>
      <c r="EW46" s="24">
        <f t="shared" si="55"/>
        <v>36229.699999999997</v>
      </c>
      <c r="EX46" s="24">
        <f t="shared" si="55"/>
        <v>0</v>
      </c>
      <c r="EY46" s="24">
        <f t="shared" si="55"/>
        <v>19792.21</v>
      </c>
      <c r="EZ46" s="24">
        <f t="shared" si="55"/>
        <v>12517.27</v>
      </c>
      <c r="FA46" s="24">
        <f t="shared" si="55"/>
        <v>8014.47</v>
      </c>
      <c r="FB46" s="24">
        <f t="shared" si="55"/>
        <v>10318.66</v>
      </c>
      <c r="FC46" s="24">
        <f t="shared" si="55"/>
        <v>171364.73</v>
      </c>
      <c r="FD46" s="24">
        <f>ROUND(FD44*$GI$47,2)</f>
        <v>32959.019999999997</v>
      </c>
      <c r="FE46" s="24">
        <f t="shared" si="55"/>
        <v>163448</v>
      </c>
      <c r="FF46" s="24">
        <f t="shared" si="55"/>
        <v>37006.35</v>
      </c>
      <c r="FG46" s="24">
        <f t="shared" si="55"/>
        <v>18110.8</v>
      </c>
      <c r="FH46" s="24">
        <f t="shared" si="55"/>
        <v>24069.119999999999</v>
      </c>
      <c r="FI46" s="24">
        <f t="shared" si="55"/>
        <v>13317.88</v>
      </c>
      <c r="FJ46" s="24">
        <f t="shared" si="55"/>
        <v>21607.64</v>
      </c>
      <c r="FK46" s="24">
        <f t="shared" si="55"/>
        <v>93134.2</v>
      </c>
      <c r="FL46" s="24">
        <f t="shared" si="55"/>
        <v>53461.27</v>
      </c>
      <c r="FM46" s="24">
        <f t="shared" si="55"/>
        <v>158435.10999999999</v>
      </c>
      <c r="FN46" s="24">
        <f t="shared" si="55"/>
        <v>242241.47</v>
      </c>
      <c r="FO46" s="24">
        <f t="shared" si="55"/>
        <v>142509.79999999999</v>
      </c>
      <c r="FP46" s="24">
        <f t="shared" si="55"/>
        <v>665330.67000000004</v>
      </c>
      <c r="FQ46" s="24">
        <f t="shared" si="55"/>
        <v>71983.08</v>
      </c>
      <c r="FR46" s="24">
        <f t="shared" si="55"/>
        <v>116444.92</v>
      </c>
      <c r="FS46" s="24">
        <f t="shared" si="55"/>
        <v>75705.02</v>
      </c>
      <c r="FT46" s="24">
        <f t="shared" si="55"/>
        <v>19837.02</v>
      </c>
      <c r="FU46" s="24">
        <f t="shared" si="55"/>
        <v>21932.49</v>
      </c>
      <c r="FV46" s="24">
        <f t="shared" si="55"/>
        <v>20081.759999999998</v>
      </c>
      <c r="FW46" s="24">
        <f t="shared" si="55"/>
        <v>49836.9</v>
      </c>
      <c r="FX46" s="24">
        <f t="shared" si="55"/>
        <v>55622.6</v>
      </c>
      <c r="FY46" s="24">
        <f t="shared" si="55"/>
        <v>29775.65</v>
      </c>
      <c r="FZ46" s="24">
        <f t="shared" si="55"/>
        <v>9783.8799999999992</v>
      </c>
      <c r="GA46" s="24">
        <f t="shared" si="55"/>
        <v>222401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38442203.600000039</v>
      </c>
      <c r="GI46" s="71">
        <f>59702367-GH47</f>
        <v>38442203.979999997</v>
      </c>
      <c r="GJ46" t="s">
        <v>572</v>
      </c>
    </row>
    <row r="47" spans="1:256" s="101" customFormat="1" ht="26.25">
      <c r="A47" s="96">
        <v>22</v>
      </c>
      <c r="B47" s="97" t="s">
        <v>683</v>
      </c>
      <c r="C47" s="96">
        <v>22</v>
      </c>
      <c r="D47" s="96"/>
      <c r="E47" s="98">
        <f t="shared" ref="E47:BP47" si="56">ROUND(E42*0.2,2)</f>
        <v>204965.5</v>
      </c>
      <c r="F47" s="98">
        <f t="shared" si="56"/>
        <v>741941.12</v>
      </c>
      <c r="G47" s="98">
        <f t="shared" si="56"/>
        <v>151759.96</v>
      </c>
      <c r="H47" s="98">
        <f t="shared" si="56"/>
        <v>514200.32000000001</v>
      </c>
      <c r="I47" s="98">
        <f t="shared" si="56"/>
        <v>38562.519999999997</v>
      </c>
      <c r="J47" s="98">
        <f t="shared" si="56"/>
        <v>26166.1</v>
      </c>
      <c r="K47" s="98">
        <f t="shared" si="56"/>
        <v>219867.59</v>
      </c>
      <c r="L47" s="98">
        <f t="shared" si="56"/>
        <v>44546.239999999998</v>
      </c>
      <c r="M47" s="98">
        <f t="shared" si="56"/>
        <v>10272.01</v>
      </c>
      <c r="N47" s="98">
        <f t="shared" si="56"/>
        <v>56285</v>
      </c>
      <c r="O47" s="98">
        <f t="shared" si="56"/>
        <v>59384.23</v>
      </c>
      <c r="P47" s="98">
        <f t="shared" si="56"/>
        <v>1596751.56</v>
      </c>
      <c r="Q47" s="98">
        <f t="shared" si="56"/>
        <v>457539.43</v>
      </c>
      <c r="R47" s="98">
        <f t="shared" si="56"/>
        <v>6339.89</v>
      </c>
      <c r="S47" s="98">
        <f t="shared" si="56"/>
        <v>640571.19999999995</v>
      </c>
      <c r="T47" s="98">
        <f t="shared" si="56"/>
        <v>24958.84</v>
      </c>
      <c r="U47" s="98">
        <f t="shared" si="56"/>
        <v>58587.86</v>
      </c>
      <c r="V47" s="98">
        <f t="shared" si="56"/>
        <v>9755.4699999999993</v>
      </c>
      <c r="W47" s="98">
        <f t="shared" si="56"/>
        <v>4033.15</v>
      </c>
      <c r="X47" s="98">
        <f t="shared" si="56"/>
        <v>8005.17</v>
      </c>
      <c r="Y47" s="98">
        <f t="shared" si="56"/>
        <v>1784.37</v>
      </c>
      <c r="Z47" s="98">
        <f t="shared" si="56"/>
        <v>3383.22</v>
      </c>
      <c r="AA47" s="98">
        <f t="shared" si="56"/>
        <v>7572.45</v>
      </c>
      <c r="AB47" s="98">
        <f t="shared" si="56"/>
        <v>9975.82</v>
      </c>
      <c r="AC47" s="98">
        <f t="shared" si="56"/>
        <v>721908.22</v>
      </c>
      <c r="AD47" s="98">
        <f t="shared" si="56"/>
        <v>1147309.1000000001</v>
      </c>
      <c r="AE47" s="98">
        <f t="shared" si="56"/>
        <v>32686.01</v>
      </c>
      <c r="AF47" s="98">
        <f t="shared" si="56"/>
        <v>15906.56</v>
      </c>
      <c r="AG47" s="98">
        <f t="shared" si="56"/>
        <v>15566.2</v>
      </c>
      <c r="AH47" s="98">
        <f t="shared" si="56"/>
        <v>9785.91</v>
      </c>
      <c r="AI47" s="98">
        <f t="shared" si="56"/>
        <v>69680.87</v>
      </c>
      <c r="AJ47" s="98">
        <f t="shared" si="56"/>
        <v>27660.03</v>
      </c>
      <c r="AK47" s="98">
        <f t="shared" si="56"/>
        <v>10296.280000000001</v>
      </c>
      <c r="AL47" s="98">
        <f t="shared" si="56"/>
        <v>13889.25</v>
      </c>
      <c r="AM47" s="98">
        <f t="shared" si="56"/>
        <v>15429.85</v>
      </c>
      <c r="AN47" s="98">
        <f t="shared" si="56"/>
        <v>12769.82</v>
      </c>
      <c r="AO47" s="98">
        <f t="shared" si="56"/>
        <v>9632.7199999999993</v>
      </c>
      <c r="AP47" s="98">
        <f t="shared" si="56"/>
        <v>14452.64</v>
      </c>
      <c r="AQ47" s="98">
        <f t="shared" si="56"/>
        <v>99070.93</v>
      </c>
      <c r="AR47" s="98">
        <f t="shared" si="56"/>
        <v>2200955.02</v>
      </c>
      <c r="AS47" s="98">
        <f t="shared" si="56"/>
        <v>13830.66</v>
      </c>
      <c r="AT47" s="98">
        <f t="shared" si="56"/>
        <v>1779028.3</v>
      </c>
      <c r="AU47" s="98">
        <f t="shared" si="56"/>
        <v>234649.29</v>
      </c>
      <c r="AV47" s="98">
        <f t="shared" si="56"/>
        <v>74572.399999999994</v>
      </c>
      <c r="AW47" s="98">
        <f t="shared" si="56"/>
        <v>17709.29</v>
      </c>
      <c r="AX47" s="98">
        <f t="shared" si="56"/>
        <v>20945.419999999998</v>
      </c>
      <c r="AY47" s="98">
        <f t="shared" si="56"/>
        <v>8842.41</v>
      </c>
      <c r="AZ47" s="98">
        <f t="shared" si="56"/>
        <v>4394.3599999999997</v>
      </c>
      <c r="BA47" s="98">
        <f t="shared" si="56"/>
        <v>29754.720000000001</v>
      </c>
      <c r="BB47" s="98">
        <f t="shared" si="56"/>
        <v>246191.02</v>
      </c>
      <c r="BC47" s="98">
        <f t="shared" si="56"/>
        <v>257529.62</v>
      </c>
      <c r="BD47" s="98">
        <f t="shared" si="56"/>
        <v>250241.31</v>
      </c>
      <c r="BE47" s="98">
        <f t="shared" si="56"/>
        <v>421987.88</v>
      </c>
      <c r="BF47" s="98">
        <f t="shared" si="56"/>
        <v>21197.75</v>
      </c>
      <c r="BG47" s="98">
        <f t="shared" si="56"/>
        <v>40450.730000000003</v>
      </c>
      <c r="BH47" s="98">
        <f t="shared" si="56"/>
        <v>606086.81000000006</v>
      </c>
      <c r="BI47" s="98">
        <f t="shared" si="56"/>
        <v>60765.279999999999</v>
      </c>
      <c r="BJ47" s="98">
        <f t="shared" si="56"/>
        <v>30409.96</v>
      </c>
      <c r="BK47" s="98">
        <f t="shared" si="56"/>
        <v>28717.15</v>
      </c>
      <c r="BL47" s="98">
        <f t="shared" si="56"/>
        <v>194125.65</v>
      </c>
      <c r="BM47" s="98">
        <f t="shared" si="56"/>
        <v>342277.14</v>
      </c>
      <c r="BN47" s="98">
        <f t="shared" si="56"/>
        <v>9826.51</v>
      </c>
      <c r="BO47" s="98">
        <f t="shared" si="56"/>
        <v>20282.810000000001</v>
      </c>
      <c r="BP47" s="98">
        <f t="shared" si="56"/>
        <v>52590.2</v>
      </c>
      <c r="BQ47" s="98">
        <f t="shared" ref="BQ47:EB47" si="57">ROUND(BQ42*0.2,2)</f>
        <v>61736.03</v>
      </c>
      <c r="BR47" s="98">
        <f t="shared" si="57"/>
        <v>17345.66</v>
      </c>
      <c r="BS47" s="98">
        <f t="shared" si="57"/>
        <v>126941.25</v>
      </c>
      <c r="BT47" s="98">
        <f t="shared" si="57"/>
        <v>108051.19</v>
      </c>
      <c r="BU47" s="98">
        <f t="shared" si="57"/>
        <v>21771.85</v>
      </c>
      <c r="BV47" s="98">
        <f t="shared" si="57"/>
        <v>17555.53</v>
      </c>
      <c r="BW47" s="98">
        <f t="shared" si="57"/>
        <v>21004.76</v>
      </c>
      <c r="BX47" s="98">
        <f t="shared" si="57"/>
        <v>35052.79</v>
      </c>
      <c r="BY47" s="98">
        <f t="shared" si="57"/>
        <v>55382.37</v>
      </c>
      <c r="BZ47" s="98">
        <f t="shared" si="57"/>
        <v>56.7</v>
      </c>
      <c r="CA47" s="98">
        <f t="shared" si="57"/>
        <v>22193.54</v>
      </c>
      <c r="CB47" s="98">
        <f t="shared" si="57"/>
        <v>2820.62</v>
      </c>
      <c r="CC47" s="98">
        <f t="shared" si="57"/>
        <v>12826.64</v>
      </c>
      <c r="CD47" s="98">
        <f t="shared" si="57"/>
        <v>1766176.02</v>
      </c>
      <c r="CE47" s="98">
        <f t="shared" si="57"/>
        <v>10444.19</v>
      </c>
      <c r="CF47" s="98">
        <f t="shared" si="57"/>
        <v>3838.01</v>
      </c>
      <c r="CG47" s="98">
        <f t="shared" si="57"/>
        <v>14794.23</v>
      </c>
      <c r="CH47" s="98">
        <f t="shared" si="57"/>
        <v>11114.73</v>
      </c>
      <c r="CI47" s="98">
        <f t="shared" si="57"/>
        <v>8067.32</v>
      </c>
      <c r="CJ47" s="98">
        <f t="shared" si="57"/>
        <v>4230.42</v>
      </c>
      <c r="CK47" s="98">
        <f t="shared" si="57"/>
        <v>15587.15</v>
      </c>
      <c r="CL47" s="98">
        <f t="shared" si="57"/>
        <v>26755.599999999999</v>
      </c>
      <c r="CM47" s="98">
        <f t="shared" si="57"/>
        <v>145816.47</v>
      </c>
      <c r="CN47" s="98">
        <f t="shared" si="57"/>
        <v>53528.9</v>
      </c>
      <c r="CO47" s="98">
        <f t="shared" si="57"/>
        <v>36783.72</v>
      </c>
      <c r="CP47" s="98">
        <f t="shared" si="57"/>
        <v>675178.95</v>
      </c>
      <c r="CQ47" s="98">
        <f t="shared" si="57"/>
        <v>383736.09</v>
      </c>
      <c r="CR47" s="98">
        <f t="shared" si="57"/>
        <v>34036.769999999997</v>
      </c>
      <c r="CS47" s="98">
        <f t="shared" si="57"/>
        <v>24518.86</v>
      </c>
      <c r="CT47" s="98">
        <f t="shared" si="57"/>
        <v>16648.849999999999</v>
      </c>
      <c r="CU47" s="98">
        <f t="shared" si="57"/>
        <v>14865.63</v>
      </c>
      <c r="CV47" s="98">
        <f t="shared" si="57"/>
        <v>5883.46</v>
      </c>
      <c r="CW47" s="98">
        <f t="shared" si="57"/>
        <v>9116.24</v>
      </c>
      <c r="CX47" s="98">
        <f t="shared" si="57"/>
        <v>7030.85</v>
      </c>
      <c r="CY47" s="98">
        <f t="shared" si="57"/>
        <v>9163.8799999999992</v>
      </c>
      <c r="CZ47" s="98">
        <f t="shared" si="57"/>
        <v>16521.150000000001</v>
      </c>
      <c r="DA47" s="98">
        <f t="shared" si="57"/>
        <v>10485.459999999999</v>
      </c>
      <c r="DB47" s="98">
        <f t="shared" si="57"/>
        <v>45957.52</v>
      </c>
      <c r="DC47" s="98">
        <f t="shared" si="57"/>
        <v>10423.780000000001</v>
      </c>
      <c r="DD47" s="98">
        <f t="shared" si="57"/>
        <v>10436.120000000001</v>
      </c>
      <c r="DE47" s="98">
        <f t="shared" si="57"/>
        <v>13460.63</v>
      </c>
      <c r="DF47" s="98">
        <f t="shared" si="57"/>
        <v>3105.9</v>
      </c>
      <c r="DG47" s="98">
        <f t="shared" si="57"/>
        <v>7316.25</v>
      </c>
      <c r="DH47" s="98">
        <f t="shared" si="57"/>
        <v>506487.23</v>
      </c>
      <c r="DI47" s="98">
        <f t="shared" si="57"/>
        <v>6911.36</v>
      </c>
      <c r="DJ47" s="98">
        <f t="shared" si="57"/>
        <v>58911.63</v>
      </c>
      <c r="DK47" s="98">
        <f t="shared" si="57"/>
        <v>89449.38</v>
      </c>
      <c r="DL47" s="98">
        <f t="shared" si="57"/>
        <v>18561.91</v>
      </c>
      <c r="DM47" s="98">
        <f t="shared" si="57"/>
        <v>7642.2</v>
      </c>
      <c r="DN47" s="98">
        <f t="shared" si="57"/>
        <v>121835.48</v>
      </c>
      <c r="DO47" s="98">
        <f t="shared" si="57"/>
        <v>22703.55</v>
      </c>
      <c r="DP47" s="98">
        <f t="shared" si="57"/>
        <v>31063.61</v>
      </c>
      <c r="DQ47" s="98">
        <f t="shared" si="57"/>
        <v>53073.01</v>
      </c>
      <c r="DR47" s="98">
        <f t="shared" si="57"/>
        <v>10162.9</v>
      </c>
      <c r="DS47" s="98">
        <f t="shared" si="57"/>
        <v>19794.509999999998</v>
      </c>
      <c r="DT47" s="98">
        <f t="shared" si="57"/>
        <v>19035.73</v>
      </c>
      <c r="DU47" s="98">
        <f t="shared" si="57"/>
        <v>12081.51</v>
      </c>
      <c r="DV47" s="98">
        <f t="shared" si="57"/>
        <v>1206.04</v>
      </c>
      <c r="DW47" s="98">
        <f t="shared" si="57"/>
        <v>12300.38</v>
      </c>
      <c r="DX47" s="98">
        <f t="shared" si="57"/>
        <v>3842.48</v>
      </c>
      <c r="DY47" s="98">
        <f t="shared" si="57"/>
        <v>5091.53</v>
      </c>
      <c r="DZ47" s="98">
        <f t="shared" si="57"/>
        <v>1963.73</v>
      </c>
      <c r="EA47" s="98">
        <f t="shared" si="57"/>
        <v>9844.7000000000007</v>
      </c>
      <c r="EB47" s="98">
        <f t="shared" si="57"/>
        <v>57000.36</v>
      </c>
      <c r="EC47" s="98">
        <f t="shared" ref="EC47:GF47" si="58">ROUND(EC42*0.2,2)</f>
        <v>15765.41</v>
      </c>
      <c r="ED47" s="98">
        <f t="shared" si="58"/>
        <v>20600.169999999998</v>
      </c>
      <c r="EE47" s="98">
        <f t="shared" si="58"/>
        <v>13167.52</v>
      </c>
      <c r="EF47" s="98">
        <f t="shared" si="58"/>
        <v>55025.05</v>
      </c>
      <c r="EG47" s="98">
        <f t="shared" si="58"/>
        <v>6041.7</v>
      </c>
      <c r="EH47" s="98">
        <f t="shared" si="58"/>
        <v>13684.16</v>
      </c>
      <c r="EI47" s="98">
        <f t="shared" si="58"/>
        <v>10920.19</v>
      </c>
      <c r="EJ47" s="98">
        <f t="shared" si="58"/>
        <v>4949.42</v>
      </c>
      <c r="EK47" s="98">
        <f t="shared" si="58"/>
        <v>218144.51</v>
      </c>
      <c r="EL47" s="98">
        <f t="shared" si="58"/>
        <v>219824.11</v>
      </c>
      <c r="EM47" s="98">
        <f t="shared" si="58"/>
        <v>16634.560000000001</v>
      </c>
      <c r="EN47" s="98">
        <f t="shared" si="58"/>
        <v>12909.89</v>
      </c>
      <c r="EO47" s="98">
        <f t="shared" si="58"/>
        <v>14204.45</v>
      </c>
      <c r="EP47" s="98">
        <f t="shared" si="58"/>
        <v>13782.18</v>
      </c>
      <c r="EQ47" s="98">
        <f t="shared" si="58"/>
        <v>9097.6</v>
      </c>
      <c r="ER47" s="98">
        <f t="shared" si="58"/>
        <v>12327.97</v>
      </c>
      <c r="ES47" s="98">
        <f t="shared" si="58"/>
        <v>58113.85</v>
      </c>
      <c r="ET47" s="98">
        <f t="shared" si="58"/>
        <v>21722.5</v>
      </c>
      <c r="EU47" s="98">
        <f t="shared" si="58"/>
        <v>11987.87</v>
      </c>
      <c r="EV47" s="98">
        <f t="shared" si="58"/>
        <v>13122.32</v>
      </c>
      <c r="EW47" s="98">
        <f t="shared" si="58"/>
        <v>19192.48</v>
      </c>
      <c r="EX47" s="98">
        <f t="shared" si="58"/>
        <v>0</v>
      </c>
      <c r="EY47" s="98">
        <f t="shared" si="58"/>
        <v>10441.219999999999</v>
      </c>
      <c r="EZ47" s="98">
        <f t="shared" si="58"/>
        <v>6882.76</v>
      </c>
      <c r="FA47" s="98">
        <f t="shared" si="58"/>
        <v>4383.53</v>
      </c>
      <c r="FB47" s="98">
        <f t="shared" si="58"/>
        <v>5443.75</v>
      </c>
      <c r="FC47" s="98">
        <f t="shared" si="58"/>
        <v>96286.31</v>
      </c>
      <c r="FD47" s="98">
        <f>ROUND(FD42*0.2,2)</f>
        <v>18518.990000000002</v>
      </c>
      <c r="FE47" s="98">
        <f t="shared" si="58"/>
        <v>91550.98</v>
      </c>
      <c r="FF47" s="98">
        <f t="shared" si="58"/>
        <v>20264.72</v>
      </c>
      <c r="FG47" s="98">
        <f t="shared" si="58"/>
        <v>9974.69</v>
      </c>
      <c r="FH47" s="98">
        <f t="shared" si="58"/>
        <v>12832.48</v>
      </c>
      <c r="FI47" s="98">
        <f t="shared" si="58"/>
        <v>7472.86</v>
      </c>
      <c r="FJ47" s="98">
        <f t="shared" si="58"/>
        <v>11852.37</v>
      </c>
      <c r="FK47" s="98">
        <f t="shared" si="58"/>
        <v>49832.14</v>
      </c>
      <c r="FL47" s="98">
        <f t="shared" si="58"/>
        <v>29969.55</v>
      </c>
      <c r="FM47" s="98">
        <f t="shared" si="58"/>
        <v>88244.86</v>
      </c>
      <c r="FN47" s="98">
        <f t="shared" si="58"/>
        <v>128161.61</v>
      </c>
      <c r="FO47" s="98">
        <f t="shared" si="58"/>
        <v>79190.45</v>
      </c>
      <c r="FP47" s="98">
        <f t="shared" si="58"/>
        <v>370000.37</v>
      </c>
      <c r="FQ47" s="98">
        <f t="shared" si="58"/>
        <v>41158.5</v>
      </c>
      <c r="FR47" s="98">
        <f t="shared" si="58"/>
        <v>65428</v>
      </c>
      <c r="FS47" s="98">
        <f t="shared" si="58"/>
        <v>42047.82</v>
      </c>
      <c r="FT47" s="98">
        <f t="shared" si="58"/>
        <v>10954.79</v>
      </c>
      <c r="FU47" s="98">
        <f t="shared" si="58"/>
        <v>12550.24</v>
      </c>
      <c r="FV47" s="98">
        <f t="shared" si="58"/>
        <v>10782.19</v>
      </c>
      <c r="FW47" s="98">
        <f t="shared" si="58"/>
        <v>28422.38</v>
      </c>
      <c r="FX47" s="98">
        <f t="shared" si="58"/>
        <v>32508.23</v>
      </c>
      <c r="FY47" s="98">
        <f t="shared" si="58"/>
        <v>16971.88</v>
      </c>
      <c r="FZ47" s="98">
        <f t="shared" si="58"/>
        <v>5719.57</v>
      </c>
      <c r="GA47" s="98">
        <f t="shared" si="58"/>
        <v>123757.46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21260163.020000003</v>
      </c>
      <c r="GI47" s="100">
        <f>ROUND(+GI46/GH44,8)</f>
        <v>0.44493532000000002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59702367-SUM(E49:GG49)</f>
        <v>0.38000005483627319</v>
      </c>
      <c r="GJ48" t="s">
        <v>575</v>
      </c>
    </row>
    <row r="49" spans="1:256" s="80" customFormat="1" ht="26.25">
      <c r="A49" s="74">
        <v>24</v>
      </c>
      <c r="B49" s="75" t="s">
        <v>684</v>
      </c>
      <c r="C49" s="74">
        <v>24</v>
      </c>
      <c r="D49" s="74"/>
      <c r="E49" s="76">
        <f t="shared" ref="E49:BP49" si="63">+E46+E47+E48</f>
        <v>569751.05000000005</v>
      </c>
      <c r="F49" s="76">
        <f t="shared" si="63"/>
        <v>2076267.1800000002</v>
      </c>
      <c r="G49" s="76">
        <f t="shared" si="63"/>
        <v>421853.42999999993</v>
      </c>
      <c r="H49" s="76">
        <f t="shared" si="63"/>
        <v>1429343.85</v>
      </c>
      <c r="I49" s="76">
        <f t="shared" si="63"/>
        <v>107433.10999999999</v>
      </c>
      <c r="J49" s="76">
        <f t="shared" si="63"/>
        <v>73503.63</v>
      </c>
      <c r="K49" s="76">
        <f t="shared" si="63"/>
        <v>611175.01</v>
      </c>
      <c r="L49" s="76">
        <f t="shared" si="63"/>
        <v>126156.26999999999</v>
      </c>
      <c r="M49" s="76">
        <f t="shared" si="63"/>
        <v>28553.519999999997</v>
      </c>
      <c r="N49" s="76">
        <f t="shared" si="63"/>
        <v>157598.89000000001</v>
      </c>
      <c r="O49" s="76">
        <f t="shared" si="63"/>
        <v>165072.80000000002</v>
      </c>
      <c r="P49" s="76">
        <f t="shared" si="63"/>
        <v>4469359.08</v>
      </c>
      <c r="Q49" s="76">
        <f t="shared" si="63"/>
        <v>1320415.45</v>
      </c>
      <c r="R49" s="76">
        <f t="shared" si="63"/>
        <v>17815.21</v>
      </c>
      <c r="S49" s="76">
        <f t="shared" si="63"/>
        <v>1788826.89</v>
      </c>
      <c r="T49" s="76">
        <f t="shared" si="63"/>
        <v>70969.45</v>
      </c>
      <c r="U49" s="76">
        <f t="shared" si="63"/>
        <v>167550.34</v>
      </c>
      <c r="V49" s="76">
        <f t="shared" si="63"/>
        <v>26627.229999999996</v>
      </c>
      <c r="W49" s="76">
        <f t="shared" si="63"/>
        <v>10952.64</v>
      </c>
      <c r="X49" s="76">
        <f t="shared" si="63"/>
        <v>21956.440000000002</v>
      </c>
      <c r="Y49" s="76">
        <f t="shared" si="63"/>
        <v>4571.03</v>
      </c>
      <c r="Z49" s="76">
        <f t="shared" si="63"/>
        <v>9007.36</v>
      </c>
      <c r="AA49" s="76">
        <f t="shared" si="63"/>
        <v>20342.41</v>
      </c>
      <c r="AB49" s="76">
        <f t="shared" si="63"/>
        <v>27730.2</v>
      </c>
      <c r="AC49" s="76">
        <f t="shared" si="63"/>
        <v>2020379.58</v>
      </c>
      <c r="AD49" s="76">
        <f t="shared" si="63"/>
        <v>3196978.29</v>
      </c>
      <c r="AE49" s="76">
        <f t="shared" si="63"/>
        <v>90858.66</v>
      </c>
      <c r="AF49" s="76">
        <f t="shared" si="63"/>
        <v>44814.44</v>
      </c>
      <c r="AG49" s="76">
        <f t="shared" si="63"/>
        <v>43366.880000000005</v>
      </c>
      <c r="AH49" s="76">
        <f t="shared" si="63"/>
        <v>27202.29</v>
      </c>
      <c r="AI49" s="76">
        <f t="shared" si="63"/>
        <v>192835.14</v>
      </c>
      <c r="AJ49" s="76">
        <f t="shared" si="63"/>
        <v>76887.73</v>
      </c>
      <c r="AK49" s="76">
        <f t="shared" si="63"/>
        <v>28620.989999999998</v>
      </c>
      <c r="AL49" s="76">
        <f t="shared" si="63"/>
        <v>40432.770000000004</v>
      </c>
      <c r="AM49" s="76">
        <f t="shared" si="63"/>
        <v>43932.340000000004</v>
      </c>
      <c r="AN49" s="76">
        <f t="shared" si="63"/>
        <v>35820.03</v>
      </c>
      <c r="AO49" s="76">
        <f t="shared" si="63"/>
        <v>26019.39</v>
      </c>
      <c r="AP49" s="76">
        <f t="shared" si="63"/>
        <v>40911.25</v>
      </c>
      <c r="AQ49" s="76">
        <f t="shared" si="63"/>
        <v>271773.07</v>
      </c>
      <c r="AR49" s="76">
        <f t="shared" si="63"/>
        <v>6247448.2799999993</v>
      </c>
      <c r="AS49" s="76">
        <f t="shared" si="63"/>
        <v>37798.71</v>
      </c>
      <c r="AT49" s="76">
        <f t="shared" si="63"/>
        <v>5038166.88</v>
      </c>
      <c r="AU49" s="76">
        <f t="shared" si="63"/>
        <v>680222.38</v>
      </c>
      <c r="AV49" s="76">
        <f t="shared" si="63"/>
        <v>210033.03</v>
      </c>
      <c r="AW49" s="76">
        <f t="shared" si="63"/>
        <v>50893.05</v>
      </c>
      <c r="AX49" s="76">
        <f t="shared" si="63"/>
        <v>58387.17</v>
      </c>
      <c r="AY49" s="76">
        <f t="shared" si="63"/>
        <v>24198.15</v>
      </c>
      <c r="AZ49" s="76">
        <f t="shared" si="63"/>
        <v>12382.849999999999</v>
      </c>
      <c r="BA49" s="76">
        <f t="shared" si="63"/>
        <v>82710.429999999993</v>
      </c>
      <c r="BB49" s="76">
        <f t="shared" si="63"/>
        <v>687323.42</v>
      </c>
      <c r="BC49" s="76">
        <f t="shared" si="63"/>
        <v>717737.3</v>
      </c>
      <c r="BD49" s="76">
        <f t="shared" si="63"/>
        <v>697873.38</v>
      </c>
      <c r="BE49" s="76">
        <f t="shared" si="63"/>
        <v>1198805.05</v>
      </c>
      <c r="BF49" s="76">
        <f t="shared" si="63"/>
        <v>58924.27</v>
      </c>
      <c r="BG49" s="76">
        <f t="shared" si="63"/>
        <v>112758.42000000001</v>
      </c>
      <c r="BH49" s="76">
        <f t="shared" si="63"/>
        <v>1696227.19</v>
      </c>
      <c r="BI49" s="76">
        <f t="shared" si="63"/>
        <v>165844.53</v>
      </c>
      <c r="BJ49" s="76">
        <f t="shared" si="63"/>
        <v>84520.459999999992</v>
      </c>
      <c r="BK49" s="76">
        <f t="shared" si="63"/>
        <v>81086.59</v>
      </c>
      <c r="BL49" s="76">
        <f t="shared" si="63"/>
        <v>546167.18999999994</v>
      </c>
      <c r="BM49" s="76">
        <f t="shared" si="63"/>
        <v>957926.49</v>
      </c>
      <c r="BN49" s="76">
        <f t="shared" si="63"/>
        <v>27689.75</v>
      </c>
      <c r="BO49" s="76">
        <f t="shared" si="63"/>
        <v>55432.160000000003</v>
      </c>
      <c r="BP49" s="76">
        <f t="shared" si="63"/>
        <v>148267.97</v>
      </c>
      <c r="BQ49" s="76">
        <f t="shared" ref="BQ49:EB49" si="64">+BQ46+BQ47+BQ48</f>
        <v>173212.39</v>
      </c>
      <c r="BR49" s="76">
        <f t="shared" si="64"/>
        <v>48216.46</v>
      </c>
      <c r="BS49" s="76">
        <f t="shared" si="64"/>
        <v>353610.07999999996</v>
      </c>
      <c r="BT49" s="76">
        <f t="shared" si="64"/>
        <v>299941.98</v>
      </c>
      <c r="BU49" s="76">
        <f t="shared" si="64"/>
        <v>60520.119999999995</v>
      </c>
      <c r="BV49" s="76">
        <f t="shared" si="64"/>
        <v>48799.82</v>
      </c>
      <c r="BW49" s="76">
        <f t="shared" si="64"/>
        <v>63134.880000000005</v>
      </c>
      <c r="BX49" s="76">
        <f t="shared" si="64"/>
        <v>97437.69</v>
      </c>
      <c r="BY49" s="76">
        <f t="shared" si="64"/>
        <v>160083.47</v>
      </c>
      <c r="BZ49" s="76">
        <f t="shared" si="64"/>
        <v>62.870000000000005</v>
      </c>
      <c r="CA49" s="76">
        <f t="shared" si="64"/>
        <v>61692.29</v>
      </c>
      <c r="CB49" s="76">
        <f t="shared" si="64"/>
        <v>7537.68</v>
      </c>
      <c r="CC49" s="76">
        <f t="shared" si="64"/>
        <v>33673.06</v>
      </c>
      <c r="CD49" s="76">
        <f t="shared" si="64"/>
        <v>4955252.62</v>
      </c>
      <c r="CE49" s="76">
        <f t="shared" si="64"/>
        <v>29032.14</v>
      </c>
      <c r="CF49" s="76">
        <f t="shared" si="64"/>
        <v>10805.44</v>
      </c>
      <c r="CG49" s="76">
        <f t="shared" si="64"/>
        <v>41650.800000000003</v>
      </c>
      <c r="CH49" s="76">
        <f t="shared" si="64"/>
        <v>31091.68</v>
      </c>
      <c r="CI49" s="76">
        <f t="shared" si="64"/>
        <v>22425.059999999998</v>
      </c>
      <c r="CJ49" s="76">
        <f t="shared" si="64"/>
        <v>11759.470000000001</v>
      </c>
      <c r="CK49" s="76">
        <f t="shared" si="64"/>
        <v>43328.24</v>
      </c>
      <c r="CL49" s="76">
        <f t="shared" si="64"/>
        <v>75301.62</v>
      </c>
      <c r="CM49" s="76">
        <f t="shared" si="64"/>
        <v>415887.39</v>
      </c>
      <c r="CN49" s="76">
        <f t="shared" si="64"/>
        <v>148796.5</v>
      </c>
      <c r="CO49" s="76">
        <f t="shared" si="64"/>
        <v>102249.22</v>
      </c>
      <c r="CP49" s="76">
        <f t="shared" si="64"/>
        <v>1908847.53</v>
      </c>
      <c r="CQ49" s="76">
        <f t="shared" si="64"/>
        <v>1066687.05</v>
      </c>
      <c r="CR49" s="76">
        <f t="shared" si="64"/>
        <v>94613.41</v>
      </c>
      <c r="CS49" s="76">
        <f t="shared" si="64"/>
        <v>64784.31</v>
      </c>
      <c r="CT49" s="76">
        <f t="shared" si="64"/>
        <v>46449.539999999994</v>
      </c>
      <c r="CU49" s="76">
        <f t="shared" si="64"/>
        <v>41023.43</v>
      </c>
      <c r="CV49" s="76">
        <f t="shared" si="64"/>
        <v>16354.490000000002</v>
      </c>
      <c r="CW49" s="76">
        <f t="shared" si="64"/>
        <v>25340.78</v>
      </c>
      <c r="CX49" s="76">
        <f t="shared" si="64"/>
        <v>19543.940000000002</v>
      </c>
      <c r="CY49" s="76">
        <f t="shared" si="64"/>
        <v>25599.919999999998</v>
      </c>
      <c r="CZ49" s="76">
        <f t="shared" si="64"/>
        <v>46502.29</v>
      </c>
      <c r="DA49" s="76">
        <f t="shared" si="64"/>
        <v>29146.87</v>
      </c>
      <c r="DB49" s="76">
        <f t="shared" si="64"/>
        <v>126389.34</v>
      </c>
      <c r="DC49" s="76">
        <f t="shared" si="64"/>
        <v>28975.42</v>
      </c>
      <c r="DD49" s="76">
        <f t="shared" si="64"/>
        <v>28880.260000000002</v>
      </c>
      <c r="DE49" s="76">
        <f t="shared" si="64"/>
        <v>37417.07</v>
      </c>
      <c r="DF49" s="76">
        <f t="shared" si="64"/>
        <v>7522.24</v>
      </c>
      <c r="DG49" s="76">
        <f t="shared" si="64"/>
        <v>20626.64</v>
      </c>
      <c r="DH49" s="76">
        <f t="shared" si="64"/>
        <v>1418002.38</v>
      </c>
      <c r="DI49" s="76">
        <f t="shared" si="64"/>
        <v>19211.8</v>
      </c>
      <c r="DJ49" s="76">
        <f t="shared" si="64"/>
        <v>166540.16</v>
      </c>
      <c r="DK49" s="76">
        <f t="shared" si="64"/>
        <v>248646.13</v>
      </c>
      <c r="DL49" s="76">
        <f t="shared" si="64"/>
        <v>52097.919999999998</v>
      </c>
      <c r="DM49" s="76">
        <f t="shared" si="64"/>
        <v>20504.57</v>
      </c>
      <c r="DN49" s="76">
        <f t="shared" si="64"/>
        <v>339762.81</v>
      </c>
      <c r="DO49" s="76">
        <f t="shared" si="64"/>
        <v>66110.66</v>
      </c>
      <c r="DP49" s="76">
        <f t="shared" si="64"/>
        <v>85493.33</v>
      </c>
      <c r="DQ49" s="76">
        <f t="shared" si="64"/>
        <v>147529.23000000001</v>
      </c>
      <c r="DR49" s="76">
        <f t="shared" si="64"/>
        <v>28250.239999999998</v>
      </c>
      <c r="DS49" s="76">
        <f t="shared" si="64"/>
        <v>55370.979999999996</v>
      </c>
      <c r="DT49" s="76">
        <f t="shared" si="64"/>
        <v>52914.399999999994</v>
      </c>
      <c r="DU49" s="76">
        <f t="shared" si="64"/>
        <v>33859.300000000003</v>
      </c>
      <c r="DV49" s="76">
        <f t="shared" si="64"/>
        <v>3426.2799999999997</v>
      </c>
      <c r="DW49" s="76">
        <f t="shared" si="64"/>
        <v>34429.72</v>
      </c>
      <c r="DX49" s="76">
        <f t="shared" si="64"/>
        <v>11042.43</v>
      </c>
      <c r="DY49" s="76">
        <f t="shared" si="64"/>
        <v>14153.14</v>
      </c>
      <c r="DZ49" s="76">
        <f t="shared" si="64"/>
        <v>5458.66</v>
      </c>
      <c r="EA49" s="76">
        <f t="shared" si="64"/>
        <v>27365.72</v>
      </c>
      <c r="EB49" s="76">
        <f t="shared" si="64"/>
        <v>158446.25</v>
      </c>
      <c r="EC49" s="76">
        <f t="shared" ref="EC49:GF49" si="65">+EC46+EC47+EC48</f>
        <v>43709.39</v>
      </c>
      <c r="ED49" s="76">
        <f t="shared" si="65"/>
        <v>57065.689999999995</v>
      </c>
      <c r="EE49" s="76">
        <f t="shared" si="65"/>
        <v>36602.300000000003</v>
      </c>
      <c r="EF49" s="76">
        <f t="shared" si="65"/>
        <v>152955.41</v>
      </c>
      <c r="EG49" s="76">
        <f t="shared" si="65"/>
        <v>16843.3</v>
      </c>
      <c r="EH49" s="76">
        <f t="shared" si="65"/>
        <v>37596</v>
      </c>
      <c r="EI49" s="76">
        <f t="shared" si="65"/>
        <v>29370.199999999997</v>
      </c>
      <c r="EJ49" s="76">
        <f t="shared" si="65"/>
        <v>13758.11</v>
      </c>
      <c r="EK49" s="76">
        <f t="shared" si="65"/>
        <v>606385.30000000005</v>
      </c>
      <c r="EL49" s="76">
        <f t="shared" si="65"/>
        <v>620158.1</v>
      </c>
      <c r="EM49" s="76">
        <f t="shared" si="65"/>
        <v>47371.62</v>
      </c>
      <c r="EN49" s="76">
        <f t="shared" si="65"/>
        <v>35057.979999999996</v>
      </c>
      <c r="EO49" s="76">
        <f t="shared" si="65"/>
        <v>39484.69</v>
      </c>
      <c r="EP49" s="76">
        <f t="shared" si="65"/>
        <v>38242.619999999995</v>
      </c>
      <c r="EQ49" s="76">
        <f t="shared" si="65"/>
        <v>25488.86</v>
      </c>
      <c r="ER49" s="76">
        <f t="shared" si="65"/>
        <v>33678.28</v>
      </c>
      <c r="ES49" s="76">
        <f t="shared" si="65"/>
        <v>164584.94</v>
      </c>
      <c r="ET49" s="76">
        <f t="shared" si="65"/>
        <v>63908.44</v>
      </c>
      <c r="EU49" s="76">
        <f t="shared" si="65"/>
        <v>33708.19</v>
      </c>
      <c r="EV49" s="76">
        <f t="shared" si="65"/>
        <v>37013.300000000003</v>
      </c>
      <c r="EW49" s="76">
        <f t="shared" si="65"/>
        <v>55422.179999999993</v>
      </c>
      <c r="EX49" s="76">
        <f t="shared" si="65"/>
        <v>0</v>
      </c>
      <c r="EY49" s="76">
        <f t="shared" si="65"/>
        <v>30233.43</v>
      </c>
      <c r="EZ49" s="76">
        <f t="shared" si="65"/>
        <v>19400.03</v>
      </c>
      <c r="FA49" s="76">
        <f t="shared" si="65"/>
        <v>12398</v>
      </c>
      <c r="FB49" s="76">
        <f t="shared" si="65"/>
        <v>15762.41</v>
      </c>
      <c r="FC49" s="76">
        <f t="shared" si="65"/>
        <v>267651.04000000004</v>
      </c>
      <c r="FD49" s="76">
        <f>+FD46+FD47+FD48</f>
        <v>51478.009999999995</v>
      </c>
      <c r="FE49" s="76">
        <f t="shared" si="65"/>
        <v>254998.97999999998</v>
      </c>
      <c r="FF49" s="76">
        <f t="shared" si="65"/>
        <v>57271.07</v>
      </c>
      <c r="FG49" s="76">
        <f t="shared" si="65"/>
        <v>28085.489999999998</v>
      </c>
      <c r="FH49" s="76">
        <f t="shared" si="65"/>
        <v>36901.599999999999</v>
      </c>
      <c r="FI49" s="76">
        <f t="shared" si="65"/>
        <v>20790.739999999998</v>
      </c>
      <c r="FJ49" s="76">
        <f t="shared" si="65"/>
        <v>33460.01</v>
      </c>
      <c r="FK49" s="76">
        <f t="shared" si="65"/>
        <v>142966.34</v>
      </c>
      <c r="FL49" s="76">
        <f t="shared" si="65"/>
        <v>83430.819999999992</v>
      </c>
      <c r="FM49" s="76">
        <f t="shared" si="65"/>
        <v>246679.96999999997</v>
      </c>
      <c r="FN49" s="76">
        <f t="shared" si="65"/>
        <v>370403.08</v>
      </c>
      <c r="FO49" s="76">
        <f t="shared" si="65"/>
        <v>221700.25</v>
      </c>
      <c r="FP49" s="76">
        <f t="shared" si="65"/>
        <v>1035331.04</v>
      </c>
      <c r="FQ49" s="76">
        <f t="shared" si="65"/>
        <v>113141.58</v>
      </c>
      <c r="FR49" s="76">
        <f t="shared" si="65"/>
        <v>181872.91999999998</v>
      </c>
      <c r="FS49" s="76">
        <f t="shared" si="65"/>
        <v>117752.84</v>
      </c>
      <c r="FT49" s="76">
        <f t="shared" si="65"/>
        <v>30791.81</v>
      </c>
      <c r="FU49" s="76">
        <f t="shared" si="65"/>
        <v>34482.730000000003</v>
      </c>
      <c r="FV49" s="76">
        <f t="shared" si="65"/>
        <v>30863.949999999997</v>
      </c>
      <c r="FW49" s="76">
        <f t="shared" si="65"/>
        <v>78259.28</v>
      </c>
      <c r="FX49" s="76">
        <f t="shared" si="65"/>
        <v>88130.83</v>
      </c>
      <c r="FY49" s="76">
        <f t="shared" si="65"/>
        <v>46747.53</v>
      </c>
      <c r="FZ49" s="76">
        <f t="shared" si="65"/>
        <v>15503.449999999999</v>
      </c>
      <c r="GA49" s="76">
        <f t="shared" si="65"/>
        <v>346158.46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59702366.619999945</v>
      </c>
      <c r="GI49" s="78">
        <f>(GI47*0.8)+(0.2*1)</f>
        <v>0.55594825599999997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 t="e">
        <f t="shared" si="67"/>
        <v>#DIV/0!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59702366.619999945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569751.05000000005</v>
      </c>
      <c r="F51" s="24">
        <f t="shared" si="69"/>
        <v>2076267.1800000002</v>
      </c>
      <c r="G51" s="24">
        <f t="shared" si="69"/>
        <v>421853.42999999993</v>
      </c>
      <c r="H51" s="24">
        <f t="shared" si="69"/>
        <v>1429343.85</v>
      </c>
      <c r="I51" s="24">
        <f t="shared" si="69"/>
        <v>107433.10999999999</v>
      </c>
      <c r="J51" s="24">
        <f t="shared" si="69"/>
        <v>73503.63</v>
      </c>
      <c r="K51" s="24">
        <f t="shared" si="69"/>
        <v>611175.01</v>
      </c>
      <c r="L51" s="24">
        <f t="shared" si="69"/>
        <v>126156.26999999999</v>
      </c>
      <c r="M51" s="24">
        <f t="shared" si="69"/>
        <v>28553.519999999997</v>
      </c>
      <c r="N51" s="24">
        <f t="shared" si="69"/>
        <v>157598.89000000001</v>
      </c>
      <c r="O51" s="24">
        <f t="shared" si="69"/>
        <v>165072.80000000002</v>
      </c>
      <c r="P51" s="24">
        <f t="shared" si="69"/>
        <v>4469359.08</v>
      </c>
      <c r="Q51" s="24">
        <f t="shared" si="69"/>
        <v>1320415.45</v>
      </c>
      <c r="R51" s="24">
        <f t="shared" si="69"/>
        <v>17815.21</v>
      </c>
      <c r="S51" s="24">
        <f t="shared" si="69"/>
        <v>1788826.89</v>
      </c>
      <c r="T51" s="24">
        <f t="shared" si="69"/>
        <v>70969.45</v>
      </c>
      <c r="U51" s="24">
        <f t="shared" si="69"/>
        <v>167550.34</v>
      </c>
      <c r="V51" s="24">
        <f t="shared" si="69"/>
        <v>26627.229999999996</v>
      </c>
      <c r="W51" s="24">
        <f t="shared" si="69"/>
        <v>10952.64</v>
      </c>
      <c r="X51" s="24">
        <f t="shared" si="69"/>
        <v>21956.440000000002</v>
      </c>
      <c r="Y51" s="24">
        <f t="shared" si="69"/>
        <v>4571.03</v>
      </c>
      <c r="Z51" s="24">
        <f t="shared" si="69"/>
        <v>9007.36</v>
      </c>
      <c r="AA51" s="24">
        <f t="shared" si="69"/>
        <v>20342.41</v>
      </c>
      <c r="AB51" s="24">
        <f t="shared" si="69"/>
        <v>27730.2</v>
      </c>
      <c r="AC51" s="24">
        <f t="shared" si="69"/>
        <v>2020379.58</v>
      </c>
      <c r="AD51" s="24">
        <f t="shared" si="69"/>
        <v>3196978.29</v>
      </c>
      <c r="AE51" s="24">
        <f t="shared" si="69"/>
        <v>90858.66</v>
      </c>
      <c r="AF51" s="24">
        <f t="shared" si="69"/>
        <v>44814.44</v>
      </c>
      <c r="AG51" s="24">
        <f t="shared" si="69"/>
        <v>43366.880000000005</v>
      </c>
      <c r="AH51" s="24">
        <f t="shared" si="69"/>
        <v>27202.29</v>
      </c>
      <c r="AI51" s="24">
        <f t="shared" si="69"/>
        <v>192835.14</v>
      </c>
      <c r="AJ51" s="24">
        <f t="shared" si="69"/>
        <v>76887.73</v>
      </c>
      <c r="AK51" s="24">
        <f t="shared" si="69"/>
        <v>28620.989999999998</v>
      </c>
      <c r="AL51" s="24">
        <f t="shared" si="69"/>
        <v>40432.770000000004</v>
      </c>
      <c r="AM51" s="24">
        <f t="shared" si="69"/>
        <v>43932.340000000004</v>
      </c>
      <c r="AN51" s="24">
        <f t="shared" si="69"/>
        <v>35820.03</v>
      </c>
      <c r="AO51" s="24">
        <f t="shared" si="69"/>
        <v>26019.39</v>
      </c>
      <c r="AP51" s="24">
        <f t="shared" si="69"/>
        <v>40911.25</v>
      </c>
      <c r="AQ51" s="24">
        <f t="shared" si="69"/>
        <v>271773.07</v>
      </c>
      <c r="AR51" s="24">
        <f t="shared" si="69"/>
        <v>6247448.2799999993</v>
      </c>
      <c r="AS51" s="24">
        <f t="shared" si="69"/>
        <v>37798.71</v>
      </c>
      <c r="AT51" s="24">
        <f t="shared" si="69"/>
        <v>5038166.88</v>
      </c>
      <c r="AU51" s="24">
        <f t="shared" si="69"/>
        <v>680222.38</v>
      </c>
      <c r="AV51" s="24">
        <f t="shared" si="69"/>
        <v>210033.03</v>
      </c>
      <c r="AW51" s="24">
        <f t="shared" si="69"/>
        <v>50893.05</v>
      </c>
      <c r="AX51" s="24">
        <f t="shared" si="69"/>
        <v>58387.17</v>
      </c>
      <c r="AY51" s="24">
        <f t="shared" si="69"/>
        <v>24198.15</v>
      </c>
      <c r="AZ51" s="24">
        <f t="shared" si="69"/>
        <v>12382.849999999999</v>
      </c>
      <c r="BA51" s="24">
        <f t="shared" si="69"/>
        <v>82710.429999999993</v>
      </c>
      <c r="BB51" s="24">
        <f t="shared" si="69"/>
        <v>687323.42</v>
      </c>
      <c r="BC51" s="24">
        <f t="shared" si="69"/>
        <v>717737.3</v>
      </c>
      <c r="BD51" s="24">
        <f t="shared" si="69"/>
        <v>697873.38</v>
      </c>
      <c r="BE51" s="24">
        <f t="shared" si="69"/>
        <v>1198805.05</v>
      </c>
      <c r="BF51" s="24">
        <f t="shared" si="69"/>
        <v>58924.27</v>
      </c>
      <c r="BG51" s="24">
        <f t="shared" si="69"/>
        <v>112758.42000000001</v>
      </c>
      <c r="BH51" s="24">
        <f t="shared" si="69"/>
        <v>1696227.19</v>
      </c>
      <c r="BI51" s="24">
        <f t="shared" si="69"/>
        <v>165844.53</v>
      </c>
      <c r="BJ51" s="24">
        <f t="shared" si="69"/>
        <v>84520.459999999992</v>
      </c>
      <c r="BK51" s="24">
        <f t="shared" si="69"/>
        <v>81086.59</v>
      </c>
      <c r="BL51" s="24">
        <f t="shared" si="69"/>
        <v>546167.18999999994</v>
      </c>
      <c r="BM51" s="24">
        <f t="shared" si="69"/>
        <v>957926.49</v>
      </c>
      <c r="BN51" s="24">
        <f t="shared" si="69"/>
        <v>27689.75</v>
      </c>
      <c r="BO51" s="24">
        <f t="shared" si="69"/>
        <v>55432.160000000003</v>
      </c>
      <c r="BP51" s="24">
        <f t="shared" si="69"/>
        <v>148267.97</v>
      </c>
      <c r="BQ51" s="24">
        <f t="shared" ref="BQ51:EB51" si="70">+BQ49-BQ50</f>
        <v>173212.39</v>
      </c>
      <c r="BR51" s="24">
        <f t="shared" si="70"/>
        <v>48216.46</v>
      </c>
      <c r="BS51" s="24">
        <f t="shared" si="70"/>
        <v>353610.07999999996</v>
      </c>
      <c r="BT51" s="24">
        <f t="shared" si="70"/>
        <v>299941.98</v>
      </c>
      <c r="BU51" s="24">
        <f t="shared" si="70"/>
        <v>60520.119999999995</v>
      </c>
      <c r="BV51" s="24">
        <f t="shared" si="70"/>
        <v>48799.82</v>
      </c>
      <c r="BW51" s="24">
        <f t="shared" si="70"/>
        <v>63134.880000000005</v>
      </c>
      <c r="BX51" s="24">
        <f t="shared" si="70"/>
        <v>97437.69</v>
      </c>
      <c r="BY51" s="24">
        <f t="shared" si="70"/>
        <v>160083.47</v>
      </c>
      <c r="BZ51" s="24" t="e">
        <f t="shared" si="70"/>
        <v>#DIV/0!</v>
      </c>
      <c r="CA51" s="24">
        <f t="shared" si="70"/>
        <v>61692.29</v>
      </c>
      <c r="CB51" s="24">
        <f t="shared" si="70"/>
        <v>7537.68</v>
      </c>
      <c r="CC51" s="24">
        <f t="shared" si="70"/>
        <v>33673.06</v>
      </c>
      <c r="CD51" s="24">
        <f t="shared" si="70"/>
        <v>4955252.62</v>
      </c>
      <c r="CE51" s="24">
        <f t="shared" si="70"/>
        <v>29032.14</v>
      </c>
      <c r="CF51" s="24">
        <f t="shared" si="70"/>
        <v>10805.44</v>
      </c>
      <c r="CG51" s="24">
        <f t="shared" si="70"/>
        <v>41650.800000000003</v>
      </c>
      <c r="CH51" s="24">
        <f t="shared" si="70"/>
        <v>31091.68</v>
      </c>
      <c r="CI51" s="24">
        <f t="shared" si="70"/>
        <v>22425.059999999998</v>
      </c>
      <c r="CJ51" s="24">
        <f t="shared" si="70"/>
        <v>11759.470000000001</v>
      </c>
      <c r="CK51" s="24">
        <f t="shared" si="70"/>
        <v>43328.24</v>
      </c>
      <c r="CL51" s="24">
        <f t="shared" si="70"/>
        <v>75301.62</v>
      </c>
      <c r="CM51" s="24">
        <f t="shared" si="70"/>
        <v>415887.39</v>
      </c>
      <c r="CN51" s="24">
        <f t="shared" si="70"/>
        <v>148796.5</v>
      </c>
      <c r="CO51" s="24">
        <f t="shared" si="70"/>
        <v>102249.22</v>
      </c>
      <c r="CP51" s="24">
        <f t="shared" si="70"/>
        <v>1908847.53</v>
      </c>
      <c r="CQ51" s="24">
        <f t="shared" si="70"/>
        <v>1066687.05</v>
      </c>
      <c r="CR51" s="24">
        <f t="shared" si="70"/>
        <v>94613.41</v>
      </c>
      <c r="CS51" s="24">
        <f t="shared" si="70"/>
        <v>64784.31</v>
      </c>
      <c r="CT51" s="24">
        <f t="shared" si="70"/>
        <v>46449.539999999994</v>
      </c>
      <c r="CU51" s="24">
        <f t="shared" si="70"/>
        <v>41023.43</v>
      </c>
      <c r="CV51" s="24">
        <f t="shared" si="70"/>
        <v>16354.490000000002</v>
      </c>
      <c r="CW51" s="24">
        <f t="shared" si="70"/>
        <v>25340.78</v>
      </c>
      <c r="CX51" s="24">
        <f t="shared" si="70"/>
        <v>19543.940000000002</v>
      </c>
      <c r="CY51" s="24">
        <f t="shared" si="70"/>
        <v>25599.919999999998</v>
      </c>
      <c r="CZ51" s="24">
        <f t="shared" si="70"/>
        <v>46502.29</v>
      </c>
      <c r="DA51" s="24">
        <f t="shared" si="70"/>
        <v>29146.87</v>
      </c>
      <c r="DB51" s="24">
        <f t="shared" si="70"/>
        <v>126389.34</v>
      </c>
      <c r="DC51" s="24">
        <f t="shared" si="70"/>
        <v>28975.42</v>
      </c>
      <c r="DD51" s="24">
        <f t="shared" si="70"/>
        <v>28880.260000000002</v>
      </c>
      <c r="DE51" s="24">
        <f t="shared" si="70"/>
        <v>37417.07</v>
      </c>
      <c r="DF51" s="24">
        <f t="shared" si="70"/>
        <v>7522.24</v>
      </c>
      <c r="DG51" s="24">
        <f t="shared" si="70"/>
        <v>20626.64</v>
      </c>
      <c r="DH51" s="24">
        <f t="shared" si="70"/>
        <v>1418002.38</v>
      </c>
      <c r="DI51" s="24">
        <f t="shared" si="70"/>
        <v>19211.8</v>
      </c>
      <c r="DJ51" s="24">
        <f t="shared" si="70"/>
        <v>166540.16</v>
      </c>
      <c r="DK51" s="24">
        <f t="shared" si="70"/>
        <v>248646.13</v>
      </c>
      <c r="DL51" s="24">
        <f t="shared" si="70"/>
        <v>52097.919999999998</v>
      </c>
      <c r="DM51" s="24">
        <f t="shared" si="70"/>
        <v>20504.57</v>
      </c>
      <c r="DN51" s="24">
        <f t="shared" si="70"/>
        <v>339762.81</v>
      </c>
      <c r="DO51" s="24">
        <f t="shared" si="70"/>
        <v>66110.66</v>
      </c>
      <c r="DP51" s="24">
        <f t="shared" si="70"/>
        <v>85493.33</v>
      </c>
      <c r="DQ51" s="24">
        <f t="shared" si="70"/>
        <v>147529.23000000001</v>
      </c>
      <c r="DR51" s="24">
        <f t="shared" si="70"/>
        <v>28250.239999999998</v>
      </c>
      <c r="DS51" s="24">
        <f t="shared" si="70"/>
        <v>55370.979999999996</v>
      </c>
      <c r="DT51" s="24">
        <f t="shared" si="70"/>
        <v>52914.399999999994</v>
      </c>
      <c r="DU51" s="24">
        <f t="shared" si="70"/>
        <v>33859.300000000003</v>
      </c>
      <c r="DV51" s="24">
        <f t="shared" si="70"/>
        <v>3426.2799999999997</v>
      </c>
      <c r="DW51" s="24">
        <f t="shared" si="70"/>
        <v>34429.72</v>
      </c>
      <c r="DX51" s="24">
        <f t="shared" si="70"/>
        <v>11042.43</v>
      </c>
      <c r="DY51" s="24">
        <f t="shared" si="70"/>
        <v>14153.14</v>
      </c>
      <c r="DZ51" s="24">
        <f t="shared" si="70"/>
        <v>5458.66</v>
      </c>
      <c r="EA51" s="24">
        <f t="shared" si="70"/>
        <v>27365.72</v>
      </c>
      <c r="EB51" s="24">
        <f t="shared" si="70"/>
        <v>158446.25</v>
      </c>
      <c r="EC51" s="24">
        <f t="shared" ref="EC51:GA51" si="71">+EC49-EC50</f>
        <v>43709.39</v>
      </c>
      <c r="ED51" s="24">
        <f t="shared" si="71"/>
        <v>57065.689999999995</v>
      </c>
      <c r="EE51" s="24">
        <f t="shared" si="71"/>
        <v>36602.300000000003</v>
      </c>
      <c r="EF51" s="24">
        <f t="shared" si="71"/>
        <v>152955.41</v>
      </c>
      <c r="EG51" s="24">
        <f t="shared" si="71"/>
        <v>16843.3</v>
      </c>
      <c r="EH51" s="24">
        <f t="shared" si="71"/>
        <v>37596</v>
      </c>
      <c r="EI51" s="24">
        <f t="shared" si="71"/>
        <v>29370.199999999997</v>
      </c>
      <c r="EJ51" s="24">
        <f t="shared" si="71"/>
        <v>13758.11</v>
      </c>
      <c r="EK51" s="24">
        <f t="shared" si="71"/>
        <v>606385.30000000005</v>
      </c>
      <c r="EL51" s="24">
        <f t="shared" si="71"/>
        <v>620158.1</v>
      </c>
      <c r="EM51" s="24">
        <f t="shared" si="71"/>
        <v>47371.62</v>
      </c>
      <c r="EN51" s="24">
        <f t="shared" si="71"/>
        <v>35057.979999999996</v>
      </c>
      <c r="EO51" s="24">
        <f t="shared" si="71"/>
        <v>39484.69</v>
      </c>
      <c r="EP51" s="24">
        <f t="shared" si="71"/>
        <v>38242.619999999995</v>
      </c>
      <c r="EQ51" s="24">
        <f t="shared" si="71"/>
        <v>25488.86</v>
      </c>
      <c r="ER51" s="24">
        <f t="shared" si="71"/>
        <v>33678.28</v>
      </c>
      <c r="ES51" s="24">
        <f t="shared" si="71"/>
        <v>164584.94</v>
      </c>
      <c r="ET51" s="24">
        <f t="shared" si="71"/>
        <v>63908.44</v>
      </c>
      <c r="EU51" s="24">
        <f t="shared" si="71"/>
        <v>33708.19</v>
      </c>
      <c r="EV51" s="24">
        <f t="shared" si="71"/>
        <v>37013.300000000003</v>
      </c>
      <c r="EW51" s="24">
        <f t="shared" si="71"/>
        <v>55422.179999999993</v>
      </c>
      <c r="EX51" s="24">
        <f t="shared" si="71"/>
        <v>0</v>
      </c>
      <c r="EY51" s="24">
        <f t="shared" si="71"/>
        <v>30233.43</v>
      </c>
      <c r="EZ51" s="24">
        <f t="shared" si="71"/>
        <v>19400.03</v>
      </c>
      <c r="FA51" s="24">
        <f t="shared" si="71"/>
        <v>12398</v>
      </c>
      <c r="FB51" s="24">
        <f t="shared" si="71"/>
        <v>15762.41</v>
      </c>
      <c r="FC51" s="24">
        <f t="shared" si="71"/>
        <v>267651.04000000004</v>
      </c>
      <c r="FD51" s="24">
        <f t="shared" si="71"/>
        <v>51478.009999999995</v>
      </c>
      <c r="FE51" s="24">
        <f t="shared" si="71"/>
        <v>254998.97999999998</v>
      </c>
      <c r="FF51" s="24">
        <f t="shared" si="71"/>
        <v>57271.07</v>
      </c>
      <c r="FG51" s="24">
        <f t="shared" si="71"/>
        <v>28085.489999999998</v>
      </c>
      <c r="FH51" s="24">
        <f t="shared" si="71"/>
        <v>36901.599999999999</v>
      </c>
      <c r="FI51" s="24">
        <f t="shared" si="71"/>
        <v>20790.739999999998</v>
      </c>
      <c r="FJ51" s="24">
        <f t="shared" si="71"/>
        <v>33460.01</v>
      </c>
      <c r="FK51" s="24">
        <f t="shared" si="71"/>
        <v>142966.34</v>
      </c>
      <c r="FL51" s="24">
        <f t="shared" si="71"/>
        <v>83430.819999999992</v>
      </c>
      <c r="FM51" s="24">
        <f t="shared" si="71"/>
        <v>246679.96999999997</v>
      </c>
      <c r="FN51" s="24">
        <f t="shared" si="71"/>
        <v>370403.08</v>
      </c>
      <c r="FO51" s="24">
        <f t="shared" si="71"/>
        <v>221700.25</v>
      </c>
      <c r="FP51" s="24">
        <f t="shared" si="71"/>
        <v>1035331.04</v>
      </c>
      <c r="FQ51" s="24">
        <f t="shared" si="71"/>
        <v>113141.58</v>
      </c>
      <c r="FR51" s="24">
        <f t="shared" si="71"/>
        <v>181872.91999999998</v>
      </c>
      <c r="FS51" s="24">
        <f t="shared" si="71"/>
        <v>117752.84</v>
      </c>
      <c r="FT51" s="24">
        <f t="shared" si="71"/>
        <v>30791.81</v>
      </c>
      <c r="FU51" s="24">
        <f t="shared" si="71"/>
        <v>34482.730000000003</v>
      </c>
      <c r="FV51" s="24">
        <f t="shared" si="71"/>
        <v>30863.949999999997</v>
      </c>
      <c r="FW51" s="24">
        <f t="shared" si="71"/>
        <v>78259.28</v>
      </c>
      <c r="FX51" s="24">
        <f t="shared" si="71"/>
        <v>88130.83</v>
      </c>
      <c r="FY51" s="24">
        <f t="shared" si="71"/>
        <v>46747.53</v>
      </c>
      <c r="FZ51" s="24">
        <f t="shared" si="71"/>
        <v>15503.449999999999</v>
      </c>
      <c r="GA51" s="24">
        <f t="shared" si="71"/>
        <v>346158.46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 t="shared" ref="E53:BP53" si="73">+E27/E32</f>
        <v>10.653437441133255</v>
      </c>
      <c r="F53" s="24">
        <f t="shared" si="73"/>
        <v>7.1243264147705769</v>
      </c>
      <c r="G53" s="24">
        <f t="shared" si="73"/>
        <v>11.491011849799937</v>
      </c>
      <c r="H53" s="24">
        <f t="shared" si="73"/>
        <v>5.9431906604345652</v>
      </c>
      <c r="I53" s="24">
        <f t="shared" si="73"/>
        <v>2.0944948227797688</v>
      </c>
      <c r="J53" s="24">
        <f t="shared" si="73"/>
        <v>4.7724805936073063</v>
      </c>
      <c r="K53" s="24">
        <f t="shared" si="73"/>
        <v>10.684969196529368</v>
      </c>
      <c r="L53" s="24">
        <f t="shared" si="73"/>
        <v>4.6007414896381471</v>
      </c>
      <c r="M53" s="24">
        <f t="shared" si="73"/>
        <v>1.7591726618705035</v>
      </c>
      <c r="N53" s="24">
        <f t="shared" si="73"/>
        <v>11.50330461124994</v>
      </c>
      <c r="O53" s="24">
        <f t="shared" si="73"/>
        <v>15.520474949240715</v>
      </c>
      <c r="P53" s="24">
        <f t="shared" si="73"/>
        <v>9.2327508038041088</v>
      </c>
      <c r="Q53" s="24">
        <f t="shared" si="73"/>
        <v>6.0757265444688819</v>
      </c>
      <c r="R53" s="24">
        <f t="shared" si="73"/>
        <v>2.0427494054696789</v>
      </c>
      <c r="S53" s="24">
        <f t="shared" si="73"/>
        <v>5.7088434199615952</v>
      </c>
      <c r="T53" s="24">
        <f t="shared" si="73"/>
        <v>2.4678660341225629</v>
      </c>
      <c r="U53" s="24">
        <f t="shared" si="73"/>
        <v>3.939695848346155</v>
      </c>
      <c r="V53" s="24">
        <f t="shared" si="73"/>
        <v>1.13756525198939</v>
      </c>
      <c r="W53" s="24">
        <f t="shared" si="73"/>
        <v>1.227268699886501</v>
      </c>
      <c r="X53" s="24">
        <f t="shared" si="73"/>
        <v>1.343492491539763</v>
      </c>
      <c r="Y53" s="24">
        <f t="shared" si="73"/>
        <v>1.1269239489844118</v>
      </c>
      <c r="Z53" s="24">
        <f t="shared" si="73"/>
        <v>0.95050777202072534</v>
      </c>
      <c r="AA53" s="24">
        <f t="shared" si="73"/>
        <v>2.2398390277703748</v>
      </c>
      <c r="AB53" s="24">
        <f t="shared" si="73"/>
        <v>2.5829268225735618</v>
      </c>
      <c r="AC53" s="24">
        <f t="shared" si="73"/>
        <v>4.8929466285083096</v>
      </c>
      <c r="AD53" s="24">
        <f t="shared" si="73"/>
        <v>6.2300011357146028</v>
      </c>
      <c r="AE53" s="24">
        <f t="shared" si="73"/>
        <v>4.5665826161790015</v>
      </c>
      <c r="AF53" s="24">
        <f t="shared" si="73"/>
        <v>4.0333203252032517</v>
      </c>
      <c r="AG53" s="24">
        <f t="shared" si="73"/>
        <v>2.2468691358024691</v>
      </c>
      <c r="AH53" s="24">
        <f t="shared" si="73"/>
        <v>1.9230403523300459</v>
      </c>
      <c r="AI53" s="24">
        <f t="shared" si="73"/>
        <v>2.7505714335676563</v>
      </c>
      <c r="AJ53" s="24">
        <f t="shared" si="73"/>
        <v>3.9753918495297804</v>
      </c>
      <c r="AK53" s="24">
        <f t="shared" si="73"/>
        <v>3.0853965878479497</v>
      </c>
      <c r="AL53" s="24">
        <f t="shared" si="73"/>
        <v>8.5165470386421092</v>
      </c>
      <c r="AM53" s="24">
        <f t="shared" si="73"/>
        <v>3.0368028846153847</v>
      </c>
      <c r="AN53" s="24">
        <f t="shared" si="73"/>
        <v>7.0439318744838975</v>
      </c>
      <c r="AO53" s="24">
        <f t="shared" si="73"/>
        <v>1.8549481865284974</v>
      </c>
      <c r="AP53" s="24">
        <f t="shared" si="73"/>
        <v>3.6087425613434418</v>
      </c>
      <c r="AQ53" s="24">
        <f t="shared" si="73"/>
        <v>2.8370655508825151</v>
      </c>
      <c r="AR53" s="24">
        <f t="shared" si="73"/>
        <v>12.541125557687554</v>
      </c>
      <c r="AS53" s="24">
        <f t="shared" si="73"/>
        <v>1.7855974842767297</v>
      </c>
      <c r="AT53" s="24">
        <f t="shared" si="73"/>
        <v>6.3473978175418857</v>
      </c>
      <c r="AU53" s="24">
        <f t="shared" si="73"/>
        <v>8.8902285110641603</v>
      </c>
      <c r="AV53" s="24">
        <f t="shared" si="73"/>
        <v>4.0582641267682975</v>
      </c>
      <c r="AW53" s="24">
        <f t="shared" si="73"/>
        <v>0.23961905944874315</v>
      </c>
      <c r="AX53" s="24">
        <f t="shared" si="73"/>
        <v>2.4246337659786095</v>
      </c>
      <c r="AY53" s="24">
        <f t="shared" si="73"/>
        <v>4.0977228933521079</v>
      </c>
      <c r="AZ53" s="24">
        <f t="shared" si="73"/>
        <v>4.0036769759450168</v>
      </c>
      <c r="BA53" s="24">
        <f t="shared" si="73"/>
        <v>3.7762366084455374</v>
      </c>
      <c r="BB53" s="24">
        <f t="shared" si="73"/>
        <v>7.8774763112253909</v>
      </c>
      <c r="BC53" s="24">
        <f t="shared" si="73"/>
        <v>5.1852160639566147</v>
      </c>
      <c r="BD53" s="24">
        <f t="shared" si="73"/>
        <v>5.7878370565751824</v>
      </c>
      <c r="BE53" s="24">
        <f t="shared" si="73"/>
        <v>4.4854136976052921</v>
      </c>
      <c r="BF53" s="24">
        <f t="shared" si="73"/>
        <v>3.5896591003575291</v>
      </c>
      <c r="BG53" s="24">
        <f t="shared" si="73"/>
        <v>6.1519234408899965</v>
      </c>
      <c r="BH53" s="24">
        <f t="shared" si="73"/>
        <v>4.5338678590856825</v>
      </c>
      <c r="BI53" s="24">
        <f t="shared" si="73"/>
        <v>2.7278031869889032</v>
      </c>
      <c r="BJ53" s="24">
        <f t="shared" si="73"/>
        <v>4.245563564118557</v>
      </c>
      <c r="BK53" s="24">
        <f t="shared" si="73"/>
        <v>2.7936321890808475</v>
      </c>
      <c r="BL53" s="24">
        <f t="shared" si="73"/>
        <v>5.4427476960513603</v>
      </c>
      <c r="BM53" s="24">
        <f t="shared" si="73"/>
        <v>4.9652906019642353</v>
      </c>
      <c r="BN53" s="24">
        <f t="shared" si="73"/>
        <v>2.7343113026819923</v>
      </c>
      <c r="BO53" s="24">
        <f t="shared" si="73"/>
        <v>1.7575931643210663</v>
      </c>
      <c r="BP53" s="24">
        <f t="shared" si="73"/>
        <v>3.8182728660326406</v>
      </c>
      <c r="BQ53" s="24">
        <f t="shared" ref="BQ53:EB53" si="74">+BQ27/BQ32</f>
        <v>3.6133799480360693</v>
      </c>
      <c r="BR53" s="24">
        <f t="shared" si="74"/>
        <v>4.2608956965954938</v>
      </c>
      <c r="BS53" s="24">
        <f t="shared" si="74"/>
        <v>6.2499356620320947</v>
      </c>
      <c r="BT53" s="24">
        <f t="shared" si="74"/>
        <v>4.4636578004895995</v>
      </c>
      <c r="BU53" s="24">
        <f t="shared" si="74"/>
        <v>3.6623015976744089</v>
      </c>
      <c r="BV53" s="24">
        <f t="shared" si="74"/>
        <v>3.7593018967334033</v>
      </c>
      <c r="BW53" s="24">
        <f t="shared" si="74"/>
        <v>3.6956759045243386</v>
      </c>
      <c r="BX53" s="24">
        <f t="shared" si="74"/>
        <v>3.44486260502828</v>
      </c>
      <c r="BY53" s="24">
        <f t="shared" si="74"/>
        <v>4.8597999534297616</v>
      </c>
      <c r="BZ53" s="24" t="e">
        <f t="shared" si="74"/>
        <v>#DIV/0!</v>
      </c>
      <c r="CA53" s="24">
        <f t="shared" si="74"/>
        <v>3.3537102944877928</v>
      </c>
      <c r="CB53" s="24">
        <f t="shared" si="74"/>
        <v>2.601852392538524</v>
      </c>
      <c r="CC53" s="24">
        <f t="shared" si="74"/>
        <v>0.63283972196919336</v>
      </c>
      <c r="CD53" s="24">
        <f t="shared" si="74"/>
        <v>5.7670837145208624</v>
      </c>
      <c r="CE53" s="24">
        <f t="shared" si="74"/>
        <v>1.9551112175075309</v>
      </c>
      <c r="CF53" s="24">
        <f t="shared" si="74"/>
        <v>1.1085453359425963</v>
      </c>
      <c r="CG53" s="24">
        <f t="shared" si="74"/>
        <v>3.0314033633758073</v>
      </c>
      <c r="CH53" s="24">
        <f t="shared" si="74"/>
        <v>1.5192778481361158</v>
      </c>
      <c r="CI53" s="24">
        <f t="shared" si="74"/>
        <v>2.15678468948555</v>
      </c>
      <c r="CJ53" s="24">
        <f t="shared" si="74"/>
        <v>0.8360813643832512</v>
      </c>
      <c r="CK53" s="24">
        <f t="shared" si="74"/>
        <v>1.5018933805920107</v>
      </c>
      <c r="CL53" s="24">
        <f t="shared" si="74"/>
        <v>6.9270407608695654</v>
      </c>
      <c r="CM53" s="24">
        <f t="shared" si="74"/>
        <v>5.1207805349486151</v>
      </c>
      <c r="CN53" s="24">
        <f t="shared" si="74"/>
        <v>9.2645841711313199</v>
      </c>
      <c r="CO53" s="24">
        <f t="shared" si="74"/>
        <v>3.802156092815792</v>
      </c>
      <c r="CP53" s="24">
        <f t="shared" si="74"/>
        <v>4.6944270535193455</v>
      </c>
      <c r="CQ53" s="24">
        <f t="shared" si="74"/>
        <v>4.592670213337632</v>
      </c>
      <c r="CR53" s="24">
        <f t="shared" si="74"/>
        <v>3.6807649507260023</v>
      </c>
      <c r="CS53" s="24">
        <f t="shared" si="74"/>
        <v>7.6113648947951278</v>
      </c>
      <c r="CT53" s="24">
        <f t="shared" si="74"/>
        <v>5.6710260824204486</v>
      </c>
      <c r="CU53" s="24">
        <f t="shared" si="74"/>
        <v>3.5234459984459985</v>
      </c>
      <c r="CV53" s="24">
        <f t="shared" si="74"/>
        <v>3.1427413793103449</v>
      </c>
      <c r="CW53" s="24">
        <f t="shared" si="74"/>
        <v>2.2449856426223835</v>
      </c>
      <c r="CX53" s="24">
        <f t="shared" si="74"/>
        <v>0.63037693404083595</v>
      </c>
      <c r="CY53" s="24">
        <f t="shared" si="74"/>
        <v>1.2776924567969343</v>
      </c>
      <c r="CZ53" s="24">
        <f t="shared" si="74"/>
        <v>1.5980616254552424</v>
      </c>
      <c r="DA53" s="24">
        <f t="shared" si="74"/>
        <v>1.8511543878656553</v>
      </c>
      <c r="DB53" s="24">
        <f t="shared" si="74"/>
        <v>4.030883418852488</v>
      </c>
      <c r="DC53" s="24">
        <f t="shared" si="74"/>
        <v>2.114327156497815</v>
      </c>
      <c r="DD53" s="24">
        <f t="shared" si="74"/>
        <v>2.0087028989493372</v>
      </c>
      <c r="DE53" s="24">
        <f t="shared" si="74"/>
        <v>1.9621321085574894</v>
      </c>
      <c r="DF53" s="24">
        <f t="shared" si="74"/>
        <v>2.1252116304747886</v>
      </c>
      <c r="DG53" s="24">
        <f t="shared" si="74"/>
        <v>2.9593976027397262</v>
      </c>
      <c r="DH53" s="24">
        <f t="shared" si="74"/>
        <v>3.3904249278641152</v>
      </c>
      <c r="DI53" s="24">
        <f t="shared" si="74"/>
        <v>0.23318587082284081</v>
      </c>
      <c r="DJ53" s="24">
        <f t="shared" si="74"/>
        <v>3.8161278122626436</v>
      </c>
      <c r="DK53" s="24">
        <f t="shared" si="74"/>
        <v>2.5875713199230148</v>
      </c>
      <c r="DL53" s="24">
        <f t="shared" si="74"/>
        <v>3.2893144260174076</v>
      </c>
      <c r="DM53" s="24">
        <f t="shared" si="74"/>
        <v>2.6584083002746413</v>
      </c>
      <c r="DN53" s="24">
        <f t="shared" si="74"/>
        <v>3.4874706352377145</v>
      </c>
      <c r="DO53" s="24">
        <f t="shared" si="74"/>
        <v>3.6338521360160754</v>
      </c>
      <c r="DP53" s="24">
        <f t="shared" si="74"/>
        <v>4.6781829995865083</v>
      </c>
      <c r="DQ53" s="24">
        <f t="shared" si="74"/>
        <v>3.7655099150141642</v>
      </c>
      <c r="DR53" s="24">
        <f t="shared" si="74"/>
        <v>6.6786220871327258</v>
      </c>
      <c r="DS53" s="24">
        <f t="shared" si="74"/>
        <v>1.4415557827800334</v>
      </c>
      <c r="DT53" s="24">
        <f t="shared" si="74"/>
        <v>4.5156789933723944</v>
      </c>
      <c r="DU53" s="24">
        <f t="shared" si="74"/>
        <v>4.8006625663964222</v>
      </c>
      <c r="DV53" s="24">
        <f t="shared" si="74"/>
        <v>1.7859943262411349</v>
      </c>
      <c r="DW53" s="24">
        <f t="shared" si="74"/>
        <v>1.6634364165674209</v>
      </c>
      <c r="DX53" s="24">
        <f t="shared" si="74"/>
        <v>3.6963137316233969</v>
      </c>
      <c r="DY53" s="24">
        <f t="shared" si="74"/>
        <v>2.8303109747594477</v>
      </c>
      <c r="DZ53" s="24">
        <f t="shared" si="74"/>
        <v>2.8626826347305392</v>
      </c>
      <c r="EA53" s="24">
        <f t="shared" si="74"/>
        <v>3.3301520014003967</v>
      </c>
      <c r="EB53" s="24">
        <f t="shared" si="74"/>
        <v>2.7919598479586325</v>
      </c>
      <c r="EC53" s="24">
        <f t="shared" ref="EC53:EW53" si="75">+EC27/EC32</f>
        <v>2.4064227785136927</v>
      </c>
      <c r="ED53" s="24">
        <f t="shared" si="75"/>
        <v>1.5779853110599078</v>
      </c>
      <c r="EE53" s="24">
        <f t="shared" si="75"/>
        <v>1.9176526041666666</v>
      </c>
      <c r="EF53" s="24">
        <f t="shared" si="75"/>
        <v>5.5066160495716039</v>
      </c>
      <c r="EG53" s="24">
        <f t="shared" si="75"/>
        <v>2.7692368214004719</v>
      </c>
      <c r="EH53" s="24">
        <f t="shared" si="75"/>
        <v>2.6370572799144227</v>
      </c>
      <c r="EI53" s="24">
        <f t="shared" si="75"/>
        <v>2.3488655172413795</v>
      </c>
      <c r="EJ53" s="24">
        <f t="shared" si="75"/>
        <v>2.5831290849673203</v>
      </c>
      <c r="EK53" s="24">
        <f t="shared" si="75"/>
        <v>7.0034840616125074</v>
      </c>
      <c r="EL53" s="24">
        <f t="shared" si="75"/>
        <v>3.2244553894772636</v>
      </c>
      <c r="EM53" s="24">
        <f t="shared" si="75"/>
        <v>2.3794795199085539</v>
      </c>
      <c r="EN53" s="24">
        <f t="shared" si="75"/>
        <v>2.9583754857962208</v>
      </c>
      <c r="EO53" s="24">
        <f t="shared" si="75"/>
        <v>2.7305002619172343</v>
      </c>
      <c r="EP53" s="24">
        <f t="shared" si="75"/>
        <v>4.0724485153256706</v>
      </c>
      <c r="EQ53" s="24">
        <f t="shared" si="75"/>
        <v>4.0022242621098716</v>
      </c>
      <c r="ER53" s="24">
        <f t="shared" si="75"/>
        <v>3.448119880349747</v>
      </c>
      <c r="ES53" s="24">
        <f t="shared" si="75"/>
        <v>6.2364969913807125</v>
      </c>
      <c r="ET53" s="24">
        <f t="shared" si="75"/>
        <v>4.677402702702703</v>
      </c>
      <c r="EU53" s="24">
        <f t="shared" si="75"/>
        <v>2.4688848803480785</v>
      </c>
      <c r="EV53" s="24">
        <f t="shared" si="75"/>
        <v>3.7480918736100817</v>
      </c>
      <c r="EW53" s="24">
        <f t="shared" si="75"/>
        <v>4.2720213669166549</v>
      </c>
      <c r="EX53" s="24">
        <v>0</v>
      </c>
      <c r="EY53" s="24">
        <f t="shared" ref="EY53:FZ53" si="76">+EY27/EY32</f>
        <v>6.4716771929824564</v>
      </c>
      <c r="EZ53" s="24">
        <f t="shared" si="76"/>
        <v>3.4961098836966942</v>
      </c>
      <c r="FA53" s="24">
        <f t="shared" si="76"/>
        <v>2.4819837714058144</v>
      </c>
      <c r="FB53" s="24">
        <f t="shared" si="76"/>
        <v>2.6090333333333335</v>
      </c>
      <c r="FC53" s="24">
        <f t="shared" si="76"/>
        <v>5.2306815531170452</v>
      </c>
      <c r="FD53" s="24">
        <f t="shared" si="76"/>
        <v>3.2956978411835749</v>
      </c>
      <c r="FE53" s="24">
        <f t="shared" si="76"/>
        <v>3.4767961104473235</v>
      </c>
      <c r="FF53" s="24">
        <f t="shared" si="76"/>
        <v>2.2344801876851501</v>
      </c>
      <c r="FG53" s="24">
        <f t="shared" si="76"/>
        <v>1.8644862953138814</v>
      </c>
      <c r="FH53" s="24">
        <f t="shared" si="76"/>
        <v>4.4360571537852085</v>
      </c>
      <c r="FI53" s="24">
        <f t="shared" si="76"/>
        <v>2.2145140041771545</v>
      </c>
      <c r="FJ53" s="24">
        <f t="shared" si="76"/>
        <v>2.3683360863927816</v>
      </c>
      <c r="FK53" s="24">
        <f t="shared" si="76"/>
        <v>4.970926132923478</v>
      </c>
      <c r="FL53" s="24">
        <f t="shared" si="76"/>
        <v>3.0709888122367777</v>
      </c>
      <c r="FM53" s="24">
        <f t="shared" si="76"/>
        <v>2.6638160063743355</v>
      </c>
      <c r="FN53" s="24">
        <f t="shared" si="76"/>
        <v>6.4422956432618124</v>
      </c>
      <c r="FO53" s="24">
        <f t="shared" si="76"/>
        <v>3.8716709396989679</v>
      </c>
      <c r="FP53" s="24">
        <f t="shared" si="76"/>
        <v>9.2535693416100884</v>
      </c>
      <c r="FQ53" s="24">
        <f t="shared" si="76"/>
        <v>3.9056698939603507</v>
      </c>
      <c r="FR53" s="24">
        <f t="shared" si="76"/>
        <v>4.6468393106268344</v>
      </c>
      <c r="FS53" s="24">
        <f t="shared" si="76"/>
        <v>2.2455959662992671</v>
      </c>
      <c r="FT53" s="24">
        <f t="shared" si="76"/>
        <v>1.2056850929734673</v>
      </c>
      <c r="FU53" s="24">
        <f t="shared" si="76"/>
        <v>1.5896540457428407</v>
      </c>
      <c r="FV53" s="24">
        <f t="shared" si="76"/>
        <v>2.886264549782465</v>
      </c>
      <c r="FW53" s="24">
        <f t="shared" si="76"/>
        <v>2.3713529568869931</v>
      </c>
      <c r="FX53" s="24">
        <f t="shared" si="76"/>
        <v>2.0341872573296063</v>
      </c>
      <c r="FY53" s="24">
        <f t="shared" si="76"/>
        <v>1.4967862833469909</v>
      </c>
      <c r="FZ53" s="24">
        <f t="shared" si="76"/>
        <v>1.4412014411027569</v>
      </c>
      <c r="GA53" s="24">
        <f>+GA27/GA32</f>
        <v>4.7657384506349612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5.5137432301862672</v>
      </c>
      <c r="GI53" s="3"/>
    </row>
    <row r="54" spans="1:256" ht="12.75" customHeight="1">
      <c r="A54"/>
      <c r="B54" t="s">
        <v>585</v>
      </c>
      <c r="C54"/>
      <c r="D54"/>
      <c r="E54" s="4" t="e">
        <f t="shared" ref="E54:BP54" si="77">SUM($E$53:$FZ$53)/178</f>
        <v>#DIV/0!</v>
      </c>
      <c r="F54" s="4" t="e">
        <f t="shared" si="77"/>
        <v>#DIV/0!</v>
      </c>
      <c r="G54" s="4" t="e">
        <f t="shared" si="77"/>
        <v>#DIV/0!</v>
      </c>
      <c r="H54" s="4" t="e">
        <f t="shared" si="77"/>
        <v>#DIV/0!</v>
      </c>
      <c r="I54" s="4" t="e">
        <f t="shared" si="77"/>
        <v>#DIV/0!</v>
      </c>
      <c r="J54" s="4" t="e">
        <f t="shared" si="77"/>
        <v>#DIV/0!</v>
      </c>
      <c r="K54" s="4" t="e">
        <f t="shared" si="77"/>
        <v>#DIV/0!</v>
      </c>
      <c r="L54" s="4" t="e">
        <f t="shared" si="77"/>
        <v>#DIV/0!</v>
      </c>
      <c r="M54" s="4" t="e">
        <f t="shared" si="77"/>
        <v>#DIV/0!</v>
      </c>
      <c r="N54" s="4" t="e">
        <f t="shared" si="77"/>
        <v>#DIV/0!</v>
      </c>
      <c r="O54" s="4" t="e">
        <f t="shared" si="77"/>
        <v>#DIV/0!</v>
      </c>
      <c r="P54" s="4" t="e">
        <f t="shared" si="77"/>
        <v>#DIV/0!</v>
      </c>
      <c r="Q54" s="4" t="e">
        <f t="shared" si="77"/>
        <v>#DIV/0!</v>
      </c>
      <c r="R54" s="4" t="e">
        <f t="shared" si="77"/>
        <v>#DIV/0!</v>
      </c>
      <c r="S54" s="4" t="e">
        <f t="shared" si="77"/>
        <v>#DIV/0!</v>
      </c>
      <c r="T54" s="4" t="e">
        <f t="shared" si="77"/>
        <v>#DIV/0!</v>
      </c>
      <c r="U54" s="4" t="e">
        <f t="shared" si="77"/>
        <v>#DIV/0!</v>
      </c>
      <c r="V54" s="4" t="e">
        <f t="shared" si="77"/>
        <v>#DIV/0!</v>
      </c>
      <c r="W54" s="4" t="e">
        <f t="shared" si="77"/>
        <v>#DIV/0!</v>
      </c>
      <c r="X54" s="4" t="e">
        <f t="shared" si="77"/>
        <v>#DIV/0!</v>
      </c>
      <c r="Y54" s="4" t="e">
        <f t="shared" si="77"/>
        <v>#DIV/0!</v>
      </c>
      <c r="Z54" s="4" t="e">
        <f t="shared" si="77"/>
        <v>#DIV/0!</v>
      </c>
      <c r="AA54" s="4" t="e">
        <f t="shared" si="77"/>
        <v>#DIV/0!</v>
      </c>
      <c r="AB54" s="4" t="e">
        <f t="shared" si="77"/>
        <v>#DIV/0!</v>
      </c>
      <c r="AC54" s="4" t="e">
        <f t="shared" si="77"/>
        <v>#DIV/0!</v>
      </c>
      <c r="AD54" s="4" t="e">
        <f t="shared" si="77"/>
        <v>#DIV/0!</v>
      </c>
      <c r="AE54" s="4" t="e">
        <f t="shared" si="77"/>
        <v>#DIV/0!</v>
      </c>
      <c r="AF54" s="4" t="e">
        <f t="shared" si="77"/>
        <v>#DIV/0!</v>
      </c>
      <c r="AG54" s="4" t="e">
        <f t="shared" si="77"/>
        <v>#DIV/0!</v>
      </c>
      <c r="AH54" s="4" t="e">
        <f t="shared" si="77"/>
        <v>#DIV/0!</v>
      </c>
      <c r="AI54" s="4" t="e">
        <f t="shared" si="77"/>
        <v>#DIV/0!</v>
      </c>
      <c r="AJ54" s="4" t="e">
        <f t="shared" si="77"/>
        <v>#DIV/0!</v>
      </c>
      <c r="AK54" s="4" t="e">
        <f t="shared" si="77"/>
        <v>#DIV/0!</v>
      </c>
      <c r="AL54" s="4" t="e">
        <f t="shared" si="77"/>
        <v>#DIV/0!</v>
      </c>
      <c r="AM54" s="4" t="e">
        <f t="shared" si="77"/>
        <v>#DIV/0!</v>
      </c>
      <c r="AN54" s="4" t="e">
        <f t="shared" si="77"/>
        <v>#DIV/0!</v>
      </c>
      <c r="AO54" s="4" t="e">
        <f t="shared" si="77"/>
        <v>#DIV/0!</v>
      </c>
      <c r="AP54" s="4" t="e">
        <f t="shared" si="77"/>
        <v>#DIV/0!</v>
      </c>
      <c r="AQ54" s="4" t="e">
        <f t="shared" si="77"/>
        <v>#DIV/0!</v>
      </c>
      <c r="AR54" s="4" t="e">
        <f t="shared" si="77"/>
        <v>#DIV/0!</v>
      </c>
      <c r="AS54" s="4" t="e">
        <f t="shared" si="77"/>
        <v>#DIV/0!</v>
      </c>
      <c r="AT54" s="4" t="e">
        <f t="shared" si="77"/>
        <v>#DIV/0!</v>
      </c>
      <c r="AU54" s="4" t="e">
        <f t="shared" si="77"/>
        <v>#DIV/0!</v>
      </c>
      <c r="AV54" s="4" t="e">
        <f t="shared" si="77"/>
        <v>#DIV/0!</v>
      </c>
      <c r="AW54" s="4" t="e">
        <f t="shared" si="77"/>
        <v>#DIV/0!</v>
      </c>
      <c r="AX54" s="4" t="e">
        <f t="shared" si="77"/>
        <v>#DIV/0!</v>
      </c>
      <c r="AY54" s="4" t="e">
        <f t="shared" si="77"/>
        <v>#DIV/0!</v>
      </c>
      <c r="AZ54" s="4" t="e">
        <f t="shared" si="77"/>
        <v>#DIV/0!</v>
      </c>
      <c r="BA54" s="4" t="e">
        <f t="shared" si="77"/>
        <v>#DIV/0!</v>
      </c>
      <c r="BB54" s="4" t="e">
        <f t="shared" si="77"/>
        <v>#DIV/0!</v>
      </c>
      <c r="BC54" s="4" t="e">
        <f t="shared" si="77"/>
        <v>#DIV/0!</v>
      </c>
      <c r="BD54" s="4" t="e">
        <f t="shared" si="77"/>
        <v>#DIV/0!</v>
      </c>
      <c r="BE54" s="4" t="e">
        <f t="shared" si="77"/>
        <v>#DIV/0!</v>
      </c>
      <c r="BF54" s="4" t="e">
        <f t="shared" si="77"/>
        <v>#DIV/0!</v>
      </c>
      <c r="BG54" s="4" t="e">
        <f t="shared" si="77"/>
        <v>#DIV/0!</v>
      </c>
      <c r="BH54" s="4" t="e">
        <f t="shared" si="77"/>
        <v>#DIV/0!</v>
      </c>
      <c r="BI54" s="4" t="e">
        <f t="shared" si="77"/>
        <v>#DIV/0!</v>
      </c>
      <c r="BJ54" s="4" t="e">
        <f t="shared" si="77"/>
        <v>#DIV/0!</v>
      </c>
      <c r="BK54" s="4" t="e">
        <f t="shared" si="77"/>
        <v>#DIV/0!</v>
      </c>
      <c r="BL54" s="4" t="e">
        <f t="shared" si="77"/>
        <v>#DIV/0!</v>
      </c>
      <c r="BM54" s="4" t="e">
        <f t="shared" si="77"/>
        <v>#DIV/0!</v>
      </c>
      <c r="BN54" s="4" t="e">
        <f t="shared" si="77"/>
        <v>#DIV/0!</v>
      </c>
      <c r="BO54" s="4" t="e">
        <f t="shared" si="77"/>
        <v>#DIV/0!</v>
      </c>
      <c r="BP54" s="4" t="e">
        <f t="shared" si="77"/>
        <v>#DIV/0!</v>
      </c>
      <c r="BQ54" s="4" t="e">
        <f t="shared" ref="BQ54:EB54" si="78">SUM($E$53:$FZ$53)/178</f>
        <v>#DIV/0!</v>
      </c>
      <c r="BR54" s="4" t="e">
        <f t="shared" si="78"/>
        <v>#DIV/0!</v>
      </c>
      <c r="BS54" s="4" t="e">
        <f t="shared" si="78"/>
        <v>#DIV/0!</v>
      </c>
      <c r="BT54" s="4" t="e">
        <f t="shared" si="78"/>
        <v>#DIV/0!</v>
      </c>
      <c r="BU54" s="4" t="e">
        <f t="shared" si="78"/>
        <v>#DIV/0!</v>
      </c>
      <c r="BV54" s="4" t="e">
        <f t="shared" si="78"/>
        <v>#DIV/0!</v>
      </c>
      <c r="BW54" s="4" t="e">
        <f t="shared" si="78"/>
        <v>#DIV/0!</v>
      </c>
      <c r="BX54" s="4" t="e">
        <f t="shared" si="78"/>
        <v>#DIV/0!</v>
      </c>
      <c r="BY54" s="4" t="e">
        <f t="shared" si="78"/>
        <v>#DIV/0!</v>
      </c>
      <c r="BZ54" s="4" t="e">
        <f t="shared" si="78"/>
        <v>#DIV/0!</v>
      </c>
      <c r="CA54" s="4" t="e">
        <f t="shared" si="78"/>
        <v>#DIV/0!</v>
      </c>
      <c r="CB54" s="4" t="e">
        <f t="shared" si="78"/>
        <v>#DIV/0!</v>
      </c>
      <c r="CC54" s="4" t="e">
        <f t="shared" si="78"/>
        <v>#DIV/0!</v>
      </c>
      <c r="CD54" s="4" t="e">
        <f t="shared" si="78"/>
        <v>#DIV/0!</v>
      </c>
      <c r="CE54" s="4" t="e">
        <f t="shared" si="78"/>
        <v>#DIV/0!</v>
      </c>
      <c r="CF54" s="4" t="e">
        <f t="shared" si="78"/>
        <v>#DIV/0!</v>
      </c>
      <c r="CG54" s="4" t="e">
        <f t="shared" si="78"/>
        <v>#DIV/0!</v>
      </c>
      <c r="CH54" s="4" t="e">
        <f t="shared" si="78"/>
        <v>#DIV/0!</v>
      </c>
      <c r="CI54" s="4" t="e">
        <f t="shared" si="78"/>
        <v>#DIV/0!</v>
      </c>
      <c r="CJ54" s="4" t="e">
        <f t="shared" si="78"/>
        <v>#DIV/0!</v>
      </c>
      <c r="CK54" s="4" t="e">
        <f t="shared" si="78"/>
        <v>#DIV/0!</v>
      </c>
      <c r="CL54" s="4" t="e">
        <f t="shared" si="78"/>
        <v>#DIV/0!</v>
      </c>
      <c r="CM54" s="4" t="e">
        <f t="shared" si="78"/>
        <v>#DIV/0!</v>
      </c>
      <c r="CN54" s="4" t="e">
        <f t="shared" si="78"/>
        <v>#DIV/0!</v>
      </c>
      <c r="CO54" s="4" t="e">
        <f t="shared" si="78"/>
        <v>#DIV/0!</v>
      </c>
      <c r="CP54" s="4" t="e">
        <f t="shared" si="78"/>
        <v>#DIV/0!</v>
      </c>
      <c r="CQ54" s="4" t="e">
        <f t="shared" si="78"/>
        <v>#DIV/0!</v>
      </c>
      <c r="CR54" s="4" t="e">
        <f t="shared" si="78"/>
        <v>#DIV/0!</v>
      </c>
      <c r="CS54" s="4" t="e">
        <f t="shared" si="78"/>
        <v>#DIV/0!</v>
      </c>
      <c r="CT54" s="4" t="e">
        <f t="shared" si="78"/>
        <v>#DIV/0!</v>
      </c>
      <c r="CU54" s="4" t="e">
        <f t="shared" si="78"/>
        <v>#DIV/0!</v>
      </c>
      <c r="CV54" s="4" t="e">
        <f t="shared" si="78"/>
        <v>#DIV/0!</v>
      </c>
      <c r="CW54" s="4" t="e">
        <f t="shared" si="78"/>
        <v>#DIV/0!</v>
      </c>
      <c r="CX54" s="4" t="e">
        <f t="shared" si="78"/>
        <v>#DIV/0!</v>
      </c>
      <c r="CY54" s="4" t="e">
        <f t="shared" si="78"/>
        <v>#DIV/0!</v>
      </c>
      <c r="CZ54" s="4" t="e">
        <f t="shared" si="78"/>
        <v>#DIV/0!</v>
      </c>
      <c r="DA54" s="4" t="e">
        <f t="shared" si="78"/>
        <v>#DIV/0!</v>
      </c>
      <c r="DB54" s="4" t="e">
        <f t="shared" si="78"/>
        <v>#DIV/0!</v>
      </c>
      <c r="DC54" s="4" t="e">
        <f t="shared" si="78"/>
        <v>#DIV/0!</v>
      </c>
      <c r="DD54" s="4" t="e">
        <f t="shared" si="78"/>
        <v>#DIV/0!</v>
      </c>
      <c r="DE54" s="4" t="e">
        <f t="shared" si="78"/>
        <v>#DIV/0!</v>
      </c>
      <c r="DF54" s="4" t="e">
        <f t="shared" si="78"/>
        <v>#DIV/0!</v>
      </c>
      <c r="DG54" s="4" t="e">
        <f t="shared" si="78"/>
        <v>#DIV/0!</v>
      </c>
      <c r="DH54" s="4" t="e">
        <f t="shared" si="78"/>
        <v>#DIV/0!</v>
      </c>
      <c r="DI54" s="4" t="e">
        <f t="shared" si="78"/>
        <v>#DIV/0!</v>
      </c>
      <c r="DJ54" s="4" t="e">
        <f t="shared" si="78"/>
        <v>#DIV/0!</v>
      </c>
      <c r="DK54" s="4" t="e">
        <f t="shared" si="78"/>
        <v>#DIV/0!</v>
      </c>
      <c r="DL54" s="4" t="e">
        <f t="shared" si="78"/>
        <v>#DIV/0!</v>
      </c>
      <c r="DM54" s="4" t="e">
        <f t="shared" si="78"/>
        <v>#DIV/0!</v>
      </c>
      <c r="DN54" s="4" t="e">
        <f t="shared" si="78"/>
        <v>#DIV/0!</v>
      </c>
      <c r="DO54" s="4" t="e">
        <f t="shared" si="78"/>
        <v>#DIV/0!</v>
      </c>
      <c r="DP54" s="4" t="e">
        <f t="shared" si="78"/>
        <v>#DIV/0!</v>
      </c>
      <c r="DQ54" s="4" t="e">
        <f t="shared" si="78"/>
        <v>#DIV/0!</v>
      </c>
      <c r="DR54" s="4" t="e">
        <f t="shared" si="78"/>
        <v>#DIV/0!</v>
      </c>
      <c r="DS54" s="4" t="e">
        <f t="shared" si="78"/>
        <v>#DIV/0!</v>
      </c>
      <c r="DT54" s="4" t="e">
        <f t="shared" si="78"/>
        <v>#DIV/0!</v>
      </c>
      <c r="DU54" s="4" t="e">
        <f t="shared" si="78"/>
        <v>#DIV/0!</v>
      </c>
      <c r="DV54" s="4" t="e">
        <f t="shared" si="78"/>
        <v>#DIV/0!</v>
      </c>
      <c r="DW54" s="4" t="e">
        <f t="shared" si="78"/>
        <v>#DIV/0!</v>
      </c>
      <c r="DX54" s="4" t="e">
        <f t="shared" si="78"/>
        <v>#DIV/0!</v>
      </c>
      <c r="DY54" s="4" t="e">
        <f t="shared" si="78"/>
        <v>#DIV/0!</v>
      </c>
      <c r="DZ54" s="4" t="e">
        <f t="shared" si="78"/>
        <v>#DIV/0!</v>
      </c>
      <c r="EA54" s="4" t="e">
        <f t="shared" si="78"/>
        <v>#DIV/0!</v>
      </c>
      <c r="EB54" s="4" t="e">
        <f t="shared" si="78"/>
        <v>#DIV/0!</v>
      </c>
      <c r="EC54" s="4" t="e">
        <f t="shared" ref="EC54:GB54" si="79">SUM($E$53:$FZ$53)/178</f>
        <v>#DIV/0!</v>
      </c>
      <c r="ED54" s="4" t="e">
        <f t="shared" si="79"/>
        <v>#DIV/0!</v>
      </c>
      <c r="EE54" s="4" t="e">
        <f t="shared" si="79"/>
        <v>#DIV/0!</v>
      </c>
      <c r="EF54" s="4" t="e">
        <f t="shared" si="79"/>
        <v>#DIV/0!</v>
      </c>
      <c r="EG54" s="4" t="e">
        <f t="shared" si="79"/>
        <v>#DIV/0!</v>
      </c>
      <c r="EH54" s="4" t="e">
        <f t="shared" si="79"/>
        <v>#DIV/0!</v>
      </c>
      <c r="EI54" s="4" t="e">
        <f t="shared" si="79"/>
        <v>#DIV/0!</v>
      </c>
      <c r="EJ54" s="4" t="e">
        <f t="shared" si="79"/>
        <v>#DIV/0!</v>
      </c>
      <c r="EK54" s="4" t="e">
        <f t="shared" si="79"/>
        <v>#DIV/0!</v>
      </c>
      <c r="EL54" s="4" t="e">
        <f t="shared" si="79"/>
        <v>#DIV/0!</v>
      </c>
      <c r="EM54" s="4" t="e">
        <f t="shared" si="79"/>
        <v>#DIV/0!</v>
      </c>
      <c r="EN54" s="4" t="e">
        <f t="shared" si="79"/>
        <v>#DIV/0!</v>
      </c>
      <c r="EO54" s="4" t="e">
        <f t="shared" si="79"/>
        <v>#DIV/0!</v>
      </c>
      <c r="EP54" s="4" t="e">
        <f t="shared" si="79"/>
        <v>#DIV/0!</v>
      </c>
      <c r="EQ54" s="4" t="e">
        <f t="shared" si="79"/>
        <v>#DIV/0!</v>
      </c>
      <c r="ER54" s="4" t="e">
        <f t="shared" si="79"/>
        <v>#DIV/0!</v>
      </c>
      <c r="ES54" s="4" t="e">
        <f t="shared" si="79"/>
        <v>#DIV/0!</v>
      </c>
      <c r="ET54" s="4" t="e">
        <f t="shared" si="79"/>
        <v>#DIV/0!</v>
      </c>
      <c r="EU54" s="4" t="e">
        <f t="shared" si="79"/>
        <v>#DIV/0!</v>
      </c>
      <c r="EV54" s="4" t="e">
        <f t="shared" si="79"/>
        <v>#DIV/0!</v>
      </c>
      <c r="EW54" s="4" t="e">
        <f t="shared" si="79"/>
        <v>#DIV/0!</v>
      </c>
      <c r="EX54" s="4" t="e">
        <f t="shared" si="79"/>
        <v>#DIV/0!</v>
      </c>
      <c r="EY54" s="4" t="e">
        <f t="shared" si="79"/>
        <v>#DIV/0!</v>
      </c>
      <c r="EZ54" s="4" t="e">
        <f t="shared" si="79"/>
        <v>#DIV/0!</v>
      </c>
      <c r="FA54" s="4" t="e">
        <f t="shared" si="79"/>
        <v>#DIV/0!</v>
      </c>
      <c r="FB54" s="4" t="e">
        <f t="shared" si="79"/>
        <v>#DIV/0!</v>
      </c>
      <c r="FC54" s="4" t="e">
        <f t="shared" si="79"/>
        <v>#DIV/0!</v>
      </c>
      <c r="FD54" s="4" t="e">
        <f t="shared" si="79"/>
        <v>#DIV/0!</v>
      </c>
      <c r="FE54" s="4" t="e">
        <f t="shared" si="79"/>
        <v>#DIV/0!</v>
      </c>
      <c r="FF54" s="4" t="e">
        <f t="shared" si="79"/>
        <v>#DIV/0!</v>
      </c>
      <c r="FG54" s="4" t="e">
        <f t="shared" si="79"/>
        <v>#DIV/0!</v>
      </c>
      <c r="FH54" s="4" t="e">
        <f t="shared" si="79"/>
        <v>#DIV/0!</v>
      </c>
      <c r="FI54" s="4" t="e">
        <f t="shared" si="79"/>
        <v>#DIV/0!</v>
      </c>
      <c r="FJ54" s="4" t="e">
        <f t="shared" si="79"/>
        <v>#DIV/0!</v>
      </c>
      <c r="FK54" s="4" t="e">
        <f t="shared" si="79"/>
        <v>#DIV/0!</v>
      </c>
      <c r="FL54" s="4" t="e">
        <f t="shared" si="79"/>
        <v>#DIV/0!</v>
      </c>
      <c r="FM54" s="4" t="e">
        <f t="shared" si="79"/>
        <v>#DIV/0!</v>
      </c>
      <c r="FN54" s="4" t="e">
        <f t="shared" si="79"/>
        <v>#DIV/0!</v>
      </c>
      <c r="FO54" s="4" t="e">
        <f t="shared" si="79"/>
        <v>#DIV/0!</v>
      </c>
      <c r="FP54" s="4" t="e">
        <f t="shared" si="79"/>
        <v>#DIV/0!</v>
      </c>
      <c r="FQ54" s="4" t="e">
        <f t="shared" si="79"/>
        <v>#DIV/0!</v>
      </c>
      <c r="FR54" s="4" t="e">
        <f t="shared" si="79"/>
        <v>#DIV/0!</v>
      </c>
      <c r="FS54" s="4" t="e">
        <f t="shared" si="79"/>
        <v>#DIV/0!</v>
      </c>
      <c r="FT54" s="4" t="e">
        <f t="shared" si="79"/>
        <v>#DIV/0!</v>
      </c>
      <c r="FU54" s="4" t="e">
        <f t="shared" si="79"/>
        <v>#DIV/0!</v>
      </c>
      <c r="FV54" s="4" t="e">
        <f t="shared" si="79"/>
        <v>#DIV/0!</v>
      </c>
      <c r="FW54" s="4" t="e">
        <f t="shared" si="79"/>
        <v>#DIV/0!</v>
      </c>
      <c r="FX54" s="4" t="e">
        <f t="shared" si="79"/>
        <v>#DIV/0!</v>
      </c>
      <c r="FY54" s="4" t="e">
        <f t="shared" si="79"/>
        <v>#DIV/0!</v>
      </c>
      <c r="FZ54" s="4" t="e">
        <f t="shared" si="79"/>
        <v>#DIV/0!</v>
      </c>
      <c r="GA54" s="4" t="e">
        <f t="shared" si="79"/>
        <v>#DIV/0!</v>
      </c>
      <c r="GB54" s="4" t="e">
        <f t="shared" si="79"/>
        <v>#DIV/0!</v>
      </c>
      <c r="GC54" s="4"/>
      <c r="GD54" s="4"/>
      <c r="GE54" s="4"/>
      <c r="GF54" s="4"/>
      <c r="GG54" s="4"/>
      <c r="GH54" s="4" t="e">
        <f>SUM($E$53:$FZ$53)/177</f>
        <v>#DIV/0!</v>
      </c>
      <c r="GI54" s="84"/>
    </row>
    <row r="55" spans="1:256" ht="27" customHeight="1">
      <c r="B55" s="33" t="s">
        <v>586</v>
      </c>
      <c r="E55" s="24">
        <f t="shared" ref="E55:BP55" si="80">+E27/(E18-E17)</f>
        <v>8.0045030540161406</v>
      </c>
      <c r="F55" s="24">
        <f t="shared" si="80"/>
        <v>7.4932872465908797</v>
      </c>
      <c r="G55" s="24">
        <f t="shared" si="80"/>
        <v>11.498279482370798</v>
      </c>
      <c r="H55" s="24">
        <f t="shared" si="80"/>
        <v>5.6904572079401232</v>
      </c>
      <c r="I55" s="24">
        <f t="shared" si="80"/>
        <v>1.889252142988644</v>
      </c>
      <c r="J55" s="24">
        <f t="shared" si="80"/>
        <v>6.1692848578754171</v>
      </c>
      <c r="K55" s="24">
        <f t="shared" si="80"/>
        <v>10.740746384799948</v>
      </c>
      <c r="L55" s="24">
        <f t="shared" si="80"/>
        <v>4.6216836343464989</v>
      </c>
      <c r="M55" s="24">
        <f t="shared" si="80"/>
        <v>3.2016120604868452</v>
      </c>
      <c r="N55" s="24">
        <f t="shared" si="80"/>
        <v>9.7382497193463884</v>
      </c>
      <c r="O55" s="24">
        <f t="shared" si="80"/>
        <v>15.226793223629297</v>
      </c>
      <c r="P55" s="24">
        <f t="shared" si="80"/>
        <v>8.6377968558967861</v>
      </c>
      <c r="Q55" s="24">
        <f t="shared" si="80"/>
        <v>9.4078802849139063</v>
      </c>
      <c r="R55" s="24">
        <f t="shared" si="80"/>
        <v>2.7315693445164366</v>
      </c>
      <c r="S55" s="24">
        <f t="shared" si="80"/>
        <v>7.2763773497008444</v>
      </c>
      <c r="T55" s="24">
        <f t="shared" si="80"/>
        <v>3.5236387476851565</v>
      </c>
      <c r="U55" s="24">
        <f t="shared" si="80"/>
        <v>3.796061531725015</v>
      </c>
      <c r="V55" s="24">
        <f t="shared" si="80"/>
        <v>3.2325476746815407</v>
      </c>
      <c r="W55" s="24">
        <f t="shared" si="80"/>
        <v>1.3586960398848851</v>
      </c>
      <c r="X55" s="24">
        <f t="shared" si="80"/>
        <v>2.1983154525004327</v>
      </c>
      <c r="Y55" s="24">
        <f t="shared" si="80"/>
        <v>1.1606976744186046</v>
      </c>
      <c r="Z55" s="24">
        <f t="shared" si="80"/>
        <v>1.5795700712589074</v>
      </c>
      <c r="AA55" s="24">
        <f t="shared" si="80"/>
        <v>2.0264567308851542</v>
      </c>
      <c r="AB55" s="24">
        <f>+AB27/(AB18-AB17)</f>
        <v>2.0712991129405034</v>
      </c>
      <c r="AC55" s="24">
        <f t="shared" si="80"/>
        <v>5.3889380354803098</v>
      </c>
      <c r="AD55" s="24">
        <f t="shared" si="80"/>
        <v>7.1074720573026573</v>
      </c>
      <c r="AE55" s="24">
        <f t="shared" si="80"/>
        <v>4.5122185374149666</v>
      </c>
      <c r="AF55" s="24">
        <f t="shared" si="80"/>
        <v>3.4945735669631062</v>
      </c>
      <c r="AG55" s="24">
        <f t="shared" si="80"/>
        <v>2.8190732256118438</v>
      </c>
      <c r="AH55" s="24">
        <f t="shared" si="80"/>
        <v>2.5724459326770561</v>
      </c>
      <c r="AI55" s="24">
        <f t="shared" si="80"/>
        <v>3.0230160938803281</v>
      </c>
      <c r="AJ55" s="24">
        <f t="shared" si="80"/>
        <v>4.9517766497461926</v>
      </c>
      <c r="AK55" s="24">
        <f t="shared" si="80"/>
        <v>3.3157322065617874</v>
      </c>
      <c r="AL55" s="24">
        <f t="shared" si="80"/>
        <v>4.1529134014264324</v>
      </c>
      <c r="AM55" s="24">
        <f t="shared" si="80"/>
        <v>8.1871793152766603</v>
      </c>
      <c r="AN55" s="24">
        <f t="shared" si="80"/>
        <v>4.7653425881958604</v>
      </c>
      <c r="AO55" s="24">
        <f t="shared" si="80"/>
        <v>1.7836503341929373</v>
      </c>
      <c r="AP55" s="24">
        <f t="shared" si="80"/>
        <v>3.615078600302152</v>
      </c>
      <c r="AQ55" s="24">
        <f t="shared" si="80"/>
        <v>2.9020945588546443</v>
      </c>
      <c r="AR55" s="24">
        <f t="shared" si="80"/>
        <v>12.038247645593042</v>
      </c>
      <c r="AS55" s="24">
        <f t="shared" si="80"/>
        <v>2.6254827341499354</v>
      </c>
      <c r="AT55" s="24">
        <f t="shared" si="80"/>
        <v>8.1995810221881786</v>
      </c>
      <c r="AU55" s="24">
        <f t="shared" si="80"/>
        <v>8.0498421744186626</v>
      </c>
      <c r="AV55" s="24">
        <f t="shared" si="80"/>
        <v>3.4082591986648074</v>
      </c>
      <c r="AW55" s="24">
        <f t="shared" si="80"/>
        <v>2.9046100023618329</v>
      </c>
      <c r="AX55" s="24">
        <f t="shared" si="80"/>
        <v>3.1241628100154268</v>
      </c>
      <c r="AY55" s="24">
        <f t="shared" si="80"/>
        <v>3.4984070992438863</v>
      </c>
      <c r="AZ55" s="24">
        <f t="shared" si="80"/>
        <v>10.997848965655754</v>
      </c>
      <c r="BA55" s="24">
        <f t="shared" si="80"/>
        <v>3.6193633321680068</v>
      </c>
      <c r="BB55" s="24">
        <f t="shared" si="80"/>
        <v>7.2917860019444793</v>
      </c>
      <c r="BC55" s="24">
        <f t="shared" si="80"/>
        <v>7.0264019858976772</v>
      </c>
      <c r="BD55" s="24">
        <f t="shared" si="80"/>
        <v>5.5238386730679405</v>
      </c>
      <c r="BE55" s="24">
        <f t="shared" si="80"/>
        <v>4.6999741709480727</v>
      </c>
      <c r="BF55" s="24">
        <f t="shared" si="80"/>
        <v>4.1215112171837713</v>
      </c>
      <c r="BG55" s="24">
        <f t="shared" si="80"/>
        <v>5.424665662619951</v>
      </c>
      <c r="BH55" s="24">
        <f t="shared" si="80"/>
        <v>4.1327671656480742</v>
      </c>
      <c r="BI55" s="24">
        <f t="shared" si="80"/>
        <v>3.1295109772915737</v>
      </c>
      <c r="BJ55" s="24">
        <f t="shared" si="80"/>
        <v>4.229879970078831</v>
      </c>
      <c r="BK55" s="24">
        <f t="shared" si="80"/>
        <v>3.2136626145645586</v>
      </c>
      <c r="BL55" s="24">
        <f t="shared" si="80"/>
        <v>5.4428228420246034</v>
      </c>
      <c r="BM55" s="24">
        <f t="shared" si="80"/>
        <v>4.70601747194035</v>
      </c>
      <c r="BN55" s="24">
        <f t="shared" si="80"/>
        <v>2.7244599269881413</v>
      </c>
      <c r="BO55" s="24">
        <f t="shared" si="80"/>
        <v>1.5229886586238552</v>
      </c>
      <c r="BP55" s="24">
        <f t="shared" si="80"/>
        <v>3.5993016164645852</v>
      </c>
      <c r="BQ55" s="24">
        <f t="shared" ref="BQ55:EB55" si="81">+BQ27/(BQ18-BQ17)</f>
        <v>3.2024035962513651</v>
      </c>
      <c r="BR55" s="24">
        <f t="shared" si="81"/>
        <v>6.020162047640861</v>
      </c>
      <c r="BS55" s="24">
        <f t="shared" si="81"/>
        <v>5.3290337353075863</v>
      </c>
      <c r="BT55" s="24">
        <f t="shared" si="81"/>
        <v>4.2512980977425201</v>
      </c>
      <c r="BU55" s="24">
        <f t="shared" si="81"/>
        <v>3.873428155692979</v>
      </c>
      <c r="BV55" s="24">
        <f t="shared" si="81"/>
        <v>3.4037980822745557</v>
      </c>
      <c r="BW55" s="24">
        <f t="shared" si="81"/>
        <v>6.7098241158399627</v>
      </c>
      <c r="BX55" s="24">
        <f t="shared" si="81"/>
        <v>3.9955259465711088</v>
      </c>
      <c r="BY55" s="24">
        <f t="shared" si="81"/>
        <v>5.0659547810443053</v>
      </c>
      <c r="BZ55" s="24" t="e">
        <f t="shared" si="81"/>
        <v>#DIV/0!</v>
      </c>
      <c r="CA55" s="24">
        <f t="shared" si="81"/>
        <v>3.2325996821815446</v>
      </c>
      <c r="CB55" s="24">
        <f t="shared" si="81"/>
        <v>3.3627714884696016</v>
      </c>
      <c r="CC55" s="24" t="e">
        <f t="shared" si="81"/>
        <v>#DIV/0!</v>
      </c>
      <c r="CD55" s="24">
        <f t="shared" si="81"/>
        <v>6.0944396990377827</v>
      </c>
      <c r="CE55" s="24">
        <f t="shared" si="81"/>
        <v>2.0672430813364833</v>
      </c>
      <c r="CF55" s="24">
        <f t="shared" si="81"/>
        <v>0.93705715309751592</v>
      </c>
      <c r="CG55" s="24">
        <f t="shared" si="81"/>
        <v>2.7940993363782485</v>
      </c>
      <c r="CH55" s="24">
        <f t="shared" si="81"/>
        <v>1.6303000132945329</v>
      </c>
      <c r="CI55" s="24">
        <f t="shared" si="81"/>
        <v>2.5831912608548895</v>
      </c>
      <c r="CJ55" s="24">
        <f t="shared" si="81"/>
        <v>1.1452076057431122</v>
      </c>
      <c r="CK55" s="24">
        <f t="shared" si="81"/>
        <v>1.3347606125424341</v>
      </c>
      <c r="CL55" s="24">
        <f t="shared" si="81"/>
        <v>4.7402316713088588</v>
      </c>
      <c r="CM55" s="24">
        <f t="shared" si="81"/>
        <v>2.9684636033948912</v>
      </c>
      <c r="CN55" s="24">
        <f t="shared" si="81"/>
        <v>7.2156785483349495</v>
      </c>
      <c r="CO55" s="24">
        <f t="shared" si="81"/>
        <v>3.842944952886989</v>
      </c>
      <c r="CP55" s="24">
        <f t="shared" si="81"/>
        <v>4.7984966352894496</v>
      </c>
      <c r="CQ55" s="24">
        <f t="shared" si="81"/>
        <v>4.8703215118726151</v>
      </c>
      <c r="CR55" s="24">
        <f t="shared" si="81"/>
        <v>3.5544203804544376</v>
      </c>
      <c r="CS55" s="24">
        <f t="shared" si="81"/>
        <v>7.6601421008637507</v>
      </c>
      <c r="CT55" s="24">
        <f t="shared" si="81"/>
        <v>5.6252494049467039</v>
      </c>
      <c r="CU55" s="24">
        <f t="shared" si="81"/>
        <v>4.1346478231137453</v>
      </c>
      <c r="CV55" s="24">
        <f t="shared" si="81"/>
        <v>17.317494571118349</v>
      </c>
      <c r="CW55" s="24">
        <f t="shared" si="81"/>
        <v>2.973664650352855</v>
      </c>
      <c r="CX55" s="24">
        <f t="shared" si="81"/>
        <v>0.66484478574274641</v>
      </c>
      <c r="CY55" s="24">
        <f t="shared" si="81"/>
        <v>1.8795183365502719</v>
      </c>
      <c r="CZ55" s="24">
        <f t="shared" si="81"/>
        <v>1.5386622434667061</v>
      </c>
      <c r="DA55" s="24">
        <f t="shared" si="81"/>
        <v>2.4228234821449672</v>
      </c>
      <c r="DB55" s="24">
        <f t="shared" si="81"/>
        <v>4.3229696759793734</v>
      </c>
      <c r="DC55" s="24">
        <f t="shared" si="81"/>
        <v>2.7500439415866333</v>
      </c>
      <c r="DD55" s="24">
        <f t="shared" si="81"/>
        <v>2.3554792723832461</v>
      </c>
      <c r="DE55" s="24">
        <f t="shared" si="81"/>
        <v>2.4480649216624446</v>
      </c>
      <c r="DF55" s="24">
        <f t="shared" si="81"/>
        <v>2.1548738617704135</v>
      </c>
      <c r="DG55" s="24">
        <f t="shared" si="81"/>
        <v>1.9384990353986271</v>
      </c>
      <c r="DH55" s="24">
        <f t="shared" si="81"/>
        <v>1085.0750220965176</v>
      </c>
      <c r="DI55" s="24" t="e">
        <f t="shared" si="81"/>
        <v>#DIV/0!</v>
      </c>
      <c r="DJ55" s="24">
        <f t="shared" si="81"/>
        <v>3.7749974350338111</v>
      </c>
      <c r="DK55" s="24">
        <f t="shared" si="81"/>
        <v>2.7619089259927052</v>
      </c>
      <c r="DL55" s="24">
        <f t="shared" si="81"/>
        <v>3.4669540220979065</v>
      </c>
      <c r="DM55" s="24">
        <f t="shared" si="81"/>
        <v>2.8923948338258239</v>
      </c>
      <c r="DN55" s="24">
        <f t="shared" si="81"/>
        <v>3.5219944747578551</v>
      </c>
      <c r="DO55" s="24">
        <f t="shared" si="81"/>
        <v>4.4650028859103443</v>
      </c>
      <c r="DP55" s="24">
        <f t="shared" si="81"/>
        <v>4.008186731987772</v>
      </c>
      <c r="DQ55" s="24">
        <f t="shared" si="81"/>
        <v>3.6167307990868895</v>
      </c>
      <c r="DR55" s="24">
        <f t="shared" si="81"/>
        <v>3.1979624014554275</v>
      </c>
      <c r="DS55" s="24">
        <f t="shared" si="81"/>
        <v>2.3330685139999519</v>
      </c>
      <c r="DT55" s="24">
        <f t="shared" si="81"/>
        <v>4.071001021804264</v>
      </c>
      <c r="DU55" s="24">
        <f t="shared" si="81"/>
        <v>3.5668427611991973</v>
      </c>
      <c r="DV55" s="24">
        <f t="shared" si="81"/>
        <v>1.8234989138305575</v>
      </c>
      <c r="DW55" s="24">
        <f t="shared" si="81"/>
        <v>2.7210834036842217</v>
      </c>
      <c r="DX55" s="24">
        <f t="shared" si="81"/>
        <v>3.6324029816337506</v>
      </c>
      <c r="DY55" s="24">
        <f t="shared" si="81"/>
        <v>2.6297175434050271</v>
      </c>
      <c r="DZ55" s="24">
        <f t="shared" si="81"/>
        <v>2.7311235241843344</v>
      </c>
      <c r="EA55" s="24">
        <f t="shared" si="81"/>
        <v>2.8650675200803213</v>
      </c>
      <c r="EB55" s="24">
        <f t="shared" si="81"/>
        <v>2.977983247754191</v>
      </c>
      <c r="EC55" s="24">
        <f t="shared" ref="EC55:ES55" si="82">+EC27/(EC18-EC17)</f>
        <v>2.4854733418029009</v>
      </c>
      <c r="ED55" s="24">
        <f t="shared" si="82"/>
        <v>2.3315822822219334</v>
      </c>
      <c r="EE55" s="24">
        <f t="shared" si="82"/>
        <v>2.0946029127318235</v>
      </c>
      <c r="EF55" s="24">
        <f t="shared" si="82"/>
        <v>5.7562387421157322</v>
      </c>
      <c r="EG55" s="24">
        <f t="shared" si="82"/>
        <v>2.9456021424386978</v>
      </c>
      <c r="EH55" s="24">
        <f t="shared" si="82"/>
        <v>2.9927066143136249</v>
      </c>
      <c r="EI55" s="24">
        <f t="shared" si="82"/>
        <v>2.7050274670726058</v>
      </c>
      <c r="EJ55" s="24">
        <f t="shared" si="82"/>
        <v>3.1687398673544585</v>
      </c>
      <c r="EK55" s="24">
        <f t="shared" si="82"/>
        <v>7.3600262523175877</v>
      </c>
      <c r="EL55" s="24">
        <f t="shared" si="82"/>
        <v>2.7251463052032507</v>
      </c>
      <c r="EM55" s="24">
        <f t="shared" si="82"/>
        <v>2.4704730005933935</v>
      </c>
      <c r="EN55" s="24">
        <f t="shared" si="82"/>
        <v>3.4537343420844002</v>
      </c>
      <c r="EO55" s="24">
        <f t="shared" si="82"/>
        <v>2.816249071385156</v>
      </c>
      <c r="EP55" s="24">
        <f t="shared" si="82"/>
        <v>5.3499889895558077</v>
      </c>
      <c r="EQ55" s="24">
        <f t="shared" si="82"/>
        <v>4.0559232888475441</v>
      </c>
      <c r="ER55" s="24">
        <f t="shared" si="82"/>
        <v>2.431649926168725</v>
      </c>
      <c r="ES55" s="24">
        <f t="shared" si="82"/>
        <v>6.2312780806447687</v>
      </c>
      <c r="ET55" s="24">
        <f>+ET27/(ET18-ET17)</f>
        <v>4.5255816690092505</v>
      </c>
      <c r="EU55" s="24">
        <f>+EU27/(EU18-EU17)</f>
        <v>163.68231971153847</v>
      </c>
      <c r="EV55" s="24">
        <f>+EV27/(EV18-EV17)</f>
        <v>3.5410494178411978</v>
      </c>
      <c r="EW55" s="24">
        <f>+EW27/(EW18-EW17)</f>
        <v>4.8255379512896841</v>
      </c>
      <c r="EX55" s="24">
        <v>0</v>
      </c>
      <c r="EY55" s="24">
        <f t="shared" ref="EY55:FZ55" si="83">+EY27/(EY18-EY17)</f>
        <v>6.4412413857329112</v>
      </c>
      <c r="EZ55" s="24">
        <f t="shared" si="83"/>
        <v>4.1473731579467898</v>
      </c>
      <c r="FA55" s="24">
        <f t="shared" si="83"/>
        <v>2.3551294284364666</v>
      </c>
      <c r="FB55" s="24">
        <f t="shared" si="83"/>
        <v>2.3605820704214735</v>
      </c>
      <c r="FC55" s="24">
        <f t="shared" si="83"/>
        <v>5.2519635698472529</v>
      </c>
      <c r="FD55" s="24">
        <f t="shared" si="83"/>
        <v>2.8565338000294411</v>
      </c>
      <c r="FE55" s="24">
        <f t="shared" si="83"/>
        <v>12.155514146107366</v>
      </c>
      <c r="FF55" s="24">
        <f t="shared" si="83"/>
        <v>2.9313419405320813</v>
      </c>
      <c r="FG55" s="24">
        <f t="shared" si="83"/>
        <v>1.6765789975830048</v>
      </c>
      <c r="FH55" s="24">
        <f t="shared" si="83"/>
        <v>6.297432516289172</v>
      </c>
      <c r="FI55" s="24">
        <f t="shared" si="83"/>
        <v>1.720976360912269</v>
      </c>
      <c r="FJ55" s="24">
        <f t="shared" si="83"/>
        <v>2.6805719397704202</v>
      </c>
      <c r="FK55" s="24">
        <f t="shared" si="83"/>
        <v>4.9198660909782355</v>
      </c>
      <c r="FL55" s="24">
        <f t="shared" si="83"/>
        <v>3.204225698906372</v>
      </c>
      <c r="FM55" s="24">
        <f t="shared" si="83"/>
        <v>2.7534876957433996</v>
      </c>
      <c r="FN55" s="24">
        <f t="shared" si="83"/>
        <v>4.5535546271110681</v>
      </c>
      <c r="FO55" s="24">
        <f t="shared" si="83"/>
        <v>3.6874774223117148</v>
      </c>
      <c r="FP55" s="24">
        <f t="shared" si="83"/>
        <v>8.3642730256902116</v>
      </c>
      <c r="FQ55" s="24">
        <f t="shared" si="83"/>
        <v>4.0712927946033801</v>
      </c>
      <c r="FR55" s="24">
        <f t="shared" si="83"/>
        <v>5.122236149593669</v>
      </c>
      <c r="FS55" s="24">
        <f t="shared" si="83"/>
        <v>2.307241343531365</v>
      </c>
      <c r="FT55" s="24">
        <f t="shared" si="83"/>
        <v>1.004620773285763</v>
      </c>
      <c r="FU55" s="24">
        <f t="shared" si="83"/>
        <v>1.6928962118588029</v>
      </c>
      <c r="FV55" s="24">
        <f t="shared" si="83"/>
        <v>3.2897990445529128</v>
      </c>
      <c r="FW55" s="24">
        <f t="shared" si="83"/>
        <v>2.9434716655113871</v>
      </c>
      <c r="FX55" s="24">
        <f t="shared" si="83"/>
        <v>2.894148420946423</v>
      </c>
      <c r="FY55" s="24">
        <f t="shared" si="83"/>
        <v>1.9403586709551772</v>
      </c>
      <c r="FZ55" s="24">
        <f t="shared" si="83"/>
        <v>1.850240648880547</v>
      </c>
      <c r="GA55" s="24">
        <f>+GA27/(GA18-GA17)</f>
        <v>4.6103308856752241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6.0676339595560655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0.22389999999999999</v>
      </c>
      <c r="F57" s="6">
        <f t="shared" si="87"/>
        <v>0.2092</v>
      </c>
      <c r="G57" s="6">
        <f t="shared" si="87"/>
        <v>0.20180000000000001</v>
      </c>
      <c r="H57" s="6">
        <f t="shared" si="87"/>
        <v>0.21510000000000001</v>
      </c>
      <c r="I57" s="6">
        <f t="shared" si="87"/>
        <v>0.25530000000000003</v>
      </c>
      <c r="J57" s="6">
        <f t="shared" si="87"/>
        <v>0.2198</v>
      </c>
      <c r="K57" s="6">
        <f t="shared" si="87"/>
        <v>0.2306</v>
      </c>
      <c r="L57" s="6">
        <f t="shared" si="87"/>
        <v>0.22270000000000001</v>
      </c>
      <c r="M57" s="6">
        <f t="shared" si="87"/>
        <v>0.27410000000000001</v>
      </c>
      <c r="N57" s="6">
        <f t="shared" si="87"/>
        <v>0.2019</v>
      </c>
      <c r="O57" s="6">
        <f t="shared" si="87"/>
        <v>0.28910000000000002</v>
      </c>
      <c r="P57" s="6">
        <f t="shared" si="87"/>
        <v>0.20480000000000001</v>
      </c>
      <c r="Q57" s="6">
        <f t="shared" si="87"/>
        <v>0.21929999999999999</v>
      </c>
      <c r="R57" s="6">
        <f t="shared" si="87"/>
        <v>0.25929999999999997</v>
      </c>
      <c r="S57" s="6">
        <f t="shared" si="87"/>
        <v>0.2137</v>
      </c>
      <c r="T57" s="6">
        <f t="shared" si="87"/>
        <v>0.25030000000000002</v>
      </c>
      <c r="U57" s="6">
        <f t="shared" si="87"/>
        <v>0.2301</v>
      </c>
      <c r="V57" s="6">
        <f t="shared" si="87"/>
        <v>0.31040000000000001</v>
      </c>
      <c r="W57" s="6">
        <f t="shared" si="87"/>
        <v>0.32669999999999999</v>
      </c>
      <c r="X57" s="6">
        <f t="shared" si="87"/>
        <v>0.28810000000000002</v>
      </c>
      <c r="Y57" s="6">
        <f t="shared" si="87"/>
        <v>0.38319999999999999</v>
      </c>
      <c r="Z57" s="6">
        <f t="shared" si="87"/>
        <v>0.3387</v>
      </c>
      <c r="AA57" s="6">
        <f t="shared" si="87"/>
        <v>0.24199999999999999</v>
      </c>
      <c r="AB57" s="6">
        <f t="shared" si="87"/>
        <v>0.29470000000000002</v>
      </c>
      <c r="AC57" s="6">
        <f t="shared" si="87"/>
        <v>0.21820000000000001</v>
      </c>
      <c r="AD57" s="6">
        <f t="shared" si="87"/>
        <v>0.2112</v>
      </c>
      <c r="AE57" s="6">
        <f t="shared" si="87"/>
        <v>0.24460000000000001</v>
      </c>
      <c r="AF57" s="6">
        <f t="shared" si="87"/>
        <v>0.2258</v>
      </c>
      <c r="AG57" s="6">
        <f t="shared" si="87"/>
        <v>0.25080000000000002</v>
      </c>
      <c r="AH57" s="6">
        <f t="shared" si="87"/>
        <v>0.26619999999999999</v>
      </c>
      <c r="AI57" s="6">
        <f t="shared" si="87"/>
        <v>0.2452</v>
      </c>
      <c r="AJ57" s="6">
        <f t="shared" si="87"/>
        <v>0.23319999999999999</v>
      </c>
      <c r="AK57" s="6">
        <f t="shared" si="87"/>
        <v>0.25240000000000001</v>
      </c>
      <c r="AL57" s="6">
        <f t="shared" si="87"/>
        <v>0.21429999999999999</v>
      </c>
      <c r="AM57" s="6">
        <f t="shared" si="87"/>
        <v>0.23980000000000001</v>
      </c>
      <c r="AN57" s="6">
        <f t="shared" si="87"/>
        <v>0.21</v>
      </c>
      <c r="AO57" s="6">
        <f t="shared" si="87"/>
        <v>0.25590000000000002</v>
      </c>
      <c r="AP57" s="6">
        <f t="shared" si="87"/>
        <v>0.23100000000000001</v>
      </c>
      <c r="AQ57" s="6">
        <f t="shared" si="87"/>
        <v>0.2752</v>
      </c>
      <c r="AR57" s="6">
        <f t="shared" si="87"/>
        <v>0.2036</v>
      </c>
      <c r="AS57" s="6">
        <f t="shared" si="87"/>
        <v>0.28939999999999999</v>
      </c>
      <c r="AT57" s="6">
        <f t="shared" si="87"/>
        <v>0.2142</v>
      </c>
      <c r="AU57" s="6">
        <f t="shared" si="87"/>
        <v>0.2127</v>
      </c>
      <c r="AV57" s="6">
        <f t="shared" si="87"/>
        <v>0.22559999999999999</v>
      </c>
      <c r="AW57" s="6">
        <f t="shared" si="87"/>
        <v>0.51729999999999998</v>
      </c>
      <c r="AX57" s="6">
        <f t="shared" si="87"/>
        <v>0.24640000000000001</v>
      </c>
      <c r="AY57" s="6">
        <f t="shared" si="87"/>
        <v>0.21840000000000001</v>
      </c>
      <c r="AZ57" s="6">
        <f t="shared" si="87"/>
        <v>0.2261</v>
      </c>
      <c r="BA57" s="6">
        <f t="shared" si="87"/>
        <v>0.2283</v>
      </c>
      <c r="BB57" s="6">
        <f t="shared" si="87"/>
        <v>0.2054</v>
      </c>
      <c r="BC57" s="6">
        <f t="shared" si="87"/>
        <v>0.2157</v>
      </c>
      <c r="BD57" s="6">
        <f t="shared" si="87"/>
        <v>0.21299999999999999</v>
      </c>
      <c r="BE57" s="6">
        <f t="shared" si="87"/>
        <v>0.22420000000000001</v>
      </c>
      <c r="BF57" s="6">
        <f t="shared" si="87"/>
        <v>0.22750000000000001</v>
      </c>
      <c r="BG57" s="6">
        <f t="shared" si="87"/>
        <v>0.21149999999999999</v>
      </c>
      <c r="BH57" s="6">
        <f t="shared" si="87"/>
        <v>0.2205</v>
      </c>
      <c r="BI57" s="6">
        <f t="shared" si="87"/>
        <v>0.23499999999999999</v>
      </c>
      <c r="BJ57" s="6">
        <f t="shared" si="87"/>
        <v>0.23</v>
      </c>
      <c r="BK57" s="6">
        <f t="shared" si="87"/>
        <v>0.2419</v>
      </c>
      <c r="BL57" s="6">
        <f t="shared" si="87"/>
        <v>0.2165</v>
      </c>
      <c r="BM57" s="6">
        <f t="shared" si="87"/>
        <v>0.21779999999999999</v>
      </c>
      <c r="BN57" s="6">
        <f t="shared" si="87"/>
        <v>0.24249999999999999</v>
      </c>
      <c r="BO57" s="6">
        <f t="shared" si="87"/>
        <v>0.2631</v>
      </c>
      <c r="BP57" s="6">
        <f t="shared" si="87"/>
        <v>0.22800000000000001</v>
      </c>
      <c r="BQ57" s="6">
        <f t="shared" ref="BQ57:EB57" si="88">ROUND(BQ51/BQ25,4)</f>
        <v>0.22889999999999999</v>
      </c>
      <c r="BR57" s="6">
        <f t="shared" si="88"/>
        <v>0.2293</v>
      </c>
      <c r="BS57" s="6">
        <f t="shared" si="88"/>
        <v>0.21099999999999999</v>
      </c>
      <c r="BT57" s="6">
        <f t="shared" si="88"/>
        <v>0.22140000000000001</v>
      </c>
      <c r="BU57" s="6">
        <f t="shared" si="88"/>
        <v>0.2273</v>
      </c>
      <c r="BV57" s="6">
        <f t="shared" si="88"/>
        <v>0.22800000000000001</v>
      </c>
      <c r="BW57" s="6">
        <f t="shared" si="88"/>
        <v>0.24429999999999999</v>
      </c>
      <c r="BX57" s="6">
        <f t="shared" si="88"/>
        <v>0.23119999999999999</v>
      </c>
      <c r="BY57" s="6">
        <f t="shared" si="88"/>
        <v>0.22559999999999999</v>
      </c>
      <c r="BZ57" s="6" t="e">
        <f t="shared" si="88"/>
        <v>#DIV/0!</v>
      </c>
      <c r="CA57" s="6">
        <f t="shared" si="88"/>
        <v>0.23150000000000001</v>
      </c>
      <c r="CB57" s="6">
        <f t="shared" si="88"/>
        <v>0.23499999999999999</v>
      </c>
      <c r="CC57" s="6">
        <f t="shared" si="88"/>
        <v>0.54579999999999995</v>
      </c>
      <c r="CD57" s="6">
        <f t="shared" si="88"/>
        <v>0.21440000000000001</v>
      </c>
      <c r="CE57" s="6">
        <f t="shared" si="88"/>
        <v>0.29620000000000002</v>
      </c>
      <c r="CF57" s="6">
        <f t="shared" si="88"/>
        <v>0.31790000000000002</v>
      </c>
      <c r="CG57" s="6">
        <f t="shared" si="88"/>
        <v>0.23719999999999999</v>
      </c>
      <c r="CH57" s="6">
        <f t="shared" si="88"/>
        <v>0.28170000000000001</v>
      </c>
      <c r="CI57" s="6">
        <f t="shared" si="88"/>
        <v>0.26640000000000003</v>
      </c>
      <c r="CJ57" s="6">
        <f t="shared" si="88"/>
        <v>0.39850000000000002</v>
      </c>
      <c r="CK57" s="6">
        <f t="shared" si="88"/>
        <v>0.34539999999999998</v>
      </c>
      <c r="CL57" s="6">
        <f t="shared" si="88"/>
        <v>0.21099999999999999</v>
      </c>
      <c r="CM57" s="6">
        <f t="shared" si="88"/>
        <v>0.22109999999999999</v>
      </c>
      <c r="CN57" s="6">
        <f t="shared" si="88"/>
        <v>0.20830000000000001</v>
      </c>
      <c r="CO57" s="6">
        <f t="shared" si="88"/>
        <v>0.22789999999999999</v>
      </c>
      <c r="CP57" s="6">
        <f t="shared" si="88"/>
        <v>0.22170000000000001</v>
      </c>
      <c r="CQ57" s="6">
        <f t="shared" si="88"/>
        <v>0.219</v>
      </c>
      <c r="CR57" s="6">
        <f t="shared" si="88"/>
        <v>0.27500000000000002</v>
      </c>
      <c r="CS57" s="6">
        <f t="shared" si="88"/>
        <v>0.19639999999999999</v>
      </c>
      <c r="CT57" s="6">
        <f t="shared" si="88"/>
        <v>0.21360000000000001</v>
      </c>
      <c r="CU57" s="6">
        <f t="shared" si="88"/>
        <v>0.22620000000000001</v>
      </c>
      <c r="CV57" s="6">
        <f t="shared" si="88"/>
        <v>0.25629999999999997</v>
      </c>
      <c r="CW57" s="6">
        <f t="shared" si="88"/>
        <v>0.39050000000000001</v>
      </c>
      <c r="CX57" s="6">
        <f t="shared" si="88"/>
        <v>0.53239999999999998</v>
      </c>
      <c r="CY57" s="6">
        <f t="shared" si="88"/>
        <v>0.29870000000000002</v>
      </c>
      <c r="CZ57" s="6">
        <f t="shared" si="88"/>
        <v>0.27889999999999998</v>
      </c>
      <c r="DA57" s="6">
        <f t="shared" si="88"/>
        <v>0.2843</v>
      </c>
      <c r="DB57" s="6">
        <f t="shared" si="88"/>
        <v>0.22500000000000001</v>
      </c>
      <c r="DC57" s="6">
        <f t="shared" si="88"/>
        <v>0.2772</v>
      </c>
      <c r="DD57" s="6">
        <f t="shared" si="88"/>
        <v>0.2636</v>
      </c>
      <c r="DE57" s="6">
        <f t="shared" si="88"/>
        <v>0.2868</v>
      </c>
      <c r="DF57" s="6">
        <f t="shared" si="88"/>
        <v>0.26050000000000001</v>
      </c>
      <c r="DG57" s="6">
        <f t="shared" si="88"/>
        <v>0.2387</v>
      </c>
      <c r="DH57" s="6">
        <f t="shared" si="88"/>
        <v>0.20300000000000001</v>
      </c>
      <c r="DI57" s="6">
        <f t="shared" si="88"/>
        <v>0.56069999999999998</v>
      </c>
      <c r="DJ57" s="6">
        <f t="shared" si="88"/>
        <v>0.2286</v>
      </c>
      <c r="DK57" s="6">
        <f t="shared" si="88"/>
        <v>0.24859999999999999</v>
      </c>
      <c r="DL57" s="6">
        <f t="shared" si="88"/>
        <v>0.2329</v>
      </c>
      <c r="DM57" s="6">
        <f t="shared" si="88"/>
        <v>0.2354</v>
      </c>
      <c r="DN57" s="6">
        <f t="shared" si="88"/>
        <v>0.19139999999999999</v>
      </c>
      <c r="DO57" s="6">
        <f t="shared" si="88"/>
        <v>0.2374</v>
      </c>
      <c r="DP57" s="6">
        <f t="shared" si="88"/>
        <v>0.21590000000000001</v>
      </c>
      <c r="DQ57" s="6">
        <f t="shared" si="88"/>
        <v>0.23449999999999999</v>
      </c>
      <c r="DR57" s="6">
        <f t="shared" si="88"/>
        <v>0.21429999999999999</v>
      </c>
      <c r="DS57" s="6">
        <f t="shared" si="88"/>
        <v>0.28670000000000001</v>
      </c>
      <c r="DT57" s="6">
        <f t="shared" si="88"/>
        <v>0.22509999999999999</v>
      </c>
      <c r="DU57" s="6">
        <f t="shared" si="88"/>
        <v>0.21909999999999999</v>
      </c>
      <c r="DV57" s="6">
        <f t="shared" si="88"/>
        <v>0.27210000000000001</v>
      </c>
      <c r="DW57" s="6">
        <f t="shared" si="88"/>
        <v>0.27389999999999998</v>
      </c>
      <c r="DX57" s="6">
        <f t="shared" si="88"/>
        <v>0.2336</v>
      </c>
      <c r="DY57" s="6">
        <f t="shared" si="88"/>
        <v>0.34870000000000001</v>
      </c>
      <c r="DZ57" s="6">
        <f t="shared" si="88"/>
        <v>0.25369999999999998</v>
      </c>
      <c r="EA57" s="6">
        <f t="shared" si="88"/>
        <v>0.2397</v>
      </c>
      <c r="EB57" s="6">
        <f t="shared" si="88"/>
        <v>0.2737</v>
      </c>
      <c r="EC57" s="6">
        <f t="shared" ref="EC57:EW57" si="89">ROUND(EC51/EC25,4)</f>
        <v>0.2455</v>
      </c>
      <c r="ED57" s="6">
        <f t="shared" si="89"/>
        <v>0.2893</v>
      </c>
      <c r="EE57" s="6">
        <f t="shared" si="89"/>
        <v>0.33139999999999997</v>
      </c>
      <c r="EF57" s="6">
        <f t="shared" si="89"/>
        <v>0.2656</v>
      </c>
      <c r="EG57" s="6">
        <f t="shared" si="89"/>
        <v>0.23930000000000001</v>
      </c>
      <c r="EH57" s="6">
        <f t="shared" si="89"/>
        <v>0.23830000000000001</v>
      </c>
      <c r="EI57" s="6">
        <f t="shared" si="89"/>
        <v>0.23949999999999999</v>
      </c>
      <c r="EJ57" s="6">
        <f t="shared" si="89"/>
        <v>0.32</v>
      </c>
      <c r="EK57" s="6">
        <f t="shared" si="89"/>
        <v>0.2</v>
      </c>
      <c r="EL57" s="6">
        <f t="shared" si="89"/>
        <v>0.21790000000000001</v>
      </c>
      <c r="EM57" s="6">
        <f t="shared" si="89"/>
        <v>0.25290000000000001</v>
      </c>
      <c r="EN57" s="6">
        <f t="shared" si="89"/>
        <v>0.22989999999999999</v>
      </c>
      <c r="EO57" s="6">
        <f t="shared" si="89"/>
        <v>0.31559999999999999</v>
      </c>
      <c r="EP57" s="6">
        <f t="shared" si="89"/>
        <v>0.22489999999999999</v>
      </c>
      <c r="EQ57" s="6">
        <f t="shared" si="89"/>
        <v>0.22489999999999999</v>
      </c>
      <c r="ER57" s="6">
        <f t="shared" si="89"/>
        <v>0.22470000000000001</v>
      </c>
      <c r="ES57" s="6">
        <f t="shared" si="89"/>
        <v>0.21460000000000001</v>
      </c>
      <c r="ET57" s="6">
        <f t="shared" si="89"/>
        <v>0.23080000000000001</v>
      </c>
      <c r="EU57" s="6">
        <f t="shared" si="89"/>
        <v>0.2475</v>
      </c>
      <c r="EV57" s="6">
        <f t="shared" si="89"/>
        <v>0.2288</v>
      </c>
      <c r="EW57" s="6">
        <f t="shared" si="89"/>
        <v>0.22950000000000001</v>
      </c>
      <c r="EX57" s="6">
        <v>0</v>
      </c>
      <c r="EY57" s="6">
        <f t="shared" ref="EY57:FZ57" si="90">ROUND(EY51/EY25,4)</f>
        <v>0.21859999999999999</v>
      </c>
      <c r="EZ57" s="6">
        <f t="shared" si="90"/>
        <v>0.23130000000000001</v>
      </c>
      <c r="FA57" s="6">
        <f t="shared" si="90"/>
        <v>0.2487</v>
      </c>
      <c r="FB57" s="6">
        <f t="shared" si="90"/>
        <v>0.25169999999999998</v>
      </c>
      <c r="FC57" s="6">
        <f t="shared" si="90"/>
        <v>0.21779999999999999</v>
      </c>
      <c r="FD57" s="6">
        <f t="shared" si="90"/>
        <v>0.29480000000000001</v>
      </c>
      <c r="FE57" s="6">
        <f t="shared" si="90"/>
        <v>0.2147</v>
      </c>
      <c r="FF57" s="6">
        <f t="shared" si="90"/>
        <v>0.25480000000000003</v>
      </c>
      <c r="FG57" s="6">
        <f t="shared" si="90"/>
        <v>0.26640000000000003</v>
      </c>
      <c r="FH57" s="6">
        <f t="shared" si="90"/>
        <v>0.2273</v>
      </c>
      <c r="FI57" s="6">
        <f t="shared" si="90"/>
        <v>0.25140000000000001</v>
      </c>
      <c r="FJ57" s="6">
        <f t="shared" si="90"/>
        <v>0.25090000000000001</v>
      </c>
      <c r="FK57" s="6">
        <f t="shared" si="90"/>
        <v>0.2233</v>
      </c>
      <c r="FL57" s="6">
        <f t="shared" si="90"/>
        <v>0.23400000000000001</v>
      </c>
      <c r="FM57" s="6">
        <f t="shared" si="90"/>
        <v>0.2419</v>
      </c>
      <c r="FN57" s="6">
        <f t="shared" si="90"/>
        <v>0.21820000000000001</v>
      </c>
      <c r="FO57" s="6">
        <f t="shared" si="90"/>
        <v>0.22589999999999999</v>
      </c>
      <c r="FP57" s="6">
        <f t="shared" si="90"/>
        <v>0.20469999999999999</v>
      </c>
      <c r="FQ57" s="6">
        <f t="shared" si="90"/>
        <v>0.24279999999999999</v>
      </c>
      <c r="FR57" s="6">
        <f t="shared" si="90"/>
        <v>0.2354</v>
      </c>
      <c r="FS57" s="6">
        <f t="shared" si="90"/>
        <v>0.25219999999999998</v>
      </c>
      <c r="FT57" s="6">
        <f t="shared" si="90"/>
        <v>0.30719999999999997</v>
      </c>
      <c r="FU57" s="6">
        <f t="shared" si="90"/>
        <v>0.32069999999999999</v>
      </c>
      <c r="FV57" s="6">
        <f t="shared" si="90"/>
        <v>0.24360000000000001</v>
      </c>
      <c r="FW57" s="6">
        <f t="shared" si="90"/>
        <v>0.2671</v>
      </c>
      <c r="FX57" s="6">
        <f t="shared" si="90"/>
        <v>0.25600000000000001</v>
      </c>
      <c r="FY57" s="6">
        <f t="shared" si="90"/>
        <v>0.35549999999999998</v>
      </c>
      <c r="FZ57" s="6">
        <f t="shared" si="90"/>
        <v>0.28079999999999999</v>
      </c>
      <c r="GA57" s="6">
        <f>ROUND(GA51/GA25,4)</f>
        <v>0.21890000000000001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 t="e">
        <f t="shared" ref="E58:BP58" si="91">SUM($E$57:$FZ$57)/177</f>
        <v>#DIV/0!</v>
      </c>
      <c r="F58" s="6" t="e">
        <f t="shared" si="91"/>
        <v>#DIV/0!</v>
      </c>
      <c r="G58" s="6" t="e">
        <f t="shared" si="91"/>
        <v>#DIV/0!</v>
      </c>
      <c r="H58" s="6" t="e">
        <f t="shared" si="91"/>
        <v>#DIV/0!</v>
      </c>
      <c r="I58" s="6" t="e">
        <f t="shared" si="91"/>
        <v>#DIV/0!</v>
      </c>
      <c r="J58" s="6" t="e">
        <f t="shared" si="91"/>
        <v>#DIV/0!</v>
      </c>
      <c r="K58" s="6" t="e">
        <f t="shared" si="91"/>
        <v>#DIV/0!</v>
      </c>
      <c r="L58" s="6" t="e">
        <f t="shared" si="91"/>
        <v>#DIV/0!</v>
      </c>
      <c r="M58" s="6" t="e">
        <f t="shared" si="91"/>
        <v>#DIV/0!</v>
      </c>
      <c r="N58" s="6" t="e">
        <f t="shared" si="91"/>
        <v>#DIV/0!</v>
      </c>
      <c r="O58" s="6" t="e">
        <f t="shared" si="91"/>
        <v>#DIV/0!</v>
      </c>
      <c r="P58" s="6" t="e">
        <f t="shared" si="91"/>
        <v>#DIV/0!</v>
      </c>
      <c r="Q58" s="6" t="e">
        <f t="shared" si="91"/>
        <v>#DIV/0!</v>
      </c>
      <c r="R58" s="6" t="e">
        <f t="shared" si="91"/>
        <v>#DIV/0!</v>
      </c>
      <c r="S58" s="6" t="e">
        <f t="shared" si="91"/>
        <v>#DIV/0!</v>
      </c>
      <c r="T58" s="6" t="e">
        <f t="shared" si="91"/>
        <v>#DIV/0!</v>
      </c>
      <c r="U58" s="6" t="e">
        <f t="shared" si="91"/>
        <v>#DIV/0!</v>
      </c>
      <c r="V58" s="6" t="e">
        <f t="shared" si="91"/>
        <v>#DIV/0!</v>
      </c>
      <c r="W58" s="6" t="e">
        <f t="shared" si="91"/>
        <v>#DIV/0!</v>
      </c>
      <c r="X58" s="6" t="e">
        <f t="shared" si="91"/>
        <v>#DIV/0!</v>
      </c>
      <c r="Y58" s="6" t="e">
        <f t="shared" si="91"/>
        <v>#DIV/0!</v>
      </c>
      <c r="Z58" s="6" t="e">
        <f t="shared" si="91"/>
        <v>#DIV/0!</v>
      </c>
      <c r="AA58" s="6" t="e">
        <f t="shared" si="91"/>
        <v>#DIV/0!</v>
      </c>
      <c r="AB58" s="6" t="e">
        <f t="shared" si="91"/>
        <v>#DIV/0!</v>
      </c>
      <c r="AC58" s="6" t="e">
        <f t="shared" si="91"/>
        <v>#DIV/0!</v>
      </c>
      <c r="AD58" s="6" t="e">
        <f t="shared" si="91"/>
        <v>#DIV/0!</v>
      </c>
      <c r="AE58" s="6" t="e">
        <f t="shared" si="91"/>
        <v>#DIV/0!</v>
      </c>
      <c r="AF58" s="6" t="e">
        <f t="shared" si="91"/>
        <v>#DIV/0!</v>
      </c>
      <c r="AG58" s="6" t="e">
        <f t="shared" si="91"/>
        <v>#DIV/0!</v>
      </c>
      <c r="AH58" s="6" t="e">
        <f t="shared" si="91"/>
        <v>#DIV/0!</v>
      </c>
      <c r="AI58" s="6" t="e">
        <f t="shared" si="91"/>
        <v>#DIV/0!</v>
      </c>
      <c r="AJ58" s="6" t="e">
        <f t="shared" si="91"/>
        <v>#DIV/0!</v>
      </c>
      <c r="AK58" s="6" t="e">
        <f t="shared" si="91"/>
        <v>#DIV/0!</v>
      </c>
      <c r="AL58" s="6" t="e">
        <f t="shared" si="91"/>
        <v>#DIV/0!</v>
      </c>
      <c r="AM58" s="6" t="e">
        <f t="shared" si="91"/>
        <v>#DIV/0!</v>
      </c>
      <c r="AN58" s="6" t="e">
        <f t="shared" si="91"/>
        <v>#DIV/0!</v>
      </c>
      <c r="AO58" s="6" t="e">
        <f t="shared" si="91"/>
        <v>#DIV/0!</v>
      </c>
      <c r="AP58" s="6" t="e">
        <f t="shared" si="91"/>
        <v>#DIV/0!</v>
      </c>
      <c r="AQ58" s="6" t="e">
        <f t="shared" si="91"/>
        <v>#DIV/0!</v>
      </c>
      <c r="AR58" s="6" t="e">
        <f t="shared" si="91"/>
        <v>#DIV/0!</v>
      </c>
      <c r="AS58" s="6" t="e">
        <f t="shared" si="91"/>
        <v>#DIV/0!</v>
      </c>
      <c r="AT58" s="6" t="e">
        <f t="shared" si="91"/>
        <v>#DIV/0!</v>
      </c>
      <c r="AU58" s="6" t="e">
        <f t="shared" si="91"/>
        <v>#DIV/0!</v>
      </c>
      <c r="AV58" s="6" t="e">
        <f t="shared" si="91"/>
        <v>#DIV/0!</v>
      </c>
      <c r="AW58" s="6" t="e">
        <f t="shared" si="91"/>
        <v>#DIV/0!</v>
      </c>
      <c r="AX58" s="6" t="e">
        <f t="shared" si="91"/>
        <v>#DIV/0!</v>
      </c>
      <c r="AY58" s="6" t="e">
        <f t="shared" si="91"/>
        <v>#DIV/0!</v>
      </c>
      <c r="AZ58" s="6" t="e">
        <f t="shared" si="91"/>
        <v>#DIV/0!</v>
      </c>
      <c r="BA58" s="6" t="e">
        <f t="shared" si="91"/>
        <v>#DIV/0!</v>
      </c>
      <c r="BB58" s="6" t="e">
        <f t="shared" si="91"/>
        <v>#DIV/0!</v>
      </c>
      <c r="BC58" s="6" t="e">
        <f t="shared" si="91"/>
        <v>#DIV/0!</v>
      </c>
      <c r="BD58" s="6" t="e">
        <f t="shared" si="91"/>
        <v>#DIV/0!</v>
      </c>
      <c r="BE58" s="6" t="e">
        <f t="shared" si="91"/>
        <v>#DIV/0!</v>
      </c>
      <c r="BF58" s="6" t="e">
        <f t="shared" si="91"/>
        <v>#DIV/0!</v>
      </c>
      <c r="BG58" s="6" t="e">
        <f t="shared" si="91"/>
        <v>#DIV/0!</v>
      </c>
      <c r="BH58" s="6" t="e">
        <f t="shared" si="91"/>
        <v>#DIV/0!</v>
      </c>
      <c r="BI58" s="6" t="e">
        <f t="shared" si="91"/>
        <v>#DIV/0!</v>
      </c>
      <c r="BJ58" s="6" t="e">
        <f t="shared" si="91"/>
        <v>#DIV/0!</v>
      </c>
      <c r="BK58" s="6" t="e">
        <f t="shared" si="91"/>
        <v>#DIV/0!</v>
      </c>
      <c r="BL58" s="6" t="e">
        <f t="shared" si="91"/>
        <v>#DIV/0!</v>
      </c>
      <c r="BM58" s="6" t="e">
        <f t="shared" si="91"/>
        <v>#DIV/0!</v>
      </c>
      <c r="BN58" s="6" t="e">
        <f t="shared" si="91"/>
        <v>#DIV/0!</v>
      </c>
      <c r="BO58" s="6" t="e">
        <f t="shared" si="91"/>
        <v>#DIV/0!</v>
      </c>
      <c r="BP58" s="6" t="e">
        <f t="shared" si="91"/>
        <v>#DIV/0!</v>
      </c>
      <c r="BQ58" s="6" t="e">
        <f t="shared" ref="BQ58:EB58" si="92">SUM($E$57:$FZ$57)/177</f>
        <v>#DIV/0!</v>
      </c>
      <c r="BR58" s="6" t="e">
        <f t="shared" si="92"/>
        <v>#DIV/0!</v>
      </c>
      <c r="BS58" s="6" t="e">
        <f t="shared" si="92"/>
        <v>#DIV/0!</v>
      </c>
      <c r="BT58" s="6" t="e">
        <f t="shared" si="92"/>
        <v>#DIV/0!</v>
      </c>
      <c r="BU58" s="6" t="e">
        <f t="shared" si="92"/>
        <v>#DIV/0!</v>
      </c>
      <c r="BV58" s="6" t="e">
        <f t="shared" si="92"/>
        <v>#DIV/0!</v>
      </c>
      <c r="BW58" s="6" t="e">
        <f t="shared" si="92"/>
        <v>#DIV/0!</v>
      </c>
      <c r="BX58" s="6" t="e">
        <f t="shared" si="92"/>
        <v>#DIV/0!</v>
      </c>
      <c r="BY58" s="6" t="e">
        <f t="shared" si="92"/>
        <v>#DIV/0!</v>
      </c>
      <c r="BZ58" s="6" t="e">
        <f t="shared" si="92"/>
        <v>#DIV/0!</v>
      </c>
      <c r="CA58" s="6" t="e">
        <f t="shared" si="92"/>
        <v>#DIV/0!</v>
      </c>
      <c r="CB58" s="6" t="e">
        <f t="shared" si="92"/>
        <v>#DIV/0!</v>
      </c>
      <c r="CC58" s="6" t="e">
        <f t="shared" si="92"/>
        <v>#DIV/0!</v>
      </c>
      <c r="CD58" s="6" t="e">
        <f t="shared" si="92"/>
        <v>#DIV/0!</v>
      </c>
      <c r="CE58" s="6" t="e">
        <f t="shared" si="92"/>
        <v>#DIV/0!</v>
      </c>
      <c r="CF58" s="6" t="e">
        <f t="shared" si="92"/>
        <v>#DIV/0!</v>
      </c>
      <c r="CG58" s="6" t="e">
        <f t="shared" si="92"/>
        <v>#DIV/0!</v>
      </c>
      <c r="CH58" s="6" t="e">
        <f t="shared" si="92"/>
        <v>#DIV/0!</v>
      </c>
      <c r="CI58" s="6" t="e">
        <f t="shared" si="92"/>
        <v>#DIV/0!</v>
      </c>
      <c r="CJ58" s="6" t="e">
        <f t="shared" si="92"/>
        <v>#DIV/0!</v>
      </c>
      <c r="CK58" s="6" t="e">
        <f t="shared" si="92"/>
        <v>#DIV/0!</v>
      </c>
      <c r="CL58" s="6" t="e">
        <f t="shared" si="92"/>
        <v>#DIV/0!</v>
      </c>
      <c r="CM58" s="6" t="e">
        <f t="shared" si="92"/>
        <v>#DIV/0!</v>
      </c>
      <c r="CN58" s="6" t="e">
        <f t="shared" si="92"/>
        <v>#DIV/0!</v>
      </c>
      <c r="CO58" s="6" t="e">
        <f t="shared" si="92"/>
        <v>#DIV/0!</v>
      </c>
      <c r="CP58" s="6" t="e">
        <f t="shared" si="92"/>
        <v>#DIV/0!</v>
      </c>
      <c r="CQ58" s="6" t="e">
        <f t="shared" si="92"/>
        <v>#DIV/0!</v>
      </c>
      <c r="CR58" s="6" t="e">
        <f t="shared" si="92"/>
        <v>#DIV/0!</v>
      </c>
      <c r="CS58" s="6" t="e">
        <f t="shared" si="92"/>
        <v>#DIV/0!</v>
      </c>
      <c r="CT58" s="6" t="e">
        <f t="shared" si="92"/>
        <v>#DIV/0!</v>
      </c>
      <c r="CU58" s="6" t="e">
        <f t="shared" si="92"/>
        <v>#DIV/0!</v>
      </c>
      <c r="CV58" s="6" t="e">
        <f t="shared" si="92"/>
        <v>#DIV/0!</v>
      </c>
      <c r="CW58" s="6" t="e">
        <f t="shared" si="92"/>
        <v>#DIV/0!</v>
      </c>
      <c r="CX58" s="6" t="e">
        <f t="shared" si="92"/>
        <v>#DIV/0!</v>
      </c>
      <c r="CY58" s="6" t="e">
        <f t="shared" si="92"/>
        <v>#DIV/0!</v>
      </c>
      <c r="CZ58" s="6" t="e">
        <f t="shared" si="92"/>
        <v>#DIV/0!</v>
      </c>
      <c r="DA58" s="6" t="e">
        <f t="shared" si="92"/>
        <v>#DIV/0!</v>
      </c>
      <c r="DB58" s="6" t="e">
        <f t="shared" si="92"/>
        <v>#DIV/0!</v>
      </c>
      <c r="DC58" s="6" t="e">
        <f t="shared" si="92"/>
        <v>#DIV/0!</v>
      </c>
      <c r="DD58" s="6" t="e">
        <f t="shared" si="92"/>
        <v>#DIV/0!</v>
      </c>
      <c r="DE58" s="6" t="e">
        <f t="shared" si="92"/>
        <v>#DIV/0!</v>
      </c>
      <c r="DF58" s="6" t="e">
        <f t="shared" si="92"/>
        <v>#DIV/0!</v>
      </c>
      <c r="DG58" s="6" t="e">
        <f t="shared" si="92"/>
        <v>#DIV/0!</v>
      </c>
      <c r="DH58" s="6" t="e">
        <f t="shared" si="92"/>
        <v>#DIV/0!</v>
      </c>
      <c r="DI58" s="6" t="e">
        <f t="shared" si="92"/>
        <v>#DIV/0!</v>
      </c>
      <c r="DJ58" s="6" t="e">
        <f t="shared" si="92"/>
        <v>#DIV/0!</v>
      </c>
      <c r="DK58" s="6" t="e">
        <f t="shared" si="92"/>
        <v>#DIV/0!</v>
      </c>
      <c r="DL58" s="6" t="e">
        <f t="shared" si="92"/>
        <v>#DIV/0!</v>
      </c>
      <c r="DM58" s="6" t="e">
        <f t="shared" si="92"/>
        <v>#DIV/0!</v>
      </c>
      <c r="DN58" s="6" t="e">
        <f t="shared" si="92"/>
        <v>#DIV/0!</v>
      </c>
      <c r="DO58" s="6" t="e">
        <f t="shared" si="92"/>
        <v>#DIV/0!</v>
      </c>
      <c r="DP58" s="6" t="e">
        <f t="shared" si="92"/>
        <v>#DIV/0!</v>
      </c>
      <c r="DQ58" s="6" t="e">
        <f t="shared" si="92"/>
        <v>#DIV/0!</v>
      </c>
      <c r="DR58" s="6" t="e">
        <f t="shared" si="92"/>
        <v>#DIV/0!</v>
      </c>
      <c r="DS58" s="6" t="e">
        <f t="shared" si="92"/>
        <v>#DIV/0!</v>
      </c>
      <c r="DT58" s="6" t="e">
        <f t="shared" si="92"/>
        <v>#DIV/0!</v>
      </c>
      <c r="DU58" s="6" t="e">
        <f t="shared" si="92"/>
        <v>#DIV/0!</v>
      </c>
      <c r="DV58" s="6" t="e">
        <f t="shared" si="92"/>
        <v>#DIV/0!</v>
      </c>
      <c r="DW58" s="6" t="e">
        <f t="shared" si="92"/>
        <v>#DIV/0!</v>
      </c>
      <c r="DX58" s="6" t="e">
        <f t="shared" si="92"/>
        <v>#DIV/0!</v>
      </c>
      <c r="DY58" s="6" t="e">
        <f t="shared" si="92"/>
        <v>#DIV/0!</v>
      </c>
      <c r="DZ58" s="6" t="e">
        <f t="shared" si="92"/>
        <v>#DIV/0!</v>
      </c>
      <c r="EA58" s="6" t="e">
        <f t="shared" si="92"/>
        <v>#DIV/0!</v>
      </c>
      <c r="EB58" s="6" t="e">
        <f t="shared" si="92"/>
        <v>#DIV/0!</v>
      </c>
      <c r="EC58" s="6" t="e">
        <f t="shared" ref="EC58:GB58" si="93">SUM($E$57:$FZ$57)/177</f>
        <v>#DIV/0!</v>
      </c>
      <c r="ED58" s="6" t="e">
        <f t="shared" si="93"/>
        <v>#DIV/0!</v>
      </c>
      <c r="EE58" s="6" t="e">
        <f t="shared" si="93"/>
        <v>#DIV/0!</v>
      </c>
      <c r="EF58" s="6" t="e">
        <f t="shared" si="93"/>
        <v>#DIV/0!</v>
      </c>
      <c r="EG58" s="6" t="e">
        <f t="shared" si="93"/>
        <v>#DIV/0!</v>
      </c>
      <c r="EH58" s="6" t="e">
        <f t="shared" si="93"/>
        <v>#DIV/0!</v>
      </c>
      <c r="EI58" s="6" t="e">
        <f t="shared" si="93"/>
        <v>#DIV/0!</v>
      </c>
      <c r="EJ58" s="6" t="e">
        <f t="shared" si="93"/>
        <v>#DIV/0!</v>
      </c>
      <c r="EK58" s="6" t="e">
        <f t="shared" si="93"/>
        <v>#DIV/0!</v>
      </c>
      <c r="EL58" s="6" t="e">
        <f t="shared" si="93"/>
        <v>#DIV/0!</v>
      </c>
      <c r="EM58" s="6" t="e">
        <f t="shared" si="93"/>
        <v>#DIV/0!</v>
      </c>
      <c r="EN58" s="6" t="e">
        <f t="shared" si="93"/>
        <v>#DIV/0!</v>
      </c>
      <c r="EO58" s="6" t="e">
        <f t="shared" si="93"/>
        <v>#DIV/0!</v>
      </c>
      <c r="EP58" s="6" t="e">
        <f t="shared" si="93"/>
        <v>#DIV/0!</v>
      </c>
      <c r="EQ58" s="6" t="e">
        <f t="shared" si="93"/>
        <v>#DIV/0!</v>
      </c>
      <c r="ER58" s="6" t="e">
        <f t="shared" si="93"/>
        <v>#DIV/0!</v>
      </c>
      <c r="ES58" s="6" t="e">
        <f t="shared" si="93"/>
        <v>#DIV/0!</v>
      </c>
      <c r="ET58" s="6" t="e">
        <f t="shared" si="93"/>
        <v>#DIV/0!</v>
      </c>
      <c r="EU58" s="6" t="e">
        <f t="shared" si="93"/>
        <v>#DIV/0!</v>
      </c>
      <c r="EV58" s="6" t="e">
        <f t="shared" si="93"/>
        <v>#DIV/0!</v>
      </c>
      <c r="EW58" s="6" t="e">
        <f t="shared" si="93"/>
        <v>#DIV/0!</v>
      </c>
      <c r="EX58" s="6" t="e">
        <f t="shared" si="93"/>
        <v>#DIV/0!</v>
      </c>
      <c r="EY58" s="6" t="e">
        <f t="shared" si="93"/>
        <v>#DIV/0!</v>
      </c>
      <c r="EZ58" s="6" t="e">
        <f t="shared" si="93"/>
        <v>#DIV/0!</v>
      </c>
      <c r="FA58" s="6" t="e">
        <f t="shared" si="93"/>
        <v>#DIV/0!</v>
      </c>
      <c r="FB58" s="6" t="e">
        <f t="shared" si="93"/>
        <v>#DIV/0!</v>
      </c>
      <c r="FC58" s="6" t="e">
        <f t="shared" si="93"/>
        <v>#DIV/0!</v>
      </c>
      <c r="FD58" s="6" t="e">
        <f t="shared" si="93"/>
        <v>#DIV/0!</v>
      </c>
      <c r="FE58" s="6" t="e">
        <f t="shared" si="93"/>
        <v>#DIV/0!</v>
      </c>
      <c r="FF58" s="6" t="e">
        <f t="shared" si="93"/>
        <v>#DIV/0!</v>
      </c>
      <c r="FG58" s="6" t="e">
        <f t="shared" si="93"/>
        <v>#DIV/0!</v>
      </c>
      <c r="FH58" s="6" t="e">
        <f t="shared" si="93"/>
        <v>#DIV/0!</v>
      </c>
      <c r="FI58" s="6" t="e">
        <f t="shared" si="93"/>
        <v>#DIV/0!</v>
      </c>
      <c r="FJ58" s="6" t="e">
        <f t="shared" si="93"/>
        <v>#DIV/0!</v>
      </c>
      <c r="FK58" s="6" t="e">
        <f t="shared" si="93"/>
        <v>#DIV/0!</v>
      </c>
      <c r="FL58" s="6" t="e">
        <f t="shared" si="93"/>
        <v>#DIV/0!</v>
      </c>
      <c r="FM58" s="6" t="e">
        <f t="shared" si="93"/>
        <v>#DIV/0!</v>
      </c>
      <c r="FN58" s="6" t="e">
        <f t="shared" si="93"/>
        <v>#DIV/0!</v>
      </c>
      <c r="FO58" s="6" t="e">
        <f t="shared" si="93"/>
        <v>#DIV/0!</v>
      </c>
      <c r="FP58" s="6" t="e">
        <f t="shared" si="93"/>
        <v>#DIV/0!</v>
      </c>
      <c r="FQ58" s="6" t="e">
        <f t="shared" si="93"/>
        <v>#DIV/0!</v>
      </c>
      <c r="FR58" s="6" t="e">
        <f t="shared" si="93"/>
        <v>#DIV/0!</v>
      </c>
      <c r="FS58" s="6" t="e">
        <f t="shared" si="93"/>
        <v>#DIV/0!</v>
      </c>
      <c r="FT58" s="6" t="e">
        <f t="shared" si="93"/>
        <v>#DIV/0!</v>
      </c>
      <c r="FU58" s="6" t="e">
        <f t="shared" si="93"/>
        <v>#DIV/0!</v>
      </c>
      <c r="FV58" s="6" t="e">
        <f t="shared" si="93"/>
        <v>#DIV/0!</v>
      </c>
      <c r="FW58" s="6" t="e">
        <f t="shared" si="93"/>
        <v>#DIV/0!</v>
      </c>
      <c r="FX58" s="6" t="e">
        <f t="shared" si="93"/>
        <v>#DIV/0!</v>
      </c>
      <c r="FY58" s="6" t="e">
        <f t="shared" si="93"/>
        <v>#DIV/0!</v>
      </c>
      <c r="FZ58" s="6" t="e">
        <f t="shared" si="93"/>
        <v>#DIV/0!</v>
      </c>
      <c r="GA58" s="6" t="e">
        <f t="shared" si="93"/>
        <v>#DIV/0!</v>
      </c>
      <c r="GB58" s="6" t="e">
        <f t="shared" si="93"/>
        <v>#DIV/0!</v>
      </c>
      <c r="GC58" s="6"/>
      <c r="GD58" s="6"/>
      <c r="GE58" s="6"/>
      <c r="GF58" s="6"/>
      <c r="GG58" s="6"/>
      <c r="GH58" s="6" t="e">
        <f>SUM($E$57:$FZ$57)/177</f>
        <v>#DIV/0!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482.46</v>
      </c>
      <c r="F59" s="3">
        <f t="shared" si="94"/>
        <v>783.68</v>
      </c>
      <c r="G59" s="3">
        <f t="shared" si="94"/>
        <v>327.24</v>
      </c>
      <c r="H59" s="3">
        <f t="shared" si="94"/>
        <v>769.72</v>
      </c>
      <c r="I59" s="3">
        <f t="shared" si="94"/>
        <v>493.25</v>
      </c>
      <c r="J59" s="3">
        <f t="shared" si="94"/>
        <v>517.73</v>
      </c>
      <c r="K59" s="3">
        <f t="shared" si="94"/>
        <v>717.8</v>
      </c>
      <c r="L59" s="3">
        <f t="shared" si="94"/>
        <v>345.04</v>
      </c>
      <c r="M59" s="3">
        <f t="shared" si="94"/>
        <v>635.16999999999996</v>
      </c>
      <c r="N59" s="3">
        <f t="shared" si="94"/>
        <v>1357.77</v>
      </c>
      <c r="O59" s="3">
        <f t="shared" si="94"/>
        <v>553.30999999999995</v>
      </c>
      <c r="P59" s="3">
        <f t="shared" si="94"/>
        <v>853.2</v>
      </c>
      <c r="Q59" s="3">
        <f t="shared" si="94"/>
        <v>972.63</v>
      </c>
      <c r="R59" s="3">
        <f t="shared" si="94"/>
        <v>848.37</v>
      </c>
      <c r="S59" s="3">
        <f t="shared" si="94"/>
        <v>716.35</v>
      </c>
      <c r="T59" s="3">
        <f t="shared" si="94"/>
        <v>762.12</v>
      </c>
      <c r="U59" s="3">
        <f t="shared" si="94"/>
        <v>551.27</v>
      </c>
      <c r="V59" s="3">
        <f t="shared" si="94"/>
        <v>568.03</v>
      </c>
      <c r="W59" s="3">
        <f t="shared" si="94"/>
        <v>1971.79</v>
      </c>
      <c r="X59" s="3">
        <f t="shared" si="94"/>
        <v>725.95</v>
      </c>
      <c r="Y59" s="3">
        <f t="shared" si="94"/>
        <v>497.02</v>
      </c>
      <c r="Z59" s="3">
        <f t="shared" si="94"/>
        <v>1477.78</v>
      </c>
      <c r="AA59" s="3">
        <f t="shared" si="94"/>
        <v>545.74</v>
      </c>
      <c r="AB59" s="3">
        <f>ROUND(AB27/AB16,2)</f>
        <v>804.28</v>
      </c>
      <c r="AC59" s="3">
        <f t="shared" si="94"/>
        <v>589.76</v>
      </c>
      <c r="AD59" s="3">
        <f t="shared" si="94"/>
        <v>1397.85</v>
      </c>
      <c r="AE59" s="3">
        <f t="shared" si="94"/>
        <v>726.9</v>
      </c>
      <c r="AF59" s="3">
        <f t="shared" si="94"/>
        <v>614.36</v>
      </c>
      <c r="AG59" s="3">
        <f t="shared" si="94"/>
        <v>3324.93</v>
      </c>
      <c r="AH59" s="3">
        <f t="shared" si="94"/>
        <v>1480.8</v>
      </c>
      <c r="AI59" s="3">
        <f t="shared" si="94"/>
        <v>1895.11</v>
      </c>
      <c r="AJ59" s="3">
        <f t="shared" si="94"/>
        <v>321.68</v>
      </c>
      <c r="AK59" s="3">
        <f t="shared" si="94"/>
        <v>400.68</v>
      </c>
      <c r="AL59" s="3">
        <f t="shared" si="94"/>
        <v>1209.3499999999999</v>
      </c>
      <c r="AM59" s="3">
        <f t="shared" si="94"/>
        <v>848.06</v>
      </c>
      <c r="AN59" s="3">
        <f t="shared" si="94"/>
        <v>631.87</v>
      </c>
      <c r="AO59" s="3">
        <f t="shared" si="94"/>
        <v>521.4</v>
      </c>
      <c r="AP59" s="3">
        <f t="shared" si="94"/>
        <v>780.06</v>
      </c>
      <c r="AQ59" s="3">
        <f t="shared" si="94"/>
        <v>409.78</v>
      </c>
      <c r="AR59" s="3">
        <f t="shared" si="94"/>
        <v>909.08</v>
      </c>
      <c r="AS59" s="3">
        <f t="shared" si="94"/>
        <v>1012.39</v>
      </c>
      <c r="AT59" s="3">
        <f t="shared" si="94"/>
        <v>1021.96</v>
      </c>
      <c r="AU59" s="3">
        <f t="shared" si="94"/>
        <v>873.53</v>
      </c>
      <c r="AV59" s="3">
        <f t="shared" si="94"/>
        <v>688.25</v>
      </c>
      <c r="AW59" s="3">
        <f t="shared" si="94"/>
        <v>848.15</v>
      </c>
      <c r="AX59" s="3">
        <f t="shared" si="94"/>
        <v>1444.79</v>
      </c>
      <c r="AY59" s="3">
        <f t="shared" si="94"/>
        <v>509.59</v>
      </c>
      <c r="AZ59" s="3">
        <f t="shared" si="94"/>
        <v>1303.77</v>
      </c>
      <c r="BA59" s="3">
        <f t="shared" si="94"/>
        <v>473.05</v>
      </c>
      <c r="BB59" s="3">
        <f t="shared" si="94"/>
        <v>1352.26</v>
      </c>
      <c r="BC59" s="3">
        <f t="shared" si="94"/>
        <v>836.42</v>
      </c>
      <c r="BD59" s="3">
        <f t="shared" si="94"/>
        <v>871.89</v>
      </c>
      <c r="BE59" s="3">
        <f t="shared" si="94"/>
        <v>594.35</v>
      </c>
      <c r="BF59" s="3">
        <f t="shared" si="94"/>
        <v>5396.6</v>
      </c>
      <c r="BG59" s="3">
        <f t="shared" si="94"/>
        <v>1219.8499999999999</v>
      </c>
      <c r="BH59" s="3">
        <f t="shared" si="94"/>
        <v>645.85</v>
      </c>
      <c r="BI59" s="3">
        <f t="shared" si="94"/>
        <v>632.38</v>
      </c>
      <c r="BJ59" s="3">
        <f t="shared" si="94"/>
        <v>350.05</v>
      </c>
      <c r="BK59" s="3">
        <f t="shared" si="94"/>
        <v>1627.24</v>
      </c>
      <c r="BL59" s="3">
        <f t="shared" si="94"/>
        <v>699.47</v>
      </c>
      <c r="BM59" s="3">
        <f t="shared" si="94"/>
        <v>880.11</v>
      </c>
      <c r="BN59" s="3">
        <f t="shared" si="94"/>
        <v>865.04</v>
      </c>
      <c r="BO59" s="3">
        <f t="shared" si="94"/>
        <v>690.8</v>
      </c>
      <c r="BP59" s="3">
        <f t="shared" si="94"/>
        <v>1461.58</v>
      </c>
      <c r="BQ59" s="3">
        <f t="shared" ref="BQ59:EB59" si="95">ROUND(BQ27/BQ16,2)</f>
        <v>833.21</v>
      </c>
      <c r="BR59" s="3">
        <f t="shared" si="95"/>
        <v>973.48</v>
      </c>
      <c r="BS59" s="3">
        <f t="shared" si="95"/>
        <v>1133</v>
      </c>
      <c r="BT59" s="3">
        <f t="shared" si="95"/>
        <v>620.89</v>
      </c>
      <c r="BU59" s="3">
        <f t="shared" si="95"/>
        <v>291.89</v>
      </c>
      <c r="BV59" s="3">
        <f t="shared" si="95"/>
        <v>740.67</v>
      </c>
      <c r="BW59" s="3">
        <f t="shared" si="95"/>
        <v>1279.1300000000001</v>
      </c>
      <c r="BX59" s="3">
        <f t="shared" si="95"/>
        <v>456.63</v>
      </c>
      <c r="BY59" s="3">
        <f t="shared" si="95"/>
        <v>341.98</v>
      </c>
      <c r="BZ59" s="3" t="e">
        <f t="shared" si="95"/>
        <v>#DIV/0!</v>
      </c>
      <c r="CA59" s="3">
        <f t="shared" si="95"/>
        <v>2166.5500000000002</v>
      </c>
      <c r="CB59" s="3">
        <f t="shared" si="95"/>
        <v>1887.11</v>
      </c>
      <c r="CC59" s="3">
        <f t="shared" si="95"/>
        <v>1713.69</v>
      </c>
      <c r="CD59" s="3">
        <f t="shared" si="95"/>
        <v>787.96</v>
      </c>
      <c r="CE59" s="3">
        <f t="shared" si="95"/>
        <v>1101.17</v>
      </c>
      <c r="CF59" s="3">
        <f t="shared" si="95"/>
        <v>723.15</v>
      </c>
      <c r="CG59" s="3">
        <f t="shared" si="95"/>
        <v>1227.78</v>
      </c>
      <c r="CH59" s="3">
        <f t="shared" si="95"/>
        <v>1051.1099999999999</v>
      </c>
      <c r="CI59" s="3">
        <f t="shared" si="95"/>
        <v>1503.28</v>
      </c>
      <c r="CJ59" s="3">
        <f t="shared" si="95"/>
        <v>868</v>
      </c>
      <c r="CK59" s="3">
        <f t="shared" si="95"/>
        <v>853.24</v>
      </c>
      <c r="CL59" s="3">
        <f t="shared" si="95"/>
        <v>330.14</v>
      </c>
      <c r="CM59" s="3">
        <f t="shared" si="95"/>
        <v>421.75</v>
      </c>
      <c r="CN59" s="3">
        <f t="shared" si="95"/>
        <v>539</v>
      </c>
      <c r="CO59" s="3">
        <f t="shared" si="95"/>
        <v>867.91</v>
      </c>
      <c r="CP59" s="3">
        <f t="shared" si="95"/>
        <v>674.2</v>
      </c>
      <c r="CQ59" s="3">
        <f t="shared" si="95"/>
        <v>1002.57</v>
      </c>
      <c r="CR59" s="3">
        <f t="shared" si="95"/>
        <v>719.65</v>
      </c>
      <c r="CS59" s="3">
        <f t="shared" si="95"/>
        <v>749.79</v>
      </c>
      <c r="CT59" s="3">
        <f t="shared" si="95"/>
        <v>1235.3800000000001</v>
      </c>
      <c r="CU59" s="3">
        <f t="shared" si="95"/>
        <v>488.91</v>
      </c>
      <c r="CV59" s="3">
        <f t="shared" si="95"/>
        <v>549.98</v>
      </c>
      <c r="CW59" s="3">
        <f t="shared" si="95"/>
        <v>2027.85</v>
      </c>
      <c r="CX59" s="3">
        <f t="shared" si="95"/>
        <v>992.13</v>
      </c>
      <c r="CY59" s="3">
        <f t="shared" si="95"/>
        <v>1112.8699999999999</v>
      </c>
      <c r="CZ59" s="3">
        <f t="shared" si="95"/>
        <v>1515.83</v>
      </c>
      <c r="DA59" s="3">
        <f t="shared" si="95"/>
        <v>2278.15</v>
      </c>
      <c r="DB59" s="3">
        <f t="shared" si="95"/>
        <v>1223.71</v>
      </c>
      <c r="DC59" s="3">
        <f t="shared" si="95"/>
        <v>1055.71</v>
      </c>
      <c r="DD59" s="3">
        <f t="shared" si="95"/>
        <v>431.29</v>
      </c>
      <c r="DE59" s="3">
        <f t="shared" si="95"/>
        <v>1186.0899999999999</v>
      </c>
      <c r="DF59" s="3">
        <f t="shared" si="95"/>
        <v>687.4</v>
      </c>
      <c r="DG59" s="3">
        <f t="shared" si="95"/>
        <v>284.26</v>
      </c>
      <c r="DH59" s="3">
        <f t="shared" si="95"/>
        <v>604.92999999999995</v>
      </c>
      <c r="DI59" s="3">
        <f t="shared" si="95"/>
        <v>353.22</v>
      </c>
      <c r="DJ59" s="3">
        <f t="shared" si="95"/>
        <v>703.2</v>
      </c>
      <c r="DK59" s="3">
        <f t="shared" si="95"/>
        <v>450.37</v>
      </c>
      <c r="DL59" s="3">
        <f t="shared" si="95"/>
        <v>913.17</v>
      </c>
      <c r="DM59" s="3">
        <f t="shared" si="95"/>
        <v>313.37</v>
      </c>
      <c r="DN59" s="3">
        <f t="shared" si="95"/>
        <v>783.5</v>
      </c>
      <c r="DO59" s="3">
        <f t="shared" si="95"/>
        <v>1345.37</v>
      </c>
      <c r="DP59" s="3">
        <f t="shared" si="95"/>
        <v>893.87</v>
      </c>
      <c r="DQ59" s="3">
        <f t="shared" si="95"/>
        <v>596.76</v>
      </c>
      <c r="DR59" s="3">
        <f t="shared" si="95"/>
        <v>1014.12</v>
      </c>
      <c r="DS59" s="3">
        <f t="shared" si="95"/>
        <v>533.54999999999995</v>
      </c>
      <c r="DT59" s="3">
        <f t="shared" si="95"/>
        <v>352.42</v>
      </c>
      <c r="DU59" s="3">
        <f t="shared" si="95"/>
        <v>702.49</v>
      </c>
      <c r="DV59" s="3">
        <f t="shared" si="95"/>
        <v>193.71</v>
      </c>
      <c r="DW59" s="3">
        <f t="shared" si="95"/>
        <v>891.53</v>
      </c>
      <c r="DX59" s="3">
        <f t="shared" si="95"/>
        <v>228.35</v>
      </c>
      <c r="DY59" s="3">
        <f t="shared" si="95"/>
        <v>330.02</v>
      </c>
      <c r="DZ59" s="3">
        <f t="shared" si="95"/>
        <v>321.08999999999997</v>
      </c>
      <c r="EA59" s="3">
        <f t="shared" si="95"/>
        <v>317.07</v>
      </c>
      <c r="EB59" s="3">
        <f t="shared" si="95"/>
        <v>631.20000000000005</v>
      </c>
      <c r="EC59" s="3">
        <f t="shared" ref="EC59:ES59" si="96">ROUND(EC27/EC16,2)</f>
        <v>684.74</v>
      </c>
      <c r="ED59" s="3">
        <f t="shared" si="96"/>
        <v>1016.68</v>
      </c>
      <c r="EE59" s="3">
        <f t="shared" si="96"/>
        <v>869.74</v>
      </c>
      <c r="EF59" s="3">
        <f t="shared" si="96"/>
        <v>767.81</v>
      </c>
      <c r="EG59" s="3">
        <f t="shared" si="96"/>
        <v>1466.54</v>
      </c>
      <c r="EH59" s="3">
        <f t="shared" si="96"/>
        <v>323.97000000000003</v>
      </c>
      <c r="EI59" s="3">
        <f t="shared" si="96"/>
        <v>1021.76</v>
      </c>
      <c r="EJ59" s="3">
        <f t="shared" si="96"/>
        <v>462.36</v>
      </c>
      <c r="EK59" s="3">
        <f t="shared" si="96"/>
        <v>1146.26</v>
      </c>
      <c r="EL59" s="3">
        <f t="shared" si="96"/>
        <v>950.59</v>
      </c>
      <c r="EM59" s="3">
        <f t="shared" si="96"/>
        <v>269.95</v>
      </c>
      <c r="EN59" s="3">
        <f t="shared" si="96"/>
        <v>434.39</v>
      </c>
      <c r="EO59" s="3">
        <f t="shared" si="96"/>
        <v>723.12</v>
      </c>
      <c r="EP59" s="3">
        <f t="shared" si="96"/>
        <v>368.91</v>
      </c>
      <c r="EQ59" s="3">
        <f t="shared" si="96"/>
        <v>326.68</v>
      </c>
      <c r="ER59" s="3">
        <f t="shared" si="96"/>
        <v>350.95</v>
      </c>
      <c r="ES59" s="3">
        <f t="shared" si="96"/>
        <v>511.31</v>
      </c>
      <c r="ET59" s="3">
        <f>ROUND(ET27/ET16,2)</f>
        <v>138451.12</v>
      </c>
      <c r="EU59" s="3">
        <f>ROUND(EU27/EU16,2)</f>
        <v>1513.15</v>
      </c>
      <c r="EV59" s="3">
        <f>ROUND(EV27/EV16,2)</f>
        <v>1949.37</v>
      </c>
      <c r="EW59" s="3">
        <f>ROUND(EW27/EW16,2)</f>
        <v>513.88</v>
      </c>
      <c r="EX59" s="3">
        <v>0</v>
      </c>
      <c r="EY59" s="3">
        <f t="shared" ref="EY59:FZ59" si="97">ROUND(EY27/EY16,2)</f>
        <v>274.47000000000003</v>
      </c>
      <c r="EZ59" s="3">
        <f t="shared" si="97"/>
        <v>1118.24</v>
      </c>
      <c r="FA59" s="3">
        <f t="shared" si="97"/>
        <v>2167.7399999999998</v>
      </c>
      <c r="FB59" s="3">
        <f t="shared" si="97"/>
        <v>1692.35</v>
      </c>
      <c r="FC59" s="3">
        <f t="shared" si="97"/>
        <v>403.04</v>
      </c>
      <c r="FD59" s="3">
        <f t="shared" si="97"/>
        <v>944.03</v>
      </c>
      <c r="FE59" s="3">
        <f t="shared" si="97"/>
        <v>1243.8499999999999</v>
      </c>
      <c r="FF59" s="3">
        <f t="shared" si="97"/>
        <v>1322.21</v>
      </c>
      <c r="FG59" s="3">
        <f t="shared" si="97"/>
        <v>901.17</v>
      </c>
      <c r="FH59" s="3">
        <f t="shared" si="97"/>
        <v>773.2</v>
      </c>
      <c r="FI59" s="3">
        <f t="shared" si="97"/>
        <v>939.81</v>
      </c>
      <c r="FJ59" s="3">
        <f t="shared" si="97"/>
        <v>2837.01</v>
      </c>
      <c r="FK59" s="3">
        <f t="shared" si="97"/>
        <v>641.03</v>
      </c>
      <c r="FL59" s="3">
        <f t="shared" si="97"/>
        <v>362</v>
      </c>
      <c r="FM59" s="3">
        <f t="shared" si="97"/>
        <v>883.6</v>
      </c>
      <c r="FN59" s="3">
        <f t="shared" si="97"/>
        <v>647.53</v>
      </c>
      <c r="FO59" s="3">
        <f t="shared" si="97"/>
        <v>277.2</v>
      </c>
      <c r="FP59" s="3">
        <f t="shared" si="97"/>
        <v>661.17</v>
      </c>
      <c r="FQ59" s="3">
        <f t="shared" si="97"/>
        <v>538.02</v>
      </c>
      <c r="FR59" s="3">
        <f t="shared" si="97"/>
        <v>1082.28</v>
      </c>
      <c r="FS59" s="3">
        <f t="shared" si="97"/>
        <v>784.82</v>
      </c>
      <c r="FT59" s="3">
        <f t="shared" si="97"/>
        <v>701</v>
      </c>
      <c r="FU59" s="3">
        <f t="shared" si="97"/>
        <v>995.58</v>
      </c>
      <c r="FV59" s="3">
        <f t="shared" si="97"/>
        <v>2946.74</v>
      </c>
      <c r="FW59" s="3">
        <f t="shared" si="97"/>
        <v>554.92999999999995</v>
      </c>
      <c r="FX59" s="3">
        <f t="shared" si="97"/>
        <v>640.98</v>
      </c>
      <c r="FY59" s="3">
        <f t="shared" si="97"/>
        <v>832.36</v>
      </c>
      <c r="FZ59" s="3">
        <f t="shared" si="97"/>
        <v>849.29</v>
      </c>
      <c r="GA59" s="3">
        <f>ROUND(GA27/GA16,2)</f>
        <v>516.67999999999995</v>
      </c>
      <c r="GB59" s="3" t="e">
        <f>ROUND(GB27/GB16,2)</f>
        <v>#DIV/0!</v>
      </c>
      <c r="GH59">
        <f>ROUND(GH27/GH16,2)</f>
        <v>770.09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 t="e">
        <f>ROUND(SUM($E$59:$FZ$59)/177,2)</f>
        <v>#DIV/0!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238887</v>
      </c>
      <c r="F62" s="4">
        <f t="shared" si="101"/>
        <v>1392823</v>
      </c>
      <c r="G62" s="4">
        <f t="shared" si="101"/>
        <v>181944</v>
      </c>
      <c r="H62" s="4">
        <f t="shared" si="101"/>
        <v>1118082</v>
      </c>
      <c r="I62" s="4">
        <f t="shared" si="101"/>
        <v>200880</v>
      </c>
      <c r="J62" s="4">
        <f t="shared" si="101"/>
        <v>70080</v>
      </c>
      <c r="K62" s="4">
        <f t="shared" si="101"/>
        <v>248024</v>
      </c>
      <c r="L62" s="4">
        <f t="shared" si="101"/>
        <v>123144</v>
      </c>
      <c r="M62" s="4">
        <f t="shared" si="101"/>
        <v>59214</v>
      </c>
      <c r="N62" s="4">
        <f t="shared" si="101"/>
        <v>67868.800000000003</v>
      </c>
      <c r="O62" s="4">
        <f t="shared" si="101"/>
        <v>36791.300000000003</v>
      </c>
      <c r="P62" s="4">
        <f t="shared" si="101"/>
        <v>2363760</v>
      </c>
      <c r="Q62" s="4">
        <f t="shared" si="101"/>
        <v>991081.8</v>
      </c>
      <c r="R62" s="4">
        <f t="shared" si="101"/>
        <v>33640</v>
      </c>
      <c r="S62" s="4">
        <f t="shared" si="101"/>
        <v>1466496</v>
      </c>
      <c r="T62" s="4">
        <f t="shared" si="101"/>
        <v>114880</v>
      </c>
      <c r="U62" s="4">
        <f t="shared" si="101"/>
        <v>184842</v>
      </c>
      <c r="V62" s="4">
        <f t="shared" si="101"/>
        <v>75400</v>
      </c>
      <c r="W62" s="4">
        <f t="shared" si="101"/>
        <v>27313</v>
      </c>
      <c r="X62" s="4">
        <f t="shared" si="101"/>
        <v>56736</v>
      </c>
      <c r="Y62" s="4">
        <f t="shared" si="101"/>
        <v>10585</v>
      </c>
      <c r="Z62" s="4">
        <f t="shared" si="101"/>
        <v>27985</v>
      </c>
      <c r="AA62" s="4">
        <f t="shared" si="101"/>
        <v>37522</v>
      </c>
      <c r="AB62" s="4">
        <f t="shared" si="101"/>
        <v>36432</v>
      </c>
      <c r="AC62" s="4">
        <f t="shared" si="101"/>
        <v>1892115</v>
      </c>
      <c r="AD62" s="4">
        <f t="shared" si="101"/>
        <v>2430188</v>
      </c>
      <c r="AE62" s="4">
        <f t="shared" si="101"/>
        <v>81340</v>
      </c>
      <c r="AF62" s="4">
        <f t="shared" si="101"/>
        <v>49200</v>
      </c>
      <c r="AG62" s="4">
        <f t="shared" si="101"/>
        <v>76950</v>
      </c>
      <c r="AH62" s="4">
        <f t="shared" si="101"/>
        <v>53132</v>
      </c>
      <c r="AI62" s="4">
        <f t="shared" si="101"/>
        <v>285930</v>
      </c>
      <c r="AJ62" s="4">
        <f t="shared" si="101"/>
        <v>82940</v>
      </c>
      <c r="AK62" s="4">
        <f t="shared" si="101"/>
        <v>36751</v>
      </c>
      <c r="AL62" s="4">
        <f t="shared" si="101"/>
        <v>22152</v>
      </c>
      <c r="AM62" s="4">
        <f t="shared" si="101"/>
        <v>60320</v>
      </c>
      <c r="AN62" s="4">
        <f t="shared" si="101"/>
        <v>24220</v>
      </c>
      <c r="AO62" s="4">
        <f t="shared" si="101"/>
        <v>54812</v>
      </c>
      <c r="AP62" s="4">
        <f t="shared" si="101"/>
        <v>49068</v>
      </c>
      <c r="AQ62" s="4">
        <f t="shared" si="101"/>
        <v>348096</v>
      </c>
      <c r="AR62" s="4">
        <f t="shared" si="101"/>
        <v>2446531.2000000002</v>
      </c>
      <c r="AS62" s="4">
        <f t="shared" si="101"/>
        <v>73140</v>
      </c>
      <c r="AT62" s="4">
        <f t="shared" si="101"/>
        <v>3705848.9</v>
      </c>
      <c r="AU62" s="4">
        <f t="shared" si="101"/>
        <v>359720</v>
      </c>
      <c r="AV62" s="4">
        <f t="shared" si="101"/>
        <v>229458</v>
      </c>
      <c r="AW62" s="4">
        <f t="shared" si="101"/>
        <v>410589</v>
      </c>
      <c r="AX62" s="4">
        <f t="shared" si="101"/>
        <v>97724.4</v>
      </c>
      <c r="AY62" s="4">
        <f t="shared" si="101"/>
        <v>26986</v>
      </c>
      <c r="AZ62" s="4">
        <f t="shared" si="101"/>
        <v>13677</v>
      </c>
      <c r="BA62" s="4">
        <f t="shared" si="101"/>
        <v>95956</v>
      </c>
      <c r="BB62" s="4">
        <f t="shared" si="101"/>
        <v>421771.5</v>
      </c>
      <c r="BC62" s="4">
        <f t="shared" si="101"/>
        <v>641685</v>
      </c>
      <c r="BD62" s="4">
        <f t="shared" si="101"/>
        <v>565958.40000000002</v>
      </c>
      <c r="BE62" s="4">
        <f t="shared" si="101"/>
        <v>1192296</v>
      </c>
      <c r="BF62" s="4">
        <f t="shared" si="101"/>
        <v>72162</v>
      </c>
      <c r="BG62" s="4">
        <f t="shared" si="101"/>
        <v>86652</v>
      </c>
      <c r="BH62" s="4">
        <f t="shared" si="101"/>
        <v>1696719</v>
      </c>
      <c r="BI62" s="4">
        <f t="shared" si="101"/>
        <v>258720.7</v>
      </c>
      <c r="BJ62" s="4">
        <f t="shared" si="101"/>
        <v>86574</v>
      </c>
      <c r="BK62" s="4">
        <f t="shared" si="101"/>
        <v>119991</v>
      </c>
      <c r="BL62" s="4">
        <f t="shared" si="101"/>
        <v>463552</v>
      </c>
      <c r="BM62" s="4">
        <f t="shared" si="101"/>
        <v>885728.7</v>
      </c>
      <c r="BN62" s="4">
        <f t="shared" si="101"/>
        <v>41760</v>
      </c>
      <c r="BO62" s="4">
        <f t="shared" si="101"/>
        <v>119876.9</v>
      </c>
      <c r="BP62" s="4">
        <f t="shared" si="101"/>
        <v>170340</v>
      </c>
      <c r="BQ62" s="4">
        <f t="shared" ref="BQ62:EB62" si="102">+BQ32</f>
        <v>209376</v>
      </c>
      <c r="BR62" s="4">
        <f t="shared" si="102"/>
        <v>49349.3</v>
      </c>
      <c r="BS62" s="4">
        <f t="shared" si="102"/>
        <v>268115.40000000002</v>
      </c>
      <c r="BT62" s="4">
        <f t="shared" si="102"/>
        <v>303513</v>
      </c>
      <c r="BU62" s="4">
        <f t="shared" si="102"/>
        <v>72686.899999999994</v>
      </c>
      <c r="BV62" s="4">
        <f t="shared" si="102"/>
        <v>56940</v>
      </c>
      <c r="BW62" s="4">
        <f t="shared" si="102"/>
        <v>69915.199999999997</v>
      </c>
      <c r="BX62" s="4">
        <f t="shared" si="102"/>
        <v>122348</v>
      </c>
      <c r="BY62" s="4">
        <f t="shared" si="102"/>
        <v>146016</v>
      </c>
      <c r="BZ62" s="4">
        <f t="shared" si="102"/>
        <v>0</v>
      </c>
      <c r="CA62" s="4">
        <f t="shared" si="102"/>
        <v>79460</v>
      </c>
      <c r="CB62" s="4">
        <f t="shared" si="102"/>
        <v>12330</v>
      </c>
      <c r="CC62" s="4">
        <f t="shared" si="102"/>
        <v>97485.6</v>
      </c>
      <c r="CD62" s="4">
        <f t="shared" si="102"/>
        <v>4007214</v>
      </c>
      <c r="CE62" s="4">
        <f t="shared" si="102"/>
        <v>50127</v>
      </c>
      <c r="CF62" s="4">
        <f t="shared" si="102"/>
        <v>30660</v>
      </c>
      <c r="CG62" s="4">
        <f t="shared" si="102"/>
        <v>57918</v>
      </c>
      <c r="CH62" s="4">
        <f t="shared" si="102"/>
        <v>72644</v>
      </c>
      <c r="CI62" s="4">
        <f t="shared" si="102"/>
        <v>39032</v>
      </c>
      <c r="CJ62" s="4">
        <f t="shared" si="102"/>
        <v>35298</v>
      </c>
      <c r="CK62" s="4">
        <f t="shared" si="102"/>
        <v>83512</v>
      </c>
      <c r="CL62" s="4">
        <f t="shared" si="102"/>
        <v>51520</v>
      </c>
      <c r="CM62" s="4">
        <f t="shared" si="102"/>
        <v>367325</v>
      </c>
      <c r="CN62" s="4">
        <f t="shared" si="102"/>
        <v>77087</v>
      </c>
      <c r="CO62" s="4">
        <f t="shared" si="102"/>
        <v>118014.39999999999</v>
      </c>
      <c r="CP62" s="4">
        <f t="shared" si="102"/>
        <v>1834290</v>
      </c>
      <c r="CQ62" s="4">
        <f t="shared" si="102"/>
        <v>1060713</v>
      </c>
      <c r="CR62" s="4">
        <f t="shared" si="102"/>
        <v>93457</v>
      </c>
      <c r="CS62" s="4">
        <f t="shared" si="102"/>
        <v>43344</v>
      </c>
      <c r="CT62" s="4">
        <f t="shared" si="102"/>
        <v>38340</v>
      </c>
      <c r="CU62" s="4">
        <f t="shared" si="102"/>
        <v>51480</v>
      </c>
      <c r="CV62" s="4">
        <f t="shared" si="102"/>
        <v>20300</v>
      </c>
      <c r="CW62" s="4">
        <f t="shared" si="102"/>
        <v>28905</v>
      </c>
      <c r="CX62" s="4">
        <f t="shared" si="102"/>
        <v>58233</v>
      </c>
      <c r="CY62" s="4">
        <f t="shared" si="102"/>
        <v>67067</v>
      </c>
      <c r="CZ62" s="4">
        <f t="shared" si="102"/>
        <v>104340</v>
      </c>
      <c r="DA62" s="4">
        <f t="shared" si="102"/>
        <v>55380</v>
      </c>
      <c r="DB62" s="4">
        <f t="shared" si="102"/>
        <v>139345</v>
      </c>
      <c r="DC62" s="4">
        <f t="shared" si="102"/>
        <v>49432</v>
      </c>
      <c r="DD62" s="4">
        <f t="shared" si="102"/>
        <v>54537</v>
      </c>
      <c r="DE62" s="4">
        <f t="shared" si="102"/>
        <v>66493.8</v>
      </c>
      <c r="DF62" s="4">
        <f t="shared" si="102"/>
        <v>13585</v>
      </c>
      <c r="DG62" s="4">
        <f t="shared" si="102"/>
        <v>29200</v>
      </c>
      <c r="DH62" s="4">
        <f t="shared" si="102"/>
        <v>1810472</v>
      </c>
      <c r="DI62" s="4">
        <f t="shared" si="102"/>
        <v>146930</v>
      </c>
      <c r="DJ62" s="4">
        <f t="shared" si="102"/>
        <v>190905</v>
      </c>
      <c r="DK62" s="4">
        <f t="shared" si="102"/>
        <v>386568</v>
      </c>
      <c r="DL62" s="4">
        <f t="shared" si="102"/>
        <v>68016</v>
      </c>
      <c r="DM62" s="4">
        <f t="shared" si="102"/>
        <v>32770</v>
      </c>
      <c r="DN62" s="4">
        <f t="shared" si="102"/>
        <v>425510</v>
      </c>
      <c r="DO62" s="4">
        <f t="shared" si="102"/>
        <v>76638</v>
      </c>
      <c r="DP62" s="4">
        <f t="shared" si="102"/>
        <v>84645</v>
      </c>
      <c r="DQ62" s="4">
        <f t="shared" si="102"/>
        <v>167039.6</v>
      </c>
      <c r="DR62" s="4">
        <f t="shared" si="102"/>
        <v>19740</v>
      </c>
      <c r="DS62" s="4">
        <f t="shared" si="102"/>
        <v>133984</v>
      </c>
      <c r="DT62" s="4">
        <f t="shared" si="102"/>
        <v>52055</v>
      </c>
      <c r="DU62" s="4">
        <f t="shared" si="102"/>
        <v>32193</v>
      </c>
      <c r="DV62" s="4">
        <f t="shared" si="102"/>
        <v>7050</v>
      </c>
      <c r="DW62" s="4">
        <f t="shared" si="102"/>
        <v>75570</v>
      </c>
      <c r="DX62" s="4">
        <f t="shared" si="102"/>
        <v>12788</v>
      </c>
      <c r="DY62" s="4">
        <f t="shared" si="102"/>
        <v>14342</v>
      </c>
      <c r="DZ62" s="4">
        <f t="shared" si="102"/>
        <v>7515</v>
      </c>
      <c r="EA62" s="4">
        <f t="shared" si="102"/>
        <v>34276</v>
      </c>
      <c r="EB62" s="4">
        <f t="shared" si="102"/>
        <v>207312</v>
      </c>
      <c r="EC62" s="4">
        <f t="shared" ref="EC62:FZ62" si="103">+EC32</f>
        <v>73982</v>
      </c>
      <c r="ED62" s="4">
        <f t="shared" si="103"/>
        <v>124992</v>
      </c>
      <c r="EE62" s="4">
        <f t="shared" si="103"/>
        <v>57600</v>
      </c>
      <c r="EF62" s="4">
        <f t="shared" si="103"/>
        <v>104576</v>
      </c>
      <c r="EG62" s="4">
        <f t="shared" si="103"/>
        <v>25420</v>
      </c>
      <c r="EH62" s="4">
        <f t="shared" si="103"/>
        <v>59829</v>
      </c>
      <c r="EI62" s="4">
        <f t="shared" si="103"/>
        <v>52200</v>
      </c>
      <c r="EJ62" s="4">
        <f t="shared" si="103"/>
        <v>16646.400000000001</v>
      </c>
      <c r="EK62" s="4">
        <f t="shared" si="103"/>
        <v>384298.6</v>
      </c>
      <c r="EL62" s="4">
        <f t="shared" si="103"/>
        <v>818676.8</v>
      </c>
      <c r="EM62" s="4">
        <f t="shared" si="103"/>
        <v>78735</v>
      </c>
      <c r="EN62" s="4">
        <f t="shared" si="103"/>
        <v>51539.1</v>
      </c>
      <c r="EO62" s="4">
        <f t="shared" si="103"/>
        <v>45816</v>
      </c>
      <c r="EP62" s="4">
        <f t="shared" si="103"/>
        <v>41760</v>
      </c>
      <c r="EQ62" s="4">
        <f t="shared" si="103"/>
        <v>28324</v>
      </c>
      <c r="ER62" s="4">
        <f t="shared" si="103"/>
        <v>43460</v>
      </c>
      <c r="ES62" s="4">
        <f t="shared" si="103"/>
        <v>122980</v>
      </c>
      <c r="ET62" s="4">
        <f t="shared" si="103"/>
        <v>59200</v>
      </c>
      <c r="EU62" s="4">
        <f t="shared" si="103"/>
        <v>55160</v>
      </c>
      <c r="EV62" s="4">
        <f t="shared" si="103"/>
        <v>43168</v>
      </c>
      <c r="EW62" s="4">
        <f t="shared" si="103"/>
        <v>56536</v>
      </c>
      <c r="EX62" s="4">
        <f t="shared" si="103"/>
        <v>0</v>
      </c>
      <c r="EY62" s="4">
        <f t="shared" si="103"/>
        <v>21375</v>
      </c>
      <c r="EZ62" s="4">
        <f t="shared" si="103"/>
        <v>23989</v>
      </c>
      <c r="FA62" s="4">
        <f t="shared" si="103"/>
        <v>20088</v>
      </c>
      <c r="FB62" s="4">
        <f t="shared" si="103"/>
        <v>24000</v>
      </c>
      <c r="FC62" s="4">
        <f t="shared" si="103"/>
        <v>234934</v>
      </c>
      <c r="FD62" s="4">
        <f t="shared" si="103"/>
        <v>52992</v>
      </c>
      <c r="FE62" s="4">
        <f t="shared" si="103"/>
        <v>320551</v>
      </c>
      <c r="FF62" s="4">
        <f t="shared" si="103"/>
        <v>100594</v>
      </c>
      <c r="FG62" s="4">
        <f t="shared" si="103"/>
        <v>56550</v>
      </c>
      <c r="FH62" s="4">
        <f t="shared" si="103"/>
        <v>36603</v>
      </c>
      <c r="FI62" s="4">
        <f t="shared" si="103"/>
        <v>37346</v>
      </c>
      <c r="FJ62" s="4">
        <f t="shared" si="103"/>
        <v>56301</v>
      </c>
      <c r="FK62" s="4">
        <f t="shared" si="103"/>
        <v>128826</v>
      </c>
      <c r="FL62" s="4">
        <f t="shared" si="103"/>
        <v>116109</v>
      </c>
      <c r="FM62" s="4">
        <f t="shared" si="103"/>
        <v>382785</v>
      </c>
      <c r="FN62" s="4">
        <f t="shared" si="103"/>
        <v>263442.5</v>
      </c>
      <c r="FO62" s="4">
        <f t="shared" si="103"/>
        <v>253528</v>
      </c>
      <c r="FP62" s="4">
        <f t="shared" si="103"/>
        <v>546591</v>
      </c>
      <c r="FQ62" s="4">
        <f t="shared" si="103"/>
        <v>119295</v>
      </c>
      <c r="FR62" s="4">
        <f t="shared" si="103"/>
        <v>166296</v>
      </c>
      <c r="FS62" s="4">
        <f t="shared" si="103"/>
        <v>207948</v>
      </c>
      <c r="FT62" s="4">
        <f t="shared" si="103"/>
        <v>83142</v>
      </c>
      <c r="FU62" s="4">
        <f t="shared" si="103"/>
        <v>67639</v>
      </c>
      <c r="FV62" s="4">
        <f t="shared" si="103"/>
        <v>43901</v>
      </c>
      <c r="FW62" s="4">
        <f t="shared" si="103"/>
        <v>123559</v>
      </c>
      <c r="FX62" s="4">
        <f t="shared" si="103"/>
        <v>169211</v>
      </c>
      <c r="FY62" s="4">
        <f t="shared" si="103"/>
        <v>87864</v>
      </c>
      <c r="FZ62" s="4">
        <f t="shared" si="103"/>
        <v>38304</v>
      </c>
      <c r="GA62" s="4">
        <f>+GA32</f>
        <v>331862.40000000002</v>
      </c>
      <c r="GB62" s="4">
        <f>+GB32</f>
        <v>0</v>
      </c>
      <c r="GH62" s="34">
        <f>GH32</f>
        <v>49728214.599999979</v>
      </c>
    </row>
    <row r="63" spans="1:256" ht="12.75" customHeight="1">
      <c r="B63" s="33" t="s">
        <v>590</v>
      </c>
      <c r="E63" s="24">
        <f t="shared" ref="E63:BP63" si="104">+E18-E17</f>
        <v>317942</v>
      </c>
      <c r="F63" s="24">
        <f t="shared" si="104"/>
        <v>1324242</v>
      </c>
      <c r="G63" s="24">
        <f t="shared" si="104"/>
        <v>181829</v>
      </c>
      <c r="H63" s="24">
        <f t="shared" si="104"/>
        <v>1167740</v>
      </c>
      <c r="I63" s="24">
        <f t="shared" si="104"/>
        <v>222703</v>
      </c>
      <c r="J63" s="24">
        <f t="shared" si="104"/>
        <v>54213</v>
      </c>
      <c r="K63" s="24">
        <f t="shared" si="104"/>
        <v>246736</v>
      </c>
      <c r="L63" s="24">
        <f t="shared" si="104"/>
        <v>122586</v>
      </c>
      <c r="M63" s="24">
        <f t="shared" si="104"/>
        <v>32536</v>
      </c>
      <c r="N63" s="24">
        <f t="shared" si="104"/>
        <v>80170</v>
      </c>
      <c r="O63" s="24">
        <f t="shared" si="104"/>
        <v>37500.9</v>
      </c>
      <c r="P63" s="24">
        <f t="shared" si="104"/>
        <v>2526571</v>
      </c>
      <c r="Q63" s="24">
        <f t="shared" si="104"/>
        <v>640053</v>
      </c>
      <c r="R63" s="24">
        <f t="shared" si="104"/>
        <v>25157</v>
      </c>
      <c r="S63" s="24">
        <f t="shared" si="104"/>
        <v>1150572</v>
      </c>
      <c r="T63" s="24">
        <f t="shared" si="104"/>
        <v>80459</v>
      </c>
      <c r="U63" s="24">
        <f t="shared" si="104"/>
        <v>191836</v>
      </c>
      <c r="V63" s="24">
        <f t="shared" si="104"/>
        <v>26534</v>
      </c>
      <c r="W63" s="24">
        <f t="shared" si="104"/>
        <v>24671</v>
      </c>
      <c r="X63" s="24">
        <f t="shared" si="104"/>
        <v>34674</v>
      </c>
      <c r="Y63" s="24">
        <f t="shared" si="104"/>
        <v>10277</v>
      </c>
      <c r="Z63" s="24">
        <f t="shared" si="104"/>
        <v>16840</v>
      </c>
      <c r="AA63" s="24">
        <f t="shared" si="104"/>
        <v>41473</v>
      </c>
      <c r="AB63" s="24">
        <f>+AB18-AB17</f>
        <v>45431</v>
      </c>
      <c r="AC63" s="24">
        <f t="shared" si="104"/>
        <v>1717967</v>
      </c>
      <c r="AD63" s="24">
        <f t="shared" si="104"/>
        <v>2130163</v>
      </c>
      <c r="AE63" s="24">
        <f t="shared" si="104"/>
        <v>82320</v>
      </c>
      <c r="AF63" s="24">
        <f t="shared" si="104"/>
        <v>56785</v>
      </c>
      <c r="AG63" s="24">
        <f t="shared" si="104"/>
        <v>61331</v>
      </c>
      <c r="AH63" s="24">
        <f t="shared" si="104"/>
        <v>39719</v>
      </c>
      <c r="AI63" s="24">
        <f t="shared" si="104"/>
        <v>260161</v>
      </c>
      <c r="AJ63" s="24">
        <f t="shared" si="104"/>
        <v>66586</v>
      </c>
      <c r="AK63" s="24">
        <f t="shared" si="104"/>
        <v>34198</v>
      </c>
      <c r="AL63" s="24">
        <f t="shared" si="104"/>
        <v>45428</v>
      </c>
      <c r="AM63" s="24">
        <f t="shared" si="104"/>
        <v>22374</v>
      </c>
      <c r="AN63" s="24">
        <f t="shared" si="104"/>
        <v>35801</v>
      </c>
      <c r="AO63" s="24">
        <f t="shared" si="104"/>
        <v>57003</v>
      </c>
      <c r="AP63" s="24">
        <f t="shared" si="104"/>
        <v>48982</v>
      </c>
      <c r="AQ63" s="24">
        <f t="shared" si="104"/>
        <v>340296</v>
      </c>
      <c r="AR63" s="24">
        <f t="shared" si="104"/>
        <v>2548731</v>
      </c>
      <c r="AS63" s="24">
        <f t="shared" si="104"/>
        <v>49742.700000000004</v>
      </c>
      <c r="AT63" s="24">
        <f t="shared" si="104"/>
        <v>2868743.8</v>
      </c>
      <c r="AU63" s="24">
        <f t="shared" si="104"/>
        <v>397274</v>
      </c>
      <c r="AV63" s="24">
        <f t="shared" si="104"/>
        <v>273219</v>
      </c>
      <c r="AW63" s="24">
        <f t="shared" si="104"/>
        <v>33872</v>
      </c>
      <c r="AX63" s="24">
        <f t="shared" si="104"/>
        <v>75843</v>
      </c>
      <c r="AY63" s="24">
        <f t="shared" si="104"/>
        <v>31609</v>
      </c>
      <c r="AZ63" s="24">
        <f t="shared" si="104"/>
        <v>4979</v>
      </c>
      <c r="BA63" s="24">
        <f t="shared" si="104"/>
        <v>100115</v>
      </c>
      <c r="BB63" s="24">
        <f t="shared" si="104"/>
        <v>455649</v>
      </c>
      <c r="BC63" s="24">
        <f t="shared" si="104"/>
        <v>473539</v>
      </c>
      <c r="BD63" s="24">
        <f t="shared" si="104"/>
        <v>593007</v>
      </c>
      <c r="BE63" s="24">
        <f t="shared" si="104"/>
        <v>1137866</v>
      </c>
      <c r="BF63" s="24">
        <f t="shared" si="104"/>
        <v>62850</v>
      </c>
      <c r="BG63" s="24">
        <f t="shared" si="104"/>
        <v>98269</v>
      </c>
      <c r="BH63" s="24">
        <f t="shared" si="104"/>
        <v>1861392</v>
      </c>
      <c r="BI63" s="24">
        <f t="shared" si="104"/>
        <v>225511</v>
      </c>
      <c r="BJ63" s="24">
        <f t="shared" si="104"/>
        <v>86895</v>
      </c>
      <c r="BK63" s="24">
        <f t="shared" si="104"/>
        <v>104308</v>
      </c>
      <c r="BL63" s="24">
        <f t="shared" si="104"/>
        <v>463545.59999999998</v>
      </c>
      <c r="BM63" s="24">
        <f t="shared" si="104"/>
        <v>934527</v>
      </c>
      <c r="BN63" s="24">
        <f t="shared" si="104"/>
        <v>41911</v>
      </c>
      <c r="BO63" s="24">
        <f t="shared" si="104"/>
        <v>138343</v>
      </c>
      <c r="BP63" s="24">
        <f t="shared" si="104"/>
        <v>180703</v>
      </c>
      <c r="BQ63" s="24">
        <f t="shared" ref="BQ63:EB63" si="105">+BQ18-BQ17</f>
        <v>236246</v>
      </c>
      <c r="BR63" s="24">
        <f t="shared" si="105"/>
        <v>34928</v>
      </c>
      <c r="BS63" s="24">
        <f t="shared" si="105"/>
        <v>314448</v>
      </c>
      <c r="BT63" s="24">
        <f t="shared" si="105"/>
        <v>318674</v>
      </c>
      <c r="BU63" s="24">
        <f t="shared" si="105"/>
        <v>68725</v>
      </c>
      <c r="BV63" s="24">
        <f t="shared" si="105"/>
        <v>62887</v>
      </c>
      <c r="BW63" s="24">
        <f t="shared" si="105"/>
        <v>38508.299999999996</v>
      </c>
      <c r="BX63" s="24">
        <f t="shared" si="105"/>
        <v>105486</v>
      </c>
      <c r="BY63" s="24">
        <f t="shared" si="105"/>
        <v>140074</v>
      </c>
      <c r="BZ63" s="24">
        <f t="shared" si="105"/>
        <v>0</v>
      </c>
      <c r="CA63" s="24">
        <f t="shared" si="105"/>
        <v>82437</v>
      </c>
      <c r="CB63" s="24">
        <f t="shared" si="105"/>
        <v>9540</v>
      </c>
      <c r="CC63" s="24">
        <f t="shared" si="105"/>
        <v>0</v>
      </c>
      <c r="CD63" s="24">
        <f t="shared" si="105"/>
        <v>3791971</v>
      </c>
      <c r="CE63" s="24">
        <f t="shared" si="105"/>
        <v>47408</v>
      </c>
      <c r="CF63" s="24">
        <f t="shared" si="105"/>
        <v>36271</v>
      </c>
      <c r="CG63" s="24">
        <f t="shared" si="105"/>
        <v>62837</v>
      </c>
      <c r="CH63" s="24">
        <f t="shared" si="105"/>
        <v>67697</v>
      </c>
      <c r="CI63" s="24">
        <f t="shared" si="105"/>
        <v>32589</v>
      </c>
      <c r="CJ63" s="24">
        <f t="shared" si="105"/>
        <v>25770</v>
      </c>
      <c r="CK63" s="24">
        <f t="shared" si="105"/>
        <v>93969</v>
      </c>
      <c r="CL63" s="24">
        <f t="shared" si="105"/>
        <v>75287.700000000012</v>
      </c>
      <c r="CM63" s="24">
        <f t="shared" si="105"/>
        <v>633658</v>
      </c>
      <c r="CN63" s="24">
        <f t="shared" si="105"/>
        <v>98976</v>
      </c>
      <c r="CO63" s="24">
        <f t="shared" si="105"/>
        <v>116761.79999999999</v>
      </c>
      <c r="CP63" s="24">
        <f t="shared" si="105"/>
        <v>1794508</v>
      </c>
      <c r="CQ63" s="24">
        <f t="shared" si="105"/>
        <v>1000243</v>
      </c>
      <c r="CR63" s="24">
        <f t="shared" si="105"/>
        <v>96779</v>
      </c>
      <c r="CS63" s="24">
        <f t="shared" si="105"/>
        <v>43068</v>
      </c>
      <c r="CT63" s="24">
        <f t="shared" si="105"/>
        <v>38652</v>
      </c>
      <c r="CU63" s="24">
        <f t="shared" si="105"/>
        <v>43870</v>
      </c>
      <c r="CV63" s="24">
        <f t="shared" si="105"/>
        <v>3684</v>
      </c>
      <c r="CW63" s="24">
        <f t="shared" si="105"/>
        <v>21822</v>
      </c>
      <c r="CX63" s="24">
        <f t="shared" si="105"/>
        <v>55214</v>
      </c>
      <c r="CY63" s="24">
        <f t="shared" si="105"/>
        <v>45592</v>
      </c>
      <c r="CZ63" s="24">
        <f t="shared" si="105"/>
        <v>108368</v>
      </c>
      <c r="DA63" s="24">
        <f t="shared" si="105"/>
        <v>42313</v>
      </c>
      <c r="DB63" s="24">
        <f t="shared" si="105"/>
        <v>129930</v>
      </c>
      <c r="DC63" s="24">
        <f t="shared" si="105"/>
        <v>38005</v>
      </c>
      <c r="DD63" s="24">
        <f t="shared" si="105"/>
        <v>46508</v>
      </c>
      <c r="DE63" s="24">
        <f t="shared" si="105"/>
        <v>53295</v>
      </c>
      <c r="DF63" s="24">
        <f t="shared" si="105"/>
        <v>13398</v>
      </c>
      <c r="DG63" s="24">
        <f t="shared" si="105"/>
        <v>44578</v>
      </c>
      <c r="DH63" s="24">
        <f t="shared" si="105"/>
        <v>5657</v>
      </c>
      <c r="DI63" s="24">
        <f t="shared" si="105"/>
        <v>0</v>
      </c>
      <c r="DJ63" s="24">
        <f t="shared" si="105"/>
        <v>192985</v>
      </c>
      <c r="DK63" s="24">
        <f t="shared" si="105"/>
        <v>362167</v>
      </c>
      <c r="DL63" s="24">
        <f t="shared" si="105"/>
        <v>64531</v>
      </c>
      <c r="DM63" s="24">
        <f t="shared" si="105"/>
        <v>30119</v>
      </c>
      <c r="DN63" s="24">
        <f t="shared" si="105"/>
        <v>421339</v>
      </c>
      <c r="DO63" s="24">
        <f t="shared" si="105"/>
        <v>62372</v>
      </c>
      <c r="DP63" s="24">
        <f t="shared" si="105"/>
        <v>98794</v>
      </c>
      <c r="DQ63" s="24">
        <f t="shared" si="105"/>
        <v>173911</v>
      </c>
      <c r="DR63" s="24">
        <f t="shared" si="105"/>
        <v>41225</v>
      </c>
      <c r="DS63" s="24">
        <f t="shared" si="105"/>
        <v>82786</v>
      </c>
      <c r="DT63" s="24">
        <f t="shared" si="105"/>
        <v>57741</v>
      </c>
      <c r="DU63" s="24">
        <f t="shared" si="105"/>
        <v>43329</v>
      </c>
      <c r="DV63" s="24">
        <f t="shared" si="105"/>
        <v>6905</v>
      </c>
      <c r="DW63" s="24">
        <f t="shared" si="105"/>
        <v>46197</v>
      </c>
      <c r="DX63" s="24">
        <f>+DX18-DX17</f>
        <v>13013</v>
      </c>
      <c r="DY63" s="24">
        <f t="shared" si="105"/>
        <v>15436</v>
      </c>
      <c r="DZ63" s="24">
        <f t="shared" si="105"/>
        <v>7877</v>
      </c>
      <c r="EA63" s="24">
        <f t="shared" si="105"/>
        <v>39840</v>
      </c>
      <c r="EB63" s="24">
        <f t="shared" si="105"/>
        <v>194362</v>
      </c>
      <c r="EC63" s="24">
        <f t="shared" ref="EC63:ER63" si="106">+EC18-EC17</f>
        <v>71629</v>
      </c>
      <c r="ED63" s="24">
        <f t="shared" si="106"/>
        <v>84593</v>
      </c>
      <c r="EE63" s="24">
        <f t="shared" si="106"/>
        <v>52734</v>
      </c>
      <c r="EF63" s="24">
        <f t="shared" si="106"/>
        <v>100041</v>
      </c>
      <c r="EG63" s="24">
        <f t="shared" si="106"/>
        <v>23898</v>
      </c>
      <c r="EH63" s="24">
        <f t="shared" si="106"/>
        <v>52719</v>
      </c>
      <c r="EI63" s="24">
        <f t="shared" si="106"/>
        <v>45327</v>
      </c>
      <c r="EJ63" s="24">
        <f t="shared" si="106"/>
        <v>13570</v>
      </c>
      <c r="EK63" s="24">
        <f t="shared" si="106"/>
        <v>365682</v>
      </c>
      <c r="EL63" s="24">
        <f t="shared" si="106"/>
        <v>968677.1</v>
      </c>
      <c r="EM63" s="24">
        <f t="shared" si="106"/>
        <v>75835</v>
      </c>
      <c r="EN63" s="24">
        <f t="shared" si="106"/>
        <v>44147</v>
      </c>
      <c r="EO63" s="24">
        <f t="shared" si="106"/>
        <v>44421</v>
      </c>
      <c r="EP63" s="24">
        <f t="shared" si="106"/>
        <v>31788</v>
      </c>
      <c r="EQ63" s="24">
        <f t="shared" si="106"/>
        <v>27949</v>
      </c>
      <c r="ER63" s="24">
        <f t="shared" si="106"/>
        <v>61627</v>
      </c>
      <c r="ES63" s="24">
        <f>+GD18-GD17</f>
        <v>0</v>
      </c>
      <c r="ET63" s="24">
        <f t="shared" ref="ET63:FZ63" si="107">+ET18-ET17</f>
        <v>61186</v>
      </c>
      <c r="EU63" s="24">
        <f t="shared" si="107"/>
        <v>832</v>
      </c>
      <c r="EV63" s="24">
        <f t="shared" si="107"/>
        <v>45692</v>
      </c>
      <c r="EW63" s="24">
        <f t="shared" si="107"/>
        <v>50051</v>
      </c>
      <c r="EX63" s="24">
        <f t="shared" si="107"/>
        <v>0</v>
      </c>
      <c r="EY63" s="24">
        <f t="shared" si="107"/>
        <v>21476</v>
      </c>
      <c r="EZ63" s="24">
        <f t="shared" si="107"/>
        <v>20222</v>
      </c>
      <c r="FA63" s="24">
        <f t="shared" si="107"/>
        <v>21170</v>
      </c>
      <c r="FB63" s="24">
        <f t="shared" si="107"/>
        <v>26526</v>
      </c>
      <c r="FC63" s="24">
        <f t="shared" si="107"/>
        <v>233982</v>
      </c>
      <c r="FD63" s="24">
        <f t="shared" si="107"/>
        <v>61139</v>
      </c>
      <c r="FE63" s="24">
        <f t="shared" si="107"/>
        <v>91686</v>
      </c>
      <c r="FF63" s="24">
        <f t="shared" si="107"/>
        <v>76680</v>
      </c>
      <c r="FG63" s="24">
        <f t="shared" si="107"/>
        <v>62888</v>
      </c>
      <c r="FH63" s="24">
        <f t="shared" si="107"/>
        <v>25784</v>
      </c>
      <c r="FI63" s="24">
        <f t="shared" si="107"/>
        <v>48056</v>
      </c>
      <c r="FJ63" s="24">
        <f t="shared" si="107"/>
        <v>49743</v>
      </c>
      <c r="FK63" s="24">
        <f t="shared" si="107"/>
        <v>130163</v>
      </c>
      <c r="FL63" s="24">
        <f t="shared" si="107"/>
        <v>111281</v>
      </c>
      <c r="FM63" s="24">
        <f t="shared" si="107"/>
        <v>370319</v>
      </c>
      <c r="FN63" s="24">
        <f t="shared" si="107"/>
        <v>372714.2</v>
      </c>
      <c r="FO63" s="24">
        <f t="shared" si="107"/>
        <v>266192</v>
      </c>
      <c r="FP63" s="24">
        <f t="shared" si="107"/>
        <v>604705</v>
      </c>
      <c r="FQ63" s="24">
        <f t="shared" si="107"/>
        <v>114442</v>
      </c>
      <c r="FR63" s="24">
        <f t="shared" si="107"/>
        <v>150862</v>
      </c>
      <c r="FS63" s="24">
        <f t="shared" si="107"/>
        <v>202392</v>
      </c>
      <c r="FT63" s="24">
        <f t="shared" si="107"/>
        <v>99782</v>
      </c>
      <c r="FU63" s="24">
        <f t="shared" si="107"/>
        <v>63514</v>
      </c>
      <c r="FV63" s="24">
        <f t="shared" si="107"/>
        <v>38516</v>
      </c>
      <c r="FW63" s="24">
        <f t="shared" si="107"/>
        <v>99543</v>
      </c>
      <c r="FX63" s="24">
        <f t="shared" si="107"/>
        <v>118932</v>
      </c>
      <c r="FY63" s="24">
        <f t="shared" si="107"/>
        <v>67778</v>
      </c>
      <c r="FZ63" s="24">
        <f t="shared" si="107"/>
        <v>29836</v>
      </c>
      <c r="GA63" s="24">
        <f>+GA18-GA17</f>
        <v>343049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45188719.099999994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66"/>
  <sheetViews>
    <sheetView topLeftCell="GC33" workbookViewId="0">
      <selection activeCell="GH49" sqref="GH49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687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2353477.9500000002</v>
      </c>
      <c r="F8" s="29">
        <v>9621964.7400000002</v>
      </c>
      <c r="G8" s="29">
        <v>2123190.0499999998</v>
      </c>
      <c r="H8" s="29">
        <v>6967312.7999999998</v>
      </c>
      <c r="I8" s="29">
        <v>473989.47</v>
      </c>
      <c r="J8" s="29">
        <v>369614.46</v>
      </c>
      <c r="K8" s="29">
        <v>3003042.84</v>
      </c>
      <c r="L8" s="29">
        <v>578010</v>
      </c>
      <c r="M8" s="29">
        <v>104783.83</v>
      </c>
      <c r="N8" s="29">
        <v>719351</v>
      </c>
      <c r="O8" s="29">
        <v>744279.35</v>
      </c>
      <c r="P8" s="29">
        <v>21873034.91</v>
      </c>
      <c r="Q8" s="29">
        <v>6184305</v>
      </c>
      <c r="R8" s="29">
        <v>68434.350000000006</v>
      </c>
      <c r="S8" s="29">
        <v>8766445.0899999999</v>
      </c>
      <c r="T8" s="29">
        <v>250585.81</v>
      </c>
      <c r="U8" s="29">
        <v>790365.7</v>
      </c>
      <c r="V8" s="29">
        <v>102334.11</v>
      </c>
      <c r="W8" s="29">
        <v>26204.75</v>
      </c>
      <c r="X8" s="29">
        <v>93345.17</v>
      </c>
      <c r="Y8" s="29">
        <v>14171.54</v>
      </c>
      <c r="Z8" s="29">
        <v>29754.04</v>
      </c>
      <c r="AA8" s="29">
        <v>95930</v>
      </c>
      <c r="AB8" s="29">
        <v>161986.81</v>
      </c>
      <c r="AC8" s="29">
        <v>9249623.4399999995</v>
      </c>
      <c r="AD8" s="29">
        <v>16071482</v>
      </c>
      <c r="AE8" s="29">
        <v>343342.93</v>
      </c>
      <c r="AF8" s="29">
        <v>234758.32</v>
      </c>
      <c r="AG8" s="29">
        <v>159626.32</v>
      </c>
      <c r="AH8" s="29">
        <v>82597.05</v>
      </c>
      <c r="AI8" s="29">
        <v>749151.53</v>
      </c>
      <c r="AJ8" s="29">
        <v>267102.7</v>
      </c>
      <c r="AK8" s="29">
        <v>88170.76</v>
      </c>
      <c r="AL8" s="29">
        <v>91735.22</v>
      </c>
      <c r="AM8" s="29">
        <v>148642.23999999999</v>
      </c>
      <c r="AN8" s="29">
        <v>179057.36</v>
      </c>
      <c r="AO8" s="29">
        <v>89559.78</v>
      </c>
      <c r="AP8" s="29">
        <v>135134.73000000001</v>
      </c>
      <c r="AQ8" s="29">
        <v>936170.86</v>
      </c>
      <c r="AR8" s="29">
        <v>29328877.68</v>
      </c>
      <c r="AS8" s="29">
        <v>126621.34</v>
      </c>
      <c r="AT8" s="29">
        <v>22802772.57</v>
      </c>
      <c r="AU8" s="29">
        <v>2498506.2200000002</v>
      </c>
      <c r="AV8" s="29">
        <v>978029.71</v>
      </c>
      <c r="AW8" s="29">
        <v>75966</v>
      </c>
      <c r="AX8" s="29">
        <v>230976.83</v>
      </c>
      <c r="AY8" s="29">
        <v>88892.03</v>
      </c>
      <c r="AZ8" s="29">
        <v>55595.8</v>
      </c>
      <c r="BA8" s="29">
        <v>397584.3</v>
      </c>
      <c r="BB8" s="29">
        <v>3153220.98</v>
      </c>
      <c r="BC8" s="29">
        <v>3887472.59</v>
      </c>
      <c r="BD8" s="29">
        <v>3494022</v>
      </c>
      <c r="BE8" s="29">
        <v>4701176.5599999996</v>
      </c>
      <c r="BF8" s="29">
        <v>263987.36</v>
      </c>
      <c r="BG8" s="29">
        <v>556416.06999999995</v>
      </c>
      <c r="BH8" s="29">
        <v>7972018.1399999997</v>
      </c>
      <c r="BI8" s="29">
        <v>603138.80000000005</v>
      </c>
      <c r="BJ8" s="29">
        <v>397127.11</v>
      </c>
      <c r="BK8" s="29">
        <v>433794.11</v>
      </c>
      <c r="BL8" s="29">
        <v>2356732.2200000002</v>
      </c>
      <c r="BM8" s="29">
        <v>4350391</v>
      </c>
      <c r="BN8" s="29">
        <v>91125.48</v>
      </c>
      <c r="BO8" s="29">
        <v>231297.48</v>
      </c>
      <c r="BP8" s="29">
        <v>691168.84</v>
      </c>
      <c r="BQ8" s="29">
        <v>642020.28</v>
      </c>
      <c r="BR8" s="29">
        <v>197795.86</v>
      </c>
      <c r="BS8" s="29">
        <v>1728101.33</v>
      </c>
      <c r="BT8" s="29">
        <v>1151381.17</v>
      </c>
      <c r="BU8" s="29">
        <v>241976.58</v>
      </c>
      <c r="BV8" s="29">
        <v>242321.55</v>
      </c>
      <c r="BW8" s="29">
        <v>237011.46</v>
      </c>
      <c r="BX8" s="29">
        <v>388569.18</v>
      </c>
      <c r="BY8" s="29">
        <v>459738.25</v>
      </c>
      <c r="BZ8" s="29">
        <v>2300.1999999999998</v>
      </c>
      <c r="CA8" s="29">
        <v>250431.19</v>
      </c>
      <c r="CB8" s="29">
        <v>25290.5</v>
      </c>
      <c r="CC8" s="29">
        <v>13741.5</v>
      </c>
      <c r="CD8" s="29">
        <v>23512795.84</v>
      </c>
      <c r="CE8" s="29">
        <v>65151.34</v>
      </c>
      <c r="CF8" s="29">
        <v>67925</v>
      </c>
      <c r="CG8" s="29">
        <v>97754.14</v>
      </c>
      <c r="CH8" s="29">
        <v>117971.87</v>
      </c>
      <c r="CI8" s="29">
        <v>82290.289999999994</v>
      </c>
      <c r="CJ8" s="29">
        <v>28169</v>
      </c>
      <c r="CK8" s="29">
        <v>184842.5</v>
      </c>
      <c r="CL8" s="29">
        <v>421232.18</v>
      </c>
      <c r="CM8" s="29">
        <v>1632239</v>
      </c>
      <c r="CN8" s="29">
        <v>602992.04</v>
      </c>
      <c r="CO8" s="29">
        <v>516955.48</v>
      </c>
      <c r="CP8" s="29">
        <v>8869359.8399999999</v>
      </c>
      <c r="CQ8" s="29">
        <v>5242031</v>
      </c>
      <c r="CR8" s="29">
        <v>266135.96000000002</v>
      </c>
      <c r="CS8" s="29">
        <v>197576.87</v>
      </c>
      <c r="CT8" s="29">
        <v>174819.06</v>
      </c>
      <c r="CU8" s="29">
        <v>157417.01999999999</v>
      </c>
      <c r="CV8" s="29">
        <v>73337.02</v>
      </c>
      <c r="CW8" s="29">
        <v>48854.06</v>
      </c>
      <c r="CX8" s="29">
        <v>35030.639999999999</v>
      </c>
      <c r="CY8" s="29">
        <v>92579.23</v>
      </c>
      <c r="CZ8" s="29">
        <v>146637.29</v>
      </c>
      <c r="DA8" s="29">
        <v>116298.44</v>
      </c>
      <c r="DB8" s="29">
        <v>399972.58</v>
      </c>
      <c r="DC8" s="29">
        <v>101517.48</v>
      </c>
      <c r="DD8" s="29">
        <v>110933.56</v>
      </c>
      <c r="DE8" s="29">
        <v>150796.73000000001</v>
      </c>
      <c r="DF8" s="29">
        <v>30027.93</v>
      </c>
      <c r="DG8" s="29">
        <v>60737.41</v>
      </c>
      <c r="DH8" s="29">
        <v>6945519.8899999997</v>
      </c>
      <c r="DI8" s="29">
        <v>12515.04</v>
      </c>
      <c r="DJ8" s="29">
        <v>684649.08</v>
      </c>
      <c r="DK8" s="29">
        <v>1017445.57</v>
      </c>
      <c r="DL8" s="29">
        <v>284518</v>
      </c>
      <c r="DM8" s="29">
        <v>93574.99</v>
      </c>
      <c r="DN8" s="29">
        <v>1771850.22</v>
      </c>
      <c r="DO8" s="29">
        <v>200860.22</v>
      </c>
      <c r="DP8" s="29">
        <v>391495.48</v>
      </c>
      <c r="DQ8" s="29">
        <v>751708.3</v>
      </c>
      <c r="DR8" s="29">
        <v>79149.11</v>
      </c>
      <c r="DS8" s="29">
        <v>169567.1</v>
      </c>
      <c r="DT8" s="29">
        <v>225605.58</v>
      </c>
      <c r="DU8" s="29">
        <v>165791.41</v>
      </c>
      <c r="DV8" s="29">
        <v>28685.06</v>
      </c>
      <c r="DW8" s="29">
        <v>131518.49</v>
      </c>
      <c r="DX8" s="29">
        <v>54301.15</v>
      </c>
      <c r="DY8" s="29">
        <v>55212.49</v>
      </c>
      <c r="DZ8" s="29">
        <v>20706.150000000001</v>
      </c>
      <c r="EA8" s="29">
        <v>177649.16</v>
      </c>
      <c r="EB8" s="29">
        <v>560673.80000000005</v>
      </c>
      <c r="EC8" s="111">
        <v>233840.84</v>
      </c>
      <c r="ED8" s="29">
        <v>187367.52</v>
      </c>
      <c r="EE8" s="29">
        <v>112595.4</v>
      </c>
      <c r="EF8" s="29">
        <v>611794.80000000005</v>
      </c>
      <c r="EG8" s="29">
        <v>42385</v>
      </c>
      <c r="EH8" s="29">
        <v>150644.12</v>
      </c>
      <c r="EI8" s="29">
        <v>163060.84</v>
      </c>
      <c r="EJ8" s="29">
        <v>39114.15</v>
      </c>
      <c r="EK8" s="29">
        <v>2746651.42</v>
      </c>
      <c r="EL8" s="29">
        <v>2875930.31</v>
      </c>
      <c r="EM8" s="29">
        <v>178488.64</v>
      </c>
      <c r="EN8" s="29">
        <v>148210.51999999999</v>
      </c>
      <c r="EO8" s="29">
        <v>128681.05</v>
      </c>
      <c r="EP8" s="29">
        <v>183638</v>
      </c>
      <c r="EQ8" s="29">
        <v>100745.99</v>
      </c>
      <c r="ER8" s="29">
        <v>142504.25</v>
      </c>
      <c r="ES8" s="29">
        <v>812294.67</v>
      </c>
      <c r="ET8" s="29">
        <v>154331.92000000001</v>
      </c>
      <c r="EU8" s="29">
        <v>97435.05</v>
      </c>
      <c r="EV8" s="29">
        <v>180950.1</v>
      </c>
      <c r="EW8" s="29">
        <v>185243.62</v>
      </c>
      <c r="EX8" s="29">
        <v>0</v>
      </c>
      <c r="EY8" s="29">
        <v>102451.11</v>
      </c>
      <c r="EZ8" s="29">
        <v>71580.39</v>
      </c>
      <c r="FA8" s="29">
        <v>48158.53</v>
      </c>
      <c r="FB8" s="29">
        <v>69485</v>
      </c>
      <c r="FC8" s="29">
        <v>1161827.25</v>
      </c>
      <c r="FD8" s="29">
        <v>251953.91</v>
      </c>
      <c r="FE8" s="29">
        <v>938569</v>
      </c>
      <c r="FF8" s="29">
        <v>256044.79999999999</v>
      </c>
      <c r="FG8" s="29">
        <v>128577.31</v>
      </c>
      <c r="FH8" s="29">
        <v>153291.60999999999</v>
      </c>
      <c r="FI8" s="29">
        <v>76114.14</v>
      </c>
      <c r="FJ8" s="29">
        <v>106609.60000000001</v>
      </c>
      <c r="FK8" s="29">
        <v>491052.42</v>
      </c>
      <c r="FL8" s="29">
        <v>442189.4</v>
      </c>
      <c r="FM8" s="29">
        <v>996746.59</v>
      </c>
      <c r="FN8" s="29">
        <v>1757195.47</v>
      </c>
      <c r="FO8" s="29">
        <v>809220.23</v>
      </c>
      <c r="FP8" s="29">
        <v>4994213.1900000004</v>
      </c>
      <c r="FQ8" s="29">
        <v>491114</v>
      </c>
      <c r="FR8" s="29">
        <v>1047024.23</v>
      </c>
      <c r="FS8" s="29">
        <v>542648.04</v>
      </c>
      <c r="FT8" s="29">
        <v>89793.78</v>
      </c>
      <c r="FU8" s="29">
        <v>122643.01</v>
      </c>
      <c r="FV8" s="29">
        <v>130244.77</v>
      </c>
      <c r="FW8" s="29">
        <v>164035</v>
      </c>
      <c r="FX8" s="29">
        <v>358003.51</v>
      </c>
      <c r="FY8" s="29">
        <v>97727.45</v>
      </c>
      <c r="FZ8" s="29">
        <v>33126.230000000003</v>
      </c>
      <c r="GA8" s="29">
        <v>1761089.11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274285673.66000015</v>
      </c>
      <c r="GI8" s="3"/>
      <c r="GJ8" s="31"/>
    </row>
    <row r="9" spans="1:193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1812.2</v>
      </c>
      <c r="F10" s="2">
        <v>7707.6</v>
      </c>
      <c r="G10" s="2">
        <v>983</v>
      </c>
      <c r="H10" s="2">
        <v>8148</v>
      </c>
      <c r="I10" s="2">
        <v>1504</v>
      </c>
      <c r="J10" s="2">
        <v>486</v>
      </c>
      <c r="K10" s="2">
        <v>1513</v>
      </c>
      <c r="L10" s="2">
        <v>673</v>
      </c>
      <c r="M10" s="2">
        <v>402</v>
      </c>
      <c r="N10" s="2">
        <v>481</v>
      </c>
      <c r="O10" s="2">
        <v>314.7</v>
      </c>
      <c r="P10" s="2">
        <v>10576</v>
      </c>
      <c r="Q10" s="2">
        <v>3825</v>
      </c>
      <c r="R10" s="2">
        <v>234</v>
      </c>
      <c r="S10" s="2">
        <v>7117.3</v>
      </c>
      <c r="T10" s="2">
        <v>539</v>
      </c>
      <c r="U10" s="2">
        <v>1169</v>
      </c>
      <c r="V10" s="2">
        <v>537.5</v>
      </c>
      <c r="W10" s="2">
        <v>214</v>
      </c>
      <c r="X10" s="2">
        <v>405</v>
      </c>
      <c r="Y10" s="2">
        <v>116</v>
      </c>
      <c r="Z10" s="2">
        <v>143</v>
      </c>
      <c r="AA10" s="2">
        <v>225</v>
      </c>
      <c r="AB10" s="2">
        <v>278</v>
      </c>
      <c r="AC10" s="2">
        <v>11362</v>
      </c>
      <c r="AD10" s="2">
        <v>12357</v>
      </c>
      <c r="AE10" s="2">
        <v>418</v>
      </c>
      <c r="AF10" s="2">
        <v>308</v>
      </c>
      <c r="AG10" s="2">
        <v>475</v>
      </c>
      <c r="AH10" s="2">
        <v>336</v>
      </c>
      <c r="AI10" s="2">
        <v>1256</v>
      </c>
      <c r="AJ10" s="2">
        <v>656</v>
      </c>
      <c r="AK10" s="2">
        <v>245</v>
      </c>
      <c r="AL10" s="2">
        <v>192</v>
      </c>
      <c r="AM10" s="2">
        <v>425</v>
      </c>
      <c r="AN10" s="2">
        <v>294</v>
      </c>
      <c r="AO10" s="2">
        <v>350</v>
      </c>
      <c r="AP10" s="2">
        <v>348</v>
      </c>
      <c r="AQ10" s="2">
        <v>1939</v>
      </c>
      <c r="AR10" s="2">
        <v>14061</v>
      </c>
      <c r="AS10" s="2">
        <v>577</v>
      </c>
      <c r="AT10" s="2">
        <v>20727.3</v>
      </c>
      <c r="AU10" s="2">
        <v>2586.9</v>
      </c>
      <c r="AV10" s="2">
        <v>1729</v>
      </c>
      <c r="AW10" s="2">
        <v>2728</v>
      </c>
      <c r="AX10" s="2">
        <v>547.4</v>
      </c>
      <c r="AY10" s="2">
        <v>166</v>
      </c>
      <c r="AZ10" s="2">
        <v>132</v>
      </c>
      <c r="BA10" s="2">
        <v>892.6</v>
      </c>
      <c r="BB10" s="2">
        <v>2479</v>
      </c>
      <c r="BC10" s="2">
        <v>4019</v>
      </c>
      <c r="BD10" s="2">
        <v>2936.1</v>
      </c>
      <c r="BE10" s="2">
        <v>6488</v>
      </c>
      <c r="BF10" s="2">
        <v>442</v>
      </c>
      <c r="BG10" s="2">
        <v>686</v>
      </c>
      <c r="BH10" s="2">
        <v>9538</v>
      </c>
      <c r="BI10" s="2">
        <v>1066</v>
      </c>
      <c r="BJ10" s="2">
        <v>664</v>
      </c>
      <c r="BK10" s="2">
        <v>876</v>
      </c>
      <c r="BL10" s="2">
        <v>2915</v>
      </c>
      <c r="BM10" s="2">
        <v>5548</v>
      </c>
      <c r="BN10" s="2">
        <v>301</v>
      </c>
      <c r="BO10" s="2">
        <v>760.4</v>
      </c>
      <c r="BP10" s="2">
        <v>1161</v>
      </c>
      <c r="BQ10" s="2">
        <v>1258</v>
      </c>
      <c r="BR10" s="2">
        <v>413.3</v>
      </c>
      <c r="BS10" s="2">
        <v>1639.2</v>
      </c>
      <c r="BT10" s="2">
        <v>2013.1</v>
      </c>
      <c r="BU10" s="2">
        <v>357</v>
      </c>
      <c r="BV10" s="2">
        <v>402</v>
      </c>
      <c r="BW10" s="2">
        <v>258.60000000000002</v>
      </c>
      <c r="BX10" s="2">
        <v>733</v>
      </c>
      <c r="BY10" s="2">
        <v>853</v>
      </c>
      <c r="BZ10" s="2">
        <v>74</v>
      </c>
      <c r="CA10" s="2">
        <v>556</v>
      </c>
      <c r="CB10" s="2">
        <v>82</v>
      </c>
      <c r="CC10" s="2">
        <v>561.4</v>
      </c>
      <c r="CD10" s="2">
        <v>23763</v>
      </c>
      <c r="CE10" s="2">
        <v>480</v>
      </c>
      <c r="CF10" s="2">
        <v>160</v>
      </c>
      <c r="CG10" s="2">
        <v>378</v>
      </c>
      <c r="CH10" s="2">
        <v>505</v>
      </c>
      <c r="CI10" s="2">
        <v>204</v>
      </c>
      <c r="CJ10" s="2">
        <v>236</v>
      </c>
      <c r="CK10" s="2">
        <v>508</v>
      </c>
      <c r="CL10" s="2">
        <v>399.5</v>
      </c>
      <c r="CM10" s="2">
        <v>2308</v>
      </c>
      <c r="CN10" s="2">
        <v>490</v>
      </c>
      <c r="CO10" s="2">
        <v>661</v>
      </c>
      <c r="CP10" s="2">
        <v>11327</v>
      </c>
      <c r="CQ10" s="2">
        <v>5291</v>
      </c>
      <c r="CR10" s="2">
        <v>593</v>
      </c>
      <c r="CS10" s="2">
        <v>261</v>
      </c>
      <c r="CT10" s="2">
        <v>275</v>
      </c>
      <c r="CU10" s="2">
        <v>364.1</v>
      </c>
      <c r="CV10" s="2">
        <v>138.19999999999999</v>
      </c>
      <c r="CW10" s="2">
        <v>524.1</v>
      </c>
      <c r="CX10" s="2">
        <v>340</v>
      </c>
      <c r="CY10" s="2">
        <v>464</v>
      </c>
      <c r="CZ10" s="2">
        <v>604</v>
      </c>
      <c r="DA10" s="2">
        <v>353</v>
      </c>
      <c r="DB10" s="2">
        <v>890.4</v>
      </c>
      <c r="DC10" s="2">
        <v>323</v>
      </c>
      <c r="DD10" s="2">
        <v>343</v>
      </c>
      <c r="DE10" s="2">
        <v>444</v>
      </c>
      <c r="DF10" s="2">
        <v>111</v>
      </c>
      <c r="DG10" s="2">
        <v>221</v>
      </c>
      <c r="DH10" s="2">
        <v>12011</v>
      </c>
      <c r="DI10" s="2">
        <v>362.1</v>
      </c>
      <c r="DJ10" s="2">
        <v>1541</v>
      </c>
      <c r="DK10" s="2">
        <v>2223</v>
      </c>
      <c r="DL10" s="2">
        <v>503.7</v>
      </c>
      <c r="DM10" s="2">
        <v>231</v>
      </c>
      <c r="DN10" s="2">
        <v>2441</v>
      </c>
      <c r="DO10" s="2">
        <v>402</v>
      </c>
      <c r="DP10" s="2">
        <v>786</v>
      </c>
      <c r="DQ10" s="2">
        <v>1176.8</v>
      </c>
      <c r="DR10" s="2">
        <v>152</v>
      </c>
      <c r="DS10" s="2">
        <v>498</v>
      </c>
      <c r="DT10" s="2">
        <v>330</v>
      </c>
      <c r="DU10" s="2">
        <v>225</v>
      </c>
      <c r="DV10" s="2">
        <v>59</v>
      </c>
      <c r="DW10" s="2">
        <v>491</v>
      </c>
      <c r="DX10" s="2">
        <v>102</v>
      </c>
      <c r="DY10" s="2">
        <v>111</v>
      </c>
      <c r="DZ10" s="2">
        <v>46</v>
      </c>
      <c r="EA10" s="2">
        <v>324</v>
      </c>
      <c r="EB10" s="2">
        <v>1369</v>
      </c>
      <c r="EC10" s="2">
        <v>463</v>
      </c>
      <c r="ED10" s="2">
        <v>574</v>
      </c>
      <c r="EE10" s="2">
        <v>411</v>
      </c>
      <c r="EF10" s="2">
        <v>685</v>
      </c>
      <c r="EG10" s="2">
        <v>151</v>
      </c>
      <c r="EH10" s="2">
        <v>403</v>
      </c>
      <c r="EI10" s="2">
        <v>180</v>
      </c>
      <c r="EJ10" s="2">
        <v>117.8</v>
      </c>
      <c r="EK10" s="2">
        <v>1822.8</v>
      </c>
      <c r="EL10" s="2">
        <v>5971.5</v>
      </c>
      <c r="EM10" s="2">
        <v>548</v>
      </c>
      <c r="EN10" s="2">
        <v>349.2</v>
      </c>
      <c r="EO10" s="2">
        <v>350</v>
      </c>
      <c r="EP10" s="2">
        <v>299</v>
      </c>
      <c r="EQ10" s="2">
        <v>209</v>
      </c>
      <c r="ER10" s="2">
        <v>230</v>
      </c>
      <c r="ES10" s="2">
        <v>701</v>
      </c>
      <c r="ET10" s="2">
        <v>393</v>
      </c>
      <c r="EU10" s="2">
        <v>273</v>
      </c>
      <c r="EV10" s="2">
        <v>380</v>
      </c>
      <c r="EW10" s="2">
        <v>161</v>
      </c>
      <c r="EX10" s="2">
        <v>0</v>
      </c>
      <c r="EY10" s="2">
        <v>122</v>
      </c>
      <c r="EZ10" s="2">
        <v>122</v>
      </c>
      <c r="FA10" s="2">
        <v>103</v>
      </c>
      <c r="FB10" s="2">
        <v>164</v>
      </c>
      <c r="FC10" s="2">
        <v>1309</v>
      </c>
      <c r="FD10" s="2">
        <v>410</v>
      </c>
      <c r="FE10" s="2">
        <v>1781</v>
      </c>
      <c r="FF10" s="2">
        <v>713</v>
      </c>
      <c r="FG10" s="2">
        <v>480</v>
      </c>
      <c r="FH10" s="2">
        <v>249</v>
      </c>
      <c r="FI10" s="2">
        <v>235</v>
      </c>
      <c r="FJ10" s="2">
        <v>484</v>
      </c>
      <c r="FK10" s="2">
        <v>1012</v>
      </c>
      <c r="FL10" s="2">
        <v>694</v>
      </c>
      <c r="FM10" s="2">
        <v>2292</v>
      </c>
      <c r="FN10" s="2">
        <v>2096</v>
      </c>
      <c r="FO10" s="2">
        <v>1486</v>
      </c>
      <c r="FP10" s="2">
        <v>3698.6</v>
      </c>
      <c r="FQ10" s="2">
        <v>694</v>
      </c>
      <c r="FR10" s="2">
        <v>1555</v>
      </c>
      <c r="FS10" s="2">
        <v>1170</v>
      </c>
      <c r="FT10" s="2">
        <v>365</v>
      </c>
      <c r="FU10" s="2">
        <v>408</v>
      </c>
      <c r="FV10" s="2">
        <v>372</v>
      </c>
      <c r="FW10" s="2">
        <v>707</v>
      </c>
      <c r="FX10" s="2">
        <v>996</v>
      </c>
      <c r="FY10" s="2">
        <v>546</v>
      </c>
      <c r="FZ10" s="2">
        <v>260</v>
      </c>
      <c r="GA10" s="2">
        <v>1918.5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293049.89999999997</v>
      </c>
      <c r="GI10" s="34"/>
    </row>
    <row r="11" spans="1:193" ht="26.25">
      <c r="B11" s="32" t="s">
        <v>688</v>
      </c>
      <c r="C11" s="16">
        <v>4</v>
      </c>
      <c r="E11" s="1">
        <v>126</v>
      </c>
      <c r="F11" s="1">
        <v>153</v>
      </c>
      <c r="G11" s="1">
        <v>129</v>
      </c>
      <c r="H11" s="1">
        <v>112</v>
      </c>
      <c r="I11" s="1">
        <v>110</v>
      </c>
      <c r="J11" s="1">
        <v>118</v>
      </c>
      <c r="K11" s="1">
        <v>131</v>
      </c>
      <c r="L11" s="1">
        <v>127</v>
      </c>
      <c r="M11" s="1">
        <v>107</v>
      </c>
      <c r="N11" s="1">
        <v>127</v>
      </c>
      <c r="O11" s="1">
        <v>122</v>
      </c>
      <c r="P11" s="1">
        <v>126</v>
      </c>
      <c r="Q11" s="1">
        <v>127</v>
      </c>
      <c r="R11" s="1">
        <v>117</v>
      </c>
      <c r="S11" s="1">
        <v>126</v>
      </c>
      <c r="T11" s="1">
        <v>119</v>
      </c>
      <c r="U11" s="1">
        <v>121</v>
      </c>
      <c r="V11" s="1">
        <v>110</v>
      </c>
      <c r="W11" s="1">
        <v>111</v>
      </c>
      <c r="X11" s="1">
        <v>112</v>
      </c>
      <c r="Y11" s="1">
        <v>109</v>
      </c>
      <c r="Z11" s="1">
        <v>109</v>
      </c>
      <c r="AA11" s="1">
        <v>109</v>
      </c>
      <c r="AB11" s="1">
        <v>113</v>
      </c>
      <c r="AC11" s="1">
        <v>131</v>
      </c>
      <c r="AD11" s="1">
        <v>129</v>
      </c>
      <c r="AE11" s="1">
        <v>123</v>
      </c>
      <c r="AF11" s="1">
        <v>116</v>
      </c>
      <c r="AG11" s="1">
        <v>123</v>
      </c>
      <c r="AH11" s="1">
        <v>113</v>
      </c>
      <c r="AI11" s="1">
        <v>124</v>
      </c>
      <c r="AJ11" s="1">
        <v>108</v>
      </c>
      <c r="AK11" s="1">
        <v>108</v>
      </c>
      <c r="AL11" s="1">
        <v>109</v>
      </c>
      <c r="AM11" s="1">
        <v>146</v>
      </c>
      <c r="AN11" s="1">
        <v>143</v>
      </c>
      <c r="AO11" s="1">
        <v>109</v>
      </c>
      <c r="AP11" s="1">
        <v>101</v>
      </c>
      <c r="AQ11" s="1">
        <v>118</v>
      </c>
      <c r="AR11" s="1">
        <v>125</v>
      </c>
      <c r="AS11" s="1">
        <v>105</v>
      </c>
      <c r="AT11" s="1">
        <v>128</v>
      </c>
      <c r="AU11" s="1">
        <v>120</v>
      </c>
      <c r="AV11" s="1">
        <v>123</v>
      </c>
      <c r="AW11" s="1">
        <v>108</v>
      </c>
      <c r="AX11" s="1">
        <v>105</v>
      </c>
      <c r="AY11" s="1">
        <v>112</v>
      </c>
      <c r="AZ11" s="1">
        <v>110</v>
      </c>
      <c r="BA11" s="1">
        <v>106</v>
      </c>
      <c r="BB11" s="1">
        <v>124</v>
      </c>
      <c r="BC11" s="1">
        <v>121</v>
      </c>
      <c r="BD11" s="1">
        <v>123</v>
      </c>
      <c r="BE11" s="1">
        <v>122</v>
      </c>
      <c r="BF11" s="1">
        <v>122</v>
      </c>
      <c r="BG11" s="1">
        <v>118</v>
      </c>
      <c r="BH11" s="1">
        <v>126</v>
      </c>
      <c r="BI11" s="1">
        <v>115</v>
      </c>
      <c r="BJ11" s="1">
        <v>107</v>
      </c>
      <c r="BK11" s="1">
        <v>112</v>
      </c>
      <c r="BL11" s="1">
        <v>118</v>
      </c>
      <c r="BM11" s="1">
        <v>130</v>
      </c>
      <c r="BN11" s="1">
        <v>127</v>
      </c>
      <c r="BO11" s="1">
        <v>117</v>
      </c>
      <c r="BP11" s="1">
        <v>117</v>
      </c>
      <c r="BQ11" s="1">
        <v>106</v>
      </c>
      <c r="BR11" s="1">
        <v>108</v>
      </c>
      <c r="BS11" s="1">
        <v>124</v>
      </c>
      <c r="BT11" s="1">
        <v>110</v>
      </c>
      <c r="BU11" s="1">
        <v>106</v>
      </c>
      <c r="BV11" s="1">
        <v>109</v>
      </c>
      <c r="BW11" s="1">
        <v>107</v>
      </c>
      <c r="BX11" s="1">
        <v>142</v>
      </c>
      <c r="BY11" s="1">
        <v>122</v>
      </c>
      <c r="BZ11" s="1">
        <v>104</v>
      </c>
      <c r="CA11" s="1">
        <v>104</v>
      </c>
      <c r="CB11" s="1">
        <v>93</v>
      </c>
      <c r="CC11" s="1">
        <v>106</v>
      </c>
      <c r="CD11" s="1">
        <v>130</v>
      </c>
      <c r="CE11" s="1">
        <v>130</v>
      </c>
      <c r="CF11" s="1">
        <v>147</v>
      </c>
      <c r="CG11" s="1">
        <v>129</v>
      </c>
      <c r="CH11" s="1">
        <v>112</v>
      </c>
      <c r="CI11" s="1">
        <v>125</v>
      </c>
      <c r="CJ11" s="1">
        <v>139</v>
      </c>
      <c r="CK11" s="1">
        <v>112</v>
      </c>
      <c r="CL11" s="1">
        <v>120</v>
      </c>
      <c r="CM11" s="1">
        <v>125</v>
      </c>
      <c r="CN11" s="1">
        <v>126</v>
      </c>
      <c r="CO11" s="1">
        <v>125</v>
      </c>
      <c r="CP11" s="1">
        <v>134</v>
      </c>
      <c r="CQ11" s="1">
        <v>128</v>
      </c>
      <c r="CR11" s="1">
        <v>129</v>
      </c>
      <c r="CS11" s="1">
        <v>118</v>
      </c>
      <c r="CT11" s="1">
        <v>106</v>
      </c>
      <c r="CU11" s="1">
        <v>104</v>
      </c>
      <c r="CV11" s="1">
        <v>108</v>
      </c>
      <c r="CW11" s="1">
        <v>102</v>
      </c>
      <c r="CX11" s="1">
        <v>116</v>
      </c>
      <c r="CY11" s="1">
        <v>108</v>
      </c>
      <c r="CZ11" s="1">
        <v>111</v>
      </c>
      <c r="DA11" s="1">
        <v>107</v>
      </c>
      <c r="DB11" s="1">
        <v>112</v>
      </c>
      <c r="DC11" s="1">
        <v>111</v>
      </c>
      <c r="DD11" s="1">
        <v>125</v>
      </c>
      <c r="DE11" s="1">
        <v>125</v>
      </c>
      <c r="DF11" s="1">
        <v>107</v>
      </c>
      <c r="DG11" s="1">
        <v>110</v>
      </c>
      <c r="DH11" s="1">
        <v>125</v>
      </c>
      <c r="DI11" s="1">
        <v>107</v>
      </c>
      <c r="DJ11" s="1">
        <v>122</v>
      </c>
      <c r="DK11" s="1">
        <v>126</v>
      </c>
      <c r="DL11" s="1">
        <v>125</v>
      </c>
      <c r="DM11" s="1">
        <v>118</v>
      </c>
      <c r="DN11" s="1">
        <v>126</v>
      </c>
      <c r="DO11" s="1">
        <v>114</v>
      </c>
      <c r="DP11" s="1">
        <v>126</v>
      </c>
      <c r="DQ11" s="1">
        <v>128</v>
      </c>
      <c r="DR11" s="1">
        <v>106</v>
      </c>
      <c r="DS11" s="1">
        <v>112</v>
      </c>
      <c r="DT11" s="1">
        <v>109</v>
      </c>
      <c r="DU11" s="1">
        <v>109</v>
      </c>
      <c r="DV11" s="1">
        <v>106</v>
      </c>
      <c r="DW11" s="1">
        <v>125</v>
      </c>
      <c r="DX11" s="1">
        <v>107</v>
      </c>
      <c r="DY11" s="1">
        <v>107</v>
      </c>
      <c r="DZ11" s="1">
        <v>120</v>
      </c>
      <c r="EA11" s="1">
        <v>116</v>
      </c>
      <c r="EB11" s="1">
        <v>128</v>
      </c>
      <c r="EC11" s="1">
        <v>114</v>
      </c>
      <c r="ED11" s="1">
        <v>123</v>
      </c>
      <c r="EE11" s="1">
        <v>119</v>
      </c>
      <c r="EF11" s="1">
        <v>122</v>
      </c>
      <c r="EG11" s="1">
        <v>120</v>
      </c>
      <c r="EH11" s="1">
        <v>112</v>
      </c>
      <c r="EI11" s="1">
        <v>108</v>
      </c>
      <c r="EJ11" s="1">
        <v>108</v>
      </c>
      <c r="EK11" s="1">
        <v>104</v>
      </c>
      <c r="EL11" s="1">
        <v>112</v>
      </c>
      <c r="EM11" s="1">
        <v>110</v>
      </c>
      <c r="EN11" s="1">
        <v>112</v>
      </c>
      <c r="EO11" s="1">
        <v>103</v>
      </c>
      <c r="EP11" s="1">
        <v>110</v>
      </c>
      <c r="EQ11" s="1">
        <v>111</v>
      </c>
      <c r="ER11" s="1">
        <v>108</v>
      </c>
      <c r="ES11" s="1">
        <v>122</v>
      </c>
      <c r="ET11" s="1">
        <v>105</v>
      </c>
      <c r="EU11" s="1">
        <v>125</v>
      </c>
      <c r="EV11" s="1">
        <v>102</v>
      </c>
      <c r="EW11" s="1">
        <v>110</v>
      </c>
      <c r="EX11" s="1">
        <v>0</v>
      </c>
      <c r="EY11" s="1">
        <v>128</v>
      </c>
      <c r="EZ11" s="1">
        <v>117</v>
      </c>
      <c r="FA11" s="1">
        <v>117</v>
      </c>
      <c r="FB11" s="1">
        <v>164</v>
      </c>
      <c r="FC11" s="1">
        <v>124</v>
      </c>
      <c r="FD11" s="1">
        <v>101</v>
      </c>
      <c r="FE11" s="1">
        <v>135</v>
      </c>
      <c r="FF11" s="1">
        <v>115</v>
      </c>
      <c r="FG11" s="1">
        <v>111</v>
      </c>
      <c r="FH11" s="1">
        <v>112</v>
      </c>
      <c r="FI11" s="1">
        <v>111</v>
      </c>
      <c r="FJ11" s="1">
        <v>119</v>
      </c>
      <c r="FK11" s="1">
        <v>114</v>
      </c>
      <c r="FL11" s="1">
        <v>128</v>
      </c>
      <c r="FM11" s="1">
        <v>128</v>
      </c>
      <c r="FN11" s="1">
        <v>128</v>
      </c>
      <c r="FO11" s="1">
        <v>126</v>
      </c>
      <c r="FP11" s="1">
        <v>127</v>
      </c>
      <c r="FQ11" s="1">
        <v>120</v>
      </c>
      <c r="FR11" s="1">
        <v>131</v>
      </c>
      <c r="FS11" s="1">
        <v>131</v>
      </c>
      <c r="FT11" s="1">
        <v>106</v>
      </c>
      <c r="FU11" s="1">
        <v>114</v>
      </c>
      <c r="FV11" s="1">
        <v>127</v>
      </c>
      <c r="FW11" s="1">
        <v>119</v>
      </c>
      <c r="FX11" s="1">
        <v>115</v>
      </c>
      <c r="FY11" s="1">
        <v>124</v>
      </c>
      <c r="FZ11" s="1">
        <v>117</v>
      </c>
      <c r="GA11" s="1">
        <v>123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20989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5030</v>
      </c>
      <c r="F16" s="1">
        <v>12393</v>
      </c>
      <c r="G16" s="1">
        <v>6288</v>
      </c>
      <c r="H16" s="1">
        <v>8947</v>
      </c>
      <c r="I16" s="1">
        <v>792</v>
      </c>
      <c r="J16" s="1">
        <v>666</v>
      </c>
      <c r="K16" s="1">
        <v>3457</v>
      </c>
      <c r="L16" s="1">
        <v>1364</v>
      </c>
      <c r="M16" s="1">
        <v>139</v>
      </c>
      <c r="N16" s="1">
        <v>459</v>
      </c>
      <c r="O16" s="1">
        <v>1170</v>
      </c>
      <c r="P16" s="1">
        <v>23984</v>
      </c>
      <c r="Q16" s="1">
        <v>5816</v>
      </c>
      <c r="R16" s="1">
        <v>151</v>
      </c>
      <c r="S16" s="1">
        <v>11549</v>
      </c>
      <c r="T16" s="1">
        <v>307</v>
      </c>
      <c r="U16" s="1">
        <v>1571</v>
      </c>
      <c r="V16" s="1">
        <v>128</v>
      </c>
      <c r="W16" s="1">
        <v>18</v>
      </c>
      <c r="X16" s="1">
        <v>107</v>
      </c>
      <c r="Y16" s="1">
        <v>49</v>
      </c>
      <c r="Z16" s="1">
        <v>15</v>
      </c>
      <c r="AA16" s="1">
        <v>150</v>
      </c>
      <c r="AB16" s="1">
        <v>122</v>
      </c>
      <c r="AC16" s="1">
        <v>15066</v>
      </c>
      <c r="AD16" s="1">
        <v>11092</v>
      </c>
      <c r="AE16" s="1">
        <v>649</v>
      </c>
      <c r="AF16" s="1">
        <v>313</v>
      </c>
      <c r="AG16" s="1">
        <v>42</v>
      </c>
      <c r="AH16" s="1">
        <v>71</v>
      </c>
      <c r="AI16" s="1">
        <v>309</v>
      </c>
      <c r="AJ16" s="1">
        <v>1069</v>
      </c>
      <c r="AK16" s="1">
        <v>278</v>
      </c>
      <c r="AL16" s="1">
        <v>150</v>
      </c>
      <c r="AM16" s="1">
        <v>189</v>
      </c>
      <c r="AN16" s="1">
        <v>258</v>
      </c>
      <c r="AO16" s="1">
        <v>157</v>
      </c>
      <c r="AP16" s="1">
        <v>227</v>
      </c>
      <c r="AQ16" s="1">
        <v>4720</v>
      </c>
      <c r="AR16" s="1">
        <v>31762</v>
      </c>
      <c r="AS16" s="1">
        <v>125</v>
      </c>
      <c r="AT16" s="1">
        <v>20981</v>
      </c>
      <c r="AU16" s="1">
        <v>3550</v>
      </c>
      <c r="AV16" s="1">
        <v>1496</v>
      </c>
      <c r="AW16" s="1">
        <v>121</v>
      </c>
      <c r="AX16" s="1">
        <v>175</v>
      </c>
      <c r="AY16" s="1">
        <v>227</v>
      </c>
      <c r="AZ16" s="1">
        <v>38</v>
      </c>
      <c r="BA16" s="1">
        <v>424</v>
      </c>
      <c r="BB16" s="1">
        <v>11805</v>
      </c>
      <c r="BC16" s="1">
        <v>4131</v>
      </c>
      <c r="BD16" s="1">
        <v>3316</v>
      </c>
      <c r="BE16" s="1">
        <v>8305</v>
      </c>
      <c r="BF16" s="1">
        <v>48</v>
      </c>
      <c r="BG16" s="1">
        <v>406</v>
      </c>
      <c r="BH16" s="1">
        <v>12460</v>
      </c>
      <c r="BI16" s="1">
        <v>1087</v>
      </c>
      <c r="BJ16" s="1">
        <v>1194</v>
      </c>
      <c r="BK16" s="1">
        <v>132</v>
      </c>
      <c r="BL16" s="1">
        <v>2649</v>
      </c>
      <c r="BM16" s="1">
        <v>2873</v>
      </c>
      <c r="BN16" s="1">
        <v>127</v>
      </c>
      <c r="BO16" s="1">
        <v>290</v>
      </c>
      <c r="BP16" s="1">
        <v>446</v>
      </c>
      <c r="BQ16" s="1">
        <v>1009</v>
      </c>
      <c r="BR16" s="1">
        <v>229</v>
      </c>
      <c r="BS16" s="1">
        <v>1503</v>
      </c>
      <c r="BT16" s="1">
        <v>2560</v>
      </c>
      <c r="BU16" s="1">
        <v>887</v>
      </c>
      <c r="BV16" s="1">
        <v>238</v>
      </c>
      <c r="BW16" s="1">
        <v>196</v>
      </c>
      <c r="BX16" s="1">
        <v>983</v>
      </c>
      <c r="BY16" s="1">
        <v>2111</v>
      </c>
      <c r="BZ16" s="1">
        <v>2</v>
      </c>
      <c r="CA16" s="1">
        <v>138</v>
      </c>
      <c r="CB16" s="1">
        <v>14</v>
      </c>
      <c r="CC16" s="1">
        <v>29</v>
      </c>
      <c r="CD16" s="1">
        <v>30978</v>
      </c>
      <c r="CE16" s="1">
        <v>81</v>
      </c>
      <c r="CF16" s="1">
        <v>52</v>
      </c>
      <c r="CG16" s="1">
        <v>135</v>
      </c>
      <c r="CH16" s="1">
        <v>80</v>
      </c>
      <c r="CI16" s="1">
        <v>62</v>
      </c>
      <c r="CJ16" s="1">
        <v>40</v>
      </c>
      <c r="CK16" s="1">
        <v>140</v>
      </c>
      <c r="CL16" s="1">
        <v>1091</v>
      </c>
      <c r="CM16" s="1">
        <v>4892</v>
      </c>
      <c r="CN16" s="1">
        <v>1335</v>
      </c>
      <c r="CO16" s="1">
        <v>491</v>
      </c>
      <c r="CP16" s="1">
        <v>13092</v>
      </c>
      <c r="CQ16" s="1">
        <v>4726</v>
      </c>
      <c r="CR16" s="1">
        <v>460</v>
      </c>
      <c r="CS16" s="1">
        <v>326</v>
      </c>
      <c r="CT16" s="1">
        <v>185</v>
      </c>
      <c r="CU16" s="1">
        <v>365</v>
      </c>
      <c r="CV16" s="1">
        <v>39</v>
      </c>
      <c r="CW16" s="1">
        <v>37</v>
      </c>
      <c r="CX16" s="1">
        <v>33</v>
      </c>
      <c r="CY16" s="1">
        <v>68</v>
      </c>
      <c r="CZ16" s="1">
        <v>191</v>
      </c>
      <c r="DA16" s="1">
        <v>44</v>
      </c>
      <c r="DB16" s="1">
        <v>459</v>
      </c>
      <c r="DC16" s="1">
        <v>111</v>
      </c>
      <c r="DD16" s="1">
        <v>256</v>
      </c>
      <c r="DE16" s="1">
        <v>126</v>
      </c>
      <c r="DF16" s="1">
        <v>46</v>
      </c>
      <c r="DG16" s="1">
        <v>292</v>
      </c>
      <c r="DH16" s="1">
        <v>11577</v>
      </c>
      <c r="DI16" s="1">
        <v>85</v>
      </c>
      <c r="DJ16" s="1">
        <v>1472</v>
      </c>
      <c r="DK16" s="1">
        <v>2330</v>
      </c>
      <c r="DL16" s="1">
        <v>221</v>
      </c>
      <c r="DM16" s="1">
        <v>263</v>
      </c>
      <c r="DN16" s="1">
        <v>1865</v>
      </c>
      <c r="DO16" s="1">
        <v>272</v>
      </c>
      <c r="DP16" s="1">
        <v>387</v>
      </c>
      <c r="DQ16" s="1">
        <v>1054</v>
      </c>
      <c r="DR16" s="1">
        <v>151</v>
      </c>
      <c r="DS16" s="1">
        <v>335</v>
      </c>
      <c r="DT16" s="1">
        <v>574</v>
      </c>
      <c r="DU16" s="1">
        <v>294</v>
      </c>
      <c r="DV16" s="1">
        <v>78</v>
      </c>
      <c r="DW16" s="1">
        <v>139</v>
      </c>
      <c r="DX16" s="1">
        <v>195</v>
      </c>
      <c r="DY16" s="1">
        <v>133</v>
      </c>
      <c r="DZ16" s="1">
        <v>57</v>
      </c>
      <c r="EA16" s="1">
        <v>354</v>
      </c>
      <c r="EB16" s="1">
        <v>893</v>
      </c>
      <c r="EC16" s="1">
        <v>185</v>
      </c>
      <c r="ED16" s="1">
        <v>196</v>
      </c>
      <c r="EE16" s="1">
        <v>134</v>
      </c>
      <c r="EF16" s="1">
        <v>1301</v>
      </c>
      <c r="EG16" s="1">
        <v>50</v>
      </c>
      <c r="EH16" s="1">
        <v>478</v>
      </c>
      <c r="EI16" s="1">
        <v>109</v>
      </c>
      <c r="EJ16" s="1">
        <v>70</v>
      </c>
      <c r="EK16" s="1">
        <v>2749</v>
      </c>
      <c r="EL16" s="1">
        <v>2863</v>
      </c>
      <c r="EM16" s="1">
        <v>595</v>
      </c>
      <c r="EN16" s="1">
        <v>355</v>
      </c>
      <c r="EO16" s="1">
        <v>173</v>
      </c>
      <c r="EP16" s="1">
        <v>508</v>
      </c>
      <c r="EQ16" s="1">
        <v>354</v>
      </c>
      <c r="ER16" s="1">
        <v>415</v>
      </c>
      <c r="ES16" s="1">
        <v>800</v>
      </c>
      <c r="ET16" s="1">
        <v>288</v>
      </c>
      <c r="EU16" s="1">
        <v>86</v>
      </c>
      <c r="EV16" s="1">
        <v>94</v>
      </c>
      <c r="EW16" s="1">
        <v>586</v>
      </c>
      <c r="EX16" s="1">
        <v>0</v>
      </c>
      <c r="EY16" s="1">
        <v>504</v>
      </c>
      <c r="EZ16" s="1">
        <v>77</v>
      </c>
      <c r="FA16" s="1">
        <v>24</v>
      </c>
      <c r="FB16" s="1">
        <v>42</v>
      </c>
      <c r="FC16" s="1">
        <v>3136</v>
      </c>
      <c r="FD16" s="1">
        <v>325</v>
      </c>
      <c r="FE16" s="1">
        <v>779</v>
      </c>
      <c r="FF16" s="1">
        <v>163</v>
      </c>
      <c r="FG16" s="1">
        <v>114</v>
      </c>
      <c r="FH16" s="1">
        <v>205</v>
      </c>
      <c r="FI16" s="1">
        <v>83</v>
      </c>
      <c r="FJ16" s="1">
        <v>80</v>
      </c>
      <c r="FK16" s="1">
        <v>1151</v>
      </c>
      <c r="FL16" s="1">
        <v>783</v>
      </c>
      <c r="FM16" s="1">
        <v>1052</v>
      </c>
      <c r="FN16" s="1">
        <v>2556</v>
      </c>
      <c r="FO16" s="1">
        <v>3303</v>
      </c>
      <c r="FP16" s="1">
        <v>5360</v>
      </c>
      <c r="FQ16" s="1">
        <v>700</v>
      </c>
      <c r="FR16" s="1">
        <v>770</v>
      </c>
      <c r="FS16" s="1">
        <v>749</v>
      </c>
      <c r="FT16" s="1">
        <v>136</v>
      </c>
      <c r="FU16" s="1">
        <v>102</v>
      </c>
      <c r="FV16" s="1">
        <v>52</v>
      </c>
      <c r="FW16" s="1">
        <v>544</v>
      </c>
      <c r="FX16" s="1">
        <v>634</v>
      </c>
      <c r="FY16" s="1">
        <v>169</v>
      </c>
      <c r="FZ16" s="1">
        <v>68</v>
      </c>
      <c r="GA16" s="1">
        <v>3001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359342</v>
      </c>
      <c r="GJ16" s="2"/>
    </row>
    <row r="17" spans="1:197" ht="26.25">
      <c r="B17" s="32" t="s">
        <v>689</v>
      </c>
      <c r="C17" s="16">
        <v>7</v>
      </c>
      <c r="E17" s="2">
        <v>31738</v>
      </c>
      <c r="F17" s="2">
        <v>182259</v>
      </c>
      <c r="G17" s="2">
        <v>15566</v>
      </c>
      <c r="H17" s="2">
        <v>70551</v>
      </c>
      <c r="I17" s="2">
        <v>24043</v>
      </c>
      <c r="J17" s="2">
        <v>21572</v>
      </c>
      <c r="K17" s="2">
        <v>36710</v>
      </c>
      <c r="L17" s="2">
        <v>47638</v>
      </c>
      <c r="M17" s="2">
        <v>23599</v>
      </c>
      <c r="N17" s="2">
        <v>52495</v>
      </c>
      <c r="O17" s="2">
        <v>8236.6</v>
      </c>
      <c r="P17" s="2">
        <v>82407</v>
      </c>
      <c r="Q17" s="2">
        <v>43888</v>
      </c>
      <c r="R17" s="2">
        <v>10932</v>
      </c>
      <c r="S17" s="2">
        <v>173587</v>
      </c>
      <c r="T17" s="2">
        <v>25215</v>
      </c>
      <c r="U17" s="2">
        <v>58936</v>
      </c>
      <c r="V17" s="2">
        <v>14397</v>
      </c>
      <c r="W17" s="2">
        <v>19526</v>
      </c>
      <c r="X17" s="2">
        <v>46544</v>
      </c>
      <c r="Y17" s="2">
        <v>28395</v>
      </c>
      <c r="Z17" s="2">
        <v>21567</v>
      </c>
      <c r="AA17" s="2">
        <v>19794</v>
      </c>
      <c r="AB17" s="2">
        <v>19664</v>
      </c>
      <c r="AC17" s="2">
        <v>240858</v>
      </c>
      <c r="AD17" s="2">
        <v>104802</v>
      </c>
      <c r="AE17" s="2">
        <v>53193</v>
      </c>
      <c r="AF17" s="2">
        <v>38884</v>
      </c>
      <c r="AG17" s="2">
        <v>43149</v>
      </c>
      <c r="AH17" s="2">
        <v>14325</v>
      </c>
      <c r="AI17" s="2">
        <v>13209</v>
      </c>
      <c r="AJ17" s="2">
        <v>20782</v>
      </c>
      <c r="AK17" s="2">
        <v>21070</v>
      </c>
      <c r="AL17" s="2">
        <v>17571</v>
      </c>
      <c r="AM17" s="2">
        <v>8926</v>
      </c>
      <c r="AN17" s="2">
        <v>27188</v>
      </c>
      <c r="AO17" s="2">
        <v>25429</v>
      </c>
      <c r="AP17" s="2">
        <v>38568</v>
      </c>
      <c r="AQ17" s="2">
        <v>96037</v>
      </c>
      <c r="AR17" s="2">
        <v>68548</v>
      </c>
      <c r="AS17" s="2">
        <v>26833.3</v>
      </c>
      <c r="AT17" s="2">
        <v>110956.8</v>
      </c>
      <c r="AU17" s="2">
        <v>100166</v>
      </c>
      <c r="AV17" s="2">
        <v>53122</v>
      </c>
      <c r="AW17" s="2">
        <v>14438</v>
      </c>
      <c r="AX17" s="2">
        <v>11119</v>
      </c>
      <c r="AY17" s="2">
        <v>10975</v>
      </c>
      <c r="AZ17" s="2">
        <v>961</v>
      </c>
      <c r="BA17" s="2">
        <v>14320</v>
      </c>
      <c r="BB17" s="2">
        <v>37090</v>
      </c>
      <c r="BC17" s="2">
        <v>75444</v>
      </c>
      <c r="BD17" s="2">
        <v>131030</v>
      </c>
      <c r="BE17" s="2">
        <v>82019</v>
      </c>
      <c r="BF17" s="2">
        <v>42643</v>
      </c>
      <c r="BG17" s="2">
        <v>35155</v>
      </c>
      <c r="BH17" s="2">
        <v>143293</v>
      </c>
      <c r="BI17" s="2">
        <v>25704</v>
      </c>
      <c r="BJ17" s="2">
        <v>13454</v>
      </c>
      <c r="BK17" s="2">
        <v>17685</v>
      </c>
      <c r="BL17" s="2">
        <v>48296</v>
      </c>
      <c r="BM17" s="2">
        <v>63419</v>
      </c>
      <c r="BN17" s="2">
        <v>7432</v>
      </c>
      <c r="BO17" s="2">
        <v>19057</v>
      </c>
      <c r="BP17" s="2">
        <v>57511</v>
      </c>
      <c r="BQ17" s="2">
        <v>30624</v>
      </c>
      <c r="BR17" s="2">
        <v>8971</v>
      </c>
      <c r="BS17" s="2">
        <v>122886</v>
      </c>
      <c r="BT17" s="2">
        <v>89555</v>
      </c>
      <c r="BU17" s="2">
        <v>32043</v>
      </c>
      <c r="BV17" s="2">
        <v>17101</v>
      </c>
      <c r="BW17" s="2">
        <v>32768.800000000003</v>
      </c>
      <c r="BX17" s="2">
        <v>40719</v>
      </c>
      <c r="BY17" s="2">
        <v>93763</v>
      </c>
      <c r="BZ17" s="2">
        <v>31407</v>
      </c>
      <c r="CA17" s="2">
        <v>65442</v>
      </c>
      <c r="CB17" s="2">
        <v>14685.8</v>
      </c>
      <c r="CC17" s="2">
        <v>21670</v>
      </c>
      <c r="CD17" s="2">
        <v>232029</v>
      </c>
      <c r="CE17" s="2">
        <v>19061</v>
      </c>
      <c r="CF17" s="2">
        <v>3499</v>
      </c>
      <c r="CG17" s="2">
        <v>13891</v>
      </c>
      <c r="CH17" s="2">
        <v>10316</v>
      </c>
      <c r="CI17" s="2">
        <v>53000</v>
      </c>
      <c r="CJ17" s="2">
        <v>13867</v>
      </c>
      <c r="CK17" s="2">
        <v>56896</v>
      </c>
      <c r="CL17" s="2">
        <v>30039.5</v>
      </c>
      <c r="CM17" s="2">
        <v>104780</v>
      </c>
      <c r="CN17" s="2">
        <v>47146</v>
      </c>
      <c r="CO17" s="2">
        <v>28290.6</v>
      </c>
      <c r="CP17" s="2">
        <v>146733</v>
      </c>
      <c r="CQ17" s="2">
        <v>70410</v>
      </c>
      <c r="CR17" s="2">
        <v>25180</v>
      </c>
      <c r="CS17" s="2">
        <v>29675</v>
      </c>
      <c r="CT17" s="2">
        <v>10747</v>
      </c>
      <c r="CU17" s="2">
        <v>17909</v>
      </c>
      <c r="CV17" s="2">
        <v>11265</v>
      </c>
      <c r="CW17" s="2">
        <v>56230</v>
      </c>
      <c r="CX17" s="2">
        <v>26910</v>
      </c>
      <c r="CY17" s="2">
        <v>14726</v>
      </c>
      <c r="CZ17" s="2">
        <v>40689</v>
      </c>
      <c r="DA17" s="2">
        <v>21851</v>
      </c>
      <c r="DB17" s="2">
        <v>81003</v>
      </c>
      <c r="DC17" s="2">
        <v>23195</v>
      </c>
      <c r="DD17" s="2">
        <v>17367</v>
      </c>
      <c r="DE17" s="2">
        <v>9848</v>
      </c>
      <c r="DF17" s="2">
        <v>24161</v>
      </c>
      <c r="DG17" s="2">
        <v>31782</v>
      </c>
      <c r="DH17" s="2">
        <v>57444</v>
      </c>
      <c r="DI17" s="2">
        <v>8256</v>
      </c>
      <c r="DJ17" s="2">
        <v>106862</v>
      </c>
      <c r="DK17" s="2">
        <v>68741</v>
      </c>
      <c r="DL17" s="2">
        <v>24319</v>
      </c>
      <c r="DM17" s="2">
        <v>26734</v>
      </c>
      <c r="DN17" s="2">
        <v>72897</v>
      </c>
      <c r="DO17" s="2">
        <v>19747</v>
      </c>
      <c r="DP17" s="2">
        <v>44715</v>
      </c>
      <c r="DQ17" s="2">
        <v>78633</v>
      </c>
      <c r="DR17" s="2">
        <v>27276</v>
      </c>
      <c r="DS17" s="2">
        <v>46919</v>
      </c>
      <c r="DT17" s="2">
        <v>50313</v>
      </c>
      <c r="DU17" s="2">
        <v>37068</v>
      </c>
      <c r="DV17" s="2">
        <v>24631</v>
      </c>
      <c r="DW17" s="2">
        <v>30429</v>
      </c>
      <c r="DX17" s="2">
        <v>12504</v>
      </c>
      <c r="DY17" s="2">
        <v>17593</v>
      </c>
      <c r="DZ17" s="2">
        <v>26058</v>
      </c>
      <c r="EA17" s="2">
        <v>22226</v>
      </c>
      <c r="EB17" s="2">
        <v>15154</v>
      </c>
      <c r="EC17" s="2">
        <v>14228</v>
      </c>
      <c r="ED17" s="2">
        <v>44044</v>
      </c>
      <c r="EE17" s="2">
        <v>16640</v>
      </c>
      <c r="EF17" s="2">
        <v>116093</v>
      </c>
      <c r="EG17" s="2">
        <v>10045</v>
      </c>
      <c r="EH17" s="2">
        <v>61726</v>
      </c>
      <c r="EI17" s="2">
        <v>49287</v>
      </c>
      <c r="EJ17" s="2">
        <v>22511</v>
      </c>
      <c r="EK17" s="2">
        <v>12039</v>
      </c>
      <c r="EL17" s="2">
        <v>88118.399999999994</v>
      </c>
      <c r="EM17" s="2">
        <v>33796</v>
      </c>
      <c r="EN17" s="2">
        <v>32366</v>
      </c>
      <c r="EO17" s="2">
        <v>31172</v>
      </c>
      <c r="EP17" s="2">
        <v>39982</v>
      </c>
      <c r="EQ17" s="2">
        <v>25376</v>
      </c>
      <c r="ER17" s="2">
        <v>22610</v>
      </c>
      <c r="ES17" s="2">
        <v>74853</v>
      </c>
      <c r="ET17" s="2">
        <v>41618</v>
      </c>
      <c r="EU17" s="2">
        <v>32118</v>
      </c>
      <c r="EV17" s="2">
        <v>11676</v>
      </c>
      <c r="EW17" s="2">
        <v>19401</v>
      </c>
      <c r="EX17" s="2">
        <v>0</v>
      </c>
      <c r="EY17" s="2">
        <v>35153</v>
      </c>
      <c r="EZ17" s="2">
        <v>24290</v>
      </c>
      <c r="FA17" s="2">
        <v>24385</v>
      </c>
      <c r="FB17" s="2">
        <v>24497</v>
      </c>
      <c r="FC17" s="2">
        <v>49568</v>
      </c>
      <c r="FD17" s="2">
        <v>13438</v>
      </c>
      <c r="FE17" s="2">
        <v>31669</v>
      </c>
      <c r="FF17" s="2">
        <v>17101</v>
      </c>
      <c r="FG17" s="2">
        <v>14777</v>
      </c>
      <c r="FH17" s="2">
        <v>21695</v>
      </c>
      <c r="FI17" s="2">
        <v>6980</v>
      </c>
      <c r="FJ17" s="2">
        <v>18762</v>
      </c>
      <c r="FK17" s="2">
        <v>44145</v>
      </c>
      <c r="FL17" s="2">
        <v>42502</v>
      </c>
      <c r="FM17" s="2">
        <v>26870</v>
      </c>
      <c r="FN17" s="2">
        <v>42154</v>
      </c>
      <c r="FO17" s="2">
        <v>31790</v>
      </c>
      <c r="FP17" s="2">
        <v>105983</v>
      </c>
      <c r="FQ17" s="2">
        <v>32835</v>
      </c>
      <c r="FR17" s="2">
        <v>18789</v>
      </c>
      <c r="FS17" s="2">
        <v>28522</v>
      </c>
      <c r="FT17" s="2">
        <v>13865</v>
      </c>
      <c r="FU17" s="2">
        <v>7080</v>
      </c>
      <c r="FV17" s="2">
        <v>19429</v>
      </c>
      <c r="FW17" s="2">
        <v>45092</v>
      </c>
      <c r="FX17" s="2">
        <v>27526</v>
      </c>
      <c r="FY17" s="2">
        <v>15575</v>
      </c>
      <c r="FZ17" s="2">
        <v>19120</v>
      </c>
      <c r="GA17" s="2">
        <v>32170.9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7382034.7000000002</v>
      </c>
      <c r="GI17" s="34"/>
    </row>
    <row r="18" spans="1:197" ht="39">
      <c r="B18" s="32" t="s">
        <v>690</v>
      </c>
      <c r="C18" s="16">
        <v>8</v>
      </c>
      <c r="E18" s="2">
        <v>269362</v>
      </c>
      <c r="F18" s="2">
        <v>1134179</v>
      </c>
      <c r="G18" s="2">
        <v>138728</v>
      </c>
      <c r="H18" s="2">
        <v>112958</v>
      </c>
      <c r="I18" s="2">
        <v>191939</v>
      </c>
      <c r="J18" s="2">
        <v>123328</v>
      </c>
      <c r="K18" s="2">
        <v>230208</v>
      </c>
      <c r="L18" s="2">
        <v>139934</v>
      </c>
      <c r="M18" s="2">
        <v>43895</v>
      </c>
      <c r="N18" s="2">
        <v>65760</v>
      </c>
      <c r="O18" s="2">
        <v>46175.4</v>
      </c>
      <c r="P18" s="2">
        <v>1859945</v>
      </c>
      <c r="Q18" s="2">
        <v>518097</v>
      </c>
      <c r="R18" s="2">
        <v>35496</v>
      </c>
      <c r="S18" s="2">
        <v>1051235.3</v>
      </c>
      <c r="T18" s="2">
        <v>103980</v>
      </c>
      <c r="U18" s="2">
        <v>193797</v>
      </c>
      <c r="V18" s="2">
        <v>35122</v>
      </c>
      <c r="W18" s="2">
        <v>34154</v>
      </c>
      <c r="X18" s="2">
        <v>82565</v>
      </c>
      <c r="Y18" s="2">
        <v>40978</v>
      </c>
      <c r="Z18" s="2">
        <v>33852</v>
      </c>
      <c r="AA18" s="2">
        <v>51112</v>
      </c>
      <c r="AB18" s="2">
        <v>57449</v>
      </c>
      <c r="AC18" s="2">
        <v>1616603</v>
      </c>
      <c r="AD18" s="2">
        <v>1681814</v>
      </c>
      <c r="AE18" s="2">
        <v>107813</v>
      </c>
      <c r="AF18" s="2">
        <v>79323</v>
      </c>
      <c r="AG18" s="2">
        <v>94507</v>
      </c>
      <c r="AH18" s="2">
        <v>67172</v>
      </c>
      <c r="AI18" s="2">
        <v>222382</v>
      </c>
      <c r="AJ18" s="2">
        <v>71382</v>
      </c>
      <c r="AK18" s="2">
        <v>45391</v>
      </c>
      <c r="AL18" s="2">
        <v>36654</v>
      </c>
      <c r="AM18" s="2">
        <v>40657</v>
      </c>
      <c r="AN18" s="2">
        <v>62495</v>
      </c>
      <c r="AO18" s="2">
        <v>53968</v>
      </c>
      <c r="AP18" s="2">
        <v>73111</v>
      </c>
      <c r="AQ18" s="2">
        <v>228802</v>
      </c>
      <c r="AR18" s="2">
        <v>1826041</v>
      </c>
      <c r="AS18" s="2">
        <v>99767.2</v>
      </c>
      <c r="AT18" s="2">
        <v>2454474</v>
      </c>
      <c r="AU18" s="2">
        <v>410598</v>
      </c>
      <c r="AV18" s="2">
        <v>269786</v>
      </c>
      <c r="AW18" s="2">
        <v>37543</v>
      </c>
      <c r="AX18" s="2">
        <v>63978</v>
      </c>
      <c r="AY18" s="2">
        <v>39713</v>
      </c>
      <c r="AZ18" s="2">
        <v>20381</v>
      </c>
      <c r="BA18" s="2">
        <v>96085</v>
      </c>
      <c r="BB18" s="2">
        <v>328728</v>
      </c>
      <c r="BC18" s="2">
        <v>578322</v>
      </c>
      <c r="BD18" s="2">
        <v>523568</v>
      </c>
      <c r="BE18" s="2">
        <v>854246</v>
      </c>
      <c r="BF18" s="2">
        <v>80432</v>
      </c>
      <c r="BG18" s="2">
        <v>818690</v>
      </c>
      <c r="BH18" s="2">
        <v>1336995</v>
      </c>
      <c r="BI18" s="2">
        <v>200448</v>
      </c>
      <c r="BJ18" s="2">
        <v>82022</v>
      </c>
      <c r="BK18" s="2">
        <v>83102</v>
      </c>
      <c r="BL18" s="2">
        <v>392263.6</v>
      </c>
      <c r="BM18" s="2">
        <v>885490</v>
      </c>
      <c r="BN18" s="2">
        <v>45294</v>
      </c>
      <c r="BO18" s="2">
        <v>131630</v>
      </c>
      <c r="BP18" s="2">
        <v>190311</v>
      </c>
      <c r="BQ18" s="2">
        <v>180826</v>
      </c>
      <c r="BR18" s="2">
        <v>41154</v>
      </c>
      <c r="BS18" s="2">
        <v>408582</v>
      </c>
      <c r="BT18" s="2">
        <v>310757</v>
      </c>
      <c r="BU18" s="2">
        <v>99159</v>
      </c>
      <c r="BV18" s="2">
        <v>59634</v>
      </c>
      <c r="BW18" s="2">
        <v>27299.3</v>
      </c>
      <c r="BX18" s="2">
        <v>122703</v>
      </c>
      <c r="BY18" s="2">
        <v>196395</v>
      </c>
      <c r="BZ18" s="2">
        <v>31407</v>
      </c>
      <c r="CA18" s="2">
        <v>85046</v>
      </c>
      <c r="CB18" s="2">
        <v>20910.8</v>
      </c>
      <c r="CC18" s="2">
        <v>21671</v>
      </c>
      <c r="CD18" s="2">
        <v>3661840</v>
      </c>
      <c r="CE18" s="2">
        <v>58577</v>
      </c>
      <c r="CF18" s="2">
        <v>5479</v>
      </c>
      <c r="CG18" s="2">
        <v>46613</v>
      </c>
      <c r="CH18" s="2">
        <v>61268</v>
      </c>
      <c r="CI18" s="2">
        <v>77285</v>
      </c>
      <c r="CJ18" s="2">
        <v>37568</v>
      </c>
      <c r="CK18" s="2">
        <v>80779</v>
      </c>
      <c r="CL18" s="2">
        <v>100875.6</v>
      </c>
      <c r="CM18" s="2">
        <v>416330</v>
      </c>
      <c r="CN18" s="2">
        <v>112216</v>
      </c>
      <c r="CO18" s="2">
        <v>101244.5</v>
      </c>
      <c r="CP18" s="2">
        <v>1570028</v>
      </c>
      <c r="CQ18" s="2">
        <v>811337</v>
      </c>
      <c r="CR18" s="2">
        <v>97706</v>
      </c>
      <c r="CS18" s="2">
        <v>57557</v>
      </c>
      <c r="CT18" s="2">
        <v>42781</v>
      </c>
      <c r="CU18" s="2">
        <v>54801</v>
      </c>
      <c r="CV18" s="2">
        <v>32591</v>
      </c>
      <c r="CW18" s="2">
        <v>71669</v>
      </c>
      <c r="CX18" s="2">
        <v>64017</v>
      </c>
      <c r="CY18" s="2">
        <v>59415</v>
      </c>
      <c r="CZ18" s="2">
        <v>106498</v>
      </c>
      <c r="DA18" s="2">
        <v>57224</v>
      </c>
      <c r="DB18" s="2">
        <v>204821.1</v>
      </c>
      <c r="DC18" s="2">
        <v>65095</v>
      </c>
      <c r="DD18" s="2">
        <v>54963</v>
      </c>
      <c r="DE18" s="2">
        <v>53089</v>
      </c>
      <c r="DF18" s="2">
        <v>32900</v>
      </c>
      <c r="DG18" s="2">
        <v>56618</v>
      </c>
      <c r="DH18" s="2">
        <v>57444</v>
      </c>
      <c r="DI18" s="2">
        <v>21653</v>
      </c>
      <c r="DJ18" s="2">
        <v>251626</v>
      </c>
      <c r="DK18" s="2">
        <v>339300</v>
      </c>
      <c r="DL18" s="2">
        <v>99746</v>
      </c>
      <c r="DM18" s="2">
        <v>49098</v>
      </c>
      <c r="DN18" s="2">
        <v>105872</v>
      </c>
      <c r="DO18" s="2">
        <v>65548</v>
      </c>
      <c r="DP18" s="2">
        <v>154293</v>
      </c>
      <c r="DQ18" s="2">
        <v>212530</v>
      </c>
      <c r="DR18" s="2">
        <v>35665</v>
      </c>
      <c r="DS18" s="2">
        <v>93691</v>
      </c>
      <c r="DT18" s="2">
        <v>98749</v>
      </c>
      <c r="DU18" s="2">
        <v>61683</v>
      </c>
      <c r="DV18" s="2">
        <v>30156</v>
      </c>
      <c r="DW18" s="2">
        <v>64620</v>
      </c>
      <c r="DX18" s="2">
        <v>22480</v>
      </c>
      <c r="DY18" s="2">
        <v>31982</v>
      </c>
      <c r="DZ18" s="2">
        <v>31632</v>
      </c>
      <c r="EA18" s="2">
        <v>71881</v>
      </c>
      <c r="EB18" s="2">
        <v>161614</v>
      </c>
      <c r="EC18" s="2">
        <v>62439</v>
      </c>
      <c r="ED18" s="2">
        <v>114621</v>
      </c>
      <c r="EE18" s="2">
        <v>60759</v>
      </c>
      <c r="EF18" s="2">
        <v>194179</v>
      </c>
      <c r="EG18" s="2">
        <v>28762</v>
      </c>
      <c r="EH18" s="2">
        <v>103756</v>
      </c>
      <c r="EI18" s="2">
        <v>33254</v>
      </c>
      <c r="EJ18" s="2">
        <v>32664</v>
      </c>
      <c r="EK18" s="2">
        <v>189567</v>
      </c>
      <c r="EL18" s="2">
        <v>808623.4</v>
      </c>
      <c r="EM18" s="2">
        <v>88794</v>
      </c>
      <c r="EN18" s="2">
        <v>63364</v>
      </c>
      <c r="EO18" s="2">
        <v>66139</v>
      </c>
      <c r="EP18" s="2">
        <v>69221</v>
      </c>
      <c r="EQ18" s="2">
        <v>21214</v>
      </c>
      <c r="ER18" s="2">
        <v>46552</v>
      </c>
      <c r="ES18" s="2">
        <v>157434.20000000001</v>
      </c>
      <c r="ET18" s="2">
        <v>94395</v>
      </c>
      <c r="EU18" s="2">
        <v>24092</v>
      </c>
      <c r="EV18" s="2">
        <v>43251</v>
      </c>
      <c r="EW18" s="2">
        <v>58137</v>
      </c>
      <c r="EX18" s="2">
        <v>0</v>
      </c>
      <c r="EY18" s="2">
        <v>53496</v>
      </c>
      <c r="EZ18" s="2">
        <v>37106</v>
      </c>
      <c r="FA18" s="2">
        <v>38041</v>
      </c>
      <c r="FB18" s="2">
        <v>46966</v>
      </c>
      <c r="FC18" s="2">
        <v>214451</v>
      </c>
      <c r="FD18" s="2">
        <v>58127</v>
      </c>
      <c r="FE18" s="2">
        <v>101063</v>
      </c>
      <c r="FF18" s="2">
        <v>89787</v>
      </c>
      <c r="FG18" s="2">
        <v>64329</v>
      </c>
      <c r="FH18" s="2">
        <v>21953</v>
      </c>
      <c r="FI18" s="2">
        <v>43842</v>
      </c>
      <c r="FJ18" s="2">
        <v>76597</v>
      </c>
      <c r="FK18" s="2">
        <v>157915</v>
      </c>
      <c r="FL18" s="2">
        <v>131278</v>
      </c>
      <c r="FM18" s="2">
        <v>346024</v>
      </c>
      <c r="FN18" s="2">
        <v>367585.2</v>
      </c>
      <c r="FO18" s="2">
        <v>216800</v>
      </c>
      <c r="FP18" s="2">
        <v>591729</v>
      </c>
      <c r="FQ18" s="2">
        <v>82396</v>
      </c>
      <c r="FR18" s="2">
        <v>197975</v>
      </c>
      <c r="FS18" s="2">
        <v>173698</v>
      </c>
      <c r="FT18" s="2">
        <v>79565</v>
      </c>
      <c r="FU18" s="2">
        <v>52669</v>
      </c>
      <c r="FV18" s="2">
        <v>58887</v>
      </c>
      <c r="FW18" s="2">
        <v>104855</v>
      </c>
      <c r="FX18" s="2">
        <v>116471</v>
      </c>
      <c r="FY18" s="2">
        <v>70953</v>
      </c>
      <c r="FZ18" s="2">
        <v>44243</v>
      </c>
      <c r="GA18" s="2">
        <v>268746.8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41114988.400000006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691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0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1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1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30">
      <c r="A25" s="16">
        <v>1</v>
      </c>
      <c r="B25" s="33" t="s">
        <v>538</v>
      </c>
      <c r="C25" s="16">
        <v>1</v>
      </c>
      <c r="E25" s="40">
        <v>2353477.9500000002</v>
      </c>
      <c r="F25" s="40">
        <v>9621964.7400000002</v>
      </c>
      <c r="G25" s="40">
        <v>2123190.0499999998</v>
      </c>
      <c r="H25" s="40">
        <v>6967312.7999999998</v>
      </c>
      <c r="I25" s="40">
        <v>473989.47</v>
      </c>
      <c r="J25" s="40">
        <v>369614.46</v>
      </c>
      <c r="K25" s="40">
        <v>3003042.84</v>
      </c>
      <c r="L25" s="40">
        <v>578010</v>
      </c>
      <c r="M25" s="40">
        <v>104783.83</v>
      </c>
      <c r="N25" s="40">
        <v>719351</v>
      </c>
      <c r="O25" s="40">
        <v>744279.35</v>
      </c>
      <c r="P25" s="40">
        <v>21873034.91</v>
      </c>
      <c r="Q25" s="40">
        <v>6184305</v>
      </c>
      <c r="R25" s="40">
        <v>68434.350000000006</v>
      </c>
      <c r="S25" s="40">
        <v>8766445.0899999999</v>
      </c>
      <c r="T25" s="40">
        <v>250585.81</v>
      </c>
      <c r="U25" s="40">
        <v>790365.7</v>
      </c>
      <c r="V25" s="40">
        <v>102334.11</v>
      </c>
      <c r="W25" s="40">
        <v>26204.75</v>
      </c>
      <c r="X25" s="40">
        <v>93345.17</v>
      </c>
      <c r="Y25" s="40">
        <v>14171.54</v>
      </c>
      <c r="Z25" s="40">
        <v>29754.04</v>
      </c>
      <c r="AA25" s="40">
        <v>95930</v>
      </c>
      <c r="AB25" s="40">
        <v>161986.81</v>
      </c>
      <c r="AC25" s="40">
        <v>9249623.4399999995</v>
      </c>
      <c r="AD25" s="40">
        <v>16071482</v>
      </c>
      <c r="AE25" s="40">
        <v>343342.93</v>
      </c>
      <c r="AF25" s="40">
        <v>234758.32</v>
      </c>
      <c r="AG25" s="40">
        <v>159626.32</v>
      </c>
      <c r="AH25" s="40">
        <v>82597.05</v>
      </c>
      <c r="AI25" s="40">
        <v>749151.53</v>
      </c>
      <c r="AJ25" s="40">
        <v>267102.7</v>
      </c>
      <c r="AK25" s="40">
        <v>88170.76</v>
      </c>
      <c r="AL25" s="40">
        <v>91735.22</v>
      </c>
      <c r="AM25" s="40">
        <v>148642.23999999999</v>
      </c>
      <c r="AN25" s="40">
        <v>179057.36</v>
      </c>
      <c r="AO25" s="40">
        <v>89559.78</v>
      </c>
      <c r="AP25" s="40">
        <v>135134.73000000001</v>
      </c>
      <c r="AQ25" s="40">
        <v>936170.86</v>
      </c>
      <c r="AR25" s="40">
        <v>29328877.68</v>
      </c>
      <c r="AS25" s="40">
        <v>126621.34</v>
      </c>
      <c r="AT25" s="40">
        <v>22802772.57</v>
      </c>
      <c r="AU25" s="40">
        <v>2498506.2200000002</v>
      </c>
      <c r="AV25" s="40">
        <v>978029.71</v>
      </c>
      <c r="AW25" s="40">
        <v>75966</v>
      </c>
      <c r="AX25" s="40">
        <v>230976.83</v>
      </c>
      <c r="AY25" s="40">
        <v>88892.03</v>
      </c>
      <c r="AZ25" s="40">
        <v>55595.8</v>
      </c>
      <c r="BA25" s="40">
        <v>397584.3</v>
      </c>
      <c r="BB25" s="40">
        <v>3153220.98</v>
      </c>
      <c r="BC25" s="40">
        <v>3887472.59</v>
      </c>
      <c r="BD25" s="40">
        <v>3494022</v>
      </c>
      <c r="BE25" s="40">
        <v>4701176.5599999996</v>
      </c>
      <c r="BF25" s="40">
        <v>263987.36</v>
      </c>
      <c r="BG25" s="40">
        <v>556416.06999999995</v>
      </c>
      <c r="BH25" s="40">
        <v>7972018.1399999997</v>
      </c>
      <c r="BI25" s="40">
        <v>603138.80000000005</v>
      </c>
      <c r="BJ25" s="40">
        <v>397127.11</v>
      </c>
      <c r="BK25" s="40">
        <v>433794.11</v>
      </c>
      <c r="BL25" s="40">
        <v>2356732.2200000002</v>
      </c>
      <c r="BM25" s="40">
        <v>4350391</v>
      </c>
      <c r="BN25" s="40">
        <v>91125.48</v>
      </c>
      <c r="BO25" s="40">
        <v>231297.48</v>
      </c>
      <c r="BP25" s="40">
        <v>691168.84</v>
      </c>
      <c r="BQ25" s="40">
        <v>642020.28</v>
      </c>
      <c r="BR25" s="40">
        <v>197795.86</v>
      </c>
      <c r="BS25" s="40">
        <v>1728101.33</v>
      </c>
      <c r="BT25" s="40">
        <v>1151381.17</v>
      </c>
      <c r="BU25" s="40">
        <v>241976.58</v>
      </c>
      <c r="BV25" s="40">
        <v>242321.55</v>
      </c>
      <c r="BW25" s="40">
        <v>237011.46</v>
      </c>
      <c r="BX25" s="40">
        <v>388569.18</v>
      </c>
      <c r="BY25" s="40">
        <v>459738.25</v>
      </c>
      <c r="BZ25" s="40">
        <v>2300.1999999999998</v>
      </c>
      <c r="CA25" s="40">
        <v>250431.19</v>
      </c>
      <c r="CB25" s="40">
        <v>25290.5</v>
      </c>
      <c r="CC25" s="40">
        <v>13741.5</v>
      </c>
      <c r="CD25" s="40">
        <v>23512795.84</v>
      </c>
      <c r="CE25" s="40">
        <v>65151.34</v>
      </c>
      <c r="CF25" s="40">
        <v>67925</v>
      </c>
      <c r="CG25" s="40">
        <v>97754.14</v>
      </c>
      <c r="CH25" s="40">
        <v>117971.87</v>
      </c>
      <c r="CI25" s="40">
        <v>82290.289999999994</v>
      </c>
      <c r="CJ25" s="40">
        <v>28169</v>
      </c>
      <c r="CK25" s="40">
        <v>184842.5</v>
      </c>
      <c r="CL25" s="40">
        <v>421232.18</v>
      </c>
      <c r="CM25" s="40">
        <v>1632239</v>
      </c>
      <c r="CN25" s="40">
        <v>602992.04</v>
      </c>
      <c r="CO25" s="40">
        <v>516955.48</v>
      </c>
      <c r="CP25" s="40">
        <v>8869359.8399999999</v>
      </c>
      <c r="CQ25" s="40">
        <v>5242031</v>
      </c>
      <c r="CR25" s="40">
        <v>266135.96000000002</v>
      </c>
      <c r="CS25" s="40">
        <v>197576.87</v>
      </c>
      <c r="CT25" s="40">
        <v>174819.06</v>
      </c>
      <c r="CU25" s="40">
        <v>157417.01999999999</v>
      </c>
      <c r="CV25" s="40">
        <v>73337.02</v>
      </c>
      <c r="CW25" s="40">
        <v>48854.06</v>
      </c>
      <c r="CX25" s="40">
        <v>35030.639999999999</v>
      </c>
      <c r="CY25" s="40">
        <v>92579.23</v>
      </c>
      <c r="CZ25" s="40">
        <v>146637.29</v>
      </c>
      <c r="DA25" s="40">
        <v>116298.44</v>
      </c>
      <c r="DB25" s="40">
        <v>399972.58</v>
      </c>
      <c r="DC25" s="40">
        <v>101517.48</v>
      </c>
      <c r="DD25" s="40">
        <v>110933.56</v>
      </c>
      <c r="DE25" s="40">
        <v>150796.73000000001</v>
      </c>
      <c r="DF25" s="40">
        <v>30027.93</v>
      </c>
      <c r="DG25" s="40">
        <v>60737.41</v>
      </c>
      <c r="DH25" s="40">
        <v>6945519.8899999997</v>
      </c>
      <c r="DI25" s="40">
        <v>12515.04</v>
      </c>
      <c r="DJ25" s="40">
        <v>684649.08</v>
      </c>
      <c r="DK25" s="40">
        <v>1017445.57</v>
      </c>
      <c r="DL25" s="40">
        <v>284518</v>
      </c>
      <c r="DM25" s="40">
        <v>93574.99</v>
      </c>
      <c r="DN25" s="40">
        <v>1771850.22</v>
      </c>
      <c r="DO25" s="40">
        <v>200860.22</v>
      </c>
      <c r="DP25" s="40">
        <v>391495.48</v>
      </c>
      <c r="DQ25" s="40">
        <v>751708.3</v>
      </c>
      <c r="DR25" s="40">
        <v>79149.11</v>
      </c>
      <c r="DS25" s="40">
        <v>169567.1</v>
      </c>
      <c r="DT25" s="40">
        <v>225605.58</v>
      </c>
      <c r="DU25" s="40">
        <v>165791.41</v>
      </c>
      <c r="DV25" s="112">
        <v>28685.06</v>
      </c>
      <c r="DW25" s="40">
        <v>131518.49</v>
      </c>
      <c r="DX25" s="40">
        <v>54301.15</v>
      </c>
      <c r="DY25" s="40">
        <v>55212.49</v>
      </c>
      <c r="DZ25" s="40">
        <v>20706.150000000001</v>
      </c>
      <c r="EA25" s="40">
        <v>177649.16</v>
      </c>
      <c r="EB25" s="40">
        <v>560673.80000000005</v>
      </c>
      <c r="EC25" s="40">
        <v>233840.84</v>
      </c>
      <c r="ED25" s="40">
        <v>187367.52</v>
      </c>
      <c r="EE25" s="40">
        <v>112595.4</v>
      </c>
      <c r="EF25" s="40">
        <v>611794.80000000005</v>
      </c>
      <c r="EG25" s="40">
        <v>42385</v>
      </c>
      <c r="EH25" s="40">
        <v>150644.12</v>
      </c>
      <c r="EI25" s="40">
        <v>163060.84</v>
      </c>
      <c r="EJ25" s="40">
        <v>39114.15</v>
      </c>
      <c r="EK25" s="40">
        <v>2746651.42</v>
      </c>
      <c r="EL25" s="40">
        <v>2875930.31</v>
      </c>
      <c r="EM25" s="40">
        <v>178488.64</v>
      </c>
      <c r="EN25" s="40">
        <v>148210.51999999999</v>
      </c>
      <c r="EO25" s="40">
        <v>128681.05</v>
      </c>
      <c r="EP25" s="40">
        <v>183638</v>
      </c>
      <c r="EQ25" s="40">
        <v>100745.99</v>
      </c>
      <c r="ER25" s="40">
        <v>142504.25</v>
      </c>
      <c r="ES25" s="40">
        <v>812294.67</v>
      </c>
      <c r="ET25" s="40">
        <v>154331.92000000001</v>
      </c>
      <c r="EU25" s="40">
        <v>97435.05</v>
      </c>
      <c r="EV25" s="40">
        <v>180950.1</v>
      </c>
      <c r="EW25" s="40">
        <v>185243.62</v>
      </c>
      <c r="EX25" s="40">
        <v>0</v>
      </c>
      <c r="EY25" s="40">
        <v>102451.11</v>
      </c>
      <c r="EZ25" s="40">
        <v>71580.39</v>
      </c>
      <c r="FA25" s="40">
        <v>48158.53</v>
      </c>
      <c r="FB25" s="40">
        <v>69485</v>
      </c>
      <c r="FC25" s="40">
        <v>1161827.25</v>
      </c>
      <c r="FD25" s="40">
        <v>251953.91</v>
      </c>
      <c r="FE25" s="40">
        <v>938569</v>
      </c>
      <c r="FF25" s="40">
        <v>256044.79999999999</v>
      </c>
      <c r="FG25" s="40">
        <v>128577.31</v>
      </c>
      <c r="FH25" s="40">
        <v>153291.60999999999</v>
      </c>
      <c r="FI25" s="40">
        <v>76114.14</v>
      </c>
      <c r="FJ25" s="40">
        <v>106609.60000000001</v>
      </c>
      <c r="FK25" s="40">
        <v>491052.42</v>
      </c>
      <c r="FL25" s="40">
        <v>442189.4</v>
      </c>
      <c r="FM25" s="40">
        <v>996746.59</v>
      </c>
      <c r="FN25" s="40">
        <v>1757195.47</v>
      </c>
      <c r="FO25" s="40">
        <v>809220.23</v>
      </c>
      <c r="FP25" s="40">
        <v>4994213.1900000004</v>
      </c>
      <c r="FQ25" s="40">
        <v>491114</v>
      </c>
      <c r="FR25" s="40">
        <v>1047024.23</v>
      </c>
      <c r="FS25" s="40">
        <v>542648.04</v>
      </c>
      <c r="FT25" s="40">
        <v>89793.78</v>
      </c>
      <c r="FU25" s="40">
        <v>122643.01</v>
      </c>
      <c r="FV25" s="40">
        <v>130244.77</v>
      </c>
      <c r="FW25" s="40">
        <v>164035</v>
      </c>
      <c r="FX25" s="40">
        <v>358003.51</v>
      </c>
      <c r="FY25" s="40">
        <v>97727.45</v>
      </c>
      <c r="FZ25" s="40">
        <v>33126.230000000003</v>
      </c>
      <c r="GA25" s="40">
        <v>1761089.11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4" si="3">SUM(E25:GG25)</f>
        <v>274285673.66000015</v>
      </c>
      <c r="GI25" s="3"/>
      <c r="GJ25" s="34"/>
    </row>
    <row r="26" spans="1:197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50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17691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0</v>
      </c>
      <c r="DH26" s="40">
        <v>904071</v>
      </c>
      <c r="DI26" s="40">
        <v>0</v>
      </c>
      <c r="DJ26" s="40">
        <v>0</v>
      </c>
      <c r="DK26" s="40">
        <v>0</v>
      </c>
      <c r="DL26" s="40">
        <v>52878</v>
      </c>
      <c r="DM26" s="40">
        <v>0</v>
      </c>
      <c r="DN26" s="40">
        <v>277532.53999999998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-1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351486.93</v>
      </c>
      <c r="EL26" s="40">
        <v>289709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112911.21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3"/>
        <v>2006328.68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4">E25-E26</f>
        <v>2353477.9500000002</v>
      </c>
      <c r="F27" s="24">
        <f t="shared" si="4"/>
        <v>9621964.7400000002</v>
      </c>
      <c r="G27" s="24">
        <f t="shared" si="4"/>
        <v>2123190.0499999998</v>
      </c>
      <c r="H27" s="24">
        <f t="shared" si="4"/>
        <v>6967312.7999999998</v>
      </c>
      <c r="I27" s="24">
        <f t="shared" si="4"/>
        <v>473989.47</v>
      </c>
      <c r="J27" s="24">
        <f t="shared" si="4"/>
        <v>369614.46</v>
      </c>
      <c r="K27" s="24">
        <f t="shared" si="4"/>
        <v>3003042.84</v>
      </c>
      <c r="L27" s="24">
        <f t="shared" si="4"/>
        <v>578010</v>
      </c>
      <c r="M27" s="24">
        <f t="shared" si="4"/>
        <v>104783.83</v>
      </c>
      <c r="N27" s="24">
        <f t="shared" si="4"/>
        <v>719351</v>
      </c>
      <c r="O27" s="24">
        <f t="shared" si="4"/>
        <v>744279.35</v>
      </c>
      <c r="P27" s="24">
        <f t="shared" si="4"/>
        <v>21873034.91</v>
      </c>
      <c r="Q27" s="24">
        <f t="shared" si="4"/>
        <v>6184305</v>
      </c>
      <c r="R27" s="24">
        <f t="shared" si="4"/>
        <v>68434.350000000006</v>
      </c>
      <c r="S27" s="24">
        <f t="shared" si="4"/>
        <v>8766445.0899999999</v>
      </c>
      <c r="T27" s="24">
        <f t="shared" si="4"/>
        <v>250585.81</v>
      </c>
      <c r="U27" s="24">
        <f t="shared" si="4"/>
        <v>790365.7</v>
      </c>
      <c r="V27" s="24">
        <f t="shared" si="4"/>
        <v>102334.11</v>
      </c>
      <c r="W27" s="24">
        <f t="shared" si="4"/>
        <v>26204.75</v>
      </c>
      <c r="X27" s="24">
        <f t="shared" si="4"/>
        <v>93345.17</v>
      </c>
      <c r="Y27" s="24">
        <f t="shared" si="4"/>
        <v>14171.54</v>
      </c>
      <c r="Z27" s="24">
        <f t="shared" si="4"/>
        <v>29754.04</v>
      </c>
      <c r="AA27" s="24">
        <f t="shared" si="4"/>
        <v>95930</v>
      </c>
      <c r="AB27" s="24">
        <f t="shared" si="4"/>
        <v>161986.81</v>
      </c>
      <c r="AC27" s="24">
        <f t="shared" si="4"/>
        <v>9249623.4399999995</v>
      </c>
      <c r="AD27" s="24">
        <f t="shared" si="4"/>
        <v>16071482</v>
      </c>
      <c r="AE27" s="24">
        <f t="shared" si="4"/>
        <v>343342.93</v>
      </c>
      <c r="AF27" s="24">
        <f t="shared" si="4"/>
        <v>234758.32</v>
      </c>
      <c r="AG27" s="24">
        <f t="shared" si="4"/>
        <v>159626.32</v>
      </c>
      <c r="AH27" s="24">
        <f t="shared" si="4"/>
        <v>82597.05</v>
      </c>
      <c r="AI27" s="24">
        <f t="shared" si="4"/>
        <v>749151.53</v>
      </c>
      <c r="AJ27" s="24">
        <f t="shared" si="4"/>
        <v>267102.7</v>
      </c>
      <c r="AK27" s="24">
        <f t="shared" si="4"/>
        <v>88170.76</v>
      </c>
      <c r="AL27" s="24">
        <f t="shared" si="4"/>
        <v>91735.22</v>
      </c>
      <c r="AM27" s="24">
        <f t="shared" si="4"/>
        <v>148642.23999999999</v>
      </c>
      <c r="AN27" s="24">
        <f t="shared" si="4"/>
        <v>179057.36</v>
      </c>
      <c r="AO27" s="24">
        <f t="shared" si="4"/>
        <v>89559.78</v>
      </c>
      <c r="AP27" s="24">
        <f t="shared" si="4"/>
        <v>135134.73000000001</v>
      </c>
      <c r="AQ27" s="24">
        <f t="shared" si="4"/>
        <v>936120.86</v>
      </c>
      <c r="AR27" s="24">
        <f t="shared" si="4"/>
        <v>29328877.68</v>
      </c>
      <c r="AS27" s="24">
        <f t="shared" si="4"/>
        <v>126621.34</v>
      </c>
      <c r="AT27" s="24">
        <f t="shared" si="4"/>
        <v>22802772.57</v>
      </c>
      <c r="AU27" s="24">
        <f t="shared" si="4"/>
        <v>2498506.2200000002</v>
      </c>
      <c r="AV27" s="24">
        <f t="shared" si="4"/>
        <v>978029.71</v>
      </c>
      <c r="AW27" s="24">
        <f t="shared" si="4"/>
        <v>75966</v>
      </c>
      <c r="AX27" s="24">
        <f t="shared" si="4"/>
        <v>230976.83</v>
      </c>
      <c r="AY27" s="24">
        <f t="shared" si="4"/>
        <v>88892.03</v>
      </c>
      <c r="AZ27" s="24">
        <f t="shared" si="4"/>
        <v>55595.8</v>
      </c>
      <c r="BA27" s="24">
        <f t="shared" si="4"/>
        <v>397584.3</v>
      </c>
      <c r="BB27" s="24">
        <f t="shared" si="4"/>
        <v>3135529.98</v>
      </c>
      <c r="BC27" s="24">
        <f t="shared" si="4"/>
        <v>3887472.59</v>
      </c>
      <c r="BD27" s="24">
        <f t="shared" si="4"/>
        <v>3494022</v>
      </c>
      <c r="BE27" s="24">
        <f t="shared" si="4"/>
        <v>4701176.5599999996</v>
      </c>
      <c r="BF27" s="24">
        <f t="shared" si="4"/>
        <v>263987.36</v>
      </c>
      <c r="BG27" s="24">
        <f t="shared" si="4"/>
        <v>556416.06999999995</v>
      </c>
      <c r="BH27" s="24">
        <f t="shared" si="4"/>
        <v>7972018.1399999997</v>
      </c>
      <c r="BI27" s="24">
        <f t="shared" si="4"/>
        <v>603138.80000000005</v>
      </c>
      <c r="BJ27" s="24">
        <f t="shared" si="4"/>
        <v>397127.11</v>
      </c>
      <c r="BK27" s="24">
        <f t="shared" si="4"/>
        <v>433794.11</v>
      </c>
      <c r="BL27" s="24">
        <f t="shared" si="4"/>
        <v>2356732.2200000002</v>
      </c>
      <c r="BM27" s="24">
        <f t="shared" si="4"/>
        <v>4350391</v>
      </c>
      <c r="BN27" s="24">
        <f t="shared" si="4"/>
        <v>91125.48</v>
      </c>
      <c r="BO27" s="24">
        <f t="shared" si="4"/>
        <v>231297.48</v>
      </c>
      <c r="BP27" s="24">
        <f t="shared" si="4"/>
        <v>691168.84</v>
      </c>
      <c r="BQ27" s="24">
        <f t="shared" ref="BQ27:EB27" si="5">BQ25-BQ26</f>
        <v>642020.28</v>
      </c>
      <c r="BR27" s="24">
        <f t="shared" si="5"/>
        <v>197795.86</v>
      </c>
      <c r="BS27" s="24">
        <f t="shared" si="5"/>
        <v>1728101.33</v>
      </c>
      <c r="BT27" s="24">
        <f t="shared" si="5"/>
        <v>1151381.17</v>
      </c>
      <c r="BU27" s="24">
        <f t="shared" si="5"/>
        <v>241976.58</v>
      </c>
      <c r="BV27" s="24">
        <f t="shared" si="5"/>
        <v>242321.55</v>
      </c>
      <c r="BW27" s="24">
        <f t="shared" si="5"/>
        <v>237011.46</v>
      </c>
      <c r="BX27" s="24">
        <f t="shared" si="5"/>
        <v>388569.18</v>
      </c>
      <c r="BY27" s="24">
        <f t="shared" si="5"/>
        <v>459738.25</v>
      </c>
      <c r="BZ27" s="24">
        <f t="shared" si="5"/>
        <v>2300.1999999999998</v>
      </c>
      <c r="CA27" s="24">
        <f t="shared" si="5"/>
        <v>250431.19</v>
      </c>
      <c r="CB27" s="24">
        <f t="shared" si="5"/>
        <v>25290.5</v>
      </c>
      <c r="CC27" s="24">
        <f t="shared" si="5"/>
        <v>13741.5</v>
      </c>
      <c r="CD27" s="24">
        <f t="shared" si="5"/>
        <v>23512795.84</v>
      </c>
      <c r="CE27" s="24">
        <f t="shared" si="5"/>
        <v>65151.34</v>
      </c>
      <c r="CF27" s="24">
        <f t="shared" si="5"/>
        <v>67925</v>
      </c>
      <c r="CG27" s="24">
        <f t="shared" si="5"/>
        <v>97754.14</v>
      </c>
      <c r="CH27" s="24">
        <f t="shared" si="5"/>
        <v>117971.87</v>
      </c>
      <c r="CI27" s="24">
        <f t="shared" si="5"/>
        <v>82290.289999999994</v>
      </c>
      <c r="CJ27" s="24">
        <f t="shared" si="5"/>
        <v>28169</v>
      </c>
      <c r="CK27" s="24">
        <f t="shared" si="5"/>
        <v>184842.5</v>
      </c>
      <c r="CL27" s="24">
        <f t="shared" si="5"/>
        <v>421232.18</v>
      </c>
      <c r="CM27" s="24">
        <f t="shared" si="5"/>
        <v>1632239</v>
      </c>
      <c r="CN27" s="24">
        <f t="shared" si="5"/>
        <v>602992.04</v>
      </c>
      <c r="CO27" s="24">
        <f t="shared" si="5"/>
        <v>516955.48</v>
      </c>
      <c r="CP27" s="24">
        <f t="shared" si="5"/>
        <v>8869359.8399999999</v>
      </c>
      <c r="CQ27" s="24">
        <f t="shared" si="5"/>
        <v>5242031</v>
      </c>
      <c r="CR27" s="24">
        <f t="shared" si="5"/>
        <v>266135.96000000002</v>
      </c>
      <c r="CS27" s="24">
        <f t="shared" si="5"/>
        <v>197576.87</v>
      </c>
      <c r="CT27" s="24">
        <f t="shared" si="5"/>
        <v>174819.06</v>
      </c>
      <c r="CU27" s="24">
        <f t="shared" si="5"/>
        <v>157417.01999999999</v>
      </c>
      <c r="CV27" s="24">
        <f t="shared" si="5"/>
        <v>73337.02</v>
      </c>
      <c r="CW27" s="24">
        <f t="shared" si="5"/>
        <v>48854.06</v>
      </c>
      <c r="CX27" s="24">
        <f t="shared" si="5"/>
        <v>35030.639999999999</v>
      </c>
      <c r="CY27" s="24">
        <f t="shared" si="5"/>
        <v>92579.23</v>
      </c>
      <c r="CZ27" s="24">
        <f t="shared" si="5"/>
        <v>146637.29</v>
      </c>
      <c r="DA27" s="24">
        <f t="shared" si="5"/>
        <v>116298.44</v>
      </c>
      <c r="DB27" s="24">
        <f t="shared" si="5"/>
        <v>399972.58</v>
      </c>
      <c r="DC27" s="24">
        <f t="shared" si="5"/>
        <v>101517.48</v>
      </c>
      <c r="DD27" s="24">
        <f t="shared" si="5"/>
        <v>110933.56</v>
      </c>
      <c r="DE27" s="24">
        <f t="shared" si="5"/>
        <v>150796.73000000001</v>
      </c>
      <c r="DF27" s="24">
        <f t="shared" si="5"/>
        <v>30027.93</v>
      </c>
      <c r="DG27" s="24">
        <f t="shared" si="5"/>
        <v>60737.41</v>
      </c>
      <c r="DH27" s="24">
        <f t="shared" si="5"/>
        <v>6041448.8899999997</v>
      </c>
      <c r="DI27" s="24">
        <f t="shared" si="5"/>
        <v>12515.04</v>
      </c>
      <c r="DJ27" s="24">
        <f t="shared" si="5"/>
        <v>684649.08</v>
      </c>
      <c r="DK27" s="24">
        <f t="shared" si="5"/>
        <v>1017445.57</v>
      </c>
      <c r="DL27" s="24">
        <f t="shared" si="5"/>
        <v>231640</v>
      </c>
      <c r="DM27" s="24">
        <f t="shared" si="5"/>
        <v>93574.99</v>
      </c>
      <c r="DN27" s="24">
        <f t="shared" si="5"/>
        <v>1494317.68</v>
      </c>
      <c r="DO27" s="24">
        <f t="shared" si="5"/>
        <v>200860.22</v>
      </c>
      <c r="DP27" s="24">
        <f t="shared" si="5"/>
        <v>391495.48</v>
      </c>
      <c r="DQ27" s="24">
        <f t="shared" si="5"/>
        <v>751708.3</v>
      </c>
      <c r="DR27" s="24">
        <f t="shared" si="5"/>
        <v>79149.11</v>
      </c>
      <c r="DS27" s="24">
        <f t="shared" si="5"/>
        <v>169567.1</v>
      </c>
      <c r="DT27" s="24">
        <f t="shared" si="5"/>
        <v>225606.58</v>
      </c>
      <c r="DU27" s="24">
        <f t="shared" si="5"/>
        <v>165791.41</v>
      </c>
      <c r="DV27" s="24">
        <f t="shared" si="5"/>
        <v>28685.06</v>
      </c>
      <c r="DW27" s="24">
        <f t="shared" si="5"/>
        <v>131518.49</v>
      </c>
      <c r="DX27" s="24">
        <f t="shared" si="5"/>
        <v>54301.15</v>
      </c>
      <c r="DY27" s="24">
        <f t="shared" si="5"/>
        <v>55212.49</v>
      </c>
      <c r="DZ27" s="24">
        <f t="shared" si="5"/>
        <v>20706.150000000001</v>
      </c>
      <c r="EA27" s="24">
        <f t="shared" si="5"/>
        <v>177649.16</v>
      </c>
      <c r="EB27" s="24">
        <f t="shared" si="5"/>
        <v>560673.80000000005</v>
      </c>
      <c r="EC27" s="24">
        <f t="shared" ref="EC27:GF27" si="6">EC25-EC26</f>
        <v>233840.84</v>
      </c>
      <c r="ED27" s="24">
        <f t="shared" si="6"/>
        <v>187367.52</v>
      </c>
      <c r="EE27" s="24">
        <f t="shared" si="6"/>
        <v>112595.4</v>
      </c>
      <c r="EF27" s="24">
        <f t="shared" si="6"/>
        <v>611794.80000000005</v>
      </c>
      <c r="EG27" s="24">
        <f t="shared" si="6"/>
        <v>42385</v>
      </c>
      <c r="EH27" s="24">
        <f t="shared" si="6"/>
        <v>150644.12</v>
      </c>
      <c r="EI27" s="24">
        <f t="shared" si="6"/>
        <v>163060.84</v>
      </c>
      <c r="EJ27" s="24">
        <f t="shared" si="6"/>
        <v>39114.15</v>
      </c>
      <c r="EK27" s="24">
        <f t="shared" si="6"/>
        <v>2395164.4899999998</v>
      </c>
      <c r="EL27" s="24">
        <f t="shared" si="6"/>
        <v>2586221.31</v>
      </c>
      <c r="EM27" s="24">
        <f t="shared" si="6"/>
        <v>178488.64</v>
      </c>
      <c r="EN27" s="24">
        <f t="shared" si="6"/>
        <v>148210.51999999999</v>
      </c>
      <c r="EO27" s="24">
        <f t="shared" si="6"/>
        <v>128681.05</v>
      </c>
      <c r="EP27" s="24">
        <f t="shared" si="6"/>
        <v>183638</v>
      </c>
      <c r="EQ27" s="24">
        <f t="shared" si="6"/>
        <v>100745.99</v>
      </c>
      <c r="ER27" s="24">
        <f t="shared" si="6"/>
        <v>142504.25</v>
      </c>
      <c r="ES27" s="24">
        <f t="shared" si="6"/>
        <v>812294.67</v>
      </c>
      <c r="ET27" s="24">
        <f t="shared" si="6"/>
        <v>154331.92000000001</v>
      </c>
      <c r="EU27" s="24">
        <f t="shared" si="6"/>
        <v>97435.05</v>
      </c>
      <c r="EV27" s="24">
        <f t="shared" si="6"/>
        <v>180950.1</v>
      </c>
      <c r="EW27" s="24">
        <f t="shared" si="6"/>
        <v>185243.62</v>
      </c>
      <c r="EX27" s="24">
        <f t="shared" si="6"/>
        <v>0</v>
      </c>
      <c r="EY27" s="24">
        <f t="shared" si="6"/>
        <v>102451.11</v>
      </c>
      <c r="EZ27" s="24">
        <f t="shared" si="6"/>
        <v>71580.39</v>
      </c>
      <c r="FA27" s="24">
        <f t="shared" si="6"/>
        <v>48158.53</v>
      </c>
      <c r="FB27" s="24">
        <f t="shared" si="6"/>
        <v>69485</v>
      </c>
      <c r="FC27" s="24">
        <f t="shared" si="6"/>
        <v>1161827.25</v>
      </c>
      <c r="FD27" s="24">
        <f t="shared" si="6"/>
        <v>251953.91</v>
      </c>
      <c r="FE27" s="24">
        <f t="shared" si="6"/>
        <v>825657.79</v>
      </c>
      <c r="FF27" s="24">
        <f t="shared" si="6"/>
        <v>256044.79999999999</v>
      </c>
      <c r="FG27" s="24">
        <f t="shared" si="6"/>
        <v>128577.31</v>
      </c>
      <c r="FH27" s="24">
        <f t="shared" si="6"/>
        <v>153291.60999999999</v>
      </c>
      <c r="FI27" s="24">
        <f t="shared" si="6"/>
        <v>76114.14</v>
      </c>
      <c r="FJ27" s="24">
        <f t="shared" si="6"/>
        <v>106609.60000000001</v>
      </c>
      <c r="FK27" s="24">
        <f t="shared" si="6"/>
        <v>491052.42</v>
      </c>
      <c r="FL27" s="24">
        <f t="shared" si="6"/>
        <v>442189.4</v>
      </c>
      <c r="FM27" s="24">
        <f t="shared" si="6"/>
        <v>996746.59</v>
      </c>
      <c r="FN27" s="24">
        <f t="shared" si="6"/>
        <v>1757195.47</v>
      </c>
      <c r="FO27" s="24">
        <f t="shared" si="6"/>
        <v>809220.23</v>
      </c>
      <c r="FP27" s="24">
        <f t="shared" si="6"/>
        <v>4994213.1900000004</v>
      </c>
      <c r="FQ27" s="24">
        <f t="shared" si="6"/>
        <v>491114</v>
      </c>
      <c r="FR27" s="24">
        <f t="shared" si="6"/>
        <v>1047024.23</v>
      </c>
      <c r="FS27" s="24">
        <f t="shared" si="6"/>
        <v>542648.04</v>
      </c>
      <c r="FT27" s="24">
        <f t="shared" si="6"/>
        <v>89793.78</v>
      </c>
      <c r="FU27" s="24">
        <f t="shared" si="6"/>
        <v>122643.01</v>
      </c>
      <c r="FV27" s="24">
        <f t="shared" si="6"/>
        <v>130244.77</v>
      </c>
      <c r="FW27" s="24">
        <f t="shared" si="6"/>
        <v>164035</v>
      </c>
      <c r="FX27" s="24">
        <f t="shared" si="6"/>
        <v>358003.51</v>
      </c>
      <c r="FY27" s="24">
        <f t="shared" si="6"/>
        <v>97727.45</v>
      </c>
      <c r="FZ27" s="24">
        <f t="shared" si="6"/>
        <v>33126.230000000003</v>
      </c>
      <c r="GA27" s="24">
        <f t="shared" si="6"/>
        <v>1761089.11</v>
      </c>
      <c r="GB27" s="24">
        <f t="shared" si="6"/>
        <v>0</v>
      </c>
      <c r="GC27" s="24">
        <f t="shared" si="6"/>
        <v>0</v>
      </c>
      <c r="GD27" s="24">
        <f t="shared" si="6"/>
        <v>0</v>
      </c>
      <c r="GE27" s="24">
        <f t="shared" si="6"/>
        <v>0</v>
      </c>
      <c r="GF27" s="24">
        <f t="shared" si="6"/>
        <v>0</v>
      </c>
      <c r="GG27" s="24">
        <f>GG25-GG26</f>
        <v>0</v>
      </c>
      <c r="GH27" s="19">
        <f t="shared" si="3"/>
        <v>272279344.98000014</v>
      </c>
      <c r="GJ27" s="34"/>
    </row>
    <row r="28" spans="1:197" ht="26.25">
      <c r="A28" s="41">
        <v>4</v>
      </c>
      <c r="B28" s="42" t="s">
        <v>541</v>
      </c>
      <c r="C28" s="41">
        <v>4</v>
      </c>
      <c r="E28" s="24">
        <f t="shared" ref="E28:BP30" si="7">+E9</f>
        <v>0</v>
      </c>
      <c r="F28" s="24">
        <f t="shared" si="7"/>
        <v>0</v>
      </c>
      <c r="G28" s="24">
        <f t="shared" si="7"/>
        <v>0</v>
      </c>
      <c r="H28" s="24">
        <f t="shared" si="7"/>
        <v>0</v>
      </c>
      <c r="I28" s="24">
        <f t="shared" si="7"/>
        <v>0</v>
      </c>
      <c r="J28" s="24">
        <f t="shared" si="7"/>
        <v>0</v>
      </c>
      <c r="K28" s="24">
        <f t="shared" si="7"/>
        <v>0</v>
      </c>
      <c r="L28" s="24">
        <f t="shared" si="7"/>
        <v>0</v>
      </c>
      <c r="M28" s="24">
        <f t="shared" si="7"/>
        <v>0</v>
      </c>
      <c r="N28" s="24">
        <f t="shared" si="7"/>
        <v>0</v>
      </c>
      <c r="O28" s="24">
        <f t="shared" si="7"/>
        <v>0</v>
      </c>
      <c r="P28" s="24">
        <f t="shared" si="7"/>
        <v>0</v>
      </c>
      <c r="Q28" s="24">
        <f t="shared" si="7"/>
        <v>0</v>
      </c>
      <c r="R28" s="24">
        <f t="shared" si="7"/>
        <v>0</v>
      </c>
      <c r="S28" s="24">
        <f t="shared" si="7"/>
        <v>0</v>
      </c>
      <c r="T28" s="24">
        <f t="shared" si="7"/>
        <v>0</v>
      </c>
      <c r="U28" s="24">
        <f t="shared" si="7"/>
        <v>0</v>
      </c>
      <c r="V28" s="24">
        <f t="shared" si="7"/>
        <v>0</v>
      </c>
      <c r="W28" s="24">
        <f t="shared" si="7"/>
        <v>0</v>
      </c>
      <c r="X28" s="24">
        <f t="shared" si="7"/>
        <v>0</v>
      </c>
      <c r="Y28" s="24">
        <f t="shared" si="7"/>
        <v>0</v>
      </c>
      <c r="Z28" s="24">
        <f t="shared" si="7"/>
        <v>0</v>
      </c>
      <c r="AA28" s="24">
        <f t="shared" si="7"/>
        <v>0</v>
      </c>
      <c r="AB28" s="24">
        <f t="shared" si="7"/>
        <v>0</v>
      </c>
      <c r="AC28" s="24">
        <f t="shared" si="7"/>
        <v>0</v>
      </c>
      <c r="AD28" s="24">
        <f t="shared" si="7"/>
        <v>0</v>
      </c>
      <c r="AE28" s="24">
        <f t="shared" si="7"/>
        <v>0</v>
      </c>
      <c r="AF28" s="24">
        <f t="shared" si="7"/>
        <v>0</v>
      </c>
      <c r="AG28" s="24">
        <f t="shared" si="7"/>
        <v>0</v>
      </c>
      <c r="AH28" s="24">
        <f t="shared" si="7"/>
        <v>0</v>
      </c>
      <c r="AI28" s="24">
        <f t="shared" si="7"/>
        <v>0</v>
      </c>
      <c r="AJ28" s="24">
        <f t="shared" si="7"/>
        <v>0</v>
      </c>
      <c r="AK28" s="24">
        <f t="shared" si="7"/>
        <v>0</v>
      </c>
      <c r="AL28" s="24">
        <f t="shared" si="7"/>
        <v>0</v>
      </c>
      <c r="AM28" s="24">
        <f t="shared" si="7"/>
        <v>0</v>
      </c>
      <c r="AN28" s="24">
        <f t="shared" si="7"/>
        <v>0</v>
      </c>
      <c r="AO28" s="24">
        <f t="shared" si="7"/>
        <v>0</v>
      </c>
      <c r="AP28" s="24">
        <f t="shared" si="7"/>
        <v>0</v>
      </c>
      <c r="AQ28" s="24">
        <f t="shared" si="7"/>
        <v>0</v>
      </c>
      <c r="AR28" s="24">
        <f t="shared" si="7"/>
        <v>0</v>
      </c>
      <c r="AS28" s="24">
        <f t="shared" si="7"/>
        <v>0</v>
      </c>
      <c r="AT28" s="24">
        <f t="shared" si="7"/>
        <v>0</v>
      </c>
      <c r="AU28" s="24">
        <f t="shared" si="7"/>
        <v>0</v>
      </c>
      <c r="AV28" s="24">
        <f t="shared" si="7"/>
        <v>0</v>
      </c>
      <c r="AW28" s="24">
        <f t="shared" si="7"/>
        <v>0</v>
      </c>
      <c r="AX28" s="24">
        <f t="shared" si="7"/>
        <v>0</v>
      </c>
      <c r="AY28" s="24">
        <f t="shared" si="7"/>
        <v>0</v>
      </c>
      <c r="AZ28" s="24">
        <f t="shared" si="7"/>
        <v>0</v>
      </c>
      <c r="BA28" s="24">
        <f t="shared" si="7"/>
        <v>0</v>
      </c>
      <c r="BB28" s="24">
        <f t="shared" si="7"/>
        <v>0</v>
      </c>
      <c r="BC28" s="24">
        <f t="shared" si="7"/>
        <v>0</v>
      </c>
      <c r="BD28" s="24">
        <f t="shared" si="7"/>
        <v>0</v>
      </c>
      <c r="BE28" s="24">
        <f t="shared" si="7"/>
        <v>0</v>
      </c>
      <c r="BF28" s="24">
        <f t="shared" si="7"/>
        <v>0</v>
      </c>
      <c r="BG28" s="24">
        <f t="shared" si="7"/>
        <v>0</v>
      </c>
      <c r="BH28" s="24">
        <f t="shared" si="7"/>
        <v>0</v>
      </c>
      <c r="BI28" s="24">
        <f t="shared" si="7"/>
        <v>0</v>
      </c>
      <c r="BJ28" s="24">
        <f t="shared" si="7"/>
        <v>0</v>
      </c>
      <c r="BK28" s="24">
        <f t="shared" si="7"/>
        <v>0</v>
      </c>
      <c r="BL28" s="24">
        <f t="shared" si="7"/>
        <v>0</v>
      </c>
      <c r="BM28" s="24">
        <f t="shared" si="7"/>
        <v>0</v>
      </c>
      <c r="BN28" s="24">
        <f t="shared" si="7"/>
        <v>0</v>
      </c>
      <c r="BO28" s="24">
        <f t="shared" si="7"/>
        <v>0</v>
      </c>
      <c r="BP28" s="24">
        <f t="shared" si="7"/>
        <v>0</v>
      </c>
      <c r="BQ28" s="24">
        <f t="shared" ref="BQ28:EB30" si="8">+BQ9</f>
        <v>0</v>
      </c>
      <c r="BR28" s="24">
        <f t="shared" si="8"/>
        <v>0</v>
      </c>
      <c r="BS28" s="24">
        <f t="shared" si="8"/>
        <v>0</v>
      </c>
      <c r="BT28" s="24">
        <f t="shared" si="8"/>
        <v>0</v>
      </c>
      <c r="BU28" s="24">
        <f t="shared" si="8"/>
        <v>0</v>
      </c>
      <c r="BV28" s="24">
        <f t="shared" si="8"/>
        <v>0</v>
      </c>
      <c r="BW28" s="24">
        <f t="shared" si="8"/>
        <v>0</v>
      </c>
      <c r="BX28" s="24">
        <f t="shared" si="8"/>
        <v>0</v>
      </c>
      <c r="BY28" s="24">
        <f t="shared" si="8"/>
        <v>0</v>
      </c>
      <c r="BZ28" s="24">
        <f t="shared" si="8"/>
        <v>0</v>
      </c>
      <c r="CA28" s="24">
        <f t="shared" si="8"/>
        <v>0</v>
      </c>
      <c r="CB28" s="24">
        <f t="shared" si="8"/>
        <v>0</v>
      </c>
      <c r="CC28" s="24">
        <f t="shared" si="8"/>
        <v>0</v>
      </c>
      <c r="CD28" s="24">
        <f t="shared" si="8"/>
        <v>0</v>
      </c>
      <c r="CE28" s="24">
        <f t="shared" si="8"/>
        <v>0</v>
      </c>
      <c r="CF28" s="24">
        <f t="shared" si="8"/>
        <v>0</v>
      </c>
      <c r="CG28" s="24">
        <f t="shared" si="8"/>
        <v>0</v>
      </c>
      <c r="CH28" s="24">
        <f t="shared" si="8"/>
        <v>0</v>
      </c>
      <c r="CI28" s="24">
        <f t="shared" si="8"/>
        <v>0</v>
      </c>
      <c r="CJ28" s="24">
        <f t="shared" si="8"/>
        <v>0</v>
      </c>
      <c r="CK28" s="24">
        <f t="shared" si="8"/>
        <v>0</v>
      </c>
      <c r="CL28" s="24">
        <f t="shared" si="8"/>
        <v>0</v>
      </c>
      <c r="CM28" s="24">
        <f t="shared" si="8"/>
        <v>0</v>
      </c>
      <c r="CN28" s="24">
        <f t="shared" si="8"/>
        <v>0</v>
      </c>
      <c r="CO28" s="24">
        <f t="shared" si="8"/>
        <v>0</v>
      </c>
      <c r="CP28" s="24">
        <f t="shared" si="8"/>
        <v>0</v>
      </c>
      <c r="CQ28" s="24">
        <f t="shared" si="8"/>
        <v>0</v>
      </c>
      <c r="CR28" s="24">
        <f t="shared" si="8"/>
        <v>0</v>
      </c>
      <c r="CS28" s="24">
        <f t="shared" si="8"/>
        <v>0</v>
      </c>
      <c r="CT28" s="24">
        <f t="shared" si="8"/>
        <v>0</v>
      </c>
      <c r="CU28" s="24">
        <f t="shared" si="8"/>
        <v>0</v>
      </c>
      <c r="CV28" s="24">
        <f t="shared" si="8"/>
        <v>0</v>
      </c>
      <c r="CW28" s="24">
        <f t="shared" si="8"/>
        <v>0</v>
      </c>
      <c r="CX28" s="24">
        <f t="shared" si="8"/>
        <v>0</v>
      </c>
      <c r="CY28" s="24">
        <f t="shared" si="8"/>
        <v>0</v>
      </c>
      <c r="CZ28" s="24">
        <f t="shared" si="8"/>
        <v>0</v>
      </c>
      <c r="DA28" s="24">
        <f t="shared" si="8"/>
        <v>0</v>
      </c>
      <c r="DB28" s="24">
        <f t="shared" si="8"/>
        <v>0</v>
      </c>
      <c r="DC28" s="24">
        <f t="shared" si="8"/>
        <v>0</v>
      </c>
      <c r="DD28" s="24">
        <f t="shared" si="8"/>
        <v>0</v>
      </c>
      <c r="DE28" s="24">
        <f t="shared" si="8"/>
        <v>0</v>
      </c>
      <c r="DF28" s="24">
        <f t="shared" si="8"/>
        <v>0</v>
      </c>
      <c r="DG28" s="24">
        <f t="shared" si="8"/>
        <v>0</v>
      </c>
      <c r="DH28" s="24">
        <f t="shared" si="8"/>
        <v>0</v>
      </c>
      <c r="DI28" s="24">
        <f t="shared" si="8"/>
        <v>0</v>
      </c>
      <c r="DJ28" s="24">
        <f t="shared" si="8"/>
        <v>0</v>
      </c>
      <c r="DK28" s="24">
        <f t="shared" si="8"/>
        <v>0</v>
      </c>
      <c r="DL28" s="24">
        <f t="shared" si="8"/>
        <v>0</v>
      </c>
      <c r="DM28" s="24">
        <f t="shared" si="8"/>
        <v>0</v>
      </c>
      <c r="DN28" s="24">
        <f t="shared" si="8"/>
        <v>0</v>
      </c>
      <c r="DO28" s="24">
        <f t="shared" si="8"/>
        <v>0</v>
      </c>
      <c r="DP28" s="24">
        <f t="shared" si="8"/>
        <v>0</v>
      </c>
      <c r="DQ28" s="24">
        <f t="shared" si="8"/>
        <v>0</v>
      </c>
      <c r="DR28" s="24">
        <f t="shared" si="8"/>
        <v>0</v>
      </c>
      <c r="DS28" s="24">
        <f t="shared" si="8"/>
        <v>0</v>
      </c>
      <c r="DT28" s="24">
        <f t="shared" si="8"/>
        <v>0</v>
      </c>
      <c r="DU28" s="24">
        <f t="shared" si="8"/>
        <v>0</v>
      </c>
      <c r="DV28" s="24">
        <f t="shared" si="8"/>
        <v>0</v>
      </c>
      <c r="DW28" s="24">
        <f t="shared" si="8"/>
        <v>0</v>
      </c>
      <c r="DX28" s="24">
        <f t="shared" si="8"/>
        <v>0</v>
      </c>
      <c r="DY28" s="24">
        <f t="shared" si="8"/>
        <v>0</v>
      </c>
      <c r="DZ28" s="24">
        <f t="shared" si="8"/>
        <v>0</v>
      </c>
      <c r="EA28" s="24">
        <f t="shared" si="8"/>
        <v>0</v>
      </c>
      <c r="EB28" s="24">
        <f t="shared" si="8"/>
        <v>0</v>
      </c>
      <c r="EC28" s="24">
        <f t="shared" ref="EC28:GF30" si="9">+EC9</f>
        <v>0</v>
      </c>
      <c r="ED28" s="24">
        <f t="shared" si="9"/>
        <v>0</v>
      </c>
      <c r="EE28" s="24">
        <f t="shared" si="9"/>
        <v>0</v>
      </c>
      <c r="EF28" s="24">
        <f t="shared" si="9"/>
        <v>0</v>
      </c>
      <c r="EG28" s="24">
        <f t="shared" si="9"/>
        <v>0</v>
      </c>
      <c r="EH28" s="24">
        <f t="shared" si="9"/>
        <v>0</v>
      </c>
      <c r="EI28" s="24">
        <f t="shared" si="9"/>
        <v>0</v>
      </c>
      <c r="EJ28" s="24">
        <f t="shared" si="9"/>
        <v>0</v>
      </c>
      <c r="EK28" s="24">
        <f t="shared" si="9"/>
        <v>0</v>
      </c>
      <c r="EL28" s="24">
        <f t="shared" si="9"/>
        <v>0</v>
      </c>
      <c r="EM28" s="24">
        <f t="shared" si="9"/>
        <v>0</v>
      </c>
      <c r="EN28" s="24">
        <f t="shared" si="9"/>
        <v>0</v>
      </c>
      <c r="EO28" s="24">
        <f t="shared" si="9"/>
        <v>0</v>
      </c>
      <c r="EP28" s="24">
        <f t="shared" si="9"/>
        <v>0</v>
      </c>
      <c r="EQ28" s="24">
        <f t="shared" si="9"/>
        <v>0</v>
      </c>
      <c r="ER28" s="24">
        <f t="shared" si="9"/>
        <v>0</v>
      </c>
      <c r="ES28" s="24">
        <f t="shared" si="9"/>
        <v>0</v>
      </c>
      <c r="ET28" s="24">
        <f t="shared" si="9"/>
        <v>0</v>
      </c>
      <c r="EU28" s="24">
        <f t="shared" si="9"/>
        <v>0</v>
      </c>
      <c r="EV28" s="24">
        <f t="shared" si="9"/>
        <v>0</v>
      </c>
      <c r="EW28" s="24">
        <f t="shared" si="9"/>
        <v>0</v>
      </c>
      <c r="EX28" s="24">
        <f t="shared" si="9"/>
        <v>0</v>
      </c>
      <c r="EY28" s="24">
        <f t="shared" si="9"/>
        <v>0</v>
      </c>
      <c r="EZ28" s="24">
        <f t="shared" si="9"/>
        <v>0</v>
      </c>
      <c r="FA28" s="24">
        <f t="shared" si="9"/>
        <v>0</v>
      </c>
      <c r="FB28" s="24">
        <f t="shared" si="9"/>
        <v>0</v>
      </c>
      <c r="FC28" s="24">
        <f t="shared" si="9"/>
        <v>0</v>
      </c>
      <c r="FD28" s="24">
        <f t="shared" si="9"/>
        <v>0</v>
      </c>
      <c r="FE28" s="24">
        <f t="shared" si="9"/>
        <v>0</v>
      </c>
      <c r="FF28" s="24">
        <f t="shared" si="9"/>
        <v>0</v>
      </c>
      <c r="FG28" s="24">
        <f t="shared" si="9"/>
        <v>0</v>
      </c>
      <c r="FH28" s="24">
        <f t="shared" si="9"/>
        <v>0</v>
      </c>
      <c r="FI28" s="24">
        <f t="shared" si="9"/>
        <v>0</v>
      </c>
      <c r="FJ28" s="24">
        <f t="shared" si="9"/>
        <v>0</v>
      </c>
      <c r="FK28" s="24">
        <f t="shared" si="9"/>
        <v>0</v>
      </c>
      <c r="FL28" s="24">
        <f t="shared" si="9"/>
        <v>0</v>
      </c>
      <c r="FM28" s="24">
        <f t="shared" si="9"/>
        <v>0</v>
      </c>
      <c r="FN28" s="24">
        <f t="shared" si="9"/>
        <v>0</v>
      </c>
      <c r="FO28" s="24">
        <f t="shared" si="9"/>
        <v>0</v>
      </c>
      <c r="FP28" s="24">
        <f t="shared" si="9"/>
        <v>0</v>
      </c>
      <c r="FQ28" s="24">
        <f t="shared" si="9"/>
        <v>0</v>
      </c>
      <c r="FR28" s="24">
        <f t="shared" si="9"/>
        <v>0</v>
      </c>
      <c r="FS28" s="24">
        <f t="shared" si="9"/>
        <v>0</v>
      </c>
      <c r="FT28" s="24">
        <f t="shared" si="9"/>
        <v>0</v>
      </c>
      <c r="FU28" s="24">
        <f t="shared" si="9"/>
        <v>0</v>
      </c>
      <c r="FV28" s="24">
        <f t="shared" si="9"/>
        <v>0</v>
      </c>
      <c r="FW28" s="24">
        <f t="shared" si="9"/>
        <v>0</v>
      </c>
      <c r="FX28" s="24">
        <f t="shared" si="9"/>
        <v>0</v>
      </c>
      <c r="FY28" s="24">
        <f t="shared" si="9"/>
        <v>0</v>
      </c>
      <c r="FZ28" s="24">
        <f t="shared" si="9"/>
        <v>0</v>
      </c>
      <c r="GA28" s="24">
        <f t="shared" si="9"/>
        <v>0</v>
      </c>
      <c r="GB28" s="24">
        <f t="shared" si="9"/>
        <v>0</v>
      </c>
      <c r="GC28" s="24">
        <f t="shared" ref="GC28:GD30" si="10">+GD9</f>
        <v>0</v>
      </c>
      <c r="GD28" s="24">
        <f t="shared" si="10"/>
        <v>0</v>
      </c>
      <c r="GE28" s="24">
        <f t="shared" si="9"/>
        <v>0</v>
      </c>
      <c r="GF28" s="24">
        <f t="shared" si="9"/>
        <v>0</v>
      </c>
      <c r="GG28" s="24">
        <f>+GG9</f>
        <v>0</v>
      </c>
      <c r="GH28" s="19">
        <f t="shared" si="3"/>
        <v>0</v>
      </c>
      <c r="GI28" s="19"/>
    </row>
    <row r="29" spans="1:197" ht="30">
      <c r="A29" s="43">
        <v>5</v>
      </c>
      <c r="B29" s="44" t="s">
        <v>542</v>
      </c>
      <c r="C29" s="16">
        <v>5</v>
      </c>
      <c r="E29" s="24">
        <f t="shared" si="7"/>
        <v>1812.2</v>
      </c>
      <c r="F29" s="24">
        <f t="shared" si="7"/>
        <v>7707.6</v>
      </c>
      <c r="G29" s="24">
        <f t="shared" si="7"/>
        <v>983</v>
      </c>
      <c r="H29" s="24">
        <f t="shared" si="7"/>
        <v>8148</v>
      </c>
      <c r="I29" s="24">
        <f t="shared" si="7"/>
        <v>1504</v>
      </c>
      <c r="J29" s="24">
        <f t="shared" si="7"/>
        <v>486</v>
      </c>
      <c r="K29" s="24">
        <f t="shared" si="7"/>
        <v>1513</v>
      </c>
      <c r="L29" s="24">
        <f t="shared" si="7"/>
        <v>673</v>
      </c>
      <c r="M29" s="24">
        <f t="shared" si="7"/>
        <v>402</v>
      </c>
      <c r="N29" s="24">
        <f t="shared" si="7"/>
        <v>481</v>
      </c>
      <c r="O29" s="24">
        <f t="shared" si="7"/>
        <v>314.7</v>
      </c>
      <c r="P29" s="24">
        <f t="shared" si="7"/>
        <v>10576</v>
      </c>
      <c r="Q29" s="24">
        <f t="shared" si="7"/>
        <v>3825</v>
      </c>
      <c r="R29" s="24">
        <f t="shared" si="7"/>
        <v>234</v>
      </c>
      <c r="S29" s="24">
        <f t="shared" si="7"/>
        <v>7117.3</v>
      </c>
      <c r="T29" s="24">
        <f t="shared" si="7"/>
        <v>539</v>
      </c>
      <c r="U29" s="24">
        <f t="shared" si="7"/>
        <v>1169</v>
      </c>
      <c r="V29" s="24">
        <f t="shared" si="7"/>
        <v>537.5</v>
      </c>
      <c r="W29" s="24">
        <f t="shared" si="7"/>
        <v>214</v>
      </c>
      <c r="X29" s="24">
        <f t="shared" si="7"/>
        <v>405</v>
      </c>
      <c r="Y29" s="24">
        <f t="shared" si="7"/>
        <v>116</v>
      </c>
      <c r="Z29" s="24">
        <f t="shared" si="7"/>
        <v>143</v>
      </c>
      <c r="AA29" s="24">
        <f t="shared" si="7"/>
        <v>225</v>
      </c>
      <c r="AB29" s="24">
        <f t="shared" si="7"/>
        <v>278</v>
      </c>
      <c r="AC29" s="24">
        <f t="shared" si="7"/>
        <v>11362</v>
      </c>
      <c r="AD29" s="24">
        <f t="shared" si="7"/>
        <v>12357</v>
      </c>
      <c r="AE29" s="24">
        <f t="shared" si="7"/>
        <v>418</v>
      </c>
      <c r="AF29" s="24">
        <f t="shared" si="7"/>
        <v>308</v>
      </c>
      <c r="AG29" s="24">
        <f t="shared" si="7"/>
        <v>475</v>
      </c>
      <c r="AH29" s="24">
        <f t="shared" si="7"/>
        <v>336</v>
      </c>
      <c r="AI29" s="24">
        <f t="shared" si="7"/>
        <v>1256</v>
      </c>
      <c r="AJ29" s="24">
        <f t="shared" si="7"/>
        <v>656</v>
      </c>
      <c r="AK29" s="24">
        <f t="shared" si="7"/>
        <v>245</v>
      </c>
      <c r="AL29" s="24">
        <f t="shared" si="7"/>
        <v>192</v>
      </c>
      <c r="AM29" s="24">
        <f t="shared" si="7"/>
        <v>425</v>
      </c>
      <c r="AN29" s="24">
        <f t="shared" si="7"/>
        <v>294</v>
      </c>
      <c r="AO29" s="24">
        <f t="shared" si="7"/>
        <v>350</v>
      </c>
      <c r="AP29" s="24">
        <f t="shared" si="7"/>
        <v>348</v>
      </c>
      <c r="AQ29" s="24">
        <f t="shared" si="7"/>
        <v>1939</v>
      </c>
      <c r="AR29" s="24">
        <f t="shared" si="7"/>
        <v>14061</v>
      </c>
      <c r="AS29" s="24">
        <f t="shared" si="7"/>
        <v>577</v>
      </c>
      <c r="AT29" s="24">
        <f t="shared" si="7"/>
        <v>20727.3</v>
      </c>
      <c r="AU29" s="24">
        <f t="shared" si="7"/>
        <v>2586.9</v>
      </c>
      <c r="AV29" s="24">
        <f t="shared" si="7"/>
        <v>1729</v>
      </c>
      <c r="AW29" s="24">
        <f t="shared" si="7"/>
        <v>2728</v>
      </c>
      <c r="AX29" s="24">
        <f t="shared" si="7"/>
        <v>547.4</v>
      </c>
      <c r="AY29" s="24">
        <f t="shared" si="7"/>
        <v>166</v>
      </c>
      <c r="AZ29" s="24">
        <f t="shared" si="7"/>
        <v>132</v>
      </c>
      <c r="BA29" s="24">
        <f t="shared" si="7"/>
        <v>892.6</v>
      </c>
      <c r="BB29" s="24">
        <f t="shared" si="7"/>
        <v>2479</v>
      </c>
      <c r="BC29" s="24">
        <f t="shared" si="7"/>
        <v>4019</v>
      </c>
      <c r="BD29" s="24">
        <f t="shared" si="7"/>
        <v>2936.1</v>
      </c>
      <c r="BE29" s="24">
        <f t="shared" si="7"/>
        <v>6488</v>
      </c>
      <c r="BF29" s="24">
        <f t="shared" si="7"/>
        <v>442</v>
      </c>
      <c r="BG29" s="24">
        <f t="shared" si="7"/>
        <v>686</v>
      </c>
      <c r="BH29" s="24">
        <f t="shared" si="7"/>
        <v>9538</v>
      </c>
      <c r="BI29" s="24">
        <f t="shared" si="7"/>
        <v>1066</v>
      </c>
      <c r="BJ29" s="24">
        <f t="shared" si="7"/>
        <v>664</v>
      </c>
      <c r="BK29" s="24">
        <f t="shared" si="7"/>
        <v>876</v>
      </c>
      <c r="BL29" s="24">
        <f t="shared" si="7"/>
        <v>2915</v>
      </c>
      <c r="BM29" s="24">
        <f t="shared" si="7"/>
        <v>5548</v>
      </c>
      <c r="BN29" s="24">
        <f t="shared" si="7"/>
        <v>301</v>
      </c>
      <c r="BO29" s="24">
        <f t="shared" si="7"/>
        <v>760.4</v>
      </c>
      <c r="BP29" s="24">
        <f t="shared" si="7"/>
        <v>1161</v>
      </c>
      <c r="BQ29" s="24">
        <f t="shared" si="8"/>
        <v>1258</v>
      </c>
      <c r="BR29" s="24">
        <f t="shared" si="8"/>
        <v>413.3</v>
      </c>
      <c r="BS29" s="24">
        <f t="shared" si="8"/>
        <v>1639.2</v>
      </c>
      <c r="BT29" s="24">
        <f t="shared" si="8"/>
        <v>2013.1</v>
      </c>
      <c r="BU29" s="24">
        <f t="shared" si="8"/>
        <v>357</v>
      </c>
      <c r="BV29" s="24">
        <f t="shared" si="8"/>
        <v>402</v>
      </c>
      <c r="BW29" s="24">
        <f t="shared" si="8"/>
        <v>258.60000000000002</v>
      </c>
      <c r="BX29" s="24">
        <f t="shared" si="8"/>
        <v>733</v>
      </c>
      <c r="BY29" s="24">
        <f t="shared" si="8"/>
        <v>853</v>
      </c>
      <c r="BZ29" s="24">
        <f t="shared" si="8"/>
        <v>74</v>
      </c>
      <c r="CA29" s="24">
        <f t="shared" si="8"/>
        <v>556</v>
      </c>
      <c r="CB29" s="24">
        <f t="shared" si="8"/>
        <v>82</v>
      </c>
      <c r="CC29" s="24">
        <f t="shared" si="8"/>
        <v>561.4</v>
      </c>
      <c r="CD29" s="24">
        <f t="shared" si="8"/>
        <v>23763</v>
      </c>
      <c r="CE29" s="24">
        <f t="shared" si="8"/>
        <v>480</v>
      </c>
      <c r="CF29" s="24">
        <f t="shared" si="8"/>
        <v>160</v>
      </c>
      <c r="CG29" s="24">
        <f t="shared" si="8"/>
        <v>378</v>
      </c>
      <c r="CH29" s="24">
        <f t="shared" si="8"/>
        <v>505</v>
      </c>
      <c r="CI29" s="24">
        <f t="shared" si="8"/>
        <v>204</v>
      </c>
      <c r="CJ29" s="24">
        <f t="shared" si="8"/>
        <v>236</v>
      </c>
      <c r="CK29" s="24">
        <f t="shared" si="8"/>
        <v>508</v>
      </c>
      <c r="CL29" s="24">
        <f t="shared" si="8"/>
        <v>399.5</v>
      </c>
      <c r="CM29" s="24">
        <f t="shared" si="8"/>
        <v>2308</v>
      </c>
      <c r="CN29" s="24">
        <f t="shared" si="8"/>
        <v>490</v>
      </c>
      <c r="CO29" s="24">
        <f t="shared" si="8"/>
        <v>661</v>
      </c>
      <c r="CP29" s="24">
        <f t="shared" si="8"/>
        <v>11327</v>
      </c>
      <c r="CQ29" s="24">
        <f t="shared" si="8"/>
        <v>5291</v>
      </c>
      <c r="CR29" s="24">
        <f t="shared" si="8"/>
        <v>593</v>
      </c>
      <c r="CS29" s="24">
        <f t="shared" si="8"/>
        <v>261</v>
      </c>
      <c r="CT29" s="24">
        <f t="shared" si="8"/>
        <v>275</v>
      </c>
      <c r="CU29" s="24">
        <f t="shared" si="8"/>
        <v>364.1</v>
      </c>
      <c r="CV29" s="24">
        <f t="shared" si="8"/>
        <v>138.19999999999999</v>
      </c>
      <c r="CW29" s="24">
        <f t="shared" si="8"/>
        <v>524.1</v>
      </c>
      <c r="CX29" s="24">
        <f t="shared" si="8"/>
        <v>340</v>
      </c>
      <c r="CY29" s="24">
        <f t="shared" si="8"/>
        <v>464</v>
      </c>
      <c r="CZ29" s="24">
        <f t="shared" si="8"/>
        <v>604</v>
      </c>
      <c r="DA29" s="24">
        <f t="shared" si="8"/>
        <v>353</v>
      </c>
      <c r="DB29" s="24">
        <f t="shared" si="8"/>
        <v>890.4</v>
      </c>
      <c r="DC29" s="24">
        <f t="shared" si="8"/>
        <v>323</v>
      </c>
      <c r="DD29" s="24">
        <f t="shared" si="8"/>
        <v>343</v>
      </c>
      <c r="DE29" s="24">
        <f t="shared" si="8"/>
        <v>444</v>
      </c>
      <c r="DF29" s="24">
        <f t="shared" si="8"/>
        <v>111</v>
      </c>
      <c r="DG29" s="24">
        <f t="shared" si="8"/>
        <v>221</v>
      </c>
      <c r="DH29" s="24">
        <f t="shared" si="8"/>
        <v>12011</v>
      </c>
      <c r="DI29" s="24">
        <f t="shared" si="8"/>
        <v>362.1</v>
      </c>
      <c r="DJ29" s="24">
        <f t="shared" si="8"/>
        <v>1541</v>
      </c>
      <c r="DK29" s="24">
        <f t="shared" si="8"/>
        <v>2223</v>
      </c>
      <c r="DL29" s="24">
        <f t="shared" si="8"/>
        <v>503.7</v>
      </c>
      <c r="DM29" s="24">
        <f t="shared" si="8"/>
        <v>231</v>
      </c>
      <c r="DN29" s="24">
        <f t="shared" si="8"/>
        <v>2441</v>
      </c>
      <c r="DO29" s="24">
        <f t="shared" si="8"/>
        <v>402</v>
      </c>
      <c r="DP29" s="24">
        <f t="shared" si="8"/>
        <v>786</v>
      </c>
      <c r="DQ29" s="24">
        <f t="shared" si="8"/>
        <v>1176.8</v>
      </c>
      <c r="DR29" s="24">
        <f t="shared" si="8"/>
        <v>152</v>
      </c>
      <c r="DS29" s="24">
        <f t="shared" si="8"/>
        <v>498</v>
      </c>
      <c r="DT29" s="24">
        <f t="shared" si="8"/>
        <v>330</v>
      </c>
      <c r="DU29" s="24">
        <f t="shared" si="8"/>
        <v>225</v>
      </c>
      <c r="DV29" s="24">
        <f t="shared" si="8"/>
        <v>59</v>
      </c>
      <c r="DW29" s="24">
        <f t="shared" si="8"/>
        <v>491</v>
      </c>
      <c r="DX29" s="24">
        <f t="shared" si="8"/>
        <v>102</v>
      </c>
      <c r="DY29" s="24">
        <f t="shared" si="8"/>
        <v>111</v>
      </c>
      <c r="DZ29" s="24">
        <f t="shared" si="8"/>
        <v>46</v>
      </c>
      <c r="EA29" s="24">
        <f t="shared" si="8"/>
        <v>324</v>
      </c>
      <c r="EB29" s="24">
        <f t="shared" si="8"/>
        <v>1369</v>
      </c>
      <c r="EC29" s="24">
        <f t="shared" si="9"/>
        <v>463</v>
      </c>
      <c r="ED29" s="24">
        <f t="shared" si="9"/>
        <v>574</v>
      </c>
      <c r="EE29" s="24">
        <f t="shared" si="9"/>
        <v>411</v>
      </c>
      <c r="EF29" s="24">
        <f t="shared" si="9"/>
        <v>685</v>
      </c>
      <c r="EG29" s="24">
        <f t="shared" si="9"/>
        <v>151</v>
      </c>
      <c r="EH29" s="24">
        <f t="shared" si="9"/>
        <v>403</v>
      </c>
      <c r="EI29" s="24">
        <f t="shared" si="9"/>
        <v>180</v>
      </c>
      <c r="EJ29" s="24">
        <f t="shared" si="9"/>
        <v>117.8</v>
      </c>
      <c r="EK29" s="24">
        <f t="shared" si="9"/>
        <v>1822.8</v>
      </c>
      <c r="EL29" s="24">
        <f t="shared" si="9"/>
        <v>5971.5</v>
      </c>
      <c r="EM29" s="24">
        <f t="shared" si="9"/>
        <v>548</v>
      </c>
      <c r="EN29" s="24">
        <f t="shared" si="9"/>
        <v>349.2</v>
      </c>
      <c r="EO29" s="24">
        <f t="shared" si="9"/>
        <v>350</v>
      </c>
      <c r="EP29" s="24">
        <f t="shared" si="9"/>
        <v>299</v>
      </c>
      <c r="EQ29" s="24">
        <f t="shared" si="9"/>
        <v>209</v>
      </c>
      <c r="ER29" s="24">
        <f t="shared" si="9"/>
        <v>230</v>
      </c>
      <c r="ES29" s="24">
        <f t="shared" si="9"/>
        <v>701</v>
      </c>
      <c r="ET29" s="24">
        <f t="shared" si="9"/>
        <v>393</v>
      </c>
      <c r="EU29" s="24">
        <f t="shared" si="9"/>
        <v>273</v>
      </c>
      <c r="EV29" s="24">
        <f t="shared" si="9"/>
        <v>380</v>
      </c>
      <c r="EW29" s="24">
        <f t="shared" si="9"/>
        <v>161</v>
      </c>
      <c r="EX29" s="24">
        <f t="shared" si="9"/>
        <v>0</v>
      </c>
      <c r="EY29" s="24">
        <f t="shared" si="9"/>
        <v>122</v>
      </c>
      <c r="EZ29" s="24">
        <f t="shared" si="9"/>
        <v>122</v>
      </c>
      <c r="FA29" s="24">
        <f t="shared" si="9"/>
        <v>103</v>
      </c>
      <c r="FB29" s="24">
        <f t="shared" si="9"/>
        <v>164</v>
      </c>
      <c r="FC29" s="24">
        <f t="shared" si="9"/>
        <v>1309</v>
      </c>
      <c r="FD29" s="24">
        <f t="shared" si="9"/>
        <v>410</v>
      </c>
      <c r="FE29" s="24">
        <f t="shared" si="9"/>
        <v>1781</v>
      </c>
      <c r="FF29" s="24">
        <f t="shared" si="9"/>
        <v>713</v>
      </c>
      <c r="FG29" s="24">
        <f t="shared" si="9"/>
        <v>480</v>
      </c>
      <c r="FH29" s="24">
        <f t="shared" si="9"/>
        <v>249</v>
      </c>
      <c r="FI29" s="24">
        <f t="shared" si="9"/>
        <v>235</v>
      </c>
      <c r="FJ29" s="24">
        <f t="shared" si="9"/>
        <v>484</v>
      </c>
      <c r="FK29" s="24">
        <f t="shared" si="9"/>
        <v>1012</v>
      </c>
      <c r="FL29" s="24">
        <f t="shared" si="9"/>
        <v>694</v>
      </c>
      <c r="FM29" s="24">
        <f t="shared" si="9"/>
        <v>2292</v>
      </c>
      <c r="FN29" s="24">
        <f t="shared" si="9"/>
        <v>2096</v>
      </c>
      <c r="FO29" s="24">
        <f t="shared" si="9"/>
        <v>1486</v>
      </c>
      <c r="FP29" s="24">
        <f t="shared" si="9"/>
        <v>3698.6</v>
      </c>
      <c r="FQ29" s="24">
        <f t="shared" si="9"/>
        <v>694</v>
      </c>
      <c r="FR29" s="24">
        <f t="shared" si="9"/>
        <v>1555</v>
      </c>
      <c r="FS29" s="24">
        <f t="shared" si="9"/>
        <v>1170</v>
      </c>
      <c r="FT29" s="24">
        <f t="shared" si="9"/>
        <v>365</v>
      </c>
      <c r="FU29" s="24">
        <f t="shared" si="9"/>
        <v>408</v>
      </c>
      <c r="FV29" s="24">
        <f t="shared" si="9"/>
        <v>372</v>
      </c>
      <c r="FW29" s="24">
        <f t="shared" si="9"/>
        <v>707</v>
      </c>
      <c r="FX29" s="24">
        <f t="shared" si="9"/>
        <v>996</v>
      </c>
      <c r="FY29" s="24">
        <f t="shared" si="9"/>
        <v>546</v>
      </c>
      <c r="FZ29" s="24">
        <f t="shared" si="9"/>
        <v>260</v>
      </c>
      <c r="GA29" s="24">
        <f t="shared" si="9"/>
        <v>1918.5</v>
      </c>
      <c r="GB29" s="24">
        <f t="shared" si="9"/>
        <v>0</v>
      </c>
      <c r="GC29" s="24">
        <f t="shared" si="10"/>
        <v>0</v>
      </c>
      <c r="GD29" s="24">
        <f t="shared" si="10"/>
        <v>0</v>
      </c>
      <c r="GE29" s="24">
        <f t="shared" si="9"/>
        <v>0</v>
      </c>
      <c r="GF29" s="24">
        <f t="shared" si="9"/>
        <v>0</v>
      </c>
      <c r="GG29" s="24">
        <f>+GG10</f>
        <v>0</v>
      </c>
      <c r="GH29" s="19">
        <f t="shared" si="3"/>
        <v>293049.89999999997</v>
      </c>
      <c r="GI29" s="19"/>
      <c r="GJ29" s="115" t="s">
        <v>692</v>
      </c>
      <c r="GK29" s="89" t="s">
        <v>693</v>
      </c>
      <c r="GL29" s="88"/>
      <c r="GM29" s="80"/>
      <c r="GN29" s="80"/>
      <c r="GO29" s="80"/>
    </row>
    <row r="30" spans="1:197" ht="26.25">
      <c r="A30" s="43">
        <v>6</v>
      </c>
      <c r="B30" s="45" t="s">
        <v>694</v>
      </c>
      <c r="C30" s="16">
        <v>6</v>
      </c>
      <c r="E30" s="24">
        <f t="shared" si="7"/>
        <v>126</v>
      </c>
      <c r="F30" s="24">
        <f t="shared" si="7"/>
        <v>153</v>
      </c>
      <c r="G30" s="24">
        <f t="shared" si="7"/>
        <v>129</v>
      </c>
      <c r="H30" s="24">
        <f t="shared" si="7"/>
        <v>112</v>
      </c>
      <c r="I30" s="24">
        <f t="shared" si="7"/>
        <v>110</v>
      </c>
      <c r="J30" s="24">
        <f t="shared" si="7"/>
        <v>118</v>
      </c>
      <c r="K30" s="24">
        <f t="shared" si="7"/>
        <v>131</v>
      </c>
      <c r="L30" s="24">
        <f t="shared" si="7"/>
        <v>127</v>
      </c>
      <c r="M30" s="24">
        <f t="shared" si="7"/>
        <v>107</v>
      </c>
      <c r="N30" s="24">
        <f t="shared" si="7"/>
        <v>127</v>
      </c>
      <c r="O30" s="24">
        <f t="shared" si="7"/>
        <v>122</v>
      </c>
      <c r="P30" s="24">
        <f t="shared" si="7"/>
        <v>126</v>
      </c>
      <c r="Q30" s="24">
        <f t="shared" si="7"/>
        <v>127</v>
      </c>
      <c r="R30" s="24">
        <f t="shared" si="7"/>
        <v>117</v>
      </c>
      <c r="S30" s="24">
        <f t="shared" si="7"/>
        <v>126</v>
      </c>
      <c r="T30" s="24">
        <f t="shared" si="7"/>
        <v>119</v>
      </c>
      <c r="U30" s="24">
        <f t="shared" si="7"/>
        <v>121</v>
      </c>
      <c r="V30" s="24">
        <f t="shared" si="7"/>
        <v>110</v>
      </c>
      <c r="W30" s="24">
        <f t="shared" si="7"/>
        <v>111</v>
      </c>
      <c r="X30" s="24">
        <f t="shared" si="7"/>
        <v>112</v>
      </c>
      <c r="Y30" s="24">
        <f t="shared" si="7"/>
        <v>109</v>
      </c>
      <c r="Z30" s="24">
        <f t="shared" si="7"/>
        <v>109</v>
      </c>
      <c r="AA30" s="24">
        <f t="shared" si="7"/>
        <v>109</v>
      </c>
      <c r="AB30" s="24">
        <f t="shared" si="7"/>
        <v>113</v>
      </c>
      <c r="AC30" s="24">
        <f t="shared" si="7"/>
        <v>131</v>
      </c>
      <c r="AD30" s="24">
        <f t="shared" si="7"/>
        <v>129</v>
      </c>
      <c r="AE30" s="24">
        <f t="shared" si="7"/>
        <v>123</v>
      </c>
      <c r="AF30" s="24">
        <f t="shared" si="7"/>
        <v>116</v>
      </c>
      <c r="AG30" s="24">
        <f t="shared" si="7"/>
        <v>123</v>
      </c>
      <c r="AH30" s="24">
        <f t="shared" si="7"/>
        <v>113</v>
      </c>
      <c r="AI30" s="24">
        <f t="shared" si="7"/>
        <v>124</v>
      </c>
      <c r="AJ30" s="24">
        <f t="shared" si="7"/>
        <v>108</v>
      </c>
      <c r="AK30" s="24">
        <f t="shared" si="7"/>
        <v>108</v>
      </c>
      <c r="AL30" s="24">
        <f t="shared" si="7"/>
        <v>109</v>
      </c>
      <c r="AM30" s="24">
        <f t="shared" si="7"/>
        <v>146</v>
      </c>
      <c r="AN30" s="24">
        <f t="shared" si="7"/>
        <v>143</v>
      </c>
      <c r="AO30" s="24">
        <f t="shared" si="7"/>
        <v>109</v>
      </c>
      <c r="AP30" s="24">
        <f t="shared" si="7"/>
        <v>101</v>
      </c>
      <c r="AQ30" s="24">
        <f t="shared" si="7"/>
        <v>118</v>
      </c>
      <c r="AR30" s="24">
        <f t="shared" si="7"/>
        <v>125</v>
      </c>
      <c r="AS30" s="24">
        <f t="shared" si="7"/>
        <v>105</v>
      </c>
      <c r="AT30" s="24">
        <f t="shared" si="7"/>
        <v>128</v>
      </c>
      <c r="AU30" s="24">
        <f t="shared" si="7"/>
        <v>120</v>
      </c>
      <c r="AV30" s="24">
        <f t="shared" si="7"/>
        <v>123</v>
      </c>
      <c r="AW30" s="24">
        <f t="shared" si="7"/>
        <v>108</v>
      </c>
      <c r="AX30" s="24">
        <f t="shared" si="7"/>
        <v>105</v>
      </c>
      <c r="AY30" s="24">
        <f t="shared" si="7"/>
        <v>112</v>
      </c>
      <c r="AZ30" s="24">
        <f t="shared" si="7"/>
        <v>110</v>
      </c>
      <c r="BA30" s="24">
        <f t="shared" si="7"/>
        <v>106</v>
      </c>
      <c r="BB30" s="24">
        <f t="shared" si="7"/>
        <v>124</v>
      </c>
      <c r="BC30" s="24">
        <f t="shared" si="7"/>
        <v>121</v>
      </c>
      <c r="BD30" s="24">
        <f t="shared" si="7"/>
        <v>123</v>
      </c>
      <c r="BE30" s="24">
        <f t="shared" si="7"/>
        <v>122</v>
      </c>
      <c r="BF30" s="24">
        <f t="shared" si="7"/>
        <v>122</v>
      </c>
      <c r="BG30" s="24">
        <f t="shared" si="7"/>
        <v>118</v>
      </c>
      <c r="BH30" s="24">
        <f t="shared" si="7"/>
        <v>126</v>
      </c>
      <c r="BI30" s="24">
        <f t="shared" si="7"/>
        <v>115</v>
      </c>
      <c r="BJ30" s="24">
        <f t="shared" si="7"/>
        <v>107</v>
      </c>
      <c r="BK30" s="24">
        <f t="shared" si="7"/>
        <v>112</v>
      </c>
      <c r="BL30" s="24">
        <f t="shared" si="7"/>
        <v>118</v>
      </c>
      <c r="BM30" s="24">
        <f t="shared" si="7"/>
        <v>130</v>
      </c>
      <c r="BN30" s="24">
        <f t="shared" si="7"/>
        <v>127</v>
      </c>
      <c r="BO30" s="24">
        <f t="shared" si="7"/>
        <v>117</v>
      </c>
      <c r="BP30" s="24">
        <f t="shared" si="7"/>
        <v>117</v>
      </c>
      <c r="BQ30" s="24">
        <f t="shared" si="8"/>
        <v>106</v>
      </c>
      <c r="BR30" s="24">
        <f t="shared" si="8"/>
        <v>108</v>
      </c>
      <c r="BS30" s="24">
        <f t="shared" si="8"/>
        <v>124</v>
      </c>
      <c r="BT30" s="24">
        <f t="shared" si="8"/>
        <v>110</v>
      </c>
      <c r="BU30" s="24">
        <f t="shared" si="8"/>
        <v>106</v>
      </c>
      <c r="BV30" s="24">
        <f t="shared" si="8"/>
        <v>109</v>
      </c>
      <c r="BW30" s="24">
        <f t="shared" si="8"/>
        <v>107</v>
      </c>
      <c r="BX30" s="24">
        <f t="shared" si="8"/>
        <v>142</v>
      </c>
      <c r="BY30" s="24">
        <f t="shared" si="8"/>
        <v>122</v>
      </c>
      <c r="BZ30" s="24">
        <f t="shared" si="8"/>
        <v>104</v>
      </c>
      <c r="CA30" s="24">
        <f t="shared" si="8"/>
        <v>104</v>
      </c>
      <c r="CB30" s="24">
        <f t="shared" si="8"/>
        <v>93</v>
      </c>
      <c r="CC30" s="24">
        <f t="shared" si="8"/>
        <v>106</v>
      </c>
      <c r="CD30" s="24">
        <f t="shared" si="8"/>
        <v>130</v>
      </c>
      <c r="CE30" s="24">
        <f t="shared" si="8"/>
        <v>130</v>
      </c>
      <c r="CF30" s="24">
        <f t="shared" si="8"/>
        <v>147</v>
      </c>
      <c r="CG30" s="24">
        <f t="shared" si="8"/>
        <v>129</v>
      </c>
      <c r="CH30" s="24">
        <f t="shared" si="8"/>
        <v>112</v>
      </c>
      <c r="CI30" s="24">
        <f t="shared" si="8"/>
        <v>125</v>
      </c>
      <c r="CJ30" s="24">
        <f t="shared" si="8"/>
        <v>139</v>
      </c>
      <c r="CK30" s="24">
        <f t="shared" si="8"/>
        <v>112</v>
      </c>
      <c r="CL30" s="24">
        <f t="shared" si="8"/>
        <v>120</v>
      </c>
      <c r="CM30" s="24">
        <f t="shared" si="8"/>
        <v>125</v>
      </c>
      <c r="CN30" s="24">
        <f t="shared" si="8"/>
        <v>126</v>
      </c>
      <c r="CO30" s="24">
        <f t="shared" si="8"/>
        <v>125</v>
      </c>
      <c r="CP30" s="24">
        <f t="shared" si="8"/>
        <v>134</v>
      </c>
      <c r="CQ30" s="24">
        <f t="shared" si="8"/>
        <v>128</v>
      </c>
      <c r="CR30" s="24">
        <f t="shared" si="8"/>
        <v>129</v>
      </c>
      <c r="CS30" s="24">
        <f t="shared" si="8"/>
        <v>118</v>
      </c>
      <c r="CT30" s="24">
        <f t="shared" si="8"/>
        <v>106</v>
      </c>
      <c r="CU30" s="24">
        <f t="shared" si="8"/>
        <v>104</v>
      </c>
      <c r="CV30" s="24">
        <f t="shared" si="8"/>
        <v>108</v>
      </c>
      <c r="CW30" s="24">
        <f t="shared" si="8"/>
        <v>102</v>
      </c>
      <c r="CX30" s="24">
        <f t="shared" si="8"/>
        <v>116</v>
      </c>
      <c r="CY30" s="24">
        <f t="shared" si="8"/>
        <v>108</v>
      </c>
      <c r="CZ30" s="24">
        <f t="shared" si="8"/>
        <v>111</v>
      </c>
      <c r="DA30" s="24">
        <f t="shared" si="8"/>
        <v>107</v>
      </c>
      <c r="DB30" s="24">
        <f t="shared" si="8"/>
        <v>112</v>
      </c>
      <c r="DC30" s="24">
        <f t="shared" si="8"/>
        <v>111</v>
      </c>
      <c r="DD30" s="24">
        <f t="shared" si="8"/>
        <v>125</v>
      </c>
      <c r="DE30" s="24">
        <f t="shared" si="8"/>
        <v>125</v>
      </c>
      <c r="DF30" s="24">
        <f t="shared" si="8"/>
        <v>107</v>
      </c>
      <c r="DG30" s="24">
        <f t="shared" si="8"/>
        <v>110</v>
      </c>
      <c r="DH30" s="24">
        <f t="shared" si="8"/>
        <v>125</v>
      </c>
      <c r="DI30" s="24">
        <f t="shared" si="8"/>
        <v>107</v>
      </c>
      <c r="DJ30" s="24">
        <f t="shared" si="8"/>
        <v>122</v>
      </c>
      <c r="DK30" s="24">
        <f t="shared" si="8"/>
        <v>126</v>
      </c>
      <c r="DL30" s="24">
        <f t="shared" si="8"/>
        <v>125</v>
      </c>
      <c r="DM30" s="24">
        <f t="shared" si="8"/>
        <v>118</v>
      </c>
      <c r="DN30" s="24">
        <f t="shared" si="8"/>
        <v>126</v>
      </c>
      <c r="DO30" s="24">
        <f t="shared" si="8"/>
        <v>114</v>
      </c>
      <c r="DP30" s="24">
        <f t="shared" si="8"/>
        <v>126</v>
      </c>
      <c r="DQ30" s="24">
        <f t="shared" si="8"/>
        <v>128</v>
      </c>
      <c r="DR30" s="24">
        <f t="shared" si="8"/>
        <v>106</v>
      </c>
      <c r="DS30" s="24">
        <f t="shared" si="8"/>
        <v>112</v>
      </c>
      <c r="DT30" s="24">
        <f t="shared" si="8"/>
        <v>109</v>
      </c>
      <c r="DU30" s="24">
        <f t="shared" si="8"/>
        <v>109</v>
      </c>
      <c r="DV30" s="24">
        <f t="shared" si="8"/>
        <v>106</v>
      </c>
      <c r="DW30" s="24">
        <f t="shared" si="8"/>
        <v>125</v>
      </c>
      <c r="DX30" s="24">
        <f t="shared" si="8"/>
        <v>107</v>
      </c>
      <c r="DY30" s="24">
        <f t="shared" si="8"/>
        <v>107</v>
      </c>
      <c r="DZ30" s="24">
        <f t="shared" si="8"/>
        <v>120</v>
      </c>
      <c r="EA30" s="24">
        <f t="shared" si="8"/>
        <v>116</v>
      </c>
      <c r="EB30" s="24">
        <f t="shared" si="8"/>
        <v>128</v>
      </c>
      <c r="EC30" s="24">
        <f t="shared" si="9"/>
        <v>114</v>
      </c>
      <c r="ED30" s="24">
        <f t="shared" si="9"/>
        <v>123</v>
      </c>
      <c r="EE30" s="24">
        <f t="shared" si="9"/>
        <v>119</v>
      </c>
      <c r="EF30" s="24">
        <f t="shared" si="9"/>
        <v>122</v>
      </c>
      <c r="EG30" s="24">
        <f t="shared" si="9"/>
        <v>120</v>
      </c>
      <c r="EH30" s="24">
        <f t="shared" si="9"/>
        <v>112</v>
      </c>
      <c r="EI30" s="24">
        <f t="shared" si="9"/>
        <v>108</v>
      </c>
      <c r="EJ30" s="24">
        <f t="shared" si="9"/>
        <v>108</v>
      </c>
      <c r="EK30" s="24">
        <f t="shared" si="9"/>
        <v>104</v>
      </c>
      <c r="EL30" s="24">
        <f t="shared" si="9"/>
        <v>112</v>
      </c>
      <c r="EM30" s="24">
        <f t="shared" si="9"/>
        <v>110</v>
      </c>
      <c r="EN30" s="24">
        <f t="shared" si="9"/>
        <v>112</v>
      </c>
      <c r="EO30" s="24">
        <f t="shared" si="9"/>
        <v>103</v>
      </c>
      <c r="EP30" s="24">
        <f t="shared" si="9"/>
        <v>110</v>
      </c>
      <c r="EQ30" s="24">
        <f t="shared" si="9"/>
        <v>111</v>
      </c>
      <c r="ER30" s="24">
        <f t="shared" si="9"/>
        <v>108</v>
      </c>
      <c r="ES30" s="24">
        <f t="shared" si="9"/>
        <v>122</v>
      </c>
      <c r="ET30" s="24">
        <f t="shared" si="9"/>
        <v>105</v>
      </c>
      <c r="EU30" s="24">
        <f t="shared" si="9"/>
        <v>125</v>
      </c>
      <c r="EV30" s="24">
        <f t="shared" si="9"/>
        <v>102</v>
      </c>
      <c r="EW30" s="24">
        <f t="shared" si="9"/>
        <v>110</v>
      </c>
      <c r="EX30" s="24">
        <f t="shared" si="9"/>
        <v>0</v>
      </c>
      <c r="EY30" s="24">
        <f t="shared" si="9"/>
        <v>128</v>
      </c>
      <c r="EZ30" s="24">
        <f t="shared" si="9"/>
        <v>117</v>
      </c>
      <c r="FA30" s="24">
        <f t="shared" si="9"/>
        <v>117</v>
      </c>
      <c r="FB30" s="24">
        <f t="shared" si="9"/>
        <v>164</v>
      </c>
      <c r="FC30" s="24">
        <f t="shared" si="9"/>
        <v>124</v>
      </c>
      <c r="FD30" s="24">
        <f t="shared" si="9"/>
        <v>101</v>
      </c>
      <c r="FE30" s="24">
        <f t="shared" si="9"/>
        <v>135</v>
      </c>
      <c r="FF30" s="24">
        <f t="shared" si="9"/>
        <v>115</v>
      </c>
      <c r="FG30" s="24">
        <f t="shared" si="9"/>
        <v>111</v>
      </c>
      <c r="FH30" s="24">
        <f t="shared" si="9"/>
        <v>112</v>
      </c>
      <c r="FI30" s="24">
        <f t="shared" si="9"/>
        <v>111</v>
      </c>
      <c r="FJ30" s="24">
        <f t="shared" si="9"/>
        <v>119</v>
      </c>
      <c r="FK30" s="24">
        <f t="shared" si="9"/>
        <v>114</v>
      </c>
      <c r="FL30" s="24">
        <f t="shared" si="9"/>
        <v>128</v>
      </c>
      <c r="FM30" s="24">
        <f t="shared" si="9"/>
        <v>128</v>
      </c>
      <c r="FN30" s="24">
        <f t="shared" si="9"/>
        <v>128</v>
      </c>
      <c r="FO30" s="24">
        <f t="shared" si="9"/>
        <v>126</v>
      </c>
      <c r="FP30" s="24">
        <f t="shared" si="9"/>
        <v>127</v>
      </c>
      <c r="FQ30" s="24">
        <f t="shared" si="9"/>
        <v>120</v>
      </c>
      <c r="FR30" s="24">
        <f t="shared" si="9"/>
        <v>131</v>
      </c>
      <c r="FS30" s="24">
        <f t="shared" si="9"/>
        <v>131</v>
      </c>
      <c r="FT30" s="24">
        <f t="shared" si="9"/>
        <v>106</v>
      </c>
      <c r="FU30" s="24">
        <f t="shared" si="9"/>
        <v>114</v>
      </c>
      <c r="FV30" s="24">
        <f t="shared" si="9"/>
        <v>127</v>
      </c>
      <c r="FW30" s="24">
        <f t="shared" si="9"/>
        <v>119</v>
      </c>
      <c r="FX30" s="24">
        <f t="shared" si="9"/>
        <v>115</v>
      </c>
      <c r="FY30" s="24">
        <f t="shared" si="9"/>
        <v>124</v>
      </c>
      <c r="FZ30" s="24">
        <f t="shared" si="9"/>
        <v>117</v>
      </c>
      <c r="GA30" s="24">
        <f t="shared" si="9"/>
        <v>123</v>
      </c>
      <c r="GB30" s="24">
        <f t="shared" si="9"/>
        <v>0</v>
      </c>
      <c r="GC30" s="24">
        <f t="shared" si="10"/>
        <v>0</v>
      </c>
      <c r="GD30" s="24">
        <f t="shared" si="10"/>
        <v>0</v>
      </c>
      <c r="GE30" s="24">
        <f t="shared" si="9"/>
        <v>0</v>
      </c>
      <c r="GF30" s="24">
        <f t="shared" si="9"/>
        <v>0</v>
      </c>
      <c r="GG30" s="24">
        <f>+GG11</f>
        <v>0</v>
      </c>
      <c r="GH30" s="19">
        <f t="shared" si="3"/>
        <v>20989</v>
      </c>
      <c r="GI30" s="23"/>
      <c r="GJ30" s="116" t="s">
        <v>695</v>
      </c>
      <c r="GK30" s="117">
        <v>234312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1">ROUND(E29*E30,2)</f>
        <v>228337.2</v>
      </c>
      <c r="F31" s="24">
        <f t="shared" si="11"/>
        <v>1179262.8</v>
      </c>
      <c r="G31" s="24">
        <f t="shared" si="11"/>
        <v>126807</v>
      </c>
      <c r="H31" s="24">
        <f t="shared" si="11"/>
        <v>912576</v>
      </c>
      <c r="I31" s="24">
        <f t="shared" si="11"/>
        <v>165440</v>
      </c>
      <c r="J31" s="24">
        <f t="shared" si="11"/>
        <v>57348</v>
      </c>
      <c r="K31" s="24">
        <f t="shared" si="11"/>
        <v>198203</v>
      </c>
      <c r="L31" s="24">
        <f t="shared" si="11"/>
        <v>85471</v>
      </c>
      <c r="M31" s="24">
        <f t="shared" si="11"/>
        <v>43014</v>
      </c>
      <c r="N31" s="24">
        <f t="shared" si="11"/>
        <v>61087</v>
      </c>
      <c r="O31" s="24">
        <f t="shared" si="11"/>
        <v>38393.4</v>
      </c>
      <c r="P31" s="24">
        <f t="shared" si="11"/>
        <v>1332576</v>
      </c>
      <c r="Q31" s="24">
        <f t="shared" si="11"/>
        <v>485775</v>
      </c>
      <c r="R31" s="24">
        <f t="shared" si="11"/>
        <v>27378</v>
      </c>
      <c r="S31" s="24">
        <f t="shared" si="11"/>
        <v>896779.8</v>
      </c>
      <c r="T31" s="24">
        <f t="shared" si="11"/>
        <v>64141</v>
      </c>
      <c r="U31" s="24">
        <f t="shared" si="11"/>
        <v>141449</v>
      </c>
      <c r="V31" s="24">
        <f t="shared" si="11"/>
        <v>59125</v>
      </c>
      <c r="W31" s="24">
        <f t="shared" si="11"/>
        <v>23754</v>
      </c>
      <c r="X31" s="24">
        <f t="shared" si="11"/>
        <v>45360</v>
      </c>
      <c r="Y31" s="24">
        <f t="shared" si="11"/>
        <v>12644</v>
      </c>
      <c r="Z31" s="24">
        <f t="shared" si="11"/>
        <v>15587</v>
      </c>
      <c r="AA31" s="24">
        <f t="shared" si="11"/>
        <v>24525</v>
      </c>
      <c r="AB31" s="24">
        <f t="shared" si="11"/>
        <v>31414</v>
      </c>
      <c r="AC31" s="24">
        <f t="shared" si="11"/>
        <v>1488422</v>
      </c>
      <c r="AD31" s="24">
        <f t="shared" si="11"/>
        <v>1594053</v>
      </c>
      <c r="AE31" s="24">
        <f t="shared" si="11"/>
        <v>51414</v>
      </c>
      <c r="AF31" s="24">
        <f t="shared" si="11"/>
        <v>35728</v>
      </c>
      <c r="AG31" s="24">
        <f t="shared" si="11"/>
        <v>58425</v>
      </c>
      <c r="AH31" s="24">
        <f t="shared" si="11"/>
        <v>37968</v>
      </c>
      <c r="AI31" s="24">
        <f t="shared" si="11"/>
        <v>155744</v>
      </c>
      <c r="AJ31" s="24">
        <f t="shared" si="11"/>
        <v>70848</v>
      </c>
      <c r="AK31" s="24">
        <f t="shared" si="11"/>
        <v>26460</v>
      </c>
      <c r="AL31" s="24">
        <f t="shared" si="11"/>
        <v>20928</v>
      </c>
      <c r="AM31" s="24">
        <f t="shared" si="11"/>
        <v>62050</v>
      </c>
      <c r="AN31" s="24">
        <f t="shared" si="11"/>
        <v>42042</v>
      </c>
      <c r="AO31" s="24">
        <f t="shared" si="11"/>
        <v>38150</v>
      </c>
      <c r="AP31" s="24">
        <f t="shared" si="11"/>
        <v>35148</v>
      </c>
      <c r="AQ31" s="24">
        <f t="shared" si="11"/>
        <v>228802</v>
      </c>
      <c r="AR31" s="24">
        <f t="shared" si="11"/>
        <v>1757625</v>
      </c>
      <c r="AS31" s="24">
        <f t="shared" si="11"/>
        <v>60585</v>
      </c>
      <c r="AT31" s="24">
        <f t="shared" si="11"/>
        <v>2653094.4</v>
      </c>
      <c r="AU31" s="24">
        <f t="shared" si="11"/>
        <v>310428</v>
      </c>
      <c r="AV31" s="24">
        <f t="shared" si="11"/>
        <v>212667</v>
      </c>
      <c r="AW31" s="24">
        <f t="shared" si="11"/>
        <v>294624</v>
      </c>
      <c r="AX31" s="24">
        <f t="shared" si="11"/>
        <v>57477</v>
      </c>
      <c r="AY31" s="24">
        <f t="shared" si="11"/>
        <v>18592</v>
      </c>
      <c r="AZ31" s="24">
        <f t="shared" si="11"/>
        <v>14520</v>
      </c>
      <c r="BA31" s="24">
        <f t="shared" si="11"/>
        <v>94615.6</v>
      </c>
      <c r="BB31" s="24">
        <f t="shared" si="11"/>
        <v>307396</v>
      </c>
      <c r="BC31" s="24">
        <f t="shared" si="11"/>
        <v>486299</v>
      </c>
      <c r="BD31" s="24">
        <f t="shared" si="11"/>
        <v>361140.3</v>
      </c>
      <c r="BE31" s="24">
        <f t="shared" si="11"/>
        <v>791536</v>
      </c>
      <c r="BF31" s="24">
        <f t="shared" si="11"/>
        <v>53924</v>
      </c>
      <c r="BG31" s="24">
        <f t="shared" si="11"/>
        <v>80948</v>
      </c>
      <c r="BH31" s="24">
        <f t="shared" si="11"/>
        <v>1201788</v>
      </c>
      <c r="BI31" s="24">
        <f t="shared" si="11"/>
        <v>122590</v>
      </c>
      <c r="BJ31" s="24">
        <f t="shared" si="11"/>
        <v>71048</v>
      </c>
      <c r="BK31" s="24">
        <f t="shared" si="11"/>
        <v>98112</v>
      </c>
      <c r="BL31" s="24">
        <f t="shared" si="11"/>
        <v>343970</v>
      </c>
      <c r="BM31" s="24">
        <f t="shared" si="11"/>
        <v>721240</v>
      </c>
      <c r="BN31" s="24">
        <f t="shared" si="11"/>
        <v>38227</v>
      </c>
      <c r="BO31" s="24">
        <f t="shared" si="11"/>
        <v>88966.8</v>
      </c>
      <c r="BP31" s="24">
        <f t="shared" si="11"/>
        <v>135837</v>
      </c>
      <c r="BQ31" s="24">
        <f t="shared" ref="BQ31:EB31" si="12">ROUND(BQ29*BQ30,2)</f>
        <v>133348</v>
      </c>
      <c r="BR31" s="24">
        <f t="shared" si="12"/>
        <v>44636.4</v>
      </c>
      <c r="BS31" s="24">
        <f t="shared" si="12"/>
        <v>203260.79999999999</v>
      </c>
      <c r="BT31" s="24">
        <f t="shared" si="12"/>
        <v>221441</v>
      </c>
      <c r="BU31" s="24">
        <f t="shared" si="12"/>
        <v>37842</v>
      </c>
      <c r="BV31" s="24">
        <f t="shared" si="12"/>
        <v>43818</v>
      </c>
      <c r="BW31" s="24">
        <f t="shared" si="12"/>
        <v>27670.2</v>
      </c>
      <c r="BX31" s="24">
        <f t="shared" si="12"/>
        <v>104086</v>
      </c>
      <c r="BY31" s="24">
        <f t="shared" si="12"/>
        <v>104066</v>
      </c>
      <c r="BZ31" s="24">
        <f t="shared" si="12"/>
        <v>7696</v>
      </c>
      <c r="CA31" s="24">
        <f t="shared" si="12"/>
        <v>57824</v>
      </c>
      <c r="CB31" s="24">
        <f t="shared" si="12"/>
        <v>7626</v>
      </c>
      <c r="CC31" s="24">
        <f t="shared" si="12"/>
        <v>59508.4</v>
      </c>
      <c r="CD31" s="24">
        <f t="shared" si="12"/>
        <v>3089190</v>
      </c>
      <c r="CE31" s="24">
        <f t="shared" si="12"/>
        <v>62400</v>
      </c>
      <c r="CF31" s="24">
        <f t="shared" si="12"/>
        <v>23520</v>
      </c>
      <c r="CG31" s="24">
        <f t="shared" si="12"/>
        <v>48762</v>
      </c>
      <c r="CH31" s="24">
        <f t="shared" si="12"/>
        <v>56560</v>
      </c>
      <c r="CI31" s="24">
        <f t="shared" si="12"/>
        <v>25500</v>
      </c>
      <c r="CJ31" s="24">
        <f t="shared" si="12"/>
        <v>32804</v>
      </c>
      <c r="CK31" s="24">
        <f t="shared" si="12"/>
        <v>56896</v>
      </c>
      <c r="CL31" s="24">
        <f t="shared" si="12"/>
        <v>47940</v>
      </c>
      <c r="CM31" s="24">
        <f t="shared" si="12"/>
        <v>288500</v>
      </c>
      <c r="CN31" s="24">
        <f t="shared" si="12"/>
        <v>61740</v>
      </c>
      <c r="CO31" s="24">
        <f t="shared" si="12"/>
        <v>82625</v>
      </c>
      <c r="CP31" s="24">
        <f t="shared" si="12"/>
        <v>1517818</v>
      </c>
      <c r="CQ31" s="24">
        <f t="shared" si="12"/>
        <v>677248</v>
      </c>
      <c r="CR31" s="24">
        <f t="shared" si="12"/>
        <v>76497</v>
      </c>
      <c r="CS31" s="24">
        <f t="shared" si="12"/>
        <v>30798</v>
      </c>
      <c r="CT31" s="24">
        <f t="shared" si="12"/>
        <v>29150</v>
      </c>
      <c r="CU31" s="24">
        <f t="shared" si="12"/>
        <v>37866.400000000001</v>
      </c>
      <c r="CV31" s="24">
        <f t="shared" si="12"/>
        <v>14925.6</v>
      </c>
      <c r="CW31" s="24">
        <f t="shared" si="12"/>
        <v>53458.2</v>
      </c>
      <c r="CX31" s="24">
        <f t="shared" si="12"/>
        <v>39440</v>
      </c>
      <c r="CY31" s="24">
        <f t="shared" si="12"/>
        <v>50112</v>
      </c>
      <c r="CZ31" s="24">
        <f t="shared" si="12"/>
        <v>67044</v>
      </c>
      <c r="DA31" s="24">
        <f t="shared" si="12"/>
        <v>37771</v>
      </c>
      <c r="DB31" s="24">
        <f t="shared" si="12"/>
        <v>99724.800000000003</v>
      </c>
      <c r="DC31" s="24">
        <f t="shared" si="12"/>
        <v>35853</v>
      </c>
      <c r="DD31" s="24">
        <f t="shared" si="12"/>
        <v>42875</v>
      </c>
      <c r="DE31" s="24">
        <f t="shared" si="12"/>
        <v>55500</v>
      </c>
      <c r="DF31" s="24">
        <f t="shared" si="12"/>
        <v>11877</v>
      </c>
      <c r="DG31" s="24">
        <f t="shared" si="12"/>
        <v>24310</v>
      </c>
      <c r="DH31" s="24">
        <f t="shared" si="12"/>
        <v>1501375</v>
      </c>
      <c r="DI31" s="24">
        <f t="shared" si="12"/>
        <v>38744.699999999997</v>
      </c>
      <c r="DJ31" s="24">
        <f t="shared" si="12"/>
        <v>188002</v>
      </c>
      <c r="DK31" s="24">
        <f t="shared" si="12"/>
        <v>280098</v>
      </c>
      <c r="DL31" s="24">
        <f t="shared" si="12"/>
        <v>62962.5</v>
      </c>
      <c r="DM31" s="24">
        <f t="shared" si="12"/>
        <v>27258</v>
      </c>
      <c r="DN31" s="24">
        <f t="shared" si="12"/>
        <v>307566</v>
      </c>
      <c r="DO31" s="24">
        <f t="shared" si="12"/>
        <v>45828</v>
      </c>
      <c r="DP31" s="24">
        <f t="shared" si="12"/>
        <v>99036</v>
      </c>
      <c r="DQ31" s="24">
        <f t="shared" si="12"/>
        <v>150630.39999999999</v>
      </c>
      <c r="DR31" s="24">
        <f t="shared" si="12"/>
        <v>16112</v>
      </c>
      <c r="DS31" s="24">
        <f t="shared" si="12"/>
        <v>55776</v>
      </c>
      <c r="DT31" s="24">
        <f t="shared" si="12"/>
        <v>35970</v>
      </c>
      <c r="DU31" s="24">
        <f t="shared" si="12"/>
        <v>24525</v>
      </c>
      <c r="DV31" s="24">
        <f t="shared" si="12"/>
        <v>6254</v>
      </c>
      <c r="DW31" s="24">
        <f t="shared" si="12"/>
        <v>61375</v>
      </c>
      <c r="DX31" s="24">
        <f t="shared" si="12"/>
        <v>10914</v>
      </c>
      <c r="DY31" s="24">
        <f t="shared" si="12"/>
        <v>11877</v>
      </c>
      <c r="DZ31" s="24">
        <f t="shared" si="12"/>
        <v>5520</v>
      </c>
      <c r="EA31" s="24">
        <f t="shared" si="12"/>
        <v>37584</v>
      </c>
      <c r="EB31" s="24">
        <f t="shared" si="12"/>
        <v>175232</v>
      </c>
      <c r="EC31" s="24">
        <f t="shared" ref="EC31:GF31" si="13">ROUND(EC29*EC30,2)</f>
        <v>52782</v>
      </c>
      <c r="ED31" s="24">
        <f t="shared" si="13"/>
        <v>70602</v>
      </c>
      <c r="EE31" s="24">
        <f t="shared" si="13"/>
        <v>48909</v>
      </c>
      <c r="EF31" s="24">
        <f t="shared" si="13"/>
        <v>83570</v>
      </c>
      <c r="EG31" s="24">
        <f t="shared" si="13"/>
        <v>18120</v>
      </c>
      <c r="EH31" s="24">
        <f t="shared" si="13"/>
        <v>45136</v>
      </c>
      <c r="EI31" s="24">
        <f t="shared" si="13"/>
        <v>19440</v>
      </c>
      <c r="EJ31" s="24">
        <f t="shared" si="13"/>
        <v>12722.4</v>
      </c>
      <c r="EK31" s="24">
        <f t="shared" si="13"/>
        <v>189571.20000000001</v>
      </c>
      <c r="EL31" s="24">
        <f t="shared" si="13"/>
        <v>668808</v>
      </c>
      <c r="EM31" s="24">
        <f t="shared" si="13"/>
        <v>60280</v>
      </c>
      <c r="EN31" s="24">
        <f t="shared" si="13"/>
        <v>39110.400000000001</v>
      </c>
      <c r="EO31" s="24">
        <f t="shared" si="13"/>
        <v>36050</v>
      </c>
      <c r="EP31" s="24">
        <f t="shared" si="13"/>
        <v>32890</v>
      </c>
      <c r="EQ31" s="24">
        <f t="shared" si="13"/>
        <v>23199</v>
      </c>
      <c r="ER31" s="24">
        <f t="shared" si="13"/>
        <v>24840</v>
      </c>
      <c r="ES31" s="24">
        <f t="shared" si="13"/>
        <v>85522</v>
      </c>
      <c r="ET31" s="24">
        <f t="shared" si="13"/>
        <v>41265</v>
      </c>
      <c r="EU31" s="24">
        <f t="shared" si="13"/>
        <v>34125</v>
      </c>
      <c r="EV31" s="24">
        <f t="shared" si="13"/>
        <v>38760</v>
      </c>
      <c r="EW31" s="24">
        <f t="shared" si="13"/>
        <v>17710</v>
      </c>
      <c r="EX31" s="24">
        <f t="shared" si="13"/>
        <v>0</v>
      </c>
      <c r="EY31" s="24">
        <f t="shared" si="13"/>
        <v>15616</v>
      </c>
      <c r="EZ31" s="24">
        <f t="shared" si="13"/>
        <v>14274</v>
      </c>
      <c r="FA31" s="24">
        <f t="shared" si="13"/>
        <v>12051</v>
      </c>
      <c r="FB31" s="24">
        <f t="shared" si="13"/>
        <v>26896</v>
      </c>
      <c r="FC31" s="24">
        <f t="shared" si="13"/>
        <v>162316</v>
      </c>
      <c r="FD31" s="24">
        <f t="shared" si="13"/>
        <v>41410</v>
      </c>
      <c r="FE31" s="24">
        <f t="shared" si="13"/>
        <v>240435</v>
      </c>
      <c r="FF31" s="24">
        <f t="shared" si="13"/>
        <v>81995</v>
      </c>
      <c r="FG31" s="24">
        <f t="shared" si="13"/>
        <v>53280</v>
      </c>
      <c r="FH31" s="24">
        <f t="shared" si="13"/>
        <v>27888</v>
      </c>
      <c r="FI31" s="24">
        <f t="shared" si="13"/>
        <v>26085</v>
      </c>
      <c r="FJ31" s="24">
        <f t="shared" si="13"/>
        <v>57596</v>
      </c>
      <c r="FK31" s="24">
        <f t="shared" si="13"/>
        <v>115368</v>
      </c>
      <c r="FL31" s="24">
        <f t="shared" si="13"/>
        <v>88832</v>
      </c>
      <c r="FM31" s="24">
        <f t="shared" si="13"/>
        <v>293376</v>
      </c>
      <c r="FN31" s="24">
        <f t="shared" si="13"/>
        <v>268288</v>
      </c>
      <c r="FO31" s="24">
        <f t="shared" si="13"/>
        <v>187236</v>
      </c>
      <c r="FP31" s="24">
        <f t="shared" si="13"/>
        <v>469722.2</v>
      </c>
      <c r="FQ31" s="24">
        <f t="shared" si="13"/>
        <v>83280</v>
      </c>
      <c r="FR31" s="24">
        <f t="shared" si="13"/>
        <v>203705</v>
      </c>
      <c r="FS31" s="24">
        <f t="shared" si="13"/>
        <v>153270</v>
      </c>
      <c r="FT31" s="24">
        <f t="shared" si="13"/>
        <v>38690</v>
      </c>
      <c r="FU31" s="24">
        <f t="shared" si="13"/>
        <v>46512</v>
      </c>
      <c r="FV31" s="24">
        <f t="shared" si="13"/>
        <v>47244</v>
      </c>
      <c r="FW31" s="24">
        <f t="shared" si="13"/>
        <v>84133</v>
      </c>
      <c r="FX31" s="24">
        <f t="shared" si="13"/>
        <v>114540</v>
      </c>
      <c r="FY31" s="24">
        <f t="shared" si="13"/>
        <v>67704</v>
      </c>
      <c r="FZ31" s="24">
        <f t="shared" si="13"/>
        <v>30420</v>
      </c>
      <c r="GA31" s="24">
        <f t="shared" si="13"/>
        <v>235975.5</v>
      </c>
      <c r="GB31" s="24">
        <f t="shared" si="13"/>
        <v>0</v>
      </c>
      <c r="GC31" s="24">
        <f t="shared" si="13"/>
        <v>0</v>
      </c>
      <c r="GD31" s="24">
        <f>ROUND(GD29*GD30,2)</f>
        <v>0</v>
      </c>
      <c r="GE31" s="24">
        <f t="shared" si="13"/>
        <v>0</v>
      </c>
      <c r="GF31" s="24">
        <f t="shared" si="13"/>
        <v>0</v>
      </c>
      <c r="GG31" s="24">
        <f>ROUND(GG29*GG30,2)</f>
        <v>0</v>
      </c>
      <c r="GH31" s="19">
        <f t="shared" si="3"/>
        <v>36485596.399999991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4">+E28+E31</f>
        <v>228337.2</v>
      </c>
      <c r="F32" s="24">
        <f t="shared" si="14"/>
        <v>1179262.8</v>
      </c>
      <c r="G32" s="24">
        <f t="shared" si="14"/>
        <v>126807</v>
      </c>
      <c r="H32" s="24">
        <f t="shared" si="14"/>
        <v>912576</v>
      </c>
      <c r="I32" s="24">
        <f t="shared" si="14"/>
        <v>165440</v>
      </c>
      <c r="J32" s="24">
        <f t="shared" si="14"/>
        <v>57348</v>
      </c>
      <c r="K32" s="24">
        <f t="shared" si="14"/>
        <v>198203</v>
      </c>
      <c r="L32" s="24">
        <f t="shared" si="14"/>
        <v>85471</v>
      </c>
      <c r="M32" s="24">
        <f t="shared" si="14"/>
        <v>43014</v>
      </c>
      <c r="N32" s="24">
        <f t="shared" si="14"/>
        <v>61087</v>
      </c>
      <c r="O32" s="24">
        <f t="shared" si="14"/>
        <v>38393.4</v>
      </c>
      <c r="P32" s="24">
        <f t="shared" si="14"/>
        <v>1332576</v>
      </c>
      <c r="Q32" s="24">
        <f t="shared" si="14"/>
        <v>485775</v>
      </c>
      <c r="R32" s="24">
        <f t="shared" si="14"/>
        <v>27378</v>
      </c>
      <c r="S32" s="24">
        <f t="shared" si="14"/>
        <v>896779.8</v>
      </c>
      <c r="T32" s="24">
        <f t="shared" si="14"/>
        <v>64141</v>
      </c>
      <c r="U32" s="24">
        <f t="shared" si="14"/>
        <v>141449</v>
      </c>
      <c r="V32" s="24">
        <f t="shared" si="14"/>
        <v>59125</v>
      </c>
      <c r="W32" s="24">
        <f t="shared" si="14"/>
        <v>23754</v>
      </c>
      <c r="X32" s="24">
        <f t="shared" si="14"/>
        <v>45360</v>
      </c>
      <c r="Y32" s="24">
        <f t="shared" si="14"/>
        <v>12644</v>
      </c>
      <c r="Z32" s="24">
        <f t="shared" si="14"/>
        <v>15587</v>
      </c>
      <c r="AA32" s="24">
        <f t="shared" si="14"/>
        <v>24525</v>
      </c>
      <c r="AB32" s="24">
        <f t="shared" si="14"/>
        <v>31414</v>
      </c>
      <c r="AC32" s="24">
        <f t="shared" si="14"/>
        <v>1488422</v>
      </c>
      <c r="AD32" s="24">
        <f t="shared" si="14"/>
        <v>1594053</v>
      </c>
      <c r="AE32" s="24">
        <f t="shared" si="14"/>
        <v>51414</v>
      </c>
      <c r="AF32" s="24">
        <f t="shared" si="14"/>
        <v>35728</v>
      </c>
      <c r="AG32" s="24">
        <f t="shared" si="14"/>
        <v>58425</v>
      </c>
      <c r="AH32" s="24">
        <f t="shared" si="14"/>
        <v>37968</v>
      </c>
      <c r="AI32" s="24">
        <f t="shared" si="14"/>
        <v>155744</v>
      </c>
      <c r="AJ32" s="24">
        <f t="shared" si="14"/>
        <v>70848</v>
      </c>
      <c r="AK32" s="24">
        <f t="shared" si="14"/>
        <v>26460</v>
      </c>
      <c r="AL32" s="24">
        <f t="shared" si="14"/>
        <v>20928</v>
      </c>
      <c r="AM32" s="24">
        <f t="shared" si="14"/>
        <v>62050</v>
      </c>
      <c r="AN32" s="24">
        <f t="shared" si="14"/>
        <v>42042</v>
      </c>
      <c r="AO32" s="24">
        <f t="shared" si="14"/>
        <v>38150</v>
      </c>
      <c r="AP32" s="24">
        <f t="shared" si="14"/>
        <v>35148</v>
      </c>
      <c r="AQ32" s="24">
        <f t="shared" si="14"/>
        <v>228802</v>
      </c>
      <c r="AR32" s="24">
        <f t="shared" si="14"/>
        <v>1757625</v>
      </c>
      <c r="AS32" s="24">
        <f t="shared" si="14"/>
        <v>60585</v>
      </c>
      <c r="AT32" s="24">
        <f t="shared" si="14"/>
        <v>2653094.4</v>
      </c>
      <c r="AU32" s="24">
        <f t="shared" si="14"/>
        <v>310428</v>
      </c>
      <c r="AV32" s="24">
        <f t="shared" si="14"/>
        <v>212667</v>
      </c>
      <c r="AW32" s="24">
        <f t="shared" si="14"/>
        <v>294624</v>
      </c>
      <c r="AX32" s="24">
        <f t="shared" si="14"/>
        <v>57477</v>
      </c>
      <c r="AY32" s="24">
        <f t="shared" si="14"/>
        <v>18592</v>
      </c>
      <c r="AZ32" s="24">
        <f t="shared" si="14"/>
        <v>14520</v>
      </c>
      <c r="BA32" s="24">
        <f t="shared" si="14"/>
        <v>94615.6</v>
      </c>
      <c r="BB32" s="24">
        <f t="shared" si="14"/>
        <v>307396</v>
      </c>
      <c r="BC32" s="24">
        <f t="shared" si="14"/>
        <v>486299</v>
      </c>
      <c r="BD32" s="24">
        <f t="shared" si="14"/>
        <v>361140.3</v>
      </c>
      <c r="BE32" s="24">
        <f t="shared" si="14"/>
        <v>791536</v>
      </c>
      <c r="BF32" s="24">
        <f t="shared" si="14"/>
        <v>53924</v>
      </c>
      <c r="BG32" s="24">
        <f t="shared" si="14"/>
        <v>80948</v>
      </c>
      <c r="BH32" s="24">
        <f t="shared" si="14"/>
        <v>1201788</v>
      </c>
      <c r="BI32" s="24">
        <f t="shared" si="14"/>
        <v>122590</v>
      </c>
      <c r="BJ32" s="24">
        <f t="shared" si="14"/>
        <v>71048</v>
      </c>
      <c r="BK32" s="24">
        <f t="shared" si="14"/>
        <v>98112</v>
      </c>
      <c r="BL32" s="24">
        <f t="shared" si="14"/>
        <v>343970</v>
      </c>
      <c r="BM32" s="24">
        <f t="shared" si="14"/>
        <v>721240</v>
      </c>
      <c r="BN32" s="24">
        <f t="shared" si="14"/>
        <v>38227</v>
      </c>
      <c r="BO32" s="24">
        <f t="shared" si="14"/>
        <v>88966.8</v>
      </c>
      <c r="BP32" s="24">
        <f t="shared" si="14"/>
        <v>135837</v>
      </c>
      <c r="BQ32" s="24">
        <f t="shared" ref="BQ32:EB32" si="15">+BQ28+BQ31</f>
        <v>133348</v>
      </c>
      <c r="BR32" s="24">
        <f t="shared" si="15"/>
        <v>44636.4</v>
      </c>
      <c r="BS32" s="24">
        <f t="shared" si="15"/>
        <v>203260.79999999999</v>
      </c>
      <c r="BT32" s="24">
        <f t="shared" si="15"/>
        <v>221441</v>
      </c>
      <c r="BU32" s="24">
        <f t="shared" si="15"/>
        <v>37842</v>
      </c>
      <c r="BV32" s="24">
        <f t="shared" si="15"/>
        <v>43818</v>
      </c>
      <c r="BW32" s="24">
        <f t="shared" si="15"/>
        <v>27670.2</v>
      </c>
      <c r="BX32" s="24">
        <f t="shared" si="15"/>
        <v>104086</v>
      </c>
      <c r="BY32" s="24">
        <f t="shared" si="15"/>
        <v>104066</v>
      </c>
      <c r="BZ32" s="24">
        <f t="shared" si="15"/>
        <v>7696</v>
      </c>
      <c r="CA32" s="24">
        <f t="shared" si="15"/>
        <v>57824</v>
      </c>
      <c r="CB32" s="24">
        <f t="shared" si="15"/>
        <v>7626</v>
      </c>
      <c r="CC32" s="24">
        <f t="shared" si="15"/>
        <v>59508.4</v>
      </c>
      <c r="CD32" s="24">
        <f t="shared" si="15"/>
        <v>3089190</v>
      </c>
      <c r="CE32" s="24">
        <f t="shared" si="15"/>
        <v>62400</v>
      </c>
      <c r="CF32" s="24">
        <f t="shared" si="15"/>
        <v>23520</v>
      </c>
      <c r="CG32" s="24">
        <f t="shared" si="15"/>
        <v>48762</v>
      </c>
      <c r="CH32" s="24">
        <f t="shared" si="15"/>
        <v>56560</v>
      </c>
      <c r="CI32" s="24">
        <f t="shared" si="15"/>
        <v>25500</v>
      </c>
      <c r="CJ32" s="24">
        <f t="shared" si="15"/>
        <v>32804</v>
      </c>
      <c r="CK32" s="24">
        <f t="shared" si="15"/>
        <v>56896</v>
      </c>
      <c r="CL32" s="24">
        <f t="shared" si="15"/>
        <v>47940</v>
      </c>
      <c r="CM32" s="24">
        <f t="shared" si="15"/>
        <v>288500</v>
      </c>
      <c r="CN32" s="24">
        <f t="shared" si="15"/>
        <v>61740</v>
      </c>
      <c r="CO32" s="24">
        <f t="shared" si="15"/>
        <v>82625</v>
      </c>
      <c r="CP32" s="24">
        <f t="shared" si="15"/>
        <v>1517818</v>
      </c>
      <c r="CQ32" s="24">
        <f t="shared" si="15"/>
        <v>677248</v>
      </c>
      <c r="CR32" s="24">
        <f t="shared" si="15"/>
        <v>76497</v>
      </c>
      <c r="CS32" s="24">
        <f t="shared" si="15"/>
        <v>30798</v>
      </c>
      <c r="CT32" s="24">
        <f t="shared" si="15"/>
        <v>29150</v>
      </c>
      <c r="CU32" s="24">
        <f t="shared" si="15"/>
        <v>37866.400000000001</v>
      </c>
      <c r="CV32" s="24">
        <f t="shared" si="15"/>
        <v>14925.6</v>
      </c>
      <c r="CW32" s="24">
        <f t="shared" si="15"/>
        <v>53458.2</v>
      </c>
      <c r="CX32" s="24">
        <f t="shared" si="15"/>
        <v>39440</v>
      </c>
      <c r="CY32" s="24">
        <f t="shared" si="15"/>
        <v>50112</v>
      </c>
      <c r="CZ32" s="24">
        <f t="shared" si="15"/>
        <v>67044</v>
      </c>
      <c r="DA32" s="24">
        <f t="shared" si="15"/>
        <v>37771</v>
      </c>
      <c r="DB32" s="24">
        <f t="shared" si="15"/>
        <v>99724.800000000003</v>
      </c>
      <c r="DC32" s="24">
        <f t="shared" si="15"/>
        <v>35853</v>
      </c>
      <c r="DD32" s="24">
        <f t="shared" si="15"/>
        <v>42875</v>
      </c>
      <c r="DE32" s="24">
        <f t="shared" si="15"/>
        <v>55500</v>
      </c>
      <c r="DF32" s="24">
        <f t="shared" si="15"/>
        <v>11877</v>
      </c>
      <c r="DG32" s="24">
        <f t="shared" si="15"/>
        <v>24310</v>
      </c>
      <c r="DH32" s="24">
        <f t="shared" si="15"/>
        <v>1501375</v>
      </c>
      <c r="DI32" s="24">
        <f t="shared" si="15"/>
        <v>38744.699999999997</v>
      </c>
      <c r="DJ32" s="24">
        <f t="shared" si="15"/>
        <v>188002</v>
      </c>
      <c r="DK32" s="24">
        <f t="shared" si="15"/>
        <v>280098</v>
      </c>
      <c r="DL32" s="24">
        <f t="shared" si="15"/>
        <v>62962.5</v>
      </c>
      <c r="DM32" s="24">
        <f t="shared" si="15"/>
        <v>27258</v>
      </c>
      <c r="DN32" s="24">
        <f t="shared" si="15"/>
        <v>307566</v>
      </c>
      <c r="DO32" s="24">
        <f t="shared" si="15"/>
        <v>45828</v>
      </c>
      <c r="DP32" s="24">
        <f t="shared" si="15"/>
        <v>99036</v>
      </c>
      <c r="DQ32" s="24">
        <f t="shared" si="15"/>
        <v>150630.39999999999</v>
      </c>
      <c r="DR32" s="24">
        <f t="shared" si="15"/>
        <v>16112</v>
      </c>
      <c r="DS32" s="24">
        <f t="shared" si="15"/>
        <v>55776</v>
      </c>
      <c r="DT32" s="24">
        <f t="shared" si="15"/>
        <v>35970</v>
      </c>
      <c r="DU32" s="24">
        <f t="shared" si="15"/>
        <v>24525</v>
      </c>
      <c r="DV32" s="24">
        <f t="shared" si="15"/>
        <v>6254</v>
      </c>
      <c r="DW32" s="24">
        <f t="shared" si="15"/>
        <v>61375</v>
      </c>
      <c r="DX32" s="24">
        <f t="shared" si="15"/>
        <v>10914</v>
      </c>
      <c r="DY32" s="24">
        <f t="shared" si="15"/>
        <v>11877</v>
      </c>
      <c r="DZ32" s="24">
        <f t="shared" si="15"/>
        <v>5520</v>
      </c>
      <c r="EA32" s="24">
        <f t="shared" si="15"/>
        <v>37584</v>
      </c>
      <c r="EB32" s="24">
        <f t="shared" si="15"/>
        <v>175232</v>
      </c>
      <c r="EC32" s="24">
        <f t="shared" ref="EC32:GF32" si="16">+EC28+EC31</f>
        <v>52782</v>
      </c>
      <c r="ED32" s="24">
        <f t="shared" si="16"/>
        <v>70602</v>
      </c>
      <c r="EE32" s="24">
        <f t="shared" si="16"/>
        <v>48909</v>
      </c>
      <c r="EF32" s="24">
        <f t="shared" si="16"/>
        <v>83570</v>
      </c>
      <c r="EG32" s="24">
        <f t="shared" si="16"/>
        <v>18120</v>
      </c>
      <c r="EH32" s="24">
        <f t="shared" si="16"/>
        <v>45136</v>
      </c>
      <c r="EI32" s="24">
        <f t="shared" si="16"/>
        <v>19440</v>
      </c>
      <c r="EJ32" s="24">
        <f t="shared" si="16"/>
        <v>12722.4</v>
      </c>
      <c r="EK32" s="24">
        <f t="shared" si="16"/>
        <v>189571.20000000001</v>
      </c>
      <c r="EL32" s="24">
        <f t="shared" si="16"/>
        <v>668808</v>
      </c>
      <c r="EM32" s="24">
        <f t="shared" si="16"/>
        <v>60280</v>
      </c>
      <c r="EN32" s="24">
        <f t="shared" si="16"/>
        <v>39110.400000000001</v>
      </c>
      <c r="EO32" s="24">
        <f t="shared" si="16"/>
        <v>36050</v>
      </c>
      <c r="EP32" s="24">
        <f t="shared" si="16"/>
        <v>32890</v>
      </c>
      <c r="EQ32" s="24">
        <f t="shared" si="16"/>
        <v>23199</v>
      </c>
      <c r="ER32" s="24">
        <f t="shared" si="16"/>
        <v>24840</v>
      </c>
      <c r="ES32" s="24">
        <f t="shared" si="16"/>
        <v>85522</v>
      </c>
      <c r="ET32" s="24">
        <f t="shared" si="16"/>
        <v>41265</v>
      </c>
      <c r="EU32" s="24">
        <f t="shared" si="16"/>
        <v>34125</v>
      </c>
      <c r="EV32" s="24">
        <f t="shared" si="16"/>
        <v>38760</v>
      </c>
      <c r="EW32" s="24">
        <f t="shared" si="16"/>
        <v>17710</v>
      </c>
      <c r="EX32" s="24">
        <f t="shared" si="16"/>
        <v>0</v>
      </c>
      <c r="EY32" s="24">
        <f t="shared" si="16"/>
        <v>15616</v>
      </c>
      <c r="EZ32" s="24">
        <f t="shared" si="16"/>
        <v>14274</v>
      </c>
      <c r="FA32" s="24">
        <f t="shared" si="16"/>
        <v>12051</v>
      </c>
      <c r="FB32" s="24">
        <f t="shared" si="16"/>
        <v>26896</v>
      </c>
      <c r="FC32" s="24">
        <f t="shared" si="16"/>
        <v>162316</v>
      </c>
      <c r="FD32" s="24">
        <f t="shared" si="16"/>
        <v>41410</v>
      </c>
      <c r="FE32" s="24">
        <f t="shared" si="16"/>
        <v>240435</v>
      </c>
      <c r="FF32" s="24">
        <f t="shared" si="16"/>
        <v>81995</v>
      </c>
      <c r="FG32" s="24">
        <f t="shared" si="16"/>
        <v>53280</v>
      </c>
      <c r="FH32" s="24">
        <f t="shared" si="16"/>
        <v>27888</v>
      </c>
      <c r="FI32" s="24">
        <f t="shared" si="16"/>
        <v>26085</v>
      </c>
      <c r="FJ32" s="24">
        <f t="shared" si="16"/>
        <v>57596</v>
      </c>
      <c r="FK32" s="24">
        <f t="shared" si="16"/>
        <v>115368</v>
      </c>
      <c r="FL32" s="24">
        <f t="shared" si="16"/>
        <v>88832</v>
      </c>
      <c r="FM32" s="24">
        <f t="shared" si="16"/>
        <v>293376</v>
      </c>
      <c r="FN32" s="24">
        <f t="shared" si="16"/>
        <v>268288</v>
      </c>
      <c r="FO32" s="24">
        <f t="shared" si="16"/>
        <v>187236</v>
      </c>
      <c r="FP32" s="24">
        <f t="shared" si="16"/>
        <v>469722.2</v>
      </c>
      <c r="FQ32" s="24">
        <f t="shared" si="16"/>
        <v>83280</v>
      </c>
      <c r="FR32" s="24">
        <f t="shared" si="16"/>
        <v>203705</v>
      </c>
      <c r="FS32" s="24">
        <f t="shared" si="16"/>
        <v>153270</v>
      </c>
      <c r="FT32" s="24">
        <f t="shared" si="16"/>
        <v>38690</v>
      </c>
      <c r="FU32" s="24">
        <f t="shared" si="16"/>
        <v>46512</v>
      </c>
      <c r="FV32" s="24">
        <f t="shared" si="16"/>
        <v>47244</v>
      </c>
      <c r="FW32" s="24">
        <f t="shared" si="16"/>
        <v>84133</v>
      </c>
      <c r="FX32" s="24">
        <f t="shared" si="16"/>
        <v>114540</v>
      </c>
      <c r="FY32" s="24">
        <f t="shared" si="16"/>
        <v>67704</v>
      </c>
      <c r="FZ32" s="24">
        <f t="shared" si="16"/>
        <v>30420</v>
      </c>
      <c r="GA32" s="24">
        <f t="shared" si="16"/>
        <v>235975.5</v>
      </c>
      <c r="GB32" s="24">
        <f t="shared" si="16"/>
        <v>0</v>
      </c>
      <c r="GC32" s="24">
        <f t="shared" si="16"/>
        <v>0</v>
      </c>
      <c r="GD32" s="24">
        <f>+GD28+GD31</f>
        <v>0</v>
      </c>
      <c r="GE32" s="24">
        <f t="shared" si="16"/>
        <v>0</v>
      </c>
      <c r="GF32" s="24">
        <f t="shared" si="16"/>
        <v>0</v>
      </c>
      <c r="GG32" s="24">
        <f>+GG28+GG31</f>
        <v>0</v>
      </c>
      <c r="GH32" s="19">
        <f t="shared" si="3"/>
        <v>36485596.399999991</v>
      </c>
      <c r="GI32" s="19"/>
      <c r="GJ32" s="77" t="s">
        <v>656</v>
      </c>
      <c r="GK32" s="119">
        <f>SUM(GK30:GK31)</f>
        <v>1234312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17">ROUND(E32*0.3787,2)</f>
        <v>86471.3</v>
      </c>
      <c r="F33" s="24">
        <f t="shared" si="17"/>
        <v>446586.82</v>
      </c>
      <c r="G33" s="24">
        <f t="shared" si="17"/>
        <v>48021.81</v>
      </c>
      <c r="H33" s="24">
        <f t="shared" si="17"/>
        <v>345592.53</v>
      </c>
      <c r="I33" s="24">
        <f t="shared" si="17"/>
        <v>62652.13</v>
      </c>
      <c r="J33" s="24">
        <f t="shared" si="17"/>
        <v>21717.69</v>
      </c>
      <c r="K33" s="24">
        <f t="shared" si="17"/>
        <v>75059.48</v>
      </c>
      <c r="L33" s="24">
        <f t="shared" si="17"/>
        <v>32367.87</v>
      </c>
      <c r="M33" s="24">
        <f t="shared" si="17"/>
        <v>16289.4</v>
      </c>
      <c r="N33" s="24">
        <f t="shared" si="17"/>
        <v>23133.65</v>
      </c>
      <c r="O33" s="24">
        <f t="shared" si="17"/>
        <v>14539.58</v>
      </c>
      <c r="P33" s="24">
        <f t="shared" si="17"/>
        <v>504646.53</v>
      </c>
      <c r="Q33" s="24">
        <f t="shared" si="17"/>
        <v>183962.99</v>
      </c>
      <c r="R33" s="24">
        <f t="shared" si="17"/>
        <v>10368.049999999999</v>
      </c>
      <c r="S33" s="24">
        <f t="shared" si="17"/>
        <v>339610.51</v>
      </c>
      <c r="T33" s="24">
        <f t="shared" si="17"/>
        <v>24290.2</v>
      </c>
      <c r="U33" s="24">
        <f t="shared" si="17"/>
        <v>53566.74</v>
      </c>
      <c r="V33" s="24">
        <f t="shared" si="17"/>
        <v>22390.639999999999</v>
      </c>
      <c r="W33" s="24">
        <f t="shared" si="17"/>
        <v>8995.64</v>
      </c>
      <c r="X33" s="24">
        <f t="shared" si="17"/>
        <v>17177.830000000002</v>
      </c>
      <c r="Y33" s="24">
        <f t="shared" si="17"/>
        <v>4788.28</v>
      </c>
      <c r="Z33" s="24">
        <f t="shared" si="17"/>
        <v>5902.8</v>
      </c>
      <c r="AA33" s="24">
        <f t="shared" si="17"/>
        <v>9287.6200000000008</v>
      </c>
      <c r="AB33" s="24">
        <f t="shared" si="17"/>
        <v>11896.48</v>
      </c>
      <c r="AC33" s="24">
        <f t="shared" si="17"/>
        <v>563665.41</v>
      </c>
      <c r="AD33" s="24">
        <f t="shared" si="17"/>
        <v>603667.87</v>
      </c>
      <c r="AE33" s="24">
        <f t="shared" si="17"/>
        <v>19470.48</v>
      </c>
      <c r="AF33" s="24">
        <f t="shared" si="17"/>
        <v>13530.19</v>
      </c>
      <c r="AG33" s="24">
        <f t="shared" si="17"/>
        <v>22125.55</v>
      </c>
      <c r="AH33" s="24">
        <f t="shared" si="17"/>
        <v>14378.48</v>
      </c>
      <c r="AI33" s="24">
        <f t="shared" si="17"/>
        <v>58980.25</v>
      </c>
      <c r="AJ33" s="24">
        <f t="shared" si="17"/>
        <v>26830.14</v>
      </c>
      <c r="AK33" s="24">
        <f t="shared" si="17"/>
        <v>10020.4</v>
      </c>
      <c r="AL33" s="24">
        <f t="shared" si="17"/>
        <v>7925.43</v>
      </c>
      <c r="AM33" s="24">
        <f t="shared" si="17"/>
        <v>23498.34</v>
      </c>
      <c r="AN33" s="24">
        <f t="shared" si="17"/>
        <v>15921.31</v>
      </c>
      <c r="AO33" s="24">
        <f t="shared" si="17"/>
        <v>14447.41</v>
      </c>
      <c r="AP33" s="24">
        <f t="shared" si="17"/>
        <v>13310.55</v>
      </c>
      <c r="AQ33" s="24">
        <f t="shared" si="17"/>
        <v>86647.32</v>
      </c>
      <c r="AR33" s="24">
        <f t="shared" si="17"/>
        <v>665612.59</v>
      </c>
      <c r="AS33" s="24">
        <f t="shared" si="17"/>
        <v>22943.54</v>
      </c>
      <c r="AT33" s="24">
        <f t="shared" si="17"/>
        <v>1004726.85</v>
      </c>
      <c r="AU33" s="24">
        <f t="shared" si="17"/>
        <v>117559.08</v>
      </c>
      <c r="AV33" s="24">
        <f t="shared" si="17"/>
        <v>80536.990000000005</v>
      </c>
      <c r="AW33" s="24">
        <f t="shared" si="17"/>
        <v>111574.11</v>
      </c>
      <c r="AX33" s="24">
        <f t="shared" si="17"/>
        <v>21766.54</v>
      </c>
      <c r="AY33" s="24">
        <f t="shared" si="17"/>
        <v>7040.79</v>
      </c>
      <c r="AZ33" s="24">
        <f t="shared" si="17"/>
        <v>5498.72</v>
      </c>
      <c r="BA33" s="24">
        <f t="shared" si="17"/>
        <v>35830.93</v>
      </c>
      <c r="BB33" s="24">
        <f t="shared" si="17"/>
        <v>116410.87</v>
      </c>
      <c r="BC33" s="24">
        <f t="shared" si="17"/>
        <v>184161.43</v>
      </c>
      <c r="BD33" s="24">
        <f t="shared" si="17"/>
        <v>136763.82999999999</v>
      </c>
      <c r="BE33" s="24">
        <f t="shared" si="17"/>
        <v>299754.68</v>
      </c>
      <c r="BF33" s="24">
        <f t="shared" si="17"/>
        <v>20421.02</v>
      </c>
      <c r="BG33" s="24">
        <f t="shared" si="17"/>
        <v>30655.01</v>
      </c>
      <c r="BH33" s="24">
        <f t="shared" si="17"/>
        <v>455117.12</v>
      </c>
      <c r="BI33" s="24">
        <f t="shared" si="17"/>
        <v>46424.83</v>
      </c>
      <c r="BJ33" s="24">
        <f t="shared" si="17"/>
        <v>26905.88</v>
      </c>
      <c r="BK33" s="24">
        <f t="shared" si="17"/>
        <v>37155.01</v>
      </c>
      <c r="BL33" s="24">
        <f t="shared" si="17"/>
        <v>130261.44</v>
      </c>
      <c r="BM33" s="24">
        <f t="shared" si="17"/>
        <v>273133.59000000003</v>
      </c>
      <c r="BN33" s="24">
        <f t="shared" si="17"/>
        <v>14476.56</v>
      </c>
      <c r="BO33" s="24">
        <f t="shared" si="17"/>
        <v>33691.730000000003</v>
      </c>
      <c r="BP33" s="24">
        <f t="shared" si="17"/>
        <v>51441.47</v>
      </c>
      <c r="BQ33" s="24">
        <f t="shared" ref="BQ33:EB33" si="18">ROUND(BQ32*0.3787,2)</f>
        <v>50498.89</v>
      </c>
      <c r="BR33" s="24">
        <f t="shared" si="18"/>
        <v>16903.8</v>
      </c>
      <c r="BS33" s="24">
        <f t="shared" si="18"/>
        <v>76974.86</v>
      </c>
      <c r="BT33" s="24">
        <f t="shared" si="18"/>
        <v>83859.710000000006</v>
      </c>
      <c r="BU33" s="24">
        <f t="shared" si="18"/>
        <v>14330.77</v>
      </c>
      <c r="BV33" s="24">
        <f t="shared" si="18"/>
        <v>16593.88</v>
      </c>
      <c r="BW33" s="24">
        <f t="shared" si="18"/>
        <v>10478.700000000001</v>
      </c>
      <c r="BX33" s="24">
        <f t="shared" si="18"/>
        <v>39417.370000000003</v>
      </c>
      <c r="BY33" s="24">
        <f t="shared" si="18"/>
        <v>39409.79</v>
      </c>
      <c r="BZ33" s="24">
        <f t="shared" si="18"/>
        <v>2914.48</v>
      </c>
      <c r="CA33" s="24">
        <f t="shared" si="18"/>
        <v>21897.95</v>
      </c>
      <c r="CB33" s="24">
        <f t="shared" si="18"/>
        <v>2887.97</v>
      </c>
      <c r="CC33" s="24">
        <f t="shared" si="18"/>
        <v>22535.83</v>
      </c>
      <c r="CD33" s="24">
        <f t="shared" si="18"/>
        <v>1169876.25</v>
      </c>
      <c r="CE33" s="24">
        <f t="shared" si="18"/>
        <v>23630.880000000001</v>
      </c>
      <c r="CF33" s="24">
        <f t="shared" si="18"/>
        <v>8907.02</v>
      </c>
      <c r="CG33" s="24">
        <f t="shared" si="18"/>
        <v>18466.169999999998</v>
      </c>
      <c r="CH33" s="24">
        <f t="shared" si="18"/>
        <v>21419.27</v>
      </c>
      <c r="CI33" s="24">
        <f t="shared" si="18"/>
        <v>9656.85</v>
      </c>
      <c r="CJ33" s="24">
        <f t="shared" si="18"/>
        <v>12422.87</v>
      </c>
      <c r="CK33" s="24">
        <f t="shared" si="18"/>
        <v>21546.52</v>
      </c>
      <c r="CL33" s="24">
        <f t="shared" si="18"/>
        <v>18154.88</v>
      </c>
      <c r="CM33" s="24">
        <f t="shared" si="18"/>
        <v>109254.95</v>
      </c>
      <c r="CN33" s="24">
        <f t="shared" si="18"/>
        <v>23380.94</v>
      </c>
      <c r="CO33" s="24">
        <f t="shared" si="18"/>
        <v>31290.09</v>
      </c>
      <c r="CP33" s="24">
        <f t="shared" si="18"/>
        <v>574797.68000000005</v>
      </c>
      <c r="CQ33" s="24">
        <f t="shared" si="18"/>
        <v>256473.82</v>
      </c>
      <c r="CR33" s="24">
        <f t="shared" si="18"/>
        <v>28969.41</v>
      </c>
      <c r="CS33" s="24">
        <f t="shared" si="18"/>
        <v>11663.2</v>
      </c>
      <c r="CT33" s="24">
        <f t="shared" si="18"/>
        <v>11039.11</v>
      </c>
      <c r="CU33" s="24">
        <f t="shared" si="18"/>
        <v>14340.01</v>
      </c>
      <c r="CV33" s="24">
        <f t="shared" si="18"/>
        <v>5652.32</v>
      </c>
      <c r="CW33" s="24">
        <f t="shared" si="18"/>
        <v>20244.62</v>
      </c>
      <c r="CX33" s="24">
        <f t="shared" si="18"/>
        <v>14935.93</v>
      </c>
      <c r="CY33" s="24">
        <f t="shared" si="18"/>
        <v>18977.41</v>
      </c>
      <c r="CZ33" s="24">
        <f t="shared" si="18"/>
        <v>25389.56</v>
      </c>
      <c r="DA33" s="24">
        <f t="shared" si="18"/>
        <v>14303.88</v>
      </c>
      <c r="DB33" s="24">
        <f t="shared" si="18"/>
        <v>37765.78</v>
      </c>
      <c r="DC33" s="24">
        <f t="shared" si="18"/>
        <v>13577.53</v>
      </c>
      <c r="DD33" s="24">
        <f t="shared" si="18"/>
        <v>16236.76</v>
      </c>
      <c r="DE33" s="24">
        <f t="shared" si="18"/>
        <v>21017.85</v>
      </c>
      <c r="DF33" s="24">
        <f t="shared" si="18"/>
        <v>4497.82</v>
      </c>
      <c r="DG33" s="24">
        <f t="shared" si="18"/>
        <v>9206.2000000000007</v>
      </c>
      <c r="DH33" s="24">
        <f t="shared" si="18"/>
        <v>568570.71</v>
      </c>
      <c r="DI33" s="24">
        <f t="shared" si="18"/>
        <v>14672.62</v>
      </c>
      <c r="DJ33" s="24">
        <f t="shared" si="18"/>
        <v>71196.36</v>
      </c>
      <c r="DK33" s="24">
        <f t="shared" si="18"/>
        <v>106073.11</v>
      </c>
      <c r="DL33" s="24">
        <f t="shared" si="18"/>
        <v>23843.9</v>
      </c>
      <c r="DM33" s="24">
        <f t="shared" si="18"/>
        <v>10322.6</v>
      </c>
      <c r="DN33" s="24">
        <f t="shared" si="18"/>
        <v>116475.24</v>
      </c>
      <c r="DO33" s="24">
        <f t="shared" si="18"/>
        <v>17355.060000000001</v>
      </c>
      <c r="DP33" s="24">
        <f t="shared" si="18"/>
        <v>37504.93</v>
      </c>
      <c r="DQ33" s="24">
        <f t="shared" si="18"/>
        <v>57043.73</v>
      </c>
      <c r="DR33" s="24">
        <f t="shared" si="18"/>
        <v>6101.61</v>
      </c>
      <c r="DS33" s="24">
        <f t="shared" si="18"/>
        <v>21122.37</v>
      </c>
      <c r="DT33" s="24">
        <f t="shared" si="18"/>
        <v>13621.84</v>
      </c>
      <c r="DU33" s="24">
        <f t="shared" si="18"/>
        <v>9287.6200000000008</v>
      </c>
      <c r="DV33" s="24">
        <f t="shared" si="18"/>
        <v>2368.39</v>
      </c>
      <c r="DW33" s="24">
        <f t="shared" si="18"/>
        <v>23242.71</v>
      </c>
      <c r="DX33" s="24">
        <f t="shared" si="18"/>
        <v>4133.13</v>
      </c>
      <c r="DY33" s="24">
        <f t="shared" si="18"/>
        <v>4497.82</v>
      </c>
      <c r="DZ33" s="24">
        <f t="shared" si="18"/>
        <v>2090.42</v>
      </c>
      <c r="EA33" s="24">
        <f t="shared" si="18"/>
        <v>14233.06</v>
      </c>
      <c r="EB33" s="24">
        <f t="shared" si="18"/>
        <v>66360.36</v>
      </c>
      <c r="EC33" s="24">
        <f t="shared" ref="EC33:GF33" si="19">ROUND(EC32*0.3787,2)</f>
        <v>19988.54</v>
      </c>
      <c r="ED33" s="24">
        <f t="shared" si="19"/>
        <v>26736.98</v>
      </c>
      <c r="EE33" s="24">
        <f t="shared" si="19"/>
        <v>18521.84</v>
      </c>
      <c r="EF33" s="24">
        <f t="shared" si="19"/>
        <v>31647.96</v>
      </c>
      <c r="EG33" s="24">
        <f t="shared" si="19"/>
        <v>6862.04</v>
      </c>
      <c r="EH33" s="24">
        <f t="shared" si="19"/>
        <v>17093</v>
      </c>
      <c r="EI33" s="24">
        <f t="shared" si="19"/>
        <v>7361.93</v>
      </c>
      <c r="EJ33" s="24">
        <f t="shared" si="19"/>
        <v>4817.97</v>
      </c>
      <c r="EK33" s="24">
        <f t="shared" si="19"/>
        <v>71790.61</v>
      </c>
      <c r="EL33" s="24">
        <f t="shared" si="19"/>
        <v>253277.59</v>
      </c>
      <c r="EM33" s="24">
        <f t="shared" si="19"/>
        <v>22828.04</v>
      </c>
      <c r="EN33" s="24">
        <f t="shared" si="19"/>
        <v>14811.11</v>
      </c>
      <c r="EO33" s="24">
        <f t="shared" si="19"/>
        <v>13652.14</v>
      </c>
      <c r="EP33" s="24">
        <f t="shared" si="19"/>
        <v>12455.44</v>
      </c>
      <c r="EQ33" s="24">
        <f t="shared" si="19"/>
        <v>8785.4599999999991</v>
      </c>
      <c r="ER33" s="24">
        <f t="shared" si="19"/>
        <v>9406.91</v>
      </c>
      <c r="ES33" s="24">
        <f t="shared" si="19"/>
        <v>32387.18</v>
      </c>
      <c r="ET33" s="24">
        <f t="shared" si="19"/>
        <v>15627.06</v>
      </c>
      <c r="EU33" s="24">
        <f t="shared" si="19"/>
        <v>12923.14</v>
      </c>
      <c r="EV33" s="24">
        <f t="shared" si="19"/>
        <v>14678.41</v>
      </c>
      <c r="EW33" s="24">
        <f t="shared" si="19"/>
        <v>6706.78</v>
      </c>
      <c r="EX33" s="24">
        <f t="shared" si="19"/>
        <v>0</v>
      </c>
      <c r="EY33" s="24">
        <f t="shared" si="19"/>
        <v>5913.78</v>
      </c>
      <c r="EZ33" s="24">
        <f t="shared" si="19"/>
        <v>5405.56</v>
      </c>
      <c r="FA33" s="24">
        <f t="shared" si="19"/>
        <v>4563.71</v>
      </c>
      <c r="FB33" s="24">
        <f t="shared" si="19"/>
        <v>10185.52</v>
      </c>
      <c r="FC33" s="24">
        <f t="shared" si="19"/>
        <v>61469.07</v>
      </c>
      <c r="FD33" s="24">
        <f t="shared" si="19"/>
        <v>15681.97</v>
      </c>
      <c r="FE33" s="24">
        <f t="shared" si="19"/>
        <v>91052.73</v>
      </c>
      <c r="FF33" s="24">
        <f t="shared" si="19"/>
        <v>31051.51</v>
      </c>
      <c r="FG33" s="24">
        <f t="shared" si="19"/>
        <v>20177.14</v>
      </c>
      <c r="FH33" s="24">
        <f t="shared" si="19"/>
        <v>10561.19</v>
      </c>
      <c r="FI33" s="24">
        <f t="shared" si="19"/>
        <v>9878.39</v>
      </c>
      <c r="FJ33" s="24">
        <f t="shared" si="19"/>
        <v>21811.61</v>
      </c>
      <c r="FK33" s="24">
        <f t="shared" si="19"/>
        <v>43689.86</v>
      </c>
      <c r="FL33" s="24">
        <f t="shared" si="19"/>
        <v>33640.68</v>
      </c>
      <c r="FM33" s="24">
        <f t="shared" si="19"/>
        <v>111101.49</v>
      </c>
      <c r="FN33" s="24">
        <f t="shared" si="19"/>
        <v>101600.67</v>
      </c>
      <c r="FO33" s="24">
        <f t="shared" si="19"/>
        <v>70906.27</v>
      </c>
      <c r="FP33" s="24">
        <f t="shared" si="19"/>
        <v>177883.8</v>
      </c>
      <c r="FQ33" s="24">
        <f t="shared" si="19"/>
        <v>31538.14</v>
      </c>
      <c r="FR33" s="24">
        <f t="shared" si="19"/>
        <v>77143.08</v>
      </c>
      <c r="FS33" s="24">
        <f t="shared" si="19"/>
        <v>58043.35</v>
      </c>
      <c r="FT33" s="24">
        <f t="shared" si="19"/>
        <v>14651.9</v>
      </c>
      <c r="FU33" s="24">
        <f t="shared" si="19"/>
        <v>17614.09</v>
      </c>
      <c r="FV33" s="24">
        <f t="shared" si="19"/>
        <v>17891.3</v>
      </c>
      <c r="FW33" s="24">
        <f t="shared" si="19"/>
        <v>31861.17</v>
      </c>
      <c r="FX33" s="24">
        <f t="shared" si="19"/>
        <v>43376.3</v>
      </c>
      <c r="FY33" s="24">
        <f t="shared" si="19"/>
        <v>25639.5</v>
      </c>
      <c r="FZ33" s="24">
        <f t="shared" si="19"/>
        <v>11520.05</v>
      </c>
      <c r="GA33" s="24">
        <f t="shared" si="19"/>
        <v>89363.92</v>
      </c>
      <c r="GB33" s="24">
        <f t="shared" si="19"/>
        <v>0</v>
      </c>
      <c r="GC33" s="24">
        <f t="shared" si="19"/>
        <v>0</v>
      </c>
      <c r="GD33" s="24">
        <f>ROUND(GD32*0.3787,2)</f>
        <v>0</v>
      </c>
      <c r="GE33" s="24">
        <f t="shared" si="19"/>
        <v>0</v>
      </c>
      <c r="GF33" s="24">
        <f t="shared" si="19"/>
        <v>0</v>
      </c>
      <c r="GG33" s="24">
        <f>ROUND(GG32*0.3787,2)</f>
        <v>0</v>
      </c>
      <c r="GH33" s="19">
        <f t="shared" si="3"/>
        <v>13817095.359999996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0">+E27-E33</f>
        <v>2267006.6500000004</v>
      </c>
      <c r="F34" s="24">
        <f t="shared" si="20"/>
        <v>9175377.9199999999</v>
      </c>
      <c r="G34" s="24">
        <f t="shared" si="20"/>
        <v>2075168.2399999998</v>
      </c>
      <c r="H34" s="24">
        <f t="shared" si="20"/>
        <v>6621720.2699999996</v>
      </c>
      <c r="I34" s="24">
        <f t="shared" si="20"/>
        <v>411337.33999999997</v>
      </c>
      <c r="J34" s="24">
        <f t="shared" si="20"/>
        <v>347896.77</v>
      </c>
      <c r="K34" s="24">
        <f t="shared" si="20"/>
        <v>2927983.36</v>
      </c>
      <c r="L34" s="24">
        <f t="shared" si="20"/>
        <v>545642.13</v>
      </c>
      <c r="M34" s="24">
        <f t="shared" si="20"/>
        <v>88494.430000000008</v>
      </c>
      <c r="N34" s="24">
        <f t="shared" si="20"/>
        <v>696217.35</v>
      </c>
      <c r="O34" s="24">
        <f t="shared" si="20"/>
        <v>729739.77</v>
      </c>
      <c r="P34" s="24">
        <f t="shared" si="20"/>
        <v>21368388.379999999</v>
      </c>
      <c r="Q34" s="24">
        <f t="shared" si="20"/>
        <v>6000342.0099999998</v>
      </c>
      <c r="R34" s="24">
        <f t="shared" si="20"/>
        <v>58066.3</v>
      </c>
      <c r="S34" s="24">
        <f t="shared" si="20"/>
        <v>8426834.5800000001</v>
      </c>
      <c r="T34" s="24">
        <f t="shared" si="20"/>
        <v>226295.61</v>
      </c>
      <c r="U34" s="24">
        <f t="shared" si="20"/>
        <v>736798.96</v>
      </c>
      <c r="V34" s="24">
        <f t="shared" si="20"/>
        <v>79943.47</v>
      </c>
      <c r="W34" s="24">
        <f t="shared" si="20"/>
        <v>17209.11</v>
      </c>
      <c r="X34" s="24">
        <f t="shared" si="20"/>
        <v>76167.34</v>
      </c>
      <c r="Y34" s="24">
        <f t="shared" si="20"/>
        <v>9383.260000000002</v>
      </c>
      <c r="Z34" s="24">
        <f t="shared" si="20"/>
        <v>23851.24</v>
      </c>
      <c r="AA34" s="24">
        <f t="shared" si="20"/>
        <v>86642.38</v>
      </c>
      <c r="AB34" s="24">
        <f t="shared" si="20"/>
        <v>150090.32999999999</v>
      </c>
      <c r="AC34" s="24">
        <f t="shared" si="20"/>
        <v>8685958.0299999993</v>
      </c>
      <c r="AD34" s="24">
        <f t="shared" si="20"/>
        <v>15467814.130000001</v>
      </c>
      <c r="AE34" s="24">
        <f t="shared" si="20"/>
        <v>323872.45</v>
      </c>
      <c r="AF34" s="24">
        <f t="shared" si="20"/>
        <v>221228.13</v>
      </c>
      <c r="AG34" s="24">
        <f t="shared" si="20"/>
        <v>137500.77000000002</v>
      </c>
      <c r="AH34" s="24">
        <f t="shared" si="20"/>
        <v>68218.570000000007</v>
      </c>
      <c r="AI34" s="24">
        <f t="shared" si="20"/>
        <v>690171.28</v>
      </c>
      <c r="AJ34" s="24">
        <f t="shared" si="20"/>
        <v>240272.56</v>
      </c>
      <c r="AK34" s="24">
        <f t="shared" si="20"/>
        <v>78150.36</v>
      </c>
      <c r="AL34" s="24">
        <f t="shared" si="20"/>
        <v>83809.790000000008</v>
      </c>
      <c r="AM34" s="24">
        <f t="shared" si="20"/>
        <v>125143.9</v>
      </c>
      <c r="AN34" s="24">
        <f t="shared" si="20"/>
        <v>163136.04999999999</v>
      </c>
      <c r="AO34" s="24">
        <f t="shared" si="20"/>
        <v>75112.37</v>
      </c>
      <c r="AP34" s="24">
        <f t="shared" si="20"/>
        <v>121824.18000000001</v>
      </c>
      <c r="AQ34" s="24">
        <f t="shared" si="20"/>
        <v>849473.54</v>
      </c>
      <c r="AR34" s="24">
        <f t="shared" si="20"/>
        <v>28663265.09</v>
      </c>
      <c r="AS34" s="24">
        <f t="shared" si="20"/>
        <v>103677.79999999999</v>
      </c>
      <c r="AT34" s="24">
        <f t="shared" si="20"/>
        <v>21798045.719999999</v>
      </c>
      <c r="AU34" s="24">
        <f t="shared" si="20"/>
        <v>2380947.14</v>
      </c>
      <c r="AV34" s="24">
        <f t="shared" si="20"/>
        <v>897492.72</v>
      </c>
      <c r="AW34" s="24">
        <f t="shared" si="20"/>
        <v>-35608.11</v>
      </c>
      <c r="AX34" s="24">
        <f t="shared" si="20"/>
        <v>209210.28999999998</v>
      </c>
      <c r="AY34" s="24">
        <f t="shared" si="20"/>
        <v>81851.240000000005</v>
      </c>
      <c r="AZ34" s="24">
        <f t="shared" si="20"/>
        <v>50097.08</v>
      </c>
      <c r="BA34" s="24">
        <f t="shared" si="20"/>
        <v>361753.37</v>
      </c>
      <c r="BB34" s="24">
        <f t="shared" si="20"/>
        <v>3019119.11</v>
      </c>
      <c r="BC34" s="24">
        <f t="shared" si="20"/>
        <v>3703311.1599999997</v>
      </c>
      <c r="BD34" s="24">
        <f t="shared" si="20"/>
        <v>3357258.17</v>
      </c>
      <c r="BE34" s="24">
        <f t="shared" si="20"/>
        <v>4401421.88</v>
      </c>
      <c r="BF34" s="24">
        <f t="shared" si="20"/>
        <v>243566.34</v>
      </c>
      <c r="BG34" s="24">
        <f t="shared" si="20"/>
        <v>525761.05999999994</v>
      </c>
      <c r="BH34" s="24">
        <f t="shared" si="20"/>
        <v>7516901.0199999996</v>
      </c>
      <c r="BI34" s="24">
        <f t="shared" si="20"/>
        <v>556713.97000000009</v>
      </c>
      <c r="BJ34" s="24">
        <f t="shared" si="20"/>
        <v>370221.23</v>
      </c>
      <c r="BK34" s="24">
        <f t="shared" si="20"/>
        <v>396639.1</v>
      </c>
      <c r="BL34" s="24">
        <f t="shared" si="20"/>
        <v>2226470.7800000003</v>
      </c>
      <c r="BM34" s="24">
        <f t="shared" si="20"/>
        <v>4077257.41</v>
      </c>
      <c r="BN34" s="24">
        <f t="shared" si="20"/>
        <v>76648.92</v>
      </c>
      <c r="BO34" s="24">
        <f t="shared" si="20"/>
        <v>197605.75</v>
      </c>
      <c r="BP34" s="24">
        <f t="shared" si="20"/>
        <v>639727.37</v>
      </c>
      <c r="BQ34" s="24">
        <f t="shared" ref="BQ34:EB34" si="21">+BQ27-BQ33</f>
        <v>591521.39</v>
      </c>
      <c r="BR34" s="24">
        <f t="shared" si="21"/>
        <v>180892.06</v>
      </c>
      <c r="BS34" s="24">
        <f t="shared" si="21"/>
        <v>1651126.47</v>
      </c>
      <c r="BT34" s="24">
        <f t="shared" si="21"/>
        <v>1067521.46</v>
      </c>
      <c r="BU34" s="24">
        <f t="shared" si="21"/>
        <v>227645.81</v>
      </c>
      <c r="BV34" s="24">
        <f t="shared" si="21"/>
        <v>225727.66999999998</v>
      </c>
      <c r="BW34" s="24">
        <f t="shared" si="21"/>
        <v>226532.75999999998</v>
      </c>
      <c r="BX34" s="24">
        <f t="shared" si="21"/>
        <v>349151.81</v>
      </c>
      <c r="BY34" s="24">
        <f t="shared" si="21"/>
        <v>420328.46</v>
      </c>
      <c r="BZ34" s="24">
        <f t="shared" si="21"/>
        <v>-614.2800000000002</v>
      </c>
      <c r="CA34" s="24">
        <f t="shared" si="21"/>
        <v>228533.24</v>
      </c>
      <c r="CB34" s="24">
        <f t="shared" si="21"/>
        <v>22402.53</v>
      </c>
      <c r="CC34" s="24">
        <f t="shared" si="21"/>
        <v>-8794.3300000000017</v>
      </c>
      <c r="CD34" s="24">
        <f t="shared" si="21"/>
        <v>22342919.59</v>
      </c>
      <c r="CE34" s="24">
        <f t="shared" si="21"/>
        <v>41520.459999999992</v>
      </c>
      <c r="CF34" s="24">
        <f t="shared" si="21"/>
        <v>59017.979999999996</v>
      </c>
      <c r="CG34" s="24">
        <f t="shared" si="21"/>
        <v>79287.97</v>
      </c>
      <c r="CH34" s="24">
        <f t="shared" si="21"/>
        <v>96552.599999999991</v>
      </c>
      <c r="CI34" s="24">
        <f t="shared" si="21"/>
        <v>72633.439999999988</v>
      </c>
      <c r="CJ34" s="24">
        <f t="shared" si="21"/>
        <v>15746.13</v>
      </c>
      <c r="CK34" s="24">
        <f t="shared" si="21"/>
        <v>163295.98000000001</v>
      </c>
      <c r="CL34" s="24">
        <f t="shared" si="21"/>
        <v>403077.3</v>
      </c>
      <c r="CM34" s="24">
        <f t="shared" si="21"/>
        <v>1522984.05</v>
      </c>
      <c r="CN34" s="24">
        <f t="shared" si="21"/>
        <v>579611.10000000009</v>
      </c>
      <c r="CO34" s="24">
        <f t="shared" si="21"/>
        <v>485665.38999999996</v>
      </c>
      <c r="CP34" s="24">
        <f t="shared" si="21"/>
        <v>8294562.1600000001</v>
      </c>
      <c r="CQ34" s="24">
        <f t="shared" si="21"/>
        <v>4985557.18</v>
      </c>
      <c r="CR34" s="24">
        <f t="shared" si="21"/>
        <v>237166.55000000002</v>
      </c>
      <c r="CS34" s="24">
        <f t="shared" si="21"/>
        <v>185913.66999999998</v>
      </c>
      <c r="CT34" s="24">
        <f t="shared" si="21"/>
        <v>163779.95000000001</v>
      </c>
      <c r="CU34" s="24">
        <f t="shared" si="21"/>
        <v>143077.00999999998</v>
      </c>
      <c r="CV34" s="24">
        <f t="shared" si="21"/>
        <v>67684.700000000012</v>
      </c>
      <c r="CW34" s="24">
        <f t="shared" si="21"/>
        <v>28609.439999999999</v>
      </c>
      <c r="CX34" s="24">
        <f t="shared" si="21"/>
        <v>20094.71</v>
      </c>
      <c r="CY34" s="24">
        <f t="shared" si="21"/>
        <v>73601.819999999992</v>
      </c>
      <c r="CZ34" s="24">
        <f t="shared" si="21"/>
        <v>121247.73000000001</v>
      </c>
      <c r="DA34" s="24">
        <f t="shared" si="21"/>
        <v>101994.56</v>
      </c>
      <c r="DB34" s="24">
        <f t="shared" si="21"/>
        <v>362206.80000000005</v>
      </c>
      <c r="DC34" s="24">
        <f t="shared" si="21"/>
        <v>87939.95</v>
      </c>
      <c r="DD34" s="24">
        <f t="shared" si="21"/>
        <v>94696.8</v>
      </c>
      <c r="DE34" s="24">
        <f t="shared" si="21"/>
        <v>129778.88</v>
      </c>
      <c r="DF34" s="24">
        <f t="shared" si="21"/>
        <v>25530.11</v>
      </c>
      <c r="DG34" s="24">
        <f t="shared" si="21"/>
        <v>51531.210000000006</v>
      </c>
      <c r="DH34" s="24">
        <f t="shared" si="21"/>
        <v>5472878.1799999997</v>
      </c>
      <c r="DI34" s="24">
        <f t="shared" si="21"/>
        <v>-2157.58</v>
      </c>
      <c r="DJ34" s="24">
        <f t="shared" si="21"/>
        <v>613452.72</v>
      </c>
      <c r="DK34" s="24">
        <f t="shared" si="21"/>
        <v>911372.46</v>
      </c>
      <c r="DL34" s="24">
        <f t="shared" si="21"/>
        <v>207796.1</v>
      </c>
      <c r="DM34" s="24">
        <f t="shared" si="21"/>
        <v>83252.39</v>
      </c>
      <c r="DN34" s="24">
        <f t="shared" si="21"/>
        <v>1377842.44</v>
      </c>
      <c r="DO34" s="24">
        <f t="shared" si="21"/>
        <v>183505.16</v>
      </c>
      <c r="DP34" s="24">
        <f t="shared" si="21"/>
        <v>353990.55</v>
      </c>
      <c r="DQ34" s="24">
        <f t="shared" si="21"/>
        <v>694664.57000000007</v>
      </c>
      <c r="DR34" s="24">
        <f t="shared" si="21"/>
        <v>73047.5</v>
      </c>
      <c r="DS34" s="24">
        <f t="shared" si="21"/>
        <v>148444.73000000001</v>
      </c>
      <c r="DT34" s="24">
        <f t="shared" si="21"/>
        <v>211984.74</v>
      </c>
      <c r="DU34" s="24">
        <f t="shared" si="21"/>
        <v>156503.79</v>
      </c>
      <c r="DV34" s="24">
        <f t="shared" si="21"/>
        <v>26316.670000000002</v>
      </c>
      <c r="DW34" s="24">
        <f t="shared" si="21"/>
        <v>108275.78</v>
      </c>
      <c r="DX34" s="24">
        <f t="shared" si="21"/>
        <v>50168.020000000004</v>
      </c>
      <c r="DY34" s="24">
        <f t="shared" si="21"/>
        <v>50714.67</v>
      </c>
      <c r="DZ34" s="24">
        <f t="shared" si="21"/>
        <v>18615.730000000003</v>
      </c>
      <c r="EA34" s="24">
        <f t="shared" si="21"/>
        <v>163416.1</v>
      </c>
      <c r="EB34" s="24">
        <f t="shared" si="21"/>
        <v>494313.44000000006</v>
      </c>
      <c r="EC34" s="24">
        <f t="shared" ref="EC34:GF34" si="22">+EC27-EC33</f>
        <v>213852.3</v>
      </c>
      <c r="ED34" s="24">
        <f t="shared" si="22"/>
        <v>160630.53999999998</v>
      </c>
      <c r="EE34" s="24">
        <f t="shared" si="22"/>
        <v>94073.56</v>
      </c>
      <c r="EF34" s="24">
        <f t="shared" si="22"/>
        <v>580146.84000000008</v>
      </c>
      <c r="EG34" s="24">
        <f t="shared" si="22"/>
        <v>35522.959999999999</v>
      </c>
      <c r="EH34" s="24">
        <f t="shared" si="22"/>
        <v>133551.12</v>
      </c>
      <c r="EI34" s="24">
        <f t="shared" si="22"/>
        <v>155698.91</v>
      </c>
      <c r="EJ34" s="24">
        <f t="shared" si="22"/>
        <v>34296.18</v>
      </c>
      <c r="EK34" s="24">
        <f t="shared" si="22"/>
        <v>2323373.88</v>
      </c>
      <c r="EL34" s="24">
        <f t="shared" si="22"/>
        <v>2332943.7200000002</v>
      </c>
      <c r="EM34" s="24">
        <f t="shared" si="22"/>
        <v>155660.6</v>
      </c>
      <c r="EN34" s="24">
        <f t="shared" si="22"/>
        <v>133399.40999999997</v>
      </c>
      <c r="EO34" s="24">
        <f t="shared" si="22"/>
        <v>115028.91</v>
      </c>
      <c r="EP34" s="24">
        <f t="shared" si="22"/>
        <v>171182.56</v>
      </c>
      <c r="EQ34" s="24">
        <f t="shared" si="22"/>
        <v>91960.53</v>
      </c>
      <c r="ER34" s="24">
        <f t="shared" si="22"/>
        <v>133097.34</v>
      </c>
      <c r="ES34" s="24">
        <f t="shared" si="22"/>
        <v>779907.49</v>
      </c>
      <c r="ET34" s="24">
        <f t="shared" si="22"/>
        <v>138704.86000000002</v>
      </c>
      <c r="EU34" s="24">
        <f t="shared" si="22"/>
        <v>84511.91</v>
      </c>
      <c r="EV34" s="24">
        <f t="shared" si="22"/>
        <v>166271.69</v>
      </c>
      <c r="EW34" s="24">
        <f t="shared" si="22"/>
        <v>178536.84</v>
      </c>
      <c r="EX34" s="24">
        <f t="shared" si="22"/>
        <v>0</v>
      </c>
      <c r="EY34" s="24">
        <f t="shared" si="22"/>
        <v>96537.33</v>
      </c>
      <c r="EZ34" s="24">
        <f t="shared" si="22"/>
        <v>66174.83</v>
      </c>
      <c r="FA34" s="24">
        <f t="shared" si="22"/>
        <v>43594.82</v>
      </c>
      <c r="FB34" s="24">
        <f t="shared" si="22"/>
        <v>59299.479999999996</v>
      </c>
      <c r="FC34" s="24">
        <f t="shared" si="22"/>
        <v>1100358.18</v>
      </c>
      <c r="FD34" s="24">
        <f t="shared" si="22"/>
        <v>236271.94</v>
      </c>
      <c r="FE34" s="24">
        <f t="shared" si="22"/>
        <v>734605.06</v>
      </c>
      <c r="FF34" s="24">
        <f t="shared" si="22"/>
        <v>224993.28999999998</v>
      </c>
      <c r="FG34" s="24">
        <f t="shared" si="22"/>
        <v>108400.17</v>
      </c>
      <c r="FH34" s="24">
        <f t="shared" si="22"/>
        <v>142730.41999999998</v>
      </c>
      <c r="FI34" s="24">
        <f t="shared" si="22"/>
        <v>66235.75</v>
      </c>
      <c r="FJ34" s="24">
        <f t="shared" si="22"/>
        <v>84797.99</v>
      </c>
      <c r="FK34" s="24">
        <f t="shared" si="22"/>
        <v>447362.56</v>
      </c>
      <c r="FL34" s="24">
        <f t="shared" si="22"/>
        <v>408548.72000000003</v>
      </c>
      <c r="FM34" s="24">
        <f t="shared" si="22"/>
        <v>885645.1</v>
      </c>
      <c r="FN34" s="24">
        <f t="shared" si="22"/>
        <v>1655594.8</v>
      </c>
      <c r="FO34" s="24">
        <f t="shared" si="22"/>
        <v>738313.96</v>
      </c>
      <c r="FP34" s="24">
        <f t="shared" si="22"/>
        <v>4816329.3900000006</v>
      </c>
      <c r="FQ34" s="24">
        <f t="shared" si="22"/>
        <v>459575.86</v>
      </c>
      <c r="FR34" s="24">
        <f t="shared" si="22"/>
        <v>969881.15</v>
      </c>
      <c r="FS34" s="24">
        <f t="shared" si="22"/>
        <v>484604.69000000006</v>
      </c>
      <c r="FT34" s="24">
        <f t="shared" si="22"/>
        <v>75141.88</v>
      </c>
      <c r="FU34" s="24">
        <f t="shared" si="22"/>
        <v>105028.92</v>
      </c>
      <c r="FV34" s="24">
        <f t="shared" si="22"/>
        <v>112353.47</v>
      </c>
      <c r="FW34" s="24">
        <f t="shared" si="22"/>
        <v>132173.83000000002</v>
      </c>
      <c r="FX34" s="24">
        <f t="shared" si="22"/>
        <v>314627.21000000002</v>
      </c>
      <c r="FY34" s="24">
        <f t="shared" si="22"/>
        <v>72087.95</v>
      </c>
      <c r="FZ34" s="24">
        <f t="shared" si="22"/>
        <v>21606.180000000004</v>
      </c>
      <c r="GA34" s="24">
        <f t="shared" si="22"/>
        <v>1671725.1900000002</v>
      </c>
      <c r="GB34" s="24">
        <f t="shared" si="22"/>
        <v>0</v>
      </c>
      <c r="GC34" s="24">
        <f t="shared" si="22"/>
        <v>0</v>
      </c>
      <c r="GD34" s="24">
        <f>+GD27-GD33</f>
        <v>0</v>
      </c>
      <c r="GE34" s="24">
        <f t="shared" si="22"/>
        <v>0</v>
      </c>
      <c r="GF34" s="24">
        <f t="shared" si="22"/>
        <v>0</v>
      </c>
      <c r="GG34" s="24">
        <f>+GG27-GG33</f>
        <v>0</v>
      </c>
      <c r="GH34" s="19">
        <f t="shared" si="3"/>
        <v>258462249.61999992</v>
      </c>
      <c r="GJ34" s="88" t="s">
        <v>552</v>
      </c>
      <c r="GK34" s="48">
        <v>23426190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3">ROUND(E34*0.3387,2)</f>
        <v>767835.15</v>
      </c>
      <c r="F35" s="24">
        <f t="shared" si="23"/>
        <v>3107700.5</v>
      </c>
      <c r="G35" s="24">
        <f t="shared" si="23"/>
        <v>702859.48</v>
      </c>
      <c r="H35" s="24">
        <f t="shared" si="23"/>
        <v>2242776.66</v>
      </c>
      <c r="I35" s="24">
        <f t="shared" si="23"/>
        <v>139319.96</v>
      </c>
      <c r="J35" s="24">
        <f t="shared" si="23"/>
        <v>117832.64</v>
      </c>
      <c r="K35" s="24">
        <f t="shared" si="23"/>
        <v>991707.96</v>
      </c>
      <c r="L35" s="24">
        <f t="shared" si="23"/>
        <v>184808.99</v>
      </c>
      <c r="M35" s="24">
        <f t="shared" si="23"/>
        <v>29973.06</v>
      </c>
      <c r="N35" s="24">
        <f t="shared" si="23"/>
        <v>235808.82</v>
      </c>
      <c r="O35" s="24">
        <f t="shared" si="23"/>
        <v>247162.86</v>
      </c>
      <c r="P35" s="24">
        <f t="shared" si="23"/>
        <v>7237473.1399999997</v>
      </c>
      <c r="Q35" s="24">
        <f t="shared" si="23"/>
        <v>2032315.84</v>
      </c>
      <c r="R35" s="24">
        <f t="shared" si="23"/>
        <v>19667.060000000001</v>
      </c>
      <c r="S35" s="24">
        <f t="shared" si="23"/>
        <v>2854168.87</v>
      </c>
      <c r="T35" s="24">
        <f t="shared" si="23"/>
        <v>76646.320000000007</v>
      </c>
      <c r="U35" s="24">
        <f t="shared" si="23"/>
        <v>249553.81</v>
      </c>
      <c r="V35" s="24">
        <f t="shared" si="23"/>
        <v>27076.85</v>
      </c>
      <c r="W35" s="24">
        <f t="shared" si="23"/>
        <v>5828.73</v>
      </c>
      <c r="X35" s="24">
        <f t="shared" si="23"/>
        <v>25797.88</v>
      </c>
      <c r="Y35" s="24">
        <f t="shared" si="23"/>
        <v>3178.11</v>
      </c>
      <c r="Z35" s="24">
        <f t="shared" si="23"/>
        <v>8078.41</v>
      </c>
      <c r="AA35" s="24">
        <f t="shared" si="23"/>
        <v>29345.77</v>
      </c>
      <c r="AB35" s="24">
        <f t="shared" si="23"/>
        <v>50835.59</v>
      </c>
      <c r="AC35" s="24">
        <f t="shared" si="23"/>
        <v>2941933.98</v>
      </c>
      <c r="AD35" s="24">
        <f t="shared" si="23"/>
        <v>5238948.6500000004</v>
      </c>
      <c r="AE35" s="24">
        <f t="shared" si="23"/>
        <v>109695.6</v>
      </c>
      <c r="AF35" s="24">
        <f t="shared" si="23"/>
        <v>74929.97</v>
      </c>
      <c r="AG35" s="24">
        <f t="shared" si="23"/>
        <v>46571.51</v>
      </c>
      <c r="AH35" s="24">
        <f t="shared" si="23"/>
        <v>23105.63</v>
      </c>
      <c r="AI35" s="24">
        <f t="shared" si="23"/>
        <v>233761.01</v>
      </c>
      <c r="AJ35" s="24">
        <f t="shared" si="23"/>
        <v>81380.320000000007</v>
      </c>
      <c r="AK35" s="24">
        <f t="shared" si="23"/>
        <v>26469.53</v>
      </c>
      <c r="AL35" s="24">
        <f t="shared" si="23"/>
        <v>28386.38</v>
      </c>
      <c r="AM35" s="24">
        <f t="shared" si="23"/>
        <v>42386.239999999998</v>
      </c>
      <c r="AN35" s="24">
        <f t="shared" si="23"/>
        <v>55254.18</v>
      </c>
      <c r="AO35" s="24">
        <f t="shared" si="23"/>
        <v>25440.560000000001</v>
      </c>
      <c r="AP35" s="24">
        <f t="shared" si="23"/>
        <v>41261.85</v>
      </c>
      <c r="AQ35" s="24">
        <f t="shared" si="23"/>
        <v>287716.69</v>
      </c>
      <c r="AR35" s="24">
        <f t="shared" si="23"/>
        <v>9708247.8900000006</v>
      </c>
      <c r="AS35" s="24">
        <f t="shared" si="23"/>
        <v>35115.67</v>
      </c>
      <c r="AT35" s="24">
        <f t="shared" si="23"/>
        <v>7382998.0899999999</v>
      </c>
      <c r="AU35" s="24">
        <f t="shared" si="23"/>
        <v>806426.8</v>
      </c>
      <c r="AV35" s="24">
        <f t="shared" si="23"/>
        <v>303980.78000000003</v>
      </c>
      <c r="AW35" s="24">
        <f t="shared" si="23"/>
        <v>-12060.47</v>
      </c>
      <c r="AX35" s="24">
        <f t="shared" si="23"/>
        <v>70859.53</v>
      </c>
      <c r="AY35" s="24">
        <f t="shared" si="23"/>
        <v>27723.01</v>
      </c>
      <c r="AZ35" s="24">
        <f t="shared" si="23"/>
        <v>16967.88</v>
      </c>
      <c r="BA35" s="24">
        <f t="shared" si="23"/>
        <v>122525.87</v>
      </c>
      <c r="BB35" s="24">
        <f t="shared" si="23"/>
        <v>1022575.64</v>
      </c>
      <c r="BC35" s="24">
        <f t="shared" si="23"/>
        <v>1254311.49</v>
      </c>
      <c r="BD35" s="24">
        <f t="shared" si="23"/>
        <v>1137103.3400000001</v>
      </c>
      <c r="BE35" s="24">
        <f t="shared" si="23"/>
        <v>1490761.59</v>
      </c>
      <c r="BF35" s="24">
        <f t="shared" si="23"/>
        <v>82495.92</v>
      </c>
      <c r="BG35" s="24">
        <f t="shared" si="23"/>
        <v>178075.27</v>
      </c>
      <c r="BH35" s="24">
        <f t="shared" si="23"/>
        <v>2545974.38</v>
      </c>
      <c r="BI35" s="24">
        <f t="shared" si="23"/>
        <v>188559.02</v>
      </c>
      <c r="BJ35" s="24">
        <f t="shared" si="23"/>
        <v>125393.93</v>
      </c>
      <c r="BK35" s="24">
        <f t="shared" si="23"/>
        <v>134341.66</v>
      </c>
      <c r="BL35" s="24">
        <f t="shared" si="23"/>
        <v>754105.65</v>
      </c>
      <c r="BM35" s="24">
        <f t="shared" si="23"/>
        <v>1380967.08</v>
      </c>
      <c r="BN35" s="24">
        <f t="shared" si="23"/>
        <v>25960.99</v>
      </c>
      <c r="BO35" s="24">
        <f t="shared" si="23"/>
        <v>66929.070000000007</v>
      </c>
      <c r="BP35" s="24">
        <f t="shared" si="23"/>
        <v>216675.66</v>
      </c>
      <c r="BQ35" s="24">
        <f t="shared" ref="BQ35:EB35" si="24">ROUND(BQ34*0.3387,2)</f>
        <v>200348.29</v>
      </c>
      <c r="BR35" s="24">
        <f t="shared" si="24"/>
        <v>61268.14</v>
      </c>
      <c r="BS35" s="24">
        <f t="shared" si="24"/>
        <v>559236.54</v>
      </c>
      <c r="BT35" s="24">
        <f t="shared" si="24"/>
        <v>361569.52</v>
      </c>
      <c r="BU35" s="24">
        <f t="shared" si="24"/>
        <v>77103.64</v>
      </c>
      <c r="BV35" s="24">
        <f t="shared" si="24"/>
        <v>76453.960000000006</v>
      </c>
      <c r="BW35" s="24">
        <f t="shared" si="24"/>
        <v>76726.649999999994</v>
      </c>
      <c r="BX35" s="24">
        <f t="shared" si="24"/>
        <v>118257.72</v>
      </c>
      <c r="BY35" s="24">
        <f t="shared" si="24"/>
        <v>142365.25</v>
      </c>
      <c r="BZ35" s="24">
        <f t="shared" si="24"/>
        <v>-208.06</v>
      </c>
      <c r="CA35" s="24">
        <f t="shared" si="24"/>
        <v>77404.210000000006</v>
      </c>
      <c r="CB35" s="24">
        <f t="shared" si="24"/>
        <v>7587.74</v>
      </c>
      <c r="CC35" s="24">
        <f t="shared" si="24"/>
        <v>-2978.64</v>
      </c>
      <c r="CD35" s="24">
        <f t="shared" si="24"/>
        <v>7567546.8700000001</v>
      </c>
      <c r="CE35" s="24">
        <f t="shared" si="24"/>
        <v>14062.98</v>
      </c>
      <c r="CF35" s="24">
        <f t="shared" si="24"/>
        <v>19989.39</v>
      </c>
      <c r="CG35" s="24">
        <f t="shared" si="24"/>
        <v>26854.84</v>
      </c>
      <c r="CH35" s="24">
        <f t="shared" si="24"/>
        <v>32702.37</v>
      </c>
      <c r="CI35" s="24">
        <f t="shared" si="24"/>
        <v>24600.95</v>
      </c>
      <c r="CJ35" s="24">
        <f t="shared" si="24"/>
        <v>5333.21</v>
      </c>
      <c r="CK35" s="24">
        <f t="shared" si="24"/>
        <v>55308.35</v>
      </c>
      <c r="CL35" s="24">
        <f t="shared" si="24"/>
        <v>136522.28</v>
      </c>
      <c r="CM35" s="24">
        <f t="shared" si="24"/>
        <v>515834.7</v>
      </c>
      <c r="CN35" s="24">
        <f t="shared" si="24"/>
        <v>196314.28</v>
      </c>
      <c r="CO35" s="24">
        <f t="shared" si="24"/>
        <v>164494.87</v>
      </c>
      <c r="CP35" s="24">
        <f t="shared" si="24"/>
        <v>2809368.2</v>
      </c>
      <c r="CQ35" s="24">
        <f t="shared" si="24"/>
        <v>1688608.22</v>
      </c>
      <c r="CR35" s="24">
        <f t="shared" si="24"/>
        <v>80328.31</v>
      </c>
      <c r="CS35" s="24">
        <f t="shared" si="24"/>
        <v>62968.959999999999</v>
      </c>
      <c r="CT35" s="24">
        <f t="shared" si="24"/>
        <v>55472.27</v>
      </c>
      <c r="CU35" s="24">
        <f t="shared" si="24"/>
        <v>48460.18</v>
      </c>
      <c r="CV35" s="24">
        <f t="shared" si="24"/>
        <v>22924.81</v>
      </c>
      <c r="CW35" s="24">
        <f t="shared" si="24"/>
        <v>9690.02</v>
      </c>
      <c r="CX35" s="24">
        <f t="shared" si="24"/>
        <v>6806.08</v>
      </c>
      <c r="CY35" s="24">
        <f t="shared" si="24"/>
        <v>24928.94</v>
      </c>
      <c r="CZ35" s="24">
        <f t="shared" si="24"/>
        <v>41066.61</v>
      </c>
      <c r="DA35" s="24">
        <f t="shared" si="24"/>
        <v>34545.56</v>
      </c>
      <c r="DB35" s="24">
        <f t="shared" si="24"/>
        <v>122679.44</v>
      </c>
      <c r="DC35" s="24">
        <f t="shared" si="24"/>
        <v>29785.26</v>
      </c>
      <c r="DD35" s="24">
        <f t="shared" si="24"/>
        <v>32073.81</v>
      </c>
      <c r="DE35" s="24">
        <f t="shared" si="24"/>
        <v>43956.11</v>
      </c>
      <c r="DF35" s="24">
        <f t="shared" si="24"/>
        <v>8647.0499999999993</v>
      </c>
      <c r="DG35" s="24">
        <f t="shared" si="24"/>
        <v>17453.62</v>
      </c>
      <c r="DH35" s="24">
        <f t="shared" si="24"/>
        <v>1853663.84</v>
      </c>
      <c r="DI35" s="24">
        <f t="shared" si="24"/>
        <v>-730.77</v>
      </c>
      <c r="DJ35" s="24">
        <f t="shared" si="24"/>
        <v>207776.44</v>
      </c>
      <c r="DK35" s="24">
        <f t="shared" si="24"/>
        <v>308681.84999999998</v>
      </c>
      <c r="DL35" s="24">
        <f t="shared" si="24"/>
        <v>70380.539999999994</v>
      </c>
      <c r="DM35" s="24">
        <f t="shared" si="24"/>
        <v>28197.58</v>
      </c>
      <c r="DN35" s="24">
        <f t="shared" si="24"/>
        <v>466675.23</v>
      </c>
      <c r="DO35" s="24">
        <f t="shared" si="24"/>
        <v>62153.2</v>
      </c>
      <c r="DP35" s="24">
        <f t="shared" si="24"/>
        <v>119896.6</v>
      </c>
      <c r="DQ35" s="24">
        <f t="shared" si="24"/>
        <v>235282.89</v>
      </c>
      <c r="DR35" s="24">
        <f t="shared" si="24"/>
        <v>24741.19</v>
      </c>
      <c r="DS35" s="24">
        <f t="shared" si="24"/>
        <v>50278.23</v>
      </c>
      <c r="DT35" s="24">
        <f t="shared" si="24"/>
        <v>71799.23</v>
      </c>
      <c r="DU35" s="24">
        <f t="shared" si="24"/>
        <v>53007.83</v>
      </c>
      <c r="DV35" s="24">
        <f t="shared" si="24"/>
        <v>8913.4599999999991</v>
      </c>
      <c r="DW35" s="24">
        <f t="shared" si="24"/>
        <v>36673.01</v>
      </c>
      <c r="DX35" s="24">
        <f t="shared" si="24"/>
        <v>16991.91</v>
      </c>
      <c r="DY35" s="24">
        <f t="shared" si="24"/>
        <v>17177.060000000001</v>
      </c>
      <c r="DZ35" s="24">
        <f t="shared" si="24"/>
        <v>6305.15</v>
      </c>
      <c r="EA35" s="24">
        <f t="shared" si="24"/>
        <v>55349.03</v>
      </c>
      <c r="EB35" s="24">
        <f t="shared" si="24"/>
        <v>167423.96</v>
      </c>
      <c r="EC35" s="24">
        <f t="shared" ref="EC35:GF35" si="25">ROUND(EC34*0.3387,2)</f>
        <v>72431.77</v>
      </c>
      <c r="ED35" s="24">
        <f t="shared" si="25"/>
        <v>54405.56</v>
      </c>
      <c r="EE35" s="24">
        <f t="shared" si="25"/>
        <v>31862.71</v>
      </c>
      <c r="EF35" s="24">
        <f t="shared" si="25"/>
        <v>196495.73</v>
      </c>
      <c r="EG35" s="24">
        <f t="shared" si="25"/>
        <v>12031.63</v>
      </c>
      <c r="EH35" s="24">
        <f t="shared" si="25"/>
        <v>45233.760000000002</v>
      </c>
      <c r="EI35" s="24">
        <f t="shared" si="25"/>
        <v>52735.22</v>
      </c>
      <c r="EJ35" s="24">
        <f t="shared" si="25"/>
        <v>11616.12</v>
      </c>
      <c r="EK35" s="24">
        <f t="shared" si="25"/>
        <v>786926.73</v>
      </c>
      <c r="EL35" s="24">
        <f t="shared" si="25"/>
        <v>790168.04</v>
      </c>
      <c r="EM35" s="24">
        <f t="shared" si="25"/>
        <v>52722.25</v>
      </c>
      <c r="EN35" s="24">
        <f t="shared" si="25"/>
        <v>45182.38</v>
      </c>
      <c r="EO35" s="24">
        <f t="shared" si="25"/>
        <v>38960.29</v>
      </c>
      <c r="EP35" s="24">
        <f t="shared" si="25"/>
        <v>57979.53</v>
      </c>
      <c r="EQ35" s="24">
        <f t="shared" si="25"/>
        <v>31147.03</v>
      </c>
      <c r="ER35" s="24">
        <f t="shared" si="25"/>
        <v>45080.07</v>
      </c>
      <c r="ES35" s="24">
        <f t="shared" si="25"/>
        <v>264154.67</v>
      </c>
      <c r="ET35" s="24">
        <f t="shared" si="25"/>
        <v>46979.34</v>
      </c>
      <c r="EU35" s="24">
        <f t="shared" si="25"/>
        <v>28624.18</v>
      </c>
      <c r="EV35" s="24">
        <f t="shared" si="25"/>
        <v>56316.22</v>
      </c>
      <c r="EW35" s="24">
        <f t="shared" si="25"/>
        <v>60470.43</v>
      </c>
      <c r="EX35" s="24">
        <f t="shared" si="25"/>
        <v>0</v>
      </c>
      <c r="EY35" s="24">
        <f t="shared" si="25"/>
        <v>32697.19</v>
      </c>
      <c r="EZ35" s="24">
        <f t="shared" si="25"/>
        <v>22413.41</v>
      </c>
      <c r="FA35" s="24">
        <f t="shared" si="25"/>
        <v>14765.57</v>
      </c>
      <c r="FB35" s="24">
        <f t="shared" si="25"/>
        <v>20084.73</v>
      </c>
      <c r="FC35" s="24">
        <f t="shared" si="25"/>
        <v>372691.32</v>
      </c>
      <c r="FD35" s="24">
        <f t="shared" si="25"/>
        <v>80025.31</v>
      </c>
      <c r="FE35" s="24">
        <f t="shared" si="25"/>
        <v>248810.73</v>
      </c>
      <c r="FF35" s="24">
        <f t="shared" si="25"/>
        <v>76205.23</v>
      </c>
      <c r="FG35" s="24">
        <f t="shared" si="25"/>
        <v>36715.14</v>
      </c>
      <c r="FH35" s="24">
        <f t="shared" si="25"/>
        <v>48342.79</v>
      </c>
      <c r="FI35" s="24">
        <f t="shared" si="25"/>
        <v>22434.05</v>
      </c>
      <c r="FJ35" s="24">
        <f t="shared" si="25"/>
        <v>28721.08</v>
      </c>
      <c r="FK35" s="24">
        <f t="shared" si="25"/>
        <v>151521.70000000001</v>
      </c>
      <c r="FL35" s="24">
        <f t="shared" si="25"/>
        <v>138375.45000000001</v>
      </c>
      <c r="FM35" s="24">
        <f t="shared" si="25"/>
        <v>299968</v>
      </c>
      <c r="FN35" s="24">
        <f t="shared" si="25"/>
        <v>560749.96</v>
      </c>
      <c r="FO35" s="24">
        <f t="shared" si="25"/>
        <v>250066.94</v>
      </c>
      <c r="FP35" s="24">
        <f t="shared" si="25"/>
        <v>1631290.76</v>
      </c>
      <c r="FQ35" s="24">
        <f t="shared" si="25"/>
        <v>155658.34</v>
      </c>
      <c r="FR35" s="24">
        <f t="shared" si="25"/>
        <v>328498.75</v>
      </c>
      <c r="FS35" s="24">
        <f t="shared" si="25"/>
        <v>164135.60999999999</v>
      </c>
      <c r="FT35" s="24">
        <f t="shared" si="25"/>
        <v>25450.55</v>
      </c>
      <c r="FU35" s="24">
        <f t="shared" si="25"/>
        <v>35573.300000000003</v>
      </c>
      <c r="FV35" s="24">
        <f t="shared" si="25"/>
        <v>38054.120000000003</v>
      </c>
      <c r="FW35" s="24">
        <f t="shared" si="25"/>
        <v>44767.28</v>
      </c>
      <c r="FX35" s="24">
        <f t="shared" si="25"/>
        <v>106564.24</v>
      </c>
      <c r="FY35" s="24">
        <f t="shared" si="25"/>
        <v>24416.19</v>
      </c>
      <c r="FZ35" s="24">
        <f t="shared" si="25"/>
        <v>7318.01</v>
      </c>
      <c r="GA35" s="24">
        <f t="shared" si="25"/>
        <v>566213.31999999995</v>
      </c>
      <c r="GB35" s="24">
        <f t="shared" si="25"/>
        <v>0</v>
      </c>
      <c r="GC35" s="24">
        <f t="shared" si="25"/>
        <v>0</v>
      </c>
      <c r="GD35" s="24">
        <f>ROUND(GD34*0.3387,2)</f>
        <v>0</v>
      </c>
      <c r="GE35" s="24">
        <f t="shared" si="25"/>
        <v>0</v>
      </c>
      <c r="GF35" s="24">
        <f t="shared" si="25"/>
        <v>0</v>
      </c>
      <c r="GG35" s="24">
        <f>ROUND(GG34*0.3387,2)</f>
        <v>0</v>
      </c>
      <c r="GH35" s="19">
        <f t="shared" si="3"/>
        <v>87541163.990000069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6">+E33+E35</f>
        <v>854306.45000000007</v>
      </c>
      <c r="F36" s="24">
        <f t="shared" si="26"/>
        <v>3554287.32</v>
      </c>
      <c r="G36" s="24">
        <f t="shared" si="26"/>
        <v>750881.29</v>
      </c>
      <c r="H36" s="24">
        <f t="shared" si="26"/>
        <v>2588369.1900000004</v>
      </c>
      <c r="I36" s="24">
        <f t="shared" si="26"/>
        <v>201972.09</v>
      </c>
      <c r="J36" s="24">
        <f t="shared" si="26"/>
        <v>139550.32999999999</v>
      </c>
      <c r="K36" s="24">
        <f t="shared" si="26"/>
        <v>1066767.44</v>
      </c>
      <c r="L36" s="24">
        <f t="shared" si="26"/>
        <v>217176.86</v>
      </c>
      <c r="M36" s="24">
        <f t="shared" si="26"/>
        <v>46262.46</v>
      </c>
      <c r="N36" s="24">
        <f t="shared" si="26"/>
        <v>258942.47</v>
      </c>
      <c r="O36" s="24">
        <f t="shared" si="26"/>
        <v>261702.43999999997</v>
      </c>
      <c r="P36" s="24">
        <f t="shared" si="26"/>
        <v>7742119.6699999999</v>
      </c>
      <c r="Q36" s="24">
        <f t="shared" si="26"/>
        <v>2216278.83</v>
      </c>
      <c r="R36" s="24">
        <f t="shared" si="26"/>
        <v>30035.11</v>
      </c>
      <c r="S36" s="24">
        <f t="shared" si="26"/>
        <v>3193779.38</v>
      </c>
      <c r="T36" s="24">
        <f t="shared" si="26"/>
        <v>100936.52</v>
      </c>
      <c r="U36" s="24">
        <f t="shared" si="26"/>
        <v>303120.55</v>
      </c>
      <c r="V36" s="24">
        <f t="shared" si="26"/>
        <v>49467.49</v>
      </c>
      <c r="W36" s="24">
        <f t="shared" si="26"/>
        <v>14824.369999999999</v>
      </c>
      <c r="X36" s="24">
        <f t="shared" si="26"/>
        <v>42975.710000000006</v>
      </c>
      <c r="Y36" s="24">
        <f t="shared" si="26"/>
        <v>7966.3899999999994</v>
      </c>
      <c r="Z36" s="24">
        <f t="shared" si="26"/>
        <v>13981.21</v>
      </c>
      <c r="AA36" s="24">
        <f t="shared" si="26"/>
        <v>38633.39</v>
      </c>
      <c r="AB36" s="24">
        <f t="shared" si="26"/>
        <v>62732.069999999992</v>
      </c>
      <c r="AC36" s="24">
        <f t="shared" si="26"/>
        <v>3505599.39</v>
      </c>
      <c r="AD36" s="24">
        <f t="shared" si="26"/>
        <v>5842616.5200000005</v>
      </c>
      <c r="AE36" s="24">
        <f t="shared" si="26"/>
        <v>129166.08</v>
      </c>
      <c r="AF36" s="24">
        <f t="shared" si="26"/>
        <v>88460.160000000003</v>
      </c>
      <c r="AG36" s="24">
        <f t="shared" si="26"/>
        <v>68697.06</v>
      </c>
      <c r="AH36" s="24">
        <f t="shared" si="26"/>
        <v>37484.11</v>
      </c>
      <c r="AI36" s="24">
        <f t="shared" si="26"/>
        <v>292741.26</v>
      </c>
      <c r="AJ36" s="24">
        <f t="shared" si="26"/>
        <v>108210.46</v>
      </c>
      <c r="AK36" s="24">
        <f t="shared" si="26"/>
        <v>36489.93</v>
      </c>
      <c r="AL36" s="24">
        <f t="shared" si="26"/>
        <v>36311.81</v>
      </c>
      <c r="AM36" s="24">
        <f t="shared" si="26"/>
        <v>65884.58</v>
      </c>
      <c r="AN36" s="24">
        <f t="shared" si="26"/>
        <v>71175.490000000005</v>
      </c>
      <c r="AO36" s="24">
        <f t="shared" si="26"/>
        <v>39887.97</v>
      </c>
      <c r="AP36" s="24">
        <f t="shared" si="26"/>
        <v>54572.399999999994</v>
      </c>
      <c r="AQ36" s="24">
        <f t="shared" si="26"/>
        <v>374364.01</v>
      </c>
      <c r="AR36" s="24">
        <f t="shared" si="26"/>
        <v>10373860.48</v>
      </c>
      <c r="AS36" s="24">
        <f t="shared" si="26"/>
        <v>58059.21</v>
      </c>
      <c r="AT36" s="24">
        <f t="shared" si="26"/>
        <v>8387724.9399999995</v>
      </c>
      <c r="AU36" s="24">
        <f t="shared" si="26"/>
        <v>923985.88</v>
      </c>
      <c r="AV36" s="24">
        <f t="shared" si="26"/>
        <v>384517.77</v>
      </c>
      <c r="AW36" s="24">
        <f t="shared" si="26"/>
        <v>99513.64</v>
      </c>
      <c r="AX36" s="24">
        <f t="shared" si="26"/>
        <v>92626.07</v>
      </c>
      <c r="AY36" s="24">
        <f t="shared" si="26"/>
        <v>34763.799999999996</v>
      </c>
      <c r="AZ36" s="24">
        <f t="shared" si="26"/>
        <v>22466.600000000002</v>
      </c>
      <c r="BA36" s="24">
        <f t="shared" si="26"/>
        <v>158356.79999999999</v>
      </c>
      <c r="BB36" s="24">
        <f t="shared" si="26"/>
        <v>1138986.51</v>
      </c>
      <c r="BC36" s="24">
        <f t="shared" si="26"/>
        <v>1438472.92</v>
      </c>
      <c r="BD36" s="24">
        <f t="shared" si="26"/>
        <v>1273867.1700000002</v>
      </c>
      <c r="BE36" s="24">
        <f t="shared" si="26"/>
        <v>1790516.27</v>
      </c>
      <c r="BF36" s="24">
        <f t="shared" si="26"/>
        <v>102916.94</v>
      </c>
      <c r="BG36" s="24">
        <f t="shared" si="26"/>
        <v>208730.28</v>
      </c>
      <c r="BH36" s="24">
        <f t="shared" si="26"/>
        <v>3001091.5</v>
      </c>
      <c r="BI36" s="24">
        <f t="shared" si="26"/>
        <v>234983.84999999998</v>
      </c>
      <c r="BJ36" s="24">
        <f t="shared" si="26"/>
        <v>152299.81</v>
      </c>
      <c r="BK36" s="24">
        <f t="shared" si="26"/>
        <v>171496.67</v>
      </c>
      <c r="BL36" s="24">
        <f t="shared" si="26"/>
        <v>884367.09000000008</v>
      </c>
      <c r="BM36" s="24">
        <f t="shared" si="26"/>
        <v>1654100.6700000002</v>
      </c>
      <c r="BN36" s="24">
        <f t="shared" si="26"/>
        <v>40437.550000000003</v>
      </c>
      <c r="BO36" s="24">
        <f t="shared" si="26"/>
        <v>100620.80000000002</v>
      </c>
      <c r="BP36" s="24">
        <f t="shared" si="26"/>
        <v>268117.13</v>
      </c>
      <c r="BQ36" s="24">
        <f t="shared" ref="BQ36:EB36" si="27">+BQ33+BQ35</f>
        <v>250847.18</v>
      </c>
      <c r="BR36" s="24">
        <f t="shared" si="27"/>
        <v>78171.94</v>
      </c>
      <c r="BS36" s="24">
        <f t="shared" si="27"/>
        <v>636211.4</v>
      </c>
      <c r="BT36" s="24">
        <f t="shared" si="27"/>
        <v>445429.23000000004</v>
      </c>
      <c r="BU36" s="24">
        <f t="shared" si="27"/>
        <v>91434.41</v>
      </c>
      <c r="BV36" s="24">
        <f t="shared" si="27"/>
        <v>93047.840000000011</v>
      </c>
      <c r="BW36" s="24">
        <f t="shared" si="27"/>
        <v>87205.349999999991</v>
      </c>
      <c r="BX36" s="24">
        <f t="shared" si="27"/>
        <v>157675.09</v>
      </c>
      <c r="BY36" s="24">
        <f t="shared" si="27"/>
        <v>181775.04</v>
      </c>
      <c r="BZ36" s="24">
        <f t="shared" si="27"/>
        <v>2706.42</v>
      </c>
      <c r="CA36" s="24">
        <f t="shared" si="27"/>
        <v>99302.16</v>
      </c>
      <c r="CB36" s="24">
        <f t="shared" si="27"/>
        <v>10475.709999999999</v>
      </c>
      <c r="CC36" s="24">
        <f t="shared" si="27"/>
        <v>19557.190000000002</v>
      </c>
      <c r="CD36" s="24">
        <f t="shared" si="27"/>
        <v>8737423.120000001</v>
      </c>
      <c r="CE36" s="24">
        <f t="shared" si="27"/>
        <v>37693.86</v>
      </c>
      <c r="CF36" s="24">
        <f t="shared" si="27"/>
        <v>28896.41</v>
      </c>
      <c r="CG36" s="24">
        <f t="shared" si="27"/>
        <v>45321.009999999995</v>
      </c>
      <c r="CH36" s="24">
        <f t="shared" si="27"/>
        <v>54121.64</v>
      </c>
      <c r="CI36" s="24">
        <f t="shared" si="27"/>
        <v>34257.800000000003</v>
      </c>
      <c r="CJ36" s="24">
        <f t="shared" si="27"/>
        <v>17756.080000000002</v>
      </c>
      <c r="CK36" s="24">
        <f t="shared" si="27"/>
        <v>76854.87</v>
      </c>
      <c r="CL36" s="24">
        <f t="shared" si="27"/>
        <v>154677.16</v>
      </c>
      <c r="CM36" s="24">
        <f t="shared" si="27"/>
        <v>625089.65</v>
      </c>
      <c r="CN36" s="24">
        <f t="shared" si="27"/>
        <v>219695.22</v>
      </c>
      <c r="CO36" s="24">
        <f t="shared" si="27"/>
        <v>195784.95999999999</v>
      </c>
      <c r="CP36" s="24">
        <f t="shared" si="27"/>
        <v>3384165.8800000004</v>
      </c>
      <c r="CQ36" s="24">
        <f t="shared" si="27"/>
        <v>1945082.04</v>
      </c>
      <c r="CR36" s="24">
        <f t="shared" si="27"/>
        <v>109297.72</v>
      </c>
      <c r="CS36" s="24">
        <f t="shared" si="27"/>
        <v>74632.160000000003</v>
      </c>
      <c r="CT36" s="24">
        <f t="shared" si="27"/>
        <v>66511.38</v>
      </c>
      <c r="CU36" s="24">
        <f t="shared" si="27"/>
        <v>62800.19</v>
      </c>
      <c r="CV36" s="24">
        <f t="shared" si="27"/>
        <v>28577.13</v>
      </c>
      <c r="CW36" s="24">
        <f t="shared" si="27"/>
        <v>29934.639999999999</v>
      </c>
      <c r="CX36" s="24">
        <f t="shared" si="27"/>
        <v>21742.010000000002</v>
      </c>
      <c r="CY36" s="24">
        <f t="shared" si="27"/>
        <v>43906.35</v>
      </c>
      <c r="CZ36" s="24">
        <f t="shared" si="27"/>
        <v>66456.17</v>
      </c>
      <c r="DA36" s="24">
        <f t="shared" si="27"/>
        <v>48849.439999999995</v>
      </c>
      <c r="DB36" s="24">
        <f t="shared" si="27"/>
        <v>160445.22</v>
      </c>
      <c r="DC36" s="24">
        <f t="shared" si="27"/>
        <v>43362.79</v>
      </c>
      <c r="DD36" s="24">
        <f t="shared" si="27"/>
        <v>48310.57</v>
      </c>
      <c r="DE36" s="24">
        <f t="shared" si="27"/>
        <v>64973.96</v>
      </c>
      <c r="DF36" s="24">
        <f t="shared" si="27"/>
        <v>13144.869999999999</v>
      </c>
      <c r="DG36" s="24">
        <f t="shared" si="27"/>
        <v>26659.82</v>
      </c>
      <c r="DH36" s="24">
        <f t="shared" si="27"/>
        <v>2422234.5499999998</v>
      </c>
      <c r="DI36" s="24">
        <f t="shared" si="27"/>
        <v>13941.85</v>
      </c>
      <c r="DJ36" s="24">
        <f t="shared" si="27"/>
        <v>278972.79999999999</v>
      </c>
      <c r="DK36" s="24">
        <f t="shared" si="27"/>
        <v>414754.95999999996</v>
      </c>
      <c r="DL36" s="24">
        <f t="shared" si="27"/>
        <v>94224.44</v>
      </c>
      <c r="DM36" s="24">
        <f t="shared" si="27"/>
        <v>38520.18</v>
      </c>
      <c r="DN36" s="24">
        <f t="shared" si="27"/>
        <v>583150.47</v>
      </c>
      <c r="DO36" s="24">
        <f t="shared" si="27"/>
        <v>79508.259999999995</v>
      </c>
      <c r="DP36" s="24">
        <f t="shared" si="27"/>
        <v>157401.53</v>
      </c>
      <c r="DQ36" s="24">
        <f t="shared" si="27"/>
        <v>292326.62</v>
      </c>
      <c r="DR36" s="24">
        <f t="shared" si="27"/>
        <v>30842.799999999999</v>
      </c>
      <c r="DS36" s="24">
        <f t="shared" si="27"/>
        <v>71400.600000000006</v>
      </c>
      <c r="DT36" s="24">
        <f t="shared" si="27"/>
        <v>85421.069999999992</v>
      </c>
      <c r="DU36" s="24">
        <f t="shared" si="27"/>
        <v>62295.450000000004</v>
      </c>
      <c r="DV36" s="24">
        <f t="shared" si="27"/>
        <v>11281.849999999999</v>
      </c>
      <c r="DW36" s="24">
        <f t="shared" si="27"/>
        <v>59915.72</v>
      </c>
      <c r="DX36" s="24">
        <f t="shared" si="27"/>
        <v>21125.040000000001</v>
      </c>
      <c r="DY36" s="24">
        <f t="shared" si="27"/>
        <v>21674.880000000001</v>
      </c>
      <c r="DZ36" s="24">
        <f t="shared" si="27"/>
        <v>8395.57</v>
      </c>
      <c r="EA36" s="24">
        <f t="shared" si="27"/>
        <v>69582.09</v>
      </c>
      <c r="EB36" s="24">
        <f t="shared" si="27"/>
        <v>233784.32000000001</v>
      </c>
      <c r="EC36" s="24">
        <f t="shared" ref="EC36:GF36" si="28">+EC33+EC35</f>
        <v>92420.31</v>
      </c>
      <c r="ED36" s="24">
        <f t="shared" si="28"/>
        <v>81142.539999999994</v>
      </c>
      <c r="EE36" s="24">
        <f t="shared" si="28"/>
        <v>50384.55</v>
      </c>
      <c r="EF36" s="24">
        <f t="shared" si="28"/>
        <v>228143.69</v>
      </c>
      <c r="EG36" s="24">
        <f t="shared" si="28"/>
        <v>18893.669999999998</v>
      </c>
      <c r="EH36" s="24">
        <f t="shared" si="28"/>
        <v>62326.76</v>
      </c>
      <c r="EI36" s="24">
        <f t="shared" si="28"/>
        <v>60097.15</v>
      </c>
      <c r="EJ36" s="24">
        <f t="shared" si="28"/>
        <v>16434.09</v>
      </c>
      <c r="EK36" s="24">
        <f t="shared" si="28"/>
        <v>858717.34</v>
      </c>
      <c r="EL36" s="24">
        <f t="shared" si="28"/>
        <v>1043445.63</v>
      </c>
      <c r="EM36" s="24">
        <f t="shared" si="28"/>
        <v>75550.290000000008</v>
      </c>
      <c r="EN36" s="24">
        <f t="shared" si="28"/>
        <v>59993.49</v>
      </c>
      <c r="EO36" s="24">
        <f t="shared" si="28"/>
        <v>52612.43</v>
      </c>
      <c r="EP36" s="24">
        <f t="shared" si="28"/>
        <v>70434.97</v>
      </c>
      <c r="EQ36" s="24">
        <f t="shared" si="28"/>
        <v>39932.49</v>
      </c>
      <c r="ER36" s="24">
        <f t="shared" si="28"/>
        <v>54486.979999999996</v>
      </c>
      <c r="ES36" s="24">
        <f t="shared" si="28"/>
        <v>296541.84999999998</v>
      </c>
      <c r="ET36" s="24">
        <f t="shared" si="28"/>
        <v>62606.399999999994</v>
      </c>
      <c r="EU36" s="24">
        <f t="shared" si="28"/>
        <v>41547.32</v>
      </c>
      <c r="EV36" s="24">
        <f t="shared" si="28"/>
        <v>70994.63</v>
      </c>
      <c r="EW36" s="24">
        <f t="shared" si="28"/>
        <v>67177.210000000006</v>
      </c>
      <c r="EX36" s="24">
        <f t="shared" si="28"/>
        <v>0</v>
      </c>
      <c r="EY36" s="24">
        <f t="shared" si="28"/>
        <v>38610.97</v>
      </c>
      <c r="EZ36" s="24">
        <f t="shared" si="28"/>
        <v>27818.97</v>
      </c>
      <c r="FA36" s="24">
        <f t="shared" si="28"/>
        <v>19329.28</v>
      </c>
      <c r="FB36" s="24">
        <f t="shared" si="28"/>
        <v>30270.25</v>
      </c>
      <c r="FC36" s="24">
        <f t="shared" si="28"/>
        <v>434160.39</v>
      </c>
      <c r="FD36" s="24">
        <f t="shared" si="28"/>
        <v>95707.28</v>
      </c>
      <c r="FE36" s="24">
        <f t="shared" si="28"/>
        <v>339863.46</v>
      </c>
      <c r="FF36" s="24">
        <f t="shared" si="28"/>
        <v>107256.73999999999</v>
      </c>
      <c r="FG36" s="24">
        <f t="shared" si="28"/>
        <v>56892.28</v>
      </c>
      <c r="FH36" s="24">
        <f t="shared" si="28"/>
        <v>58903.98</v>
      </c>
      <c r="FI36" s="24">
        <f t="shared" si="28"/>
        <v>32312.44</v>
      </c>
      <c r="FJ36" s="24">
        <f t="shared" si="28"/>
        <v>50532.69</v>
      </c>
      <c r="FK36" s="24">
        <f t="shared" si="28"/>
        <v>195211.56</v>
      </c>
      <c r="FL36" s="24">
        <f t="shared" si="28"/>
        <v>172016.13</v>
      </c>
      <c r="FM36" s="24">
        <f t="shared" si="28"/>
        <v>411069.49</v>
      </c>
      <c r="FN36" s="24">
        <f t="shared" si="28"/>
        <v>662350.63</v>
      </c>
      <c r="FO36" s="24">
        <f t="shared" si="28"/>
        <v>320973.21000000002</v>
      </c>
      <c r="FP36" s="24">
        <f t="shared" si="28"/>
        <v>1809174.56</v>
      </c>
      <c r="FQ36" s="24">
        <f t="shared" si="28"/>
        <v>187196.47999999998</v>
      </c>
      <c r="FR36" s="24">
        <f t="shared" si="28"/>
        <v>405641.83</v>
      </c>
      <c r="FS36" s="24">
        <f t="shared" si="28"/>
        <v>222178.96</v>
      </c>
      <c r="FT36" s="24">
        <f t="shared" si="28"/>
        <v>40102.449999999997</v>
      </c>
      <c r="FU36" s="24">
        <f t="shared" si="28"/>
        <v>53187.39</v>
      </c>
      <c r="FV36" s="24">
        <f t="shared" si="28"/>
        <v>55945.42</v>
      </c>
      <c r="FW36" s="24">
        <f t="shared" si="28"/>
        <v>76628.45</v>
      </c>
      <c r="FX36" s="24">
        <f t="shared" si="28"/>
        <v>149940.54</v>
      </c>
      <c r="FY36" s="24">
        <f t="shared" si="28"/>
        <v>50055.69</v>
      </c>
      <c r="FZ36" s="24">
        <f t="shared" si="28"/>
        <v>18838.059999999998</v>
      </c>
      <c r="GA36" s="24">
        <f t="shared" si="28"/>
        <v>655577.24</v>
      </c>
      <c r="GB36" s="24">
        <f t="shared" si="28"/>
        <v>0</v>
      </c>
      <c r="GC36" s="24">
        <f t="shared" si="28"/>
        <v>0</v>
      </c>
      <c r="GD36" s="24">
        <f t="shared" si="28"/>
        <v>0</v>
      </c>
      <c r="GE36" s="24">
        <f t="shared" si="28"/>
        <v>0</v>
      </c>
      <c r="GF36" s="24">
        <f t="shared" si="28"/>
        <v>0</v>
      </c>
      <c r="GG36" s="24">
        <f>+GG33+GG35</f>
        <v>0</v>
      </c>
      <c r="GH36" s="19">
        <f t="shared" si="3"/>
        <v>101358259.34999993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29">ROUND(E27*0.9,2)</f>
        <v>2118130.16</v>
      </c>
      <c r="F37" s="24">
        <f t="shared" si="29"/>
        <v>8659768.2699999996</v>
      </c>
      <c r="G37" s="24">
        <f t="shared" si="29"/>
        <v>1910871.05</v>
      </c>
      <c r="H37" s="24">
        <f t="shared" si="29"/>
        <v>6270581.5199999996</v>
      </c>
      <c r="I37" s="24">
        <f t="shared" si="29"/>
        <v>426590.52</v>
      </c>
      <c r="J37" s="24">
        <f t="shared" si="29"/>
        <v>332653.01</v>
      </c>
      <c r="K37" s="24">
        <f t="shared" si="29"/>
        <v>2702738.56</v>
      </c>
      <c r="L37" s="24">
        <f t="shared" si="29"/>
        <v>520209</v>
      </c>
      <c r="M37" s="24">
        <f t="shared" si="29"/>
        <v>94305.45</v>
      </c>
      <c r="N37" s="24">
        <f t="shared" si="29"/>
        <v>647415.9</v>
      </c>
      <c r="O37" s="24">
        <f t="shared" si="29"/>
        <v>669851.42000000004</v>
      </c>
      <c r="P37" s="24">
        <f t="shared" si="29"/>
        <v>19685731.420000002</v>
      </c>
      <c r="Q37" s="24">
        <f t="shared" si="29"/>
        <v>5565874.5</v>
      </c>
      <c r="R37" s="24">
        <f t="shared" si="29"/>
        <v>61590.92</v>
      </c>
      <c r="S37" s="24">
        <f t="shared" si="29"/>
        <v>7889800.5800000001</v>
      </c>
      <c r="T37" s="24">
        <f t="shared" si="29"/>
        <v>225527.23</v>
      </c>
      <c r="U37" s="24">
        <f t="shared" si="29"/>
        <v>711329.13</v>
      </c>
      <c r="V37" s="24">
        <f t="shared" si="29"/>
        <v>92100.7</v>
      </c>
      <c r="W37" s="24">
        <f t="shared" si="29"/>
        <v>23584.28</v>
      </c>
      <c r="X37" s="24">
        <f t="shared" si="29"/>
        <v>84010.65</v>
      </c>
      <c r="Y37" s="24">
        <f t="shared" si="29"/>
        <v>12754.39</v>
      </c>
      <c r="Z37" s="24">
        <f t="shared" si="29"/>
        <v>26778.639999999999</v>
      </c>
      <c r="AA37" s="24">
        <f t="shared" si="29"/>
        <v>86337</v>
      </c>
      <c r="AB37" s="24">
        <f t="shared" si="29"/>
        <v>145788.13</v>
      </c>
      <c r="AC37" s="24">
        <f t="shared" si="29"/>
        <v>8324661.0999999996</v>
      </c>
      <c r="AD37" s="24">
        <f t="shared" si="29"/>
        <v>14464333.800000001</v>
      </c>
      <c r="AE37" s="24">
        <f t="shared" si="29"/>
        <v>309008.64000000001</v>
      </c>
      <c r="AF37" s="24">
        <f t="shared" si="29"/>
        <v>211282.49</v>
      </c>
      <c r="AG37" s="24">
        <f t="shared" si="29"/>
        <v>143663.69</v>
      </c>
      <c r="AH37" s="24">
        <f t="shared" si="29"/>
        <v>74337.350000000006</v>
      </c>
      <c r="AI37" s="24">
        <f t="shared" si="29"/>
        <v>674236.38</v>
      </c>
      <c r="AJ37" s="24">
        <f t="shared" si="29"/>
        <v>240392.43</v>
      </c>
      <c r="AK37" s="24">
        <f t="shared" si="29"/>
        <v>79353.679999999993</v>
      </c>
      <c r="AL37" s="24">
        <f t="shared" si="29"/>
        <v>82561.7</v>
      </c>
      <c r="AM37" s="24">
        <f t="shared" si="29"/>
        <v>133778.01999999999</v>
      </c>
      <c r="AN37" s="24">
        <f t="shared" si="29"/>
        <v>161151.62</v>
      </c>
      <c r="AO37" s="24">
        <f t="shared" si="29"/>
        <v>80603.8</v>
      </c>
      <c r="AP37" s="24">
        <f t="shared" si="29"/>
        <v>121621.26</v>
      </c>
      <c r="AQ37" s="24">
        <f t="shared" si="29"/>
        <v>842508.77</v>
      </c>
      <c r="AR37" s="24">
        <f t="shared" si="29"/>
        <v>26395989.91</v>
      </c>
      <c r="AS37" s="24">
        <f t="shared" si="29"/>
        <v>113959.21</v>
      </c>
      <c r="AT37" s="24">
        <f t="shared" si="29"/>
        <v>20522495.309999999</v>
      </c>
      <c r="AU37" s="24">
        <f t="shared" si="29"/>
        <v>2248655.6</v>
      </c>
      <c r="AV37" s="24">
        <f t="shared" si="29"/>
        <v>880226.74</v>
      </c>
      <c r="AW37" s="24">
        <f t="shared" si="29"/>
        <v>68369.399999999994</v>
      </c>
      <c r="AX37" s="24">
        <f t="shared" si="29"/>
        <v>207879.15</v>
      </c>
      <c r="AY37" s="24">
        <f t="shared" si="29"/>
        <v>80002.83</v>
      </c>
      <c r="AZ37" s="24">
        <f t="shared" si="29"/>
        <v>50036.22</v>
      </c>
      <c r="BA37" s="24">
        <f t="shared" si="29"/>
        <v>357825.87</v>
      </c>
      <c r="BB37" s="24">
        <f t="shared" si="29"/>
        <v>2821976.98</v>
      </c>
      <c r="BC37" s="24">
        <f t="shared" si="29"/>
        <v>3498725.33</v>
      </c>
      <c r="BD37" s="24">
        <f t="shared" si="29"/>
        <v>3144619.8</v>
      </c>
      <c r="BE37" s="24">
        <f t="shared" si="29"/>
        <v>4231058.9000000004</v>
      </c>
      <c r="BF37" s="24">
        <f t="shared" si="29"/>
        <v>237588.62</v>
      </c>
      <c r="BG37" s="24">
        <f t="shared" si="29"/>
        <v>500774.46</v>
      </c>
      <c r="BH37" s="24">
        <f t="shared" si="29"/>
        <v>7174816.3300000001</v>
      </c>
      <c r="BI37" s="24">
        <f t="shared" si="29"/>
        <v>542824.92000000004</v>
      </c>
      <c r="BJ37" s="24">
        <f t="shared" si="29"/>
        <v>357414.40000000002</v>
      </c>
      <c r="BK37" s="24">
        <f t="shared" si="29"/>
        <v>390414.7</v>
      </c>
      <c r="BL37" s="24">
        <f t="shared" si="29"/>
        <v>2121059</v>
      </c>
      <c r="BM37" s="24">
        <f t="shared" si="29"/>
        <v>3915351.9</v>
      </c>
      <c r="BN37" s="24">
        <f t="shared" si="29"/>
        <v>82012.929999999993</v>
      </c>
      <c r="BO37" s="24">
        <f t="shared" si="29"/>
        <v>208167.73</v>
      </c>
      <c r="BP37" s="24">
        <f t="shared" si="29"/>
        <v>622051.96</v>
      </c>
      <c r="BQ37" s="24">
        <f t="shared" ref="BQ37:EB37" si="30">ROUND(BQ27*0.9,2)</f>
        <v>577818.25</v>
      </c>
      <c r="BR37" s="24">
        <f t="shared" si="30"/>
        <v>178016.27</v>
      </c>
      <c r="BS37" s="24">
        <f t="shared" si="30"/>
        <v>1555291.2</v>
      </c>
      <c r="BT37" s="24">
        <f t="shared" si="30"/>
        <v>1036243.05</v>
      </c>
      <c r="BU37" s="24">
        <f t="shared" si="30"/>
        <v>217778.92</v>
      </c>
      <c r="BV37" s="24">
        <f t="shared" si="30"/>
        <v>218089.4</v>
      </c>
      <c r="BW37" s="24">
        <f t="shared" si="30"/>
        <v>213310.31</v>
      </c>
      <c r="BX37" s="24">
        <f t="shared" si="30"/>
        <v>349712.26</v>
      </c>
      <c r="BY37" s="24">
        <f t="shared" si="30"/>
        <v>413764.43</v>
      </c>
      <c r="BZ37" s="24">
        <f t="shared" si="30"/>
        <v>2070.1799999999998</v>
      </c>
      <c r="CA37" s="24">
        <f t="shared" si="30"/>
        <v>225388.07</v>
      </c>
      <c r="CB37" s="24">
        <f t="shared" si="30"/>
        <v>22761.45</v>
      </c>
      <c r="CC37" s="24">
        <f t="shared" si="30"/>
        <v>12367.35</v>
      </c>
      <c r="CD37" s="24">
        <f t="shared" si="30"/>
        <v>21161516.260000002</v>
      </c>
      <c r="CE37" s="24">
        <f t="shared" si="30"/>
        <v>58636.21</v>
      </c>
      <c r="CF37" s="24">
        <f t="shared" si="30"/>
        <v>61132.5</v>
      </c>
      <c r="CG37" s="24">
        <f t="shared" si="30"/>
        <v>87978.73</v>
      </c>
      <c r="CH37" s="24">
        <f t="shared" si="30"/>
        <v>106174.68</v>
      </c>
      <c r="CI37" s="24">
        <f t="shared" si="30"/>
        <v>74061.259999999995</v>
      </c>
      <c r="CJ37" s="24">
        <f t="shared" si="30"/>
        <v>25352.1</v>
      </c>
      <c r="CK37" s="24">
        <f t="shared" si="30"/>
        <v>166358.25</v>
      </c>
      <c r="CL37" s="24">
        <f t="shared" si="30"/>
        <v>379108.96</v>
      </c>
      <c r="CM37" s="24">
        <f t="shared" si="30"/>
        <v>1469015.1</v>
      </c>
      <c r="CN37" s="24">
        <f t="shared" si="30"/>
        <v>542692.84</v>
      </c>
      <c r="CO37" s="24">
        <f t="shared" si="30"/>
        <v>465259.93</v>
      </c>
      <c r="CP37" s="24">
        <f t="shared" si="30"/>
        <v>7982423.8600000003</v>
      </c>
      <c r="CQ37" s="24">
        <f t="shared" si="30"/>
        <v>4717827.9000000004</v>
      </c>
      <c r="CR37" s="24">
        <f t="shared" si="30"/>
        <v>239522.36</v>
      </c>
      <c r="CS37" s="24">
        <f t="shared" si="30"/>
        <v>177819.18</v>
      </c>
      <c r="CT37" s="24">
        <f t="shared" si="30"/>
        <v>157337.15</v>
      </c>
      <c r="CU37" s="24">
        <f t="shared" si="30"/>
        <v>141675.32</v>
      </c>
      <c r="CV37" s="24">
        <f t="shared" si="30"/>
        <v>66003.320000000007</v>
      </c>
      <c r="CW37" s="24">
        <f t="shared" si="30"/>
        <v>43968.65</v>
      </c>
      <c r="CX37" s="24">
        <f t="shared" si="30"/>
        <v>31527.58</v>
      </c>
      <c r="CY37" s="24">
        <f t="shared" si="30"/>
        <v>83321.31</v>
      </c>
      <c r="CZ37" s="24">
        <f t="shared" si="30"/>
        <v>131973.56</v>
      </c>
      <c r="DA37" s="24">
        <f t="shared" si="30"/>
        <v>104668.6</v>
      </c>
      <c r="DB37" s="24">
        <f t="shared" si="30"/>
        <v>359975.32</v>
      </c>
      <c r="DC37" s="24">
        <f t="shared" si="30"/>
        <v>91365.73</v>
      </c>
      <c r="DD37" s="24">
        <f t="shared" si="30"/>
        <v>99840.2</v>
      </c>
      <c r="DE37" s="24">
        <f t="shared" si="30"/>
        <v>135717.06</v>
      </c>
      <c r="DF37" s="24">
        <f t="shared" si="30"/>
        <v>27025.14</v>
      </c>
      <c r="DG37" s="24">
        <f t="shared" si="30"/>
        <v>54663.67</v>
      </c>
      <c r="DH37" s="24">
        <f t="shared" si="30"/>
        <v>5437304</v>
      </c>
      <c r="DI37" s="24">
        <f t="shared" si="30"/>
        <v>11263.54</v>
      </c>
      <c r="DJ37" s="24">
        <f t="shared" si="30"/>
        <v>616184.17000000004</v>
      </c>
      <c r="DK37" s="24">
        <f t="shared" si="30"/>
        <v>915701.01</v>
      </c>
      <c r="DL37" s="24">
        <f t="shared" si="30"/>
        <v>208476</v>
      </c>
      <c r="DM37" s="24">
        <f t="shared" si="30"/>
        <v>84217.49</v>
      </c>
      <c r="DN37" s="24">
        <f t="shared" si="30"/>
        <v>1344885.91</v>
      </c>
      <c r="DO37" s="24">
        <f t="shared" si="30"/>
        <v>180774.2</v>
      </c>
      <c r="DP37" s="24">
        <f t="shared" si="30"/>
        <v>352345.93</v>
      </c>
      <c r="DQ37" s="24">
        <f t="shared" si="30"/>
        <v>676537.47</v>
      </c>
      <c r="DR37" s="24">
        <f t="shared" si="30"/>
        <v>71234.2</v>
      </c>
      <c r="DS37" s="24">
        <f t="shared" si="30"/>
        <v>152610.39000000001</v>
      </c>
      <c r="DT37" s="24">
        <f t="shared" si="30"/>
        <v>203045.92</v>
      </c>
      <c r="DU37" s="24">
        <f t="shared" si="30"/>
        <v>149212.26999999999</v>
      </c>
      <c r="DV37" s="24">
        <f t="shared" si="30"/>
        <v>25816.55</v>
      </c>
      <c r="DW37" s="24">
        <f t="shared" si="30"/>
        <v>118366.64</v>
      </c>
      <c r="DX37" s="24">
        <f t="shared" si="30"/>
        <v>48871.040000000001</v>
      </c>
      <c r="DY37" s="24">
        <f t="shared" si="30"/>
        <v>49691.24</v>
      </c>
      <c r="DZ37" s="24">
        <f t="shared" si="30"/>
        <v>18635.54</v>
      </c>
      <c r="EA37" s="24">
        <f t="shared" si="30"/>
        <v>159884.24</v>
      </c>
      <c r="EB37" s="24">
        <f t="shared" si="30"/>
        <v>504606.42</v>
      </c>
      <c r="EC37" s="24">
        <f t="shared" ref="EC37:GF37" si="31">ROUND(EC27*0.9,2)</f>
        <v>210456.76</v>
      </c>
      <c r="ED37" s="24">
        <f t="shared" si="31"/>
        <v>168630.77</v>
      </c>
      <c r="EE37" s="24">
        <f t="shared" si="31"/>
        <v>101335.86</v>
      </c>
      <c r="EF37" s="24">
        <f t="shared" si="31"/>
        <v>550615.31999999995</v>
      </c>
      <c r="EG37" s="24">
        <f t="shared" si="31"/>
        <v>38146.5</v>
      </c>
      <c r="EH37" s="24">
        <f t="shared" si="31"/>
        <v>135579.71</v>
      </c>
      <c r="EI37" s="24">
        <f t="shared" si="31"/>
        <v>146754.76</v>
      </c>
      <c r="EJ37" s="24">
        <f t="shared" si="31"/>
        <v>35202.74</v>
      </c>
      <c r="EK37" s="24">
        <f t="shared" si="31"/>
        <v>2155648.04</v>
      </c>
      <c r="EL37" s="24">
        <f t="shared" si="31"/>
        <v>2327599.1800000002</v>
      </c>
      <c r="EM37" s="24">
        <f t="shared" si="31"/>
        <v>160639.78</v>
      </c>
      <c r="EN37" s="24">
        <f t="shared" si="31"/>
        <v>133389.47</v>
      </c>
      <c r="EO37" s="24">
        <f t="shared" si="31"/>
        <v>115812.95</v>
      </c>
      <c r="EP37" s="24">
        <f t="shared" si="31"/>
        <v>165274.20000000001</v>
      </c>
      <c r="EQ37" s="24">
        <f t="shared" si="31"/>
        <v>90671.39</v>
      </c>
      <c r="ER37" s="24">
        <f t="shared" si="31"/>
        <v>128253.83</v>
      </c>
      <c r="ES37" s="24">
        <f t="shared" si="31"/>
        <v>731065.2</v>
      </c>
      <c r="ET37" s="24">
        <f t="shared" si="31"/>
        <v>138898.73000000001</v>
      </c>
      <c r="EU37" s="24">
        <f t="shared" si="31"/>
        <v>87691.55</v>
      </c>
      <c r="EV37" s="24">
        <f t="shared" si="31"/>
        <v>162855.09</v>
      </c>
      <c r="EW37" s="24">
        <f t="shared" si="31"/>
        <v>166719.26</v>
      </c>
      <c r="EX37" s="24">
        <f t="shared" si="31"/>
        <v>0</v>
      </c>
      <c r="EY37" s="24">
        <f t="shared" si="31"/>
        <v>92206</v>
      </c>
      <c r="EZ37" s="24">
        <f t="shared" si="31"/>
        <v>64422.35</v>
      </c>
      <c r="FA37" s="24">
        <f t="shared" si="31"/>
        <v>43342.68</v>
      </c>
      <c r="FB37" s="24">
        <f t="shared" si="31"/>
        <v>62536.5</v>
      </c>
      <c r="FC37" s="24">
        <f t="shared" si="31"/>
        <v>1045644.53</v>
      </c>
      <c r="FD37" s="24">
        <f t="shared" si="31"/>
        <v>226758.52</v>
      </c>
      <c r="FE37" s="24">
        <f t="shared" si="31"/>
        <v>743092.01</v>
      </c>
      <c r="FF37" s="24">
        <f t="shared" si="31"/>
        <v>230440.32000000001</v>
      </c>
      <c r="FG37" s="24">
        <f t="shared" si="31"/>
        <v>115719.58</v>
      </c>
      <c r="FH37" s="24">
        <f t="shared" si="31"/>
        <v>137962.45000000001</v>
      </c>
      <c r="FI37" s="24">
        <f t="shared" si="31"/>
        <v>68502.73</v>
      </c>
      <c r="FJ37" s="24">
        <f t="shared" si="31"/>
        <v>95948.64</v>
      </c>
      <c r="FK37" s="24">
        <f t="shared" si="31"/>
        <v>441947.18</v>
      </c>
      <c r="FL37" s="24">
        <f t="shared" si="31"/>
        <v>397970.46</v>
      </c>
      <c r="FM37" s="24">
        <f t="shared" si="31"/>
        <v>897071.93</v>
      </c>
      <c r="FN37" s="24">
        <f t="shared" si="31"/>
        <v>1581475.92</v>
      </c>
      <c r="FO37" s="24">
        <f t="shared" si="31"/>
        <v>728298.21</v>
      </c>
      <c r="FP37" s="24">
        <f t="shared" si="31"/>
        <v>4494791.87</v>
      </c>
      <c r="FQ37" s="24">
        <f t="shared" si="31"/>
        <v>442002.6</v>
      </c>
      <c r="FR37" s="24">
        <f t="shared" si="31"/>
        <v>942321.81</v>
      </c>
      <c r="FS37" s="24">
        <f t="shared" si="31"/>
        <v>488383.24</v>
      </c>
      <c r="FT37" s="24">
        <f t="shared" si="31"/>
        <v>80814.399999999994</v>
      </c>
      <c r="FU37" s="24">
        <f t="shared" si="31"/>
        <v>110378.71</v>
      </c>
      <c r="FV37" s="24">
        <f t="shared" si="31"/>
        <v>117220.29</v>
      </c>
      <c r="FW37" s="24">
        <f t="shared" si="31"/>
        <v>147631.5</v>
      </c>
      <c r="FX37" s="24">
        <f t="shared" si="31"/>
        <v>322203.15999999997</v>
      </c>
      <c r="FY37" s="24">
        <f t="shared" si="31"/>
        <v>87954.71</v>
      </c>
      <c r="FZ37" s="24">
        <f t="shared" si="31"/>
        <v>29813.61</v>
      </c>
      <c r="GA37" s="24">
        <f t="shared" si="31"/>
        <v>1584980.2</v>
      </c>
      <c r="GB37" s="24">
        <f t="shared" si="31"/>
        <v>0</v>
      </c>
      <c r="GC37" s="24">
        <f t="shared" si="31"/>
        <v>0</v>
      </c>
      <c r="GD37" s="24">
        <f t="shared" si="31"/>
        <v>0</v>
      </c>
      <c r="GE37" s="24">
        <f t="shared" si="31"/>
        <v>0</v>
      </c>
      <c r="GF37" s="24">
        <f t="shared" si="31"/>
        <v>0</v>
      </c>
      <c r="GG37" s="24">
        <f>ROUND(GG27*0.9,2)</f>
        <v>0</v>
      </c>
      <c r="GH37" s="19">
        <f t="shared" si="3"/>
        <v>245051410.59999993</v>
      </c>
      <c r="GJ37" s="88" t="s">
        <v>696</v>
      </c>
      <c r="GK37" s="120">
        <f>SUM(GK34:GK36)</f>
        <v>60798417</v>
      </c>
      <c r="GL37" s="80"/>
      <c r="GM37" s="80"/>
      <c r="GN37" s="80"/>
      <c r="GO37" s="80"/>
    </row>
    <row r="38" spans="1:256" ht="26.25">
      <c r="A38" s="43">
        <v>14</v>
      </c>
      <c r="B38" s="45" t="s">
        <v>697</v>
      </c>
      <c r="C38" s="16">
        <v>14</v>
      </c>
      <c r="E38" s="24">
        <f t="shared" ref="E38:BP38" si="32">MIN(E36,E37)</f>
        <v>854306.45000000007</v>
      </c>
      <c r="F38" s="24">
        <f t="shared" si="32"/>
        <v>3554287.32</v>
      </c>
      <c r="G38" s="24">
        <f t="shared" si="32"/>
        <v>750881.29</v>
      </c>
      <c r="H38" s="24">
        <f t="shared" si="32"/>
        <v>2588369.1900000004</v>
      </c>
      <c r="I38" s="24">
        <f t="shared" si="32"/>
        <v>201972.09</v>
      </c>
      <c r="J38" s="24">
        <f t="shared" si="32"/>
        <v>139550.32999999999</v>
      </c>
      <c r="K38" s="24">
        <f t="shared" si="32"/>
        <v>1066767.44</v>
      </c>
      <c r="L38" s="24">
        <f t="shared" si="32"/>
        <v>217176.86</v>
      </c>
      <c r="M38" s="24">
        <f t="shared" si="32"/>
        <v>46262.46</v>
      </c>
      <c r="N38" s="24">
        <f t="shared" si="32"/>
        <v>258942.47</v>
      </c>
      <c r="O38" s="24">
        <f t="shared" si="32"/>
        <v>261702.43999999997</v>
      </c>
      <c r="P38" s="24">
        <f t="shared" si="32"/>
        <v>7742119.6699999999</v>
      </c>
      <c r="Q38" s="24">
        <f t="shared" si="32"/>
        <v>2216278.83</v>
      </c>
      <c r="R38" s="24">
        <f t="shared" si="32"/>
        <v>30035.11</v>
      </c>
      <c r="S38" s="24">
        <f t="shared" si="32"/>
        <v>3193779.38</v>
      </c>
      <c r="T38" s="24">
        <f t="shared" si="32"/>
        <v>100936.52</v>
      </c>
      <c r="U38" s="24">
        <f t="shared" si="32"/>
        <v>303120.55</v>
      </c>
      <c r="V38" s="24">
        <f t="shared" si="32"/>
        <v>49467.49</v>
      </c>
      <c r="W38" s="24">
        <f t="shared" si="32"/>
        <v>14824.369999999999</v>
      </c>
      <c r="X38" s="24">
        <f t="shared" si="32"/>
        <v>42975.710000000006</v>
      </c>
      <c r="Y38" s="24">
        <f t="shared" si="32"/>
        <v>7966.3899999999994</v>
      </c>
      <c r="Z38" s="24">
        <f t="shared" si="32"/>
        <v>13981.21</v>
      </c>
      <c r="AA38" s="24">
        <f t="shared" si="32"/>
        <v>38633.39</v>
      </c>
      <c r="AB38" s="24">
        <f t="shared" si="32"/>
        <v>62732.069999999992</v>
      </c>
      <c r="AC38" s="24">
        <f t="shared" si="32"/>
        <v>3505599.39</v>
      </c>
      <c r="AD38" s="24">
        <f t="shared" si="32"/>
        <v>5842616.5200000005</v>
      </c>
      <c r="AE38" s="24">
        <f t="shared" si="32"/>
        <v>129166.08</v>
      </c>
      <c r="AF38" s="24">
        <f t="shared" si="32"/>
        <v>88460.160000000003</v>
      </c>
      <c r="AG38" s="24">
        <f t="shared" si="32"/>
        <v>68697.06</v>
      </c>
      <c r="AH38" s="24">
        <f t="shared" si="32"/>
        <v>37484.11</v>
      </c>
      <c r="AI38" s="24">
        <f t="shared" si="32"/>
        <v>292741.26</v>
      </c>
      <c r="AJ38" s="24">
        <f t="shared" si="32"/>
        <v>108210.46</v>
      </c>
      <c r="AK38" s="24">
        <f t="shared" si="32"/>
        <v>36489.93</v>
      </c>
      <c r="AL38" s="24">
        <f t="shared" si="32"/>
        <v>36311.81</v>
      </c>
      <c r="AM38" s="24">
        <f t="shared" si="32"/>
        <v>65884.58</v>
      </c>
      <c r="AN38" s="24">
        <f t="shared" si="32"/>
        <v>71175.490000000005</v>
      </c>
      <c r="AO38" s="24">
        <f t="shared" si="32"/>
        <v>39887.97</v>
      </c>
      <c r="AP38" s="24">
        <f t="shared" si="32"/>
        <v>54572.399999999994</v>
      </c>
      <c r="AQ38" s="24">
        <f t="shared" si="32"/>
        <v>374364.01</v>
      </c>
      <c r="AR38" s="24">
        <f t="shared" si="32"/>
        <v>10373860.48</v>
      </c>
      <c r="AS38" s="24">
        <f t="shared" si="32"/>
        <v>58059.21</v>
      </c>
      <c r="AT38" s="24">
        <f t="shared" si="32"/>
        <v>8387724.9399999995</v>
      </c>
      <c r="AU38" s="24">
        <f t="shared" si="32"/>
        <v>923985.88</v>
      </c>
      <c r="AV38" s="24">
        <f t="shared" si="32"/>
        <v>384517.77</v>
      </c>
      <c r="AW38" s="24">
        <f t="shared" si="32"/>
        <v>68369.399999999994</v>
      </c>
      <c r="AX38" s="24">
        <f t="shared" si="32"/>
        <v>92626.07</v>
      </c>
      <c r="AY38" s="24">
        <f t="shared" si="32"/>
        <v>34763.799999999996</v>
      </c>
      <c r="AZ38" s="24">
        <f t="shared" si="32"/>
        <v>22466.600000000002</v>
      </c>
      <c r="BA38" s="24">
        <f t="shared" si="32"/>
        <v>158356.79999999999</v>
      </c>
      <c r="BB38" s="24">
        <f t="shared" si="32"/>
        <v>1138986.51</v>
      </c>
      <c r="BC38" s="24">
        <f t="shared" si="32"/>
        <v>1438472.92</v>
      </c>
      <c r="BD38" s="24">
        <f t="shared" si="32"/>
        <v>1273867.1700000002</v>
      </c>
      <c r="BE38" s="24">
        <f t="shared" si="32"/>
        <v>1790516.27</v>
      </c>
      <c r="BF38" s="24">
        <f t="shared" si="32"/>
        <v>102916.94</v>
      </c>
      <c r="BG38" s="24">
        <f t="shared" si="32"/>
        <v>208730.28</v>
      </c>
      <c r="BH38" s="24">
        <f t="shared" si="32"/>
        <v>3001091.5</v>
      </c>
      <c r="BI38" s="24">
        <f t="shared" si="32"/>
        <v>234983.84999999998</v>
      </c>
      <c r="BJ38" s="24">
        <f t="shared" si="32"/>
        <v>152299.81</v>
      </c>
      <c r="BK38" s="24">
        <f t="shared" si="32"/>
        <v>171496.67</v>
      </c>
      <c r="BL38" s="24">
        <f t="shared" si="32"/>
        <v>884367.09000000008</v>
      </c>
      <c r="BM38" s="24">
        <f t="shared" si="32"/>
        <v>1654100.6700000002</v>
      </c>
      <c r="BN38" s="24">
        <f t="shared" si="32"/>
        <v>40437.550000000003</v>
      </c>
      <c r="BO38" s="24">
        <f t="shared" si="32"/>
        <v>100620.80000000002</v>
      </c>
      <c r="BP38" s="24">
        <f t="shared" si="32"/>
        <v>268117.13</v>
      </c>
      <c r="BQ38" s="24">
        <f t="shared" ref="BQ38:EB38" si="33">MIN(BQ36,BQ37)</f>
        <v>250847.18</v>
      </c>
      <c r="BR38" s="24">
        <f t="shared" si="33"/>
        <v>78171.94</v>
      </c>
      <c r="BS38" s="24">
        <f t="shared" si="33"/>
        <v>636211.4</v>
      </c>
      <c r="BT38" s="24">
        <f t="shared" si="33"/>
        <v>445429.23000000004</v>
      </c>
      <c r="BU38" s="24">
        <f t="shared" si="33"/>
        <v>91434.41</v>
      </c>
      <c r="BV38" s="24">
        <f t="shared" si="33"/>
        <v>93047.840000000011</v>
      </c>
      <c r="BW38" s="24">
        <f t="shared" si="33"/>
        <v>87205.349999999991</v>
      </c>
      <c r="BX38" s="24">
        <f t="shared" si="33"/>
        <v>157675.09</v>
      </c>
      <c r="BY38" s="24">
        <f t="shared" si="33"/>
        <v>181775.04</v>
      </c>
      <c r="BZ38" s="24">
        <f t="shared" si="33"/>
        <v>2070.1799999999998</v>
      </c>
      <c r="CA38" s="24">
        <f t="shared" si="33"/>
        <v>99302.16</v>
      </c>
      <c r="CB38" s="24">
        <f t="shared" si="33"/>
        <v>10475.709999999999</v>
      </c>
      <c r="CC38" s="24">
        <f t="shared" si="33"/>
        <v>12367.35</v>
      </c>
      <c r="CD38" s="24">
        <f t="shared" si="33"/>
        <v>8737423.120000001</v>
      </c>
      <c r="CE38" s="24">
        <f t="shared" si="33"/>
        <v>37693.86</v>
      </c>
      <c r="CF38" s="24">
        <f t="shared" si="33"/>
        <v>28896.41</v>
      </c>
      <c r="CG38" s="24">
        <f t="shared" si="33"/>
        <v>45321.009999999995</v>
      </c>
      <c r="CH38" s="24">
        <f t="shared" si="33"/>
        <v>54121.64</v>
      </c>
      <c r="CI38" s="24">
        <f t="shared" si="33"/>
        <v>34257.800000000003</v>
      </c>
      <c r="CJ38" s="24">
        <f t="shared" si="33"/>
        <v>17756.080000000002</v>
      </c>
      <c r="CK38" s="24">
        <f t="shared" si="33"/>
        <v>76854.87</v>
      </c>
      <c r="CL38" s="24">
        <f t="shared" si="33"/>
        <v>154677.16</v>
      </c>
      <c r="CM38" s="24">
        <f t="shared" si="33"/>
        <v>625089.65</v>
      </c>
      <c r="CN38" s="24">
        <f t="shared" si="33"/>
        <v>219695.22</v>
      </c>
      <c r="CO38" s="24">
        <f t="shared" si="33"/>
        <v>195784.95999999999</v>
      </c>
      <c r="CP38" s="24">
        <f t="shared" si="33"/>
        <v>3384165.8800000004</v>
      </c>
      <c r="CQ38" s="24">
        <f t="shared" si="33"/>
        <v>1945082.04</v>
      </c>
      <c r="CR38" s="24">
        <f t="shared" si="33"/>
        <v>109297.72</v>
      </c>
      <c r="CS38" s="24">
        <f t="shared" si="33"/>
        <v>74632.160000000003</v>
      </c>
      <c r="CT38" s="24">
        <f t="shared" si="33"/>
        <v>66511.38</v>
      </c>
      <c r="CU38" s="24">
        <f t="shared" si="33"/>
        <v>62800.19</v>
      </c>
      <c r="CV38" s="24">
        <f t="shared" si="33"/>
        <v>28577.13</v>
      </c>
      <c r="CW38" s="24">
        <f t="shared" si="33"/>
        <v>29934.639999999999</v>
      </c>
      <c r="CX38" s="24">
        <f t="shared" si="33"/>
        <v>21742.010000000002</v>
      </c>
      <c r="CY38" s="24">
        <f t="shared" si="33"/>
        <v>43906.35</v>
      </c>
      <c r="CZ38" s="24">
        <f t="shared" si="33"/>
        <v>66456.17</v>
      </c>
      <c r="DA38" s="24">
        <f t="shared" si="33"/>
        <v>48849.439999999995</v>
      </c>
      <c r="DB38" s="24">
        <f t="shared" si="33"/>
        <v>160445.22</v>
      </c>
      <c r="DC38" s="24">
        <f t="shared" si="33"/>
        <v>43362.79</v>
      </c>
      <c r="DD38" s="24">
        <f t="shared" si="33"/>
        <v>48310.57</v>
      </c>
      <c r="DE38" s="24">
        <f t="shared" si="33"/>
        <v>64973.96</v>
      </c>
      <c r="DF38" s="24">
        <f t="shared" si="33"/>
        <v>13144.869999999999</v>
      </c>
      <c r="DG38" s="24">
        <f t="shared" si="33"/>
        <v>26659.82</v>
      </c>
      <c r="DH38" s="24">
        <f t="shared" si="33"/>
        <v>2422234.5499999998</v>
      </c>
      <c r="DI38" s="24">
        <f t="shared" si="33"/>
        <v>11263.54</v>
      </c>
      <c r="DJ38" s="24">
        <f t="shared" si="33"/>
        <v>278972.79999999999</v>
      </c>
      <c r="DK38" s="24">
        <f t="shared" si="33"/>
        <v>414754.95999999996</v>
      </c>
      <c r="DL38" s="24">
        <f t="shared" si="33"/>
        <v>94224.44</v>
      </c>
      <c r="DM38" s="24">
        <f t="shared" si="33"/>
        <v>38520.18</v>
      </c>
      <c r="DN38" s="24">
        <f t="shared" si="33"/>
        <v>583150.47</v>
      </c>
      <c r="DO38" s="24">
        <f t="shared" si="33"/>
        <v>79508.259999999995</v>
      </c>
      <c r="DP38" s="24">
        <f t="shared" si="33"/>
        <v>157401.53</v>
      </c>
      <c r="DQ38" s="24">
        <f t="shared" si="33"/>
        <v>292326.62</v>
      </c>
      <c r="DR38" s="24">
        <f t="shared" si="33"/>
        <v>30842.799999999999</v>
      </c>
      <c r="DS38" s="24">
        <f t="shared" si="33"/>
        <v>71400.600000000006</v>
      </c>
      <c r="DT38" s="24">
        <f t="shared" si="33"/>
        <v>85421.069999999992</v>
      </c>
      <c r="DU38" s="24">
        <f t="shared" si="33"/>
        <v>62295.450000000004</v>
      </c>
      <c r="DV38" s="24">
        <f t="shared" si="33"/>
        <v>11281.849999999999</v>
      </c>
      <c r="DW38" s="24">
        <f t="shared" si="33"/>
        <v>59915.72</v>
      </c>
      <c r="DX38" s="24">
        <f t="shared" si="33"/>
        <v>21125.040000000001</v>
      </c>
      <c r="DY38" s="24">
        <f t="shared" si="33"/>
        <v>21674.880000000001</v>
      </c>
      <c r="DZ38" s="24">
        <f t="shared" si="33"/>
        <v>8395.57</v>
      </c>
      <c r="EA38" s="24">
        <f t="shared" si="33"/>
        <v>69582.09</v>
      </c>
      <c r="EB38" s="24">
        <f t="shared" si="33"/>
        <v>233784.32000000001</v>
      </c>
      <c r="EC38" s="24">
        <f t="shared" ref="EC38:GF38" si="34">MIN(EC36,EC37)</f>
        <v>92420.31</v>
      </c>
      <c r="ED38" s="24">
        <f t="shared" si="34"/>
        <v>81142.539999999994</v>
      </c>
      <c r="EE38" s="24">
        <f t="shared" si="34"/>
        <v>50384.55</v>
      </c>
      <c r="EF38" s="24">
        <f t="shared" si="34"/>
        <v>228143.69</v>
      </c>
      <c r="EG38" s="24">
        <f t="shared" si="34"/>
        <v>18893.669999999998</v>
      </c>
      <c r="EH38" s="24">
        <f t="shared" si="34"/>
        <v>62326.76</v>
      </c>
      <c r="EI38" s="24">
        <f t="shared" si="34"/>
        <v>60097.15</v>
      </c>
      <c r="EJ38" s="24">
        <f t="shared" si="34"/>
        <v>16434.09</v>
      </c>
      <c r="EK38" s="24">
        <f t="shared" si="34"/>
        <v>858717.34</v>
      </c>
      <c r="EL38" s="24">
        <f t="shared" si="34"/>
        <v>1043445.63</v>
      </c>
      <c r="EM38" s="24">
        <f t="shared" si="34"/>
        <v>75550.290000000008</v>
      </c>
      <c r="EN38" s="24">
        <f t="shared" si="34"/>
        <v>59993.49</v>
      </c>
      <c r="EO38" s="24">
        <f t="shared" si="34"/>
        <v>52612.43</v>
      </c>
      <c r="EP38" s="24">
        <f t="shared" si="34"/>
        <v>70434.97</v>
      </c>
      <c r="EQ38" s="24">
        <f t="shared" si="34"/>
        <v>39932.49</v>
      </c>
      <c r="ER38" s="24">
        <f t="shared" si="34"/>
        <v>54486.979999999996</v>
      </c>
      <c r="ES38" s="24">
        <f t="shared" si="34"/>
        <v>296541.84999999998</v>
      </c>
      <c r="ET38" s="24">
        <f t="shared" si="34"/>
        <v>62606.399999999994</v>
      </c>
      <c r="EU38" s="24">
        <f t="shared" si="34"/>
        <v>41547.32</v>
      </c>
      <c r="EV38" s="24">
        <f t="shared" si="34"/>
        <v>70994.63</v>
      </c>
      <c r="EW38" s="24">
        <f t="shared" si="34"/>
        <v>67177.210000000006</v>
      </c>
      <c r="EX38" s="24">
        <f t="shared" si="34"/>
        <v>0</v>
      </c>
      <c r="EY38" s="24">
        <f t="shared" si="34"/>
        <v>38610.97</v>
      </c>
      <c r="EZ38" s="24">
        <f t="shared" si="34"/>
        <v>27818.97</v>
      </c>
      <c r="FA38" s="24">
        <f t="shared" si="34"/>
        <v>19329.28</v>
      </c>
      <c r="FB38" s="24">
        <f t="shared" si="34"/>
        <v>30270.25</v>
      </c>
      <c r="FC38" s="24">
        <f t="shared" si="34"/>
        <v>434160.39</v>
      </c>
      <c r="FD38" s="24">
        <f t="shared" si="34"/>
        <v>95707.28</v>
      </c>
      <c r="FE38" s="24">
        <f t="shared" si="34"/>
        <v>339863.46</v>
      </c>
      <c r="FF38" s="24">
        <f t="shared" si="34"/>
        <v>107256.73999999999</v>
      </c>
      <c r="FG38" s="24">
        <f t="shared" si="34"/>
        <v>56892.28</v>
      </c>
      <c r="FH38" s="24">
        <f t="shared" si="34"/>
        <v>58903.98</v>
      </c>
      <c r="FI38" s="24">
        <f t="shared" si="34"/>
        <v>32312.44</v>
      </c>
      <c r="FJ38" s="24">
        <f t="shared" si="34"/>
        <v>50532.69</v>
      </c>
      <c r="FK38" s="24">
        <f t="shared" si="34"/>
        <v>195211.56</v>
      </c>
      <c r="FL38" s="24">
        <f t="shared" si="34"/>
        <v>172016.13</v>
      </c>
      <c r="FM38" s="24">
        <f t="shared" si="34"/>
        <v>411069.49</v>
      </c>
      <c r="FN38" s="24">
        <f t="shared" si="34"/>
        <v>662350.63</v>
      </c>
      <c r="FO38" s="24">
        <f t="shared" si="34"/>
        <v>320973.21000000002</v>
      </c>
      <c r="FP38" s="24">
        <f t="shared" si="34"/>
        <v>1809174.56</v>
      </c>
      <c r="FQ38" s="24">
        <f t="shared" si="34"/>
        <v>187196.47999999998</v>
      </c>
      <c r="FR38" s="24">
        <f t="shared" si="34"/>
        <v>405641.83</v>
      </c>
      <c r="FS38" s="24">
        <f t="shared" si="34"/>
        <v>222178.96</v>
      </c>
      <c r="FT38" s="24">
        <f t="shared" si="34"/>
        <v>40102.449999999997</v>
      </c>
      <c r="FU38" s="24">
        <f t="shared" si="34"/>
        <v>53187.39</v>
      </c>
      <c r="FV38" s="24">
        <f t="shared" si="34"/>
        <v>55945.42</v>
      </c>
      <c r="FW38" s="24">
        <f t="shared" si="34"/>
        <v>76628.45</v>
      </c>
      <c r="FX38" s="24">
        <f t="shared" si="34"/>
        <v>149940.54</v>
      </c>
      <c r="FY38" s="24">
        <f t="shared" si="34"/>
        <v>50055.69</v>
      </c>
      <c r="FZ38" s="24">
        <f t="shared" si="34"/>
        <v>18838.059999999998</v>
      </c>
      <c r="GA38" s="24">
        <f t="shared" si="34"/>
        <v>655577.24</v>
      </c>
      <c r="GB38" s="24">
        <f t="shared" si="34"/>
        <v>0</v>
      </c>
      <c r="GC38" s="24">
        <f t="shared" si="34"/>
        <v>0</v>
      </c>
      <c r="GD38" s="24">
        <f t="shared" si="34"/>
        <v>0</v>
      </c>
      <c r="GE38" s="24">
        <f t="shared" si="34"/>
        <v>0</v>
      </c>
      <c r="GF38" s="24">
        <f t="shared" si="34"/>
        <v>0</v>
      </c>
      <c r="GG38" s="24">
        <f>MIN(GG36,GG37)</f>
        <v>0</v>
      </c>
      <c r="GH38" s="19">
        <f t="shared" si="3"/>
        <v>101316610.71999995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698</v>
      </c>
      <c r="C39" s="49">
        <v>15</v>
      </c>
      <c r="D39" s="49"/>
      <c r="E39" s="51">
        <v>921806.07000000007</v>
      </c>
      <c r="F39" s="51">
        <v>3709705.5999999996</v>
      </c>
      <c r="G39" s="51">
        <v>753692.1100000001</v>
      </c>
      <c r="H39" s="51">
        <v>2530658.96</v>
      </c>
      <c r="I39" s="51">
        <v>192812.59999999998</v>
      </c>
      <c r="J39" s="51">
        <v>130830.5</v>
      </c>
      <c r="K39" s="51">
        <v>959712.34000000008</v>
      </c>
      <c r="L39" s="51">
        <v>222731.22</v>
      </c>
      <c r="M39" s="51">
        <v>50110.8</v>
      </c>
      <c r="N39" s="51">
        <v>281425.01</v>
      </c>
      <c r="O39" s="51">
        <v>202617.76</v>
      </c>
      <c r="P39" s="51">
        <v>7983757.79</v>
      </c>
      <c r="Q39" s="51">
        <v>2287697.16</v>
      </c>
      <c r="R39" s="51">
        <v>31699.43</v>
      </c>
      <c r="S39" s="51">
        <v>3202855.98</v>
      </c>
      <c r="T39" s="51">
        <v>124794.20999999999</v>
      </c>
      <c r="U39" s="51">
        <v>292939.32</v>
      </c>
      <c r="V39" s="51">
        <v>47933.869999999995</v>
      </c>
      <c r="W39" s="51">
        <v>18193.47</v>
      </c>
      <c r="X39" s="51">
        <v>40025.839999999997</v>
      </c>
      <c r="Y39" s="51">
        <v>6691.03</v>
      </c>
      <c r="Z39" s="51">
        <v>16017.810000000001</v>
      </c>
      <c r="AA39" s="51">
        <v>37862.239999999998</v>
      </c>
      <c r="AB39" s="51">
        <v>40995.899999999994</v>
      </c>
      <c r="AC39" s="51">
        <v>3609541.1100000003</v>
      </c>
      <c r="AD39" s="51">
        <v>5736545.5200000005</v>
      </c>
      <c r="AE39" s="51">
        <v>146179.03</v>
      </c>
      <c r="AF39" s="51">
        <v>79532.78</v>
      </c>
      <c r="AG39" s="51">
        <v>77831</v>
      </c>
      <c r="AH39" s="51">
        <v>47912.740000000005</v>
      </c>
      <c r="AI39" s="51">
        <v>337984.37</v>
      </c>
      <c r="AJ39" s="51">
        <v>132446.85</v>
      </c>
      <c r="AK39" s="51">
        <v>47609.38</v>
      </c>
      <c r="AL39" s="51">
        <v>69446.26999999999</v>
      </c>
      <c r="AM39" s="51">
        <v>77149.239999999991</v>
      </c>
      <c r="AN39" s="51">
        <v>63849.1</v>
      </c>
      <c r="AO39" s="51">
        <v>48163.59</v>
      </c>
      <c r="AP39" s="51">
        <v>72263.199999999997</v>
      </c>
      <c r="AQ39" s="51">
        <v>421665.54000000004</v>
      </c>
      <c r="AR39" s="51">
        <v>11004775.109999999</v>
      </c>
      <c r="AS39" s="51">
        <v>62550.509999999995</v>
      </c>
      <c r="AT39" s="51">
        <v>8895141.5199999996</v>
      </c>
      <c r="AU39" s="51">
        <v>1173246.46</v>
      </c>
      <c r="AV39" s="51">
        <v>372861.99</v>
      </c>
      <c r="AW39" s="51">
        <v>88546.46</v>
      </c>
      <c r="AX39" s="51">
        <v>104727.11000000002</v>
      </c>
      <c r="AY39" s="51">
        <v>44212.06</v>
      </c>
      <c r="AZ39" s="51">
        <v>21971.82</v>
      </c>
      <c r="BA39" s="51">
        <v>146759.49</v>
      </c>
      <c r="BB39" s="51">
        <v>1230955.1099999999</v>
      </c>
      <c r="BC39" s="51">
        <v>1287648.1099999999</v>
      </c>
      <c r="BD39" s="51">
        <v>1251206.53</v>
      </c>
      <c r="BE39" s="51">
        <v>2109939.38</v>
      </c>
      <c r="BF39" s="51">
        <v>105807.67</v>
      </c>
      <c r="BG39" s="51">
        <v>202253.63</v>
      </c>
      <c r="BH39" s="51">
        <v>3030434.0599999996</v>
      </c>
      <c r="BI39" s="51">
        <v>303826.39</v>
      </c>
      <c r="BJ39" s="51">
        <v>146172.12</v>
      </c>
      <c r="BK39" s="51">
        <v>143585.72999999998</v>
      </c>
      <c r="BL39" s="51">
        <v>970628.27</v>
      </c>
      <c r="BM39" s="51">
        <v>1711385.72</v>
      </c>
      <c r="BN39" s="51">
        <v>49132.54</v>
      </c>
      <c r="BO39" s="51">
        <v>101383.62</v>
      </c>
      <c r="BP39" s="51">
        <v>262951.02</v>
      </c>
      <c r="BQ39" s="51">
        <v>308680.13</v>
      </c>
      <c r="BR39" s="51">
        <v>83577.959999999992</v>
      </c>
      <c r="BS39" s="51">
        <v>634706.24</v>
      </c>
      <c r="BT39" s="51">
        <v>534873.42999999993</v>
      </c>
      <c r="BU39" s="51">
        <v>108365.69</v>
      </c>
      <c r="BV39" s="51">
        <v>86760.040000000008</v>
      </c>
      <c r="BW39" s="51">
        <v>105023.8</v>
      </c>
      <c r="BX39" s="51">
        <v>173392.72</v>
      </c>
      <c r="BY39" s="51">
        <v>276911.83</v>
      </c>
      <c r="BZ39" s="51">
        <v>0</v>
      </c>
      <c r="CA39" s="51">
        <v>110158.26</v>
      </c>
      <c r="CB39" s="51">
        <v>13953.630000000001</v>
      </c>
      <c r="CC39" s="51">
        <v>45309.08</v>
      </c>
      <c r="CD39" s="51">
        <v>8830880.0800000001</v>
      </c>
      <c r="CE39" s="51">
        <v>45747.42</v>
      </c>
      <c r="CF39" s="51">
        <v>19190.05</v>
      </c>
      <c r="CG39" s="51">
        <v>73971.17</v>
      </c>
      <c r="CH39" s="51">
        <v>55573.649999999994</v>
      </c>
      <c r="CI39" s="51">
        <v>38287.949999999997</v>
      </c>
      <c r="CJ39" s="51">
        <v>18835.54</v>
      </c>
      <c r="CK39" s="51">
        <v>63396.09</v>
      </c>
      <c r="CL39" s="51">
        <v>133778.01999999999</v>
      </c>
      <c r="CM39" s="51">
        <v>729082.34</v>
      </c>
      <c r="CN39" s="51">
        <v>261197.66</v>
      </c>
      <c r="CO39" s="51">
        <v>181532.65000000002</v>
      </c>
      <c r="CP39" s="51">
        <v>3375894.73</v>
      </c>
      <c r="CQ39" s="51">
        <v>1915617.67</v>
      </c>
      <c r="CR39" s="51">
        <v>139915.35999999999</v>
      </c>
      <c r="CS39" s="51">
        <v>122594.31999999999</v>
      </c>
      <c r="CT39" s="51">
        <v>83244.23</v>
      </c>
      <c r="CU39" s="51">
        <v>74328.14</v>
      </c>
      <c r="CV39" s="51">
        <v>26692.080000000002</v>
      </c>
      <c r="CW39" s="51">
        <v>29217.489999999998</v>
      </c>
      <c r="CX39" s="51">
        <v>27016.79</v>
      </c>
      <c r="CY39" s="51">
        <v>45819.42</v>
      </c>
      <c r="CZ39" s="51">
        <v>82605.75</v>
      </c>
      <c r="DA39" s="51">
        <v>48591.54</v>
      </c>
      <c r="DB39" s="51">
        <v>225138.95</v>
      </c>
      <c r="DC39" s="51">
        <v>47778.84</v>
      </c>
      <c r="DD39" s="51">
        <v>50762.06</v>
      </c>
      <c r="DE39" s="51">
        <v>60842.39</v>
      </c>
      <c r="DF39" s="51">
        <v>13180.76</v>
      </c>
      <c r="DG39" s="51">
        <v>36581.240000000005</v>
      </c>
      <c r="DH39" s="51">
        <v>2532436.15</v>
      </c>
      <c r="DI39" s="51">
        <v>30835.8</v>
      </c>
      <c r="DJ39" s="51">
        <v>294558.17000000004</v>
      </c>
      <c r="DK39" s="51">
        <v>435602.11</v>
      </c>
      <c r="DL39" s="51">
        <v>92809.540000000008</v>
      </c>
      <c r="DM39" s="51">
        <v>37712.94</v>
      </c>
      <c r="DN39" s="51">
        <v>609177.4</v>
      </c>
      <c r="DO39" s="51">
        <v>113517.73999999999</v>
      </c>
      <c r="DP39" s="51">
        <v>155318.06</v>
      </c>
      <c r="DQ39" s="51">
        <v>254871.12</v>
      </c>
      <c r="DR39" s="51">
        <v>49596.43</v>
      </c>
      <c r="DS39" s="51">
        <v>98972.540000000008</v>
      </c>
      <c r="DT39" s="51">
        <v>92652.42</v>
      </c>
      <c r="DU39" s="51">
        <v>60407.549999999996</v>
      </c>
      <c r="DV39" s="51">
        <v>6030.22</v>
      </c>
      <c r="DW39" s="51">
        <v>61501.91</v>
      </c>
      <c r="DX39" s="51">
        <v>19212.379999999997</v>
      </c>
      <c r="DY39" s="51">
        <v>17340.349999999999</v>
      </c>
      <c r="DZ39" s="51">
        <v>9168.49</v>
      </c>
      <c r="EA39" s="51">
        <v>47244.56</v>
      </c>
      <c r="EB39" s="51">
        <v>247959.89</v>
      </c>
      <c r="EC39" s="51">
        <v>78827.06</v>
      </c>
      <c r="ED39" s="51">
        <v>98105.959999999992</v>
      </c>
      <c r="EE39" s="51">
        <v>51836.729999999996</v>
      </c>
      <c r="EF39" s="51">
        <v>221233.16</v>
      </c>
      <c r="EG39" s="51">
        <v>30208.489999999998</v>
      </c>
      <c r="EH39" s="51">
        <v>68420.78</v>
      </c>
      <c r="EI39" s="51">
        <v>54600.94</v>
      </c>
      <c r="EJ39" s="51">
        <v>18732.86</v>
      </c>
      <c r="EK39" s="51">
        <v>1007828.6</v>
      </c>
      <c r="EL39" s="51">
        <v>1099120.55</v>
      </c>
      <c r="EM39" s="51">
        <v>83172.819999999992</v>
      </c>
      <c r="EN39" s="51">
        <v>64549.43</v>
      </c>
      <c r="EO39" s="51">
        <v>53845.47</v>
      </c>
      <c r="EP39" s="51">
        <v>68059.3</v>
      </c>
      <c r="EQ39" s="51">
        <v>45488</v>
      </c>
      <c r="ER39" s="51">
        <v>61639.86</v>
      </c>
      <c r="ES39" s="51">
        <v>290569.26</v>
      </c>
      <c r="ET39" s="51">
        <v>108612.5</v>
      </c>
      <c r="EU39" s="51">
        <v>59939.369999999995</v>
      </c>
      <c r="EV39" s="51">
        <v>65611.599999999991</v>
      </c>
      <c r="EW39" s="51">
        <v>95962.390000000014</v>
      </c>
      <c r="EX39" s="51">
        <v>0</v>
      </c>
      <c r="EY39" s="51">
        <v>52206.11</v>
      </c>
      <c r="EZ39" s="51">
        <v>34413.82</v>
      </c>
      <c r="FA39" s="51">
        <v>21917.66</v>
      </c>
      <c r="FB39" s="51">
        <v>27218.73</v>
      </c>
      <c r="FC39" s="51">
        <v>475052.09</v>
      </c>
      <c r="FD39" s="51">
        <v>72423.489999999991</v>
      </c>
      <c r="FE39" s="51">
        <v>457754.89</v>
      </c>
      <c r="FF39" s="51">
        <v>101323.57999999999</v>
      </c>
      <c r="FG39" s="51">
        <v>49873.47</v>
      </c>
      <c r="FH39" s="51">
        <v>64162.38</v>
      </c>
      <c r="FI39" s="51">
        <v>37364.31</v>
      </c>
      <c r="FJ39" s="51">
        <v>59261.86</v>
      </c>
      <c r="FK39" s="51">
        <v>249160.69</v>
      </c>
      <c r="FL39" s="51">
        <v>149847.75</v>
      </c>
      <c r="FM39" s="51">
        <v>441224.32</v>
      </c>
      <c r="FN39" s="51">
        <v>640808.03</v>
      </c>
      <c r="FO39" s="51">
        <v>395952.23</v>
      </c>
      <c r="FP39" s="51">
        <v>1850001.87</v>
      </c>
      <c r="FQ39" s="51">
        <v>187685</v>
      </c>
      <c r="FR39" s="51">
        <v>303376.92</v>
      </c>
      <c r="FS39" s="51">
        <v>210239.1</v>
      </c>
      <c r="FT39" s="51">
        <v>54773.94</v>
      </c>
      <c r="FU39" s="51">
        <v>53357.03</v>
      </c>
      <c r="FV39" s="51">
        <v>53910.960000000006</v>
      </c>
      <c r="FW39" s="51">
        <v>130183.19</v>
      </c>
      <c r="FX39" s="51">
        <v>158959.10999999999</v>
      </c>
      <c r="FY39" s="51">
        <v>66547.83</v>
      </c>
      <c r="FZ39" s="51">
        <v>28290.15</v>
      </c>
      <c r="GA39" s="51">
        <v>618787.29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3"/>
        <v>105256165.06000003</v>
      </c>
      <c r="GI39" s="34"/>
      <c r="GJ39" s="38" t="s">
        <v>564</v>
      </c>
      <c r="GK39" s="55">
        <f>GK37-GK38</f>
        <v>60798417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699</v>
      </c>
      <c r="C40" s="16">
        <v>16</v>
      </c>
      <c r="E40" s="24">
        <f>MAX(E38,E39)</f>
        <v>921806.07000000007</v>
      </c>
      <c r="F40" s="24">
        <f t="shared" ref="F40:BQ40" si="35">MAX(F38,F39)</f>
        <v>3709705.5999999996</v>
      </c>
      <c r="G40" s="24">
        <f t="shared" si="35"/>
        <v>753692.1100000001</v>
      </c>
      <c r="H40" s="24">
        <f t="shared" si="35"/>
        <v>2588369.1900000004</v>
      </c>
      <c r="I40" s="24">
        <f t="shared" si="35"/>
        <v>201972.09</v>
      </c>
      <c r="J40" s="24">
        <f t="shared" si="35"/>
        <v>139550.32999999999</v>
      </c>
      <c r="K40" s="24">
        <f t="shared" si="35"/>
        <v>1066767.44</v>
      </c>
      <c r="L40" s="24">
        <f t="shared" si="35"/>
        <v>222731.22</v>
      </c>
      <c r="M40" s="24">
        <f t="shared" si="35"/>
        <v>50110.8</v>
      </c>
      <c r="N40" s="24">
        <f t="shared" si="35"/>
        <v>281425.01</v>
      </c>
      <c r="O40" s="24">
        <f t="shared" si="35"/>
        <v>261702.43999999997</v>
      </c>
      <c r="P40" s="24">
        <f t="shared" si="35"/>
        <v>7983757.79</v>
      </c>
      <c r="Q40" s="24">
        <f t="shared" si="35"/>
        <v>2287697.16</v>
      </c>
      <c r="R40" s="24">
        <f t="shared" si="35"/>
        <v>31699.43</v>
      </c>
      <c r="S40" s="24">
        <f t="shared" si="35"/>
        <v>3202855.98</v>
      </c>
      <c r="T40" s="24">
        <f t="shared" si="35"/>
        <v>124794.20999999999</v>
      </c>
      <c r="U40" s="24">
        <f t="shared" si="35"/>
        <v>303120.55</v>
      </c>
      <c r="V40" s="24">
        <f t="shared" si="35"/>
        <v>49467.49</v>
      </c>
      <c r="W40" s="24">
        <f t="shared" si="35"/>
        <v>18193.47</v>
      </c>
      <c r="X40" s="24">
        <f t="shared" si="35"/>
        <v>42975.710000000006</v>
      </c>
      <c r="Y40" s="24">
        <f t="shared" si="35"/>
        <v>7966.3899999999994</v>
      </c>
      <c r="Z40" s="24">
        <f t="shared" si="35"/>
        <v>16017.810000000001</v>
      </c>
      <c r="AA40" s="24">
        <f t="shared" si="35"/>
        <v>38633.39</v>
      </c>
      <c r="AB40" s="24">
        <f t="shared" si="35"/>
        <v>62732.069999999992</v>
      </c>
      <c r="AC40" s="24">
        <f t="shared" si="35"/>
        <v>3609541.1100000003</v>
      </c>
      <c r="AD40" s="24">
        <f t="shared" si="35"/>
        <v>5842616.5200000005</v>
      </c>
      <c r="AE40" s="24">
        <f t="shared" si="35"/>
        <v>146179.03</v>
      </c>
      <c r="AF40" s="24">
        <f t="shared" si="35"/>
        <v>88460.160000000003</v>
      </c>
      <c r="AG40" s="24">
        <f t="shared" si="35"/>
        <v>77831</v>
      </c>
      <c r="AH40" s="24">
        <f t="shared" si="35"/>
        <v>47912.740000000005</v>
      </c>
      <c r="AI40" s="24">
        <f t="shared" si="35"/>
        <v>337984.37</v>
      </c>
      <c r="AJ40" s="24">
        <f t="shared" si="35"/>
        <v>132446.85</v>
      </c>
      <c r="AK40" s="24">
        <f t="shared" si="35"/>
        <v>47609.38</v>
      </c>
      <c r="AL40" s="24">
        <f t="shared" si="35"/>
        <v>69446.26999999999</v>
      </c>
      <c r="AM40" s="24">
        <f t="shared" si="35"/>
        <v>77149.239999999991</v>
      </c>
      <c r="AN40" s="24">
        <f t="shared" si="35"/>
        <v>71175.490000000005</v>
      </c>
      <c r="AO40" s="24">
        <f t="shared" si="35"/>
        <v>48163.59</v>
      </c>
      <c r="AP40" s="24">
        <f t="shared" si="35"/>
        <v>72263.199999999997</v>
      </c>
      <c r="AQ40" s="24">
        <f t="shared" si="35"/>
        <v>421665.54000000004</v>
      </c>
      <c r="AR40" s="24">
        <f t="shared" si="35"/>
        <v>11004775.109999999</v>
      </c>
      <c r="AS40" s="24">
        <f t="shared" si="35"/>
        <v>62550.509999999995</v>
      </c>
      <c r="AT40" s="24">
        <f t="shared" si="35"/>
        <v>8895141.5199999996</v>
      </c>
      <c r="AU40" s="24">
        <f t="shared" si="35"/>
        <v>1173246.46</v>
      </c>
      <c r="AV40" s="24">
        <f t="shared" si="35"/>
        <v>384517.77</v>
      </c>
      <c r="AW40" s="24">
        <f t="shared" si="35"/>
        <v>88546.46</v>
      </c>
      <c r="AX40" s="24">
        <f t="shared" si="35"/>
        <v>104727.11000000002</v>
      </c>
      <c r="AY40" s="24">
        <f t="shared" si="35"/>
        <v>44212.06</v>
      </c>
      <c r="AZ40" s="24">
        <f t="shared" si="35"/>
        <v>22466.600000000002</v>
      </c>
      <c r="BA40" s="24">
        <f t="shared" si="35"/>
        <v>158356.79999999999</v>
      </c>
      <c r="BB40" s="24">
        <f t="shared" si="35"/>
        <v>1230955.1099999999</v>
      </c>
      <c r="BC40" s="24">
        <f t="shared" si="35"/>
        <v>1438472.92</v>
      </c>
      <c r="BD40" s="24">
        <f t="shared" si="35"/>
        <v>1273867.1700000002</v>
      </c>
      <c r="BE40" s="24">
        <f t="shared" si="35"/>
        <v>2109939.38</v>
      </c>
      <c r="BF40" s="24">
        <f t="shared" si="35"/>
        <v>105807.67</v>
      </c>
      <c r="BG40" s="24">
        <f t="shared" si="35"/>
        <v>208730.28</v>
      </c>
      <c r="BH40" s="24">
        <f t="shared" si="35"/>
        <v>3030434.0599999996</v>
      </c>
      <c r="BI40" s="24">
        <f t="shared" si="35"/>
        <v>303826.39</v>
      </c>
      <c r="BJ40" s="24">
        <f t="shared" si="35"/>
        <v>152299.81</v>
      </c>
      <c r="BK40" s="24">
        <f t="shared" si="35"/>
        <v>171496.67</v>
      </c>
      <c r="BL40" s="24">
        <f t="shared" si="35"/>
        <v>970628.27</v>
      </c>
      <c r="BM40" s="24">
        <f t="shared" si="35"/>
        <v>1711385.72</v>
      </c>
      <c r="BN40" s="24">
        <f t="shared" si="35"/>
        <v>49132.54</v>
      </c>
      <c r="BO40" s="24">
        <f t="shared" si="35"/>
        <v>101383.62</v>
      </c>
      <c r="BP40" s="24">
        <f t="shared" si="35"/>
        <v>268117.13</v>
      </c>
      <c r="BQ40" s="24">
        <f t="shared" si="35"/>
        <v>308680.13</v>
      </c>
      <c r="BR40" s="24">
        <f t="shared" ref="BR40:EC40" si="36">MAX(BR38,BR39)</f>
        <v>83577.959999999992</v>
      </c>
      <c r="BS40" s="24">
        <f t="shared" si="36"/>
        <v>636211.4</v>
      </c>
      <c r="BT40" s="24">
        <f t="shared" si="36"/>
        <v>534873.42999999993</v>
      </c>
      <c r="BU40" s="24">
        <f t="shared" si="36"/>
        <v>108365.69</v>
      </c>
      <c r="BV40" s="24">
        <f t="shared" si="36"/>
        <v>93047.840000000011</v>
      </c>
      <c r="BW40" s="24">
        <f t="shared" si="36"/>
        <v>105023.8</v>
      </c>
      <c r="BX40" s="24">
        <f t="shared" si="36"/>
        <v>173392.72</v>
      </c>
      <c r="BY40" s="24">
        <f t="shared" si="36"/>
        <v>276911.83</v>
      </c>
      <c r="BZ40" s="24">
        <f t="shared" si="36"/>
        <v>2070.1799999999998</v>
      </c>
      <c r="CA40" s="24">
        <f t="shared" si="36"/>
        <v>110158.26</v>
      </c>
      <c r="CB40" s="24">
        <f t="shared" si="36"/>
        <v>13953.630000000001</v>
      </c>
      <c r="CC40" s="24">
        <f t="shared" si="36"/>
        <v>45309.08</v>
      </c>
      <c r="CD40" s="24">
        <f t="shared" si="36"/>
        <v>8830880.0800000001</v>
      </c>
      <c r="CE40" s="24">
        <f t="shared" si="36"/>
        <v>45747.42</v>
      </c>
      <c r="CF40" s="24">
        <f t="shared" si="36"/>
        <v>28896.41</v>
      </c>
      <c r="CG40" s="24">
        <f t="shared" si="36"/>
        <v>73971.17</v>
      </c>
      <c r="CH40" s="24">
        <f t="shared" si="36"/>
        <v>55573.649999999994</v>
      </c>
      <c r="CI40" s="24">
        <f t="shared" si="36"/>
        <v>38287.949999999997</v>
      </c>
      <c r="CJ40" s="24">
        <f t="shared" si="36"/>
        <v>18835.54</v>
      </c>
      <c r="CK40" s="24">
        <f t="shared" si="36"/>
        <v>76854.87</v>
      </c>
      <c r="CL40" s="24">
        <f t="shared" si="36"/>
        <v>154677.16</v>
      </c>
      <c r="CM40" s="24">
        <f t="shared" si="36"/>
        <v>729082.34</v>
      </c>
      <c r="CN40" s="24">
        <f t="shared" si="36"/>
        <v>261197.66</v>
      </c>
      <c r="CO40" s="24">
        <f t="shared" si="36"/>
        <v>195784.95999999999</v>
      </c>
      <c r="CP40" s="24">
        <f t="shared" si="36"/>
        <v>3384165.8800000004</v>
      </c>
      <c r="CQ40" s="24">
        <f t="shared" si="36"/>
        <v>1945082.04</v>
      </c>
      <c r="CR40" s="24">
        <f t="shared" si="36"/>
        <v>139915.35999999999</v>
      </c>
      <c r="CS40" s="24">
        <f t="shared" si="36"/>
        <v>122594.31999999999</v>
      </c>
      <c r="CT40" s="24">
        <f t="shared" si="36"/>
        <v>83244.23</v>
      </c>
      <c r="CU40" s="24">
        <f t="shared" si="36"/>
        <v>74328.14</v>
      </c>
      <c r="CV40" s="24">
        <f t="shared" si="36"/>
        <v>28577.13</v>
      </c>
      <c r="CW40" s="24">
        <f t="shared" si="36"/>
        <v>29934.639999999999</v>
      </c>
      <c r="CX40" s="24">
        <f t="shared" si="36"/>
        <v>27016.79</v>
      </c>
      <c r="CY40" s="24">
        <f t="shared" si="36"/>
        <v>45819.42</v>
      </c>
      <c r="CZ40" s="24">
        <f t="shared" si="36"/>
        <v>82605.75</v>
      </c>
      <c r="DA40" s="24">
        <f t="shared" si="36"/>
        <v>48849.439999999995</v>
      </c>
      <c r="DB40" s="24">
        <f t="shared" si="36"/>
        <v>225138.95</v>
      </c>
      <c r="DC40" s="24">
        <f t="shared" si="36"/>
        <v>47778.84</v>
      </c>
      <c r="DD40" s="24">
        <f t="shared" si="36"/>
        <v>50762.06</v>
      </c>
      <c r="DE40" s="24">
        <f t="shared" si="36"/>
        <v>64973.96</v>
      </c>
      <c r="DF40" s="24">
        <f t="shared" si="36"/>
        <v>13180.76</v>
      </c>
      <c r="DG40" s="24">
        <f t="shared" si="36"/>
        <v>36581.240000000005</v>
      </c>
      <c r="DH40" s="24">
        <f t="shared" si="36"/>
        <v>2532436.15</v>
      </c>
      <c r="DI40" s="24">
        <f t="shared" si="36"/>
        <v>30835.8</v>
      </c>
      <c r="DJ40" s="24">
        <f t="shared" si="36"/>
        <v>294558.17000000004</v>
      </c>
      <c r="DK40" s="24">
        <f t="shared" si="36"/>
        <v>435602.11</v>
      </c>
      <c r="DL40" s="24">
        <f t="shared" si="36"/>
        <v>94224.44</v>
      </c>
      <c r="DM40" s="24">
        <f t="shared" si="36"/>
        <v>38520.18</v>
      </c>
      <c r="DN40" s="24">
        <f t="shared" si="36"/>
        <v>609177.4</v>
      </c>
      <c r="DO40" s="24">
        <f t="shared" si="36"/>
        <v>113517.73999999999</v>
      </c>
      <c r="DP40" s="24">
        <f t="shared" si="36"/>
        <v>157401.53</v>
      </c>
      <c r="DQ40" s="24">
        <f t="shared" si="36"/>
        <v>292326.62</v>
      </c>
      <c r="DR40" s="24">
        <f t="shared" si="36"/>
        <v>49596.43</v>
      </c>
      <c r="DS40" s="24">
        <f t="shared" si="36"/>
        <v>98972.540000000008</v>
      </c>
      <c r="DT40" s="24">
        <f t="shared" si="36"/>
        <v>92652.42</v>
      </c>
      <c r="DU40" s="24">
        <f t="shared" si="36"/>
        <v>62295.450000000004</v>
      </c>
      <c r="DV40" s="24">
        <f t="shared" si="36"/>
        <v>11281.849999999999</v>
      </c>
      <c r="DW40" s="24">
        <f t="shared" si="36"/>
        <v>61501.91</v>
      </c>
      <c r="DX40" s="24">
        <f t="shared" si="36"/>
        <v>21125.040000000001</v>
      </c>
      <c r="DY40" s="24">
        <f t="shared" si="36"/>
        <v>21674.880000000001</v>
      </c>
      <c r="DZ40" s="24">
        <f t="shared" si="36"/>
        <v>9168.49</v>
      </c>
      <c r="EA40" s="24">
        <f t="shared" si="36"/>
        <v>69582.09</v>
      </c>
      <c r="EB40" s="24">
        <f t="shared" si="36"/>
        <v>247959.89</v>
      </c>
      <c r="EC40" s="24">
        <f t="shared" si="36"/>
        <v>92420.31</v>
      </c>
      <c r="ED40" s="24">
        <f t="shared" ref="ED40:GF40" si="37">MAX(ED38,ED39)</f>
        <v>98105.959999999992</v>
      </c>
      <c r="EE40" s="24">
        <f t="shared" si="37"/>
        <v>51836.729999999996</v>
      </c>
      <c r="EF40" s="24">
        <f t="shared" si="37"/>
        <v>228143.69</v>
      </c>
      <c r="EG40" s="24">
        <f t="shared" si="37"/>
        <v>30208.489999999998</v>
      </c>
      <c r="EH40" s="24">
        <f t="shared" si="37"/>
        <v>68420.78</v>
      </c>
      <c r="EI40" s="24">
        <f t="shared" si="37"/>
        <v>60097.15</v>
      </c>
      <c r="EJ40" s="24">
        <f t="shared" si="37"/>
        <v>18732.86</v>
      </c>
      <c r="EK40" s="24">
        <f t="shared" si="37"/>
        <v>1007828.6</v>
      </c>
      <c r="EL40" s="24">
        <f t="shared" si="37"/>
        <v>1099120.55</v>
      </c>
      <c r="EM40" s="24">
        <f t="shared" si="37"/>
        <v>83172.819999999992</v>
      </c>
      <c r="EN40" s="24">
        <f t="shared" si="37"/>
        <v>64549.43</v>
      </c>
      <c r="EO40" s="24">
        <f t="shared" si="37"/>
        <v>53845.47</v>
      </c>
      <c r="EP40" s="24">
        <f t="shared" si="37"/>
        <v>70434.97</v>
      </c>
      <c r="EQ40" s="24">
        <f t="shared" si="37"/>
        <v>45488</v>
      </c>
      <c r="ER40" s="24">
        <f t="shared" si="37"/>
        <v>61639.86</v>
      </c>
      <c r="ES40" s="24">
        <f t="shared" si="37"/>
        <v>296541.84999999998</v>
      </c>
      <c r="ET40" s="24">
        <f t="shared" si="37"/>
        <v>108612.5</v>
      </c>
      <c r="EU40" s="24">
        <f t="shared" si="37"/>
        <v>59939.369999999995</v>
      </c>
      <c r="EV40" s="24">
        <f t="shared" si="37"/>
        <v>70994.63</v>
      </c>
      <c r="EW40" s="24">
        <f t="shared" si="37"/>
        <v>95962.390000000014</v>
      </c>
      <c r="EX40" s="24">
        <f t="shared" si="37"/>
        <v>0</v>
      </c>
      <c r="EY40" s="24">
        <f t="shared" si="37"/>
        <v>52206.11</v>
      </c>
      <c r="EZ40" s="24">
        <f t="shared" si="37"/>
        <v>34413.82</v>
      </c>
      <c r="FA40" s="24">
        <f t="shared" si="37"/>
        <v>21917.66</v>
      </c>
      <c r="FB40" s="24">
        <f t="shared" si="37"/>
        <v>30270.25</v>
      </c>
      <c r="FC40" s="24">
        <f t="shared" si="37"/>
        <v>475052.09</v>
      </c>
      <c r="FD40" s="24">
        <f t="shared" si="37"/>
        <v>95707.28</v>
      </c>
      <c r="FE40" s="24">
        <f t="shared" si="37"/>
        <v>457754.89</v>
      </c>
      <c r="FF40" s="24">
        <f t="shared" si="37"/>
        <v>107256.73999999999</v>
      </c>
      <c r="FG40" s="24">
        <f t="shared" si="37"/>
        <v>56892.28</v>
      </c>
      <c r="FH40" s="24">
        <f t="shared" si="37"/>
        <v>64162.38</v>
      </c>
      <c r="FI40" s="24">
        <f t="shared" si="37"/>
        <v>37364.31</v>
      </c>
      <c r="FJ40" s="24">
        <f t="shared" si="37"/>
        <v>59261.86</v>
      </c>
      <c r="FK40" s="24">
        <f t="shared" si="37"/>
        <v>249160.69</v>
      </c>
      <c r="FL40" s="24">
        <f t="shared" si="37"/>
        <v>172016.13</v>
      </c>
      <c r="FM40" s="24">
        <f t="shared" si="37"/>
        <v>441224.32</v>
      </c>
      <c r="FN40" s="24">
        <f t="shared" si="37"/>
        <v>662350.63</v>
      </c>
      <c r="FO40" s="24">
        <f t="shared" si="37"/>
        <v>395952.23</v>
      </c>
      <c r="FP40" s="24">
        <f t="shared" si="37"/>
        <v>1850001.87</v>
      </c>
      <c r="FQ40" s="24">
        <f t="shared" si="37"/>
        <v>187685</v>
      </c>
      <c r="FR40" s="24">
        <f t="shared" si="37"/>
        <v>405641.83</v>
      </c>
      <c r="FS40" s="24">
        <f t="shared" si="37"/>
        <v>222178.96</v>
      </c>
      <c r="FT40" s="24">
        <f t="shared" si="37"/>
        <v>54773.94</v>
      </c>
      <c r="FU40" s="24">
        <f t="shared" si="37"/>
        <v>53357.03</v>
      </c>
      <c r="FV40" s="24">
        <f t="shared" si="37"/>
        <v>55945.42</v>
      </c>
      <c r="FW40" s="24">
        <f t="shared" si="37"/>
        <v>130183.19</v>
      </c>
      <c r="FX40" s="24">
        <f t="shared" si="37"/>
        <v>158959.10999999999</v>
      </c>
      <c r="FY40" s="24">
        <f t="shared" si="37"/>
        <v>66547.83</v>
      </c>
      <c r="FZ40" s="24">
        <f t="shared" si="37"/>
        <v>28290.15</v>
      </c>
      <c r="GA40" s="24">
        <f t="shared" si="37"/>
        <v>655577.24</v>
      </c>
      <c r="GB40" s="24">
        <f t="shared" si="37"/>
        <v>0</v>
      </c>
      <c r="GC40" s="24">
        <f t="shared" si="37"/>
        <v>0</v>
      </c>
      <c r="GD40" s="24">
        <f t="shared" si="37"/>
        <v>0</v>
      </c>
      <c r="GE40" s="24">
        <f t="shared" si="37"/>
        <v>0</v>
      </c>
      <c r="GF40" s="24">
        <f t="shared" si="37"/>
        <v>0</v>
      </c>
      <c r="GG40" s="24">
        <f>MAX(GG38,GG39)</f>
        <v>0</v>
      </c>
      <c r="GH40" s="57">
        <f t="shared" si="3"/>
        <v>106367732.27000001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38">+J12</f>
        <v>0</v>
      </c>
      <c r="K41" s="24">
        <f t="shared" si="38"/>
        <v>0</v>
      </c>
      <c r="L41" s="24">
        <f t="shared" si="38"/>
        <v>0</v>
      </c>
      <c r="M41" s="24">
        <f t="shared" si="38"/>
        <v>0</v>
      </c>
      <c r="N41" s="24">
        <f t="shared" si="38"/>
        <v>0</v>
      </c>
      <c r="O41" s="24">
        <f t="shared" si="38"/>
        <v>0</v>
      </c>
      <c r="P41" s="24">
        <f t="shared" si="38"/>
        <v>0</v>
      </c>
      <c r="Q41" s="24">
        <f t="shared" si="38"/>
        <v>0</v>
      </c>
      <c r="R41" s="24">
        <f t="shared" si="38"/>
        <v>0</v>
      </c>
      <c r="S41" s="24">
        <f t="shared" si="38"/>
        <v>0</v>
      </c>
      <c r="T41" s="24">
        <f t="shared" si="38"/>
        <v>0</v>
      </c>
      <c r="U41" s="24">
        <f t="shared" si="38"/>
        <v>0</v>
      </c>
      <c r="V41" s="24">
        <f t="shared" si="38"/>
        <v>0</v>
      </c>
      <c r="W41" s="24">
        <f t="shared" si="38"/>
        <v>0</v>
      </c>
      <c r="X41" s="24">
        <f t="shared" si="38"/>
        <v>0</v>
      </c>
      <c r="Y41" s="24">
        <f>+Z12</f>
        <v>0</v>
      </c>
      <c r="Z41" s="24">
        <f>+AA12</f>
        <v>0</v>
      </c>
      <c r="AA41" s="24">
        <f t="shared" ref="AA41:CL41" si="39">+AA12</f>
        <v>0</v>
      </c>
      <c r="AB41" s="24">
        <f t="shared" si="39"/>
        <v>0</v>
      </c>
      <c r="AC41" s="24">
        <f t="shared" si="39"/>
        <v>0</v>
      </c>
      <c r="AD41" s="24">
        <f t="shared" si="39"/>
        <v>0</v>
      </c>
      <c r="AE41" s="24">
        <f t="shared" si="39"/>
        <v>0</v>
      </c>
      <c r="AF41" s="24">
        <f t="shared" si="39"/>
        <v>0</v>
      </c>
      <c r="AG41" s="24">
        <f t="shared" si="39"/>
        <v>0</v>
      </c>
      <c r="AH41" s="24">
        <f t="shared" si="39"/>
        <v>0</v>
      </c>
      <c r="AI41" s="24">
        <f t="shared" si="39"/>
        <v>0</v>
      </c>
      <c r="AJ41" s="24">
        <f t="shared" si="39"/>
        <v>0</v>
      </c>
      <c r="AK41" s="24">
        <f t="shared" si="39"/>
        <v>0</v>
      </c>
      <c r="AL41" s="24">
        <f t="shared" si="39"/>
        <v>0</v>
      </c>
      <c r="AM41" s="24">
        <f t="shared" si="39"/>
        <v>0</v>
      </c>
      <c r="AN41" s="24">
        <f t="shared" si="39"/>
        <v>0</v>
      </c>
      <c r="AO41" s="24">
        <f t="shared" si="39"/>
        <v>0</v>
      </c>
      <c r="AP41" s="24">
        <f t="shared" si="39"/>
        <v>0</v>
      </c>
      <c r="AQ41" s="24">
        <f t="shared" si="39"/>
        <v>0</v>
      </c>
      <c r="AR41" s="24">
        <f t="shared" si="39"/>
        <v>0</v>
      </c>
      <c r="AS41" s="24">
        <f t="shared" si="39"/>
        <v>0</v>
      </c>
      <c r="AT41" s="24">
        <f t="shared" si="39"/>
        <v>0</v>
      </c>
      <c r="AU41" s="24">
        <f t="shared" si="39"/>
        <v>0</v>
      </c>
      <c r="AV41" s="24">
        <f t="shared" si="39"/>
        <v>0</v>
      </c>
      <c r="AW41" s="24">
        <f t="shared" si="39"/>
        <v>0</v>
      </c>
      <c r="AX41" s="24">
        <f t="shared" si="39"/>
        <v>0</v>
      </c>
      <c r="AY41" s="24">
        <f t="shared" si="39"/>
        <v>0</v>
      </c>
      <c r="AZ41" s="24">
        <f t="shared" si="39"/>
        <v>0</v>
      </c>
      <c r="BA41" s="24">
        <f t="shared" si="39"/>
        <v>0</v>
      </c>
      <c r="BB41" s="24">
        <f t="shared" si="39"/>
        <v>0</v>
      </c>
      <c r="BC41" s="24">
        <f t="shared" si="39"/>
        <v>0</v>
      </c>
      <c r="BD41" s="24">
        <f t="shared" si="39"/>
        <v>0</v>
      </c>
      <c r="BE41" s="24">
        <f t="shared" si="39"/>
        <v>0</v>
      </c>
      <c r="BF41" s="24">
        <f t="shared" si="39"/>
        <v>0</v>
      </c>
      <c r="BG41" s="24">
        <f t="shared" si="39"/>
        <v>0</v>
      </c>
      <c r="BH41" s="24">
        <f t="shared" si="39"/>
        <v>0</v>
      </c>
      <c r="BI41" s="24">
        <f t="shared" si="39"/>
        <v>0</v>
      </c>
      <c r="BJ41" s="24">
        <f t="shared" si="39"/>
        <v>0</v>
      </c>
      <c r="BK41" s="24">
        <f t="shared" si="39"/>
        <v>0</v>
      </c>
      <c r="BL41" s="24">
        <f t="shared" si="39"/>
        <v>0</v>
      </c>
      <c r="BM41" s="24">
        <f t="shared" si="39"/>
        <v>0</v>
      </c>
      <c r="BN41" s="24">
        <f t="shared" si="39"/>
        <v>0</v>
      </c>
      <c r="BO41" s="24">
        <f t="shared" si="39"/>
        <v>0</v>
      </c>
      <c r="BP41" s="24">
        <f t="shared" si="39"/>
        <v>0</v>
      </c>
      <c r="BQ41" s="24">
        <f t="shared" si="39"/>
        <v>0</v>
      </c>
      <c r="BR41" s="24">
        <f t="shared" si="39"/>
        <v>0</v>
      </c>
      <c r="BS41" s="24">
        <f t="shared" si="39"/>
        <v>0</v>
      </c>
      <c r="BT41" s="24">
        <f t="shared" si="39"/>
        <v>0</v>
      </c>
      <c r="BU41" s="24">
        <f t="shared" si="39"/>
        <v>0</v>
      </c>
      <c r="BV41" s="24">
        <f t="shared" si="39"/>
        <v>0</v>
      </c>
      <c r="BW41" s="24">
        <f t="shared" si="39"/>
        <v>0</v>
      </c>
      <c r="BX41" s="24">
        <f t="shared" si="39"/>
        <v>0</v>
      </c>
      <c r="BY41" s="24">
        <f t="shared" si="39"/>
        <v>0</v>
      </c>
      <c r="BZ41" s="24">
        <f t="shared" si="39"/>
        <v>0</v>
      </c>
      <c r="CA41" s="24">
        <f t="shared" si="39"/>
        <v>0</v>
      </c>
      <c r="CB41" s="24">
        <f t="shared" si="39"/>
        <v>0</v>
      </c>
      <c r="CC41" s="24">
        <f t="shared" si="39"/>
        <v>0</v>
      </c>
      <c r="CD41" s="24">
        <f t="shared" si="39"/>
        <v>0</v>
      </c>
      <c r="CE41" s="24">
        <f t="shared" si="39"/>
        <v>0</v>
      </c>
      <c r="CF41" s="24">
        <f t="shared" si="39"/>
        <v>0</v>
      </c>
      <c r="CG41" s="24">
        <f t="shared" si="39"/>
        <v>0</v>
      </c>
      <c r="CH41" s="24">
        <f t="shared" si="39"/>
        <v>0</v>
      </c>
      <c r="CI41" s="24">
        <f t="shared" si="39"/>
        <v>0</v>
      </c>
      <c r="CJ41" s="24">
        <f t="shared" si="39"/>
        <v>0</v>
      </c>
      <c r="CK41" s="24">
        <f t="shared" si="39"/>
        <v>0</v>
      </c>
      <c r="CL41" s="24">
        <f t="shared" si="39"/>
        <v>0</v>
      </c>
      <c r="CM41" s="24">
        <f t="shared" ref="CM41:DU41" si="40">+CM12</f>
        <v>0</v>
      </c>
      <c r="CN41" s="24">
        <f t="shared" si="40"/>
        <v>0</v>
      </c>
      <c r="CO41" s="24">
        <f t="shared" si="40"/>
        <v>0</v>
      </c>
      <c r="CP41" s="24">
        <f t="shared" si="40"/>
        <v>0</v>
      </c>
      <c r="CQ41" s="24">
        <f t="shared" si="40"/>
        <v>0</v>
      </c>
      <c r="CR41" s="24">
        <f t="shared" si="40"/>
        <v>0</v>
      </c>
      <c r="CS41" s="24">
        <f t="shared" si="40"/>
        <v>0</v>
      </c>
      <c r="CT41" s="24">
        <f t="shared" si="40"/>
        <v>0</v>
      </c>
      <c r="CU41" s="24">
        <f t="shared" si="40"/>
        <v>0</v>
      </c>
      <c r="CV41" s="39">
        <f t="shared" si="40"/>
        <v>0</v>
      </c>
      <c r="CW41" s="24">
        <f t="shared" si="40"/>
        <v>0</v>
      </c>
      <c r="CX41" s="24">
        <f t="shared" si="40"/>
        <v>0</v>
      </c>
      <c r="CY41" s="24">
        <f t="shared" si="40"/>
        <v>0</v>
      </c>
      <c r="CZ41" s="24">
        <f t="shared" si="40"/>
        <v>0</v>
      </c>
      <c r="DA41" s="24">
        <f t="shared" si="40"/>
        <v>0</v>
      </c>
      <c r="DB41" s="24">
        <f t="shared" si="40"/>
        <v>0</v>
      </c>
      <c r="DC41" s="24">
        <f t="shared" si="40"/>
        <v>0</v>
      </c>
      <c r="DD41" s="24">
        <f t="shared" si="40"/>
        <v>0</v>
      </c>
      <c r="DE41" s="24">
        <f t="shared" si="40"/>
        <v>0</v>
      </c>
      <c r="DF41" s="24">
        <f t="shared" si="40"/>
        <v>0</v>
      </c>
      <c r="DG41" s="24">
        <f t="shared" si="40"/>
        <v>0</v>
      </c>
      <c r="DH41" s="24">
        <f t="shared" si="40"/>
        <v>0</v>
      </c>
      <c r="DI41" s="24">
        <f t="shared" si="40"/>
        <v>0</v>
      </c>
      <c r="DJ41" s="24">
        <f t="shared" si="40"/>
        <v>0</v>
      </c>
      <c r="DK41" s="24">
        <f t="shared" si="40"/>
        <v>0</v>
      </c>
      <c r="DL41" s="24">
        <f t="shared" si="40"/>
        <v>0</v>
      </c>
      <c r="DM41" s="24">
        <f t="shared" si="40"/>
        <v>0</v>
      </c>
      <c r="DN41" s="24">
        <f t="shared" si="40"/>
        <v>0</v>
      </c>
      <c r="DO41" s="24">
        <f t="shared" si="40"/>
        <v>0</v>
      </c>
      <c r="DP41" s="24">
        <f t="shared" si="40"/>
        <v>0</v>
      </c>
      <c r="DQ41" s="24">
        <f t="shared" si="40"/>
        <v>0</v>
      </c>
      <c r="DR41" s="24">
        <f t="shared" si="40"/>
        <v>0</v>
      </c>
      <c r="DS41" s="24">
        <f t="shared" si="40"/>
        <v>0</v>
      </c>
      <c r="DT41" s="24">
        <f t="shared" si="40"/>
        <v>0</v>
      </c>
      <c r="DU41" s="24">
        <f t="shared" si="40"/>
        <v>0</v>
      </c>
      <c r="DV41" s="24">
        <f t="shared" ref="DV41:EA41" si="41">+DW12</f>
        <v>0</v>
      </c>
      <c r="DW41" s="24">
        <f t="shared" si="41"/>
        <v>0</v>
      </c>
      <c r="DX41" s="24">
        <f t="shared" si="41"/>
        <v>0</v>
      </c>
      <c r="DY41" s="24">
        <f t="shared" si="41"/>
        <v>0</v>
      </c>
      <c r="DZ41" s="24">
        <f t="shared" si="41"/>
        <v>0</v>
      </c>
      <c r="EA41" s="24">
        <f t="shared" si="41"/>
        <v>0</v>
      </c>
      <c r="EB41" s="24">
        <f t="shared" ref="EB41:ER41" si="42">+EB12</f>
        <v>0</v>
      </c>
      <c r="EC41" s="24">
        <f t="shared" si="42"/>
        <v>0</v>
      </c>
      <c r="ED41" s="24">
        <f t="shared" si="42"/>
        <v>0</v>
      </c>
      <c r="EE41" s="24">
        <f t="shared" si="42"/>
        <v>0</v>
      </c>
      <c r="EF41" s="24">
        <f t="shared" si="42"/>
        <v>0</v>
      </c>
      <c r="EG41" s="24">
        <f t="shared" si="42"/>
        <v>0</v>
      </c>
      <c r="EH41" s="24">
        <f t="shared" si="42"/>
        <v>0</v>
      </c>
      <c r="EI41" s="24">
        <f t="shared" si="42"/>
        <v>0</v>
      </c>
      <c r="EJ41" s="24">
        <f t="shared" si="42"/>
        <v>0</v>
      </c>
      <c r="EK41" s="24">
        <f t="shared" si="42"/>
        <v>0</v>
      </c>
      <c r="EL41" s="24">
        <f t="shared" si="42"/>
        <v>0</v>
      </c>
      <c r="EM41" s="24">
        <f t="shared" si="42"/>
        <v>0</v>
      </c>
      <c r="EN41" s="24">
        <f t="shared" si="42"/>
        <v>0</v>
      </c>
      <c r="EO41" s="24">
        <f t="shared" si="42"/>
        <v>0</v>
      </c>
      <c r="EP41" s="24">
        <f t="shared" si="42"/>
        <v>0</v>
      </c>
      <c r="EQ41" s="24">
        <f t="shared" si="42"/>
        <v>0</v>
      </c>
      <c r="ER41" s="24">
        <f t="shared" si="42"/>
        <v>0</v>
      </c>
      <c r="ES41" s="24">
        <f>+GD12</f>
        <v>0</v>
      </c>
      <c r="ET41" s="24">
        <f t="shared" ref="ET41:GE41" si="43">+ET12</f>
        <v>0</v>
      </c>
      <c r="EU41" s="24">
        <f t="shared" si="43"/>
        <v>0</v>
      </c>
      <c r="EV41" s="24">
        <f t="shared" si="43"/>
        <v>0</v>
      </c>
      <c r="EW41" s="24">
        <f t="shared" si="43"/>
        <v>0</v>
      </c>
      <c r="EX41" s="24">
        <f t="shared" si="43"/>
        <v>0</v>
      </c>
      <c r="EY41" s="24">
        <f t="shared" si="43"/>
        <v>0</v>
      </c>
      <c r="EZ41" s="24">
        <f t="shared" si="43"/>
        <v>0</v>
      </c>
      <c r="FA41" s="24">
        <f t="shared" si="43"/>
        <v>0</v>
      </c>
      <c r="FB41" s="24">
        <f t="shared" si="43"/>
        <v>0</v>
      </c>
      <c r="FC41" s="24">
        <f t="shared" si="43"/>
        <v>0</v>
      </c>
      <c r="FD41" s="24">
        <f t="shared" si="43"/>
        <v>0</v>
      </c>
      <c r="FE41" s="24">
        <f t="shared" si="43"/>
        <v>0</v>
      </c>
      <c r="FF41" s="24">
        <f t="shared" si="43"/>
        <v>0</v>
      </c>
      <c r="FG41" s="24">
        <f t="shared" si="43"/>
        <v>0</v>
      </c>
      <c r="FH41" s="24">
        <f t="shared" si="43"/>
        <v>0</v>
      </c>
      <c r="FI41" s="24">
        <f t="shared" si="43"/>
        <v>0</v>
      </c>
      <c r="FJ41" s="24">
        <f t="shared" si="43"/>
        <v>0</v>
      </c>
      <c r="FK41" s="24">
        <f t="shared" si="43"/>
        <v>0</v>
      </c>
      <c r="FL41" s="24">
        <f t="shared" si="43"/>
        <v>0</v>
      </c>
      <c r="FM41" s="24">
        <f t="shared" si="43"/>
        <v>0</v>
      </c>
      <c r="FN41" s="24">
        <f t="shared" si="43"/>
        <v>0</v>
      </c>
      <c r="FO41" s="24">
        <f t="shared" si="43"/>
        <v>0</v>
      </c>
      <c r="FP41" s="24">
        <f t="shared" si="43"/>
        <v>0</v>
      </c>
      <c r="FQ41" s="24">
        <f t="shared" si="43"/>
        <v>0</v>
      </c>
      <c r="FR41" s="24">
        <f t="shared" si="43"/>
        <v>0</v>
      </c>
      <c r="FS41" s="24">
        <f t="shared" si="43"/>
        <v>0</v>
      </c>
      <c r="FT41" s="24">
        <f t="shared" si="43"/>
        <v>0</v>
      </c>
      <c r="FU41" s="24">
        <f t="shared" si="43"/>
        <v>0</v>
      </c>
      <c r="FV41" s="24">
        <f t="shared" si="43"/>
        <v>0</v>
      </c>
      <c r="FW41" s="24">
        <f t="shared" si="43"/>
        <v>0</v>
      </c>
      <c r="FX41" s="24">
        <f t="shared" si="43"/>
        <v>0</v>
      </c>
      <c r="FY41" s="24">
        <f t="shared" si="43"/>
        <v>0</v>
      </c>
      <c r="FZ41" s="24">
        <f t="shared" si="43"/>
        <v>0</v>
      </c>
      <c r="GA41" s="24">
        <f t="shared" si="43"/>
        <v>0</v>
      </c>
      <c r="GB41" s="24">
        <f t="shared" si="43"/>
        <v>0</v>
      </c>
      <c r="GC41" s="24">
        <f>+GD12</f>
        <v>0</v>
      </c>
      <c r="GD41" s="24">
        <f>+GE12</f>
        <v>0</v>
      </c>
      <c r="GE41" s="24">
        <f t="shared" si="43"/>
        <v>0</v>
      </c>
      <c r="GF41" s="24">
        <v>0</v>
      </c>
      <c r="GG41" s="24">
        <v>0</v>
      </c>
      <c r="GH41" s="19">
        <f t="shared" si="3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700</v>
      </c>
      <c r="C42" s="90">
        <v>18</v>
      </c>
      <c r="D42" s="90"/>
      <c r="E42" s="92">
        <f t="shared" ref="E42:BP42" si="44">+E40+E41</f>
        <v>921806.07000000007</v>
      </c>
      <c r="F42" s="92">
        <f t="shared" si="44"/>
        <v>3709705.5999999996</v>
      </c>
      <c r="G42" s="92">
        <f t="shared" si="44"/>
        <v>753692.1100000001</v>
      </c>
      <c r="H42" s="92">
        <f t="shared" si="44"/>
        <v>2588369.1900000004</v>
      </c>
      <c r="I42" s="92">
        <f t="shared" si="44"/>
        <v>201972.09</v>
      </c>
      <c r="J42" s="92">
        <f t="shared" si="44"/>
        <v>139550.32999999999</v>
      </c>
      <c r="K42" s="92">
        <f t="shared" si="44"/>
        <v>1066767.44</v>
      </c>
      <c r="L42" s="92">
        <f t="shared" si="44"/>
        <v>222731.22</v>
      </c>
      <c r="M42" s="92">
        <f t="shared" si="44"/>
        <v>50110.8</v>
      </c>
      <c r="N42" s="92">
        <f t="shared" si="44"/>
        <v>281425.01</v>
      </c>
      <c r="O42" s="92">
        <f t="shared" si="44"/>
        <v>261702.43999999997</v>
      </c>
      <c r="P42" s="92">
        <f t="shared" si="44"/>
        <v>7983757.79</v>
      </c>
      <c r="Q42" s="92">
        <f t="shared" si="44"/>
        <v>2287697.16</v>
      </c>
      <c r="R42" s="92">
        <f t="shared" si="44"/>
        <v>31699.43</v>
      </c>
      <c r="S42" s="92">
        <f t="shared" si="44"/>
        <v>3202855.98</v>
      </c>
      <c r="T42" s="92">
        <f t="shared" si="44"/>
        <v>124794.20999999999</v>
      </c>
      <c r="U42" s="92">
        <f t="shared" si="44"/>
        <v>303120.55</v>
      </c>
      <c r="V42" s="92">
        <f t="shared" si="44"/>
        <v>49467.49</v>
      </c>
      <c r="W42" s="92">
        <f t="shared" si="44"/>
        <v>18193.47</v>
      </c>
      <c r="X42" s="92">
        <f t="shared" si="44"/>
        <v>42975.710000000006</v>
      </c>
      <c r="Y42" s="92">
        <f t="shared" si="44"/>
        <v>7966.3899999999994</v>
      </c>
      <c r="Z42" s="92">
        <f t="shared" si="44"/>
        <v>16017.810000000001</v>
      </c>
      <c r="AA42" s="92">
        <f t="shared" si="44"/>
        <v>38633.39</v>
      </c>
      <c r="AB42" s="92">
        <f t="shared" si="44"/>
        <v>62732.069999999992</v>
      </c>
      <c r="AC42" s="92">
        <f t="shared" si="44"/>
        <v>3609541.1100000003</v>
      </c>
      <c r="AD42" s="92">
        <f t="shared" si="44"/>
        <v>5842616.5200000005</v>
      </c>
      <c r="AE42" s="92">
        <f t="shared" si="44"/>
        <v>146179.03</v>
      </c>
      <c r="AF42" s="92">
        <f t="shared" si="44"/>
        <v>88460.160000000003</v>
      </c>
      <c r="AG42" s="92">
        <f t="shared" si="44"/>
        <v>77831</v>
      </c>
      <c r="AH42" s="92">
        <f t="shared" si="44"/>
        <v>47912.740000000005</v>
      </c>
      <c r="AI42" s="92">
        <f t="shared" si="44"/>
        <v>337984.37</v>
      </c>
      <c r="AJ42" s="92">
        <f t="shared" si="44"/>
        <v>132446.85</v>
      </c>
      <c r="AK42" s="92">
        <f t="shared" si="44"/>
        <v>47609.38</v>
      </c>
      <c r="AL42" s="92">
        <f t="shared" si="44"/>
        <v>69446.26999999999</v>
      </c>
      <c r="AM42" s="92">
        <f t="shared" si="44"/>
        <v>77149.239999999991</v>
      </c>
      <c r="AN42" s="92">
        <f t="shared" si="44"/>
        <v>71175.490000000005</v>
      </c>
      <c r="AO42" s="92">
        <f t="shared" si="44"/>
        <v>48163.59</v>
      </c>
      <c r="AP42" s="92">
        <f t="shared" si="44"/>
        <v>72263.199999999997</v>
      </c>
      <c r="AQ42" s="92">
        <f t="shared" si="44"/>
        <v>421665.54000000004</v>
      </c>
      <c r="AR42" s="92">
        <f t="shared" si="44"/>
        <v>11004775.109999999</v>
      </c>
      <c r="AS42" s="92">
        <f t="shared" si="44"/>
        <v>62550.509999999995</v>
      </c>
      <c r="AT42" s="92">
        <f t="shared" si="44"/>
        <v>8895141.5199999996</v>
      </c>
      <c r="AU42" s="92">
        <f t="shared" si="44"/>
        <v>1173246.46</v>
      </c>
      <c r="AV42" s="92">
        <f t="shared" si="44"/>
        <v>384517.77</v>
      </c>
      <c r="AW42" s="92">
        <f t="shared" si="44"/>
        <v>88546.46</v>
      </c>
      <c r="AX42" s="92">
        <f t="shared" si="44"/>
        <v>104727.11000000002</v>
      </c>
      <c r="AY42" s="92">
        <f t="shared" si="44"/>
        <v>44212.06</v>
      </c>
      <c r="AZ42" s="92">
        <f t="shared" si="44"/>
        <v>22466.600000000002</v>
      </c>
      <c r="BA42" s="92">
        <f t="shared" si="44"/>
        <v>158356.79999999999</v>
      </c>
      <c r="BB42" s="92">
        <f t="shared" si="44"/>
        <v>1230955.1099999999</v>
      </c>
      <c r="BC42" s="92">
        <f t="shared" si="44"/>
        <v>1438472.92</v>
      </c>
      <c r="BD42" s="92">
        <f t="shared" si="44"/>
        <v>1273867.1700000002</v>
      </c>
      <c r="BE42" s="92">
        <f t="shared" si="44"/>
        <v>2109939.38</v>
      </c>
      <c r="BF42" s="92">
        <f t="shared" si="44"/>
        <v>105807.67</v>
      </c>
      <c r="BG42" s="92">
        <f t="shared" si="44"/>
        <v>208730.28</v>
      </c>
      <c r="BH42" s="92">
        <f t="shared" si="44"/>
        <v>3030434.0599999996</v>
      </c>
      <c r="BI42" s="92">
        <f t="shared" si="44"/>
        <v>303826.39</v>
      </c>
      <c r="BJ42" s="92">
        <f t="shared" si="44"/>
        <v>152299.81</v>
      </c>
      <c r="BK42" s="92">
        <f t="shared" si="44"/>
        <v>171496.67</v>
      </c>
      <c r="BL42" s="92">
        <f t="shared" si="44"/>
        <v>970628.27</v>
      </c>
      <c r="BM42" s="92">
        <f t="shared" si="44"/>
        <v>1711385.72</v>
      </c>
      <c r="BN42" s="92">
        <f t="shared" si="44"/>
        <v>49132.54</v>
      </c>
      <c r="BO42" s="92">
        <f t="shared" si="44"/>
        <v>101383.62</v>
      </c>
      <c r="BP42" s="92">
        <f t="shared" si="44"/>
        <v>268117.13</v>
      </c>
      <c r="BQ42" s="92">
        <f t="shared" ref="BQ42:EB42" si="45">+BQ40+BQ41</f>
        <v>308680.13</v>
      </c>
      <c r="BR42" s="92">
        <f t="shared" si="45"/>
        <v>83577.959999999992</v>
      </c>
      <c r="BS42" s="92">
        <f t="shared" si="45"/>
        <v>636211.4</v>
      </c>
      <c r="BT42" s="92">
        <f t="shared" si="45"/>
        <v>534873.42999999993</v>
      </c>
      <c r="BU42" s="92">
        <f t="shared" si="45"/>
        <v>108365.69</v>
      </c>
      <c r="BV42" s="92">
        <f t="shared" si="45"/>
        <v>93047.840000000011</v>
      </c>
      <c r="BW42" s="92">
        <f t="shared" si="45"/>
        <v>105023.8</v>
      </c>
      <c r="BX42" s="92">
        <f t="shared" si="45"/>
        <v>173392.72</v>
      </c>
      <c r="BY42" s="92">
        <f t="shared" si="45"/>
        <v>276911.83</v>
      </c>
      <c r="BZ42" s="92">
        <f t="shared" si="45"/>
        <v>2070.1799999999998</v>
      </c>
      <c r="CA42" s="92">
        <f t="shared" si="45"/>
        <v>110158.26</v>
      </c>
      <c r="CB42" s="92">
        <f t="shared" si="45"/>
        <v>13953.630000000001</v>
      </c>
      <c r="CC42" s="92">
        <f t="shared" si="45"/>
        <v>45309.08</v>
      </c>
      <c r="CD42" s="92">
        <f t="shared" si="45"/>
        <v>8830880.0800000001</v>
      </c>
      <c r="CE42" s="92">
        <f t="shared" si="45"/>
        <v>45747.42</v>
      </c>
      <c r="CF42" s="92">
        <f t="shared" si="45"/>
        <v>28896.41</v>
      </c>
      <c r="CG42" s="92">
        <f t="shared" si="45"/>
        <v>73971.17</v>
      </c>
      <c r="CH42" s="92">
        <f t="shared" si="45"/>
        <v>55573.649999999994</v>
      </c>
      <c r="CI42" s="92">
        <f t="shared" si="45"/>
        <v>38287.949999999997</v>
      </c>
      <c r="CJ42" s="92">
        <f t="shared" si="45"/>
        <v>18835.54</v>
      </c>
      <c r="CK42" s="92">
        <f t="shared" si="45"/>
        <v>76854.87</v>
      </c>
      <c r="CL42" s="92">
        <f t="shared" si="45"/>
        <v>154677.16</v>
      </c>
      <c r="CM42" s="92">
        <f t="shared" si="45"/>
        <v>729082.34</v>
      </c>
      <c r="CN42" s="92">
        <f t="shared" si="45"/>
        <v>261197.66</v>
      </c>
      <c r="CO42" s="92">
        <f t="shared" si="45"/>
        <v>195784.95999999999</v>
      </c>
      <c r="CP42" s="92">
        <f t="shared" si="45"/>
        <v>3384165.8800000004</v>
      </c>
      <c r="CQ42" s="92">
        <f t="shared" si="45"/>
        <v>1945082.04</v>
      </c>
      <c r="CR42" s="92">
        <f t="shared" si="45"/>
        <v>139915.35999999999</v>
      </c>
      <c r="CS42" s="92">
        <f t="shared" si="45"/>
        <v>122594.31999999999</v>
      </c>
      <c r="CT42" s="92">
        <f t="shared" si="45"/>
        <v>83244.23</v>
      </c>
      <c r="CU42" s="92">
        <f t="shared" si="45"/>
        <v>74328.14</v>
      </c>
      <c r="CV42" s="92">
        <f t="shared" si="45"/>
        <v>28577.13</v>
      </c>
      <c r="CW42" s="92">
        <f t="shared" si="45"/>
        <v>29934.639999999999</v>
      </c>
      <c r="CX42" s="92">
        <f t="shared" si="45"/>
        <v>27016.79</v>
      </c>
      <c r="CY42" s="92">
        <f t="shared" si="45"/>
        <v>45819.42</v>
      </c>
      <c r="CZ42" s="92">
        <f t="shared" si="45"/>
        <v>82605.75</v>
      </c>
      <c r="DA42" s="92">
        <f t="shared" si="45"/>
        <v>48849.439999999995</v>
      </c>
      <c r="DB42" s="92">
        <f t="shared" si="45"/>
        <v>225138.95</v>
      </c>
      <c r="DC42" s="92">
        <f t="shared" si="45"/>
        <v>47778.84</v>
      </c>
      <c r="DD42" s="92">
        <f t="shared" si="45"/>
        <v>50762.06</v>
      </c>
      <c r="DE42" s="92">
        <f t="shared" si="45"/>
        <v>64973.96</v>
      </c>
      <c r="DF42" s="92">
        <f t="shared" si="45"/>
        <v>13180.76</v>
      </c>
      <c r="DG42" s="92">
        <f t="shared" si="45"/>
        <v>36581.240000000005</v>
      </c>
      <c r="DH42" s="92">
        <f t="shared" si="45"/>
        <v>2532436.15</v>
      </c>
      <c r="DI42" s="92">
        <f t="shared" si="45"/>
        <v>30835.8</v>
      </c>
      <c r="DJ42" s="92">
        <f t="shared" si="45"/>
        <v>294558.17000000004</v>
      </c>
      <c r="DK42" s="92">
        <f t="shared" si="45"/>
        <v>435602.11</v>
      </c>
      <c r="DL42" s="92">
        <f t="shared" si="45"/>
        <v>94224.44</v>
      </c>
      <c r="DM42" s="92">
        <f t="shared" si="45"/>
        <v>38520.18</v>
      </c>
      <c r="DN42" s="92">
        <f t="shared" si="45"/>
        <v>609177.4</v>
      </c>
      <c r="DO42" s="92">
        <f t="shared" si="45"/>
        <v>113517.73999999999</v>
      </c>
      <c r="DP42" s="92">
        <f t="shared" si="45"/>
        <v>157401.53</v>
      </c>
      <c r="DQ42" s="92">
        <f t="shared" si="45"/>
        <v>292326.62</v>
      </c>
      <c r="DR42" s="92">
        <f t="shared" si="45"/>
        <v>49596.43</v>
      </c>
      <c r="DS42" s="92">
        <f t="shared" si="45"/>
        <v>98972.540000000008</v>
      </c>
      <c r="DT42" s="92">
        <f t="shared" si="45"/>
        <v>92652.42</v>
      </c>
      <c r="DU42" s="92">
        <f t="shared" si="45"/>
        <v>62295.450000000004</v>
      </c>
      <c r="DV42" s="92">
        <f t="shared" si="45"/>
        <v>11281.849999999999</v>
      </c>
      <c r="DW42" s="92">
        <f t="shared" si="45"/>
        <v>61501.91</v>
      </c>
      <c r="DX42" s="92">
        <f t="shared" si="45"/>
        <v>21125.040000000001</v>
      </c>
      <c r="DY42" s="92">
        <f t="shared" si="45"/>
        <v>21674.880000000001</v>
      </c>
      <c r="DZ42" s="92">
        <f t="shared" si="45"/>
        <v>9168.49</v>
      </c>
      <c r="EA42" s="92">
        <f t="shared" si="45"/>
        <v>69582.09</v>
      </c>
      <c r="EB42" s="92">
        <f t="shared" si="45"/>
        <v>247959.89</v>
      </c>
      <c r="EC42" s="92">
        <f t="shared" ref="EC42:GF42" si="46">+EC40+EC41</f>
        <v>92420.31</v>
      </c>
      <c r="ED42" s="92">
        <f t="shared" si="46"/>
        <v>98105.959999999992</v>
      </c>
      <c r="EE42" s="92">
        <f t="shared" si="46"/>
        <v>51836.729999999996</v>
      </c>
      <c r="EF42" s="92">
        <f t="shared" si="46"/>
        <v>228143.69</v>
      </c>
      <c r="EG42" s="92">
        <f t="shared" si="46"/>
        <v>30208.489999999998</v>
      </c>
      <c r="EH42" s="92">
        <f t="shared" si="46"/>
        <v>68420.78</v>
      </c>
      <c r="EI42" s="92">
        <f t="shared" si="46"/>
        <v>60097.15</v>
      </c>
      <c r="EJ42" s="92">
        <f t="shared" si="46"/>
        <v>18732.86</v>
      </c>
      <c r="EK42" s="92">
        <f t="shared" si="46"/>
        <v>1007828.6</v>
      </c>
      <c r="EL42" s="92">
        <f t="shared" si="46"/>
        <v>1099120.55</v>
      </c>
      <c r="EM42" s="92">
        <f t="shared" si="46"/>
        <v>83172.819999999992</v>
      </c>
      <c r="EN42" s="92">
        <f t="shared" si="46"/>
        <v>64549.43</v>
      </c>
      <c r="EO42" s="92">
        <f t="shared" si="46"/>
        <v>53845.47</v>
      </c>
      <c r="EP42" s="92">
        <f t="shared" si="46"/>
        <v>70434.97</v>
      </c>
      <c r="EQ42" s="92">
        <f t="shared" si="46"/>
        <v>45488</v>
      </c>
      <c r="ER42" s="92">
        <f t="shared" si="46"/>
        <v>61639.86</v>
      </c>
      <c r="ES42" s="92">
        <f t="shared" si="46"/>
        <v>296541.84999999998</v>
      </c>
      <c r="ET42" s="92">
        <f t="shared" si="46"/>
        <v>108612.5</v>
      </c>
      <c r="EU42" s="92">
        <f t="shared" si="46"/>
        <v>59939.369999999995</v>
      </c>
      <c r="EV42" s="92">
        <f t="shared" si="46"/>
        <v>70994.63</v>
      </c>
      <c r="EW42" s="92">
        <f t="shared" si="46"/>
        <v>95962.390000000014</v>
      </c>
      <c r="EX42" s="92">
        <f t="shared" si="46"/>
        <v>0</v>
      </c>
      <c r="EY42" s="92">
        <f t="shared" si="46"/>
        <v>52206.11</v>
      </c>
      <c r="EZ42" s="92">
        <f t="shared" si="46"/>
        <v>34413.82</v>
      </c>
      <c r="FA42" s="92">
        <f t="shared" si="46"/>
        <v>21917.66</v>
      </c>
      <c r="FB42" s="92">
        <f t="shared" si="46"/>
        <v>30270.25</v>
      </c>
      <c r="FC42" s="92">
        <f t="shared" si="46"/>
        <v>475052.09</v>
      </c>
      <c r="FD42" s="92">
        <f t="shared" si="46"/>
        <v>95707.28</v>
      </c>
      <c r="FE42" s="92">
        <f t="shared" si="46"/>
        <v>457754.89</v>
      </c>
      <c r="FF42" s="92">
        <f t="shared" si="46"/>
        <v>107256.73999999999</v>
      </c>
      <c r="FG42" s="92">
        <f t="shared" si="46"/>
        <v>56892.28</v>
      </c>
      <c r="FH42" s="92">
        <f t="shared" si="46"/>
        <v>64162.38</v>
      </c>
      <c r="FI42" s="92">
        <f t="shared" si="46"/>
        <v>37364.31</v>
      </c>
      <c r="FJ42" s="92">
        <f t="shared" si="46"/>
        <v>59261.86</v>
      </c>
      <c r="FK42" s="92">
        <f t="shared" si="46"/>
        <v>249160.69</v>
      </c>
      <c r="FL42" s="92">
        <f t="shared" si="46"/>
        <v>172016.13</v>
      </c>
      <c r="FM42" s="92">
        <f t="shared" si="46"/>
        <v>441224.32</v>
      </c>
      <c r="FN42" s="92">
        <f t="shared" si="46"/>
        <v>662350.63</v>
      </c>
      <c r="FO42" s="92">
        <f t="shared" si="46"/>
        <v>395952.23</v>
      </c>
      <c r="FP42" s="92">
        <f t="shared" si="46"/>
        <v>1850001.87</v>
      </c>
      <c r="FQ42" s="92">
        <f t="shared" si="46"/>
        <v>187685</v>
      </c>
      <c r="FR42" s="92">
        <f t="shared" si="46"/>
        <v>405641.83</v>
      </c>
      <c r="FS42" s="92">
        <f t="shared" si="46"/>
        <v>222178.96</v>
      </c>
      <c r="FT42" s="92">
        <f t="shared" si="46"/>
        <v>54773.94</v>
      </c>
      <c r="FU42" s="92">
        <f t="shared" si="46"/>
        <v>53357.03</v>
      </c>
      <c r="FV42" s="92">
        <f t="shared" si="46"/>
        <v>55945.42</v>
      </c>
      <c r="FW42" s="92">
        <f t="shared" si="46"/>
        <v>130183.19</v>
      </c>
      <c r="FX42" s="92">
        <f t="shared" si="46"/>
        <v>158959.10999999999</v>
      </c>
      <c r="FY42" s="92">
        <f t="shared" si="46"/>
        <v>66547.83</v>
      </c>
      <c r="FZ42" s="92">
        <f t="shared" si="46"/>
        <v>28290.15</v>
      </c>
      <c r="GA42" s="92">
        <f t="shared" si="46"/>
        <v>655577.24</v>
      </c>
      <c r="GB42" s="92">
        <f t="shared" si="46"/>
        <v>0</v>
      </c>
      <c r="GC42" s="92">
        <f t="shared" si="46"/>
        <v>0</v>
      </c>
      <c r="GD42" s="92">
        <f>+GD40+GD41</f>
        <v>0</v>
      </c>
      <c r="GE42" s="92">
        <f t="shared" si="46"/>
        <v>0</v>
      </c>
      <c r="GF42" s="92">
        <f t="shared" si="46"/>
        <v>0</v>
      </c>
      <c r="GG42" s="92">
        <f>+GG40+GG41</f>
        <v>0</v>
      </c>
      <c r="GH42" s="93">
        <f t="shared" si="3"/>
        <v>106367732.27000001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701</v>
      </c>
      <c r="C43" s="61">
        <v>19</v>
      </c>
      <c r="D43" s="61"/>
      <c r="E43" s="62">
        <v>204965.5</v>
      </c>
      <c r="F43" s="62">
        <v>741941.12</v>
      </c>
      <c r="G43" s="62">
        <v>151759.96</v>
      </c>
      <c r="H43" s="62">
        <v>514200.32000000001</v>
      </c>
      <c r="I43" s="62">
        <v>38562.519999999997</v>
      </c>
      <c r="J43" s="62">
        <v>26166.1</v>
      </c>
      <c r="K43" s="62">
        <v>219867.59</v>
      </c>
      <c r="L43" s="62">
        <v>44546.239999999998</v>
      </c>
      <c r="M43" s="62">
        <v>10272.01</v>
      </c>
      <c r="N43" s="62">
        <v>56285</v>
      </c>
      <c r="O43" s="62">
        <v>59384.23</v>
      </c>
      <c r="P43" s="62">
        <v>1596751.56</v>
      </c>
      <c r="Q43" s="62">
        <v>457539.43</v>
      </c>
      <c r="R43" s="62">
        <v>6339.89</v>
      </c>
      <c r="S43" s="62">
        <v>640571.19999999995</v>
      </c>
      <c r="T43" s="62">
        <v>24958.84</v>
      </c>
      <c r="U43" s="62">
        <v>58587.86</v>
      </c>
      <c r="V43" s="62">
        <v>9755.4699999999993</v>
      </c>
      <c r="W43" s="62">
        <v>4033.15</v>
      </c>
      <c r="X43" s="62">
        <v>8005.17</v>
      </c>
      <c r="Y43" s="62">
        <v>1784.37</v>
      </c>
      <c r="Z43" s="62">
        <v>3383.22</v>
      </c>
      <c r="AA43" s="62">
        <v>7572.45</v>
      </c>
      <c r="AB43" s="62">
        <v>9975.82</v>
      </c>
      <c r="AC43" s="62">
        <v>721908.22</v>
      </c>
      <c r="AD43" s="62">
        <v>1147309.1000000001</v>
      </c>
      <c r="AE43" s="62">
        <v>32686.01</v>
      </c>
      <c r="AF43" s="62">
        <v>15906.56</v>
      </c>
      <c r="AG43" s="62">
        <v>15566.2</v>
      </c>
      <c r="AH43" s="62">
        <v>9785.91</v>
      </c>
      <c r="AI43" s="62">
        <v>69680.87</v>
      </c>
      <c r="AJ43" s="62">
        <v>27660.03</v>
      </c>
      <c r="AK43" s="62">
        <v>10296.280000000001</v>
      </c>
      <c r="AL43" s="62">
        <v>13889.25</v>
      </c>
      <c r="AM43" s="62">
        <v>15429.85</v>
      </c>
      <c r="AN43" s="62">
        <v>12769.82</v>
      </c>
      <c r="AO43" s="62">
        <v>9632.7199999999993</v>
      </c>
      <c r="AP43" s="62">
        <v>14452.64</v>
      </c>
      <c r="AQ43" s="62">
        <v>99070.93</v>
      </c>
      <c r="AR43" s="62">
        <v>2200955.02</v>
      </c>
      <c r="AS43" s="62">
        <v>13830.66</v>
      </c>
      <c r="AT43" s="62">
        <v>1779028.3</v>
      </c>
      <c r="AU43" s="62">
        <v>234649.29</v>
      </c>
      <c r="AV43" s="62">
        <v>74572.399999999994</v>
      </c>
      <c r="AW43" s="62">
        <v>17709.29</v>
      </c>
      <c r="AX43" s="62">
        <v>20945.419999999998</v>
      </c>
      <c r="AY43" s="62">
        <v>8842.41</v>
      </c>
      <c r="AZ43" s="62">
        <v>4394.3599999999997</v>
      </c>
      <c r="BA43" s="62">
        <v>29754.720000000001</v>
      </c>
      <c r="BB43" s="62">
        <v>246191.02</v>
      </c>
      <c r="BC43" s="62">
        <v>257529.62</v>
      </c>
      <c r="BD43" s="62">
        <v>250241.31</v>
      </c>
      <c r="BE43" s="62">
        <v>421987.88</v>
      </c>
      <c r="BF43" s="62">
        <v>21197.75</v>
      </c>
      <c r="BG43" s="62">
        <v>40450.730000000003</v>
      </c>
      <c r="BH43" s="62">
        <v>606086.81000000006</v>
      </c>
      <c r="BI43" s="62">
        <v>60765.279999999999</v>
      </c>
      <c r="BJ43" s="62">
        <v>30409.96</v>
      </c>
      <c r="BK43" s="62">
        <v>28717.15</v>
      </c>
      <c r="BL43" s="62">
        <v>194125.65</v>
      </c>
      <c r="BM43" s="62">
        <v>342277.14</v>
      </c>
      <c r="BN43" s="62">
        <v>9826.51</v>
      </c>
      <c r="BO43" s="62">
        <v>20282.810000000001</v>
      </c>
      <c r="BP43" s="62">
        <v>52590.2</v>
      </c>
      <c r="BQ43" s="62">
        <v>61736.03</v>
      </c>
      <c r="BR43" s="62">
        <v>17345.66</v>
      </c>
      <c r="BS43" s="62">
        <v>126941.25</v>
      </c>
      <c r="BT43" s="62">
        <v>108051.19</v>
      </c>
      <c r="BU43" s="62">
        <v>21771.85</v>
      </c>
      <c r="BV43" s="62">
        <v>17555.53</v>
      </c>
      <c r="BW43" s="62">
        <v>21004.76</v>
      </c>
      <c r="BX43" s="62">
        <v>35052.79</v>
      </c>
      <c r="BY43" s="62">
        <v>55382.37</v>
      </c>
      <c r="BZ43" s="62">
        <v>56.7</v>
      </c>
      <c r="CA43" s="62">
        <v>22193.54</v>
      </c>
      <c r="CB43" s="62">
        <v>2820.62</v>
      </c>
      <c r="CC43" s="62">
        <v>12826.64</v>
      </c>
      <c r="CD43" s="62">
        <v>1766176.02</v>
      </c>
      <c r="CE43" s="62">
        <v>10444.19</v>
      </c>
      <c r="CF43" s="62">
        <v>3838.01</v>
      </c>
      <c r="CG43" s="62">
        <v>14794.23</v>
      </c>
      <c r="CH43" s="62">
        <v>11114.73</v>
      </c>
      <c r="CI43" s="62">
        <v>8067.32</v>
      </c>
      <c r="CJ43" s="62">
        <v>4230.42</v>
      </c>
      <c r="CK43" s="62">
        <v>15587.15</v>
      </c>
      <c r="CL43" s="62">
        <v>26755.599999999999</v>
      </c>
      <c r="CM43" s="62">
        <v>145816.47</v>
      </c>
      <c r="CN43" s="62">
        <v>53528.9</v>
      </c>
      <c r="CO43" s="62">
        <v>36783.72</v>
      </c>
      <c r="CP43" s="62">
        <v>675178.95</v>
      </c>
      <c r="CQ43" s="62">
        <v>383736.09</v>
      </c>
      <c r="CR43" s="62">
        <v>34036.769999999997</v>
      </c>
      <c r="CS43" s="62">
        <v>24518.86</v>
      </c>
      <c r="CT43" s="62">
        <v>16648.849999999999</v>
      </c>
      <c r="CU43" s="62">
        <v>14865.63</v>
      </c>
      <c r="CV43" s="62">
        <v>5883.46</v>
      </c>
      <c r="CW43" s="62">
        <v>9116.24</v>
      </c>
      <c r="CX43" s="62">
        <v>7030.85</v>
      </c>
      <c r="CY43" s="62">
        <v>9163.8799999999992</v>
      </c>
      <c r="CZ43" s="62">
        <v>16521.150000000001</v>
      </c>
      <c r="DA43" s="62">
        <v>10485.459999999999</v>
      </c>
      <c r="DB43" s="62">
        <v>45957.52</v>
      </c>
      <c r="DC43" s="62">
        <v>10423.780000000001</v>
      </c>
      <c r="DD43" s="62">
        <v>10436.120000000001</v>
      </c>
      <c r="DE43" s="62">
        <v>13460.63</v>
      </c>
      <c r="DF43" s="62">
        <v>3105.9</v>
      </c>
      <c r="DG43" s="62">
        <v>7316.25</v>
      </c>
      <c r="DH43" s="62">
        <v>506487.23</v>
      </c>
      <c r="DI43" s="62">
        <v>6911.36</v>
      </c>
      <c r="DJ43" s="62">
        <v>58911.63</v>
      </c>
      <c r="DK43" s="62">
        <v>89449.38</v>
      </c>
      <c r="DL43" s="62">
        <v>18561.91</v>
      </c>
      <c r="DM43" s="62">
        <v>7642.2</v>
      </c>
      <c r="DN43" s="62">
        <v>121835.48</v>
      </c>
      <c r="DO43" s="62">
        <v>22703.55</v>
      </c>
      <c r="DP43" s="62">
        <v>31063.61</v>
      </c>
      <c r="DQ43" s="62">
        <v>53073.01</v>
      </c>
      <c r="DR43" s="62">
        <v>10162.9</v>
      </c>
      <c r="DS43" s="62">
        <v>19794.509999999998</v>
      </c>
      <c r="DT43" s="62">
        <v>19035.73</v>
      </c>
      <c r="DU43" s="62">
        <v>12081.51</v>
      </c>
      <c r="DV43" s="62">
        <v>1206.04</v>
      </c>
      <c r="DW43" s="62">
        <v>12300.38</v>
      </c>
      <c r="DX43" s="62">
        <v>3842.48</v>
      </c>
      <c r="DY43" s="62">
        <v>5091.53</v>
      </c>
      <c r="DZ43" s="62">
        <v>1963.73</v>
      </c>
      <c r="EA43" s="62">
        <v>9844.7000000000007</v>
      </c>
      <c r="EB43" s="62">
        <v>57000.36</v>
      </c>
      <c r="EC43" s="62">
        <v>15765.41</v>
      </c>
      <c r="ED43" s="62">
        <v>20600.169999999998</v>
      </c>
      <c r="EE43" s="62">
        <v>13167.52</v>
      </c>
      <c r="EF43" s="62">
        <v>55025.05</v>
      </c>
      <c r="EG43" s="62">
        <v>6041.7</v>
      </c>
      <c r="EH43" s="62">
        <v>13684.16</v>
      </c>
      <c r="EI43" s="62">
        <v>10920.19</v>
      </c>
      <c r="EJ43" s="62">
        <v>4949.42</v>
      </c>
      <c r="EK43" s="62">
        <v>218144.51</v>
      </c>
      <c r="EL43" s="62">
        <v>219824.11</v>
      </c>
      <c r="EM43" s="62">
        <v>16634.560000000001</v>
      </c>
      <c r="EN43" s="62">
        <v>12909.89</v>
      </c>
      <c r="EO43" s="62">
        <v>14204.45</v>
      </c>
      <c r="EP43" s="62">
        <v>13782.18</v>
      </c>
      <c r="EQ43" s="62">
        <v>9097.6</v>
      </c>
      <c r="ER43" s="62">
        <v>12327.97</v>
      </c>
      <c r="ES43" s="62">
        <v>58113.85</v>
      </c>
      <c r="ET43" s="62">
        <v>21722.5</v>
      </c>
      <c r="EU43" s="62">
        <v>11987.87</v>
      </c>
      <c r="EV43" s="62">
        <v>13122.32</v>
      </c>
      <c r="EW43" s="62">
        <v>19192.48</v>
      </c>
      <c r="EX43" s="62">
        <v>0</v>
      </c>
      <c r="EY43" s="62">
        <v>10441.219999999999</v>
      </c>
      <c r="EZ43" s="62">
        <v>6882.76</v>
      </c>
      <c r="FA43" s="62">
        <v>4383.53</v>
      </c>
      <c r="FB43" s="62">
        <v>5443.75</v>
      </c>
      <c r="FC43" s="62">
        <v>96286.31</v>
      </c>
      <c r="FD43" s="62">
        <v>18518.990000000002</v>
      </c>
      <c r="FE43" s="62">
        <v>91550.98</v>
      </c>
      <c r="FF43" s="62">
        <v>20264.72</v>
      </c>
      <c r="FG43" s="62">
        <v>9974.69</v>
      </c>
      <c r="FH43" s="62">
        <v>12832.48</v>
      </c>
      <c r="FI43" s="62">
        <v>7472.86</v>
      </c>
      <c r="FJ43" s="62">
        <v>11852.37</v>
      </c>
      <c r="FK43" s="62">
        <v>49832.14</v>
      </c>
      <c r="FL43" s="62">
        <v>29969.55</v>
      </c>
      <c r="FM43" s="62">
        <v>88244.86</v>
      </c>
      <c r="FN43" s="62">
        <v>128161.61</v>
      </c>
      <c r="FO43" s="62">
        <v>79190.45</v>
      </c>
      <c r="FP43" s="62">
        <v>370000.37</v>
      </c>
      <c r="FQ43" s="62">
        <v>41158.5</v>
      </c>
      <c r="FR43" s="62">
        <v>65428</v>
      </c>
      <c r="FS43" s="62">
        <v>42047.82</v>
      </c>
      <c r="FT43" s="62">
        <v>10954.79</v>
      </c>
      <c r="FU43" s="62">
        <v>12550.24</v>
      </c>
      <c r="FV43" s="62">
        <v>10782.19</v>
      </c>
      <c r="FW43" s="62">
        <v>28422.38</v>
      </c>
      <c r="FX43" s="62">
        <v>32508.23</v>
      </c>
      <c r="FY43" s="62">
        <v>16971.88</v>
      </c>
      <c r="FZ43" s="62">
        <v>5719.57</v>
      </c>
      <c r="GA43" s="62">
        <v>123757.46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3"/>
        <v>21260163.020000003</v>
      </c>
      <c r="GI43" s="34">
        <f>GH49/GH8</f>
        <v>0.22166092956559116</v>
      </c>
      <c r="GJ43" s="34">
        <f>GH40/GH8</f>
        <v>0.38779908133974084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702</v>
      </c>
      <c r="C44" s="16">
        <v>20</v>
      </c>
      <c r="E44" s="24">
        <f t="shared" ref="E44:BP44" si="47">+E42-E43</f>
        <v>716840.57000000007</v>
      </c>
      <c r="F44" s="24">
        <f t="shared" si="47"/>
        <v>2967764.4799999995</v>
      </c>
      <c r="G44" s="24">
        <f t="shared" si="47"/>
        <v>601932.15000000014</v>
      </c>
      <c r="H44" s="24">
        <f t="shared" si="47"/>
        <v>2074168.8700000003</v>
      </c>
      <c r="I44" s="24">
        <f t="shared" si="47"/>
        <v>163409.57</v>
      </c>
      <c r="J44" s="24">
        <f t="shared" si="47"/>
        <v>113384.22999999998</v>
      </c>
      <c r="K44" s="24">
        <f t="shared" si="47"/>
        <v>846899.85</v>
      </c>
      <c r="L44" s="24">
        <f t="shared" si="47"/>
        <v>178184.98</v>
      </c>
      <c r="M44" s="24">
        <f t="shared" si="47"/>
        <v>39838.79</v>
      </c>
      <c r="N44" s="24">
        <f t="shared" si="47"/>
        <v>225140.01</v>
      </c>
      <c r="O44" s="24">
        <f t="shared" si="47"/>
        <v>202318.20999999996</v>
      </c>
      <c r="P44" s="24">
        <f t="shared" si="47"/>
        <v>6387006.2300000004</v>
      </c>
      <c r="Q44" s="24">
        <f t="shared" si="47"/>
        <v>1830157.7300000002</v>
      </c>
      <c r="R44" s="24">
        <f t="shared" si="47"/>
        <v>25359.54</v>
      </c>
      <c r="S44" s="24">
        <f t="shared" si="47"/>
        <v>2562284.7800000003</v>
      </c>
      <c r="T44" s="24">
        <f t="shared" si="47"/>
        <v>99835.37</v>
      </c>
      <c r="U44" s="24">
        <f t="shared" si="47"/>
        <v>244532.69</v>
      </c>
      <c r="V44" s="24">
        <f t="shared" si="47"/>
        <v>39712.019999999997</v>
      </c>
      <c r="W44" s="24">
        <f t="shared" si="47"/>
        <v>14160.320000000002</v>
      </c>
      <c r="X44" s="24">
        <f t="shared" si="47"/>
        <v>34970.540000000008</v>
      </c>
      <c r="Y44" s="24">
        <f t="shared" si="47"/>
        <v>6182.0199999999995</v>
      </c>
      <c r="Z44" s="24">
        <f t="shared" si="47"/>
        <v>12634.590000000002</v>
      </c>
      <c r="AA44" s="24">
        <f t="shared" si="47"/>
        <v>31060.94</v>
      </c>
      <c r="AB44" s="24">
        <f t="shared" si="47"/>
        <v>52756.249999999993</v>
      </c>
      <c r="AC44" s="24">
        <f t="shared" si="47"/>
        <v>2887632.8900000006</v>
      </c>
      <c r="AD44" s="24">
        <f t="shared" si="47"/>
        <v>4695307.42</v>
      </c>
      <c r="AE44" s="24">
        <f t="shared" si="47"/>
        <v>113493.02</v>
      </c>
      <c r="AF44" s="24">
        <f t="shared" si="47"/>
        <v>72553.600000000006</v>
      </c>
      <c r="AG44" s="24">
        <f t="shared" si="47"/>
        <v>62264.800000000003</v>
      </c>
      <c r="AH44" s="24">
        <f t="shared" si="47"/>
        <v>38126.83</v>
      </c>
      <c r="AI44" s="24">
        <f t="shared" si="47"/>
        <v>268303.5</v>
      </c>
      <c r="AJ44" s="24">
        <f t="shared" si="47"/>
        <v>104786.82</v>
      </c>
      <c r="AK44" s="24">
        <f t="shared" si="47"/>
        <v>37313.1</v>
      </c>
      <c r="AL44" s="24">
        <f t="shared" si="47"/>
        <v>55557.01999999999</v>
      </c>
      <c r="AM44" s="24">
        <f t="shared" si="47"/>
        <v>61719.389999999992</v>
      </c>
      <c r="AN44" s="24">
        <f t="shared" si="47"/>
        <v>58405.670000000006</v>
      </c>
      <c r="AO44" s="24">
        <f t="shared" si="47"/>
        <v>38530.869999999995</v>
      </c>
      <c r="AP44" s="24">
        <f t="shared" si="47"/>
        <v>57810.559999999998</v>
      </c>
      <c r="AQ44" s="24">
        <f t="shared" si="47"/>
        <v>322594.61000000004</v>
      </c>
      <c r="AR44" s="24">
        <f t="shared" si="47"/>
        <v>8803820.0899999999</v>
      </c>
      <c r="AS44" s="24">
        <f t="shared" si="47"/>
        <v>48719.849999999991</v>
      </c>
      <c r="AT44" s="24">
        <f t="shared" si="47"/>
        <v>7116113.2199999997</v>
      </c>
      <c r="AU44" s="24">
        <f t="shared" si="47"/>
        <v>938597.16999999993</v>
      </c>
      <c r="AV44" s="24">
        <f t="shared" si="47"/>
        <v>309945.37</v>
      </c>
      <c r="AW44" s="24">
        <f t="shared" si="47"/>
        <v>70837.170000000013</v>
      </c>
      <c r="AX44" s="24">
        <f t="shared" si="47"/>
        <v>83781.690000000017</v>
      </c>
      <c r="AY44" s="24">
        <f t="shared" si="47"/>
        <v>35369.649999999994</v>
      </c>
      <c r="AZ44" s="24">
        <f t="shared" si="47"/>
        <v>18072.240000000002</v>
      </c>
      <c r="BA44" s="24">
        <f t="shared" si="47"/>
        <v>128602.07999999999</v>
      </c>
      <c r="BB44" s="24">
        <f t="shared" si="47"/>
        <v>984764.08999999985</v>
      </c>
      <c r="BC44" s="24">
        <f t="shared" si="47"/>
        <v>1180943.2999999998</v>
      </c>
      <c r="BD44" s="24">
        <f t="shared" si="47"/>
        <v>1023625.8600000001</v>
      </c>
      <c r="BE44" s="24">
        <f t="shared" si="47"/>
        <v>1687951.5</v>
      </c>
      <c r="BF44" s="24">
        <f t="shared" si="47"/>
        <v>84609.919999999998</v>
      </c>
      <c r="BG44" s="24">
        <f t="shared" si="47"/>
        <v>168279.55</v>
      </c>
      <c r="BH44" s="24">
        <f t="shared" si="47"/>
        <v>2424347.2499999995</v>
      </c>
      <c r="BI44" s="24">
        <f t="shared" si="47"/>
        <v>243061.11000000002</v>
      </c>
      <c r="BJ44" s="24">
        <f t="shared" si="47"/>
        <v>121889.85</v>
      </c>
      <c r="BK44" s="24">
        <f t="shared" si="47"/>
        <v>142779.52000000002</v>
      </c>
      <c r="BL44" s="24">
        <f t="shared" si="47"/>
        <v>776502.62</v>
      </c>
      <c r="BM44" s="24">
        <f t="shared" si="47"/>
        <v>1369108.58</v>
      </c>
      <c r="BN44" s="24">
        <f t="shared" si="47"/>
        <v>39306.03</v>
      </c>
      <c r="BO44" s="24">
        <f t="shared" si="47"/>
        <v>81100.81</v>
      </c>
      <c r="BP44" s="24">
        <f t="shared" si="47"/>
        <v>215526.93</v>
      </c>
      <c r="BQ44" s="24">
        <f t="shared" ref="BQ44:EB44" si="48">+BQ42-BQ43</f>
        <v>246944.1</v>
      </c>
      <c r="BR44" s="24">
        <f t="shared" si="48"/>
        <v>66232.299999999988</v>
      </c>
      <c r="BS44" s="24">
        <f t="shared" si="48"/>
        <v>509270.15</v>
      </c>
      <c r="BT44" s="24">
        <f t="shared" si="48"/>
        <v>426822.23999999993</v>
      </c>
      <c r="BU44" s="24">
        <f t="shared" si="48"/>
        <v>86593.84</v>
      </c>
      <c r="BV44" s="24">
        <f t="shared" si="48"/>
        <v>75492.310000000012</v>
      </c>
      <c r="BW44" s="24">
        <f t="shared" si="48"/>
        <v>84019.040000000008</v>
      </c>
      <c r="BX44" s="24">
        <f t="shared" si="48"/>
        <v>138339.93</v>
      </c>
      <c r="BY44" s="24">
        <f t="shared" si="48"/>
        <v>221529.46000000002</v>
      </c>
      <c r="BZ44" s="24">
        <f t="shared" si="48"/>
        <v>2013.4799999999998</v>
      </c>
      <c r="CA44" s="24">
        <f t="shared" si="48"/>
        <v>87964.72</v>
      </c>
      <c r="CB44" s="24">
        <f t="shared" si="48"/>
        <v>11133.010000000002</v>
      </c>
      <c r="CC44" s="24">
        <f t="shared" si="48"/>
        <v>32482.440000000002</v>
      </c>
      <c r="CD44" s="24">
        <f t="shared" si="48"/>
        <v>7064704.0600000005</v>
      </c>
      <c r="CE44" s="24">
        <f t="shared" si="48"/>
        <v>35303.229999999996</v>
      </c>
      <c r="CF44" s="24">
        <f t="shared" si="48"/>
        <v>25058.400000000001</v>
      </c>
      <c r="CG44" s="24">
        <f t="shared" si="48"/>
        <v>59176.94</v>
      </c>
      <c r="CH44" s="24">
        <f t="shared" si="48"/>
        <v>44458.92</v>
      </c>
      <c r="CI44" s="24">
        <f t="shared" si="48"/>
        <v>30220.629999999997</v>
      </c>
      <c r="CJ44" s="24">
        <f t="shared" si="48"/>
        <v>14605.12</v>
      </c>
      <c r="CK44" s="24">
        <f t="shared" si="48"/>
        <v>61267.719999999994</v>
      </c>
      <c r="CL44" s="24">
        <f t="shared" si="48"/>
        <v>127921.56</v>
      </c>
      <c r="CM44" s="24">
        <f t="shared" si="48"/>
        <v>583265.87</v>
      </c>
      <c r="CN44" s="24">
        <f t="shared" si="48"/>
        <v>207668.76</v>
      </c>
      <c r="CO44" s="24">
        <f t="shared" si="48"/>
        <v>159001.24</v>
      </c>
      <c r="CP44" s="24">
        <f t="shared" si="48"/>
        <v>2708986.9300000006</v>
      </c>
      <c r="CQ44" s="24">
        <f t="shared" si="48"/>
        <v>1561345.95</v>
      </c>
      <c r="CR44" s="24">
        <f t="shared" si="48"/>
        <v>105878.59</v>
      </c>
      <c r="CS44" s="24">
        <f t="shared" si="48"/>
        <v>98075.459999999992</v>
      </c>
      <c r="CT44" s="24">
        <f t="shared" si="48"/>
        <v>66595.38</v>
      </c>
      <c r="CU44" s="24">
        <f t="shared" si="48"/>
        <v>59462.51</v>
      </c>
      <c r="CV44" s="24">
        <f t="shared" si="48"/>
        <v>22693.670000000002</v>
      </c>
      <c r="CW44" s="24">
        <f t="shared" si="48"/>
        <v>20818.400000000001</v>
      </c>
      <c r="CX44" s="24">
        <f t="shared" si="48"/>
        <v>19985.940000000002</v>
      </c>
      <c r="CY44" s="24">
        <f t="shared" si="48"/>
        <v>36655.54</v>
      </c>
      <c r="CZ44" s="24">
        <f t="shared" si="48"/>
        <v>66084.600000000006</v>
      </c>
      <c r="DA44" s="24">
        <f t="shared" si="48"/>
        <v>38363.979999999996</v>
      </c>
      <c r="DB44" s="24">
        <f t="shared" si="48"/>
        <v>179181.43000000002</v>
      </c>
      <c r="DC44" s="24">
        <f t="shared" si="48"/>
        <v>37355.06</v>
      </c>
      <c r="DD44" s="24">
        <f t="shared" si="48"/>
        <v>40325.939999999995</v>
      </c>
      <c r="DE44" s="24">
        <f t="shared" si="48"/>
        <v>51513.33</v>
      </c>
      <c r="DF44" s="24">
        <f t="shared" si="48"/>
        <v>10074.86</v>
      </c>
      <c r="DG44" s="24">
        <f t="shared" si="48"/>
        <v>29264.990000000005</v>
      </c>
      <c r="DH44" s="24">
        <f t="shared" si="48"/>
        <v>2025948.92</v>
      </c>
      <c r="DI44" s="24">
        <f t="shared" si="48"/>
        <v>23924.44</v>
      </c>
      <c r="DJ44" s="24">
        <f t="shared" si="48"/>
        <v>235646.54000000004</v>
      </c>
      <c r="DK44" s="24">
        <f t="shared" si="48"/>
        <v>346152.73</v>
      </c>
      <c r="DL44" s="24">
        <f t="shared" si="48"/>
        <v>75662.53</v>
      </c>
      <c r="DM44" s="24">
        <f t="shared" si="48"/>
        <v>30877.98</v>
      </c>
      <c r="DN44" s="24">
        <f t="shared" si="48"/>
        <v>487341.92000000004</v>
      </c>
      <c r="DO44" s="24">
        <f t="shared" si="48"/>
        <v>90814.189999999988</v>
      </c>
      <c r="DP44" s="24">
        <f t="shared" si="48"/>
        <v>126337.92</v>
      </c>
      <c r="DQ44" s="24">
        <f t="shared" si="48"/>
        <v>239253.61</v>
      </c>
      <c r="DR44" s="24">
        <f t="shared" si="48"/>
        <v>39433.53</v>
      </c>
      <c r="DS44" s="24">
        <f t="shared" si="48"/>
        <v>79178.030000000013</v>
      </c>
      <c r="DT44" s="24">
        <f t="shared" si="48"/>
        <v>73616.69</v>
      </c>
      <c r="DU44" s="24">
        <f t="shared" si="48"/>
        <v>50213.94</v>
      </c>
      <c r="DV44" s="24">
        <f t="shared" si="48"/>
        <v>10075.809999999998</v>
      </c>
      <c r="DW44" s="24">
        <f t="shared" si="48"/>
        <v>49201.530000000006</v>
      </c>
      <c r="DX44" s="24">
        <f t="shared" si="48"/>
        <v>17282.560000000001</v>
      </c>
      <c r="DY44" s="24">
        <f t="shared" si="48"/>
        <v>16583.350000000002</v>
      </c>
      <c r="DZ44" s="24">
        <f t="shared" si="48"/>
        <v>7204.76</v>
      </c>
      <c r="EA44" s="24">
        <f t="shared" si="48"/>
        <v>59737.39</v>
      </c>
      <c r="EB44" s="24">
        <f t="shared" si="48"/>
        <v>190959.53000000003</v>
      </c>
      <c r="EC44" s="24">
        <f t="shared" ref="EC44:GF44" si="49">+EC42-EC43</f>
        <v>76654.899999999994</v>
      </c>
      <c r="ED44" s="24">
        <f t="shared" si="49"/>
        <v>77505.789999999994</v>
      </c>
      <c r="EE44" s="24">
        <f t="shared" si="49"/>
        <v>38669.209999999992</v>
      </c>
      <c r="EF44" s="24">
        <f t="shared" si="49"/>
        <v>173118.64</v>
      </c>
      <c r="EG44" s="24">
        <f t="shared" si="49"/>
        <v>24166.789999999997</v>
      </c>
      <c r="EH44" s="24">
        <f t="shared" si="49"/>
        <v>54736.619999999995</v>
      </c>
      <c r="EI44" s="24">
        <f t="shared" si="49"/>
        <v>49176.959999999999</v>
      </c>
      <c r="EJ44" s="24">
        <f t="shared" si="49"/>
        <v>13783.44</v>
      </c>
      <c r="EK44" s="24">
        <f t="shared" si="49"/>
        <v>789684.09</v>
      </c>
      <c r="EL44" s="24">
        <f t="shared" si="49"/>
        <v>879296.44000000006</v>
      </c>
      <c r="EM44" s="24">
        <f t="shared" si="49"/>
        <v>66538.259999999995</v>
      </c>
      <c r="EN44" s="24">
        <f t="shared" si="49"/>
        <v>51639.54</v>
      </c>
      <c r="EO44" s="24">
        <f t="shared" si="49"/>
        <v>39641.020000000004</v>
      </c>
      <c r="EP44" s="24">
        <f t="shared" si="49"/>
        <v>56652.79</v>
      </c>
      <c r="EQ44" s="24">
        <f t="shared" si="49"/>
        <v>36390.400000000001</v>
      </c>
      <c r="ER44" s="24">
        <f t="shared" si="49"/>
        <v>49311.89</v>
      </c>
      <c r="ES44" s="24">
        <f t="shared" si="49"/>
        <v>238427.99999999997</v>
      </c>
      <c r="ET44" s="24">
        <f t="shared" si="49"/>
        <v>86890</v>
      </c>
      <c r="EU44" s="24">
        <f t="shared" si="49"/>
        <v>47951.499999999993</v>
      </c>
      <c r="EV44" s="24">
        <f t="shared" si="49"/>
        <v>57872.310000000005</v>
      </c>
      <c r="EW44" s="24">
        <f t="shared" si="49"/>
        <v>76769.910000000018</v>
      </c>
      <c r="EX44" s="24">
        <f t="shared" si="49"/>
        <v>0</v>
      </c>
      <c r="EY44" s="24">
        <f t="shared" si="49"/>
        <v>41764.89</v>
      </c>
      <c r="EZ44" s="24">
        <f t="shared" si="49"/>
        <v>27531.059999999998</v>
      </c>
      <c r="FA44" s="24">
        <f t="shared" si="49"/>
        <v>17534.13</v>
      </c>
      <c r="FB44" s="24">
        <f t="shared" si="49"/>
        <v>24826.5</v>
      </c>
      <c r="FC44" s="24">
        <f t="shared" si="49"/>
        <v>378765.78</v>
      </c>
      <c r="FD44" s="24">
        <f t="shared" si="49"/>
        <v>77188.289999999994</v>
      </c>
      <c r="FE44" s="24">
        <f t="shared" si="49"/>
        <v>366203.91000000003</v>
      </c>
      <c r="FF44" s="24">
        <f t="shared" si="49"/>
        <v>86992.01999999999</v>
      </c>
      <c r="FG44" s="24">
        <f t="shared" si="49"/>
        <v>46917.59</v>
      </c>
      <c r="FH44" s="24">
        <f t="shared" si="49"/>
        <v>51329.899999999994</v>
      </c>
      <c r="FI44" s="24">
        <f t="shared" si="49"/>
        <v>29891.449999999997</v>
      </c>
      <c r="FJ44" s="24">
        <f t="shared" si="49"/>
        <v>47409.49</v>
      </c>
      <c r="FK44" s="24">
        <f t="shared" si="49"/>
        <v>199328.55</v>
      </c>
      <c r="FL44" s="24">
        <f t="shared" si="49"/>
        <v>142046.58000000002</v>
      </c>
      <c r="FM44" s="24">
        <f t="shared" si="49"/>
        <v>352979.46</v>
      </c>
      <c r="FN44" s="24">
        <f t="shared" si="49"/>
        <v>534189.02</v>
      </c>
      <c r="FO44" s="24">
        <f t="shared" si="49"/>
        <v>316761.77999999997</v>
      </c>
      <c r="FP44" s="24">
        <f t="shared" si="49"/>
        <v>1480001.5</v>
      </c>
      <c r="FQ44" s="24">
        <f t="shared" si="49"/>
        <v>146526.5</v>
      </c>
      <c r="FR44" s="24">
        <f t="shared" si="49"/>
        <v>340213.83</v>
      </c>
      <c r="FS44" s="24">
        <f t="shared" si="49"/>
        <v>180131.13999999998</v>
      </c>
      <c r="FT44" s="24">
        <f t="shared" si="49"/>
        <v>43819.15</v>
      </c>
      <c r="FU44" s="24">
        <f t="shared" si="49"/>
        <v>40806.79</v>
      </c>
      <c r="FV44" s="24">
        <f t="shared" si="49"/>
        <v>45163.229999999996</v>
      </c>
      <c r="FW44" s="24">
        <f t="shared" si="49"/>
        <v>101760.81</v>
      </c>
      <c r="FX44" s="24">
        <f t="shared" si="49"/>
        <v>126450.87999999999</v>
      </c>
      <c r="FY44" s="24">
        <f t="shared" si="49"/>
        <v>49575.95</v>
      </c>
      <c r="FZ44" s="24">
        <f t="shared" si="49"/>
        <v>22570.58</v>
      </c>
      <c r="GA44" s="24">
        <f t="shared" si="49"/>
        <v>531819.78</v>
      </c>
      <c r="GB44" s="24">
        <f t="shared" si="49"/>
        <v>0</v>
      </c>
      <c r="GC44" s="24">
        <f t="shared" si="49"/>
        <v>0</v>
      </c>
      <c r="GD44" s="24">
        <f t="shared" si="49"/>
        <v>0</v>
      </c>
      <c r="GE44" s="24">
        <f t="shared" si="49"/>
        <v>0</v>
      </c>
      <c r="GF44" s="24">
        <f t="shared" si="49"/>
        <v>0</v>
      </c>
      <c r="GG44" s="24">
        <f>+GG42-GG43</f>
        <v>0</v>
      </c>
      <c r="GH44" s="68">
        <f t="shared" si="3"/>
        <v>85107569.25000006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0">+$GI$47</f>
        <v>0.46441075999999998</v>
      </c>
      <c r="F45" s="69">
        <f t="shared" si="50"/>
        <v>0.46441075999999998</v>
      </c>
      <c r="G45" s="69">
        <f t="shared" si="50"/>
        <v>0.46441075999999998</v>
      </c>
      <c r="H45" s="69">
        <f t="shared" si="50"/>
        <v>0.46441075999999998</v>
      </c>
      <c r="I45" s="69">
        <f t="shared" si="50"/>
        <v>0.46441075999999998</v>
      </c>
      <c r="J45" s="69">
        <f t="shared" si="50"/>
        <v>0.46441075999999998</v>
      </c>
      <c r="K45" s="69">
        <f t="shared" si="50"/>
        <v>0.46441075999999998</v>
      </c>
      <c r="L45" s="69">
        <f t="shared" si="50"/>
        <v>0.46441075999999998</v>
      </c>
      <c r="M45" s="69">
        <f t="shared" si="50"/>
        <v>0.46441075999999998</v>
      </c>
      <c r="N45" s="69">
        <f t="shared" si="50"/>
        <v>0.46441075999999998</v>
      </c>
      <c r="O45" s="69">
        <f t="shared" si="50"/>
        <v>0.46441075999999998</v>
      </c>
      <c r="P45" s="69">
        <f t="shared" si="50"/>
        <v>0.46441075999999998</v>
      </c>
      <c r="Q45" s="69">
        <f t="shared" si="50"/>
        <v>0.46441075999999998</v>
      </c>
      <c r="R45" s="69">
        <f t="shared" si="50"/>
        <v>0.46441075999999998</v>
      </c>
      <c r="S45" s="69">
        <f t="shared" si="50"/>
        <v>0.46441075999999998</v>
      </c>
      <c r="T45" s="69">
        <f t="shared" si="50"/>
        <v>0.46441075999999998</v>
      </c>
      <c r="U45" s="69">
        <f t="shared" si="50"/>
        <v>0.46441075999999998</v>
      </c>
      <c r="V45" s="69">
        <f t="shared" si="50"/>
        <v>0.46441075999999998</v>
      </c>
      <c r="W45" s="69">
        <f t="shared" si="50"/>
        <v>0.46441075999999998</v>
      </c>
      <c r="X45" s="69">
        <f t="shared" si="50"/>
        <v>0.46441075999999998</v>
      </c>
      <c r="Y45" s="69">
        <f t="shared" si="50"/>
        <v>0.46441075999999998</v>
      </c>
      <c r="Z45" s="69">
        <f t="shared" si="50"/>
        <v>0.46441075999999998</v>
      </c>
      <c r="AA45" s="69">
        <f t="shared" si="50"/>
        <v>0.46441075999999998</v>
      </c>
      <c r="AB45" s="69">
        <f t="shared" si="50"/>
        <v>0.46441075999999998</v>
      </c>
      <c r="AC45" s="69">
        <f t="shared" si="50"/>
        <v>0.46441075999999998</v>
      </c>
      <c r="AD45" s="69">
        <f t="shared" si="50"/>
        <v>0.46441075999999998</v>
      </c>
      <c r="AE45" s="69">
        <f t="shared" si="50"/>
        <v>0.46441075999999998</v>
      </c>
      <c r="AF45" s="69">
        <f t="shared" si="50"/>
        <v>0.46441075999999998</v>
      </c>
      <c r="AG45" s="69">
        <f t="shared" si="50"/>
        <v>0.46441075999999998</v>
      </c>
      <c r="AH45" s="69">
        <f t="shared" si="50"/>
        <v>0.46441075999999998</v>
      </c>
      <c r="AI45" s="69">
        <f t="shared" si="50"/>
        <v>0.46441075999999998</v>
      </c>
      <c r="AJ45" s="69">
        <f t="shared" si="50"/>
        <v>0.46441075999999998</v>
      </c>
      <c r="AK45" s="69">
        <f t="shared" si="50"/>
        <v>0.46441075999999998</v>
      </c>
      <c r="AL45" s="69">
        <f t="shared" si="50"/>
        <v>0.46441075999999998</v>
      </c>
      <c r="AM45" s="69">
        <f t="shared" si="50"/>
        <v>0.46441075999999998</v>
      </c>
      <c r="AN45" s="69">
        <f t="shared" si="50"/>
        <v>0.46441075999999998</v>
      </c>
      <c r="AO45" s="69">
        <f t="shared" si="50"/>
        <v>0.46441075999999998</v>
      </c>
      <c r="AP45" s="69">
        <f t="shared" si="50"/>
        <v>0.46441075999999998</v>
      </c>
      <c r="AQ45" s="69">
        <f t="shared" si="50"/>
        <v>0.46441075999999998</v>
      </c>
      <c r="AR45" s="69">
        <f t="shared" si="50"/>
        <v>0.46441075999999998</v>
      </c>
      <c r="AS45" s="69">
        <f t="shared" si="50"/>
        <v>0.46441075999999998</v>
      </c>
      <c r="AT45" s="69">
        <f t="shared" si="50"/>
        <v>0.46441075999999998</v>
      </c>
      <c r="AU45" s="69">
        <f t="shared" si="50"/>
        <v>0.46441075999999998</v>
      </c>
      <c r="AV45" s="69">
        <f t="shared" si="50"/>
        <v>0.46441075999999998</v>
      </c>
      <c r="AW45" s="69">
        <f t="shared" si="50"/>
        <v>0.46441075999999998</v>
      </c>
      <c r="AX45" s="69">
        <f t="shared" si="50"/>
        <v>0.46441075999999998</v>
      </c>
      <c r="AY45" s="69">
        <f t="shared" si="50"/>
        <v>0.46441075999999998</v>
      </c>
      <c r="AZ45" s="69">
        <f t="shared" si="50"/>
        <v>0.46441075999999998</v>
      </c>
      <c r="BA45" s="69">
        <f t="shared" si="50"/>
        <v>0.46441075999999998</v>
      </c>
      <c r="BB45" s="69">
        <f t="shared" si="50"/>
        <v>0.46441075999999998</v>
      </c>
      <c r="BC45" s="69">
        <f t="shared" si="50"/>
        <v>0.46441075999999998</v>
      </c>
      <c r="BD45" s="69">
        <f t="shared" si="50"/>
        <v>0.46441075999999998</v>
      </c>
      <c r="BE45" s="69">
        <f t="shared" si="50"/>
        <v>0.46441075999999998</v>
      </c>
      <c r="BF45" s="69">
        <f t="shared" si="50"/>
        <v>0.46441075999999998</v>
      </c>
      <c r="BG45" s="69">
        <f t="shared" si="50"/>
        <v>0.46441075999999998</v>
      </c>
      <c r="BH45" s="69">
        <f t="shared" si="50"/>
        <v>0.46441075999999998</v>
      </c>
      <c r="BI45" s="69">
        <f t="shared" si="50"/>
        <v>0.46441075999999998</v>
      </c>
      <c r="BJ45" s="69">
        <f t="shared" si="50"/>
        <v>0.46441075999999998</v>
      </c>
      <c r="BK45" s="69">
        <f t="shared" si="50"/>
        <v>0.46441075999999998</v>
      </c>
      <c r="BL45" s="69">
        <f t="shared" si="50"/>
        <v>0.46441075999999998</v>
      </c>
      <c r="BM45" s="69">
        <f t="shared" si="50"/>
        <v>0.46441075999999998</v>
      </c>
      <c r="BN45" s="69">
        <f t="shared" si="50"/>
        <v>0.46441075999999998</v>
      </c>
      <c r="BO45" s="69">
        <f t="shared" si="50"/>
        <v>0.46441075999999998</v>
      </c>
      <c r="BP45" s="69">
        <f t="shared" si="50"/>
        <v>0.46441075999999998</v>
      </c>
      <c r="BQ45" s="69">
        <f t="shared" ref="BQ45:EB45" si="51">+$GI$47</f>
        <v>0.46441075999999998</v>
      </c>
      <c r="BR45" s="69">
        <f t="shared" si="51"/>
        <v>0.46441075999999998</v>
      </c>
      <c r="BS45" s="69">
        <f t="shared" si="51"/>
        <v>0.46441075999999998</v>
      </c>
      <c r="BT45" s="69">
        <f t="shared" si="51"/>
        <v>0.46441075999999998</v>
      </c>
      <c r="BU45" s="69">
        <f t="shared" si="51"/>
        <v>0.46441075999999998</v>
      </c>
      <c r="BV45" s="69">
        <f t="shared" si="51"/>
        <v>0.46441075999999998</v>
      </c>
      <c r="BW45" s="69">
        <f t="shared" si="51"/>
        <v>0.46441075999999998</v>
      </c>
      <c r="BX45" s="69">
        <f t="shared" si="51"/>
        <v>0.46441075999999998</v>
      </c>
      <c r="BY45" s="69">
        <f t="shared" si="51"/>
        <v>0.46441075999999998</v>
      </c>
      <c r="BZ45" s="69">
        <f t="shared" si="51"/>
        <v>0.46441075999999998</v>
      </c>
      <c r="CA45" s="69">
        <f t="shared" si="51"/>
        <v>0.46441075999999998</v>
      </c>
      <c r="CB45" s="69">
        <f t="shared" si="51"/>
        <v>0.46441075999999998</v>
      </c>
      <c r="CC45" s="69">
        <f t="shared" si="51"/>
        <v>0.46441075999999998</v>
      </c>
      <c r="CD45" s="69">
        <f t="shared" si="51"/>
        <v>0.46441075999999998</v>
      </c>
      <c r="CE45" s="69">
        <f t="shared" si="51"/>
        <v>0.46441075999999998</v>
      </c>
      <c r="CF45" s="69">
        <f t="shared" si="51"/>
        <v>0.46441075999999998</v>
      </c>
      <c r="CG45" s="69">
        <f t="shared" si="51"/>
        <v>0.46441075999999998</v>
      </c>
      <c r="CH45" s="69">
        <f t="shared" si="51"/>
        <v>0.46441075999999998</v>
      </c>
      <c r="CI45" s="69">
        <f t="shared" si="51"/>
        <v>0.46441075999999998</v>
      </c>
      <c r="CJ45" s="69">
        <f t="shared" si="51"/>
        <v>0.46441075999999998</v>
      </c>
      <c r="CK45" s="69">
        <f t="shared" si="51"/>
        <v>0.46441075999999998</v>
      </c>
      <c r="CL45" s="69">
        <f t="shared" si="51"/>
        <v>0.46441075999999998</v>
      </c>
      <c r="CM45" s="69">
        <f t="shared" si="51"/>
        <v>0.46441075999999998</v>
      </c>
      <c r="CN45" s="69">
        <f t="shared" si="51"/>
        <v>0.46441075999999998</v>
      </c>
      <c r="CO45" s="69">
        <f t="shared" si="51"/>
        <v>0.46441075999999998</v>
      </c>
      <c r="CP45" s="69">
        <f t="shared" si="51"/>
        <v>0.46441075999999998</v>
      </c>
      <c r="CQ45" s="69">
        <f t="shared" si="51"/>
        <v>0.46441075999999998</v>
      </c>
      <c r="CR45" s="69">
        <f t="shared" si="51"/>
        <v>0.46441075999999998</v>
      </c>
      <c r="CS45" s="69">
        <f t="shared" si="51"/>
        <v>0.46441075999999998</v>
      </c>
      <c r="CT45" s="69">
        <f t="shared" si="51"/>
        <v>0.46441075999999998</v>
      </c>
      <c r="CU45" s="69">
        <f t="shared" si="51"/>
        <v>0.46441075999999998</v>
      </c>
      <c r="CV45" s="69">
        <f t="shared" si="51"/>
        <v>0.46441075999999998</v>
      </c>
      <c r="CW45" s="69">
        <f t="shared" si="51"/>
        <v>0.46441075999999998</v>
      </c>
      <c r="CX45" s="69">
        <f t="shared" si="51"/>
        <v>0.46441075999999998</v>
      </c>
      <c r="CY45" s="69">
        <f t="shared" si="51"/>
        <v>0.46441075999999998</v>
      </c>
      <c r="CZ45" s="69">
        <f t="shared" si="51"/>
        <v>0.46441075999999998</v>
      </c>
      <c r="DA45" s="69">
        <f t="shared" si="51"/>
        <v>0.46441075999999998</v>
      </c>
      <c r="DB45" s="69">
        <f t="shared" si="51"/>
        <v>0.46441075999999998</v>
      </c>
      <c r="DC45" s="69">
        <f t="shared" si="51"/>
        <v>0.46441075999999998</v>
      </c>
      <c r="DD45" s="69">
        <f t="shared" si="51"/>
        <v>0.46441075999999998</v>
      </c>
      <c r="DE45" s="69">
        <f t="shared" si="51"/>
        <v>0.46441075999999998</v>
      </c>
      <c r="DF45" s="69">
        <f t="shared" si="51"/>
        <v>0.46441075999999998</v>
      </c>
      <c r="DG45" s="69">
        <f t="shared" si="51"/>
        <v>0.46441075999999998</v>
      </c>
      <c r="DH45" s="69">
        <f t="shared" si="51"/>
        <v>0.46441075999999998</v>
      </c>
      <c r="DI45" s="69">
        <f t="shared" si="51"/>
        <v>0.46441075999999998</v>
      </c>
      <c r="DJ45" s="69">
        <f t="shared" si="51"/>
        <v>0.46441075999999998</v>
      </c>
      <c r="DK45" s="69">
        <f t="shared" si="51"/>
        <v>0.46441075999999998</v>
      </c>
      <c r="DL45" s="69">
        <f t="shared" si="51"/>
        <v>0.46441075999999998</v>
      </c>
      <c r="DM45" s="69">
        <f t="shared" si="51"/>
        <v>0.46441075999999998</v>
      </c>
      <c r="DN45" s="69">
        <f t="shared" si="51"/>
        <v>0.46441075999999998</v>
      </c>
      <c r="DO45" s="69">
        <f t="shared" si="51"/>
        <v>0.46441075999999998</v>
      </c>
      <c r="DP45" s="69">
        <f t="shared" si="51"/>
        <v>0.46441075999999998</v>
      </c>
      <c r="DQ45" s="69">
        <f t="shared" si="51"/>
        <v>0.46441075999999998</v>
      </c>
      <c r="DR45" s="69">
        <f t="shared" si="51"/>
        <v>0.46441075999999998</v>
      </c>
      <c r="DS45" s="69">
        <f t="shared" si="51"/>
        <v>0.46441075999999998</v>
      </c>
      <c r="DT45" s="69">
        <f t="shared" si="51"/>
        <v>0.46441075999999998</v>
      </c>
      <c r="DU45" s="69">
        <f t="shared" si="51"/>
        <v>0.46441075999999998</v>
      </c>
      <c r="DV45" s="69">
        <f t="shared" si="51"/>
        <v>0.46441075999999998</v>
      </c>
      <c r="DW45" s="69">
        <f t="shared" si="51"/>
        <v>0.46441075999999998</v>
      </c>
      <c r="DX45" s="69">
        <f t="shared" si="51"/>
        <v>0.46441075999999998</v>
      </c>
      <c r="DY45" s="69">
        <f t="shared" si="51"/>
        <v>0.46441075999999998</v>
      </c>
      <c r="DZ45" s="69">
        <f t="shared" si="51"/>
        <v>0.46441075999999998</v>
      </c>
      <c r="EA45" s="69">
        <f t="shared" si="51"/>
        <v>0.46441075999999998</v>
      </c>
      <c r="EB45" s="69">
        <f t="shared" si="51"/>
        <v>0.46441075999999998</v>
      </c>
      <c r="EC45" s="69">
        <f t="shared" ref="EC45:GG45" si="52">+$GI$47</f>
        <v>0.46441075999999998</v>
      </c>
      <c r="ED45" s="69">
        <f t="shared" si="52"/>
        <v>0.46441075999999998</v>
      </c>
      <c r="EE45" s="69">
        <f t="shared" si="52"/>
        <v>0.46441075999999998</v>
      </c>
      <c r="EF45" s="69">
        <f t="shared" si="52"/>
        <v>0.46441075999999998</v>
      </c>
      <c r="EG45" s="69">
        <f t="shared" si="52"/>
        <v>0.46441075999999998</v>
      </c>
      <c r="EH45" s="69">
        <f t="shared" si="52"/>
        <v>0.46441075999999998</v>
      </c>
      <c r="EI45" s="69">
        <f t="shared" si="52"/>
        <v>0.46441075999999998</v>
      </c>
      <c r="EJ45" s="69">
        <f t="shared" si="52"/>
        <v>0.46441075999999998</v>
      </c>
      <c r="EK45" s="69">
        <f t="shared" si="52"/>
        <v>0.46441075999999998</v>
      </c>
      <c r="EL45" s="69">
        <f t="shared" si="52"/>
        <v>0.46441075999999998</v>
      </c>
      <c r="EM45" s="69">
        <f t="shared" si="52"/>
        <v>0.46441075999999998</v>
      </c>
      <c r="EN45" s="69">
        <f t="shared" si="52"/>
        <v>0.46441075999999998</v>
      </c>
      <c r="EO45" s="69">
        <f t="shared" si="52"/>
        <v>0.46441075999999998</v>
      </c>
      <c r="EP45" s="69">
        <f t="shared" si="52"/>
        <v>0.46441075999999998</v>
      </c>
      <c r="EQ45" s="69">
        <f t="shared" si="52"/>
        <v>0.46441075999999998</v>
      </c>
      <c r="ER45" s="69">
        <f t="shared" si="52"/>
        <v>0.46441075999999998</v>
      </c>
      <c r="ES45" s="69">
        <f t="shared" si="52"/>
        <v>0.46441075999999998</v>
      </c>
      <c r="ET45" s="69">
        <f t="shared" si="52"/>
        <v>0.46441075999999998</v>
      </c>
      <c r="EU45" s="69">
        <f t="shared" si="52"/>
        <v>0.46441075999999998</v>
      </c>
      <c r="EV45" s="69">
        <f t="shared" si="52"/>
        <v>0.46441075999999998</v>
      </c>
      <c r="EW45" s="69">
        <f t="shared" si="52"/>
        <v>0.46441075999999998</v>
      </c>
      <c r="EX45" s="69">
        <f t="shared" si="52"/>
        <v>0.46441075999999998</v>
      </c>
      <c r="EY45" s="69">
        <f t="shared" si="52"/>
        <v>0.46441075999999998</v>
      </c>
      <c r="EZ45" s="69">
        <f t="shared" si="52"/>
        <v>0.46441075999999998</v>
      </c>
      <c r="FA45" s="69">
        <f t="shared" si="52"/>
        <v>0.46441075999999998</v>
      </c>
      <c r="FB45" s="69">
        <f t="shared" si="52"/>
        <v>0.46441075999999998</v>
      </c>
      <c r="FC45" s="69">
        <f t="shared" si="52"/>
        <v>0.46441075999999998</v>
      </c>
      <c r="FD45" s="69">
        <f t="shared" si="52"/>
        <v>0.46441075999999998</v>
      </c>
      <c r="FE45" s="69">
        <f t="shared" si="52"/>
        <v>0.46441075999999998</v>
      </c>
      <c r="FF45" s="69">
        <f t="shared" si="52"/>
        <v>0.46441075999999998</v>
      </c>
      <c r="FG45" s="69">
        <f t="shared" si="52"/>
        <v>0.46441075999999998</v>
      </c>
      <c r="FH45" s="69">
        <f t="shared" si="52"/>
        <v>0.46441075999999998</v>
      </c>
      <c r="FI45" s="69">
        <f t="shared" si="52"/>
        <v>0.46441075999999998</v>
      </c>
      <c r="FJ45" s="69">
        <f t="shared" si="52"/>
        <v>0.46441075999999998</v>
      </c>
      <c r="FK45" s="69">
        <f t="shared" si="52"/>
        <v>0.46441075999999998</v>
      </c>
      <c r="FL45" s="69">
        <f t="shared" si="52"/>
        <v>0.46441075999999998</v>
      </c>
      <c r="FM45" s="69">
        <f t="shared" si="52"/>
        <v>0.46441075999999998</v>
      </c>
      <c r="FN45" s="69">
        <f t="shared" si="52"/>
        <v>0.46441075999999998</v>
      </c>
      <c r="FO45" s="69">
        <f t="shared" si="52"/>
        <v>0.46441075999999998</v>
      </c>
      <c r="FP45" s="69">
        <f t="shared" si="52"/>
        <v>0.46441075999999998</v>
      </c>
      <c r="FQ45" s="69">
        <f t="shared" si="52"/>
        <v>0.46441075999999998</v>
      </c>
      <c r="FR45" s="69">
        <f t="shared" si="52"/>
        <v>0.46441075999999998</v>
      </c>
      <c r="FS45" s="69">
        <f t="shared" si="52"/>
        <v>0.46441075999999998</v>
      </c>
      <c r="FT45" s="69">
        <f t="shared" si="52"/>
        <v>0.46441075999999998</v>
      </c>
      <c r="FU45" s="69">
        <f t="shared" si="52"/>
        <v>0.46441075999999998</v>
      </c>
      <c r="FV45" s="69">
        <f t="shared" si="52"/>
        <v>0.46441075999999998</v>
      </c>
      <c r="FW45" s="69">
        <f t="shared" si="52"/>
        <v>0.46441075999999998</v>
      </c>
      <c r="FX45" s="69">
        <f t="shared" si="52"/>
        <v>0.46441075999999998</v>
      </c>
      <c r="FY45" s="69">
        <f t="shared" si="52"/>
        <v>0.46441075999999998</v>
      </c>
      <c r="FZ45" s="69">
        <f t="shared" si="52"/>
        <v>0.46441075999999998</v>
      </c>
      <c r="GA45" s="69">
        <f t="shared" si="52"/>
        <v>0.46441075999999998</v>
      </c>
      <c r="GB45" s="69">
        <f t="shared" si="52"/>
        <v>0.46441075999999998</v>
      </c>
      <c r="GC45" s="69">
        <f t="shared" si="52"/>
        <v>0.46441075999999998</v>
      </c>
      <c r="GD45" s="69">
        <f t="shared" si="52"/>
        <v>0.46441075999999998</v>
      </c>
      <c r="GE45" s="69">
        <f t="shared" si="52"/>
        <v>0.46441075999999998</v>
      </c>
      <c r="GF45" s="69">
        <f t="shared" si="52"/>
        <v>0.46441075999999998</v>
      </c>
      <c r="GG45" s="69">
        <f t="shared" si="52"/>
        <v>0.46441075999999998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3">ROUND(E44*$GI$47,2)</f>
        <v>332908.46999999997</v>
      </c>
      <c r="F46" s="24">
        <f t="shared" si="53"/>
        <v>1378261.76</v>
      </c>
      <c r="G46" s="24">
        <f t="shared" si="53"/>
        <v>279543.77</v>
      </c>
      <c r="H46" s="24">
        <f t="shared" si="53"/>
        <v>963266.34</v>
      </c>
      <c r="I46" s="24">
        <f t="shared" si="53"/>
        <v>75889.16</v>
      </c>
      <c r="J46" s="24">
        <f t="shared" si="53"/>
        <v>52656.86</v>
      </c>
      <c r="K46" s="24">
        <f t="shared" si="53"/>
        <v>393309.4</v>
      </c>
      <c r="L46" s="24">
        <f t="shared" si="53"/>
        <v>82751.02</v>
      </c>
      <c r="M46" s="24">
        <f t="shared" si="53"/>
        <v>18501.560000000001</v>
      </c>
      <c r="N46" s="24">
        <f t="shared" si="53"/>
        <v>104557.44</v>
      </c>
      <c r="O46" s="24">
        <f t="shared" si="53"/>
        <v>93958.75</v>
      </c>
      <c r="P46" s="24">
        <f t="shared" si="53"/>
        <v>2966194.42</v>
      </c>
      <c r="Q46" s="24">
        <f t="shared" si="53"/>
        <v>849944.94</v>
      </c>
      <c r="R46" s="24">
        <f t="shared" si="53"/>
        <v>11777.24</v>
      </c>
      <c r="S46" s="24">
        <f t="shared" si="53"/>
        <v>1189952.6200000001</v>
      </c>
      <c r="T46" s="24">
        <f t="shared" si="53"/>
        <v>46364.62</v>
      </c>
      <c r="U46" s="24">
        <f t="shared" si="53"/>
        <v>113563.61</v>
      </c>
      <c r="V46" s="24">
        <f t="shared" si="53"/>
        <v>18442.689999999999</v>
      </c>
      <c r="W46" s="24">
        <f t="shared" si="53"/>
        <v>6576.2</v>
      </c>
      <c r="X46" s="24">
        <f t="shared" si="53"/>
        <v>16240.7</v>
      </c>
      <c r="Y46" s="24">
        <f t="shared" si="53"/>
        <v>2871</v>
      </c>
      <c r="Z46" s="24">
        <f t="shared" si="53"/>
        <v>5867.64</v>
      </c>
      <c r="AA46" s="24">
        <f t="shared" si="53"/>
        <v>14425.03</v>
      </c>
      <c r="AB46" s="24">
        <f t="shared" si="53"/>
        <v>24500.57</v>
      </c>
      <c r="AC46" s="24">
        <f t="shared" si="53"/>
        <v>1341047.79</v>
      </c>
      <c r="AD46" s="24">
        <f t="shared" si="53"/>
        <v>2180551.29</v>
      </c>
      <c r="AE46" s="24">
        <f t="shared" si="53"/>
        <v>52707.38</v>
      </c>
      <c r="AF46" s="24">
        <f t="shared" si="53"/>
        <v>33694.67</v>
      </c>
      <c r="AG46" s="24">
        <f t="shared" si="53"/>
        <v>28916.44</v>
      </c>
      <c r="AH46" s="24">
        <f t="shared" si="53"/>
        <v>17706.509999999998</v>
      </c>
      <c r="AI46" s="24">
        <f t="shared" si="53"/>
        <v>124603.03</v>
      </c>
      <c r="AJ46" s="24">
        <f t="shared" si="53"/>
        <v>48664.13</v>
      </c>
      <c r="AK46" s="24">
        <f t="shared" si="53"/>
        <v>17328.61</v>
      </c>
      <c r="AL46" s="24">
        <f t="shared" si="53"/>
        <v>25801.279999999999</v>
      </c>
      <c r="AM46" s="24">
        <f t="shared" si="53"/>
        <v>28663.15</v>
      </c>
      <c r="AN46" s="24">
        <f t="shared" si="53"/>
        <v>27124.22</v>
      </c>
      <c r="AO46" s="24">
        <f t="shared" si="53"/>
        <v>17894.150000000001</v>
      </c>
      <c r="AP46" s="24">
        <f t="shared" si="53"/>
        <v>26847.85</v>
      </c>
      <c r="AQ46" s="24">
        <f t="shared" si="53"/>
        <v>149816.41</v>
      </c>
      <c r="AR46" s="24">
        <f t="shared" si="53"/>
        <v>4088588.78</v>
      </c>
      <c r="AS46" s="24">
        <f t="shared" si="53"/>
        <v>22626.02</v>
      </c>
      <c r="AT46" s="24">
        <f t="shared" si="53"/>
        <v>3304799.55</v>
      </c>
      <c r="AU46" s="24">
        <f t="shared" si="53"/>
        <v>435894.63</v>
      </c>
      <c r="AV46" s="24">
        <f t="shared" si="53"/>
        <v>143941.96</v>
      </c>
      <c r="AW46" s="24">
        <f t="shared" si="53"/>
        <v>32897.54</v>
      </c>
      <c r="AX46" s="24">
        <f t="shared" si="53"/>
        <v>38909.120000000003</v>
      </c>
      <c r="AY46" s="24">
        <f t="shared" si="53"/>
        <v>16426.05</v>
      </c>
      <c r="AZ46" s="24">
        <f t="shared" si="53"/>
        <v>8392.94</v>
      </c>
      <c r="BA46" s="24">
        <f t="shared" si="53"/>
        <v>59724.19</v>
      </c>
      <c r="BB46" s="24">
        <f t="shared" si="53"/>
        <v>457335.03999999998</v>
      </c>
      <c r="BC46" s="24">
        <f t="shared" si="53"/>
        <v>548442.78</v>
      </c>
      <c r="BD46" s="24">
        <f t="shared" si="53"/>
        <v>475382.86</v>
      </c>
      <c r="BE46" s="24">
        <f t="shared" si="53"/>
        <v>783902.84</v>
      </c>
      <c r="BF46" s="24">
        <f t="shared" si="53"/>
        <v>39293.760000000002</v>
      </c>
      <c r="BG46" s="24">
        <f t="shared" si="53"/>
        <v>78150.83</v>
      </c>
      <c r="BH46" s="24">
        <f t="shared" si="53"/>
        <v>1125892.95</v>
      </c>
      <c r="BI46" s="24">
        <f t="shared" si="53"/>
        <v>112880.19</v>
      </c>
      <c r="BJ46" s="24">
        <f t="shared" si="53"/>
        <v>56606.96</v>
      </c>
      <c r="BK46" s="24">
        <f t="shared" si="53"/>
        <v>66308.350000000006</v>
      </c>
      <c r="BL46" s="24">
        <f t="shared" si="53"/>
        <v>360616.17</v>
      </c>
      <c r="BM46" s="24">
        <f t="shared" si="53"/>
        <v>635828.76</v>
      </c>
      <c r="BN46" s="24">
        <f t="shared" si="53"/>
        <v>18254.14</v>
      </c>
      <c r="BO46" s="24">
        <f t="shared" si="53"/>
        <v>37664.089999999997</v>
      </c>
      <c r="BP46" s="24">
        <f t="shared" si="53"/>
        <v>100093.03</v>
      </c>
      <c r="BQ46" s="24">
        <f t="shared" ref="BQ46:EB46" si="54">ROUND(BQ44*$GI$47,2)</f>
        <v>114683.5</v>
      </c>
      <c r="BR46" s="24">
        <f t="shared" si="54"/>
        <v>30758.99</v>
      </c>
      <c r="BS46" s="24">
        <f t="shared" si="54"/>
        <v>236510.54</v>
      </c>
      <c r="BT46" s="24">
        <f t="shared" si="54"/>
        <v>198220.84</v>
      </c>
      <c r="BU46" s="24">
        <f t="shared" si="54"/>
        <v>40215.11</v>
      </c>
      <c r="BV46" s="24">
        <f t="shared" si="54"/>
        <v>35059.440000000002</v>
      </c>
      <c r="BW46" s="24">
        <f t="shared" si="54"/>
        <v>39019.35</v>
      </c>
      <c r="BX46" s="24">
        <f t="shared" si="54"/>
        <v>64246.55</v>
      </c>
      <c r="BY46" s="24">
        <f t="shared" si="54"/>
        <v>102880.66</v>
      </c>
      <c r="BZ46" s="24">
        <f t="shared" si="54"/>
        <v>935.08</v>
      </c>
      <c r="CA46" s="24">
        <f t="shared" si="54"/>
        <v>40851.760000000002</v>
      </c>
      <c r="CB46" s="24">
        <f t="shared" si="54"/>
        <v>5170.29</v>
      </c>
      <c r="CC46" s="24">
        <f t="shared" si="54"/>
        <v>15085.19</v>
      </c>
      <c r="CD46" s="24">
        <f t="shared" si="54"/>
        <v>3280924.58</v>
      </c>
      <c r="CE46" s="24">
        <f t="shared" si="54"/>
        <v>16395.2</v>
      </c>
      <c r="CF46" s="24">
        <f t="shared" si="54"/>
        <v>11637.39</v>
      </c>
      <c r="CG46" s="24">
        <f t="shared" si="54"/>
        <v>27482.41</v>
      </c>
      <c r="CH46" s="24">
        <f t="shared" si="54"/>
        <v>20647.2</v>
      </c>
      <c r="CI46" s="24">
        <f t="shared" si="54"/>
        <v>14034.79</v>
      </c>
      <c r="CJ46" s="24">
        <f t="shared" si="54"/>
        <v>6782.77</v>
      </c>
      <c r="CK46" s="24">
        <f t="shared" si="54"/>
        <v>28453.39</v>
      </c>
      <c r="CL46" s="24">
        <f t="shared" si="54"/>
        <v>59408.15</v>
      </c>
      <c r="CM46" s="24">
        <f t="shared" si="54"/>
        <v>270874.95</v>
      </c>
      <c r="CN46" s="24">
        <f t="shared" si="54"/>
        <v>96443.61</v>
      </c>
      <c r="CO46" s="24">
        <f t="shared" si="54"/>
        <v>73841.89</v>
      </c>
      <c r="CP46" s="24">
        <f t="shared" si="54"/>
        <v>1258082.68</v>
      </c>
      <c r="CQ46" s="24">
        <f t="shared" si="54"/>
        <v>725105.86</v>
      </c>
      <c r="CR46" s="24">
        <f t="shared" si="54"/>
        <v>49171.16</v>
      </c>
      <c r="CS46" s="24">
        <f t="shared" si="54"/>
        <v>45547.3</v>
      </c>
      <c r="CT46" s="24">
        <f t="shared" si="54"/>
        <v>30927.61</v>
      </c>
      <c r="CU46" s="24">
        <f t="shared" si="54"/>
        <v>27615.03</v>
      </c>
      <c r="CV46" s="24">
        <f t="shared" si="54"/>
        <v>10539.18</v>
      </c>
      <c r="CW46" s="24">
        <f t="shared" si="54"/>
        <v>9668.2900000000009</v>
      </c>
      <c r="CX46" s="24">
        <f t="shared" si="54"/>
        <v>9281.69</v>
      </c>
      <c r="CY46" s="24">
        <f t="shared" si="54"/>
        <v>17023.23</v>
      </c>
      <c r="CZ46" s="24">
        <f t="shared" si="54"/>
        <v>30690.400000000001</v>
      </c>
      <c r="DA46" s="24">
        <f t="shared" si="54"/>
        <v>17816.650000000001</v>
      </c>
      <c r="DB46" s="24">
        <f t="shared" si="54"/>
        <v>83213.78</v>
      </c>
      <c r="DC46" s="24">
        <f t="shared" si="54"/>
        <v>17348.09</v>
      </c>
      <c r="DD46" s="24">
        <f t="shared" si="54"/>
        <v>18727.8</v>
      </c>
      <c r="DE46" s="24">
        <f t="shared" si="54"/>
        <v>23923.34</v>
      </c>
      <c r="DF46" s="24">
        <f t="shared" si="54"/>
        <v>4678.87</v>
      </c>
      <c r="DG46" s="24">
        <f t="shared" si="54"/>
        <v>13590.98</v>
      </c>
      <c r="DH46" s="24">
        <f t="shared" si="54"/>
        <v>940872.48</v>
      </c>
      <c r="DI46" s="24">
        <f t="shared" si="54"/>
        <v>11110.77</v>
      </c>
      <c r="DJ46" s="24">
        <f t="shared" si="54"/>
        <v>109436.79</v>
      </c>
      <c r="DK46" s="24">
        <f t="shared" si="54"/>
        <v>160757.04999999999</v>
      </c>
      <c r="DL46" s="24">
        <f t="shared" si="54"/>
        <v>35138.49</v>
      </c>
      <c r="DM46" s="24">
        <f t="shared" si="54"/>
        <v>14340.07</v>
      </c>
      <c r="DN46" s="24">
        <f t="shared" si="54"/>
        <v>226326.83</v>
      </c>
      <c r="DO46" s="24">
        <f t="shared" si="54"/>
        <v>42175.09</v>
      </c>
      <c r="DP46" s="24">
        <f t="shared" si="54"/>
        <v>58672.69</v>
      </c>
      <c r="DQ46" s="24">
        <f t="shared" si="54"/>
        <v>111111.95</v>
      </c>
      <c r="DR46" s="24">
        <f t="shared" si="54"/>
        <v>18313.36</v>
      </c>
      <c r="DS46" s="24">
        <f t="shared" si="54"/>
        <v>36771.129999999997</v>
      </c>
      <c r="DT46" s="24">
        <f t="shared" si="54"/>
        <v>34188.379999999997</v>
      </c>
      <c r="DU46" s="24">
        <f t="shared" si="54"/>
        <v>23319.89</v>
      </c>
      <c r="DV46" s="24">
        <f t="shared" si="54"/>
        <v>4679.3100000000004</v>
      </c>
      <c r="DW46" s="24">
        <f t="shared" si="54"/>
        <v>22849.72</v>
      </c>
      <c r="DX46" s="24">
        <f t="shared" si="54"/>
        <v>8026.21</v>
      </c>
      <c r="DY46" s="24">
        <f t="shared" si="54"/>
        <v>7701.49</v>
      </c>
      <c r="DZ46" s="24">
        <f t="shared" si="54"/>
        <v>3345.97</v>
      </c>
      <c r="EA46" s="24">
        <f t="shared" si="54"/>
        <v>27742.69</v>
      </c>
      <c r="EB46" s="24">
        <f t="shared" si="54"/>
        <v>88683.66</v>
      </c>
      <c r="EC46" s="24">
        <f t="shared" ref="EC46:GF46" si="55">ROUND(EC44*$GI$47,2)</f>
        <v>35599.360000000001</v>
      </c>
      <c r="ED46" s="24">
        <f t="shared" si="55"/>
        <v>35994.519999999997</v>
      </c>
      <c r="EE46" s="24">
        <f t="shared" si="55"/>
        <v>17958.400000000001</v>
      </c>
      <c r="EF46" s="24">
        <f t="shared" si="55"/>
        <v>80398.16</v>
      </c>
      <c r="EG46" s="24">
        <f t="shared" si="55"/>
        <v>11223.32</v>
      </c>
      <c r="EH46" s="24">
        <f t="shared" si="55"/>
        <v>25420.28</v>
      </c>
      <c r="EI46" s="24">
        <f t="shared" si="55"/>
        <v>22838.31</v>
      </c>
      <c r="EJ46" s="24">
        <f t="shared" si="55"/>
        <v>6401.18</v>
      </c>
      <c r="EK46" s="24">
        <f t="shared" si="55"/>
        <v>366737.79</v>
      </c>
      <c r="EL46" s="24">
        <f t="shared" si="55"/>
        <v>408354.73</v>
      </c>
      <c r="EM46" s="24">
        <f t="shared" si="55"/>
        <v>30901.08</v>
      </c>
      <c r="EN46" s="24">
        <f t="shared" si="55"/>
        <v>23981.96</v>
      </c>
      <c r="EO46" s="24">
        <f t="shared" si="55"/>
        <v>18409.72</v>
      </c>
      <c r="EP46" s="24">
        <f t="shared" si="55"/>
        <v>26310.17</v>
      </c>
      <c r="EQ46" s="24">
        <f t="shared" si="55"/>
        <v>16900.09</v>
      </c>
      <c r="ER46" s="24">
        <f t="shared" si="55"/>
        <v>22900.97</v>
      </c>
      <c r="ES46" s="24">
        <f t="shared" si="55"/>
        <v>110728.53</v>
      </c>
      <c r="ET46" s="24">
        <f t="shared" si="55"/>
        <v>40352.65</v>
      </c>
      <c r="EU46" s="24">
        <f t="shared" si="55"/>
        <v>22269.19</v>
      </c>
      <c r="EV46" s="24">
        <f t="shared" si="55"/>
        <v>26876.52</v>
      </c>
      <c r="EW46" s="24">
        <f t="shared" si="55"/>
        <v>35652.769999999997</v>
      </c>
      <c r="EX46" s="24">
        <f t="shared" si="55"/>
        <v>0</v>
      </c>
      <c r="EY46" s="24">
        <f t="shared" si="55"/>
        <v>19396.060000000001</v>
      </c>
      <c r="EZ46" s="24">
        <f t="shared" si="55"/>
        <v>12785.72</v>
      </c>
      <c r="FA46" s="24">
        <f t="shared" si="55"/>
        <v>8143.04</v>
      </c>
      <c r="FB46" s="24">
        <f t="shared" si="55"/>
        <v>11529.69</v>
      </c>
      <c r="FC46" s="24">
        <f t="shared" si="55"/>
        <v>175902.9</v>
      </c>
      <c r="FD46" s="24">
        <f>ROUND(FD44*$GI$47,2)</f>
        <v>35847.07</v>
      </c>
      <c r="FE46" s="24">
        <f t="shared" si="55"/>
        <v>170069.04</v>
      </c>
      <c r="FF46" s="24">
        <f t="shared" si="55"/>
        <v>40400.03</v>
      </c>
      <c r="FG46" s="24">
        <f t="shared" si="55"/>
        <v>21789.03</v>
      </c>
      <c r="FH46" s="24">
        <f t="shared" si="55"/>
        <v>23838.16</v>
      </c>
      <c r="FI46" s="24">
        <f t="shared" si="55"/>
        <v>13881.91</v>
      </c>
      <c r="FJ46" s="24">
        <f t="shared" si="55"/>
        <v>22017.48</v>
      </c>
      <c r="FK46" s="24">
        <f t="shared" si="55"/>
        <v>92570.32</v>
      </c>
      <c r="FL46" s="24">
        <f t="shared" si="55"/>
        <v>65967.960000000006</v>
      </c>
      <c r="FM46" s="24">
        <f t="shared" si="55"/>
        <v>163927.46</v>
      </c>
      <c r="FN46" s="24">
        <f t="shared" si="55"/>
        <v>248083.13</v>
      </c>
      <c r="FO46" s="24">
        <f t="shared" si="55"/>
        <v>147107.57999999999</v>
      </c>
      <c r="FP46" s="24">
        <f t="shared" si="55"/>
        <v>687328.62</v>
      </c>
      <c r="FQ46" s="24">
        <f t="shared" si="55"/>
        <v>68048.479999999996</v>
      </c>
      <c r="FR46" s="24">
        <f t="shared" si="55"/>
        <v>157998.96</v>
      </c>
      <c r="FS46" s="24">
        <f t="shared" si="55"/>
        <v>83654.84</v>
      </c>
      <c r="FT46" s="24">
        <f t="shared" si="55"/>
        <v>20350.080000000002</v>
      </c>
      <c r="FU46" s="24">
        <f t="shared" si="55"/>
        <v>18951.11</v>
      </c>
      <c r="FV46" s="24">
        <f t="shared" si="55"/>
        <v>20974.29</v>
      </c>
      <c r="FW46" s="24">
        <f t="shared" si="55"/>
        <v>47258.82</v>
      </c>
      <c r="FX46" s="24">
        <f t="shared" si="55"/>
        <v>58725.15</v>
      </c>
      <c r="FY46" s="24">
        <f t="shared" si="55"/>
        <v>23023.599999999999</v>
      </c>
      <c r="FZ46" s="24">
        <f t="shared" si="55"/>
        <v>10482.02</v>
      </c>
      <c r="GA46" s="24">
        <f t="shared" si="55"/>
        <v>246982.83</v>
      </c>
      <c r="GB46" s="24">
        <f t="shared" si="55"/>
        <v>0</v>
      </c>
      <c r="GC46" s="24">
        <f t="shared" si="55"/>
        <v>0</v>
      </c>
      <c r="GD46" s="24">
        <f t="shared" si="55"/>
        <v>0</v>
      </c>
      <c r="GE46" s="24">
        <f t="shared" si="55"/>
        <v>0</v>
      </c>
      <c r="GF46" s="24">
        <f t="shared" si="55"/>
        <v>0</v>
      </c>
      <c r="GG46" s="24">
        <f>ROUND(GG44*$GI$47,2)</f>
        <v>0</v>
      </c>
      <c r="GH46" s="19">
        <f>SUM(E46:GG46)</f>
        <v>39524870.920000002</v>
      </c>
      <c r="GI46" s="71">
        <f>60798417-GH47</f>
        <v>39524870.530000001</v>
      </c>
      <c r="GJ46" t="s">
        <v>572</v>
      </c>
    </row>
    <row r="47" spans="1:256" s="101" customFormat="1" ht="26.25">
      <c r="A47" s="96">
        <v>22</v>
      </c>
      <c r="B47" s="97" t="s">
        <v>703</v>
      </c>
      <c r="C47" s="96">
        <v>22</v>
      </c>
      <c r="D47" s="96"/>
      <c r="E47" s="98">
        <f t="shared" ref="E47:BP47" si="56">ROUND(E42*0.2,2)</f>
        <v>184361.21</v>
      </c>
      <c r="F47" s="98">
        <f t="shared" si="56"/>
        <v>741941.12</v>
      </c>
      <c r="G47" s="98">
        <f t="shared" si="56"/>
        <v>150738.42000000001</v>
      </c>
      <c r="H47" s="98">
        <f t="shared" si="56"/>
        <v>517673.84</v>
      </c>
      <c r="I47" s="98">
        <f t="shared" si="56"/>
        <v>40394.42</v>
      </c>
      <c r="J47" s="98">
        <f t="shared" si="56"/>
        <v>27910.07</v>
      </c>
      <c r="K47" s="98">
        <f t="shared" si="56"/>
        <v>213353.49</v>
      </c>
      <c r="L47" s="98">
        <f t="shared" si="56"/>
        <v>44546.239999999998</v>
      </c>
      <c r="M47" s="98">
        <f t="shared" si="56"/>
        <v>10022.16</v>
      </c>
      <c r="N47" s="98">
        <f t="shared" si="56"/>
        <v>56285</v>
      </c>
      <c r="O47" s="98">
        <f t="shared" si="56"/>
        <v>52340.49</v>
      </c>
      <c r="P47" s="98">
        <f t="shared" si="56"/>
        <v>1596751.56</v>
      </c>
      <c r="Q47" s="98">
        <f t="shared" si="56"/>
        <v>457539.43</v>
      </c>
      <c r="R47" s="98">
        <f t="shared" si="56"/>
        <v>6339.89</v>
      </c>
      <c r="S47" s="98">
        <f t="shared" si="56"/>
        <v>640571.19999999995</v>
      </c>
      <c r="T47" s="98">
        <f t="shared" si="56"/>
        <v>24958.84</v>
      </c>
      <c r="U47" s="98">
        <f t="shared" si="56"/>
        <v>60624.11</v>
      </c>
      <c r="V47" s="98">
        <f t="shared" si="56"/>
        <v>9893.5</v>
      </c>
      <c r="W47" s="98">
        <f t="shared" si="56"/>
        <v>3638.69</v>
      </c>
      <c r="X47" s="98">
        <f t="shared" si="56"/>
        <v>8595.14</v>
      </c>
      <c r="Y47" s="98">
        <f t="shared" si="56"/>
        <v>1593.28</v>
      </c>
      <c r="Z47" s="98">
        <f t="shared" si="56"/>
        <v>3203.56</v>
      </c>
      <c r="AA47" s="98">
        <f t="shared" si="56"/>
        <v>7726.68</v>
      </c>
      <c r="AB47" s="98">
        <f t="shared" si="56"/>
        <v>12546.41</v>
      </c>
      <c r="AC47" s="98">
        <f t="shared" si="56"/>
        <v>721908.22</v>
      </c>
      <c r="AD47" s="98">
        <f t="shared" si="56"/>
        <v>1168523.3</v>
      </c>
      <c r="AE47" s="98">
        <f t="shared" si="56"/>
        <v>29235.81</v>
      </c>
      <c r="AF47" s="98">
        <f t="shared" si="56"/>
        <v>17692.03</v>
      </c>
      <c r="AG47" s="98">
        <f t="shared" si="56"/>
        <v>15566.2</v>
      </c>
      <c r="AH47" s="98">
        <f t="shared" si="56"/>
        <v>9582.5499999999993</v>
      </c>
      <c r="AI47" s="98">
        <f t="shared" si="56"/>
        <v>67596.87</v>
      </c>
      <c r="AJ47" s="98">
        <f t="shared" si="56"/>
        <v>26489.37</v>
      </c>
      <c r="AK47" s="98">
        <f t="shared" si="56"/>
        <v>9521.8799999999992</v>
      </c>
      <c r="AL47" s="98">
        <f t="shared" si="56"/>
        <v>13889.25</v>
      </c>
      <c r="AM47" s="98">
        <f t="shared" si="56"/>
        <v>15429.85</v>
      </c>
      <c r="AN47" s="98">
        <f t="shared" si="56"/>
        <v>14235.1</v>
      </c>
      <c r="AO47" s="98">
        <f t="shared" si="56"/>
        <v>9632.7199999999993</v>
      </c>
      <c r="AP47" s="98">
        <f t="shared" si="56"/>
        <v>14452.64</v>
      </c>
      <c r="AQ47" s="98">
        <f t="shared" si="56"/>
        <v>84333.11</v>
      </c>
      <c r="AR47" s="98">
        <f t="shared" si="56"/>
        <v>2200955.02</v>
      </c>
      <c r="AS47" s="98">
        <f t="shared" si="56"/>
        <v>12510.1</v>
      </c>
      <c r="AT47" s="98">
        <f t="shared" si="56"/>
        <v>1779028.3</v>
      </c>
      <c r="AU47" s="98">
        <f t="shared" si="56"/>
        <v>234649.29</v>
      </c>
      <c r="AV47" s="98">
        <f t="shared" si="56"/>
        <v>76903.55</v>
      </c>
      <c r="AW47" s="98">
        <f t="shared" si="56"/>
        <v>17709.29</v>
      </c>
      <c r="AX47" s="98">
        <f t="shared" si="56"/>
        <v>20945.419999999998</v>
      </c>
      <c r="AY47" s="98">
        <f t="shared" si="56"/>
        <v>8842.41</v>
      </c>
      <c r="AZ47" s="98">
        <f t="shared" si="56"/>
        <v>4493.32</v>
      </c>
      <c r="BA47" s="98">
        <f t="shared" si="56"/>
        <v>31671.360000000001</v>
      </c>
      <c r="BB47" s="98">
        <f t="shared" si="56"/>
        <v>246191.02</v>
      </c>
      <c r="BC47" s="98">
        <f t="shared" si="56"/>
        <v>287694.58</v>
      </c>
      <c r="BD47" s="98">
        <f t="shared" si="56"/>
        <v>254773.43</v>
      </c>
      <c r="BE47" s="98">
        <f t="shared" si="56"/>
        <v>421987.88</v>
      </c>
      <c r="BF47" s="98">
        <f t="shared" si="56"/>
        <v>21161.53</v>
      </c>
      <c r="BG47" s="98">
        <f t="shared" si="56"/>
        <v>41746.06</v>
      </c>
      <c r="BH47" s="98">
        <f t="shared" si="56"/>
        <v>606086.81000000006</v>
      </c>
      <c r="BI47" s="98">
        <f t="shared" si="56"/>
        <v>60765.279999999999</v>
      </c>
      <c r="BJ47" s="98">
        <f t="shared" si="56"/>
        <v>30459.96</v>
      </c>
      <c r="BK47" s="98">
        <f t="shared" si="56"/>
        <v>34299.33</v>
      </c>
      <c r="BL47" s="98">
        <f t="shared" si="56"/>
        <v>194125.65</v>
      </c>
      <c r="BM47" s="98">
        <f t="shared" si="56"/>
        <v>342277.14</v>
      </c>
      <c r="BN47" s="98">
        <f t="shared" si="56"/>
        <v>9826.51</v>
      </c>
      <c r="BO47" s="98">
        <f t="shared" si="56"/>
        <v>20276.72</v>
      </c>
      <c r="BP47" s="98">
        <f t="shared" si="56"/>
        <v>53623.43</v>
      </c>
      <c r="BQ47" s="98">
        <f t="shared" ref="BQ47:EB47" si="57">ROUND(BQ42*0.2,2)</f>
        <v>61736.03</v>
      </c>
      <c r="BR47" s="98">
        <f t="shared" si="57"/>
        <v>16715.59</v>
      </c>
      <c r="BS47" s="98">
        <f t="shared" si="57"/>
        <v>127242.28</v>
      </c>
      <c r="BT47" s="98">
        <f t="shared" si="57"/>
        <v>106974.69</v>
      </c>
      <c r="BU47" s="98">
        <f t="shared" si="57"/>
        <v>21673.14</v>
      </c>
      <c r="BV47" s="98">
        <f t="shared" si="57"/>
        <v>18609.57</v>
      </c>
      <c r="BW47" s="98">
        <f t="shared" si="57"/>
        <v>21004.76</v>
      </c>
      <c r="BX47" s="98">
        <f t="shared" si="57"/>
        <v>34678.54</v>
      </c>
      <c r="BY47" s="98">
        <f t="shared" si="57"/>
        <v>55382.37</v>
      </c>
      <c r="BZ47" s="98">
        <f t="shared" si="57"/>
        <v>414.04</v>
      </c>
      <c r="CA47" s="98">
        <f t="shared" si="57"/>
        <v>22031.65</v>
      </c>
      <c r="CB47" s="98">
        <f t="shared" si="57"/>
        <v>2790.73</v>
      </c>
      <c r="CC47" s="98">
        <f t="shared" si="57"/>
        <v>9061.82</v>
      </c>
      <c r="CD47" s="98">
        <f t="shared" si="57"/>
        <v>1766176.02</v>
      </c>
      <c r="CE47" s="98">
        <f t="shared" si="57"/>
        <v>9149.48</v>
      </c>
      <c r="CF47" s="98">
        <f t="shared" si="57"/>
        <v>5779.28</v>
      </c>
      <c r="CG47" s="98">
        <f t="shared" si="57"/>
        <v>14794.23</v>
      </c>
      <c r="CH47" s="98">
        <f t="shared" si="57"/>
        <v>11114.73</v>
      </c>
      <c r="CI47" s="98">
        <f t="shared" si="57"/>
        <v>7657.59</v>
      </c>
      <c r="CJ47" s="98">
        <f t="shared" si="57"/>
        <v>3767.11</v>
      </c>
      <c r="CK47" s="98">
        <f t="shared" si="57"/>
        <v>15370.97</v>
      </c>
      <c r="CL47" s="98">
        <f t="shared" si="57"/>
        <v>30935.43</v>
      </c>
      <c r="CM47" s="98">
        <f t="shared" si="57"/>
        <v>145816.47</v>
      </c>
      <c r="CN47" s="98">
        <f t="shared" si="57"/>
        <v>52239.53</v>
      </c>
      <c r="CO47" s="98">
        <f t="shared" si="57"/>
        <v>39156.99</v>
      </c>
      <c r="CP47" s="98">
        <f t="shared" si="57"/>
        <v>676833.18</v>
      </c>
      <c r="CQ47" s="98">
        <f t="shared" si="57"/>
        <v>389016.41</v>
      </c>
      <c r="CR47" s="98">
        <f t="shared" si="57"/>
        <v>27983.07</v>
      </c>
      <c r="CS47" s="98">
        <f t="shared" si="57"/>
        <v>24518.86</v>
      </c>
      <c r="CT47" s="98">
        <f t="shared" si="57"/>
        <v>16648.849999999999</v>
      </c>
      <c r="CU47" s="98">
        <f t="shared" si="57"/>
        <v>14865.63</v>
      </c>
      <c r="CV47" s="98">
        <f t="shared" si="57"/>
        <v>5715.43</v>
      </c>
      <c r="CW47" s="98">
        <f t="shared" si="57"/>
        <v>5986.93</v>
      </c>
      <c r="CX47" s="98">
        <f t="shared" si="57"/>
        <v>5403.36</v>
      </c>
      <c r="CY47" s="98">
        <f t="shared" si="57"/>
        <v>9163.8799999999992</v>
      </c>
      <c r="CZ47" s="98">
        <f t="shared" si="57"/>
        <v>16521.150000000001</v>
      </c>
      <c r="DA47" s="98">
        <f t="shared" si="57"/>
        <v>9769.89</v>
      </c>
      <c r="DB47" s="98">
        <f t="shared" si="57"/>
        <v>45027.79</v>
      </c>
      <c r="DC47" s="98">
        <f t="shared" si="57"/>
        <v>9555.77</v>
      </c>
      <c r="DD47" s="98">
        <f t="shared" si="57"/>
        <v>10152.41</v>
      </c>
      <c r="DE47" s="98">
        <f t="shared" si="57"/>
        <v>12994.79</v>
      </c>
      <c r="DF47" s="98">
        <f t="shared" si="57"/>
        <v>2636.15</v>
      </c>
      <c r="DG47" s="98">
        <f t="shared" si="57"/>
        <v>7316.25</v>
      </c>
      <c r="DH47" s="98">
        <f t="shared" si="57"/>
        <v>506487.23</v>
      </c>
      <c r="DI47" s="98">
        <f t="shared" si="57"/>
        <v>6167.16</v>
      </c>
      <c r="DJ47" s="98">
        <f t="shared" si="57"/>
        <v>58911.63</v>
      </c>
      <c r="DK47" s="98">
        <f t="shared" si="57"/>
        <v>87120.42</v>
      </c>
      <c r="DL47" s="98">
        <f t="shared" si="57"/>
        <v>18844.89</v>
      </c>
      <c r="DM47" s="98">
        <f t="shared" si="57"/>
        <v>7704.04</v>
      </c>
      <c r="DN47" s="98">
        <f t="shared" si="57"/>
        <v>121835.48</v>
      </c>
      <c r="DO47" s="98">
        <f t="shared" si="57"/>
        <v>22703.55</v>
      </c>
      <c r="DP47" s="98">
        <f t="shared" si="57"/>
        <v>31480.31</v>
      </c>
      <c r="DQ47" s="98">
        <f t="shared" si="57"/>
        <v>58465.32</v>
      </c>
      <c r="DR47" s="98">
        <f t="shared" si="57"/>
        <v>9919.2900000000009</v>
      </c>
      <c r="DS47" s="98">
        <f t="shared" si="57"/>
        <v>19794.509999999998</v>
      </c>
      <c r="DT47" s="98">
        <f t="shared" si="57"/>
        <v>18530.48</v>
      </c>
      <c r="DU47" s="98">
        <f t="shared" si="57"/>
        <v>12459.09</v>
      </c>
      <c r="DV47" s="98">
        <f t="shared" si="57"/>
        <v>2256.37</v>
      </c>
      <c r="DW47" s="98">
        <f t="shared" si="57"/>
        <v>12300.38</v>
      </c>
      <c r="DX47" s="98">
        <f t="shared" si="57"/>
        <v>4225.01</v>
      </c>
      <c r="DY47" s="98">
        <f t="shared" si="57"/>
        <v>4334.9799999999996</v>
      </c>
      <c r="DZ47" s="98">
        <f t="shared" si="57"/>
        <v>1833.7</v>
      </c>
      <c r="EA47" s="98">
        <f t="shared" si="57"/>
        <v>13916.42</v>
      </c>
      <c r="EB47" s="98">
        <f t="shared" si="57"/>
        <v>49591.98</v>
      </c>
      <c r="EC47" s="98">
        <f t="shared" ref="EC47:GF47" si="58">ROUND(EC42*0.2,2)</f>
        <v>18484.060000000001</v>
      </c>
      <c r="ED47" s="98">
        <f t="shared" si="58"/>
        <v>19621.189999999999</v>
      </c>
      <c r="EE47" s="98">
        <f t="shared" si="58"/>
        <v>10367.35</v>
      </c>
      <c r="EF47" s="98">
        <f t="shared" si="58"/>
        <v>45628.74</v>
      </c>
      <c r="EG47" s="98">
        <f t="shared" si="58"/>
        <v>6041.7</v>
      </c>
      <c r="EH47" s="98">
        <f t="shared" si="58"/>
        <v>13684.16</v>
      </c>
      <c r="EI47" s="98">
        <f t="shared" si="58"/>
        <v>12019.43</v>
      </c>
      <c r="EJ47" s="98">
        <f t="shared" si="58"/>
        <v>3746.57</v>
      </c>
      <c r="EK47" s="98">
        <f t="shared" si="58"/>
        <v>201565.72</v>
      </c>
      <c r="EL47" s="98">
        <f t="shared" si="58"/>
        <v>219824.11</v>
      </c>
      <c r="EM47" s="98">
        <f t="shared" si="58"/>
        <v>16634.560000000001</v>
      </c>
      <c r="EN47" s="98">
        <f t="shared" si="58"/>
        <v>12909.89</v>
      </c>
      <c r="EO47" s="98">
        <f t="shared" si="58"/>
        <v>10769.09</v>
      </c>
      <c r="EP47" s="98">
        <f t="shared" si="58"/>
        <v>14086.99</v>
      </c>
      <c r="EQ47" s="98">
        <f t="shared" si="58"/>
        <v>9097.6</v>
      </c>
      <c r="ER47" s="98">
        <f t="shared" si="58"/>
        <v>12327.97</v>
      </c>
      <c r="ES47" s="98">
        <f t="shared" si="58"/>
        <v>59308.37</v>
      </c>
      <c r="ET47" s="98">
        <f t="shared" si="58"/>
        <v>21722.5</v>
      </c>
      <c r="EU47" s="98">
        <f t="shared" si="58"/>
        <v>11987.87</v>
      </c>
      <c r="EV47" s="98">
        <f t="shared" si="58"/>
        <v>14198.93</v>
      </c>
      <c r="EW47" s="98">
        <f t="shared" si="58"/>
        <v>19192.48</v>
      </c>
      <c r="EX47" s="98">
        <f t="shared" si="58"/>
        <v>0</v>
      </c>
      <c r="EY47" s="98">
        <f t="shared" si="58"/>
        <v>10441.219999999999</v>
      </c>
      <c r="EZ47" s="98">
        <f t="shared" si="58"/>
        <v>6882.76</v>
      </c>
      <c r="FA47" s="98">
        <f t="shared" si="58"/>
        <v>4383.53</v>
      </c>
      <c r="FB47" s="98">
        <f t="shared" si="58"/>
        <v>6054.05</v>
      </c>
      <c r="FC47" s="98">
        <f t="shared" si="58"/>
        <v>95010.42</v>
      </c>
      <c r="FD47" s="98">
        <f>ROUND(FD42*0.2,2)</f>
        <v>19141.46</v>
      </c>
      <c r="FE47" s="98">
        <f t="shared" si="58"/>
        <v>91550.98</v>
      </c>
      <c r="FF47" s="98">
        <f t="shared" si="58"/>
        <v>21451.35</v>
      </c>
      <c r="FG47" s="98">
        <f t="shared" si="58"/>
        <v>11378.46</v>
      </c>
      <c r="FH47" s="98">
        <f t="shared" si="58"/>
        <v>12832.48</v>
      </c>
      <c r="FI47" s="98">
        <f t="shared" si="58"/>
        <v>7472.86</v>
      </c>
      <c r="FJ47" s="98">
        <f t="shared" si="58"/>
        <v>11852.37</v>
      </c>
      <c r="FK47" s="98">
        <f t="shared" si="58"/>
        <v>49832.14</v>
      </c>
      <c r="FL47" s="98">
        <f t="shared" si="58"/>
        <v>34403.230000000003</v>
      </c>
      <c r="FM47" s="98">
        <f t="shared" si="58"/>
        <v>88244.86</v>
      </c>
      <c r="FN47" s="98">
        <f t="shared" si="58"/>
        <v>132470.13</v>
      </c>
      <c r="FO47" s="98">
        <f t="shared" si="58"/>
        <v>79190.45</v>
      </c>
      <c r="FP47" s="98">
        <f t="shared" si="58"/>
        <v>370000.37</v>
      </c>
      <c r="FQ47" s="98">
        <f t="shared" si="58"/>
        <v>37537</v>
      </c>
      <c r="FR47" s="98">
        <f t="shared" si="58"/>
        <v>81128.37</v>
      </c>
      <c r="FS47" s="98">
        <f t="shared" si="58"/>
        <v>44435.79</v>
      </c>
      <c r="FT47" s="98">
        <f t="shared" si="58"/>
        <v>10954.79</v>
      </c>
      <c r="FU47" s="98">
        <f t="shared" si="58"/>
        <v>10671.41</v>
      </c>
      <c r="FV47" s="98">
        <f t="shared" si="58"/>
        <v>11189.08</v>
      </c>
      <c r="FW47" s="98">
        <f t="shared" si="58"/>
        <v>26036.639999999999</v>
      </c>
      <c r="FX47" s="98">
        <f t="shared" si="58"/>
        <v>31791.82</v>
      </c>
      <c r="FY47" s="98">
        <f t="shared" si="58"/>
        <v>13309.57</v>
      </c>
      <c r="FZ47" s="98">
        <f t="shared" si="58"/>
        <v>5658.03</v>
      </c>
      <c r="GA47" s="98">
        <f t="shared" si="58"/>
        <v>131115.45000000001</v>
      </c>
      <c r="GB47" s="98">
        <f t="shared" si="58"/>
        <v>0</v>
      </c>
      <c r="GC47" s="98">
        <f t="shared" si="58"/>
        <v>0</v>
      </c>
      <c r="GD47" s="98">
        <f t="shared" si="58"/>
        <v>0</v>
      </c>
      <c r="GE47" s="98">
        <f t="shared" si="58"/>
        <v>0</v>
      </c>
      <c r="GF47" s="98">
        <f t="shared" si="58"/>
        <v>0</v>
      </c>
      <c r="GG47" s="98">
        <f>ROUND(GG42*0.2,2)</f>
        <v>0</v>
      </c>
      <c r="GH47" s="99">
        <f>SUM(E47:GG47)</f>
        <v>21273546.470000003</v>
      </c>
      <c r="GI47" s="100">
        <f>ROUND(+GI46/GH44,8)</f>
        <v>0.46441075999999998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59">IF(E2="0880",1500000,0)</f>
        <v>0</v>
      </c>
      <c r="F48" s="24">
        <f t="shared" si="59"/>
        <v>0</v>
      </c>
      <c r="G48" s="24">
        <f t="shared" si="59"/>
        <v>0</v>
      </c>
      <c r="H48" s="24">
        <f t="shared" si="59"/>
        <v>0</v>
      </c>
      <c r="I48" s="24">
        <f t="shared" si="59"/>
        <v>0</v>
      </c>
      <c r="J48" s="24">
        <f t="shared" si="59"/>
        <v>0</v>
      </c>
      <c r="K48" s="24">
        <f t="shared" si="59"/>
        <v>0</v>
      </c>
      <c r="L48" s="24">
        <f t="shared" si="59"/>
        <v>0</v>
      </c>
      <c r="M48" s="24">
        <f t="shared" si="59"/>
        <v>0</v>
      </c>
      <c r="N48" s="24">
        <f t="shared" si="59"/>
        <v>0</v>
      </c>
      <c r="O48" s="24">
        <f t="shared" si="59"/>
        <v>0</v>
      </c>
      <c r="P48" s="24">
        <f t="shared" si="59"/>
        <v>0</v>
      </c>
      <c r="Q48" s="24">
        <f t="shared" si="59"/>
        <v>0</v>
      </c>
      <c r="R48" s="24">
        <f t="shared" si="59"/>
        <v>0</v>
      </c>
      <c r="S48" s="24">
        <f t="shared" si="59"/>
        <v>0</v>
      </c>
      <c r="T48" s="24">
        <f t="shared" si="59"/>
        <v>0</v>
      </c>
      <c r="U48" s="24">
        <f t="shared" si="59"/>
        <v>0</v>
      </c>
      <c r="V48" s="24">
        <f t="shared" si="59"/>
        <v>0</v>
      </c>
      <c r="W48" s="24">
        <f t="shared" si="59"/>
        <v>0</v>
      </c>
      <c r="X48" s="24">
        <f t="shared" si="59"/>
        <v>0</v>
      </c>
      <c r="Y48" s="24">
        <f t="shared" si="59"/>
        <v>0</v>
      </c>
      <c r="Z48" s="24">
        <f t="shared" si="59"/>
        <v>0</v>
      </c>
      <c r="AA48" s="24">
        <f t="shared" si="59"/>
        <v>0</v>
      </c>
      <c r="AB48" s="24">
        <f t="shared" si="59"/>
        <v>0</v>
      </c>
      <c r="AC48" s="24">
        <f t="shared" si="59"/>
        <v>0</v>
      </c>
      <c r="AD48" s="24">
        <f t="shared" si="59"/>
        <v>0</v>
      </c>
      <c r="AE48" s="24">
        <f t="shared" si="59"/>
        <v>0</v>
      </c>
      <c r="AF48" s="24">
        <f t="shared" si="59"/>
        <v>0</v>
      </c>
      <c r="AG48" s="24">
        <f t="shared" si="59"/>
        <v>0</v>
      </c>
      <c r="AH48" s="24">
        <f t="shared" si="59"/>
        <v>0</v>
      </c>
      <c r="AI48" s="24">
        <f t="shared" si="59"/>
        <v>0</v>
      </c>
      <c r="AJ48" s="24">
        <f t="shared" si="59"/>
        <v>0</v>
      </c>
      <c r="AK48" s="24">
        <f t="shared" si="59"/>
        <v>0</v>
      </c>
      <c r="AL48" s="24">
        <f t="shared" si="59"/>
        <v>0</v>
      </c>
      <c r="AM48" s="24">
        <f t="shared" si="59"/>
        <v>0</v>
      </c>
      <c r="AN48" s="24">
        <f t="shared" si="59"/>
        <v>0</v>
      </c>
      <c r="AO48" s="24">
        <f t="shared" si="59"/>
        <v>0</v>
      </c>
      <c r="AP48" s="24">
        <f t="shared" si="59"/>
        <v>0</v>
      </c>
      <c r="AQ48" s="24">
        <f t="shared" si="59"/>
        <v>0</v>
      </c>
      <c r="AR48" s="24">
        <v>0</v>
      </c>
      <c r="AS48" s="24">
        <f t="shared" ref="AS48:DD48" si="60">IF(AS2="0880",1500000,0)</f>
        <v>0</v>
      </c>
      <c r="AT48" s="24">
        <f t="shared" si="60"/>
        <v>0</v>
      </c>
      <c r="AU48" s="24">
        <f t="shared" si="60"/>
        <v>0</v>
      </c>
      <c r="AV48" s="24">
        <f t="shared" si="60"/>
        <v>0</v>
      </c>
      <c r="AW48" s="24">
        <f t="shared" si="60"/>
        <v>0</v>
      </c>
      <c r="AX48" s="24">
        <f t="shared" si="60"/>
        <v>0</v>
      </c>
      <c r="AY48" s="24">
        <f t="shared" si="60"/>
        <v>0</v>
      </c>
      <c r="AZ48" s="24">
        <f t="shared" si="60"/>
        <v>0</v>
      </c>
      <c r="BA48" s="24">
        <f t="shared" si="60"/>
        <v>0</v>
      </c>
      <c r="BB48" s="24">
        <f t="shared" si="60"/>
        <v>0</v>
      </c>
      <c r="BC48" s="24">
        <f t="shared" si="60"/>
        <v>0</v>
      </c>
      <c r="BD48" s="24">
        <f t="shared" si="60"/>
        <v>0</v>
      </c>
      <c r="BE48" s="24">
        <f t="shared" si="60"/>
        <v>0</v>
      </c>
      <c r="BF48" s="24">
        <f t="shared" si="60"/>
        <v>0</v>
      </c>
      <c r="BG48" s="24">
        <f t="shared" si="60"/>
        <v>0</v>
      </c>
      <c r="BH48" s="24">
        <f t="shared" si="60"/>
        <v>0</v>
      </c>
      <c r="BI48" s="24">
        <f t="shared" si="60"/>
        <v>0</v>
      </c>
      <c r="BJ48" s="24">
        <f t="shared" si="60"/>
        <v>0</v>
      </c>
      <c r="BK48" s="24">
        <f t="shared" si="60"/>
        <v>0</v>
      </c>
      <c r="BL48" s="24">
        <f t="shared" si="60"/>
        <v>0</v>
      </c>
      <c r="BM48" s="24">
        <f t="shared" si="60"/>
        <v>0</v>
      </c>
      <c r="BN48" s="24">
        <f t="shared" si="60"/>
        <v>0</v>
      </c>
      <c r="BO48" s="24">
        <f t="shared" si="60"/>
        <v>0</v>
      </c>
      <c r="BP48" s="24">
        <f t="shared" si="60"/>
        <v>0</v>
      </c>
      <c r="BQ48" s="24">
        <f t="shared" si="60"/>
        <v>0</v>
      </c>
      <c r="BR48" s="24">
        <f t="shared" si="60"/>
        <v>0</v>
      </c>
      <c r="BS48" s="24">
        <f t="shared" si="60"/>
        <v>0</v>
      </c>
      <c r="BT48" s="24">
        <f t="shared" si="60"/>
        <v>0</v>
      </c>
      <c r="BU48" s="24">
        <f t="shared" si="60"/>
        <v>0</v>
      </c>
      <c r="BV48" s="24">
        <f t="shared" si="60"/>
        <v>0</v>
      </c>
      <c r="BW48" s="24">
        <f t="shared" si="60"/>
        <v>0</v>
      </c>
      <c r="BX48" s="24">
        <f t="shared" si="60"/>
        <v>0</v>
      </c>
      <c r="BY48" s="24">
        <f t="shared" si="60"/>
        <v>0</v>
      </c>
      <c r="BZ48" s="24">
        <f t="shared" si="60"/>
        <v>0</v>
      </c>
      <c r="CA48" s="24">
        <f t="shared" si="60"/>
        <v>0</v>
      </c>
      <c r="CB48" s="24">
        <f t="shared" si="60"/>
        <v>0</v>
      </c>
      <c r="CC48" s="24">
        <f t="shared" si="60"/>
        <v>0</v>
      </c>
      <c r="CD48" s="24">
        <f t="shared" si="60"/>
        <v>0</v>
      </c>
      <c r="CE48" s="24">
        <f t="shared" si="60"/>
        <v>0</v>
      </c>
      <c r="CF48" s="24">
        <f t="shared" si="60"/>
        <v>0</v>
      </c>
      <c r="CG48" s="24">
        <f t="shared" si="60"/>
        <v>0</v>
      </c>
      <c r="CH48" s="24">
        <f t="shared" si="60"/>
        <v>0</v>
      </c>
      <c r="CI48" s="24">
        <f t="shared" si="60"/>
        <v>0</v>
      </c>
      <c r="CJ48" s="24">
        <f t="shared" si="60"/>
        <v>0</v>
      </c>
      <c r="CK48" s="24">
        <f t="shared" si="60"/>
        <v>0</v>
      </c>
      <c r="CL48" s="24">
        <f t="shared" si="60"/>
        <v>0</v>
      </c>
      <c r="CM48" s="24">
        <f t="shared" si="60"/>
        <v>0</v>
      </c>
      <c r="CN48" s="24">
        <f t="shared" si="60"/>
        <v>0</v>
      </c>
      <c r="CO48" s="24">
        <f t="shared" si="60"/>
        <v>0</v>
      </c>
      <c r="CP48" s="24">
        <f t="shared" si="60"/>
        <v>0</v>
      </c>
      <c r="CQ48" s="24">
        <f t="shared" si="60"/>
        <v>0</v>
      </c>
      <c r="CR48" s="24">
        <f t="shared" si="60"/>
        <v>0</v>
      </c>
      <c r="CS48" s="24">
        <f t="shared" si="60"/>
        <v>0</v>
      </c>
      <c r="CT48" s="24">
        <f t="shared" si="60"/>
        <v>0</v>
      </c>
      <c r="CU48" s="24">
        <f t="shared" si="60"/>
        <v>0</v>
      </c>
      <c r="CV48" s="24">
        <f t="shared" si="60"/>
        <v>0</v>
      </c>
      <c r="CW48" s="24">
        <f t="shared" si="60"/>
        <v>0</v>
      </c>
      <c r="CX48" s="24">
        <f t="shared" si="60"/>
        <v>0</v>
      </c>
      <c r="CY48" s="24">
        <f t="shared" si="60"/>
        <v>0</v>
      </c>
      <c r="CZ48" s="24">
        <f t="shared" si="60"/>
        <v>0</v>
      </c>
      <c r="DA48" s="24">
        <f t="shared" si="60"/>
        <v>0</v>
      </c>
      <c r="DB48" s="24">
        <f t="shared" si="60"/>
        <v>0</v>
      </c>
      <c r="DC48" s="24">
        <f t="shared" si="60"/>
        <v>0</v>
      </c>
      <c r="DD48" s="24">
        <f t="shared" si="60"/>
        <v>0</v>
      </c>
      <c r="DE48" s="24">
        <f t="shared" ref="DE48:FP48" si="61">IF(DE2="0880",1500000,0)</f>
        <v>0</v>
      </c>
      <c r="DF48" s="24">
        <f t="shared" si="61"/>
        <v>0</v>
      </c>
      <c r="DG48" s="24">
        <f t="shared" si="61"/>
        <v>0</v>
      </c>
      <c r="DH48" s="24">
        <f t="shared" si="61"/>
        <v>0</v>
      </c>
      <c r="DI48" s="24">
        <f t="shared" si="61"/>
        <v>0</v>
      </c>
      <c r="DJ48" s="24">
        <f t="shared" si="61"/>
        <v>0</v>
      </c>
      <c r="DK48" s="24">
        <f t="shared" si="61"/>
        <v>0</v>
      </c>
      <c r="DL48" s="24">
        <f t="shared" si="61"/>
        <v>0</v>
      </c>
      <c r="DM48" s="24">
        <f t="shared" si="61"/>
        <v>0</v>
      </c>
      <c r="DN48" s="24">
        <f t="shared" si="61"/>
        <v>0</v>
      </c>
      <c r="DO48" s="24">
        <f t="shared" si="61"/>
        <v>0</v>
      </c>
      <c r="DP48" s="24">
        <f t="shared" si="61"/>
        <v>0</v>
      </c>
      <c r="DQ48" s="24">
        <f t="shared" si="61"/>
        <v>0</v>
      </c>
      <c r="DR48" s="24">
        <f t="shared" si="61"/>
        <v>0</v>
      </c>
      <c r="DS48" s="24">
        <f t="shared" si="61"/>
        <v>0</v>
      </c>
      <c r="DT48" s="24">
        <f t="shared" si="61"/>
        <v>0</v>
      </c>
      <c r="DU48" s="24">
        <f t="shared" si="61"/>
        <v>0</v>
      </c>
      <c r="DV48" s="24">
        <f t="shared" si="61"/>
        <v>0</v>
      </c>
      <c r="DW48" s="24">
        <f t="shared" si="61"/>
        <v>0</v>
      </c>
      <c r="DX48" s="24">
        <f t="shared" si="61"/>
        <v>0</v>
      </c>
      <c r="DY48" s="24">
        <f t="shared" si="61"/>
        <v>0</v>
      </c>
      <c r="DZ48" s="24">
        <f t="shared" si="61"/>
        <v>0</v>
      </c>
      <c r="EA48" s="24">
        <f t="shared" si="61"/>
        <v>0</v>
      </c>
      <c r="EB48" s="24">
        <f t="shared" si="61"/>
        <v>0</v>
      </c>
      <c r="EC48" s="24">
        <f t="shared" si="61"/>
        <v>0</v>
      </c>
      <c r="ED48" s="24">
        <f t="shared" si="61"/>
        <v>0</v>
      </c>
      <c r="EE48" s="24">
        <f t="shared" si="61"/>
        <v>0</v>
      </c>
      <c r="EF48" s="24">
        <f t="shared" si="61"/>
        <v>0</v>
      </c>
      <c r="EG48" s="24">
        <f t="shared" si="61"/>
        <v>0</v>
      </c>
      <c r="EH48" s="24">
        <f t="shared" si="61"/>
        <v>0</v>
      </c>
      <c r="EI48" s="24">
        <f t="shared" si="61"/>
        <v>0</v>
      </c>
      <c r="EJ48" s="24">
        <f t="shared" si="61"/>
        <v>0</v>
      </c>
      <c r="EK48" s="24">
        <f t="shared" si="61"/>
        <v>0</v>
      </c>
      <c r="EL48" s="24">
        <f t="shared" si="61"/>
        <v>0</v>
      </c>
      <c r="EM48" s="24">
        <f t="shared" si="61"/>
        <v>0</v>
      </c>
      <c r="EN48" s="24">
        <f t="shared" si="61"/>
        <v>0</v>
      </c>
      <c r="EO48" s="24">
        <f t="shared" si="61"/>
        <v>0</v>
      </c>
      <c r="EP48" s="24">
        <f t="shared" si="61"/>
        <v>0</v>
      </c>
      <c r="EQ48" s="24">
        <f t="shared" si="61"/>
        <v>0</v>
      </c>
      <c r="ER48" s="24">
        <f t="shared" si="61"/>
        <v>0</v>
      </c>
      <c r="ES48" s="24">
        <f t="shared" si="61"/>
        <v>0</v>
      </c>
      <c r="ET48" s="24">
        <f t="shared" si="61"/>
        <v>0</v>
      </c>
      <c r="EU48" s="24">
        <f t="shared" si="61"/>
        <v>0</v>
      </c>
      <c r="EV48" s="24">
        <f t="shared" si="61"/>
        <v>0</v>
      </c>
      <c r="EW48" s="24">
        <f t="shared" si="61"/>
        <v>0</v>
      </c>
      <c r="EX48" s="24">
        <f t="shared" si="61"/>
        <v>0</v>
      </c>
      <c r="EY48" s="24">
        <f t="shared" si="61"/>
        <v>0</v>
      </c>
      <c r="EZ48" s="24">
        <f t="shared" si="61"/>
        <v>0</v>
      </c>
      <c r="FA48" s="24">
        <f t="shared" si="61"/>
        <v>0</v>
      </c>
      <c r="FB48" s="24">
        <f t="shared" si="61"/>
        <v>0</v>
      </c>
      <c r="FC48" s="24">
        <f t="shared" si="61"/>
        <v>0</v>
      </c>
      <c r="FD48" s="24">
        <f t="shared" si="61"/>
        <v>0</v>
      </c>
      <c r="FE48" s="24">
        <f t="shared" si="61"/>
        <v>0</v>
      </c>
      <c r="FF48" s="24">
        <f t="shared" si="61"/>
        <v>0</v>
      </c>
      <c r="FG48" s="24">
        <f t="shared" si="61"/>
        <v>0</v>
      </c>
      <c r="FH48" s="24">
        <f t="shared" si="61"/>
        <v>0</v>
      </c>
      <c r="FI48" s="24">
        <f t="shared" si="61"/>
        <v>0</v>
      </c>
      <c r="FJ48" s="24">
        <f t="shared" si="61"/>
        <v>0</v>
      </c>
      <c r="FK48" s="24">
        <f t="shared" si="61"/>
        <v>0</v>
      </c>
      <c r="FL48" s="24">
        <f t="shared" si="61"/>
        <v>0</v>
      </c>
      <c r="FM48" s="24">
        <f t="shared" si="61"/>
        <v>0</v>
      </c>
      <c r="FN48" s="24">
        <f t="shared" si="61"/>
        <v>0</v>
      </c>
      <c r="FO48" s="24">
        <f t="shared" si="61"/>
        <v>0</v>
      </c>
      <c r="FP48" s="24">
        <f t="shared" si="61"/>
        <v>0</v>
      </c>
      <c r="FQ48" s="24">
        <f t="shared" ref="FQ48:GH48" si="62">IF(FQ2="0880",1500000,0)</f>
        <v>0</v>
      </c>
      <c r="FR48" s="24">
        <f t="shared" si="62"/>
        <v>0</v>
      </c>
      <c r="FS48" s="24">
        <f t="shared" si="62"/>
        <v>0</v>
      </c>
      <c r="FT48" s="24">
        <f t="shared" si="62"/>
        <v>0</v>
      </c>
      <c r="FU48" s="24">
        <f t="shared" si="62"/>
        <v>0</v>
      </c>
      <c r="FV48" s="24">
        <f t="shared" si="62"/>
        <v>0</v>
      </c>
      <c r="FW48" s="24">
        <f t="shared" si="62"/>
        <v>0</v>
      </c>
      <c r="FX48" s="24">
        <f t="shared" si="62"/>
        <v>0</v>
      </c>
      <c r="FY48" s="24">
        <f t="shared" si="62"/>
        <v>0</v>
      </c>
      <c r="FZ48" s="24">
        <f t="shared" si="62"/>
        <v>0</v>
      </c>
      <c r="GA48" s="24">
        <f t="shared" si="62"/>
        <v>0</v>
      </c>
      <c r="GB48" s="24">
        <f t="shared" si="62"/>
        <v>0</v>
      </c>
      <c r="GC48" s="24">
        <f t="shared" si="62"/>
        <v>0</v>
      </c>
      <c r="GD48" s="24">
        <f t="shared" si="62"/>
        <v>0</v>
      </c>
      <c r="GE48" s="24">
        <f t="shared" si="62"/>
        <v>0</v>
      </c>
      <c r="GF48" s="24">
        <f t="shared" si="62"/>
        <v>0</v>
      </c>
      <c r="GG48" s="24">
        <f>IF(GG2="0880",1500000,0)</f>
        <v>0</v>
      </c>
      <c r="GH48" s="24">
        <f t="shared" si="62"/>
        <v>0</v>
      </c>
      <c r="GI48" s="73">
        <f>60798417-SUM(E49:GG49)</f>
        <v>-0.39000001549720764</v>
      </c>
      <c r="GJ48" t="s">
        <v>575</v>
      </c>
    </row>
    <row r="49" spans="1:256" s="80" customFormat="1" ht="26.25">
      <c r="A49" s="74">
        <v>24</v>
      </c>
      <c r="B49" s="75" t="s">
        <v>704</v>
      </c>
      <c r="C49" s="74">
        <v>24</v>
      </c>
      <c r="D49" s="74"/>
      <c r="E49" s="76">
        <f t="shared" ref="E49:BP49" si="63">+E46+E47+E48</f>
        <v>517269.67999999993</v>
      </c>
      <c r="F49" s="76">
        <f t="shared" si="63"/>
        <v>2120202.88</v>
      </c>
      <c r="G49" s="76">
        <f t="shared" si="63"/>
        <v>430282.19000000006</v>
      </c>
      <c r="H49" s="76">
        <f t="shared" si="63"/>
        <v>1480940.18</v>
      </c>
      <c r="I49" s="76">
        <f t="shared" si="63"/>
        <v>116283.58</v>
      </c>
      <c r="J49" s="76">
        <f t="shared" si="63"/>
        <v>80566.929999999993</v>
      </c>
      <c r="K49" s="76">
        <f t="shared" si="63"/>
        <v>606662.89</v>
      </c>
      <c r="L49" s="76">
        <f t="shared" si="63"/>
        <v>127297.26000000001</v>
      </c>
      <c r="M49" s="76">
        <f t="shared" si="63"/>
        <v>28523.72</v>
      </c>
      <c r="N49" s="76">
        <f t="shared" si="63"/>
        <v>160842.44</v>
      </c>
      <c r="O49" s="76">
        <f t="shared" si="63"/>
        <v>146299.24</v>
      </c>
      <c r="P49" s="76">
        <f t="shared" si="63"/>
        <v>4562945.9800000004</v>
      </c>
      <c r="Q49" s="76">
        <f t="shared" si="63"/>
        <v>1307484.3699999999</v>
      </c>
      <c r="R49" s="76">
        <f t="shared" si="63"/>
        <v>18117.13</v>
      </c>
      <c r="S49" s="76">
        <f t="shared" si="63"/>
        <v>1830523.82</v>
      </c>
      <c r="T49" s="76">
        <f t="shared" si="63"/>
        <v>71323.460000000006</v>
      </c>
      <c r="U49" s="76">
        <f t="shared" si="63"/>
        <v>174187.72</v>
      </c>
      <c r="V49" s="76">
        <f t="shared" si="63"/>
        <v>28336.19</v>
      </c>
      <c r="W49" s="76">
        <f t="shared" si="63"/>
        <v>10214.89</v>
      </c>
      <c r="X49" s="76">
        <f t="shared" si="63"/>
        <v>24835.84</v>
      </c>
      <c r="Y49" s="76">
        <f t="shared" si="63"/>
        <v>4464.28</v>
      </c>
      <c r="Z49" s="76">
        <f t="shared" si="63"/>
        <v>9071.2000000000007</v>
      </c>
      <c r="AA49" s="76">
        <f t="shared" si="63"/>
        <v>22151.71</v>
      </c>
      <c r="AB49" s="76">
        <f t="shared" si="63"/>
        <v>37046.979999999996</v>
      </c>
      <c r="AC49" s="76">
        <f t="shared" si="63"/>
        <v>2062956.01</v>
      </c>
      <c r="AD49" s="76">
        <f t="shared" si="63"/>
        <v>3349074.59</v>
      </c>
      <c r="AE49" s="76">
        <f t="shared" si="63"/>
        <v>81943.19</v>
      </c>
      <c r="AF49" s="76">
        <f t="shared" si="63"/>
        <v>51386.7</v>
      </c>
      <c r="AG49" s="76">
        <f t="shared" si="63"/>
        <v>44482.64</v>
      </c>
      <c r="AH49" s="76">
        <f t="shared" si="63"/>
        <v>27289.059999999998</v>
      </c>
      <c r="AI49" s="76">
        <f t="shared" si="63"/>
        <v>192199.9</v>
      </c>
      <c r="AJ49" s="76">
        <f t="shared" si="63"/>
        <v>75153.5</v>
      </c>
      <c r="AK49" s="76">
        <f t="shared" si="63"/>
        <v>26850.489999999998</v>
      </c>
      <c r="AL49" s="76">
        <f t="shared" si="63"/>
        <v>39690.53</v>
      </c>
      <c r="AM49" s="76">
        <f t="shared" si="63"/>
        <v>44093</v>
      </c>
      <c r="AN49" s="76">
        <f t="shared" si="63"/>
        <v>41359.32</v>
      </c>
      <c r="AO49" s="76">
        <f t="shared" si="63"/>
        <v>27526.870000000003</v>
      </c>
      <c r="AP49" s="76">
        <f t="shared" si="63"/>
        <v>41300.49</v>
      </c>
      <c r="AQ49" s="76">
        <f t="shared" si="63"/>
        <v>234149.52000000002</v>
      </c>
      <c r="AR49" s="76">
        <f t="shared" si="63"/>
        <v>6289543.7999999998</v>
      </c>
      <c r="AS49" s="76">
        <f t="shared" si="63"/>
        <v>35136.120000000003</v>
      </c>
      <c r="AT49" s="76">
        <f t="shared" si="63"/>
        <v>5083827.8499999996</v>
      </c>
      <c r="AU49" s="76">
        <f t="shared" si="63"/>
        <v>670543.92000000004</v>
      </c>
      <c r="AV49" s="76">
        <f t="shared" si="63"/>
        <v>220845.51</v>
      </c>
      <c r="AW49" s="76">
        <f t="shared" si="63"/>
        <v>50606.83</v>
      </c>
      <c r="AX49" s="76">
        <f t="shared" si="63"/>
        <v>59854.54</v>
      </c>
      <c r="AY49" s="76">
        <f t="shared" si="63"/>
        <v>25268.46</v>
      </c>
      <c r="AZ49" s="76">
        <f t="shared" si="63"/>
        <v>12886.26</v>
      </c>
      <c r="BA49" s="76">
        <f t="shared" si="63"/>
        <v>91395.55</v>
      </c>
      <c r="BB49" s="76">
        <f t="shared" si="63"/>
        <v>703526.05999999994</v>
      </c>
      <c r="BC49" s="76">
        <f t="shared" si="63"/>
        <v>836137.3600000001</v>
      </c>
      <c r="BD49" s="76">
        <f t="shared" si="63"/>
        <v>730156.29</v>
      </c>
      <c r="BE49" s="76">
        <f t="shared" si="63"/>
        <v>1205890.72</v>
      </c>
      <c r="BF49" s="76">
        <f t="shared" si="63"/>
        <v>60455.29</v>
      </c>
      <c r="BG49" s="76">
        <f t="shared" si="63"/>
        <v>119896.89</v>
      </c>
      <c r="BH49" s="76">
        <f t="shared" si="63"/>
        <v>1731979.76</v>
      </c>
      <c r="BI49" s="76">
        <f t="shared" si="63"/>
        <v>173645.47</v>
      </c>
      <c r="BJ49" s="76">
        <f t="shared" si="63"/>
        <v>87066.92</v>
      </c>
      <c r="BK49" s="76">
        <f t="shared" si="63"/>
        <v>100607.68000000001</v>
      </c>
      <c r="BL49" s="76">
        <f t="shared" si="63"/>
        <v>554741.81999999995</v>
      </c>
      <c r="BM49" s="76">
        <f t="shared" si="63"/>
        <v>978105.9</v>
      </c>
      <c r="BN49" s="76">
        <f t="shared" si="63"/>
        <v>28080.65</v>
      </c>
      <c r="BO49" s="76">
        <f t="shared" si="63"/>
        <v>57940.81</v>
      </c>
      <c r="BP49" s="76">
        <f t="shared" si="63"/>
        <v>153716.46</v>
      </c>
      <c r="BQ49" s="76">
        <f t="shared" ref="BQ49:EB49" si="64">+BQ46+BQ47+BQ48</f>
        <v>176419.53</v>
      </c>
      <c r="BR49" s="76">
        <f t="shared" si="64"/>
        <v>47474.58</v>
      </c>
      <c r="BS49" s="76">
        <f t="shared" si="64"/>
        <v>363752.82</v>
      </c>
      <c r="BT49" s="76">
        <f t="shared" si="64"/>
        <v>305195.53000000003</v>
      </c>
      <c r="BU49" s="76">
        <f t="shared" si="64"/>
        <v>61888.25</v>
      </c>
      <c r="BV49" s="76">
        <f t="shared" si="64"/>
        <v>53669.01</v>
      </c>
      <c r="BW49" s="76">
        <f t="shared" si="64"/>
        <v>60024.11</v>
      </c>
      <c r="BX49" s="76">
        <f t="shared" si="64"/>
        <v>98925.09</v>
      </c>
      <c r="BY49" s="76">
        <f t="shared" si="64"/>
        <v>158263.03</v>
      </c>
      <c r="BZ49" s="76">
        <f t="shared" si="64"/>
        <v>1349.1200000000001</v>
      </c>
      <c r="CA49" s="76">
        <f t="shared" si="64"/>
        <v>62883.41</v>
      </c>
      <c r="CB49" s="76">
        <f t="shared" si="64"/>
        <v>7961.02</v>
      </c>
      <c r="CC49" s="76">
        <f t="shared" si="64"/>
        <v>24147.010000000002</v>
      </c>
      <c r="CD49" s="76">
        <f t="shared" si="64"/>
        <v>5047100.5999999996</v>
      </c>
      <c r="CE49" s="76">
        <f t="shared" si="64"/>
        <v>25544.68</v>
      </c>
      <c r="CF49" s="76">
        <f t="shared" si="64"/>
        <v>17416.669999999998</v>
      </c>
      <c r="CG49" s="76">
        <f t="shared" si="64"/>
        <v>42276.639999999999</v>
      </c>
      <c r="CH49" s="76">
        <f t="shared" si="64"/>
        <v>31761.93</v>
      </c>
      <c r="CI49" s="76">
        <f t="shared" si="64"/>
        <v>21692.38</v>
      </c>
      <c r="CJ49" s="76">
        <f t="shared" si="64"/>
        <v>10549.880000000001</v>
      </c>
      <c r="CK49" s="76">
        <f t="shared" si="64"/>
        <v>43824.36</v>
      </c>
      <c r="CL49" s="76">
        <f t="shared" si="64"/>
        <v>90343.58</v>
      </c>
      <c r="CM49" s="76">
        <f t="shared" si="64"/>
        <v>416691.42000000004</v>
      </c>
      <c r="CN49" s="76">
        <f t="shared" si="64"/>
        <v>148683.14000000001</v>
      </c>
      <c r="CO49" s="76">
        <f t="shared" si="64"/>
        <v>112998.88</v>
      </c>
      <c r="CP49" s="76">
        <f t="shared" si="64"/>
        <v>1934915.8599999999</v>
      </c>
      <c r="CQ49" s="76">
        <f t="shared" si="64"/>
        <v>1114122.27</v>
      </c>
      <c r="CR49" s="76">
        <f t="shared" si="64"/>
        <v>77154.23000000001</v>
      </c>
      <c r="CS49" s="76">
        <f t="shared" si="64"/>
        <v>70066.16</v>
      </c>
      <c r="CT49" s="76">
        <f t="shared" si="64"/>
        <v>47576.46</v>
      </c>
      <c r="CU49" s="76">
        <f t="shared" si="64"/>
        <v>42480.659999999996</v>
      </c>
      <c r="CV49" s="76">
        <f t="shared" si="64"/>
        <v>16254.61</v>
      </c>
      <c r="CW49" s="76">
        <f t="shared" si="64"/>
        <v>15655.220000000001</v>
      </c>
      <c r="CX49" s="76">
        <f t="shared" si="64"/>
        <v>14685.05</v>
      </c>
      <c r="CY49" s="76">
        <f t="shared" si="64"/>
        <v>26187.11</v>
      </c>
      <c r="CZ49" s="76">
        <f t="shared" si="64"/>
        <v>47211.55</v>
      </c>
      <c r="DA49" s="76">
        <f t="shared" si="64"/>
        <v>27586.54</v>
      </c>
      <c r="DB49" s="76">
        <f t="shared" si="64"/>
        <v>128241.57</v>
      </c>
      <c r="DC49" s="76">
        <f t="shared" si="64"/>
        <v>26903.86</v>
      </c>
      <c r="DD49" s="76">
        <f t="shared" si="64"/>
        <v>28880.21</v>
      </c>
      <c r="DE49" s="76">
        <f t="shared" si="64"/>
        <v>36918.130000000005</v>
      </c>
      <c r="DF49" s="76">
        <f t="shared" si="64"/>
        <v>7315.02</v>
      </c>
      <c r="DG49" s="76">
        <f t="shared" si="64"/>
        <v>20907.23</v>
      </c>
      <c r="DH49" s="76">
        <f t="shared" si="64"/>
        <v>1447359.71</v>
      </c>
      <c r="DI49" s="76">
        <f t="shared" si="64"/>
        <v>17277.93</v>
      </c>
      <c r="DJ49" s="76">
        <f t="shared" si="64"/>
        <v>168348.41999999998</v>
      </c>
      <c r="DK49" s="76">
        <f t="shared" si="64"/>
        <v>247877.46999999997</v>
      </c>
      <c r="DL49" s="76">
        <f t="shared" si="64"/>
        <v>53983.38</v>
      </c>
      <c r="DM49" s="76">
        <f t="shared" si="64"/>
        <v>22044.11</v>
      </c>
      <c r="DN49" s="76">
        <f t="shared" si="64"/>
        <v>348162.31</v>
      </c>
      <c r="DO49" s="76">
        <f t="shared" si="64"/>
        <v>64878.64</v>
      </c>
      <c r="DP49" s="76">
        <f t="shared" si="64"/>
        <v>90153</v>
      </c>
      <c r="DQ49" s="76">
        <f t="shared" si="64"/>
        <v>169577.27</v>
      </c>
      <c r="DR49" s="76">
        <f t="shared" si="64"/>
        <v>28232.65</v>
      </c>
      <c r="DS49" s="76">
        <f t="shared" si="64"/>
        <v>56565.64</v>
      </c>
      <c r="DT49" s="76">
        <f t="shared" si="64"/>
        <v>52718.86</v>
      </c>
      <c r="DU49" s="76">
        <f t="shared" si="64"/>
        <v>35778.979999999996</v>
      </c>
      <c r="DV49" s="76">
        <f t="shared" si="64"/>
        <v>6935.68</v>
      </c>
      <c r="DW49" s="76">
        <f t="shared" si="64"/>
        <v>35150.1</v>
      </c>
      <c r="DX49" s="76">
        <f t="shared" si="64"/>
        <v>12251.220000000001</v>
      </c>
      <c r="DY49" s="76">
        <f t="shared" si="64"/>
        <v>12036.47</v>
      </c>
      <c r="DZ49" s="76">
        <f t="shared" si="64"/>
        <v>5179.67</v>
      </c>
      <c r="EA49" s="76">
        <f t="shared" si="64"/>
        <v>41659.11</v>
      </c>
      <c r="EB49" s="76">
        <f t="shared" si="64"/>
        <v>138275.64000000001</v>
      </c>
      <c r="EC49" s="76">
        <f t="shared" ref="EC49:GF49" si="65">+EC46+EC47+EC48</f>
        <v>54083.42</v>
      </c>
      <c r="ED49" s="76">
        <f t="shared" si="65"/>
        <v>55615.709999999992</v>
      </c>
      <c r="EE49" s="76">
        <f t="shared" si="65"/>
        <v>28325.75</v>
      </c>
      <c r="EF49" s="76">
        <f t="shared" si="65"/>
        <v>126026.9</v>
      </c>
      <c r="EG49" s="76">
        <f t="shared" si="65"/>
        <v>17265.02</v>
      </c>
      <c r="EH49" s="76">
        <f t="shared" si="65"/>
        <v>39104.44</v>
      </c>
      <c r="EI49" s="76">
        <f t="shared" si="65"/>
        <v>34857.740000000005</v>
      </c>
      <c r="EJ49" s="76">
        <f t="shared" si="65"/>
        <v>10147.75</v>
      </c>
      <c r="EK49" s="76">
        <f t="shared" si="65"/>
        <v>568303.51</v>
      </c>
      <c r="EL49" s="76">
        <f t="shared" si="65"/>
        <v>628178.84</v>
      </c>
      <c r="EM49" s="76">
        <f t="shared" si="65"/>
        <v>47535.64</v>
      </c>
      <c r="EN49" s="76">
        <f t="shared" si="65"/>
        <v>36891.85</v>
      </c>
      <c r="EO49" s="76">
        <f t="shared" si="65"/>
        <v>29178.81</v>
      </c>
      <c r="EP49" s="76">
        <f t="shared" si="65"/>
        <v>40397.159999999996</v>
      </c>
      <c r="EQ49" s="76">
        <f t="shared" si="65"/>
        <v>25997.690000000002</v>
      </c>
      <c r="ER49" s="76">
        <f t="shared" si="65"/>
        <v>35228.94</v>
      </c>
      <c r="ES49" s="76">
        <f t="shared" si="65"/>
        <v>170036.9</v>
      </c>
      <c r="ET49" s="76">
        <f t="shared" si="65"/>
        <v>62075.15</v>
      </c>
      <c r="EU49" s="76">
        <f t="shared" si="65"/>
        <v>34257.06</v>
      </c>
      <c r="EV49" s="76">
        <f t="shared" si="65"/>
        <v>41075.449999999997</v>
      </c>
      <c r="EW49" s="76">
        <f t="shared" si="65"/>
        <v>54845.25</v>
      </c>
      <c r="EX49" s="76">
        <f t="shared" si="65"/>
        <v>0</v>
      </c>
      <c r="EY49" s="76">
        <f t="shared" si="65"/>
        <v>29837.279999999999</v>
      </c>
      <c r="EZ49" s="76">
        <f t="shared" si="65"/>
        <v>19668.48</v>
      </c>
      <c r="FA49" s="76">
        <f t="shared" si="65"/>
        <v>12526.57</v>
      </c>
      <c r="FB49" s="76">
        <f t="shared" si="65"/>
        <v>17583.740000000002</v>
      </c>
      <c r="FC49" s="76">
        <f t="shared" si="65"/>
        <v>270913.32</v>
      </c>
      <c r="FD49" s="76">
        <f>+FD46+FD47+FD48</f>
        <v>54988.53</v>
      </c>
      <c r="FE49" s="76">
        <f t="shared" si="65"/>
        <v>261620.02000000002</v>
      </c>
      <c r="FF49" s="76">
        <f t="shared" si="65"/>
        <v>61851.38</v>
      </c>
      <c r="FG49" s="76">
        <f t="shared" si="65"/>
        <v>33167.49</v>
      </c>
      <c r="FH49" s="76">
        <f t="shared" si="65"/>
        <v>36670.639999999999</v>
      </c>
      <c r="FI49" s="76">
        <f t="shared" si="65"/>
        <v>21354.77</v>
      </c>
      <c r="FJ49" s="76">
        <f t="shared" si="65"/>
        <v>33869.85</v>
      </c>
      <c r="FK49" s="76">
        <f t="shared" si="65"/>
        <v>142402.46000000002</v>
      </c>
      <c r="FL49" s="76">
        <f t="shared" si="65"/>
        <v>100371.19</v>
      </c>
      <c r="FM49" s="76">
        <f t="shared" si="65"/>
        <v>252172.32</v>
      </c>
      <c r="FN49" s="76">
        <f t="shared" si="65"/>
        <v>380553.26</v>
      </c>
      <c r="FO49" s="76">
        <f t="shared" si="65"/>
        <v>226298.02999999997</v>
      </c>
      <c r="FP49" s="76">
        <f t="shared" si="65"/>
        <v>1057328.99</v>
      </c>
      <c r="FQ49" s="76">
        <f t="shared" si="65"/>
        <v>105585.48</v>
      </c>
      <c r="FR49" s="76">
        <f t="shared" si="65"/>
        <v>239127.33</v>
      </c>
      <c r="FS49" s="76">
        <f t="shared" si="65"/>
        <v>128090.63</v>
      </c>
      <c r="FT49" s="76">
        <f t="shared" si="65"/>
        <v>31304.870000000003</v>
      </c>
      <c r="FU49" s="76">
        <f t="shared" si="65"/>
        <v>29622.52</v>
      </c>
      <c r="FV49" s="76">
        <f t="shared" si="65"/>
        <v>32163.370000000003</v>
      </c>
      <c r="FW49" s="76">
        <f t="shared" si="65"/>
        <v>73295.459999999992</v>
      </c>
      <c r="FX49" s="76">
        <f t="shared" si="65"/>
        <v>90516.97</v>
      </c>
      <c r="FY49" s="76">
        <f t="shared" si="65"/>
        <v>36333.17</v>
      </c>
      <c r="FZ49" s="76">
        <f t="shared" si="65"/>
        <v>16140.05</v>
      </c>
      <c r="GA49" s="76">
        <f t="shared" si="65"/>
        <v>378098.28</v>
      </c>
      <c r="GB49" s="76">
        <f t="shared" si="65"/>
        <v>0</v>
      </c>
      <c r="GC49" s="76">
        <f t="shared" si="65"/>
        <v>0</v>
      </c>
      <c r="GD49" s="76">
        <f t="shared" si="65"/>
        <v>0</v>
      </c>
      <c r="GE49" s="76">
        <f t="shared" si="65"/>
        <v>0</v>
      </c>
      <c r="GF49" s="76">
        <f t="shared" si="65"/>
        <v>0</v>
      </c>
      <c r="GG49" s="76">
        <f>+GG46+GG47+GG48</f>
        <v>0</v>
      </c>
      <c r="GH49" s="77">
        <f>SUM(E49:GG49)</f>
        <v>60798417.390000015</v>
      </c>
      <c r="GI49" s="78">
        <f>(GI47*0.8)+(0.2*1)</f>
        <v>0.57152860799999994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66">ROUND(((E49/E32)*E28),2)</f>
        <v>0</v>
      </c>
      <c r="F50" s="24">
        <f t="shared" si="66"/>
        <v>0</v>
      </c>
      <c r="G50" s="24">
        <f t="shared" si="66"/>
        <v>0</v>
      </c>
      <c r="H50" s="24">
        <f t="shared" si="66"/>
        <v>0</v>
      </c>
      <c r="I50" s="24">
        <f t="shared" si="66"/>
        <v>0</v>
      </c>
      <c r="J50" s="24">
        <f t="shared" si="66"/>
        <v>0</v>
      </c>
      <c r="K50" s="24">
        <f t="shared" si="66"/>
        <v>0</v>
      </c>
      <c r="L50" s="24">
        <f t="shared" si="66"/>
        <v>0</v>
      </c>
      <c r="M50" s="24">
        <f t="shared" si="66"/>
        <v>0</v>
      </c>
      <c r="N50" s="24">
        <f t="shared" si="66"/>
        <v>0</v>
      </c>
      <c r="O50" s="24">
        <f t="shared" si="66"/>
        <v>0</v>
      </c>
      <c r="P50" s="24">
        <f t="shared" si="66"/>
        <v>0</v>
      </c>
      <c r="Q50" s="24">
        <f t="shared" si="66"/>
        <v>0</v>
      </c>
      <c r="R50" s="24">
        <f t="shared" si="66"/>
        <v>0</v>
      </c>
      <c r="S50" s="24">
        <f t="shared" si="66"/>
        <v>0</v>
      </c>
      <c r="T50" s="24">
        <f t="shared" si="66"/>
        <v>0</v>
      </c>
      <c r="U50" s="24">
        <f t="shared" si="66"/>
        <v>0</v>
      </c>
      <c r="V50" s="24">
        <f t="shared" si="66"/>
        <v>0</v>
      </c>
      <c r="W50" s="24">
        <f t="shared" si="66"/>
        <v>0</v>
      </c>
      <c r="X50" s="24">
        <f t="shared" si="66"/>
        <v>0</v>
      </c>
      <c r="Y50" s="24">
        <f t="shared" si="66"/>
        <v>0</v>
      </c>
      <c r="Z50" s="24">
        <f t="shared" si="66"/>
        <v>0</v>
      </c>
      <c r="AA50" s="24">
        <f t="shared" si="66"/>
        <v>0</v>
      </c>
      <c r="AB50" s="24">
        <f t="shared" si="66"/>
        <v>0</v>
      </c>
      <c r="AC50" s="24">
        <f t="shared" si="66"/>
        <v>0</v>
      </c>
      <c r="AD50" s="24">
        <f t="shared" si="66"/>
        <v>0</v>
      </c>
      <c r="AE50" s="24">
        <f t="shared" si="66"/>
        <v>0</v>
      </c>
      <c r="AF50" s="24">
        <f t="shared" si="66"/>
        <v>0</v>
      </c>
      <c r="AG50" s="24">
        <f t="shared" si="66"/>
        <v>0</v>
      </c>
      <c r="AH50" s="24">
        <f t="shared" si="66"/>
        <v>0</v>
      </c>
      <c r="AI50" s="24">
        <f t="shared" si="66"/>
        <v>0</v>
      </c>
      <c r="AJ50" s="24">
        <f t="shared" si="66"/>
        <v>0</v>
      </c>
      <c r="AK50" s="24">
        <f t="shared" si="66"/>
        <v>0</v>
      </c>
      <c r="AL50" s="24">
        <f t="shared" si="66"/>
        <v>0</v>
      </c>
      <c r="AM50" s="24">
        <f t="shared" si="66"/>
        <v>0</v>
      </c>
      <c r="AN50" s="24">
        <f t="shared" si="66"/>
        <v>0</v>
      </c>
      <c r="AO50" s="24">
        <f t="shared" si="66"/>
        <v>0</v>
      </c>
      <c r="AP50" s="24">
        <f t="shared" si="66"/>
        <v>0</v>
      </c>
      <c r="AQ50" s="24">
        <f t="shared" si="66"/>
        <v>0</v>
      </c>
      <c r="AR50" s="24">
        <f t="shared" si="66"/>
        <v>0</v>
      </c>
      <c r="AS50" s="24">
        <f t="shared" si="66"/>
        <v>0</v>
      </c>
      <c r="AT50" s="24">
        <f t="shared" si="66"/>
        <v>0</v>
      </c>
      <c r="AU50" s="24">
        <f t="shared" si="66"/>
        <v>0</v>
      </c>
      <c r="AV50" s="24">
        <f t="shared" si="66"/>
        <v>0</v>
      </c>
      <c r="AW50" s="24">
        <f t="shared" si="66"/>
        <v>0</v>
      </c>
      <c r="AX50" s="24">
        <f t="shared" si="66"/>
        <v>0</v>
      </c>
      <c r="AY50" s="24">
        <f t="shared" si="66"/>
        <v>0</v>
      </c>
      <c r="AZ50" s="24">
        <f t="shared" si="66"/>
        <v>0</v>
      </c>
      <c r="BA50" s="24">
        <f t="shared" si="66"/>
        <v>0</v>
      </c>
      <c r="BB50" s="24">
        <f t="shared" si="66"/>
        <v>0</v>
      </c>
      <c r="BC50" s="24">
        <f t="shared" si="66"/>
        <v>0</v>
      </c>
      <c r="BD50" s="24">
        <f t="shared" si="66"/>
        <v>0</v>
      </c>
      <c r="BE50" s="24">
        <f t="shared" si="66"/>
        <v>0</v>
      </c>
      <c r="BF50" s="24">
        <f t="shared" si="66"/>
        <v>0</v>
      </c>
      <c r="BG50" s="24">
        <f t="shared" si="66"/>
        <v>0</v>
      </c>
      <c r="BH50" s="24">
        <f t="shared" si="66"/>
        <v>0</v>
      </c>
      <c r="BI50" s="24">
        <f t="shared" si="66"/>
        <v>0</v>
      </c>
      <c r="BJ50" s="24">
        <f t="shared" si="66"/>
        <v>0</v>
      </c>
      <c r="BK50" s="24">
        <f t="shared" si="66"/>
        <v>0</v>
      </c>
      <c r="BL50" s="24">
        <f t="shared" si="66"/>
        <v>0</v>
      </c>
      <c r="BM50" s="24">
        <f t="shared" si="66"/>
        <v>0</v>
      </c>
      <c r="BN50" s="24">
        <f t="shared" si="66"/>
        <v>0</v>
      </c>
      <c r="BO50" s="24">
        <f t="shared" si="66"/>
        <v>0</v>
      </c>
      <c r="BP50" s="24">
        <f t="shared" si="66"/>
        <v>0</v>
      </c>
      <c r="BQ50" s="24">
        <f t="shared" ref="BQ50:EB50" si="67">ROUND(((BQ49/BQ32)*BQ28),2)</f>
        <v>0</v>
      </c>
      <c r="BR50" s="24">
        <f t="shared" si="67"/>
        <v>0</v>
      </c>
      <c r="BS50" s="24">
        <f t="shared" si="67"/>
        <v>0</v>
      </c>
      <c r="BT50" s="24">
        <f t="shared" si="67"/>
        <v>0</v>
      </c>
      <c r="BU50" s="24">
        <f t="shared" si="67"/>
        <v>0</v>
      </c>
      <c r="BV50" s="24">
        <f t="shared" si="67"/>
        <v>0</v>
      </c>
      <c r="BW50" s="24">
        <f t="shared" si="67"/>
        <v>0</v>
      </c>
      <c r="BX50" s="24">
        <f t="shared" si="67"/>
        <v>0</v>
      </c>
      <c r="BY50" s="24">
        <f t="shared" si="67"/>
        <v>0</v>
      </c>
      <c r="BZ50" s="24">
        <f t="shared" si="67"/>
        <v>0</v>
      </c>
      <c r="CA50" s="24">
        <f t="shared" si="67"/>
        <v>0</v>
      </c>
      <c r="CB50" s="24">
        <f t="shared" si="67"/>
        <v>0</v>
      </c>
      <c r="CC50" s="24">
        <f t="shared" si="67"/>
        <v>0</v>
      </c>
      <c r="CD50" s="24">
        <f t="shared" si="67"/>
        <v>0</v>
      </c>
      <c r="CE50" s="24">
        <f t="shared" si="67"/>
        <v>0</v>
      </c>
      <c r="CF50" s="24">
        <f t="shared" si="67"/>
        <v>0</v>
      </c>
      <c r="CG50" s="24">
        <f t="shared" si="67"/>
        <v>0</v>
      </c>
      <c r="CH50" s="24">
        <f t="shared" si="67"/>
        <v>0</v>
      </c>
      <c r="CI50" s="24">
        <f t="shared" si="67"/>
        <v>0</v>
      </c>
      <c r="CJ50" s="24">
        <f t="shared" si="67"/>
        <v>0</v>
      </c>
      <c r="CK50" s="24">
        <f t="shared" si="67"/>
        <v>0</v>
      </c>
      <c r="CL50" s="24">
        <f t="shared" si="67"/>
        <v>0</v>
      </c>
      <c r="CM50" s="24">
        <f t="shared" si="67"/>
        <v>0</v>
      </c>
      <c r="CN50" s="24">
        <f t="shared" si="67"/>
        <v>0</v>
      </c>
      <c r="CO50" s="24">
        <f t="shared" si="67"/>
        <v>0</v>
      </c>
      <c r="CP50" s="24">
        <f t="shared" si="67"/>
        <v>0</v>
      </c>
      <c r="CQ50" s="24">
        <f t="shared" si="67"/>
        <v>0</v>
      </c>
      <c r="CR50" s="24">
        <f t="shared" si="67"/>
        <v>0</v>
      </c>
      <c r="CS50" s="24">
        <f t="shared" si="67"/>
        <v>0</v>
      </c>
      <c r="CT50" s="24">
        <f t="shared" si="67"/>
        <v>0</v>
      </c>
      <c r="CU50" s="24">
        <f t="shared" si="67"/>
        <v>0</v>
      </c>
      <c r="CV50" s="24">
        <f t="shared" si="67"/>
        <v>0</v>
      </c>
      <c r="CW50" s="24">
        <f t="shared" si="67"/>
        <v>0</v>
      </c>
      <c r="CX50" s="24">
        <f t="shared" si="67"/>
        <v>0</v>
      </c>
      <c r="CY50" s="24">
        <f t="shared" si="67"/>
        <v>0</v>
      </c>
      <c r="CZ50" s="24">
        <f t="shared" si="67"/>
        <v>0</v>
      </c>
      <c r="DA50" s="24">
        <f t="shared" si="67"/>
        <v>0</v>
      </c>
      <c r="DB50" s="24">
        <f t="shared" si="67"/>
        <v>0</v>
      </c>
      <c r="DC50" s="24">
        <f t="shared" si="67"/>
        <v>0</v>
      </c>
      <c r="DD50" s="24">
        <f t="shared" si="67"/>
        <v>0</v>
      </c>
      <c r="DE50" s="24">
        <f t="shared" si="67"/>
        <v>0</v>
      </c>
      <c r="DF50" s="24">
        <f t="shared" si="67"/>
        <v>0</v>
      </c>
      <c r="DG50" s="24">
        <f t="shared" si="67"/>
        <v>0</v>
      </c>
      <c r="DH50" s="24">
        <f t="shared" si="67"/>
        <v>0</v>
      </c>
      <c r="DI50" s="24">
        <f t="shared" si="67"/>
        <v>0</v>
      </c>
      <c r="DJ50" s="24">
        <f t="shared" si="67"/>
        <v>0</v>
      </c>
      <c r="DK50" s="24">
        <f t="shared" si="67"/>
        <v>0</v>
      </c>
      <c r="DL50" s="24">
        <f t="shared" si="67"/>
        <v>0</v>
      </c>
      <c r="DM50" s="24">
        <f t="shared" si="67"/>
        <v>0</v>
      </c>
      <c r="DN50" s="24">
        <f t="shared" si="67"/>
        <v>0</v>
      </c>
      <c r="DO50" s="24">
        <f t="shared" si="67"/>
        <v>0</v>
      </c>
      <c r="DP50" s="24">
        <f t="shared" si="67"/>
        <v>0</v>
      </c>
      <c r="DQ50" s="24">
        <f t="shared" si="67"/>
        <v>0</v>
      </c>
      <c r="DR50" s="24">
        <f t="shared" si="67"/>
        <v>0</v>
      </c>
      <c r="DS50" s="24">
        <f t="shared" si="67"/>
        <v>0</v>
      </c>
      <c r="DT50" s="24">
        <f t="shared" si="67"/>
        <v>0</v>
      </c>
      <c r="DU50" s="24">
        <f t="shared" si="67"/>
        <v>0</v>
      </c>
      <c r="DV50" s="24">
        <f t="shared" si="67"/>
        <v>0</v>
      </c>
      <c r="DW50" s="24">
        <f t="shared" si="67"/>
        <v>0</v>
      </c>
      <c r="DX50" s="24">
        <f t="shared" si="67"/>
        <v>0</v>
      </c>
      <c r="DY50" s="24">
        <f t="shared" si="67"/>
        <v>0</v>
      </c>
      <c r="DZ50" s="24">
        <f t="shared" si="67"/>
        <v>0</v>
      </c>
      <c r="EA50" s="24">
        <f t="shared" si="67"/>
        <v>0</v>
      </c>
      <c r="EB50" s="24">
        <f t="shared" si="67"/>
        <v>0</v>
      </c>
      <c r="EC50" s="24">
        <f t="shared" ref="EC50:FZ50" si="68">ROUND(((EC49/EC32)*EC28),2)</f>
        <v>0</v>
      </c>
      <c r="ED50" s="24">
        <f t="shared" si="68"/>
        <v>0</v>
      </c>
      <c r="EE50" s="24">
        <f t="shared" si="68"/>
        <v>0</v>
      </c>
      <c r="EF50" s="24">
        <f t="shared" si="68"/>
        <v>0</v>
      </c>
      <c r="EG50" s="24">
        <f t="shared" si="68"/>
        <v>0</v>
      </c>
      <c r="EH50" s="24">
        <f t="shared" si="68"/>
        <v>0</v>
      </c>
      <c r="EI50" s="24">
        <f t="shared" si="68"/>
        <v>0</v>
      </c>
      <c r="EJ50" s="24">
        <f t="shared" si="68"/>
        <v>0</v>
      </c>
      <c r="EK50" s="24">
        <f t="shared" si="68"/>
        <v>0</v>
      </c>
      <c r="EL50" s="24">
        <f t="shared" si="68"/>
        <v>0</v>
      </c>
      <c r="EM50" s="24">
        <f t="shared" si="68"/>
        <v>0</v>
      </c>
      <c r="EN50" s="24">
        <f t="shared" si="68"/>
        <v>0</v>
      </c>
      <c r="EO50" s="24">
        <f t="shared" si="68"/>
        <v>0</v>
      </c>
      <c r="EP50" s="24">
        <f t="shared" si="68"/>
        <v>0</v>
      </c>
      <c r="EQ50" s="24">
        <f t="shared" si="68"/>
        <v>0</v>
      </c>
      <c r="ER50" s="24">
        <f t="shared" si="68"/>
        <v>0</v>
      </c>
      <c r="ES50" s="24">
        <f t="shared" si="68"/>
        <v>0</v>
      </c>
      <c r="ET50" s="24">
        <f t="shared" si="68"/>
        <v>0</v>
      </c>
      <c r="EU50" s="24">
        <f t="shared" si="68"/>
        <v>0</v>
      </c>
      <c r="EV50" s="24">
        <f t="shared" si="68"/>
        <v>0</v>
      </c>
      <c r="EW50" s="24">
        <f t="shared" si="68"/>
        <v>0</v>
      </c>
      <c r="EX50" s="24">
        <v>0</v>
      </c>
      <c r="EY50" s="24">
        <f t="shared" si="68"/>
        <v>0</v>
      </c>
      <c r="EZ50" s="24">
        <f t="shared" si="68"/>
        <v>0</v>
      </c>
      <c r="FA50" s="24">
        <f t="shared" si="68"/>
        <v>0</v>
      </c>
      <c r="FB50" s="24">
        <f t="shared" si="68"/>
        <v>0</v>
      </c>
      <c r="FC50" s="24">
        <f t="shared" si="68"/>
        <v>0</v>
      </c>
      <c r="FD50" s="24">
        <f t="shared" si="68"/>
        <v>0</v>
      </c>
      <c r="FE50" s="24">
        <f t="shared" si="68"/>
        <v>0</v>
      </c>
      <c r="FF50" s="24">
        <f t="shared" si="68"/>
        <v>0</v>
      </c>
      <c r="FG50" s="24">
        <f t="shared" si="68"/>
        <v>0</v>
      </c>
      <c r="FH50" s="24">
        <f t="shared" si="68"/>
        <v>0</v>
      </c>
      <c r="FI50" s="24">
        <f t="shared" si="68"/>
        <v>0</v>
      </c>
      <c r="FJ50" s="24">
        <f t="shared" si="68"/>
        <v>0</v>
      </c>
      <c r="FK50" s="24">
        <f t="shared" si="68"/>
        <v>0</v>
      </c>
      <c r="FL50" s="24">
        <f t="shared" si="68"/>
        <v>0</v>
      </c>
      <c r="FM50" s="24">
        <f t="shared" si="68"/>
        <v>0</v>
      </c>
      <c r="FN50" s="24">
        <f t="shared" si="68"/>
        <v>0</v>
      </c>
      <c r="FO50" s="24">
        <f t="shared" si="68"/>
        <v>0</v>
      </c>
      <c r="FP50" s="24">
        <f t="shared" si="68"/>
        <v>0</v>
      </c>
      <c r="FQ50" s="24">
        <f t="shared" si="68"/>
        <v>0</v>
      </c>
      <c r="FR50" s="24">
        <f t="shared" si="68"/>
        <v>0</v>
      </c>
      <c r="FS50" s="24">
        <f t="shared" si="68"/>
        <v>0</v>
      </c>
      <c r="FT50" s="24">
        <f t="shared" si="68"/>
        <v>0</v>
      </c>
      <c r="FU50" s="24">
        <f t="shared" si="68"/>
        <v>0</v>
      </c>
      <c r="FV50" s="24">
        <f t="shared" si="68"/>
        <v>0</v>
      </c>
      <c r="FW50" s="24">
        <f t="shared" si="68"/>
        <v>0</v>
      </c>
      <c r="FX50" s="24">
        <f t="shared" si="68"/>
        <v>0</v>
      </c>
      <c r="FY50" s="24">
        <f t="shared" si="68"/>
        <v>0</v>
      </c>
      <c r="FZ50" s="24">
        <f t="shared" si="68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60798417.390000015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69">+E49-E50</f>
        <v>517269.67999999993</v>
      </c>
      <c r="F51" s="24">
        <f t="shared" si="69"/>
        <v>2120202.88</v>
      </c>
      <c r="G51" s="24">
        <f t="shared" si="69"/>
        <v>430282.19000000006</v>
      </c>
      <c r="H51" s="24">
        <f t="shared" si="69"/>
        <v>1480940.18</v>
      </c>
      <c r="I51" s="24">
        <f t="shared" si="69"/>
        <v>116283.58</v>
      </c>
      <c r="J51" s="24">
        <f t="shared" si="69"/>
        <v>80566.929999999993</v>
      </c>
      <c r="K51" s="24">
        <f t="shared" si="69"/>
        <v>606662.89</v>
      </c>
      <c r="L51" s="24">
        <f t="shared" si="69"/>
        <v>127297.26000000001</v>
      </c>
      <c r="M51" s="24">
        <f t="shared" si="69"/>
        <v>28523.72</v>
      </c>
      <c r="N51" s="24">
        <f t="shared" si="69"/>
        <v>160842.44</v>
      </c>
      <c r="O51" s="24">
        <f t="shared" si="69"/>
        <v>146299.24</v>
      </c>
      <c r="P51" s="24">
        <f t="shared" si="69"/>
        <v>4562945.9800000004</v>
      </c>
      <c r="Q51" s="24">
        <f t="shared" si="69"/>
        <v>1307484.3699999999</v>
      </c>
      <c r="R51" s="24">
        <f t="shared" si="69"/>
        <v>18117.13</v>
      </c>
      <c r="S51" s="24">
        <f t="shared" si="69"/>
        <v>1830523.82</v>
      </c>
      <c r="T51" s="24">
        <f t="shared" si="69"/>
        <v>71323.460000000006</v>
      </c>
      <c r="U51" s="24">
        <f t="shared" si="69"/>
        <v>174187.72</v>
      </c>
      <c r="V51" s="24">
        <f t="shared" si="69"/>
        <v>28336.19</v>
      </c>
      <c r="W51" s="24">
        <f t="shared" si="69"/>
        <v>10214.89</v>
      </c>
      <c r="X51" s="24">
        <f t="shared" si="69"/>
        <v>24835.84</v>
      </c>
      <c r="Y51" s="24">
        <f t="shared" si="69"/>
        <v>4464.28</v>
      </c>
      <c r="Z51" s="24">
        <f t="shared" si="69"/>
        <v>9071.2000000000007</v>
      </c>
      <c r="AA51" s="24">
        <f t="shared" si="69"/>
        <v>22151.71</v>
      </c>
      <c r="AB51" s="24">
        <f t="shared" si="69"/>
        <v>37046.979999999996</v>
      </c>
      <c r="AC51" s="24">
        <f t="shared" si="69"/>
        <v>2062956.01</v>
      </c>
      <c r="AD51" s="24">
        <f t="shared" si="69"/>
        <v>3349074.59</v>
      </c>
      <c r="AE51" s="24">
        <f t="shared" si="69"/>
        <v>81943.19</v>
      </c>
      <c r="AF51" s="24">
        <f t="shared" si="69"/>
        <v>51386.7</v>
      </c>
      <c r="AG51" s="24">
        <f t="shared" si="69"/>
        <v>44482.64</v>
      </c>
      <c r="AH51" s="24">
        <f t="shared" si="69"/>
        <v>27289.059999999998</v>
      </c>
      <c r="AI51" s="24">
        <f t="shared" si="69"/>
        <v>192199.9</v>
      </c>
      <c r="AJ51" s="24">
        <f t="shared" si="69"/>
        <v>75153.5</v>
      </c>
      <c r="AK51" s="24">
        <f t="shared" si="69"/>
        <v>26850.489999999998</v>
      </c>
      <c r="AL51" s="24">
        <f t="shared" si="69"/>
        <v>39690.53</v>
      </c>
      <c r="AM51" s="24">
        <f t="shared" si="69"/>
        <v>44093</v>
      </c>
      <c r="AN51" s="24">
        <f t="shared" si="69"/>
        <v>41359.32</v>
      </c>
      <c r="AO51" s="24">
        <f t="shared" si="69"/>
        <v>27526.870000000003</v>
      </c>
      <c r="AP51" s="24">
        <f t="shared" si="69"/>
        <v>41300.49</v>
      </c>
      <c r="AQ51" s="24">
        <f t="shared" si="69"/>
        <v>234149.52000000002</v>
      </c>
      <c r="AR51" s="24">
        <f t="shared" si="69"/>
        <v>6289543.7999999998</v>
      </c>
      <c r="AS51" s="24">
        <f t="shared" si="69"/>
        <v>35136.120000000003</v>
      </c>
      <c r="AT51" s="24">
        <f t="shared" si="69"/>
        <v>5083827.8499999996</v>
      </c>
      <c r="AU51" s="24">
        <f t="shared" si="69"/>
        <v>670543.92000000004</v>
      </c>
      <c r="AV51" s="24">
        <f t="shared" si="69"/>
        <v>220845.51</v>
      </c>
      <c r="AW51" s="24">
        <f t="shared" si="69"/>
        <v>50606.83</v>
      </c>
      <c r="AX51" s="24">
        <f t="shared" si="69"/>
        <v>59854.54</v>
      </c>
      <c r="AY51" s="24">
        <f t="shared" si="69"/>
        <v>25268.46</v>
      </c>
      <c r="AZ51" s="24">
        <f t="shared" si="69"/>
        <v>12886.26</v>
      </c>
      <c r="BA51" s="24">
        <f t="shared" si="69"/>
        <v>91395.55</v>
      </c>
      <c r="BB51" s="24">
        <f t="shared" si="69"/>
        <v>703526.05999999994</v>
      </c>
      <c r="BC51" s="24">
        <f t="shared" si="69"/>
        <v>836137.3600000001</v>
      </c>
      <c r="BD51" s="24">
        <f t="shared" si="69"/>
        <v>730156.29</v>
      </c>
      <c r="BE51" s="24">
        <f t="shared" si="69"/>
        <v>1205890.72</v>
      </c>
      <c r="BF51" s="24">
        <f t="shared" si="69"/>
        <v>60455.29</v>
      </c>
      <c r="BG51" s="24">
        <f t="shared" si="69"/>
        <v>119896.89</v>
      </c>
      <c r="BH51" s="24">
        <f t="shared" si="69"/>
        <v>1731979.76</v>
      </c>
      <c r="BI51" s="24">
        <f t="shared" si="69"/>
        <v>173645.47</v>
      </c>
      <c r="BJ51" s="24">
        <f t="shared" si="69"/>
        <v>87066.92</v>
      </c>
      <c r="BK51" s="24">
        <f t="shared" si="69"/>
        <v>100607.68000000001</v>
      </c>
      <c r="BL51" s="24">
        <f t="shared" si="69"/>
        <v>554741.81999999995</v>
      </c>
      <c r="BM51" s="24">
        <f t="shared" si="69"/>
        <v>978105.9</v>
      </c>
      <c r="BN51" s="24">
        <f t="shared" si="69"/>
        <v>28080.65</v>
      </c>
      <c r="BO51" s="24">
        <f t="shared" si="69"/>
        <v>57940.81</v>
      </c>
      <c r="BP51" s="24">
        <f t="shared" si="69"/>
        <v>153716.46</v>
      </c>
      <c r="BQ51" s="24">
        <f t="shared" ref="BQ51:EB51" si="70">+BQ49-BQ50</f>
        <v>176419.53</v>
      </c>
      <c r="BR51" s="24">
        <f t="shared" si="70"/>
        <v>47474.58</v>
      </c>
      <c r="BS51" s="24">
        <f t="shared" si="70"/>
        <v>363752.82</v>
      </c>
      <c r="BT51" s="24">
        <f t="shared" si="70"/>
        <v>305195.53000000003</v>
      </c>
      <c r="BU51" s="24">
        <f t="shared" si="70"/>
        <v>61888.25</v>
      </c>
      <c r="BV51" s="24">
        <f t="shared" si="70"/>
        <v>53669.01</v>
      </c>
      <c r="BW51" s="24">
        <f t="shared" si="70"/>
        <v>60024.11</v>
      </c>
      <c r="BX51" s="24">
        <f t="shared" si="70"/>
        <v>98925.09</v>
      </c>
      <c r="BY51" s="24">
        <f t="shared" si="70"/>
        <v>158263.03</v>
      </c>
      <c r="BZ51" s="24">
        <f t="shared" si="70"/>
        <v>1349.1200000000001</v>
      </c>
      <c r="CA51" s="24">
        <f t="shared" si="70"/>
        <v>62883.41</v>
      </c>
      <c r="CB51" s="24">
        <f t="shared" si="70"/>
        <v>7961.02</v>
      </c>
      <c r="CC51" s="24">
        <f t="shared" si="70"/>
        <v>24147.010000000002</v>
      </c>
      <c r="CD51" s="24">
        <f t="shared" si="70"/>
        <v>5047100.5999999996</v>
      </c>
      <c r="CE51" s="24">
        <f t="shared" si="70"/>
        <v>25544.68</v>
      </c>
      <c r="CF51" s="24">
        <f t="shared" si="70"/>
        <v>17416.669999999998</v>
      </c>
      <c r="CG51" s="24">
        <f t="shared" si="70"/>
        <v>42276.639999999999</v>
      </c>
      <c r="CH51" s="24">
        <f t="shared" si="70"/>
        <v>31761.93</v>
      </c>
      <c r="CI51" s="24">
        <f t="shared" si="70"/>
        <v>21692.38</v>
      </c>
      <c r="CJ51" s="24">
        <f t="shared" si="70"/>
        <v>10549.880000000001</v>
      </c>
      <c r="CK51" s="24">
        <f t="shared" si="70"/>
        <v>43824.36</v>
      </c>
      <c r="CL51" s="24">
        <f t="shared" si="70"/>
        <v>90343.58</v>
      </c>
      <c r="CM51" s="24">
        <f t="shared" si="70"/>
        <v>416691.42000000004</v>
      </c>
      <c r="CN51" s="24">
        <f t="shared" si="70"/>
        <v>148683.14000000001</v>
      </c>
      <c r="CO51" s="24">
        <f t="shared" si="70"/>
        <v>112998.88</v>
      </c>
      <c r="CP51" s="24">
        <f t="shared" si="70"/>
        <v>1934915.8599999999</v>
      </c>
      <c r="CQ51" s="24">
        <f t="shared" si="70"/>
        <v>1114122.27</v>
      </c>
      <c r="CR51" s="24">
        <f t="shared" si="70"/>
        <v>77154.23000000001</v>
      </c>
      <c r="CS51" s="24">
        <f t="shared" si="70"/>
        <v>70066.16</v>
      </c>
      <c r="CT51" s="24">
        <f t="shared" si="70"/>
        <v>47576.46</v>
      </c>
      <c r="CU51" s="24">
        <f t="shared" si="70"/>
        <v>42480.659999999996</v>
      </c>
      <c r="CV51" s="24">
        <f t="shared" si="70"/>
        <v>16254.61</v>
      </c>
      <c r="CW51" s="24">
        <f t="shared" si="70"/>
        <v>15655.220000000001</v>
      </c>
      <c r="CX51" s="24">
        <f t="shared" si="70"/>
        <v>14685.05</v>
      </c>
      <c r="CY51" s="24">
        <f t="shared" si="70"/>
        <v>26187.11</v>
      </c>
      <c r="CZ51" s="24">
        <f t="shared" si="70"/>
        <v>47211.55</v>
      </c>
      <c r="DA51" s="24">
        <f t="shared" si="70"/>
        <v>27586.54</v>
      </c>
      <c r="DB51" s="24">
        <f t="shared" si="70"/>
        <v>128241.57</v>
      </c>
      <c r="DC51" s="24">
        <f t="shared" si="70"/>
        <v>26903.86</v>
      </c>
      <c r="DD51" s="24">
        <f t="shared" si="70"/>
        <v>28880.21</v>
      </c>
      <c r="DE51" s="24">
        <f t="shared" si="70"/>
        <v>36918.130000000005</v>
      </c>
      <c r="DF51" s="24">
        <f t="shared" si="70"/>
        <v>7315.02</v>
      </c>
      <c r="DG51" s="24">
        <f t="shared" si="70"/>
        <v>20907.23</v>
      </c>
      <c r="DH51" s="24">
        <f t="shared" si="70"/>
        <v>1447359.71</v>
      </c>
      <c r="DI51" s="24">
        <f t="shared" si="70"/>
        <v>17277.93</v>
      </c>
      <c r="DJ51" s="24">
        <f t="shared" si="70"/>
        <v>168348.41999999998</v>
      </c>
      <c r="DK51" s="24">
        <f t="shared" si="70"/>
        <v>247877.46999999997</v>
      </c>
      <c r="DL51" s="24">
        <f t="shared" si="70"/>
        <v>53983.38</v>
      </c>
      <c r="DM51" s="24">
        <f t="shared" si="70"/>
        <v>22044.11</v>
      </c>
      <c r="DN51" s="24">
        <f t="shared" si="70"/>
        <v>348162.31</v>
      </c>
      <c r="DO51" s="24">
        <f t="shared" si="70"/>
        <v>64878.64</v>
      </c>
      <c r="DP51" s="24">
        <f t="shared" si="70"/>
        <v>90153</v>
      </c>
      <c r="DQ51" s="24">
        <f t="shared" si="70"/>
        <v>169577.27</v>
      </c>
      <c r="DR51" s="24">
        <f t="shared" si="70"/>
        <v>28232.65</v>
      </c>
      <c r="DS51" s="24">
        <f t="shared" si="70"/>
        <v>56565.64</v>
      </c>
      <c r="DT51" s="24">
        <f t="shared" si="70"/>
        <v>52718.86</v>
      </c>
      <c r="DU51" s="24">
        <f t="shared" si="70"/>
        <v>35778.979999999996</v>
      </c>
      <c r="DV51" s="24">
        <f t="shared" si="70"/>
        <v>6935.68</v>
      </c>
      <c r="DW51" s="24">
        <f t="shared" si="70"/>
        <v>35150.1</v>
      </c>
      <c r="DX51" s="24">
        <f t="shared" si="70"/>
        <v>12251.220000000001</v>
      </c>
      <c r="DY51" s="24">
        <f t="shared" si="70"/>
        <v>12036.47</v>
      </c>
      <c r="DZ51" s="24">
        <f t="shared" si="70"/>
        <v>5179.67</v>
      </c>
      <c r="EA51" s="24">
        <f t="shared" si="70"/>
        <v>41659.11</v>
      </c>
      <c r="EB51" s="24">
        <f t="shared" si="70"/>
        <v>138275.64000000001</v>
      </c>
      <c r="EC51" s="24">
        <f t="shared" ref="EC51:GA51" si="71">+EC49-EC50</f>
        <v>54083.42</v>
      </c>
      <c r="ED51" s="24">
        <f t="shared" si="71"/>
        <v>55615.709999999992</v>
      </c>
      <c r="EE51" s="24">
        <f t="shared" si="71"/>
        <v>28325.75</v>
      </c>
      <c r="EF51" s="24">
        <f t="shared" si="71"/>
        <v>126026.9</v>
      </c>
      <c r="EG51" s="24">
        <f t="shared" si="71"/>
        <v>17265.02</v>
      </c>
      <c r="EH51" s="24">
        <f t="shared" si="71"/>
        <v>39104.44</v>
      </c>
      <c r="EI51" s="24">
        <f t="shared" si="71"/>
        <v>34857.740000000005</v>
      </c>
      <c r="EJ51" s="24">
        <f t="shared" si="71"/>
        <v>10147.75</v>
      </c>
      <c r="EK51" s="24">
        <f t="shared" si="71"/>
        <v>568303.51</v>
      </c>
      <c r="EL51" s="24">
        <f t="shared" si="71"/>
        <v>628178.84</v>
      </c>
      <c r="EM51" s="24">
        <f t="shared" si="71"/>
        <v>47535.64</v>
      </c>
      <c r="EN51" s="24">
        <f t="shared" si="71"/>
        <v>36891.85</v>
      </c>
      <c r="EO51" s="24">
        <f t="shared" si="71"/>
        <v>29178.81</v>
      </c>
      <c r="EP51" s="24">
        <f t="shared" si="71"/>
        <v>40397.159999999996</v>
      </c>
      <c r="EQ51" s="24">
        <f t="shared" si="71"/>
        <v>25997.690000000002</v>
      </c>
      <c r="ER51" s="24">
        <f t="shared" si="71"/>
        <v>35228.94</v>
      </c>
      <c r="ES51" s="24">
        <f t="shared" si="71"/>
        <v>170036.9</v>
      </c>
      <c r="ET51" s="24">
        <f t="shared" si="71"/>
        <v>62075.15</v>
      </c>
      <c r="EU51" s="24">
        <f t="shared" si="71"/>
        <v>34257.06</v>
      </c>
      <c r="EV51" s="24">
        <f t="shared" si="71"/>
        <v>41075.449999999997</v>
      </c>
      <c r="EW51" s="24">
        <f t="shared" si="71"/>
        <v>54845.25</v>
      </c>
      <c r="EX51" s="24">
        <f t="shared" si="71"/>
        <v>0</v>
      </c>
      <c r="EY51" s="24">
        <f t="shared" si="71"/>
        <v>29837.279999999999</v>
      </c>
      <c r="EZ51" s="24">
        <f t="shared" si="71"/>
        <v>19668.48</v>
      </c>
      <c r="FA51" s="24">
        <f t="shared" si="71"/>
        <v>12526.57</v>
      </c>
      <c r="FB51" s="24">
        <f t="shared" si="71"/>
        <v>17583.740000000002</v>
      </c>
      <c r="FC51" s="24">
        <f t="shared" si="71"/>
        <v>270913.32</v>
      </c>
      <c r="FD51" s="24">
        <f t="shared" si="71"/>
        <v>54988.53</v>
      </c>
      <c r="FE51" s="24">
        <f t="shared" si="71"/>
        <v>261620.02000000002</v>
      </c>
      <c r="FF51" s="24">
        <f t="shared" si="71"/>
        <v>61851.38</v>
      </c>
      <c r="FG51" s="24">
        <f t="shared" si="71"/>
        <v>33167.49</v>
      </c>
      <c r="FH51" s="24">
        <f t="shared" si="71"/>
        <v>36670.639999999999</v>
      </c>
      <c r="FI51" s="24">
        <f t="shared" si="71"/>
        <v>21354.77</v>
      </c>
      <c r="FJ51" s="24">
        <f t="shared" si="71"/>
        <v>33869.85</v>
      </c>
      <c r="FK51" s="24">
        <f t="shared" si="71"/>
        <v>142402.46000000002</v>
      </c>
      <c r="FL51" s="24">
        <f t="shared" si="71"/>
        <v>100371.19</v>
      </c>
      <c r="FM51" s="24">
        <f t="shared" si="71"/>
        <v>252172.32</v>
      </c>
      <c r="FN51" s="24">
        <f t="shared" si="71"/>
        <v>380553.26</v>
      </c>
      <c r="FO51" s="24">
        <f t="shared" si="71"/>
        <v>226298.02999999997</v>
      </c>
      <c r="FP51" s="24">
        <f t="shared" si="71"/>
        <v>1057328.99</v>
      </c>
      <c r="FQ51" s="24">
        <f t="shared" si="71"/>
        <v>105585.48</v>
      </c>
      <c r="FR51" s="24">
        <f t="shared" si="71"/>
        <v>239127.33</v>
      </c>
      <c r="FS51" s="24">
        <f t="shared" si="71"/>
        <v>128090.63</v>
      </c>
      <c r="FT51" s="24">
        <f t="shared" si="71"/>
        <v>31304.870000000003</v>
      </c>
      <c r="FU51" s="24">
        <f t="shared" si="71"/>
        <v>29622.52</v>
      </c>
      <c r="FV51" s="24">
        <f t="shared" si="71"/>
        <v>32163.370000000003</v>
      </c>
      <c r="FW51" s="24">
        <f t="shared" si="71"/>
        <v>73295.459999999992</v>
      </c>
      <c r="FX51" s="24">
        <f t="shared" si="71"/>
        <v>90516.97</v>
      </c>
      <c r="FY51" s="24">
        <f t="shared" si="71"/>
        <v>36333.17</v>
      </c>
      <c r="FZ51" s="24">
        <f t="shared" si="71"/>
        <v>16140.05</v>
      </c>
      <c r="GA51" s="24">
        <f t="shared" si="71"/>
        <v>378098.28</v>
      </c>
      <c r="GB51" s="24">
        <f t="shared" ref="GB51:GG51" si="72">GB49-GB50</f>
        <v>0</v>
      </c>
      <c r="GC51" s="24">
        <f t="shared" si="72"/>
        <v>0</v>
      </c>
      <c r="GD51" s="24">
        <f t="shared" si="72"/>
        <v>0</v>
      </c>
      <c r="GE51" s="24">
        <f t="shared" si="72"/>
        <v>0</v>
      </c>
      <c r="GF51" s="24">
        <f t="shared" si="72"/>
        <v>0</v>
      </c>
      <c r="GG51" s="24">
        <f t="shared" si="72"/>
        <v>0</v>
      </c>
      <c r="GH51" s="24">
        <f>SUM(E51:GG51)</f>
        <v>60798417.390000015</v>
      </c>
      <c r="GI51" s="4">
        <f>GH51+GH50</f>
        <v>60798417.390000015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>
        <f>GH51+GH50</f>
        <v>60798417.390000015</v>
      </c>
      <c r="GI52" s="3"/>
    </row>
    <row r="53" spans="1:256" ht="21" customHeight="1">
      <c r="B53" t="s">
        <v>584</v>
      </c>
      <c r="E53" s="24">
        <f t="shared" ref="E53:BP53" si="73">+E27/E32</f>
        <v>10.307028158355275</v>
      </c>
      <c r="F53" s="24">
        <f t="shared" si="73"/>
        <v>8.1593048979413236</v>
      </c>
      <c r="G53" s="24">
        <f t="shared" si="73"/>
        <v>16.743476700813044</v>
      </c>
      <c r="H53" s="24">
        <f t="shared" si="73"/>
        <v>7.634775405007364</v>
      </c>
      <c r="I53" s="24">
        <f t="shared" si="73"/>
        <v>2.8650233921663442</v>
      </c>
      <c r="J53" s="24">
        <f t="shared" si="73"/>
        <v>6.4451150868382507</v>
      </c>
      <c r="K53" s="24">
        <f t="shared" si="73"/>
        <v>15.151349071406587</v>
      </c>
      <c r="L53" s="24">
        <f t="shared" si="73"/>
        <v>6.762644639702355</v>
      </c>
      <c r="M53" s="24">
        <f t="shared" si="73"/>
        <v>2.4360401264704516</v>
      </c>
      <c r="N53" s="24">
        <f t="shared" si="73"/>
        <v>11.77584428765531</v>
      </c>
      <c r="O53" s="24">
        <f t="shared" si="73"/>
        <v>19.385606640724706</v>
      </c>
      <c r="P53" s="24">
        <f t="shared" si="73"/>
        <v>16.41409939095406</v>
      </c>
      <c r="Q53" s="24">
        <f t="shared" si="73"/>
        <v>12.730801296896711</v>
      </c>
      <c r="R53" s="24">
        <f t="shared" si="73"/>
        <v>2.4996110015340789</v>
      </c>
      <c r="S53" s="24">
        <f t="shared" si="73"/>
        <v>9.7754711803276564</v>
      </c>
      <c r="T53" s="24">
        <f t="shared" si="73"/>
        <v>3.9067961210458209</v>
      </c>
      <c r="U53" s="24">
        <f t="shared" si="73"/>
        <v>5.5876372402774139</v>
      </c>
      <c r="V53" s="24">
        <f t="shared" si="73"/>
        <v>1.7308094714587738</v>
      </c>
      <c r="W53" s="24">
        <f t="shared" si="73"/>
        <v>1.1031720973309758</v>
      </c>
      <c r="X53" s="24">
        <f t="shared" si="73"/>
        <v>2.0578741181657847</v>
      </c>
      <c r="Y53" s="24">
        <f t="shared" si="73"/>
        <v>1.1208114520721291</v>
      </c>
      <c r="Z53" s="24">
        <f t="shared" si="73"/>
        <v>1.9089010072496311</v>
      </c>
      <c r="AA53" s="24">
        <f t="shared" si="73"/>
        <v>3.9115188583078493</v>
      </c>
      <c r="AB53" s="24">
        <f t="shared" si="73"/>
        <v>5.1565165212962372</v>
      </c>
      <c r="AC53" s="24">
        <f t="shared" si="73"/>
        <v>6.2143823727410634</v>
      </c>
      <c r="AD53" s="24">
        <f t="shared" si="73"/>
        <v>10.082150342554483</v>
      </c>
      <c r="AE53" s="24">
        <f t="shared" si="73"/>
        <v>6.6780046290893527</v>
      </c>
      <c r="AF53" s="24">
        <f t="shared" si="73"/>
        <v>6.5707098074339454</v>
      </c>
      <c r="AG53" s="24">
        <f t="shared" si="73"/>
        <v>2.7321578091570391</v>
      </c>
      <c r="AH53" s="24">
        <f t="shared" si="73"/>
        <v>2.1754385271807837</v>
      </c>
      <c r="AI53" s="24">
        <f t="shared" si="73"/>
        <v>4.8101469719539756</v>
      </c>
      <c r="AJ53" s="24">
        <f t="shared" si="73"/>
        <v>3.7700810185185185</v>
      </c>
      <c r="AK53" s="24">
        <f t="shared" si="73"/>
        <v>3.3322282690854119</v>
      </c>
      <c r="AL53" s="24">
        <f t="shared" si="73"/>
        <v>4.3833725152905201</v>
      </c>
      <c r="AM53" s="24">
        <f t="shared" si="73"/>
        <v>2.3955236099919417</v>
      </c>
      <c r="AN53" s="24">
        <f t="shared" si="73"/>
        <v>4.2590114647257504</v>
      </c>
      <c r="AO53" s="24">
        <f t="shared" si="73"/>
        <v>2.3475695937090433</v>
      </c>
      <c r="AP53" s="24">
        <f t="shared" si="73"/>
        <v>3.8447345510413111</v>
      </c>
      <c r="AQ53" s="24">
        <f t="shared" si="73"/>
        <v>4.0914015611751644</v>
      </c>
      <c r="AR53" s="24">
        <f t="shared" si="73"/>
        <v>16.68665254533817</v>
      </c>
      <c r="AS53" s="24">
        <f t="shared" si="73"/>
        <v>2.0899783774861764</v>
      </c>
      <c r="AT53" s="24">
        <f t="shared" si="73"/>
        <v>8.5947837249967431</v>
      </c>
      <c r="AU53" s="24">
        <f t="shared" si="73"/>
        <v>8.0485852435991614</v>
      </c>
      <c r="AV53" s="24">
        <f t="shared" si="73"/>
        <v>4.59887857542543</v>
      </c>
      <c r="AW53" s="24">
        <f t="shared" si="73"/>
        <v>0.25784050179211471</v>
      </c>
      <c r="AX53" s="24">
        <f t="shared" si="73"/>
        <v>4.0185957861405432</v>
      </c>
      <c r="AY53" s="24">
        <f t="shared" si="73"/>
        <v>4.7811978270223747</v>
      </c>
      <c r="AZ53" s="24">
        <f t="shared" si="73"/>
        <v>3.828911845730028</v>
      </c>
      <c r="BA53" s="24">
        <f t="shared" si="73"/>
        <v>4.2021009220466814</v>
      </c>
      <c r="BB53" s="24">
        <f t="shared" si="73"/>
        <v>10.200295319392575</v>
      </c>
      <c r="BC53" s="24">
        <f t="shared" si="73"/>
        <v>7.9939966769415518</v>
      </c>
      <c r="BD53" s="24">
        <f t="shared" si="73"/>
        <v>9.6749711954052202</v>
      </c>
      <c r="BE53" s="24">
        <f t="shared" si="73"/>
        <v>5.939308584827474</v>
      </c>
      <c r="BF53" s="24">
        <f t="shared" si="73"/>
        <v>4.8955448408871742</v>
      </c>
      <c r="BG53" s="24">
        <f t="shared" si="73"/>
        <v>6.8737469733656171</v>
      </c>
      <c r="BH53" s="24">
        <f t="shared" si="73"/>
        <v>6.6334645877642311</v>
      </c>
      <c r="BI53" s="24">
        <f t="shared" si="73"/>
        <v>4.9199673709111673</v>
      </c>
      <c r="BJ53" s="24">
        <f t="shared" si="73"/>
        <v>5.5895607195135684</v>
      </c>
      <c r="BK53" s="24">
        <f t="shared" si="73"/>
        <v>4.4214174616764517</v>
      </c>
      <c r="BL53" s="24">
        <f t="shared" si="73"/>
        <v>6.8515632758670817</v>
      </c>
      <c r="BM53" s="24">
        <f t="shared" si="73"/>
        <v>6.0318215850479726</v>
      </c>
      <c r="BN53" s="24">
        <f t="shared" si="73"/>
        <v>2.3837988856044157</v>
      </c>
      <c r="BO53" s="24">
        <f t="shared" si="73"/>
        <v>2.5998179096022338</v>
      </c>
      <c r="BP53" s="24">
        <f t="shared" si="73"/>
        <v>5.0882222074986929</v>
      </c>
      <c r="BQ53" s="24">
        <f t="shared" ref="BQ53:EB53" si="74">+BQ27/BQ32</f>
        <v>4.8146224915259319</v>
      </c>
      <c r="BR53" s="24">
        <f t="shared" si="74"/>
        <v>4.4312682026328281</v>
      </c>
      <c r="BS53" s="24">
        <f t="shared" si="74"/>
        <v>8.5018918059950579</v>
      </c>
      <c r="BT53" s="24">
        <f t="shared" si="74"/>
        <v>5.1994940864609536</v>
      </c>
      <c r="BU53" s="24">
        <f t="shared" si="74"/>
        <v>6.3943919454574276</v>
      </c>
      <c r="BV53" s="24">
        <f t="shared" si="74"/>
        <v>5.5301828015883885</v>
      </c>
      <c r="BW53" s="24">
        <f t="shared" si="74"/>
        <v>8.5655853589782502</v>
      </c>
      <c r="BX53" s="24">
        <f t="shared" si="74"/>
        <v>3.7331550832965048</v>
      </c>
      <c r="BY53" s="24">
        <f t="shared" si="74"/>
        <v>4.4177565199008324</v>
      </c>
      <c r="BZ53" s="24">
        <f t="shared" si="74"/>
        <v>0.29888253638253637</v>
      </c>
      <c r="CA53" s="24">
        <f t="shared" si="74"/>
        <v>4.3309212437742115</v>
      </c>
      <c r="CB53" s="24">
        <f t="shared" si="74"/>
        <v>3.3163519538421191</v>
      </c>
      <c r="CC53" s="24">
        <f t="shared" si="74"/>
        <v>0.23091697978772743</v>
      </c>
      <c r="CD53" s="24">
        <f t="shared" si="74"/>
        <v>7.6113142409498931</v>
      </c>
      <c r="CE53" s="24">
        <f t="shared" si="74"/>
        <v>1.0440919871794871</v>
      </c>
      <c r="CF53" s="24">
        <f t="shared" si="74"/>
        <v>2.8879676870748301</v>
      </c>
      <c r="CG53" s="24">
        <f t="shared" si="74"/>
        <v>2.0047196587506666</v>
      </c>
      <c r="CH53" s="24">
        <f t="shared" si="74"/>
        <v>2.0857827086280056</v>
      </c>
      <c r="CI53" s="24">
        <f t="shared" si="74"/>
        <v>3.2270701960784312</v>
      </c>
      <c r="CJ53" s="24">
        <f t="shared" si="74"/>
        <v>0.85870625533471523</v>
      </c>
      <c r="CK53" s="24">
        <f t="shared" si="74"/>
        <v>3.2487784730033744</v>
      </c>
      <c r="CL53" s="24">
        <f t="shared" si="74"/>
        <v>8.7866537338339583</v>
      </c>
      <c r="CM53" s="24">
        <f t="shared" si="74"/>
        <v>5.65767417677643</v>
      </c>
      <c r="CN53" s="24">
        <f t="shared" si="74"/>
        <v>9.766634920634921</v>
      </c>
      <c r="CO53" s="24">
        <f t="shared" si="74"/>
        <v>6.2566472617246598</v>
      </c>
      <c r="CP53" s="24">
        <f t="shared" si="74"/>
        <v>5.8434936468008676</v>
      </c>
      <c r="CQ53" s="24">
        <f t="shared" si="74"/>
        <v>7.7401941386316384</v>
      </c>
      <c r="CR53" s="24">
        <f t="shared" si="74"/>
        <v>3.4790378707661742</v>
      </c>
      <c r="CS53" s="24">
        <f t="shared" si="74"/>
        <v>6.4152500162348201</v>
      </c>
      <c r="CT53" s="24">
        <f t="shared" si="74"/>
        <v>5.9972233276157807</v>
      </c>
      <c r="CU53" s="24">
        <f t="shared" si="74"/>
        <v>4.1571688885132989</v>
      </c>
      <c r="CV53" s="24">
        <f t="shared" si="74"/>
        <v>4.9135056547140481</v>
      </c>
      <c r="CW53" s="24">
        <f t="shared" si="74"/>
        <v>0.91387401745662966</v>
      </c>
      <c r="CX53" s="24">
        <f t="shared" si="74"/>
        <v>0.8882008113590264</v>
      </c>
      <c r="CY53" s="24">
        <f t="shared" si="74"/>
        <v>1.8474463202426563</v>
      </c>
      <c r="CZ53" s="24">
        <f t="shared" si="74"/>
        <v>2.1871799116997792</v>
      </c>
      <c r="DA53" s="24">
        <f t="shared" si="74"/>
        <v>3.0790405337428188</v>
      </c>
      <c r="DB53" s="24">
        <f t="shared" si="74"/>
        <v>4.0107634209344116</v>
      </c>
      <c r="DC53" s="24">
        <f t="shared" si="74"/>
        <v>2.8314919253618944</v>
      </c>
      <c r="DD53" s="24">
        <f t="shared" si="74"/>
        <v>2.5873716618075799</v>
      </c>
      <c r="DE53" s="24">
        <f t="shared" si="74"/>
        <v>2.7170581981981985</v>
      </c>
      <c r="DF53" s="24">
        <f t="shared" si="74"/>
        <v>2.5282419802980551</v>
      </c>
      <c r="DG53" s="24">
        <f t="shared" si="74"/>
        <v>2.4984537227478407</v>
      </c>
      <c r="DH53" s="24">
        <f t="shared" si="74"/>
        <v>4.0239439780201476</v>
      </c>
      <c r="DI53" s="24">
        <f t="shared" si="74"/>
        <v>0.32301295402984154</v>
      </c>
      <c r="DJ53" s="24">
        <f t="shared" si="74"/>
        <v>3.6417116839182562</v>
      </c>
      <c r="DK53" s="24">
        <f t="shared" si="74"/>
        <v>3.6324628165856234</v>
      </c>
      <c r="DL53" s="24">
        <f t="shared" si="74"/>
        <v>3.6790152868771093</v>
      </c>
      <c r="DM53" s="24">
        <f t="shared" si="74"/>
        <v>3.4329367525130241</v>
      </c>
      <c r="DN53" s="24">
        <f t="shared" si="74"/>
        <v>4.8585268852864099</v>
      </c>
      <c r="DO53" s="24">
        <f t="shared" si="74"/>
        <v>4.3829148119053851</v>
      </c>
      <c r="DP53" s="24">
        <f t="shared" si="74"/>
        <v>3.9530623207722444</v>
      </c>
      <c r="DQ53" s="24">
        <f t="shared" si="74"/>
        <v>4.990415613315772</v>
      </c>
      <c r="DR53" s="24">
        <f t="shared" si="74"/>
        <v>4.9124323485600794</v>
      </c>
      <c r="DS53" s="24">
        <f t="shared" si="74"/>
        <v>3.0401445065978199</v>
      </c>
      <c r="DT53" s="24">
        <f t="shared" si="74"/>
        <v>6.2720761745899356</v>
      </c>
      <c r="DU53" s="24">
        <f t="shared" si="74"/>
        <v>6.7600982670744143</v>
      </c>
      <c r="DV53" s="24">
        <f t="shared" si="74"/>
        <v>4.5866741285577231</v>
      </c>
      <c r="DW53" s="24">
        <f t="shared" si="74"/>
        <v>2.1428674541751525</v>
      </c>
      <c r="DX53" s="24">
        <f t="shared" si="74"/>
        <v>4.9753665017408837</v>
      </c>
      <c r="DY53" s="24">
        <f t="shared" si="74"/>
        <v>4.6486899048581289</v>
      </c>
      <c r="DZ53" s="24">
        <f t="shared" si="74"/>
        <v>3.7511141304347828</v>
      </c>
      <c r="EA53" s="24">
        <f t="shared" si="74"/>
        <v>4.726723073648361</v>
      </c>
      <c r="EB53" s="24">
        <f t="shared" si="74"/>
        <v>3.1996085189919654</v>
      </c>
      <c r="EC53" s="24">
        <f t="shared" ref="EC53:EW53" si="75">+EC27/EC32</f>
        <v>4.4303141222386415</v>
      </c>
      <c r="ED53" s="24">
        <f t="shared" si="75"/>
        <v>2.6538556981388628</v>
      </c>
      <c r="EE53" s="24">
        <f t="shared" si="75"/>
        <v>2.3021407102987177</v>
      </c>
      <c r="EF53" s="24">
        <f t="shared" si="75"/>
        <v>7.3207466794304183</v>
      </c>
      <c r="EG53" s="24">
        <f t="shared" si="75"/>
        <v>2.3391280353200883</v>
      </c>
      <c r="EH53" s="24">
        <f t="shared" si="75"/>
        <v>3.3375602623183269</v>
      </c>
      <c r="EI53" s="24">
        <f t="shared" si="75"/>
        <v>8.3879032921810701</v>
      </c>
      <c r="EJ53" s="24">
        <f t="shared" si="75"/>
        <v>3.0744317109979251</v>
      </c>
      <c r="EK53" s="24">
        <f t="shared" si="75"/>
        <v>12.634643289698012</v>
      </c>
      <c r="EL53" s="24">
        <f t="shared" si="75"/>
        <v>3.8669114454372555</v>
      </c>
      <c r="EM53" s="24">
        <f t="shared" si="75"/>
        <v>2.960992700729927</v>
      </c>
      <c r="EN53" s="24">
        <f t="shared" si="75"/>
        <v>3.7895424234986086</v>
      </c>
      <c r="EO53" s="24">
        <f t="shared" si="75"/>
        <v>3.5695159500693481</v>
      </c>
      <c r="EP53" s="24">
        <f t="shared" si="75"/>
        <v>5.5833992094861662</v>
      </c>
      <c r="EQ53" s="24">
        <f t="shared" si="75"/>
        <v>4.3426867537393852</v>
      </c>
      <c r="ER53" s="24">
        <f t="shared" si="75"/>
        <v>5.7368860708534619</v>
      </c>
      <c r="ES53" s="24">
        <f t="shared" si="75"/>
        <v>9.4980785061153856</v>
      </c>
      <c r="ET53" s="24">
        <f t="shared" si="75"/>
        <v>3.7400198715618567</v>
      </c>
      <c r="EU53" s="24">
        <f t="shared" si="75"/>
        <v>2.8552395604395606</v>
      </c>
      <c r="EV53" s="24">
        <f t="shared" si="75"/>
        <v>4.6684752321981424</v>
      </c>
      <c r="EW53" s="24">
        <f t="shared" si="75"/>
        <v>10.459831733483908</v>
      </c>
      <c r="EX53" s="24">
        <v>0</v>
      </c>
      <c r="EY53" s="24">
        <f t="shared" ref="EY53:FZ53" si="76">+EY27/EY32</f>
        <v>6.560649974385246</v>
      </c>
      <c r="EZ53" s="24">
        <f t="shared" si="76"/>
        <v>5.0147393862967631</v>
      </c>
      <c r="FA53" s="24">
        <f t="shared" si="76"/>
        <v>3.9962268691394902</v>
      </c>
      <c r="FB53" s="24">
        <f t="shared" si="76"/>
        <v>2.5834696609161214</v>
      </c>
      <c r="FC53" s="24">
        <f t="shared" si="76"/>
        <v>7.1578109982996132</v>
      </c>
      <c r="FD53" s="24">
        <f t="shared" si="76"/>
        <v>6.0843735812605653</v>
      </c>
      <c r="FE53" s="24">
        <f t="shared" si="76"/>
        <v>3.4340166365129869</v>
      </c>
      <c r="FF53" s="24">
        <f t="shared" si="76"/>
        <v>3.122687968778584</v>
      </c>
      <c r="FG53" s="24">
        <f t="shared" si="76"/>
        <v>2.4132378003003003</v>
      </c>
      <c r="FH53" s="24">
        <f t="shared" si="76"/>
        <v>5.4966871055651172</v>
      </c>
      <c r="FI53" s="24">
        <f t="shared" si="76"/>
        <v>2.9179275445658424</v>
      </c>
      <c r="FJ53" s="24">
        <f t="shared" si="76"/>
        <v>1.8509896520591709</v>
      </c>
      <c r="FK53" s="24">
        <f t="shared" si="76"/>
        <v>4.2564005616808815</v>
      </c>
      <c r="FL53" s="24">
        <f t="shared" si="76"/>
        <v>4.9778165525936604</v>
      </c>
      <c r="FM53" s="24">
        <f t="shared" si="76"/>
        <v>3.3975055560100347</v>
      </c>
      <c r="FN53" s="24">
        <f t="shared" si="76"/>
        <v>6.5496610731750957</v>
      </c>
      <c r="FO53" s="24">
        <f t="shared" si="76"/>
        <v>4.3219264991775086</v>
      </c>
      <c r="FP53" s="24">
        <f t="shared" si="76"/>
        <v>10.632269860781543</v>
      </c>
      <c r="FQ53" s="24">
        <f t="shared" si="76"/>
        <v>5.8971421709894329</v>
      </c>
      <c r="FR53" s="24">
        <f t="shared" si="76"/>
        <v>5.1399044206082323</v>
      </c>
      <c r="FS53" s="24">
        <f t="shared" si="76"/>
        <v>3.5404713251125468</v>
      </c>
      <c r="FT53" s="24">
        <f t="shared" si="76"/>
        <v>2.3208524166451281</v>
      </c>
      <c r="FU53" s="24">
        <f t="shared" si="76"/>
        <v>2.6368036205710355</v>
      </c>
      <c r="FV53" s="24">
        <f t="shared" si="76"/>
        <v>2.7568531453729577</v>
      </c>
      <c r="FW53" s="24">
        <f t="shared" si="76"/>
        <v>1.949710577300227</v>
      </c>
      <c r="FX53" s="24">
        <f t="shared" si="76"/>
        <v>3.1255763052208838</v>
      </c>
      <c r="FY53" s="24">
        <f t="shared" si="76"/>
        <v>1.4434516424435779</v>
      </c>
      <c r="FZ53" s="24">
        <f t="shared" si="76"/>
        <v>1.0889621959237346</v>
      </c>
      <c r="GA53" s="24">
        <f>+GA27/GA32</f>
        <v>7.4630167538579224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7.4626529876321328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77">SUM($E$53:$FZ$53)/178</f>
        <v>4.923892410003492</v>
      </c>
      <c r="F54" s="4">
        <f t="shared" si="77"/>
        <v>4.923892410003492</v>
      </c>
      <c r="G54" s="4">
        <f t="shared" si="77"/>
        <v>4.923892410003492</v>
      </c>
      <c r="H54" s="4">
        <f t="shared" si="77"/>
        <v>4.923892410003492</v>
      </c>
      <c r="I54" s="4">
        <f t="shared" si="77"/>
        <v>4.923892410003492</v>
      </c>
      <c r="J54" s="4">
        <f t="shared" si="77"/>
        <v>4.923892410003492</v>
      </c>
      <c r="K54" s="4">
        <f t="shared" si="77"/>
        <v>4.923892410003492</v>
      </c>
      <c r="L54" s="4">
        <f t="shared" si="77"/>
        <v>4.923892410003492</v>
      </c>
      <c r="M54" s="4">
        <f t="shared" si="77"/>
        <v>4.923892410003492</v>
      </c>
      <c r="N54" s="4">
        <f t="shared" si="77"/>
        <v>4.923892410003492</v>
      </c>
      <c r="O54" s="4">
        <f t="shared" si="77"/>
        <v>4.923892410003492</v>
      </c>
      <c r="P54" s="4">
        <f t="shared" si="77"/>
        <v>4.923892410003492</v>
      </c>
      <c r="Q54" s="4">
        <f t="shared" si="77"/>
        <v>4.923892410003492</v>
      </c>
      <c r="R54" s="4">
        <f t="shared" si="77"/>
        <v>4.923892410003492</v>
      </c>
      <c r="S54" s="4">
        <f t="shared" si="77"/>
        <v>4.923892410003492</v>
      </c>
      <c r="T54" s="4">
        <f t="shared" si="77"/>
        <v>4.923892410003492</v>
      </c>
      <c r="U54" s="4">
        <f t="shared" si="77"/>
        <v>4.923892410003492</v>
      </c>
      <c r="V54" s="4">
        <f t="shared" si="77"/>
        <v>4.923892410003492</v>
      </c>
      <c r="W54" s="4">
        <f t="shared" si="77"/>
        <v>4.923892410003492</v>
      </c>
      <c r="X54" s="4">
        <f t="shared" si="77"/>
        <v>4.923892410003492</v>
      </c>
      <c r="Y54" s="4">
        <f t="shared" si="77"/>
        <v>4.923892410003492</v>
      </c>
      <c r="Z54" s="4">
        <f t="shared" si="77"/>
        <v>4.923892410003492</v>
      </c>
      <c r="AA54" s="4">
        <f t="shared" si="77"/>
        <v>4.923892410003492</v>
      </c>
      <c r="AB54" s="4">
        <f t="shared" si="77"/>
        <v>4.923892410003492</v>
      </c>
      <c r="AC54" s="4">
        <f t="shared" si="77"/>
        <v>4.923892410003492</v>
      </c>
      <c r="AD54" s="4">
        <f t="shared" si="77"/>
        <v>4.923892410003492</v>
      </c>
      <c r="AE54" s="4">
        <f t="shared" si="77"/>
        <v>4.923892410003492</v>
      </c>
      <c r="AF54" s="4">
        <f t="shared" si="77"/>
        <v>4.923892410003492</v>
      </c>
      <c r="AG54" s="4">
        <f t="shared" si="77"/>
        <v>4.923892410003492</v>
      </c>
      <c r="AH54" s="4">
        <f t="shared" si="77"/>
        <v>4.923892410003492</v>
      </c>
      <c r="AI54" s="4">
        <f t="shared" si="77"/>
        <v>4.923892410003492</v>
      </c>
      <c r="AJ54" s="4">
        <f t="shared" si="77"/>
        <v>4.923892410003492</v>
      </c>
      <c r="AK54" s="4">
        <f t="shared" si="77"/>
        <v>4.923892410003492</v>
      </c>
      <c r="AL54" s="4">
        <f t="shared" si="77"/>
        <v>4.923892410003492</v>
      </c>
      <c r="AM54" s="4">
        <f t="shared" si="77"/>
        <v>4.923892410003492</v>
      </c>
      <c r="AN54" s="4">
        <f t="shared" si="77"/>
        <v>4.923892410003492</v>
      </c>
      <c r="AO54" s="4">
        <f t="shared" si="77"/>
        <v>4.923892410003492</v>
      </c>
      <c r="AP54" s="4">
        <f t="shared" si="77"/>
        <v>4.923892410003492</v>
      </c>
      <c r="AQ54" s="4">
        <f t="shared" si="77"/>
        <v>4.923892410003492</v>
      </c>
      <c r="AR54" s="4">
        <f t="shared" si="77"/>
        <v>4.923892410003492</v>
      </c>
      <c r="AS54" s="4">
        <f t="shared" si="77"/>
        <v>4.923892410003492</v>
      </c>
      <c r="AT54" s="4">
        <f t="shared" si="77"/>
        <v>4.923892410003492</v>
      </c>
      <c r="AU54" s="4">
        <f t="shared" si="77"/>
        <v>4.923892410003492</v>
      </c>
      <c r="AV54" s="4">
        <f t="shared" si="77"/>
        <v>4.923892410003492</v>
      </c>
      <c r="AW54" s="4">
        <f t="shared" si="77"/>
        <v>4.923892410003492</v>
      </c>
      <c r="AX54" s="4">
        <f t="shared" si="77"/>
        <v>4.923892410003492</v>
      </c>
      <c r="AY54" s="4">
        <f t="shared" si="77"/>
        <v>4.923892410003492</v>
      </c>
      <c r="AZ54" s="4">
        <f t="shared" si="77"/>
        <v>4.923892410003492</v>
      </c>
      <c r="BA54" s="4">
        <f t="shared" si="77"/>
        <v>4.923892410003492</v>
      </c>
      <c r="BB54" s="4">
        <f t="shared" si="77"/>
        <v>4.923892410003492</v>
      </c>
      <c r="BC54" s="4">
        <f t="shared" si="77"/>
        <v>4.923892410003492</v>
      </c>
      <c r="BD54" s="4">
        <f t="shared" si="77"/>
        <v>4.923892410003492</v>
      </c>
      <c r="BE54" s="4">
        <f t="shared" si="77"/>
        <v>4.923892410003492</v>
      </c>
      <c r="BF54" s="4">
        <f t="shared" si="77"/>
        <v>4.923892410003492</v>
      </c>
      <c r="BG54" s="4">
        <f t="shared" si="77"/>
        <v>4.923892410003492</v>
      </c>
      <c r="BH54" s="4">
        <f t="shared" si="77"/>
        <v>4.923892410003492</v>
      </c>
      <c r="BI54" s="4">
        <f t="shared" si="77"/>
        <v>4.923892410003492</v>
      </c>
      <c r="BJ54" s="4">
        <f t="shared" si="77"/>
        <v>4.923892410003492</v>
      </c>
      <c r="BK54" s="4">
        <f t="shared" si="77"/>
        <v>4.923892410003492</v>
      </c>
      <c r="BL54" s="4">
        <f t="shared" si="77"/>
        <v>4.923892410003492</v>
      </c>
      <c r="BM54" s="4">
        <f t="shared" si="77"/>
        <v>4.923892410003492</v>
      </c>
      <c r="BN54" s="4">
        <f t="shared" si="77"/>
        <v>4.923892410003492</v>
      </c>
      <c r="BO54" s="4">
        <f t="shared" si="77"/>
        <v>4.923892410003492</v>
      </c>
      <c r="BP54" s="4">
        <f t="shared" si="77"/>
        <v>4.923892410003492</v>
      </c>
      <c r="BQ54" s="4">
        <f t="shared" ref="BQ54:EB54" si="78">SUM($E$53:$FZ$53)/178</f>
        <v>4.923892410003492</v>
      </c>
      <c r="BR54" s="4">
        <f t="shared" si="78"/>
        <v>4.923892410003492</v>
      </c>
      <c r="BS54" s="4">
        <f t="shared" si="78"/>
        <v>4.923892410003492</v>
      </c>
      <c r="BT54" s="4">
        <f t="shared" si="78"/>
        <v>4.923892410003492</v>
      </c>
      <c r="BU54" s="4">
        <f t="shared" si="78"/>
        <v>4.923892410003492</v>
      </c>
      <c r="BV54" s="4">
        <f t="shared" si="78"/>
        <v>4.923892410003492</v>
      </c>
      <c r="BW54" s="4">
        <f t="shared" si="78"/>
        <v>4.923892410003492</v>
      </c>
      <c r="BX54" s="4">
        <f t="shared" si="78"/>
        <v>4.923892410003492</v>
      </c>
      <c r="BY54" s="4">
        <f t="shared" si="78"/>
        <v>4.923892410003492</v>
      </c>
      <c r="BZ54" s="4">
        <f t="shared" si="78"/>
        <v>4.923892410003492</v>
      </c>
      <c r="CA54" s="4">
        <f t="shared" si="78"/>
        <v>4.923892410003492</v>
      </c>
      <c r="CB54" s="4">
        <f t="shared" si="78"/>
        <v>4.923892410003492</v>
      </c>
      <c r="CC54" s="4">
        <f t="shared" si="78"/>
        <v>4.923892410003492</v>
      </c>
      <c r="CD54" s="4">
        <f t="shared" si="78"/>
        <v>4.923892410003492</v>
      </c>
      <c r="CE54" s="4">
        <f t="shared" si="78"/>
        <v>4.923892410003492</v>
      </c>
      <c r="CF54" s="4">
        <f t="shared" si="78"/>
        <v>4.923892410003492</v>
      </c>
      <c r="CG54" s="4">
        <f t="shared" si="78"/>
        <v>4.923892410003492</v>
      </c>
      <c r="CH54" s="4">
        <f t="shared" si="78"/>
        <v>4.923892410003492</v>
      </c>
      <c r="CI54" s="4">
        <f t="shared" si="78"/>
        <v>4.923892410003492</v>
      </c>
      <c r="CJ54" s="4">
        <f t="shared" si="78"/>
        <v>4.923892410003492</v>
      </c>
      <c r="CK54" s="4">
        <f t="shared" si="78"/>
        <v>4.923892410003492</v>
      </c>
      <c r="CL54" s="4">
        <f t="shared" si="78"/>
        <v>4.923892410003492</v>
      </c>
      <c r="CM54" s="4">
        <f t="shared" si="78"/>
        <v>4.923892410003492</v>
      </c>
      <c r="CN54" s="4">
        <f t="shared" si="78"/>
        <v>4.923892410003492</v>
      </c>
      <c r="CO54" s="4">
        <f t="shared" si="78"/>
        <v>4.923892410003492</v>
      </c>
      <c r="CP54" s="4">
        <f t="shared" si="78"/>
        <v>4.923892410003492</v>
      </c>
      <c r="CQ54" s="4">
        <f t="shared" si="78"/>
        <v>4.923892410003492</v>
      </c>
      <c r="CR54" s="4">
        <f t="shared" si="78"/>
        <v>4.923892410003492</v>
      </c>
      <c r="CS54" s="4">
        <f t="shared" si="78"/>
        <v>4.923892410003492</v>
      </c>
      <c r="CT54" s="4">
        <f t="shared" si="78"/>
        <v>4.923892410003492</v>
      </c>
      <c r="CU54" s="4">
        <f t="shared" si="78"/>
        <v>4.923892410003492</v>
      </c>
      <c r="CV54" s="4">
        <f t="shared" si="78"/>
        <v>4.923892410003492</v>
      </c>
      <c r="CW54" s="4">
        <f t="shared" si="78"/>
        <v>4.923892410003492</v>
      </c>
      <c r="CX54" s="4">
        <f t="shared" si="78"/>
        <v>4.923892410003492</v>
      </c>
      <c r="CY54" s="4">
        <f t="shared" si="78"/>
        <v>4.923892410003492</v>
      </c>
      <c r="CZ54" s="4">
        <f t="shared" si="78"/>
        <v>4.923892410003492</v>
      </c>
      <c r="DA54" s="4">
        <f t="shared" si="78"/>
        <v>4.923892410003492</v>
      </c>
      <c r="DB54" s="4">
        <f t="shared" si="78"/>
        <v>4.923892410003492</v>
      </c>
      <c r="DC54" s="4">
        <f t="shared" si="78"/>
        <v>4.923892410003492</v>
      </c>
      <c r="DD54" s="4">
        <f t="shared" si="78"/>
        <v>4.923892410003492</v>
      </c>
      <c r="DE54" s="4">
        <f t="shared" si="78"/>
        <v>4.923892410003492</v>
      </c>
      <c r="DF54" s="4">
        <f t="shared" si="78"/>
        <v>4.923892410003492</v>
      </c>
      <c r="DG54" s="4">
        <f t="shared" si="78"/>
        <v>4.923892410003492</v>
      </c>
      <c r="DH54" s="4">
        <f t="shared" si="78"/>
        <v>4.923892410003492</v>
      </c>
      <c r="DI54" s="4">
        <f t="shared" si="78"/>
        <v>4.923892410003492</v>
      </c>
      <c r="DJ54" s="4">
        <f t="shared" si="78"/>
        <v>4.923892410003492</v>
      </c>
      <c r="DK54" s="4">
        <f t="shared" si="78"/>
        <v>4.923892410003492</v>
      </c>
      <c r="DL54" s="4">
        <f t="shared" si="78"/>
        <v>4.923892410003492</v>
      </c>
      <c r="DM54" s="4">
        <f t="shared" si="78"/>
        <v>4.923892410003492</v>
      </c>
      <c r="DN54" s="4">
        <f t="shared" si="78"/>
        <v>4.923892410003492</v>
      </c>
      <c r="DO54" s="4">
        <f t="shared" si="78"/>
        <v>4.923892410003492</v>
      </c>
      <c r="DP54" s="4">
        <f t="shared" si="78"/>
        <v>4.923892410003492</v>
      </c>
      <c r="DQ54" s="4">
        <f t="shared" si="78"/>
        <v>4.923892410003492</v>
      </c>
      <c r="DR54" s="4">
        <f t="shared" si="78"/>
        <v>4.923892410003492</v>
      </c>
      <c r="DS54" s="4">
        <f t="shared" si="78"/>
        <v>4.923892410003492</v>
      </c>
      <c r="DT54" s="4">
        <f t="shared" si="78"/>
        <v>4.923892410003492</v>
      </c>
      <c r="DU54" s="4">
        <f t="shared" si="78"/>
        <v>4.923892410003492</v>
      </c>
      <c r="DV54" s="4">
        <f t="shared" si="78"/>
        <v>4.923892410003492</v>
      </c>
      <c r="DW54" s="4">
        <f t="shared" si="78"/>
        <v>4.923892410003492</v>
      </c>
      <c r="DX54" s="4">
        <f t="shared" si="78"/>
        <v>4.923892410003492</v>
      </c>
      <c r="DY54" s="4">
        <f t="shared" si="78"/>
        <v>4.923892410003492</v>
      </c>
      <c r="DZ54" s="4">
        <f t="shared" si="78"/>
        <v>4.923892410003492</v>
      </c>
      <c r="EA54" s="4">
        <f t="shared" si="78"/>
        <v>4.923892410003492</v>
      </c>
      <c r="EB54" s="4">
        <f t="shared" si="78"/>
        <v>4.923892410003492</v>
      </c>
      <c r="EC54" s="4">
        <f t="shared" ref="EC54:GB54" si="79">SUM($E$53:$FZ$53)/178</f>
        <v>4.923892410003492</v>
      </c>
      <c r="ED54" s="4">
        <f t="shared" si="79"/>
        <v>4.923892410003492</v>
      </c>
      <c r="EE54" s="4">
        <f t="shared" si="79"/>
        <v>4.923892410003492</v>
      </c>
      <c r="EF54" s="4">
        <f t="shared" si="79"/>
        <v>4.923892410003492</v>
      </c>
      <c r="EG54" s="4">
        <f t="shared" si="79"/>
        <v>4.923892410003492</v>
      </c>
      <c r="EH54" s="4">
        <f t="shared" si="79"/>
        <v>4.923892410003492</v>
      </c>
      <c r="EI54" s="4">
        <f t="shared" si="79"/>
        <v>4.923892410003492</v>
      </c>
      <c r="EJ54" s="4">
        <f t="shared" si="79"/>
        <v>4.923892410003492</v>
      </c>
      <c r="EK54" s="4">
        <f t="shared" si="79"/>
        <v>4.923892410003492</v>
      </c>
      <c r="EL54" s="4">
        <f t="shared" si="79"/>
        <v>4.923892410003492</v>
      </c>
      <c r="EM54" s="4">
        <f t="shared" si="79"/>
        <v>4.923892410003492</v>
      </c>
      <c r="EN54" s="4">
        <f t="shared" si="79"/>
        <v>4.923892410003492</v>
      </c>
      <c r="EO54" s="4">
        <f t="shared" si="79"/>
        <v>4.923892410003492</v>
      </c>
      <c r="EP54" s="4">
        <f t="shared" si="79"/>
        <v>4.923892410003492</v>
      </c>
      <c r="EQ54" s="4">
        <f t="shared" si="79"/>
        <v>4.923892410003492</v>
      </c>
      <c r="ER54" s="4">
        <f t="shared" si="79"/>
        <v>4.923892410003492</v>
      </c>
      <c r="ES54" s="4">
        <f t="shared" si="79"/>
        <v>4.923892410003492</v>
      </c>
      <c r="ET54" s="4">
        <f t="shared" si="79"/>
        <v>4.923892410003492</v>
      </c>
      <c r="EU54" s="4">
        <f t="shared" si="79"/>
        <v>4.923892410003492</v>
      </c>
      <c r="EV54" s="4">
        <f t="shared" si="79"/>
        <v>4.923892410003492</v>
      </c>
      <c r="EW54" s="4">
        <f t="shared" si="79"/>
        <v>4.923892410003492</v>
      </c>
      <c r="EX54" s="4">
        <f t="shared" si="79"/>
        <v>4.923892410003492</v>
      </c>
      <c r="EY54" s="4">
        <f t="shared" si="79"/>
        <v>4.923892410003492</v>
      </c>
      <c r="EZ54" s="4">
        <f t="shared" si="79"/>
        <v>4.923892410003492</v>
      </c>
      <c r="FA54" s="4">
        <f t="shared" si="79"/>
        <v>4.923892410003492</v>
      </c>
      <c r="FB54" s="4">
        <f t="shared" si="79"/>
        <v>4.923892410003492</v>
      </c>
      <c r="FC54" s="4">
        <f t="shared" si="79"/>
        <v>4.923892410003492</v>
      </c>
      <c r="FD54" s="4">
        <f t="shared" si="79"/>
        <v>4.923892410003492</v>
      </c>
      <c r="FE54" s="4">
        <f t="shared" si="79"/>
        <v>4.923892410003492</v>
      </c>
      <c r="FF54" s="4">
        <f t="shared" si="79"/>
        <v>4.923892410003492</v>
      </c>
      <c r="FG54" s="4">
        <f t="shared" si="79"/>
        <v>4.923892410003492</v>
      </c>
      <c r="FH54" s="4">
        <f t="shared" si="79"/>
        <v>4.923892410003492</v>
      </c>
      <c r="FI54" s="4">
        <f t="shared" si="79"/>
        <v>4.923892410003492</v>
      </c>
      <c r="FJ54" s="4">
        <f t="shared" si="79"/>
        <v>4.923892410003492</v>
      </c>
      <c r="FK54" s="4">
        <f t="shared" si="79"/>
        <v>4.923892410003492</v>
      </c>
      <c r="FL54" s="4">
        <f t="shared" si="79"/>
        <v>4.923892410003492</v>
      </c>
      <c r="FM54" s="4">
        <f t="shared" si="79"/>
        <v>4.923892410003492</v>
      </c>
      <c r="FN54" s="4">
        <f t="shared" si="79"/>
        <v>4.923892410003492</v>
      </c>
      <c r="FO54" s="4">
        <f t="shared" si="79"/>
        <v>4.923892410003492</v>
      </c>
      <c r="FP54" s="4">
        <f t="shared" si="79"/>
        <v>4.923892410003492</v>
      </c>
      <c r="FQ54" s="4">
        <f t="shared" si="79"/>
        <v>4.923892410003492</v>
      </c>
      <c r="FR54" s="4">
        <f t="shared" si="79"/>
        <v>4.923892410003492</v>
      </c>
      <c r="FS54" s="4">
        <f t="shared" si="79"/>
        <v>4.923892410003492</v>
      </c>
      <c r="FT54" s="4">
        <f t="shared" si="79"/>
        <v>4.923892410003492</v>
      </c>
      <c r="FU54" s="4">
        <f t="shared" si="79"/>
        <v>4.923892410003492</v>
      </c>
      <c r="FV54" s="4">
        <f t="shared" si="79"/>
        <v>4.923892410003492</v>
      </c>
      <c r="FW54" s="4">
        <f t="shared" si="79"/>
        <v>4.923892410003492</v>
      </c>
      <c r="FX54" s="4">
        <f t="shared" si="79"/>
        <v>4.923892410003492</v>
      </c>
      <c r="FY54" s="4">
        <f t="shared" si="79"/>
        <v>4.923892410003492</v>
      </c>
      <c r="FZ54" s="4">
        <f t="shared" si="79"/>
        <v>4.923892410003492</v>
      </c>
      <c r="GA54" s="4">
        <f t="shared" si="79"/>
        <v>4.923892410003492</v>
      </c>
      <c r="GB54" s="4">
        <f t="shared" si="79"/>
        <v>4.923892410003492</v>
      </c>
      <c r="GC54" s="4"/>
      <c r="GD54" s="4"/>
      <c r="GE54" s="4"/>
      <c r="GF54" s="4"/>
      <c r="GG54" s="4"/>
      <c r="GH54" s="4">
        <f>SUM($E$53:$FZ$53)/177</f>
        <v>4.9517110111899525</v>
      </c>
      <c r="GI54" s="84"/>
    </row>
    <row r="55" spans="1:256" ht="27" customHeight="1">
      <c r="B55" s="33" t="s">
        <v>586</v>
      </c>
      <c r="E55" s="24">
        <f t="shared" ref="E55:BP55" si="80">+E27/(E18-E17)</f>
        <v>9.9042098020401994</v>
      </c>
      <c r="F55" s="24">
        <f t="shared" si="80"/>
        <v>10.107955227330027</v>
      </c>
      <c r="G55" s="24">
        <f t="shared" si="80"/>
        <v>17.239002695636639</v>
      </c>
      <c r="H55" s="24">
        <f t="shared" si="80"/>
        <v>164.29629070672294</v>
      </c>
      <c r="I55" s="24">
        <f t="shared" si="80"/>
        <v>2.8231135345690186</v>
      </c>
      <c r="J55" s="24">
        <f t="shared" si="80"/>
        <v>3.6323603522151031</v>
      </c>
      <c r="K55" s="24">
        <f t="shared" si="80"/>
        <v>15.519761651283217</v>
      </c>
      <c r="L55" s="24">
        <f t="shared" si="80"/>
        <v>6.2625682586460956</v>
      </c>
      <c r="M55" s="24">
        <f t="shared" si="80"/>
        <v>5.1627823216397317</v>
      </c>
      <c r="N55" s="24">
        <f t="shared" si="80"/>
        <v>54.229249905767055</v>
      </c>
      <c r="O55" s="24">
        <f t="shared" si="80"/>
        <v>19.617893818465525</v>
      </c>
      <c r="P55" s="24">
        <f t="shared" si="80"/>
        <v>12.305241806363634</v>
      </c>
      <c r="Q55" s="24">
        <f t="shared" si="80"/>
        <v>13.041306681231271</v>
      </c>
      <c r="R55" s="24">
        <f t="shared" si="80"/>
        <v>2.7859611626770886</v>
      </c>
      <c r="S55" s="24">
        <f t="shared" si="80"/>
        <v>9.9885627192578159</v>
      </c>
      <c r="T55" s="24">
        <f t="shared" si="80"/>
        <v>3.1814360439281408</v>
      </c>
      <c r="U55" s="24">
        <f t="shared" si="80"/>
        <v>5.8605949829824775</v>
      </c>
      <c r="V55" s="24">
        <f t="shared" si="80"/>
        <v>4.9377133896260554</v>
      </c>
      <c r="W55" s="24">
        <f t="shared" si="80"/>
        <v>1.7914103089964453</v>
      </c>
      <c r="X55" s="24">
        <f t="shared" si="80"/>
        <v>2.5914097332111825</v>
      </c>
      <c r="Y55" s="24">
        <f t="shared" si="80"/>
        <v>1.1262449336406264</v>
      </c>
      <c r="Z55" s="24">
        <f t="shared" si="80"/>
        <v>2.4219812779812782</v>
      </c>
      <c r="AA55" s="24">
        <f t="shared" si="80"/>
        <v>3.0630947059199181</v>
      </c>
      <c r="AB55" s="24">
        <f>+AB27/(AB18-AB17)</f>
        <v>4.2870665608045524</v>
      </c>
      <c r="AC55" s="24">
        <f t="shared" si="80"/>
        <v>6.7233560289152416</v>
      </c>
      <c r="AD55" s="24">
        <f t="shared" si="80"/>
        <v>10.191096833759033</v>
      </c>
      <c r="AE55" s="24">
        <f t="shared" si="80"/>
        <v>6.2860294763822777</v>
      </c>
      <c r="AF55" s="24">
        <f t="shared" si="80"/>
        <v>5.8052454313904898</v>
      </c>
      <c r="AG55" s="24">
        <f t="shared" si="80"/>
        <v>3.1081101288991007</v>
      </c>
      <c r="AH55" s="24">
        <f t="shared" si="80"/>
        <v>1.562946808711942</v>
      </c>
      <c r="AI55" s="24">
        <f t="shared" si="80"/>
        <v>3.5814924966415362</v>
      </c>
      <c r="AJ55" s="24">
        <f t="shared" si="80"/>
        <v>5.278709486166008</v>
      </c>
      <c r="AK55" s="24">
        <f t="shared" si="80"/>
        <v>3.6252933678713868</v>
      </c>
      <c r="AL55" s="24">
        <f t="shared" si="80"/>
        <v>4.8071697322223965</v>
      </c>
      <c r="AM55" s="24">
        <f t="shared" si="80"/>
        <v>4.6844486464340864</v>
      </c>
      <c r="AN55" s="24">
        <f t="shared" si="80"/>
        <v>5.0714407907780323</v>
      </c>
      <c r="AO55" s="24">
        <f t="shared" si="80"/>
        <v>3.1381541049090718</v>
      </c>
      <c r="AP55" s="24">
        <f t="shared" si="80"/>
        <v>3.91207277885534</v>
      </c>
      <c r="AQ55" s="24">
        <f t="shared" si="80"/>
        <v>7.0509611719956311</v>
      </c>
      <c r="AR55" s="24">
        <f t="shared" si="80"/>
        <v>16.687905829496902</v>
      </c>
      <c r="AS55" s="24">
        <f t="shared" si="80"/>
        <v>1.736110916871304</v>
      </c>
      <c r="AT55" s="24">
        <f t="shared" si="80"/>
        <v>9.7301494394835242</v>
      </c>
      <c r="AU55" s="24">
        <f t="shared" si="80"/>
        <v>8.0484815354087207</v>
      </c>
      <c r="AV55" s="24">
        <f t="shared" si="80"/>
        <v>4.5140388343241149</v>
      </c>
      <c r="AW55" s="24">
        <f t="shared" si="80"/>
        <v>3.2878597706124215</v>
      </c>
      <c r="AX55" s="24">
        <f t="shared" si="80"/>
        <v>4.3696783896782003</v>
      </c>
      <c r="AY55" s="24">
        <f t="shared" si="80"/>
        <v>3.0931877653281368</v>
      </c>
      <c r="AZ55" s="24">
        <f t="shared" si="80"/>
        <v>2.8628115345005152</v>
      </c>
      <c r="BA55" s="24">
        <f t="shared" si="80"/>
        <v>4.8625243074665194</v>
      </c>
      <c r="BB55" s="24">
        <f t="shared" si="80"/>
        <v>10.751445216329833</v>
      </c>
      <c r="BC55" s="24">
        <f t="shared" si="80"/>
        <v>7.7304487171838892</v>
      </c>
      <c r="BD55" s="24">
        <f t="shared" si="80"/>
        <v>8.9011051159378205</v>
      </c>
      <c r="BE55" s="24">
        <f t="shared" si="80"/>
        <v>6.0878168724999249</v>
      </c>
      <c r="BF55" s="24">
        <f t="shared" si="80"/>
        <v>6.9858255047765221</v>
      </c>
      <c r="BG55" s="24">
        <f t="shared" si="80"/>
        <v>0.71013556509919784</v>
      </c>
      <c r="BH55" s="24">
        <f t="shared" si="80"/>
        <v>6.6783989136317103</v>
      </c>
      <c r="BI55" s="24">
        <f t="shared" si="80"/>
        <v>3.451556562743213</v>
      </c>
      <c r="BJ55" s="24">
        <f t="shared" si="80"/>
        <v>5.7917266071636915</v>
      </c>
      <c r="BK55" s="24">
        <f t="shared" si="80"/>
        <v>6.6312137517770608</v>
      </c>
      <c r="BL55" s="24">
        <f t="shared" si="80"/>
        <v>6.851611081974001</v>
      </c>
      <c r="BM55" s="24">
        <f t="shared" si="80"/>
        <v>5.2919893780464218</v>
      </c>
      <c r="BN55" s="24">
        <f t="shared" si="80"/>
        <v>2.40677935661085</v>
      </c>
      <c r="BO55" s="24">
        <f t="shared" si="80"/>
        <v>2.0546443641015166</v>
      </c>
      <c r="BP55" s="24">
        <f t="shared" si="80"/>
        <v>5.2045846385542163</v>
      </c>
      <c r="BQ55" s="24">
        <f t="shared" ref="BQ55:EB55" si="81">+BQ27/(BQ18-BQ17)</f>
        <v>4.2743790362312089</v>
      </c>
      <c r="BR55" s="24">
        <f t="shared" si="81"/>
        <v>6.1459733399620911</v>
      </c>
      <c r="BS55" s="24">
        <f t="shared" si="81"/>
        <v>6.0487417744735668</v>
      </c>
      <c r="BT55" s="24">
        <f t="shared" si="81"/>
        <v>5.2051119338884817</v>
      </c>
      <c r="BU55" s="24">
        <f t="shared" si="81"/>
        <v>3.6053486500983372</v>
      </c>
      <c r="BV55" s="24">
        <f t="shared" si="81"/>
        <v>5.6972597747631246</v>
      </c>
      <c r="BW55" s="24">
        <f t="shared" si="81"/>
        <v>-43.333295548039096</v>
      </c>
      <c r="BX55" s="24">
        <f t="shared" si="81"/>
        <v>4.7395733313817328</v>
      </c>
      <c r="BY55" s="24">
        <f t="shared" si="81"/>
        <v>4.4794825200717128</v>
      </c>
      <c r="BZ55" s="24" t="e">
        <f t="shared" si="81"/>
        <v>#DIV/0!</v>
      </c>
      <c r="CA55" s="24">
        <f t="shared" si="81"/>
        <v>12.774494490920221</v>
      </c>
      <c r="CB55" s="24">
        <f t="shared" si="81"/>
        <v>4.0627309236947795</v>
      </c>
      <c r="CC55" s="24">
        <f t="shared" si="81"/>
        <v>13741.5</v>
      </c>
      <c r="CD55" s="24">
        <f t="shared" si="81"/>
        <v>6.8554202665977808</v>
      </c>
      <c r="CE55" s="24">
        <f t="shared" si="81"/>
        <v>1.6487331713736206</v>
      </c>
      <c r="CF55" s="24">
        <f t="shared" si="81"/>
        <v>34.305555555555557</v>
      </c>
      <c r="CG55" s="24">
        <f t="shared" si="81"/>
        <v>2.9874133610415012</v>
      </c>
      <c r="CH55" s="24">
        <f t="shared" si="81"/>
        <v>2.3153530774061863</v>
      </c>
      <c r="CI55" s="24">
        <f t="shared" si="81"/>
        <v>3.3885233683343623</v>
      </c>
      <c r="CJ55" s="24">
        <f t="shared" si="81"/>
        <v>1.1885152525209908</v>
      </c>
      <c r="CK55" s="24">
        <f t="shared" si="81"/>
        <v>7.7395009002219153</v>
      </c>
      <c r="CL55" s="24">
        <f t="shared" si="81"/>
        <v>5.9465749808360417</v>
      </c>
      <c r="CM55" s="24">
        <f t="shared" si="81"/>
        <v>5.2390916385812867</v>
      </c>
      <c r="CN55" s="24">
        <f t="shared" si="81"/>
        <v>9.2668209620408799</v>
      </c>
      <c r="CO55" s="24">
        <f t="shared" si="81"/>
        <v>7.08605681121914</v>
      </c>
      <c r="CP55" s="24">
        <f t="shared" si="81"/>
        <v>6.2315681850916356</v>
      </c>
      <c r="CQ55" s="24">
        <f t="shared" si="81"/>
        <v>7.074962850591219</v>
      </c>
      <c r="CR55" s="24">
        <f t="shared" si="81"/>
        <v>3.6695248600501893</v>
      </c>
      <c r="CS55" s="24">
        <f t="shared" si="81"/>
        <v>7.0861799727422712</v>
      </c>
      <c r="CT55" s="24">
        <f t="shared" si="81"/>
        <v>5.4572972466754077</v>
      </c>
      <c r="CU55" s="24">
        <f t="shared" si="81"/>
        <v>4.2669689905670607</v>
      </c>
      <c r="CV55" s="24">
        <f t="shared" si="81"/>
        <v>3.4388549188783646</v>
      </c>
      <c r="CW55" s="24">
        <f t="shared" si="81"/>
        <v>3.164328000518168</v>
      </c>
      <c r="CX55" s="24">
        <f t="shared" si="81"/>
        <v>0.94404398092004205</v>
      </c>
      <c r="CY55" s="24">
        <f t="shared" si="81"/>
        <v>2.0716335116024078</v>
      </c>
      <c r="CZ55" s="24">
        <f t="shared" si="81"/>
        <v>2.2282254706803024</v>
      </c>
      <c r="DA55" s="24">
        <f t="shared" si="81"/>
        <v>3.2877742911259999</v>
      </c>
      <c r="DB55" s="24">
        <f t="shared" si="81"/>
        <v>3.2303239994798822</v>
      </c>
      <c r="DC55" s="24">
        <f t="shared" si="81"/>
        <v>2.422851551312649</v>
      </c>
      <c r="DD55" s="24">
        <f t="shared" si="81"/>
        <v>2.9506745398446643</v>
      </c>
      <c r="DE55" s="24">
        <f t="shared" si="81"/>
        <v>3.4873552878055554</v>
      </c>
      <c r="DF55" s="24">
        <f t="shared" si="81"/>
        <v>3.4360830758668039</v>
      </c>
      <c r="DG55" s="24">
        <f t="shared" si="81"/>
        <v>2.4455391367369947</v>
      </c>
      <c r="DH55" s="24" t="e">
        <f t="shared" si="81"/>
        <v>#DIV/0!</v>
      </c>
      <c r="DI55" s="24">
        <f t="shared" si="81"/>
        <v>0.93416735089945513</v>
      </c>
      <c r="DJ55" s="24">
        <f t="shared" si="81"/>
        <v>4.7294153242518853</v>
      </c>
      <c r="DK55" s="24">
        <f t="shared" si="81"/>
        <v>3.7605312334832695</v>
      </c>
      <c r="DL55" s="24">
        <f t="shared" si="81"/>
        <v>3.0710488286687792</v>
      </c>
      <c r="DM55" s="24">
        <f t="shared" si="81"/>
        <v>4.1841794848864247</v>
      </c>
      <c r="DN55" s="24">
        <f t="shared" si="81"/>
        <v>45.316684761182714</v>
      </c>
      <c r="DO55" s="24">
        <f t="shared" si="81"/>
        <v>4.3854985699002205</v>
      </c>
      <c r="DP55" s="24">
        <f t="shared" si="81"/>
        <v>3.5727562101881762</v>
      </c>
      <c r="DQ55" s="24">
        <f t="shared" si="81"/>
        <v>5.6140787321597951</v>
      </c>
      <c r="DR55" s="24">
        <f t="shared" si="81"/>
        <v>9.4348682798903329</v>
      </c>
      <c r="DS55" s="24">
        <f t="shared" si="81"/>
        <v>3.6253976738219449</v>
      </c>
      <c r="DT55" s="24">
        <f t="shared" si="81"/>
        <v>4.6578284746882481</v>
      </c>
      <c r="DU55" s="24">
        <f t="shared" si="81"/>
        <v>6.7353812715823684</v>
      </c>
      <c r="DV55" s="24">
        <f t="shared" si="81"/>
        <v>5.1918660633484164</v>
      </c>
      <c r="DW55" s="24">
        <f t="shared" si="81"/>
        <v>3.8465821414992245</v>
      </c>
      <c r="DX55" s="24">
        <f t="shared" si="81"/>
        <v>5.4431786287089015</v>
      </c>
      <c r="DY55" s="24">
        <f t="shared" si="81"/>
        <v>3.8371318368197929</v>
      </c>
      <c r="DZ55" s="24">
        <f t="shared" si="81"/>
        <v>3.7147739504843922</v>
      </c>
      <c r="EA55" s="24">
        <f t="shared" si="81"/>
        <v>3.5776691169066561</v>
      </c>
      <c r="EB55" s="24">
        <f t="shared" si="81"/>
        <v>3.8281701488461017</v>
      </c>
      <c r="EC55" s="24">
        <f t="shared" ref="EC55:ES55" si="82">+EC27/(EC18-EC17)</f>
        <v>4.8503627802783598</v>
      </c>
      <c r="ED55" s="24">
        <f t="shared" si="82"/>
        <v>2.6547957549910026</v>
      </c>
      <c r="EE55" s="24">
        <f t="shared" si="82"/>
        <v>2.5520841360864934</v>
      </c>
      <c r="EF55" s="24">
        <f t="shared" si="82"/>
        <v>7.8348846143995088</v>
      </c>
      <c r="EG55" s="24">
        <f t="shared" si="82"/>
        <v>2.2645188865737031</v>
      </c>
      <c r="EH55" s="24">
        <f t="shared" si="82"/>
        <v>3.5842046157506542</v>
      </c>
      <c r="EI55" s="24">
        <f t="shared" si="82"/>
        <v>-10.170326202207946</v>
      </c>
      <c r="EJ55" s="24">
        <f t="shared" si="82"/>
        <v>3.8524721757116125</v>
      </c>
      <c r="EK55" s="24">
        <f t="shared" si="82"/>
        <v>13.491756173674011</v>
      </c>
      <c r="EL55" s="24">
        <f t="shared" si="82"/>
        <v>3.589456436804741</v>
      </c>
      <c r="EM55" s="24">
        <f t="shared" si="82"/>
        <v>3.245366013309575</v>
      </c>
      <c r="EN55" s="24">
        <f t="shared" si="82"/>
        <v>4.7812929866442992</v>
      </c>
      <c r="EO55" s="24">
        <f t="shared" si="82"/>
        <v>3.6800712099979984</v>
      </c>
      <c r="EP55" s="24">
        <f t="shared" si="82"/>
        <v>6.2805841513047644</v>
      </c>
      <c r="EQ55" s="24">
        <f t="shared" si="82"/>
        <v>-24.206148486304663</v>
      </c>
      <c r="ER55" s="24">
        <f t="shared" si="82"/>
        <v>5.9520612313089964</v>
      </c>
      <c r="ES55" s="24">
        <f t="shared" si="82"/>
        <v>9.8363146817919809</v>
      </c>
      <c r="ET55" s="24">
        <f>+ET27/(ET18-ET17)</f>
        <v>2.9242268412376604</v>
      </c>
      <c r="EU55" s="24">
        <f>+EU27/(EU18-EU17)</f>
        <v>-12.139926488911039</v>
      </c>
      <c r="EV55" s="24">
        <f>+EV27/(EV18-EV17)</f>
        <v>5.7308028503562944</v>
      </c>
      <c r="EW55" s="24">
        <f>+EW27/(EW18-EW17)</f>
        <v>4.7822082817017764</v>
      </c>
      <c r="EX55" s="24">
        <v>0</v>
      </c>
      <c r="EY55" s="24">
        <f t="shared" ref="EY55:FZ55" si="83">+EY27/(EY18-EY17)</f>
        <v>5.5852973886496216</v>
      </c>
      <c r="EZ55" s="24">
        <f t="shared" si="83"/>
        <v>5.5852364232209739</v>
      </c>
      <c r="FA55" s="24">
        <f t="shared" si="83"/>
        <v>3.5265473052138252</v>
      </c>
      <c r="FB55" s="24">
        <f t="shared" si="83"/>
        <v>3.0924829765454627</v>
      </c>
      <c r="FC55" s="24">
        <f t="shared" si="83"/>
        <v>7.0463737923254675</v>
      </c>
      <c r="FD55" s="24">
        <f t="shared" si="83"/>
        <v>5.6379402089999777</v>
      </c>
      <c r="FE55" s="24">
        <f t="shared" si="83"/>
        <v>11.89811496671182</v>
      </c>
      <c r="FF55" s="24">
        <f t="shared" si="83"/>
        <v>3.5226150840602042</v>
      </c>
      <c r="FG55" s="24">
        <f t="shared" si="83"/>
        <v>2.5947955682918953</v>
      </c>
      <c r="FH55" s="24">
        <f t="shared" si="83"/>
        <v>594.15352713178288</v>
      </c>
      <c r="FI55" s="24">
        <f t="shared" si="83"/>
        <v>2.0648402148554066</v>
      </c>
      <c r="FJ55" s="24">
        <f t="shared" si="83"/>
        <v>1.8433405377366647</v>
      </c>
      <c r="FK55" s="24">
        <f t="shared" si="83"/>
        <v>4.3161854618968096</v>
      </c>
      <c r="FL55" s="24">
        <f t="shared" si="83"/>
        <v>4.9809565648373439</v>
      </c>
      <c r="FM55" s="24">
        <f t="shared" si="83"/>
        <v>3.1230897623091045</v>
      </c>
      <c r="FN55" s="24">
        <f t="shared" si="83"/>
        <v>5.3995912807376794</v>
      </c>
      <c r="FO55" s="24">
        <f t="shared" si="83"/>
        <v>4.3739269769201661</v>
      </c>
      <c r="FP55" s="24">
        <f t="shared" si="83"/>
        <v>10.281532302890811</v>
      </c>
      <c r="FQ55" s="24">
        <f t="shared" si="83"/>
        <v>9.9092835092108711</v>
      </c>
      <c r="FR55" s="24">
        <f t="shared" si="83"/>
        <v>5.8432256426283304</v>
      </c>
      <c r="FS55" s="24">
        <f t="shared" si="83"/>
        <v>3.7378632831873038</v>
      </c>
      <c r="FT55" s="24">
        <f t="shared" si="83"/>
        <v>1.3667242009132421</v>
      </c>
      <c r="FU55" s="24">
        <f t="shared" si="83"/>
        <v>2.6901886419969729</v>
      </c>
      <c r="FV55" s="24">
        <f t="shared" si="83"/>
        <v>3.3008457093618531</v>
      </c>
      <c r="FW55" s="24">
        <f t="shared" si="83"/>
        <v>2.7447584625939125</v>
      </c>
      <c r="FX55" s="24">
        <f t="shared" si="83"/>
        <v>4.0249987070661648</v>
      </c>
      <c r="FY55" s="24">
        <f t="shared" si="83"/>
        <v>1.7647341904727509</v>
      </c>
      <c r="FZ55" s="24">
        <f t="shared" si="83"/>
        <v>1.3185618755721851</v>
      </c>
      <c r="GA55" s="24">
        <f>+GA27/(GA18-GA17)</f>
        <v>7.4440765521762788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8.0716129219363353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4">SUM($E$55:$FZ$55)/177</f>
        <v>#DIV/0!</v>
      </c>
      <c r="F56" s="4" t="e">
        <f t="shared" si="84"/>
        <v>#DIV/0!</v>
      </c>
      <c r="G56" s="4" t="e">
        <f t="shared" si="84"/>
        <v>#DIV/0!</v>
      </c>
      <c r="H56" s="4" t="e">
        <f t="shared" si="84"/>
        <v>#DIV/0!</v>
      </c>
      <c r="I56" s="4" t="e">
        <f t="shared" si="84"/>
        <v>#DIV/0!</v>
      </c>
      <c r="J56" s="4" t="e">
        <f t="shared" si="84"/>
        <v>#DIV/0!</v>
      </c>
      <c r="K56" s="4" t="e">
        <f t="shared" si="84"/>
        <v>#DIV/0!</v>
      </c>
      <c r="L56" s="4" t="e">
        <f t="shared" si="84"/>
        <v>#DIV/0!</v>
      </c>
      <c r="M56" s="4" t="e">
        <f t="shared" si="84"/>
        <v>#DIV/0!</v>
      </c>
      <c r="N56" s="4" t="e">
        <f t="shared" si="84"/>
        <v>#DIV/0!</v>
      </c>
      <c r="O56" s="4" t="e">
        <f t="shared" si="84"/>
        <v>#DIV/0!</v>
      </c>
      <c r="P56" s="4" t="e">
        <f t="shared" si="84"/>
        <v>#DIV/0!</v>
      </c>
      <c r="Q56" s="4" t="e">
        <f t="shared" si="84"/>
        <v>#DIV/0!</v>
      </c>
      <c r="R56" s="4" t="e">
        <f t="shared" si="84"/>
        <v>#DIV/0!</v>
      </c>
      <c r="S56" s="4" t="e">
        <f t="shared" si="84"/>
        <v>#DIV/0!</v>
      </c>
      <c r="T56" s="4" t="e">
        <f t="shared" si="84"/>
        <v>#DIV/0!</v>
      </c>
      <c r="U56" s="4" t="e">
        <f t="shared" si="84"/>
        <v>#DIV/0!</v>
      </c>
      <c r="V56" s="4" t="e">
        <f t="shared" si="84"/>
        <v>#DIV/0!</v>
      </c>
      <c r="W56" s="4" t="e">
        <f t="shared" si="84"/>
        <v>#DIV/0!</v>
      </c>
      <c r="X56" s="4" t="e">
        <f t="shared" si="84"/>
        <v>#DIV/0!</v>
      </c>
      <c r="Y56" s="4" t="e">
        <f t="shared" si="84"/>
        <v>#DIV/0!</v>
      </c>
      <c r="Z56" s="4" t="e">
        <f t="shared" si="84"/>
        <v>#DIV/0!</v>
      </c>
      <c r="AA56" s="4" t="e">
        <f t="shared" si="84"/>
        <v>#DIV/0!</v>
      </c>
      <c r="AB56" s="4" t="e">
        <f t="shared" si="84"/>
        <v>#DIV/0!</v>
      </c>
      <c r="AC56" s="4" t="e">
        <f t="shared" si="84"/>
        <v>#DIV/0!</v>
      </c>
      <c r="AD56" s="4" t="e">
        <f t="shared" si="84"/>
        <v>#DIV/0!</v>
      </c>
      <c r="AE56" s="4" t="e">
        <f t="shared" si="84"/>
        <v>#DIV/0!</v>
      </c>
      <c r="AF56" s="4" t="e">
        <f t="shared" si="84"/>
        <v>#DIV/0!</v>
      </c>
      <c r="AG56" s="4" t="e">
        <f t="shared" si="84"/>
        <v>#DIV/0!</v>
      </c>
      <c r="AH56" s="4" t="e">
        <f t="shared" si="84"/>
        <v>#DIV/0!</v>
      </c>
      <c r="AI56" s="4" t="e">
        <f t="shared" si="84"/>
        <v>#DIV/0!</v>
      </c>
      <c r="AJ56" s="4" t="e">
        <f t="shared" si="84"/>
        <v>#DIV/0!</v>
      </c>
      <c r="AK56" s="4" t="e">
        <f t="shared" si="84"/>
        <v>#DIV/0!</v>
      </c>
      <c r="AL56" s="4" t="e">
        <f t="shared" si="84"/>
        <v>#DIV/0!</v>
      </c>
      <c r="AM56" s="4" t="e">
        <f t="shared" si="84"/>
        <v>#DIV/0!</v>
      </c>
      <c r="AN56" s="4" t="e">
        <f t="shared" si="84"/>
        <v>#DIV/0!</v>
      </c>
      <c r="AO56" s="4" t="e">
        <f t="shared" si="84"/>
        <v>#DIV/0!</v>
      </c>
      <c r="AP56" s="4" t="e">
        <f t="shared" si="84"/>
        <v>#DIV/0!</v>
      </c>
      <c r="AQ56" s="4" t="e">
        <f t="shared" si="84"/>
        <v>#DIV/0!</v>
      </c>
      <c r="AR56" s="4" t="e">
        <f t="shared" si="84"/>
        <v>#DIV/0!</v>
      </c>
      <c r="AS56" s="4" t="e">
        <f t="shared" si="84"/>
        <v>#DIV/0!</v>
      </c>
      <c r="AT56" s="4" t="e">
        <f t="shared" si="84"/>
        <v>#DIV/0!</v>
      </c>
      <c r="AU56" s="4" t="e">
        <f t="shared" si="84"/>
        <v>#DIV/0!</v>
      </c>
      <c r="AV56" s="4" t="e">
        <f t="shared" si="84"/>
        <v>#DIV/0!</v>
      </c>
      <c r="AW56" s="4" t="e">
        <f t="shared" si="84"/>
        <v>#DIV/0!</v>
      </c>
      <c r="AX56" s="4" t="e">
        <f t="shared" si="84"/>
        <v>#DIV/0!</v>
      </c>
      <c r="AY56" s="4" t="e">
        <f t="shared" si="84"/>
        <v>#DIV/0!</v>
      </c>
      <c r="AZ56" s="4" t="e">
        <f t="shared" si="84"/>
        <v>#DIV/0!</v>
      </c>
      <c r="BA56" s="4" t="e">
        <f t="shared" si="84"/>
        <v>#DIV/0!</v>
      </c>
      <c r="BB56" s="4" t="e">
        <f t="shared" si="84"/>
        <v>#DIV/0!</v>
      </c>
      <c r="BC56" s="4" t="e">
        <f t="shared" si="84"/>
        <v>#DIV/0!</v>
      </c>
      <c r="BD56" s="4" t="e">
        <f t="shared" si="84"/>
        <v>#DIV/0!</v>
      </c>
      <c r="BE56" s="4" t="e">
        <f t="shared" si="84"/>
        <v>#DIV/0!</v>
      </c>
      <c r="BF56" s="4" t="e">
        <f t="shared" si="84"/>
        <v>#DIV/0!</v>
      </c>
      <c r="BG56" s="4" t="e">
        <f t="shared" si="84"/>
        <v>#DIV/0!</v>
      </c>
      <c r="BH56" s="4" t="e">
        <f t="shared" si="84"/>
        <v>#DIV/0!</v>
      </c>
      <c r="BI56" s="4" t="e">
        <f t="shared" si="84"/>
        <v>#DIV/0!</v>
      </c>
      <c r="BJ56" s="4" t="e">
        <f t="shared" si="84"/>
        <v>#DIV/0!</v>
      </c>
      <c r="BK56" s="4" t="e">
        <f t="shared" si="84"/>
        <v>#DIV/0!</v>
      </c>
      <c r="BL56" s="4" t="e">
        <f t="shared" si="84"/>
        <v>#DIV/0!</v>
      </c>
      <c r="BM56" s="4" t="e">
        <f t="shared" si="84"/>
        <v>#DIV/0!</v>
      </c>
      <c r="BN56" s="4" t="e">
        <f t="shared" si="84"/>
        <v>#DIV/0!</v>
      </c>
      <c r="BO56" s="4" t="e">
        <f t="shared" si="84"/>
        <v>#DIV/0!</v>
      </c>
      <c r="BP56" s="4" t="e">
        <f t="shared" si="84"/>
        <v>#DIV/0!</v>
      </c>
      <c r="BQ56" s="4" t="e">
        <f t="shared" ref="BQ56:EB56" si="85">SUM($E$55:$FZ$55)/177</f>
        <v>#DIV/0!</v>
      </c>
      <c r="BR56" s="4" t="e">
        <f t="shared" si="85"/>
        <v>#DIV/0!</v>
      </c>
      <c r="BS56" s="4" t="e">
        <f t="shared" si="85"/>
        <v>#DIV/0!</v>
      </c>
      <c r="BT56" s="4" t="e">
        <f t="shared" si="85"/>
        <v>#DIV/0!</v>
      </c>
      <c r="BU56" s="4" t="e">
        <f t="shared" si="85"/>
        <v>#DIV/0!</v>
      </c>
      <c r="BV56" s="4" t="e">
        <f t="shared" si="85"/>
        <v>#DIV/0!</v>
      </c>
      <c r="BW56" s="4" t="e">
        <f t="shared" si="85"/>
        <v>#DIV/0!</v>
      </c>
      <c r="BX56" s="4" t="e">
        <f t="shared" si="85"/>
        <v>#DIV/0!</v>
      </c>
      <c r="BY56" s="4" t="e">
        <f t="shared" si="85"/>
        <v>#DIV/0!</v>
      </c>
      <c r="BZ56" s="4" t="e">
        <f t="shared" si="85"/>
        <v>#DIV/0!</v>
      </c>
      <c r="CA56" s="4" t="e">
        <f t="shared" si="85"/>
        <v>#DIV/0!</v>
      </c>
      <c r="CB56" s="4" t="e">
        <f t="shared" si="85"/>
        <v>#DIV/0!</v>
      </c>
      <c r="CC56" s="4" t="e">
        <f t="shared" si="85"/>
        <v>#DIV/0!</v>
      </c>
      <c r="CD56" s="4" t="e">
        <f t="shared" si="85"/>
        <v>#DIV/0!</v>
      </c>
      <c r="CE56" s="4" t="e">
        <f t="shared" si="85"/>
        <v>#DIV/0!</v>
      </c>
      <c r="CF56" s="4" t="e">
        <f t="shared" si="85"/>
        <v>#DIV/0!</v>
      </c>
      <c r="CG56" s="4" t="e">
        <f t="shared" si="85"/>
        <v>#DIV/0!</v>
      </c>
      <c r="CH56" s="4" t="e">
        <f t="shared" si="85"/>
        <v>#DIV/0!</v>
      </c>
      <c r="CI56" s="4" t="e">
        <f t="shared" si="85"/>
        <v>#DIV/0!</v>
      </c>
      <c r="CJ56" s="4" t="e">
        <f t="shared" si="85"/>
        <v>#DIV/0!</v>
      </c>
      <c r="CK56" s="4" t="e">
        <f t="shared" si="85"/>
        <v>#DIV/0!</v>
      </c>
      <c r="CL56" s="4" t="e">
        <f t="shared" si="85"/>
        <v>#DIV/0!</v>
      </c>
      <c r="CM56" s="4" t="e">
        <f t="shared" si="85"/>
        <v>#DIV/0!</v>
      </c>
      <c r="CN56" s="4" t="e">
        <f t="shared" si="85"/>
        <v>#DIV/0!</v>
      </c>
      <c r="CO56" s="4" t="e">
        <f t="shared" si="85"/>
        <v>#DIV/0!</v>
      </c>
      <c r="CP56" s="4" t="e">
        <f t="shared" si="85"/>
        <v>#DIV/0!</v>
      </c>
      <c r="CQ56" s="4" t="e">
        <f t="shared" si="85"/>
        <v>#DIV/0!</v>
      </c>
      <c r="CR56" s="4" t="e">
        <f t="shared" si="85"/>
        <v>#DIV/0!</v>
      </c>
      <c r="CS56" s="4" t="e">
        <f t="shared" si="85"/>
        <v>#DIV/0!</v>
      </c>
      <c r="CT56" s="4" t="e">
        <f t="shared" si="85"/>
        <v>#DIV/0!</v>
      </c>
      <c r="CU56" s="4" t="e">
        <f t="shared" si="85"/>
        <v>#DIV/0!</v>
      </c>
      <c r="CV56" s="4" t="e">
        <f t="shared" si="85"/>
        <v>#DIV/0!</v>
      </c>
      <c r="CW56" s="4" t="e">
        <f t="shared" si="85"/>
        <v>#DIV/0!</v>
      </c>
      <c r="CX56" s="4" t="e">
        <f t="shared" si="85"/>
        <v>#DIV/0!</v>
      </c>
      <c r="CY56" s="4" t="e">
        <f t="shared" si="85"/>
        <v>#DIV/0!</v>
      </c>
      <c r="CZ56" s="4" t="e">
        <f t="shared" si="85"/>
        <v>#DIV/0!</v>
      </c>
      <c r="DA56" s="4" t="e">
        <f t="shared" si="85"/>
        <v>#DIV/0!</v>
      </c>
      <c r="DB56" s="4" t="e">
        <f t="shared" si="85"/>
        <v>#DIV/0!</v>
      </c>
      <c r="DC56" s="4" t="e">
        <f t="shared" si="85"/>
        <v>#DIV/0!</v>
      </c>
      <c r="DD56" s="4" t="e">
        <f t="shared" si="85"/>
        <v>#DIV/0!</v>
      </c>
      <c r="DE56" s="4" t="e">
        <f t="shared" si="85"/>
        <v>#DIV/0!</v>
      </c>
      <c r="DF56" s="4" t="e">
        <f t="shared" si="85"/>
        <v>#DIV/0!</v>
      </c>
      <c r="DG56" s="4" t="e">
        <f t="shared" si="85"/>
        <v>#DIV/0!</v>
      </c>
      <c r="DH56" s="4" t="e">
        <f t="shared" si="85"/>
        <v>#DIV/0!</v>
      </c>
      <c r="DI56" s="4" t="e">
        <f t="shared" si="85"/>
        <v>#DIV/0!</v>
      </c>
      <c r="DJ56" s="4" t="e">
        <f t="shared" si="85"/>
        <v>#DIV/0!</v>
      </c>
      <c r="DK56" s="4" t="e">
        <f t="shared" si="85"/>
        <v>#DIV/0!</v>
      </c>
      <c r="DL56" s="4" t="e">
        <f t="shared" si="85"/>
        <v>#DIV/0!</v>
      </c>
      <c r="DM56" s="4" t="e">
        <f t="shared" si="85"/>
        <v>#DIV/0!</v>
      </c>
      <c r="DN56" s="4" t="e">
        <f t="shared" si="85"/>
        <v>#DIV/0!</v>
      </c>
      <c r="DO56" s="4" t="e">
        <f t="shared" si="85"/>
        <v>#DIV/0!</v>
      </c>
      <c r="DP56" s="4" t="e">
        <f t="shared" si="85"/>
        <v>#DIV/0!</v>
      </c>
      <c r="DQ56" s="4" t="e">
        <f t="shared" si="85"/>
        <v>#DIV/0!</v>
      </c>
      <c r="DR56" s="4" t="e">
        <f t="shared" si="85"/>
        <v>#DIV/0!</v>
      </c>
      <c r="DS56" s="4" t="e">
        <f t="shared" si="85"/>
        <v>#DIV/0!</v>
      </c>
      <c r="DT56" s="4" t="e">
        <f t="shared" si="85"/>
        <v>#DIV/0!</v>
      </c>
      <c r="DU56" s="4" t="e">
        <f t="shared" si="85"/>
        <v>#DIV/0!</v>
      </c>
      <c r="DV56" s="4" t="e">
        <f t="shared" si="85"/>
        <v>#DIV/0!</v>
      </c>
      <c r="DW56" s="4" t="e">
        <f t="shared" si="85"/>
        <v>#DIV/0!</v>
      </c>
      <c r="DX56" s="4" t="e">
        <f t="shared" si="85"/>
        <v>#DIV/0!</v>
      </c>
      <c r="DY56" s="4" t="e">
        <f t="shared" si="85"/>
        <v>#DIV/0!</v>
      </c>
      <c r="DZ56" s="4" t="e">
        <f t="shared" si="85"/>
        <v>#DIV/0!</v>
      </c>
      <c r="EA56" s="4" t="e">
        <f t="shared" si="85"/>
        <v>#DIV/0!</v>
      </c>
      <c r="EB56" s="4" t="e">
        <f t="shared" si="85"/>
        <v>#DIV/0!</v>
      </c>
      <c r="EC56" s="4" t="e">
        <f t="shared" ref="EC56:GB56" si="86">SUM($E$55:$FZ$55)/177</f>
        <v>#DIV/0!</v>
      </c>
      <c r="ED56" s="4" t="e">
        <f t="shared" si="86"/>
        <v>#DIV/0!</v>
      </c>
      <c r="EE56" s="4" t="e">
        <f t="shared" si="86"/>
        <v>#DIV/0!</v>
      </c>
      <c r="EF56" s="4" t="e">
        <f t="shared" si="86"/>
        <v>#DIV/0!</v>
      </c>
      <c r="EG56" s="4" t="e">
        <f t="shared" si="86"/>
        <v>#DIV/0!</v>
      </c>
      <c r="EH56" s="4" t="e">
        <f t="shared" si="86"/>
        <v>#DIV/0!</v>
      </c>
      <c r="EI56" s="4" t="e">
        <f t="shared" si="86"/>
        <v>#DIV/0!</v>
      </c>
      <c r="EJ56" s="4" t="e">
        <f t="shared" si="86"/>
        <v>#DIV/0!</v>
      </c>
      <c r="EK56" s="4" t="e">
        <f t="shared" si="86"/>
        <v>#DIV/0!</v>
      </c>
      <c r="EL56" s="4" t="e">
        <f t="shared" si="86"/>
        <v>#DIV/0!</v>
      </c>
      <c r="EM56" s="4" t="e">
        <f t="shared" si="86"/>
        <v>#DIV/0!</v>
      </c>
      <c r="EN56" s="4" t="e">
        <f t="shared" si="86"/>
        <v>#DIV/0!</v>
      </c>
      <c r="EO56" s="4" t="e">
        <f t="shared" si="86"/>
        <v>#DIV/0!</v>
      </c>
      <c r="EP56" s="4" t="e">
        <f t="shared" si="86"/>
        <v>#DIV/0!</v>
      </c>
      <c r="EQ56" s="4" t="e">
        <f t="shared" si="86"/>
        <v>#DIV/0!</v>
      </c>
      <c r="ER56" s="4" t="e">
        <f t="shared" si="86"/>
        <v>#DIV/0!</v>
      </c>
      <c r="ES56" s="4" t="e">
        <f t="shared" si="86"/>
        <v>#DIV/0!</v>
      </c>
      <c r="ET56" s="4" t="e">
        <f t="shared" si="86"/>
        <v>#DIV/0!</v>
      </c>
      <c r="EU56" s="4" t="e">
        <f t="shared" si="86"/>
        <v>#DIV/0!</v>
      </c>
      <c r="EV56" s="4" t="e">
        <f t="shared" si="86"/>
        <v>#DIV/0!</v>
      </c>
      <c r="EW56" s="4" t="e">
        <f t="shared" si="86"/>
        <v>#DIV/0!</v>
      </c>
      <c r="EX56" s="4" t="e">
        <f t="shared" si="86"/>
        <v>#DIV/0!</v>
      </c>
      <c r="EY56" s="4" t="e">
        <f t="shared" si="86"/>
        <v>#DIV/0!</v>
      </c>
      <c r="EZ56" s="4" t="e">
        <f t="shared" si="86"/>
        <v>#DIV/0!</v>
      </c>
      <c r="FA56" s="4" t="e">
        <f t="shared" si="86"/>
        <v>#DIV/0!</v>
      </c>
      <c r="FB56" s="4" t="e">
        <f t="shared" si="86"/>
        <v>#DIV/0!</v>
      </c>
      <c r="FC56" s="4" t="e">
        <f t="shared" si="86"/>
        <v>#DIV/0!</v>
      </c>
      <c r="FD56" s="4" t="e">
        <f t="shared" si="86"/>
        <v>#DIV/0!</v>
      </c>
      <c r="FE56" s="4" t="e">
        <f t="shared" si="86"/>
        <v>#DIV/0!</v>
      </c>
      <c r="FF56" s="4" t="e">
        <f t="shared" si="86"/>
        <v>#DIV/0!</v>
      </c>
      <c r="FG56" s="4" t="e">
        <f t="shared" si="86"/>
        <v>#DIV/0!</v>
      </c>
      <c r="FH56" s="4" t="e">
        <f t="shared" si="86"/>
        <v>#DIV/0!</v>
      </c>
      <c r="FI56" s="4" t="e">
        <f t="shared" si="86"/>
        <v>#DIV/0!</v>
      </c>
      <c r="FJ56" s="4" t="e">
        <f t="shared" si="86"/>
        <v>#DIV/0!</v>
      </c>
      <c r="FK56" s="4" t="e">
        <f t="shared" si="86"/>
        <v>#DIV/0!</v>
      </c>
      <c r="FL56" s="4" t="e">
        <f t="shared" si="86"/>
        <v>#DIV/0!</v>
      </c>
      <c r="FM56" s="4" t="e">
        <f t="shared" si="86"/>
        <v>#DIV/0!</v>
      </c>
      <c r="FN56" s="4" t="e">
        <f t="shared" si="86"/>
        <v>#DIV/0!</v>
      </c>
      <c r="FO56" s="4" t="e">
        <f t="shared" si="86"/>
        <v>#DIV/0!</v>
      </c>
      <c r="FP56" s="4" t="e">
        <f t="shared" si="86"/>
        <v>#DIV/0!</v>
      </c>
      <c r="FQ56" s="4" t="e">
        <f t="shared" si="86"/>
        <v>#DIV/0!</v>
      </c>
      <c r="FR56" s="4" t="e">
        <f t="shared" si="86"/>
        <v>#DIV/0!</v>
      </c>
      <c r="FS56" s="4" t="e">
        <f t="shared" si="86"/>
        <v>#DIV/0!</v>
      </c>
      <c r="FT56" s="4" t="e">
        <f t="shared" si="86"/>
        <v>#DIV/0!</v>
      </c>
      <c r="FU56" s="4" t="e">
        <f t="shared" si="86"/>
        <v>#DIV/0!</v>
      </c>
      <c r="FV56" s="4" t="e">
        <f t="shared" si="86"/>
        <v>#DIV/0!</v>
      </c>
      <c r="FW56" s="4" t="e">
        <f t="shared" si="86"/>
        <v>#DIV/0!</v>
      </c>
      <c r="FX56" s="4" t="e">
        <f t="shared" si="86"/>
        <v>#DIV/0!</v>
      </c>
      <c r="FY56" s="4" t="e">
        <f t="shared" si="86"/>
        <v>#DIV/0!</v>
      </c>
      <c r="FZ56" s="4" t="e">
        <f t="shared" si="86"/>
        <v>#DIV/0!</v>
      </c>
      <c r="GA56" s="4" t="e">
        <f t="shared" si="86"/>
        <v>#DIV/0!</v>
      </c>
      <c r="GB56" s="4" t="e">
        <f t="shared" si="86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87">ROUND(E51/E25,4)</f>
        <v>0.2198</v>
      </c>
      <c r="F57" s="6">
        <f t="shared" si="87"/>
        <v>0.22040000000000001</v>
      </c>
      <c r="G57" s="6">
        <f t="shared" si="87"/>
        <v>0.20269999999999999</v>
      </c>
      <c r="H57" s="6">
        <f t="shared" si="87"/>
        <v>0.21260000000000001</v>
      </c>
      <c r="I57" s="6">
        <f t="shared" si="87"/>
        <v>0.24529999999999999</v>
      </c>
      <c r="J57" s="6">
        <f t="shared" si="87"/>
        <v>0.218</v>
      </c>
      <c r="K57" s="6">
        <f t="shared" si="87"/>
        <v>0.20200000000000001</v>
      </c>
      <c r="L57" s="6">
        <f t="shared" si="87"/>
        <v>0.22020000000000001</v>
      </c>
      <c r="M57" s="6">
        <f t="shared" si="87"/>
        <v>0.2722</v>
      </c>
      <c r="N57" s="6">
        <f t="shared" si="87"/>
        <v>0.22359999999999999</v>
      </c>
      <c r="O57" s="6">
        <f t="shared" si="87"/>
        <v>0.1966</v>
      </c>
      <c r="P57" s="6">
        <f t="shared" si="87"/>
        <v>0.20860000000000001</v>
      </c>
      <c r="Q57" s="6">
        <f t="shared" si="87"/>
        <v>0.2114</v>
      </c>
      <c r="R57" s="6">
        <f t="shared" si="87"/>
        <v>0.26469999999999999</v>
      </c>
      <c r="S57" s="6">
        <f t="shared" si="87"/>
        <v>0.20880000000000001</v>
      </c>
      <c r="T57" s="6">
        <f t="shared" si="87"/>
        <v>0.28460000000000002</v>
      </c>
      <c r="U57" s="6">
        <f t="shared" si="87"/>
        <v>0.22040000000000001</v>
      </c>
      <c r="V57" s="6">
        <f t="shared" si="87"/>
        <v>0.27689999999999998</v>
      </c>
      <c r="W57" s="6">
        <f t="shared" si="87"/>
        <v>0.38979999999999998</v>
      </c>
      <c r="X57" s="6">
        <f t="shared" si="87"/>
        <v>0.2661</v>
      </c>
      <c r="Y57" s="6">
        <f t="shared" si="87"/>
        <v>0.315</v>
      </c>
      <c r="Z57" s="6">
        <f t="shared" si="87"/>
        <v>0.3049</v>
      </c>
      <c r="AA57" s="6">
        <f t="shared" si="87"/>
        <v>0.23089999999999999</v>
      </c>
      <c r="AB57" s="6">
        <f t="shared" si="87"/>
        <v>0.22869999999999999</v>
      </c>
      <c r="AC57" s="6">
        <f t="shared" si="87"/>
        <v>0.223</v>
      </c>
      <c r="AD57" s="6">
        <f t="shared" si="87"/>
        <v>0.2084</v>
      </c>
      <c r="AE57" s="6">
        <f t="shared" si="87"/>
        <v>0.2387</v>
      </c>
      <c r="AF57" s="6">
        <f t="shared" si="87"/>
        <v>0.21890000000000001</v>
      </c>
      <c r="AG57" s="6">
        <f t="shared" si="87"/>
        <v>0.2787</v>
      </c>
      <c r="AH57" s="6">
        <f t="shared" si="87"/>
        <v>0.33040000000000003</v>
      </c>
      <c r="AI57" s="6">
        <f t="shared" si="87"/>
        <v>0.25659999999999999</v>
      </c>
      <c r="AJ57" s="6">
        <f t="shared" si="87"/>
        <v>0.28139999999999998</v>
      </c>
      <c r="AK57" s="6">
        <f t="shared" si="87"/>
        <v>0.30449999999999999</v>
      </c>
      <c r="AL57" s="6">
        <f t="shared" si="87"/>
        <v>0.43269999999999997</v>
      </c>
      <c r="AM57" s="6">
        <f t="shared" si="87"/>
        <v>0.29659999999999997</v>
      </c>
      <c r="AN57" s="6">
        <f t="shared" si="87"/>
        <v>0.23100000000000001</v>
      </c>
      <c r="AO57" s="6">
        <f t="shared" si="87"/>
        <v>0.30740000000000001</v>
      </c>
      <c r="AP57" s="6">
        <f t="shared" si="87"/>
        <v>0.30559999999999998</v>
      </c>
      <c r="AQ57" s="6">
        <f t="shared" si="87"/>
        <v>0.25009999999999999</v>
      </c>
      <c r="AR57" s="6">
        <f t="shared" si="87"/>
        <v>0.21440000000000001</v>
      </c>
      <c r="AS57" s="6">
        <f t="shared" si="87"/>
        <v>0.27750000000000002</v>
      </c>
      <c r="AT57" s="6">
        <f t="shared" si="87"/>
        <v>0.22289999999999999</v>
      </c>
      <c r="AU57" s="6">
        <f t="shared" si="87"/>
        <v>0.26840000000000003</v>
      </c>
      <c r="AV57" s="6">
        <f t="shared" si="87"/>
        <v>0.2258</v>
      </c>
      <c r="AW57" s="6">
        <f t="shared" si="87"/>
        <v>0.66620000000000001</v>
      </c>
      <c r="AX57" s="6">
        <f t="shared" si="87"/>
        <v>0.2591</v>
      </c>
      <c r="AY57" s="6">
        <f t="shared" si="87"/>
        <v>0.2843</v>
      </c>
      <c r="AZ57" s="6">
        <f t="shared" si="87"/>
        <v>0.23180000000000001</v>
      </c>
      <c r="BA57" s="6">
        <f t="shared" si="87"/>
        <v>0.22989999999999999</v>
      </c>
      <c r="BB57" s="6">
        <f t="shared" si="87"/>
        <v>0.22309999999999999</v>
      </c>
      <c r="BC57" s="6">
        <f t="shared" si="87"/>
        <v>0.21510000000000001</v>
      </c>
      <c r="BD57" s="6">
        <f t="shared" si="87"/>
        <v>0.20899999999999999</v>
      </c>
      <c r="BE57" s="6">
        <f t="shared" si="87"/>
        <v>0.25650000000000001</v>
      </c>
      <c r="BF57" s="6">
        <f t="shared" si="87"/>
        <v>0.22900000000000001</v>
      </c>
      <c r="BG57" s="6">
        <f t="shared" si="87"/>
        <v>0.2155</v>
      </c>
      <c r="BH57" s="6">
        <f t="shared" si="87"/>
        <v>0.21729999999999999</v>
      </c>
      <c r="BI57" s="6">
        <f t="shared" si="87"/>
        <v>0.28789999999999999</v>
      </c>
      <c r="BJ57" s="6">
        <f t="shared" si="87"/>
        <v>0.21920000000000001</v>
      </c>
      <c r="BK57" s="6">
        <f t="shared" si="87"/>
        <v>0.2319</v>
      </c>
      <c r="BL57" s="6">
        <f t="shared" si="87"/>
        <v>0.2354</v>
      </c>
      <c r="BM57" s="6">
        <f t="shared" si="87"/>
        <v>0.2248</v>
      </c>
      <c r="BN57" s="6">
        <f t="shared" si="87"/>
        <v>0.30819999999999997</v>
      </c>
      <c r="BO57" s="6">
        <f t="shared" si="87"/>
        <v>0.2505</v>
      </c>
      <c r="BP57" s="6">
        <f t="shared" si="87"/>
        <v>0.22239999999999999</v>
      </c>
      <c r="BQ57" s="6">
        <f t="shared" ref="BQ57:EB57" si="88">ROUND(BQ51/BQ25,4)</f>
        <v>0.27479999999999999</v>
      </c>
      <c r="BR57" s="6">
        <f t="shared" si="88"/>
        <v>0.24</v>
      </c>
      <c r="BS57" s="6">
        <f t="shared" si="88"/>
        <v>0.21049999999999999</v>
      </c>
      <c r="BT57" s="6">
        <f t="shared" si="88"/>
        <v>0.2651</v>
      </c>
      <c r="BU57" s="6">
        <f t="shared" si="88"/>
        <v>0.25580000000000003</v>
      </c>
      <c r="BV57" s="6">
        <f t="shared" si="88"/>
        <v>0.2215</v>
      </c>
      <c r="BW57" s="6">
        <f t="shared" si="88"/>
        <v>0.25330000000000003</v>
      </c>
      <c r="BX57" s="6">
        <f t="shared" si="88"/>
        <v>0.25459999999999999</v>
      </c>
      <c r="BY57" s="6">
        <f t="shared" si="88"/>
        <v>0.34420000000000001</v>
      </c>
      <c r="BZ57" s="6">
        <f t="shared" si="88"/>
        <v>0.58650000000000002</v>
      </c>
      <c r="CA57" s="6">
        <f t="shared" si="88"/>
        <v>0.25109999999999999</v>
      </c>
      <c r="CB57" s="6">
        <f t="shared" si="88"/>
        <v>0.31480000000000002</v>
      </c>
      <c r="CC57" s="6">
        <f t="shared" si="88"/>
        <v>1.7572000000000001</v>
      </c>
      <c r="CD57" s="6">
        <f t="shared" si="88"/>
        <v>0.2147</v>
      </c>
      <c r="CE57" s="6">
        <f t="shared" si="88"/>
        <v>0.3921</v>
      </c>
      <c r="CF57" s="6">
        <f t="shared" si="88"/>
        <v>0.25640000000000002</v>
      </c>
      <c r="CG57" s="6">
        <f t="shared" si="88"/>
        <v>0.4325</v>
      </c>
      <c r="CH57" s="6">
        <f t="shared" si="88"/>
        <v>0.26919999999999999</v>
      </c>
      <c r="CI57" s="6">
        <f t="shared" si="88"/>
        <v>0.2636</v>
      </c>
      <c r="CJ57" s="6">
        <f t="shared" si="88"/>
        <v>0.3745</v>
      </c>
      <c r="CK57" s="6">
        <f t="shared" si="88"/>
        <v>0.23710000000000001</v>
      </c>
      <c r="CL57" s="6">
        <f t="shared" si="88"/>
        <v>0.2145</v>
      </c>
      <c r="CM57" s="6">
        <f t="shared" si="88"/>
        <v>0.25530000000000003</v>
      </c>
      <c r="CN57" s="6">
        <f t="shared" si="88"/>
        <v>0.24660000000000001</v>
      </c>
      <c r="CO57" s="6">
        <f t="shared" si="88"/>
        <v>0.21859999999999999</v>
      </c>
      <c r="CP57" s="6">
        <f t="shared" si="88"/>
        <v>0.21820000000000001</v>
      </c>
      <c r="CQ57" s="6">
        <f t="shared" si="88"/>
        <v>0.21249999999999999</v>
      </c>
      <c r="CR57" s="6">
        <f t="shared" si="88"/>
        <v>0.28989999999999999</v>
      </c>
      <c r="CS57" s="6">
        <f t="shared" si="88"/>
        <v>0.35460000000000003</v>
      </c>
      <c r="CT57" s="6">
        <f t="shared" si="88"/>
        <v>0.27210000000000001</v>
      </c>
      <c r="CU57" s="6">
        <f t="shared" si="88"/>
        <v>0.26989999999999997</v>
      </c>
      <c r="CV57" s="6">
        <f t="shared" si="88"/>
        <v>0.22159999999999999</v>
      </c>
      <c r="CW57" s="6">
        <f t="shared" si="88"/>
        <v>0.32040000000000002</v>
      </c>
      <c r="CX57" s="6">
        <f t="shared" si="88"/>
        <v>0.41920000000000002</v>
      </c>
      <c r="CY57" s="6">
        <f t="shared" si="88"/>
        <v>0.28289999999999998</v>
      </c>
      <c r="CZ57" s="6">
        <f t="shared" si="88"/>
        <v>0.32200000000000001</v>
      </c>
      <c r="DA57" s="6">
        <f t="shared" si="88"/>
        <v>0.23719999999999999</v>
      </c>
      <c r="DB57" s="6">
        <f t="shared" si="88"/>
        <v>0.3206</v>
      </c>
      <c r="DC57" s="6">
        <f t="shared" si="88"/>
        <v>0.26500000000000001</v>
      </c>
      <c r="DD57" s="6">
        <f t="shared" si="88"/>
        <v>0.26029999999999998</v>
      </c>
      <c r="DE57" s="6">
        <f t="shared" si="88"/>
        <v>0.24479999999999999</v>
      </c>
      <c r="DF57" s="6">
        <f t="shared" si="88"/>
        <v>0.24360000000000001</v>
      </c>
      <c r="DG57" s="6">
        <f t="shared" si="88"/>
        <v>0.34420000000000001</v>
      </c>
      <c r="DH57" s="6">
        <f t="shared" si="88"/>
        <v>0.2084</v>
      </c>
      <c r="DI57" s="6">
        <f t="shared" si="88"/>
        <v>1.3806</v>
      </c>
      <c r="DJ57" s="6">
        <f t="shared" si="88"/>
        <v>0.24590000000000001</v>
      </c>
      <c r="DK57" s="6">
        <f t="shared" si="88"/>
        <v>0.24360000000000001</v>
      </c>
      <c r="DL57" s="6">
        <f t="shared" si="88"/>
        <v>0.18970000000000001</v>
      </c>
      <c r="DM57" s="6">
        <f t="shared" si="88"/>
        <v>0.2356</v>
      </c>
      <c r="DN57" s="6">
        <f t="shared" si="88"/>
        <v>0.19650000000000001</v>
      </c>
      <c r="DO57" s="6">
        <f t="shared" si="88"/>
        <v>0.32300000000000001</v>
      </c>
      <c r="DP57" s="6">
        <f t="shared" si="88"/>
        <v>0.2303</v>
      </c>
      <c r="DQ57" s="6">
        <f t="shared" si="88"/>
        <v>0.22559999999999999</v>
      </c>
      <c r="DR57" s="6">
        <f t="shared" si="88"/>
        <v>0.35670000000000002</v>
      </c>
      <c r="DS57" s="6">
        <f t="shared" si="88"/>
        <v>0.33360000000000001</v>
      </c>
      <c r="DT57" s="6">
        <f t="shared" si="88"/>
        <v>0.23369999999999999</v>
      </c>
      <c r="DU57" s="6">
        <f t="shared" si="88"/>
        <v>0.21579999999999999</v>
      </c>
      <c r="DV57" s="6">
        <f t="shared" si="88"/>
        <v>0.24179999999999999</v>
      </c>
      <c r="DW57" s="6">
        <f t="shared" si="88"/>
        <v>0.26729999999999998</v>
      </c>
      <c r="DX57" s="6">
        <f t="shared" si="88"/>
        <v>0.22559999999999999</v>
      </c>
      <c r="DY57" s="6">
        <f t="shared" si="88"/>
        <v>0.218</v>
      </c>
      <c r="DZ57" s="6">
        <f t="shared" si="88"/>
        <v>0.25019999999999998</v>
      </c>
      <c r="EA57" s="6">
        <f t="shared" si="88"/>
        <v>0.23449999999999999</v>
      </c>
      <c r="EB57" s="6">
        <f t="shared" si="88"/>
        <v>0.24660000000000001</v>
      </c>
      <c r="EC57" s="6">
        <f t="shared" ref="EC57:EW57" si="89">ROUND(EC51/EC25,4)</f>
        <v>0.23130000000000001</v>
      </c>
      <c r="ED57" s="6">
        <f t="shared" si="89"/>
        <v>0.29680000000000001</v>
      </c>
      <c r="EE57" s="6">
        <f t="shared" si="89"/>
        <v>0.25159999999999999</v>
      </c>
      <c r="EF57" s="6">
        <f t="shared" si="89"/>
        <v>0.20599999999999999</v>
      </c>
      <c r="EG57" s="6">
        <f t="shared" si="89"/>
        <v>0.4073</v>
      </c>
      <c r="EH57" s="6">
        <f t="shared" si="89"/>
        <v>0.2596</v>
      </c>
      <c r="EI57" s="6">
        <f t="shared" si="89"/>
        <v>0.21379999999999999</v>
      </c>
      <c r="EJ57" s="6">
        <f t="shared" si="89"/>
        <v>0.25940000000000002</v>
      </c>
      <c r="EK57" s="6">
        <f t="shared" si="89"/>
        <v>0.2069</v>
      </c>
      <c r="EL57" s="6">
        <f t="shared" si="89"/>
        <v>0.21840000000000001</v>
      </c>
      <c r="EM57" s="6">
        <f t="shared" si="89"/>
        <v>0.26629999999999998</v>
      </c>
      <c r="EN57" s="6">
        <f t="shared" si="89"/>
        <v>0.24890000000000001</v>
      </c>
      <c r="EO57" s="6">
        <f t="shared" si="89"/>
        <v>0.2268</v>
      </c>
      <c r="EP57" s="6">
        <f t="shared" si="89"/>
        <v>0.22</v>
      </c>
      <c r="EQ57" s="6">
        <f t="shared" si="89"/>
        <v>0.2581</v>
      </c>
      <c r="ER57" s="6">
        <f t="shared" si="89"/>
        <v>0.2472</v>
      </c>
      <c r="ES57" s="6">
        <f t="shared" si="89"/>
        <v>0.20930000000000001</v>
      </c>
      <c r="ET57" s="6">
        <f t="shared" si="89"/>
        <v>0.4022</v>
      </c>
      <c r="EU57" s="6">
        <f t="shared" si="89"/>
        <v>0.35160000000000002</v>
      </c>
      <c r="EV57" s="6">
        <f t="shared" si="89"/>
        <v>0.22700000000000001</v>
      </c>
      <c r="EW57" s="6">
        <f t="shared" si="89"/>
        <v>0.29609999999999997</v>
      </c>
      <c r="EX57" s="6">
        <v>0</v>
      </c>
      <c r="EY57" s="6">
        <f t="shared" ref="EY57:FZ57" si="90">ROUND(EY51/EY25,4)</f>
        <v>0.29120000000000001</v>
      </c>
      <c r="EZ57" s="6">
        <f t="shared" si="90"/>
        <v>0.27479999999999999</v>
      </c>
      <c r="FA57" s="6">
        <f t="shared" si="90"/>
        <v>0.2601</v>
      </c>
      <c r="FB57" s="6">
        <f t="shared" si="90"/>
        <v>0.25309999999999999</v>
      </c>
      <c r="FC57" s="6">
        <f t="shared" si="90"/>
        <v>0.23319999999999999</v>
      </c>
      <c r="FD57" s="6">
        <f t="shared" si="90"/>
        <v>0.21820000000000001</v>
      </c>
      <c r="FE57" s="6">
        <f t="shared" si="90"/>
        <v>0.2787</v>
      </c>
      <c r="FF57" s="6">
        <f t="shared" si="90"/>
        <v>0.24160000000000001</v>
      </c>
      <c r="FG57" s="6">
        <f t="shared" si="90"/>
        <v>0.25800000000000001</v>
      </c>
      <c r="FH57" s="6">
        <f t="shared" si="90"/>
        <v>0.2392</v>
      </c>
      <c r="FI57" s="6">
        <f t="shared" si="90"/>
        <v>0.28060000000000002</v>
      </c>
      <c r="FJ57" s="6">
        <f t="shared" si="90"/>
        <v>0.31769999999999998</v>
      </c>
      <c r="FK57" s="6">
        <f t="shared" si="90"/>
        <v>0.28999999999999998</v>
      </c>
      <c r="FL57" s="6">
        <f t="shared" si="90"/>
        <v>0.22700000000000001</v>
      </c>
      <c r="FM57" s="6">
        <f t="shared" si="90"/>
        <v>0.253</v>
      </c>
      <c r="FN57" s="6">
        <f t="shared" si="90"/>
        <v>0.21659999999999999</v>
      </c>
      <c r="FO57" s="6">
        <f t="shared" si="90"/>
        <v>0.27960000000000002</v>
      </c>
      <c r="FP57" s="6">
        <f t="shared" si="90"/>
        <v>0.2117</v>
      </c>
      <c r="FQ57" s="6">
        <f t="shared" si="90"/>
        <v>0.215</v>
      </c>
      <c r="FR57" s="6">
        <f t="shared" si="90"/>
        <v>0.22839999999999999</v>
      </c>
      <c r="FS57" s="6">
        <f t="shared" si="90"/>
        <v>0.23599999999999999</v>
      </c>
      <c r="FT57" s="6">
        <f t="shared" si="90"/>
        <v>0.34860000000000002</v>
      </c>
      <c r="FU57" s="6">
        <f t="shared" si="90"/>
        <v>0.24149999999999999</v>
      </c>
      <c r="FV57" s="6">
        <f t="shared" si="90"/>
        <v>0.24690000000000001</v>
      </c>
      <c r="FW57" s="6">
        <f t="shared" si="90"/>
        <v>0.44679999999999997</v>
      </c>
      <c r="FX57" s="6">
        <f t="shared" si="90"/>
        <v>0.25280000000000002</v>
      </c>
      <c r="FY57" s="6">
        <f t="shared" si="90"/>
        <v>0.37180000000000002</v>
      </c>
      <c r="FZ57" s="6">
        <f t="shared" si="90"/>
        <v>0.48720000000000002</v>
      </c>
      <c r="GA57" s="6">
        <f>ROUND(GA51/GA25,4)</f>
        <v>0.2147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0.22170000000000001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1">SUM($E$57:$FZ$57)/177</f>
        <v>0.28047853107344634</v>
      </c>
      <c r="F58" s="6">
        <f t="shared" si="91"/>
        <v>0.28047853107344634</v>
      </c>
      <c r="G58" s="6">
        <f t="shared" si="91"/>
        <v>0.28047853107344634</v>
      </c>
      <c r="H58" s="6">
        <f t="shared" si="91"/>
        <v>0.28047853107344634</v>
      </c>
      <c r="I58" s="6">
        <f t="shared" si="91"/>
        <v>0.28047853107344634</v>
      </c>
      <c r="J58" s="6">
        <f t="shared" si="91"/>
        <v>0.28047853107344634</v>
      </c>
      <c r="K58" s="6">
        <f t="shared" si="91"/>
        <v>0.28047853107344634</v>
      </c>
      <c r="L58" s="6">
        <f t="shared" si="91"/>
        <v>0.28047853107344634</v>
      </c>
      <c r="M58" s="6">
        <f t="shared" si="91"/>
        <v>0.28047853107344634</v>
      </c>
      <c r="N58" s="6">
        <f t="shared" si="91"/>
        <v>0.28047853107344634</v>
      </c>
      <c r="O58" s="6">
        <f t="shared" si="91"/>
        <v>0.28047853107344634</v>
      </c>
      <c r="P58" s="6">
        <f t="shared" si="91"/>
        <v>0.28047853107344634</v>
      </c>
      <c r="Q58" s="6">
        <f t="shared" si="91"/>
        <v>0.28047853107344634</v>
      </c>
      <c r="R58" s="6">
        <f t="shared" si="91"/>
        <v>0.28047853107344634</v>
      </c>
      <c r="S58" s="6">
        <f t="shared" si="91"/>
        <v>0.28047853107344634</v>
      </c>
      <c r="T58" s="6">
        <f t="shared" si="91"/>
        <v>0.28047853107344634</v>
      </c>
      <c r="U58" s="6">
        <f t="shared" si="91"/>
        <v>0.28047853107344634</v>
      </c>
      <c r="V58" s="6">
        <f t="shared" si="91"/>
        <v>0.28047853107344634</v>
      </c>
      <c r="W58" s="6">
        <f t="shared" si="91"/>
        <v>0.28047853107344634</v>
      </c>
      <c r="X58" s="6">
        <f t="shared" si="91"/>
        <v>0.28047853107344634</v>
      </c>
      <c r="Y58" s="6">
        <f t="shared" si="91"/>
        <v>0.28047853107344634</v>
      </c>
      <c r="Z58" s="6">
        <f t="shared" si="91"/>
        <v>0.28047853107344634</v>
      </c>
      <c r="AA58" s="6">
        <f t="shared" si="91"/>
        <v>0.28047853107344634</v>
      </c>
      <c r="AB58" s="6">
        <f t="shared" si="91"/>
        <v>0.28047853107344634</v>
      </c>
      <c r="AC58" s="6">
        <f t="shared" si="91"/>
        <v>0.28047853107344634</v>
      </c>
      <c r="AD58" s="6">
        <f t="shared" si="91"/>
        <v>0.28047853107344634</v>
      </c>
      <c r="AE58" s="6">
        <f t="shared" si="91"/>
        <v>0.28047853107344634</v>
      </c>
      <c r="AF58" s="6">
        <f t="shared" si="91"/>
        <v>0.28047853107344634</v>
      </c>
      <c r="AG58" s="6">
        <f t="shared" si="91"/>
        <v>0.28047853107344634</v>
      </c>
      <c r="AH58" s="6">
        <f t="shared" si="91"/>
        <v>0.28047853107344634</v>
      </c>
      <c r="AI58" s="6">
        <f t="shared" si="91"/>
        <v>0.28047853107344634</v>
      </c>
      <c r="AJ58" s="6">
        <f t="shared" si="91"/>
        <v>0.28047853107344634</v>
      </c>
      <c r="AK58" s="6">
        <f t="shared" si="91"/>
        <v>0.28047853107344634</v>
      </c>
      <c r="AL58" s="6">
        <f t="shared" si="91"/>
        <v>0.28047853107344634</v>
      </c>
      <c r="AM58" s="6">
        <f t="shared" si="91"/>
        <v>0.28047853107344634</v>
      </c>
      <c r="AN58" s="6">
        <f t="shared" si="91"/>
        <v>0.28047853107344634</v>
      </c>
      <c r="AO58" s="6">
        <f t="shared" si="91"/>
        <v>0.28047853107344634</v>
      </c>
      <c r="AP58" s="6">
        <f t="shared" si="91"/>
        <v>0.28047853107344634</v>
      </c>
      <c r="AQ58" s="6">
        <f t="shared" si="91"/>
        <v>0.28047853107344634</v>
      </c>
      <c r="AR58" s="6">
        <f t="shared" si="91"/>
        <v>0.28047853107344634</v>
      </c>
      <c r="AS58" s="6">
        <f t="shared" si="91"/>
        <v>0.28047853107344634</v>
      </c>
      <c r="AT58" s="6">
        <f t="shared" si="91"/>
        <v>0.28047853107344634</v>
      </c>
      <c r="AU58" s="6">
        <f t="shared" si="91"/>
        <v>0.28047853107344634</v>
      </c>
      <c r="AV58" s="6">
        <f t="shared" si="91"/>
        <v>0.28047853107344634</v>
      </c>
      <c r="AW58" s="6">
        <f t="shared" si="91"/>
        <v>0.28047853107344634</v>
      </c>
      <c r="AX58" s="6">
        <f t="shared" si="91"/>
        <v>0.28047853107344634</v>
      </c>
      <c r="AY58" s="6">
        <f t="shared" si="91"/>
        <v>0.28047853107344634</v>
      </c>
      <c r="AZ58" s="6">
        <f t="shared" si="91"/>
        <v>0.28047853107344634</v>
      </c>
      <c r="BA58" s="6">
        <f t="shared" si="91"/>
        <v>0.28047853107344634</v>
      </c>
      <c r="BB58" s="6">
        <f t="shared" si="91"/>
        <v>0.28047853107344634</v>
      </c>
      <c r="BC58" s="6">
        <f t="shared" si="91"/>
        <v>0.28047853107344634</v>
      </c>
      <c r="BD58" s="6">
        <f t="shared" si="91"/>
        <v>0.28047853107344634</v>
      </c>
      <c r="BE58" s="6">
        <f t="shared" si="91"/>
        <v>0.28047853107344634</v>
      </c>
      <c r="BF58" s="6">
        <f t="shared" si="91"/>
        <v>0.28047853107344634</v>
      </c>
      <c r="BG58" s="6">
        <f t="shared" si="91"/>
        <v>0.28047853107344634</v>
      </c>
      <c r="BH58" s="6">
        <f t="shared" si="91"/>
        <v>0.28047853107344634</v>
      </c>
      <c r="BI58" s="6">
        <f t="shared" si="91"/>
        <v>0.28047853107344634</v>
      </c>
      <c r="BJ58" s="6">
        <f t="shared" si="91"/>
        <v>0.28047853107344634</v>
      </c>
      <c r="BK58" s="6">
        <f t="shared" si="91"/>
        <v>0.28047853107344634</v>
      </c>
      <c r="BL58" s="6">
        <f t="shared" si="91"/>
        <v>0.28047853107344634</v>
      </c>
      <c r="BM58" s="6">
        <f t="shared" si="91"/>
        <v>0.28047853107344634</v>
      </c>
      <c r="BN58" s="6">
        <f t="shared" si="91"/>
        <v>0.28047853107344634</v>
      </c>
      <c r="BO58" s="6">
        <f t="shared" si="91"/>
        <v>0.28047853107344634</v>
      </c>
      <c r="BP58" s="6">
        <f t="shared" si="91"/>
        <v>0.28047853107344634</v>
      </c>
      <c r="BQ58" s="6">
        <f t="shared" ref="BQ58:EB58" si="92">SUM($E$57:$FZ$57)/177</f>
        <v>0.28047853107344634</v>
      </c>
      <c r="BR58" s="6">
        <f t="shared" si="92"/>
        <v>0.28047853107344634</v>
      </c>
      <c r="BS58" s="6">
        <f t="shared" si="92"/>
        <v>0.28047853107344634</v>
      </c>
      <c r="BT58" s="6">
        <f t="shared" si="92"/>
        <v>0.28047853107344634</v>
      </c>
      <c r="BU58" s="6">
        <f t="shared" si="92"/>
        <v>0.28047853107344634</v>
      </c>
      <c r="BV58" s="6">
        <f t="shared" si="92"/>
        <v>0.28047853107344634</v>
      </c>
      <c r="BW58" s="6">
        <f t="shared" si="92"/>
        <v>0.28047853107344634</v>
      </c>
      <c r="BX58" s="6">
        <f t="shared" si="92"/>
        <v>0.28047853107344634</v>
      </c>
      <c r="BY58" s="6">
        <f t="shared" si="92"/>
        <v>0.28047853107344634</v>
      </c>
      <c r="BZ58" s="6">
        <f t="shared" si="92"/>
        <v>0.28047853107344634</v>
      </c>
      <c r="CA58" s="6">
        <f t="shared" si="92"/>
        <v>0.28047853107344634</v>
      </c>
      <c r="CB58" s="6">
        <f t="shared" si="92"/>
        <v>0.28047853107344634</v>
      </c>
      <c r="CC58" s="6">
        <f t="shared" si="92"/>
        <v>0.28047853107344634</v>
      </c>
      <c r="CD58" s="6">
        <f t="shared" si="92"/>
        <v>0.28047853107344634</v>
      </c>
      <c r="CE58" s="6">
        <f t="shared" si="92"/>
        <v>0.28047853107344634</v>
      </c>
      <c r="CF58" s="6">
        <f t="shared" si="92"/>
        <v>0.28047853107344634</v>
      </c>
      <c r="CG58" s="6">
        <f t="shared" si="92"/>
        <v>0.28047853107344634</v>
      </c>
      <c r="CH58" s="6">
        <f t="shared" si="92"/>
        <v>0.28047853107344634</v>
      </c>
      <c r="CI58" s="6">
        <f t="shared" si="92"/>
        <v>0.28047853107344634</v>
      </c>
      <c r="CJ58" s="6">
        <f t="shared" si="92"/>
        <v>0.28047853107344634</v>
      </c>
      <c r="CK58" s="6">
        <f t="shared" si="92"/>
        <v>0.28047853107344634</v>
      </c>
      <c r="CL58" s="6">
        <f t="shared" si="92"/>
        <v>0.28047853107344634</v>
      </c>
      <c r="CM58" s="6">
        <f t="shared" si="92"/>
        <v>0.28047853107344634</v>
      </c>
      <c r="CN58" s="6">
        <f t="shared" si="92"/>
        <v>0.28047853107344634</v>
      </c>
      <c r="CO58" s="6">
        <f t="shared" si="92"/>
        <v>0.28047853107344634</v>
      </c>
      <c r="CP58" s="6">
        <f t="shared" si="92"/>
        <v>0.28047853107344634</v>
      </c>
      <c r="CQ58" s="6">
        <f t="shared" si="92"/>
        <v>0.28047853107344634</v>
      </c>
      <c r="CR58" s="6">
        <f t="shared" si="92"/>
        <v>0.28047853107344634</v>
      </c>
      <c r="CS58" s="6">
        <f t="shared" si="92"/>
        <v>0.28047853107344634</v>
      </c>
      <c r="CT58" s="6">
        <f t="shared" si="92"/>
        <v>0.28047853107344634</v>
      </c>
      <c r="CU58" s="6">
        <f t="shared" si="92"/>
        <v>0.28047853107344634</v>
      </c>
      <c r="CV58" s="6">
        <f t="shared" si="92"/>
        <v>0.28047853107344634</v>
      </c>
      <c r="CW58" s="6">
        <f t="shared" si="92"/>
        <v>0.28047853107344634</v>
      </c>
      <c r="CX58" s="6">
        <f t="shared" si="92"/>
        <v>0.28047853107344634</v>
      </c>
      <c r="CY58" s="6">
        <f t="shared" si="92"/>
        <v>0.28047853107344634</v>
      </c>
      <c r="CZ58" s="6">
        <f t="shared" si="92"/>
        <v>0.28047853107344634</v>
      </c>
      <c r="DA58" s="6">
        <f t="shared" si="92"/>
        <v>0.28047853107344634</v>
      </c>
      <c r="DB58" s="6">
        <f t="shared" si="92"/>
        <v>0.28047853107344634</v>
      </c>
      <c r="DC58" s="6">
        <f t="shared" si="92"/>
        <v>0.28047853107344634</v>
      </c>
      <c r="DD58" s="6">
        <f t="shared" si="92"/>
        <v>0.28047853107344634</v>
      </c>
      <c r="DE58" s="6">
        <f t="shared" si="92"/>
        <v>0.28047853107344634</v>
      </c>
      <c r="DF58" s="6">
        <f t="shared" si="92"/>
        <v>0.28047853107344634</v>
      </c>
      <c r="DG58" s="6">
        <f t="shared" si="92"/>
        <v>0.28047853107344634</v>
      </c>
      <c r="DH58" s="6">
        <f t="shared" si="92"/>
        <v>0.28047853107344634</v>
      </c>
      <c r="DI58" s="6">
        <f t="shared" si="92"/>
        <v>0.28047853107344634</v>
      </c>
      <c r="DJ58" s="6">
        <f t="shared" si="92"/>
        <v>0.28047853107344634</v>
      </c>
      <c r="DK58" s="6">
        <f t="shared" si="92"/>
        <v>0.28047853107344634</v>
      </c>
      <c r="DL58" s="6">
        <f t="shared" si="92"/>
        <v>0.28047853107344634</v>
      </c>
      <c r="DM58" s="6">
        <f t="shared" si="92"/>
        <v>0.28047853107344634</v>
      </c>
      <c r="DN58" s="6">
        <f t="shared" si="92"/>
        <v>0.28047853107344634</v>
      </c>
      <c r="DO58" s="6">
        <f t="shared" si="92"/>
        <v>0.28047853107344634</v>
      </c>
      <c r="DP58" s="6">
        <f t="shared" si="92"/>
        <v>0.28047853107344634</v>
      </c>
      <c r="DQ58" s="6">
        <f t="shared" si="92"/>
        <v>0.28047853107344634</v>
      </c>
      <c r="DR58" s="6">
        <f t="shared" si="92"/>
        <v>0.28047853107344634</v>
      </c>
      <c r="DS58" s="6">
        <f t="shared" si="92"/>
        <v>0.28047853107344634</v>
      </c>
      <c r="DT58" s="6">
        <f t="shared" si="92"/>
        <v>0.28047853107344634</v>
      </c>
      <c r="DU58" s="6">
        <f t="shared" si="92"/>
        <v>0.28047853107344634</v>
      </c>
      <c r="DV58" s="6">
        <f t="shared" si="92"/>
        <v>0.28047853107344634</v>
      </c>
      <c r="DW58" s="6">
        <f t="shared" si="92"/>
        <v>0.28047853107344634</v>
      </c>
      <c r="DX58" s="6">
        <f t="shared" si="92"/>
        <v>0.28047853107344634</v>
      </c>
      <c r="DY58" s="6">
        <f t="shared" si="92"/>
        <v>0.28047853107344634</v>
      </c>
      <c r="DZ58" s="6">
        <f t="shared" si="92"/>
        <v>0.28047853107344634</v>
      </c>
      <c r="EA58" s="6">
        <f t="shared" si="92"/>
        <v>0.28047853107344634</v>
      </c>
      <c r="EB58" s="6">
        <f t="shared" si="92"/>
        <v>0.28047853107344634</v>
      </c>
      <c r="EC58" s="6">
        <f t="shared" ref="EC58:GB58" si="93">SUM($E$57:$FZ$57)/177</f>
        <v>0.28047853107344634</v>
      </c>
      <c r="ED58" s="6">
        <f t="shared" si="93"/>
        <v>0.28047853107344634</v>
      </c>
      <c r="EE58" s="6">
        <f t="shared" si="93"/>
        <v>0.28047853107344634</v>
      </c>
      <c r="EF58" s="6">
        <f t="shared" si="93"/>
        <v>0.28047853107344634</v>
      </c>
      <c r="EG58" s="6">
        <f t="shared" si="93"/>
        <v>0.28047853107344634</v>
      </c>
      <c r="EH58" s="6">
        <f t="shared" si="93"/>
        <v>0.28047853107344634</v>
      </c>
      <c r="EI58" s="6">
        <f t="shared" si="93"/>
        <v>0.28047853107344634</v>
      </c>
      <c r="EJ58" s="6">
        <f t="shared" si="93"/>
        <v>0.28047853107344634</v>
      </c>
      <c r="EK58" s="6">
        <f t="shared" si="93"/>
        <v>0.28047853107344634</v>
      </c>
      <c r="EL58" s="6">
        <f t="shared" si="93"/>
        <v>0.28047853107344634</v>
      </c>
      <c r="EM58" s="6">
        <f t="shared" si="93"/>
        <v>0.28047853107344634</v>
      </c>
      <c r="EN58" s="6">
        <f t="shared" si="93"/>
        <v>0.28047853107344634</v>
      </c>
      <c r="EO58" s="6">
        <f t="shared" si="93"/>
        <v>0.28047853107344634</v>
      </c>
      <c r="EP58" s="6">
        <f t="shared" si="93"/>
        <v>0.28047853107344634</v>
      </c>
      <c r="EQ58" s="6">
        <f t="shared" si="93"/>
        <v>0.28047853107344634</v>
      </c>
      <c r="ER58" s="6">
        <f t="shared" si="93"/>
        <v>0.28047853107344634</v>
      </c>
      <c r="ES58" s="6">
        <f t="shared" si="93"/>
        <v>0.28047853107344634</v>
      </c>
      <c r="ET58" s="6">
        <f t="shared" si="93"/>
        <v>0.28047853107344634</v>
      </c>
      <c r="EU58" s="6">
        <f t="shared" si="93"/>
        <v>0.28047853107344634</v>
      </c>
      <c r="EV58" s="6">
        <f t="shared" si="93"/>
        <v>0.28047853107344634</v>
      </c>
      <c r="EW58" s="6">
        <f t="shared" si="93"/>
        <v>0.28047853107344634</v>
      </c>
      <c r="EX58" s="6">
        <f t="shared" si="93"/>
        <v>0.28047853107344634</v>
      </c>
      <c r="EY58" s="6">
        <f t="shared" si="93"/>
        <v>0.28047853107344634</v>
      </c>
      <c r="EZ58" s="6">
        <f t="shared" si="93"/>
        <v>0.28047853107344634</v>
      </c>
      <c r="FA58" s="6">
        <f t="shared" si="93"/>
        <v>0.28047853107344634</v>
      </c>
      <c r="FB58" s="6">
        <f t="shared" si="93"/>
        <v>0.28047853107344634</v>
      </c>
      <c r="FC58" s="6">
        <f t="shared" si="93"/>
        <v>0.28047853107344634</v>
      </c>
      <c r="FD58" s="6">
        <f t="shared" si="93"/>
        <v>0.28047853107344634</v>
      </c>
      <c r="FE58" s="6">
        <f t="shared" si="93"/>
        <v>0.28047853107344634</v>
      </c>
      <c r="FF58" s="6">
        <f t="shared" si="93"/>
        <v>0.28047853107344634</v>
      </c>
      <c r="FG58" s="6">
        <f t="shared" si="93"/>
        <v>0.28047853107344634</v>
      </c>
      <c r="FH58" s="6">
        <f t="shared" si="93"/>
        <v>0.28047853107344634</v>
      </c>
      <c r="FI58" s="6">
        <f t="shared" si="93"/>
        <v>0.28047853107344634</v>
      </c>
      <c r="FJ58" s="6">
        <f t="shared" si="93"/>
        <v>0.28047853107344634</v>
      </c>
      <c r="FK58" s="6">
        <f t="shared" si="93"/>
        <v>0.28047853107344634</v>
      </c>
      <c r="FL58" s="6">
        <f t="shared" si="93"/>
        <v>0.28047853107344634</v>
      </c>
      <c r="FM58" s="6">
        <f t="shared" si="93"/>
        <v>0.28047853107344634</v>
      </c>
      <c r="FN58" s="6">
        <f t="shared" si="93"/>
        <v>0.28047853107344634</v>
      </c>
      <c r="FO58" s="6">
        <f t="shared" si="93"/>
        <v>0.28047853107344634</v>
      </c>
      <c r="FP58" s="6">
        <f t="shared" si="93"/>
        <v>0.28047853107344634</v>
      </c>
      <c r="FQ58" s="6">
        <f t="shared" si="93"/>
        <v>0.28047853107344634</v>
      </c>
      <c r="FR58" s="6">
        <f t="shared" si="93"/>
        <v>0.28047853107344634</v>
      </c>
      <c r="FS58" s="6">
        <f t="shared" si="93"/>
        <v>0.28047853107344634</v>
      </c>
      <c r="FT58" s="6">
        <f t="shared" si="93"/>
        <v>0.28047853107344634</v>
      </c>
      <c r="FU58" s="6">
        <f t="shared" si="93"/>
        <v>0.28047853107344634</v>
      </c>
      <c r="FV58" s="6">
        <f t="shared" si="93"/>
        <v>0.28047853107344634</v>
      </c>
      <c r="FW58" s="6">
        <f t="shared" si="93"/>
        <v>0.28047853107344634</v>
      </c>
      <c r="FX58" s="6">
        <f t="shared" si="93"/>
        <v>0.28047853107344634</v>
      </c>
      <c r="FY58" s="6">
        <f t="shared" si="93"/>
        <v>0.28047853107344634</v>
      </c>
      <c r="FZ58" s="6">
        <f t="shared" si="93"/>
        <v>0.28047853107344634</v>
      </c>
      <c r="GA58" s="6">
        <f t="shared" si="93"/>
        <v>0.28047853107344634</v>
      </c>
      <c r="GB58" s="6">
        <f t="shared" si="93"/>
        <v>0.28047853107344634</v>
      </c>
      <c r="GC58" s="6"/>
      <c r="GD58" s="6"/>
      <c r="GE58" s="6"/>
      <c r="GF58" s="6"/>
      <c r="GG58" s="6"/>
      <c r="GH58" s="6">
        <f>SUM($E$57:$FZ$57)/177</f>
        <v>0.28047853107344634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4">ROUND(E27/E16,2)</f>
        <v>467.89</v>
      </c>
      <c r="F59" s="3">
        <f t="shared" si="94"/>
        <v>776.4</v>
      </c>
      <c r="G59" s="3">
        <f t="shared" si="94"/>
        <v>337.66</v>
      </c>
      <c r="H59" s="3">
        <f t="shared" si="94"/>
        <v>778.73</v>
      </c>
      <c r="I59" s="3">
        <f t="shared" si="94"/>
        <v>598.47</v>
      </c>
      <c r="J59" s="3">
        <f t="shared" si="94"/>
        <v>554.98</v>
      </c>
      <c r="K59" s="3">
        <f t="shared" si="94"/>
        <v>868.68</v>
      </c>
      <c r="L59" s="3">
        <f t="shared" si="94"/>
        <v>423.76</v>
      </c>
      <c r="M59" s="3">
        <f t="shared" si="94"/>
        <v>753.84</v>
      </c>
      <c r="N59" s="3">
        <f t="shared" si="94"/>
        <v>1567.21</v>
      </c>
      <c r="O59" s="3">
        <f t="shared" si="94"/>
        <v>636.14</v>
      </c>
      <c r="P59" s="3">
        <f t="shared" si="94"/>
        <v>911.98</v>
      </c>
      <c r="Q59" s="3">
        <f t="shared" si="94"/>
        <v>1063.33</v>
      </c>
      <c r="R59" s="3">
        <f t="shared" si="94"/>
        <v>453.21</v>
      </c>
      <c r="S59" s="3">
        <f t="shared" si="94"/>
        <v>759.07</v>
      </c>
      <c r="T59" s="3">
        <f t="shared" si="94"/>
        <v>816.24</v>
      </c>
      <c r="U59" s="3">
        <f t="shared" si="94"/>
        <v>503.1</v>
      </c>
      <c r="V59" s="3">
        <f t="shared" si="94"/>
        <v>799.49</v>
      </c>
      <c r="W59" s="3">
        <f t="shared" si="94"/>
        <v>1455.82</v>
      </c>
      <c r="X59" s="3">
        <f t="shared" si="94"/>
        <v>872.38</v>
      </c>
      <c r="Y59" s="3">
        <f t="shared" si="94"/>
        <v>289.22000000000003</v>
      </c>
      <c r="Z59" s="3">
        <f t="shared" si="94"/>
        <v>1983.6</v>
      </c>
      <c r="AA59" s="3">
        <f t="shared" si="94"/>
        <v>639.53</v>
      </c>
      <c r="AB59" s="3">
        <f>ROUND(AB27/AB16,2)</f>
        <v>1327.76</v>
      </c>
      <c r="AC59" s="3">
        <f t="shared" si="94"/>
        <v>613.94000000000005</v>
      </c>
      <c r="AD59" s="3">
        <f t="shared" si="94"/>
        <v>1448.93</v>
      </c>
      <c r="AE59" s="3">
        <f t="shared" si="94"/>
        <v>529.03</v>
      </c>
      <c r="AF59" s="3">
        <f t="shared" si="94"/>
        <v>750.03</v>
      </c>
      <c r="AG59" s="3">
        <f t="shared" si="94"/>
        <v>3800.63</v>
      </c>
      <c r="AH59" s="3">
        <f t="shared" si="94"/>
        <v>1163.3399999999999</v>
      </c>
      <c r="AI59" s="3">
        <f t="shared" si="94"/>
        <v>2424.44</v>
      </c>
      <c r="AJ59" s="3">
        <f t="shared" si="94"/>
        <v>249.86</v>
      </c>
      <c r="AK59" s="3">
        <f t="shared" si="94"/>
        <v>317.16000000000003</v>
      </c>
      <c r="AL59" s="3">
        <f t="shared" si="94"/>
        <v>611.57000000000005</v>
      </c>
      <c r="AM59" s="3">
        <f t="shared" si="94"/>
        <v>786.47</v>
      </c>
      <c r="AN59" s="3">
        <f t="shared" si="94"/>
        <v>694.02</v>
      </c>
      <c r="AO59" s="3">
        <f t="shared" si="94"/>
        <v>570.44000000000005</v>
      </c>
      <c r="AP59" s="3">
        <f t="shared" si="94"/>
        <v>595.30999999999995</v>
      </c>
      <c r="AQ59" s="3">
        <f t="shared" si="94"/>
        <v>198.33</v>
      </c>
      <c r="AR59" s="3">
        <f t="shared" si="94"/>
        <v>923.4</v>
      </c>
      <c r="AS59" s="3">
        <f t="shared" si="94"/>
        <v>1012.97</v>
      </c>
      <c r="AT59" s="3">
        <f t="shared" si="94"/>
        <v>1086.83</v>
      </c>
      <c r="AU59" s="3">
        <f t="shared" si="94"/>
        <v>703.8</v>
      </c>
      <c r="AV59" s="3">
        <f t="shared" si="94"/>
        <v>653.76</v>
      </c>
      <c r="AW59" s="3">
        <f t="shared" si="94"/>
        <v>627.82000000000005</v>
      </c>
      <c r="AX59" s="3">
        <f t="shared" si="94"/>
        <v>1319.87</v>
      </c>
      <c r="AY59" s="3">
        <f t="shared" si="94"/>
        <v>391.59</v>
      </c>
      <c r="AZ59" s="3">
        <f t="shared" si="94"/>
        <v>1463.05</v>
      </c>
      <c r="BA59" s="3">
        <f t="shared" si="94"/>
        <v>937.7</v>
      </c>
      <c r="BB59" s="3">
        <f t="shared" si="94"/>
        <v>265.61</v>
      </c>
      <c r="BC59" s="3">
        <f t="shared" si="94"/>
        <v>941.05</v>
      </c>
      <c r="BD59" s="3">
        <f t="shared" si="94"/>
        <v>1053.69</v>
      </c>
      <c r="BE59" s="3">
        <f t="shared" si="94"/>
        <v>566.07000000000005</v>
      </c>
      <c r="BF59" s="3">
        <f t="shared" si="94"/>
        <v>5499.74</v>
      </c>
      <c r="BG59" s="3">
        <f t="shared" si="94"/>
        <v>1370.48</v>
      </c>
      <c r="BH59" s="3">
        <f t="shared" si="94"/>
        <v>639.80999999999995</v>
      </c>
      <c r="BI59" s="3">
        <f t="shared" si="94"/>
        <v>554.87</v>
      </c>
      <c r="BJ59" s="3">
        <f t="shared" si="94"/>
        <v>332.6</v>
      </c>
      <c r="BK59" s="3">
        <f t="shared" si="94"/>
        <v>3286.32</v>
      </c>
      <c r="BL59" s="3">
        <f t="shared" si="94"/>
        <v>889.67</v>
      </c>
      <c r="BM59" s="3">
        <f t="shared" si="94"/>
        <v>1514.23</v>
      </c>
      <c r="BN59" s="3">
        <f t="shared" si="94"/>
        <v>717.52</v>
      </c>
      <c r="BO59" s="3">
        <f t="shared" si="94"/>
        <v>797.58</v>
      </c>
      <c r="BP59" s="3">
        <f t="shared" si="94"/>
        <v>1549.71</v>
      </c>
      <c r="BQ59" s="3">
        <f t="shared" ref="BQ59:EB59" si="95">ROUND(BQ27/BQ16,2)</f>
        <v>636.29</v>
      </c>
      <c r="BR59" s="3">
        <f t="shared" si="95"/>
        <v>863.74</v>
      </c>
      <c r="BS59" s="3">
        <f t="shared" si="95"/>
        <v>1149.77</v>
      </c>
      <c r="BT59" s="3">
        <f t="shared" si="95"/>
        <v>449.76</v>
      </c>
      <c r="BU59" s="3">
        <f t="shared" si="95"/>
        <v>272.8</v>
      </c>
      <c r="BV59" s="3">
        <f t="shared" si="95"/>
        <v>1018.16</v>
      </c>
      <c r="BW59" s="3">
        <f t="shared" si="95"/>
        <v>1209.24</v>
      </c>
      <c r="BX59" s="3">
        <f t="shared" si="95"/>
        <v>395.29</v>
      </c>
      <c r="BY59" s="3">
        <f t="shared" si="95"/>
        <v>217.78</v>
      </c>
      <c r="BZ59" s="3">
        <f t="shared" si="95"/>
        <v>1150.0999999999999</v>
      </c>
      <c r="CA59" s="3">
        <f t="shared" si="95"/>
        <v>1814.72</v>
      </c>
      <c r="CB59" s="3">
        <f t="shared" si="95"/>
        <v>1806.46</v>
      </c>
      <c r="CC59" s="3">
        <f t="shared" si="95"/>
        <v>473.84</v>
      </c>
      <c r="CD59" s="3">
        <f t="shared" si="95"/>
        <v>759.02</v>
      </c>
      <c r="CE59" s="3">
        <f t="shared" si="95"/>
        <v>804.34</v>
      </c>
      <c r="CF59" s="3">
        <f t="shared" si="95"/>
        <v>1306.25</v>
      </c>
      <c r="CG59" s="3">
        <f t="shared" si="95"/>
        <v>724.1</v>
      </c>
      <c r="CH59" s="3">
        <f t="shared" si="95"/>
        <v>1474.65</v>
      </c>
      <c r="CI59" s="3">
        <f t="shared" si="95"/>
        <v>1327.26</v>
      </c>
      <c r="CJ59" s="3">
        <f t="shared" si="95"/>
        <v>704.23</v>
      </c>
      <c r="CK59" s="3">
        <f t="shared" si="95"/>
        <v>1320.3</v>
      </c>
      <c r="CL59" s="3">
        <f t="shared" si="95"/>
        <v>386.1</v>
      </c>
      <c r="CM59" s="3">
        <f t="shared" si="95"/>
        <v>333.65</v>
      </c>
      <c r="CN59" s="3">
        <f t="shared" si="95"/>
        <v>451.68</v>
      </c>
      <c r="CO59" s="3">
        <f t="shared" si="95"/>
        <v>1052.8599999999999</v>
      </c>
      <c r="CP59" s="3">
        <f t="shared" si="95"/>
        <v>677.46</v>
      </c>
      <c r="CQ59" s="3">
        <f t="shared" si="95"/>
        <v>1109.19</v>
      </c>
      <c r="CR59" s="3">
        <f t="shared" si="95"/>
        <v>578.55999999999995</v>
      </c>
      <c r="CS59" s="3">
        <f t="shared" si="95"/>
        <v>606.05999999999995</v>
      </c>
      <c r="CT59" s="3">
        <f t="shared" si="95"/>
        <v>944.97</v>
      </c>
      <c r="CU59" s="3">
        <f t="shared" si="95"/>
        <v>431.28</v>
      </c>
      <c r="CV59" s="3">
        <f t="shared" si="95"/>
        <v>1880.44</v>
      </c>
      <c r="CW59" s="3">
        <f t="shared" si="95"/>
        <v>1320.38</v>
      </c>
      <c r="CX59" s="3">
        <f t="shared" si="95"/>
        <v>1061.53</v>
      </c>
      <c r="CY59" s="3">
        <f t="shared" si="95"/>
        <v>1361.46</v>
      </c>
      <c r="CZ59" s="3">
        <f t="shared" si="95"/>
        <v>767.73</v>
      </c>
      <c r="DA59" s="3">
        <f t="shared" si="95"/>
        <v>2643.15</v>
      </c>
      <c r="DB59" s="3">
        <f t="shared" si="95"/>
        <v>871.4</v>
      </c>
      <c r="DC59" s="3">
        <f t="shared" si="95"/>
        <v>914.57</v>
      </c>
      <c r="DD59" s="3">
        <f t="shared" si="95"/>
        <v>433.33</v>
      </c>
      <c r="DE59" s="3">
        <f t="shared" si="95"/>
        <v>1196.8</v>
      </c>
      <c r="DF59" s="3">
        <f t="shared" si="95"/>
        <v>652.78</v>
      </c>
      <c r="DG59" s="3">
        <f t="shared" si="95"/>
        <v>208</v>
      </c>
      <c r="DH59" s="3">
        <f t="shared" si="95"/>
        <v>521.85</v>
      </c>
      <c r="DI59" s="3">
        <f t="shared" si="95"/>
        <v>147.24</v>
      </c>
      <c r="DJ59" s="3">
        <f t="shared" si="95"/>
        <v>465.11</v>
      </c>
      <c r="DK59" s="3">
        <f t="shared" si="95"/>
        <v>436.67</v>
      </c>
      <c r="DL59" s="3">
        <f t="shared" si="95"/>
        <v>1048.1400000000001</v>
      </c>
      <c r="DM59" s="3">
        <f t="shared" si="95"/>
        <v>355.8</v>
      </c>
      <c r="DN59" s="3">
        <f t="shared" si="95"/>
        <v>801.24</v>
      </c>
      <c r="DO59" s="3">
        <f t="shared" si="95"/>
        <v>738.46</v>
      </c>
      <c r="DP59" s="3">
        <f t="shared" si="95"/>
        <v>1011.62</v>
      </c>
      <c r="DQ59" s="3">
        <f t="shared" si="95"/>
        <v>713.2</v>
      </c>
      <c r="DR59" s="3">
        <f t="shared" si="95"/>
        <v>524.16999999999996</v>
      </c>
      <c r="DS59" s="3">
        <f t="shared" si="95"/>
        <v>506.17</v>
      </c>
      <c r="DT59" s="3">
        <f t="shared" si="95"/>
        <v>393.04</v>
      </c>
      <c r="DU59" s="3">
        <f t="shared" si="95"/>
        <v>563.91999999999996</v>
      </c>
      <c r="DV59" s="3">
        <f t="shared" si="95"/>
        <v>367.76</v>
      </c>
      <c r="DW59" s="3">
        <f t="shared" si="95"/>
        <v>946.18</v>
      </c>
      <c r="DX59" s="3">
        <f t="shared" si="95"/>
        <v>278.47000000000003</v>
      </c>
      <c r="DY59" s="3">
        <f t="shared" si="95"/>
        <v>415.13</v>
      </c>
      <c r="DZ59" s="3">
        <f t="shared" si="95"/>
        <v>363.27</v>
      </c>
      <c r="EA59" s="3">
        <f t="shared" si="95"/>
        <v>501.83</v>
      </c>
      <c r="EB59" s="3">
        <f t="shared" si="95"/>
        <v>627.85</v>
      </c>
      <c r="EC59" s="3">
        <f t="shared" ref="EC59:ES59" si="96">ROUND(EC27/EC16,2)</f>
        <v>1264</v>
      </c>
      <c r="ED59" s="3">
        <f t="shared" si="96"/>
        <v>955.96</v>
      </c>
      <c r="EE59" s="3">
        <f t="shared" si="96"/>
        <v>840.26</v>
      </c>
      <c r="EF59" s="3">
        <f t="shared" si="96"/>
        <v>470.25</v>
      </c>
      <c r="EG59" s="3">
        <f t="shared" si="96"/>
        <v>847.7</v>
      </c>
      <c r="EH59" s="3">
        <f t="shared" si="96"/>
        <v>315.16000000000003</v>
      </c>
      <c r="EI59" s="3">
        <f t="shared" si="96"/>
        <v>1495.97</v>
      </c>
      <c r="EJ59" s="3">
        <f t="shared" si="96"/>
        <v>558.77</v>
      </c>
      <c r="EK59" s="3">
        <f t="shared" si="96"/>
        <v>871.29</v>
      </c>
      <c r="EL59" s="3">
        <f t="shared" si="96"/>
        <v>903.33</v>
      </c>
      <c r="EM59" s="3">
        <f t="shared" si="96"/>
        <v>299.98</v>
      </c>
      <c r="EN59" s="3">
        <f t="shared" si="96"/>
        <v>417.49</v>
      </c>
      <c r="EO59" s="3">
        <f t="shared" si="96"/>
        <v>743.82</v>
      </c>
      <c r="EP59" s="3">
        <f t="shared" si="96"/>
        <v>361.49</v>
      </c>
      <c r="EQ59" s="3">
        <f t="shared" si="96"/>
        <v>284.58999999999997</v>
      </c>
      <c r="ER59" s="3">
        <f t="shared" si="96"/>
        <v>343.38</v>
      </c>
      <c r="ES59" s="3">
        <f t="shared" si="96"/>
        <v>1015.37</v>
      </c>
      <c r="ET59" s="3">
        <f>ROUND(ET27/ET16,2)</f>
        <v>535.87</v>
      </c>
      <c r="EU59" s="3">
        <f>ROUND(EU27/EU16,2)</f>
        <v>1132.97</v>
      </c>
      <c r="EV59" s="3">
        <f>ROUND(EV27/EV16,2)</f>
        <v>1925</v>
      </c>
      <c r="EW59" s="3">
        <f>ROUND(EW27/EW16,2)</f>
        <v>316.12</v>
      </c>
      <c r="EX59" s="3">
        <v>0</v>
      </c>
      <c r="EY59" s="3">
        <f t="shared" ref="EY59:FZ59" si="97">ROUND(EY27/EY16,2)</f>
        <v>203.28</v>
      </c>
      <c r="EZ59" s="3">
        <f t="shared" si="97"/>
        <v>929.62</v>
      </c>
      <c r="FA59" s="3">
        <f t="shared" si="97"/>
        <v>2006.61</v>
      </c>
      <c r="FB59" s="3">
        <f t="shared" si="97"/>
        <v>1654.4</v>
      </c>
      <c r="FC59" s="3">
        <f t="shared" si="97"/>
        <v>370.48</v>
      </c>
      <c r="FD59" s="3">
        <f t="shared" si="97"/>
        <v>775.24</v>
      </c>
      <c r="FE59" s="3">
        <f t="shared" si="97"/>
        <v>1059.8900000000001</v>
      </c>
      <c r="FF59" s="3">
        <f t="shared" si="97"/>
        <v>1570.83</v>
      </c>
      <c r="FG59" s="3">
        <f t="shared" si="97"/>
        <v>1127.8699999999999</v>
      </c>
      <c r="FH59" s="3">
        <f t="shared" si="97"/>
        <v>747.76</v>
      </c>
      <c r="FI59" s="3">
        <f t="shared" si="97"/>
        <v>917.04</v>
      </c>
      <c r="FJ59" s="3">
        <f t="shared" si="97"/>
        <v>1332.62</v>
      </c>
      <c r="FK59" s="3">
        <f t="shared" si="97"/>
        <v>426.63</v>
      </c>
      <c r="FL59" s="3">
        <f t="shared" si="97"/>
        <v>564.74</v>
      </c>
      <c r="FM59" s="3">
        <f t="shared" si="97"/>
        <v>947.48</v>
      </c>
      <c r="FN59" s="3">
        <f t="shared" si="97"/>
        <v>687.48</v>
      </c>
      <c r="FO59" s="3">
        <f t="shared" si="97"/>
        <v>245</v>
      </c>
      <c r="FP59" s="3">
        <f t="shared" si="97"/>
        <v>931.76</v>
      </c>
      <c r="FQ59" s="3">
        <f t="shared" si="97"/>
        <v>701.59</v>
      </c>
      <c r="FR59" s="3">
        <f t="shared" si="97"/>
        <v>1359.77</v>
      </c>
      <c r="FS59" s="3">
        <f t="shared" si="97"/>
        <v>724.5</v>
      </c>
      <c r="FT59" s="3">
        <f t="shared" si="97"/>
        <v>660.25</v>
      </c>
      <c r="FU59" s="3">
        <f t="shared" si="97"/>
        <v>1202.3800000000001</v>
      </c>
      <c r="FV59" s="3">
        <f t="shared" si="97"/>
        <v>2504.71</v>
      </c>
      <c r="FW59" s="3">
        <f t="shared" si="97"/>
        <v>301.52999999999997</v>
      </c>
      <c r="FX59" s="3">
        <f t="shared" si="97"/>
        <v>564.66999999999996</v>
      </c>
      <c r="FY59" s="3">
        <f t="shared" si="97"/>
        <v>578.27</v>
      </c>
      <c r="FZ59" s="3">
        <f t="shared" si="97"/>
        <v>487.15</v>
      </c>
      <c r="GA59" s="3">
        <f>ROUND(GA27/GA16,2)</f>
        <v>586.83000000000004</v>
      </c>
      <c r="GB59" s="3" t="e">
        <f>ROUND(GB27/GB16,2)</f>
        <v>#DIV/0!</v>
      </c>
      <c r="GH59">
        <f>ROUND(GH27/GH16,2)</f>
        <v>757.72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98">ROUND(SUM($E$59:$GB$59)/180,2)</f>
        <v>#DIV/0!</v>
      </c>
      <c r="G60" s="3" t="e">
        <f t="shared" si="98"/>
        <v>#DIV/0!</v>
      </c>
      <c r="H60" s="3" t="e">
        <f t="shared" si="98"/>
        <v>#DIV/0!</v>
      </c>
      <c r="I60" s="3" t="e">
        <f t="shared" si="98"/>
        <v>#DIV/0!</v>
      </c>
      <c r="J60" s="3" t="e">
        <f t="shared" si="98"/>
        <v>#DIV/0!</v>
      </c>
      <c r="K60" s="3" t="e">
        <f t="shared" si="98"/>
        <v>#DIV/0!</v>
      </c>
      <c r="L60" s="3" t="e">
        <f t="shared" si="98"/>
        <v>#DIV/0!</v>
      </c>
      <c r="M60" s="3" t="e">
        <f t="shared" si="98"/>
        <v>#DIV/0!</v>
      </c>
      <c r="N60" s="3" t="e">
        <f t="shared" si="98"/>
        <v>#DIV/0!</v>
      </c>
      <c r="O60" s="3" t="e">
        <f t="shared" si="98"/>
        <v>#DIV/0!</v>
      </c>
      <c r="P60" s="3" t="e">
        <f t="shared" si="98"/>
        <v>#DIV/0!</v>
      </c>
      <c r="Q60" s="3" t="e">
        <f t="shared" si="98"/>
        <v>#DIV/0!</v>
      </c>
      <c r="R60" s="3" t="e">
        <f t="shared" si="98"/>
        <v>#DIV/0!</v>
      </c>
      <c r="S60" s="3" t="e">
        <f t="shared" si="98"/>
        <v>#DIV/0!</v>
      </c>
      <c r="T60" s="3" t="e">
        <f t="shared" si="98"/>
        <v>#DIV/0!</v>
      </c>
      <c r="U60" s="3" t="e">
        <f t="shared" si="98"/>
        <v>#DIV/0!</v>
      </c>
      <c r="V60" s="3" t="e">
        <f t="shared" si="98"/>
        <v>#DIV/0!</v>
      </c>
      <c r="W60" s="3" t="e">
        <f t="shared" si="98"/>
        <v>#DIV/0!</v>
      </c>
      <c r="X60" s="3" t="e">
        <f t="shared" si="98"/>
        <v>#DIV/0!</v>
      </c>
      <c r="Y60" s="3" t="e">
        <f t="shared" si="98"/>
        <v>#DIV/0!</v>
      </c>
      <c r="Z60" s="3" t="e">
        <f t="shared" si="98"/>
        <v>#DIV/0!</v>
      </c>
      <c r="AA60" s="3" t="e">
        <f t="shared" si="98"/>
        <v>#DIV/0!</v>
      </c>
      <c r="AB60" s="3" t="e">
        <f t="shared" si="98"/>
        <v>#DIV/0!</v>
      </c>
      <c r="AC60" s="3" t="e">
        <f t="shared" si="98"/>
        <v>#DIV/0!</v>
      </c>
      <c r="AD60" s="3" t="e">
        <f t="shared" si="98"/>
        <v>#DIV/0!</v>
      </c>
      <c r="AE60" s="3" t="e">
        <f t="shared" si="98"/>
        <v>#DIV/0!</v>
      </c>
      <c r="AF60" s="3" t="e">
        <f t="shared" si="98"/>
        <v>#DIV/0!</v>
      </c>
      <c r="AG60" s="3" t="e">
        <f t="shared" si="98"/>
        <v>#DIV/0!</v>
      </c>
      <c r="AH60" s="3" t="e">
        <f t="shared" si="98"/>
        <v>#DIV/0!</v>
      </c>
      <c r="AI60" s="3" t="e">
        <f t="shared" si="98"/>
        <v>#DIV/0!</v>
      </c>
      <c r="AJ60" s="3" t="e">
        <f t="shared" si="98"/>
        <v>#DIV/0!</v>
      </c>
      <c r="AK60" s="3" t="e">
        <f t="shared" si="98"/>
        <v>#DIV/0!</v>
      </c>
      <c r="AL60" s="3" t="e">
        <f t="shared" si="98"/>
        <v>#DIV/0!</v>
      </c>
      <c r="AM60" s="3" t="e">
        <f t="shared" si="98"/>
        <v>#DIV/0!</v>
      </c>
      <c r="AN60" s="3" t="e">
        <f t="shared" si="98"/>
        <v>#DIV/0!</v>
      </c>
      <c r="AO60" s="3" t="e">
        <f t="shared" si="98"/>
        <v>#DIV/0!</v>
      </c>
      <c r="AP60" s="3" t="e">
        <f t="shared" si="98"/>
        <v>#DIV/0!</v>
      </c>
      <c r="AQ60" s="3" t="e">
        <f t="shared" si="98"/>
        <v>#DIV/0!</v>
      </c>
      <c r="AR60" s="3" t="e">
        <f t="shared" si="98"/>
        <v>#DIV/0!</v>
      </c>
      <c r="AS60" s="3" t="e">
        <f t="shared" si="98"/>
        <v>#DIV/0!</v>
      </c>
      <c r="AT60" s="3" t="e">
        <f t="shared" si="98"/>
        <v>#DIV/0!</v>
      </c>
      <c r="AU60" s="3" t="e">
        <f t="shared" si="98"/>
        <v>#DIV/0!</v>
      </c>
      <c r="AV60" s="3" t="e">
        <f t="shared" si="98"/>
        <v>#DIV/0!</v>
      </c>
      <c r="AW60" s="3" t="e">
        <f t="shared" si="98"/>
        <v>#DIV/0!</v>
      </c>
      <c r="AX60" s="3" t="e">
        <f t="shared" si="98"/>
        <v>#DIV/0!</v>
      </c>
      <c r="AY60" s="3" t="e">
        <f t="shared" si="98"/>
        <v>#DIV/0!</v>
      </c>
      <c r="AZ60" s="3" t="e">
        <f t="shared" si="98"/>
        <v>#DIV/0!</v>
      </c>
      <c r="BA60" s="3" t="e">
        <f t="shared" si="98"/>
        <v>#DIV/0!</v>
      </c>
      <c r="BB60" s="3" t="e">
        <f t="shared" si="98"/>
        <v>#DIV/0!</v>
      </c>
      <c r="BC60" s="3" t="e">
        <f t="shared" si="98"/>
        <v>#DIV/0!</v>
      </c>
      <c r="BD60" s="3" t="e">
        <f t="shared" si="98"/>
        <v>#DIV/0!</v>
      </c>
      <c r="BE60" s="3" t="e">
        <f t="shared" si="98"/>
        <v>#DIV/0!</v>
      </c>
      <c r="BF60" s="3" t="e">
        <f t="shared" si="98"/>
        <v>#DIV/0!</v>
      </c>
      <c r="BG60" s="3" t="e">
        <f t="shared" si="98"/>
        <v>#DIV/0!</v>
      </c>
      <c r="BH60" s="3" t="e">
        <f t="shared" si="98"/>
        <v>#DIV/0!</v>
      </c>
      <c r="BI60" s="3" t="e">
        <f t="shared" si="98"/>
        <v>#DIV/0!</v>
      </c>
      <c r="BJ60" s="3" t="e">
        <f t="shared" si="98"/>
        <v>#DIV/0!</v>
      </c>
      <c r="BK60" s="3" t="e">
        <f t="shared" si="98"/>
        <v>#DIV/0!</v>
      </c>
      <c r="BL60" s="3" t="e">
        <f t="shared" si="98"/>
        <v>#DIV/0!</v>
      </c>
      <c r="BM60" s="3" t="e">
        <f t="shared" si="98"/>
        <v>#DIV/0!</v>
      </c>
      <c r="BN60" s="3" t="e">
        <f t="shared" si="98"/>
        <v>#DIV/0!</v>
      </c>
      <c r="BO60" s="3" t="e">
        <f t="shared" si="98"/>
        <v>#DIV/0!</v>
      </c>
      <c r="BP60" s="3" t="e">
        <f t="shared" si="98"/>
        <v>#DIV/0!</v>
      </c>
      <c r="BQ60" s="3" t="e">
        <f t="shared" si="98"/>
        <v>#DIV/0!</v>
      </c>
      <c r="BR60" s="3" t="e">
        <f t="shared" ref="BR60:EC60" si="99">ROUND(SUM($E$59:$GB$59)/180,2)</f>
        <v>#DIV/0!</v>
      </c>
      <c r="BS60" s="3" t="e">
        <f t="shared" si="99"/>
        <v>#DIV/0!</v>
      </c>
      <c r="BT60" s="3" t="e">
        <f t="shared" si="99"/>
        <v>#DIV/0!</v>
      </c>
      <c r="BU60" s="3" t="e">
        <f t="shared" si="99"/>
        <v>#DIV/0!</v>
      </c>
      <c r="BV60" s="3" t="e">
        <f t="shared" si="99"/>
        <v>#DIV/0!</v>
      </c>
      <c r="BW60" s="3" t="e">
        <f t="shared" si="99"/>
        <v>#DIV/0!</v>
      </c>
      <c r="BX60" s="3" t="e">
        <f t="shared" si="99"/>
        <v>#DIV/0!</v>
      </c>
      <c r="BY60" s="3" t="e">
        <f t="shared" si="99"/>
        <v>#DIV/0!</v>
      </c>
      <c r="BZ60" s="3" t="e">
        <f t="shared" si="99"/>
        <v>#DIV/0!</v>
      </c>
      <c r="CA60" s="3" t="e">
        <f t="shared" si="99"/>
        <v>#DIV/0!</v>
      </c>
      <c r="CB60" s="3" t="e">
        <f t="shared" si="99"/>
        <v>#DIV/0!</v>
      </c>
      <c r="CC60" s="3" t="e">
        <f t="shared" si="99"/>
        <v>#DIV/0!</v>
      </c>
      <c r="CD60" s="3" t="e">
        <f t="shared" si="99"/>
        <v>#DIV/0!</v>
      </c>
      <c r="CE60" s="3" t="e">
        <f t="shared" si="99"/>
        <v>#DIV/0!</v>
      </c>
      <c r="CF60" s="3" t="e">
        <f t="shared" si="99"/>
        <v>#DIV/0!</v>
      </c>
      <c r="CG60" s="3" t="e">
        <f t="shared" si="99"/>
        <v>#DIV/0!</v>
      </c>
      <c r="CH60" s="3" t="e">
        <f t="shared" si="99"/>
        <v>#DIV/0!</v>
      </c>
      <c r="CI60" s="3" t="e">
        <f t="shared" si="99"/>
        <v>#DIV/0!</v>
      </c>
      <c r="CJ60" s="3" t="e">
        <f t="shared" si="99"/>
        <v>#DIV/0!</v>
      </c>
      <c r="CK60" s="3" t="e">
        <f t="shared" si="99"/>
        <v>#DIV/0!</v>
      </c>
      <c r="CL60" s="3" t="e">
        <f t="shared" si="99"/>
        <v>#DIV/0!</v>
      </c>
      <c r="CM60" s="3" t="e">
        <f t="shared" si="99"/>
        <v>#DIV/0!</v>
      </c>
      <c r="CN60" s="3" t="e">
        <f t="shared" si="99"/>
        <v>#DIV/0!</v>
      </c>
      <c r="CO60" s="3" t="e">
        <f t="shared" si="99"/>
        <v>#DIV/0!</v>
      </c>
      <c r="CP60" s="3" t="e">
        <f t="shared" si="99"/>
        <v>#DIV/0!</v>
      </c>
      <c r="CQ60" s="3" t="e">
        <f t="shared" si="99"/>
        <v>#DIV/0!</v>
      </c>
      <c r="CR60" s="3" t="e">
        <f t="shared" si="99"/>
        <v>#DIV/0!</v>
      </c>
      <c r="CS60" s="3" t="e">
        <f t="shared" si="99"/>
        <v>#DIV/0!</v>
      </c>
      <c r="CT60" s="3" t="e">
        <f t="shared" si="99"/>
        <v>#DIV/0!</v>
      </c>
      <c r="CU60" s="3" t="e">
        <f t="shared" si="99"/>
        <v>#DIV/0!</v>
      </c>
      <c r="CV60" s="3" t="e">
        <f t="shared" si="99"/>
        <v>#DIV/0!</v>
      </c>
      <c r="CW60" s="3" t="e">
        <f t="shared" si="99"/>
        <v>#DIV/0!</v>
      </c>
      <c r="CX60" s="3" t="e">
        <f t="shared" si="99"/>
        <v>#DIV/0!</v>
      </c>
      <c r="CY60" s="3" t="e">
        <f t="shared" si="99"/>
        <v>#DIV/0!</v>
      </c>
      <c r="CZ60" s="3" t="e">
        <f t="shared" si="99"/>
        <v>#DIV/0!</v>
      </c>
      <c r="DA60" s="3" t="e">
        <f t="shared" si="99"/>
        <v>#DIV/0!</v>
      </c>
      <c r="DB60" s="3" t="e">
        <f t="shared" si="99"/>
        <v>#DIV/0!</v>
      </c>
      <c r="DC60" s="3" t="e">
        <f t="shared" si="99"/>
        <v>#DIV/0!</v>
      </c>
      <c r="DD60" s="3" t="e">
        <f t="shared" si="99"/>
        <v>#DIV/0!</v>
      </c>
      <c r="DE60" s="3" t="e">
        <f t="shared" si="99"/>
        <v>#DIV/0!</v>
      </c>
      <c r="DF60" s="3" t="e">
        <f t="shared" si="99"/>
        <v>#DIV/0!</v>
      </c>
      <c r="DG60" s="3" t="e">
        <f t="shared" si="99"/>
        <v>#DIV/0!</v>
      </c>
      <c r="DH60" s="3" t="e">
        <f t="shared" si="99"/>
        <v>#DIV/0!</v>
      </c>
      <c r="DI60" s="3" t="e">
        <f t="shared" si="99"/>
        <v>#DIV/0!</v>
      </c>
      <c r="DJ60" s="3" t="e">
        <f t="shared" si="99"/>
        <v>#DIV/0!</v>
      </c>
      <c r="DK60" s="3" t="e">
        <f t="shared" si="99"/>
        <v>#DIV/0!</v>
      </c>
      <c r="DL60" s="3" t="e">
        <f t="shared" si="99"/>
        <v>#DIV/0!</v>
      </c>
      <c r="DM60" s="3" t="e">
        <f t="shared" si="99"/>
        <v>#DIV/0!</v>
      </c>
      <c r="DN60" s="3" t="e">
        <f t="shared" si="99"/>
        <v>#DIV/0!</v>
      </c>
      <c r="DO60" s="3" t="e">
        <f t="shared" si="99"/>
        <v>#DIV/0!</v>
      </c>
      <c r="DP60" s="3" t="e">
        <f t="shared" si="99"/>
        <v>#DIV/0!</v>
      </c>
      <c r="DQ60" s="3" t="e">
        <f t="shared" si="99"/>
        <v>#DIV/0!</v>
      </c>
      <c r="DR60" s="3" t="e">
        <f t="shared" si="99"/>
        <v>#DIV/0!</v>
      </c>
      <c r="DS60" s="3" t="e">
        <f t="shared" si="99"/>
        <v>#DIV/0!</v>
      </c>
      <c r="DT60" s="3" t="e">
        <f t="shared" si="99"/>
        <v>#DIV/0!</v>
      </c>
      <c r="DU60" s="3" t="e">
        <f t="shared" si="99"/>
        <v>#DIV/0!</v>
      </c>
      <c r="DV60" s="3" t="e">
        <f t="shared" si="99"/>
        <v>#DIV/0!</v>
      </c>
      <c r="DW60" s="3" t="e">
        <f t="shared" si="99"/>
        <v>#DIV/0!</v>
      </c>
      <c r="DX60" s="3" t="e">
        <f t="shared" si="99"/>
        <v>#DIV/0!</v>
      </c>
      <c r="DY60" s="3" t="e">
        <f t="shared" si="99"/>
        <v>#DIV/0!</v>
      </c>
      <c r="DZ60" s="3" t="e">
        <f t="shared" si="99"/>
        <v>#DIV/0!</v>
      </c>
      <c r="EA60" s="3" t="e">
        <f t="shared" si="99"/>
        <v>#DIV/0!</v>
      </c>
      <c r="EB60" s="3" t="e">
        <f t="shared" si="99"/>
        <v>#DIV/0!</v>
      </c>
      <c r="EC60" s="3" t="e">
        <f t="shared" si="99"/>
        <v>#DIV/0!</v>
      </c>
      <c r="ED60" s="3" t="e">
        <f t="shared" ref="ED60:GB60" si="100">ROUND(SUM($E$59:$GB$59)/180,2)</f>
        <v>#DIV/0!</v>
      </c>
      <c r="EE60" s="3" t="e">
        <f t="shared" si="100"/>
        <v>#DIV/0!</v>
      </c>
      <c r="EF60" s="3" t="e">
        <f t="shared" si="100"/>
        <v>#DIV/0!</v>
      </c>
      <c r="EG60" s="3" t="e">
        <f t="shared" si="100"/>
        <v>#DIV/0!</v>
      </c>
      <c r="EH60" s="3" t="e">
        <f t="shared" si="100"/>
        <v>#DIV/0!</v>
      </c>
      <c r="EI60" s="3" t="e">
        <f t="shared" si="100"/>
        <v>#DIV/0!</v>
      </c>
      <c r="EJ60" s="3" t="e">
        <f t="shared" si="100"/>
        <v>#DIV/0!</v>
      </c>
      <c r="EK60" s="3" t="e">
        <f t="shared" si="100"/>
        <v>#DIV/0!</v>
      </c>
      <c r="EL60" s="3" t="e">
        <f t="shared" si="100"/>
        <v>#DIV/0!</v>
      </c>
      <c r="EM60" s="3" t="e">
        <f t="shared" si="100"/>
        <v>#DIV/0!</v>
      </c>
      <c r="EN60" s="3" t="e">
        <f t="shared" si="100"/>
        <v>#DIV/0!</v>
      </c>
      <c r="EO60" s="3" t="e">
        <f t="shared" si="100"/>
        <v>#DIV/0!</v>
      </c>
      <c r="EP60" s="3" t="e">
        <f t="shared" si="100"/>
        <v>#DIV/0!</v>
      </c>
      <c r="EQ60" s="3" t="e">
        <f t="shared" si="100"/>
        <v>#DIV/0!</v>
      </c>
      <c r="ER60" s="3" t="e">
        <f t="shared" si="100"/>
        <v>#DIV/0!</v>
      </c>
      <c r="ES60" s="3" t="e">
        <f t="shared" si="100"/>
        <v>#DIV/0!</v>
      </c>
      <c r="ET60" s="3" t="e">
        <f t="shared" si="100"/>
        <v>#DIV/0!</v>
      </c>
      <c r="EU60" s="3" t="e">
        <f t="shared" si="100"/>
        <v>#DIV/0!</v>
      </c>
      <c r="EV60" s="3" t="e">
        <f t="shared" si="100"/>
        <v>#DIV/0!</v>
      </c>
      <c r="EW60" s="3" t="e">
        <f t="shared" si="100"/>
        <v>#DIV/0!</v>
      </c>
      <c r="EX60" s="3" t="e">
        <f t="shared" si="100"/>
        <v>#DIV/0!</v>
      </c>
      <c r="EY60" s="3" t="e">
        <f t="shared" si="100"/>
        <v>#DIV/0!</v>
      </c>
      <c r="EZ60" s="3" t="e">
        <f t="shared" si="100"/>
        <v>#DIV/0!</v>
      </c>
      <c r="FA60" s="3" t="e">
        <f t="shared" si="100"/>
        <v>#DIV/0!</v>
      </c>
      <c r="FB60" s="3" t="e">
        <f t="shared" si="100"/>
        <v>#DIV/0!</v>
      </c>
      <c r="FC60" s="3" t="e">
        <f t="shared" si="100"/>
        <v>#DIV/0!</v>
      </c>
      <c r="FD60" s="3" t="e">
        <f t="shared" si="100"/>
        <v>#DIV/0!</v>
      </c>
      <c r="FE60" s="3" t="e">
        <f t="shared" si="100"/>
        <v>#DIV/0!</v>
      </c>
      <c r="FF60" s="3" t="e">
        <f t="shared" si="100"/>
        <v>#DIV/0!</v>
      </c>
      <c r="FG60" s="3" t="e">
        <f t="shared" si="100"/>
        <v>#DIV/0!</v>
      </c>
      <c r="FH60" s="3" t="e">
        <f t="shared" si="100"/>
        <v>#DIV/0!</v>
      </c>
      <c r="FI60" s="3" t="e">
        <f t="shared" si="100"/>
        <v>#DIV/0!</v>
      </c>
      <c r="FJ60" s="3" t="e">
        <f t="shared" si="100"/>
        <v>#DIV/0!</v>
      </c>
      <c r="FK60" s="3" t="e">
        <f t="shared" si="100"/>
        <v>#DIV/0!</v>
      </c>
      <c r="FL60" s="3" t="e">
        <f t="shared" si="100"/>
        <v>#DIV/0!</v>
      </c>
      <c r="FM60" s="3" t="e">
        <f t="shared" si="100"/>
        <v>#DIV/0!</v>
      </c>
      <c r="FN60" s="3" t="e">
        <f t="shared" si="100"/>
        <v>#DIV/0!</v>
      </c>
      <c r="FO60" s="3" t="e">
        <f t="shared" si="100"/>
        <v>#DIV/0!</v>
      </c>
      <c r="FP60" s="3" t="e">
        <f t="shared" si="100"/>
        <v>#DIV/0!</v>
      </c>
      <c r="FQ60" s="3" t="e">
        <f t="shared" si="100"/>
        <v>#DIV/0!</v>
      </c>
      <c r="FR60" s="3" t="e">
        <f t="shared" si="100"/>
        <v>#DIV/0!</v>
      </c>
      <c r="FS60" s="3" t="e">
        <f t="shared" si="100"/>
        <v>#DIV/0!</v>
      </c>
      <c r="FT60" s="3" t="e">
        <f t="shared" si="100"/>
        <v>#DIV/0!</v>
      </c>
      <c r="FU60" s="3" t="e">
        <f t="shared" si="100"/>
        <v>#DIV/0!</v>
      </c>
      <c r="FV60" s="3" t="e">
        <f t="shared" si="100"/>
        <v>#DIV/0!</v>
      </c>
      <c r="FW60" s="3" t="e">
        <f t="shared" si="100"/>
        <v>#DIV/0!</v>
      </c>
      <c r="FX60" s="3" t="e">
        <f t="shared" si="100"/>
        <v>#DIV/0!</v>
      </c>
      <c r="FY60" s="3" t="e">
        <f t="shared" si="100"/>
        <v>#DIV/0!</v>
      </c>
      <c r="FZ60" s="3" t="e">
        <f t="shared" si="100"/>
        <v>#DIV/0!</v>
      </c>
      <c r="GA60" s="3" t="e">
        <f t="shared" si="100"/>
        <v>#DIV/0!</v>
      </c>
      <c r="GB60" s="3" t="e">
        <f t="shared" si="100"/>
        <v>#DIV/0!</v>
      </c>
      <c r="GH60">
        <f>ROUND(SUM($E$59:$FZ$59)/177,2)</f>
        <v>883.97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228337.2</v>
      </c>
      <c r="F62" s="4">
        <f t="shared" si="101"/>
        <v>1179262.8</v>
      </c>
      <c r="G62" s="4">
        <f t="shared" si="101"/>
        <v>126807</v>
      </c>
      <c r="H62" s="4">
        <f t="shared" si="101"/>
        <v>912576</v>
      </c>
      <c r="I62" s="4">
        <f t="shared" si="101"/>
        <v>165440</v>
      </c>
      <c r="J62" s="4">
        <f t="shared" si="101"/>
        <v>57348</v>
      </c>
      <c r="K62" s="4">
        <f t="shared" si="101"/>
        <v>198203</v>
      </c>
      <c r="L62" s="4">
        <f t="shared" si="101"/>
        <v>85471</v>
      </c>
      <c r="M62" s="4">
        <f t="shared" si="101"/>
        <v>43014</v>
      </c>
      <c r="N62" s="4">
        <f t="shared" si="101"/>
        <v>61087</v>
      </c>
      <c r="O62" s="4">
        <f t="shared" si="101"/>
        <v>38393.4</v>
      </c>
      <c r="P62" s="4">
        <f t="shared" si="101"/>
        <v>1332576</v>
      </c>
      <c r="Q62" s="4">
        <f t="shared" si="101"/>
        <v>485775</v>
      </c>
      <c r="R62" s="4">
        <f t="shared" si="101"/>
        <v>27378</v>
      </c>
      <c r="S62" s="4">
        <f t="shared" si="101"/>
        <v>896779.8</v>
      </c>
      <c r="T62" s="4">
        <f t="shared" si="101"/>
        <v>64141</v>
      </c>
      <c r="U62" s="4">
        <f t="shared" si="101"/>
        <v>141449</v>
      </c>
      <c r="V62" s="4">
        <f t="shared" si="101"/>
        <v>59125</v>
      </c>
      <c r="W62" s="4">
        <f t="shared" si="101"/>
        <v>23754</v>
      </c>
      <c r="X62" s="4">
        <f t="shared" si="101"/>
        <v>45360</v>
      </c>
      <c r="Y62" s="4">
        <f t="shared" si="101"/>
        <v>12644</v>
      </c>
      <c r="Z62" s="4">
        <f t="shared" si="101"/>
        <v>15587</v>
      </c>
      <c r="AA62" s="4">
        <f t="shared" si="101"/>
        <v>24525</v>
      </c>
      <c r="AB62" s="4">
        <f t="shared" si="101"/>
        <v>31414</v>
      </c>
      <c r="AC62" s="4">
        <f t="shared" si="101"/>
        <v>1488422</v>
      </c>
      <c r="AD62" s="4">
        <f t="shared" si="101"/>
        <v>1594053</v>
      </c>
      <c r="AE62" s="4">
        <f t="shared" si="101"/>
        <v>51414</v>
      </c>
      <c r="AF62" s="4">
        <f t="shared" si="101"/>
        <v>35728</v>
      </c>
      <c r="AG62" s="4">
        <f t="shared" si="101"/>
        <v>58425</v>
      </c>
      <c r="AH62" s="4">
        <f t="shared" si="101"/>
        <v>37968</v>
      </c>
      <c r="AI62" s="4">
        <f t="shared" si="101"/>
        <v>155744</v>
      </c>
      <c r="AJ62" s="4">
        <f t="shared" si="101"/>
        <v>70848</v>
      </c>
      <c r="AK62" s="4">
        <f t="shared" si="101"/>
        <v>26460</v>
      </c>
      <c r="AL62" s="4">
        <f t="shared" si="101"/>
        <v>20928</v>
      </c>
      <c r="AM62" s="4">
        <f t="shared" si="101"/>
        <v>62050</v>
      </c>
      <c r="AN62" s="4">
        <f t="shared" si="101"/>
        <v>42042</v>
      </c>
      <c r="AO62" s="4">
        <f t="shared" si="101"/>
        <v>38150</v>
      </c>
      <c r="AP62" s="4">
        <f t="shared" si="101"/>
        <v>35148</v>
      </c>
      <c r="AQ62" s="4">
        <f t="shared" si="101"/>
        <v>228802</v>
      </c>
      <c r="AR62" s="4">
        <f t="shared" si="101"/>
        <v>1757625</v>
      </c>
      <c r="AS62" s="4">
        <f t="shared" si="101"/>
        <v>60585</v>
      </c>
      <c r="AT62" s="4">
        <f t="shared" si="101"/>
        <v>2653094.4</v>
      </c>
      <c r="AU62" s="4">
        <f t="shared" si="101"/>
        <v>310428</v>
      </c>
      <c r="AV62" s="4">
        <f t="shared" si="101"/>
        <v>212667</v>
      </c>
      <c r="AW62" s="4">
        <f t="shared" si="101"/>
        <v>294624</v>
      </c>
      <c r="AX62" s="4">
        <f t="shared" si="101"/>
        <v>57477</v>
      </c>
      <c r="AY62" s="4">
        <f t="shared" si="101"/>
        <v>18592</v>
      </c>
      <c r="AZ62" s="4">
        <f t="shared" si="101"/>
        <v>14520</v>
      </c>
      <c r="BA62" s="4">
        <f t="shared" si="101"/>
        <v>94615.6</v>
      </c>
      <c r="BB62" s="4">
        <f t="shared" si="101"/>
        <v>307396</v>
      </c>
      <c r="BC62" s="4">
        <f t="shared" si="101"/>
        <v>486299</v>
      </c>
      <c r="BD62" s="4">
        <f t="shared" si="101"/>
        <v>361140.3</v>
      </c>
      <c r="BE62" s="4">
        <f t="shared" si="101"/>
        <v>791536</v>
      </c>
      <c r="BF62" s="4">
        <f t="shared" si="101"/>
        <v>53924</v>
      </c>
      <c r="BG62" s="4">
        <f t="shared" si="101"/>
        <v>80948</v>
      </c>
      <c r="BH62" s="4">
        <f t="shared" si="101"/>
        <v>1201788</v>
      </c>
      <c r="BI62" s="4">
        <f t="shared" si="101"/>
        <v>122590</v>
      </c>
      <c r="BJ62" s="4">
        <f t="shared" si="101"/>
        <v>71048</v>
      </c>
      <c r="BK62" s="4">
        <f t="shared" si="101"/>
        <v>98112</v>
      </c>
      <c r="BL62" s="4">
        <f t="shared" si="101"/>
        <v>343970</v>
      </c>
      <c r="BM62" s="4">
        <f t="shared" si="101"/>
        <v>721240</v>
      </c>
      <c r="BN62" s="4">
        <f t="shared" si="101"/>
        <v>38227</v>
      </c>
      <c r="BO62" s="4">
        <f t="shared" si="101"/>
        <v>88966.8</v>
      </c>
      <c r="BP62" s="4">
        <f t="shared" si="101"/>
        <v>135837</v>
      </c>
      <c r="BQ62" s="4">
        <f t="shared" ref="BQ62:EB62" si="102">+BQ32</f>
        <v>133348</v>
      </c>
      <c r="BR62" s="4">
        <f t="shared" si="102"/>
        <v>44636.4</v>
      </c>
      <c r="BS62" s="4">
        <f t="shared" si="102"/>
        <v>203260.79999999999</v>
      </c>
      <c r="BT62" s="4">
        <f t="shared" si="102"/>
        <v>221441</v>
      </c>
      <c r="BU62" s="4">
        <f t="shared" si="102"/>
        <v>37842</v>
      </c>
      <c r="BV62" s="4">
        <f t="shared" si="102"/>
        <v>43818</v>
      </c>
      <c r="BW62" s="4">
        <f t="shared" si="102"/>
        <v>27670.2</v>
      </c>
      <c r="BX62" s="4">
        <f t="shared" si="102"/>
        <v>104086</v>
      </c>
      <c r="BY62" s="4">
        <f t="shared" si="102"/>
        <v>104066</v>
      </c>
      <c r="BZ62" s="4">
        <f t="shared" si="102"/>
        <v>7696</v>
      </c>
      <c r="CA62" s="4">
        <f t="shared" si="102"/>
        <v>57824</v>
      </c>
      <c r="CB62" s="4">
        <f t="shared" si="102"/>
        <v>7626</v>
      </c>
      <c r="CC62" s="4">
        <f t="shared" si="102"/>
        <v>59508.4</v>
      </c>
      <c r="CD62" s="4">
        <f t="shared" si="102"/>
        <v>3089190</v>
      </c>
      <c r="CE62" s="4">
        <f t="shared" si="102"/>
        <v>62400</v>
      </c>
      <c r="CF62" s="4">
        <f t="shared" si="102"/>
        <v>23520</v>
      </c>
      <c r="CG62" s="4">
        <f t="shared" si="102"/>
        <v>48762</v>
      </c>
      <c r="CH62" s="4">
        <f t="shared" si="102"/>
        <v>56560</v>
      </c>
      <c r="CI62" s="4">
        <f t="shared" si="102"/>
        <v>25500</v>
      </c>
      <c r="CJ62" s="4">
        <f t="shared" si="102"/>
        <v>32804</v>
      </c>
      <c r="CK62" s="4">
        <f t="shared" si="102"/>
        <v>56896</v>
      </c>
      <c r="CL62" s="4">
        <f t="shared" si="102"/>
        <v>47940</v>
      </c>
      <c r="CM62" s="4">
        <f t="shared" si="102"/>
        <v>288500</v>
      </c>
      <c r="CN62" s="4">
        <f t="shared" si="102"/>
        <v>61740</v>
      </c>
      <c r="CO62" s="4">
        <f t="shared" si="102"/>
        <v>82625</v>
      </c>
      <c r="CP62" s="4">
        <f t="shared" si="102"/>
        <v>1517818</v>
      </c>
      <c r="CQ62" s="4">
        <f t="shared" si="102"/>
        <v>677248</v>
      </c>
      <c r="CR62" s="4">
        <f t="shared" si="102"/>
        <v>76497</v>
      </c>
      <c r="CS62" s="4">
        <f t="shared" si="102"/>
        <v>30798</v>
      </c>
      <c r="CT62" s="4">
        <f t="shared" si="102"/>
        <v>29150</v>
      </c>
      <c r="CU62" s="4">
        <f t="shared" si="102"/>
        <v>37866.400000000001</v>
      </c>
      <c r="CV62" s="4">
        <f t="shared" si="102"/>
        <v>14925.6</v>
      </c>
      <c r="CW62" s="4">
        <f t="shared" si="102"/>
        <v>53458.2</v>
      </c>
      <c r="CX62" s="4">
        <f t="shared" si="102"/>
        <v>39440</v>
      </c>
      <c r="CY62" s="4">
        <f t="shared" si="102"/>
        <v>50112</v>
      </c>
      <c r="CZ62" s="4">
        <f t="shared" si="102"/>
        <v>67044</v>
      </c>
      <c r="DA62" s="4">
        <f t="shared" si="102"/>
        <v>37771</v>
      </c>
      <c r="DB62" s="4">
        <f t="shared" si="102"/>
        <v>99724.800000000003</v>
      </c>
      <c r="DC62" s="4">
        <f t="shared" si="102"/>
        <v>35853</v>
      </c>
      <c r="DD62" s="4">
        <f t="shared" si="102"/>
        <v>42875</v>
      </c>
      <c r="DE62" s="4">
        <f t="shared" si="102"/>
        <v>55500</v>
      </c>
      <c r="DF62" s="4">
        <f t="shared" si="102"/>
        <v>11877</v>
      </c>
      <c r="DG62" s="4">
        <f t="shared" si="102"/>
        <v>24310</v>
      </c>
      <c r="DH62" s="4">
        <f t="shared" si="102"/>
        <v>1501375</v>
      </c>
      <c r="DI62" s="4">
        <f t="shared" si="102"/>
        <v>38744.699999999997</v>
      </c>
      <c r="DJ62" s="4">
        <f t="shared" si="102"/>
        <v>188002</v>
      </c>
      <c r="DK62" s="4">
        <f t="shared" si="102"/>
        <v>280098</v>
      </c>
      <c r="DL62" s="4">
        <f t="shared" si="102"/>
        <v>62962.5</v>
      </c>
      <c r="DM62" s="4">
        <f t="shared" si="102"/>
        <v>27258</v>
      </c>
      <c r="DN62" s="4">
        <f t="shared" si="102"/>
        <v>307566</v>
      </c>
      <c r="DO62" s="4">
        <f t="shared" si="102"/>
        <v>45828</v>
      </c>
      <c r="DP62" s="4">
        <f t="shared" si="102"/>
        <v>99036</v>
      </c>
      <c r="DQ62" s="4">
        <f t="shared" si="102"/>
        <v>150630.39999999999</v>
      </c>
      <c r="DR62" s="4">
        <f t="shared" si="102"/>
        <v>16112</v>
      </c>
      <c r="DS62" s="4">
        <f t="shared" si="102"/>
        <v>55776</v>
      </c>
      <c r="DT62" s="4">
        <f t="shared" si="102"/>
        <v>35970</v>
      </c>
      <c r="DU62" s="4">
        <f t="shared" si="102"/>
        <v>24525</v>
      </c>
      <c r="DV62" s="4">
        <f t="shared" si="102"/>
        <v>6254</v>
      </c>
      <c r="DW62" s="4">
        <f t="shared" si="102"/>
        <v>61375</v>
      </c>
      <c r="DX62" s="4">
        <f t="shared" si="102"/>
        <v>10914</v>
      </c>
      <c r="DY62" s="4">
        <f t="shared" si="102"/>
        <v>11877</v>
      </c>
      <c r="DZ62" s="4">
        <f t="shared" si="102"/>
        <v>5520</v>
      </c>
      <c r="EA62" s="4">
        <f t="shared" si="102"/>
        <v>37584</v>
      </c>
      <c r="EB62" s="4">
        <f t="shared" si="102"/>
        <v>175232</v>
      </c>
      <c r="EC62" s="4">
        <f t="shared" ref="EC62:FZ62" si="103">+EC32</f>
        <v>52782</v>
      </c>
      <c r="ED62" s="4">
        <f t="shared" si="103"/>
        <v>70602</v>
      </c>
      <c r="EE62" s="4">
        <f t="shared" si="103"/>
        <v>48909</v>
      </c>
      <c r="EF62" s="4">
        <f t="shared" si="103"/>
        <v>83570</v>
      </c>
      <c r="EG62" s="4">
        <f t="shared" si="103"/>
        <v>18120</v>
      </c>
      <c r="EH62" s="4">
        <f t="shared" si="103"/>
        <v>45136</v>
      </c>
      <c r="EI62" s="4">
        <f t="shared" si="103"/>
        <v>19440</v>
      </c>
      <c r="EJ62" s="4">
        <f t="shared" si="103"/>
        <v>12722.4</v>
      </c>
      <c r="EK62" s="4">
        <f t="shared" si="103"/>
        <v>189571.20000000001</v>
      </c>
      <c r="EL62" s="4">
        <f t="shared" si="103"/>
        <v>668808</v>
      </c>
      <c r="EM62" s="4">
        <f t="shared" si="103"/>
        <v>60280</v>
      </c>
      <c r="EN62" s="4">
        <f t="shared" si="103"/>
        <v>39110.400000000001</v>
      </c>
      <c r="EO62" s="4">
        <f t="shared" si="103"/>
        <v>36050</v>
      </c>
      <c r="EP62" s="4">
        <f t="shared" si="103"/>
        <v>32890</v>
      </c>
      <c r="EQ62" s="4">
        <f t="shared" si="103"/>
        <v>23199</v>
      </c>
      <c r="ER62" s="4">
        <f t="shared" si="103"/>
        <v>24840</v>
      </c>
      <c r="ES62" s="4">
        <f t="shared" si="103"/>
        <v>85522</v>
      </c>
      <c r="ET62" s="4">
        <f t="shared" si="103"/>
        <v>41265</v>
      </c>
      <c r="EU62" s="4">
        <f t="shared" si="103"/>
        <v>34125</v>
      </c>
      <c r="EV62" s="4">
        <f t="shared" si="103"/>
        <v>38760</v>
      </c>
      <c r="EW62" s="4">
        <f t="shared" si="103"/>
        <v>17710</v>
      </c>
      <c r="EX62" s="4">
        <f t="shared" si="103"/>
        <v>0</v>
      </c>
      <c r="EY62" s="4">
        <f t="shared" si="103"/>
        <v>15616</v>
      </c>
      <c r="EZ62" s="4">
        <f t="shared" si="103"/>
        <v>14274</v>
      </c>
      <c r="FA62" s="4">
        <f t="shared" si="103"/>
        <v>12051</v>
      </c>
      <c r="FB62" s="4">
        <f t="shared" si="103"/>
        <v>26896</v>
      </c>
      <c r="FC62" s="4">
        <f t="shared" si="103"/>
        <v>162316</v>
      </c>
      <c r="FD62" s="4">
        <f t="shared" si="103"/>
        <v>41410</v>
      </c>
      <c r="FE62" s="4">
        <f t="shared" si="103"/>
        <v>240435</v>
      </c>
      <c r="FF62" s="4">
        <f t="shared" si="103"/>
        <v>81995</v>
      </c>
      <c r="FG62" s="4">
        <f t="shared" si="103"/>
        <v>53280</v>
      </c>
      <c r="FH62" s="4">
        <f t="shared" si="103"/>
        <v>27888</v>
      </c>
      <c r="FI62" s="4">
        <f t="shared" si="103"/>
        <v>26085</v>
      </c>
      <c r="FJ62" s="4">
        <f t="shared" si="103"/>
        <v>57596</v>
      </c>
      <c r="FK62" s="4">
        <f t="shared" si="103"/>
        <v>115368</v>
      </c>
      <c r="FL62" s="4">
        <f t="shared" si="103"/>
        <v>88832</v>
      </c>
      <c r="FM62" s="4">
        <f t="shared" si="103"/>
        <v>293376</v>
      </c>
      <c r="FN62" s="4">
        <f t="shared" si="103"/>
        <v>268288</v>
      </c>
      <c r="FO62" s="4">
        <f t="shared" si="103"/>
        <v>187236</v>
      </c>
      <c r="FP62" s="4">
        <f t="shared" si="103"/>
        <v>469722.2</v>
      </c>
      <c r="FQ62" s="4">
        <f t="shared" si="103"/>
        <v>83280</v>
      </c>
      <c r="FR62" s="4">
        <f t="shared" si="103"/>
        <v>203705</v>
      </c>
      <c r="FS62" s="4">
        <f t="shared" si="103"/>
        <v>153270</v>
      </c>
      <c r="FT62" s="4">
        <f t="shared" si="103"/>
        <v>38690</v>
      </c>
      <c r="FU62" s="4">
        <f t="shared" si="103"/>
        <v>46512</v>
      </c>
      <c r="FV62" s="4">
        <f t="shared" si="103"/>
        <v>47244</v>
      </c>
      <c r="FW62" s="4">
        <f t="shared" si="103"/>
        <v>84133</v>
      </c>
      <c r="FX62" s="4">
        <f t="shared" si="103"/>
        <v>114540</v>
      </c>
      <c r="FY62" s="4">
        <f t="shared" si="103"/>
        <v>67704</v>
      </c>
      <c r="FZ62" s="4">
        <f t="shared" si="103"/>
        <v>30420</v>
      </c>
      <c r="GA62" s="4">
        <f>+GA32</f>
        <v>235975.5</v>
      </c>
      <c r="GB62" s="4">
        <f>+GB32</f>
        <v>0</v>
      </c>
      <c r="GH62" s="34">
        <f>GH32</f>
        <v>36485596.399999991</v>
      </c>
    </row>
    <row r="63" spans="1:256" ht="12.75" customHeight="1">
      <c r="B63" s="33" t="s">
        <v>590</v>
      </c>
      <c r="E63" s="24">
        <f t="shared" ref="E63:BP63" si="104">+E18-E17</f>
        <v>237624</v>
      </c>
      <c r="F63" s="24">
        <f t="shared" si="104"/>
        <v>951920</v>
      </c>
      <c r="G63" s="24">
        <f t="shared" si="104"/>
        <v>123162</v>
      </c>
      <c r="H63" s="24">
        <f t="shared" si="104"/>
        <v>42407</v>
      </c>
      <c r="I63" s="24">
        <f t="shared" si="104"/>
        <v>167896</v>
      </c>
      <c r="J63" s="24">
        <f t="shared" si="104"/>
        <v>101756</v>
      </c>
      <c r="K63" s="24">
        <f t="shared" si="104"/>
        <v>193498</v>
      </c>
      <c r="L63" s="24">
        <f t="shared" si="104"/>
        <v>92296</v>
      </c>
      <c r="M63" s="24">
        <f t="shared" si="104"/>
        <v>20296</v>
      </c>
      <c r="N63" s="24">
        <f t="shared" si="104"/>
        <v>13265</v>
      </c>
      <c r="O63" s="24">
        <f t="shared" si="104"/>
        <v>37938.800000000003</v>
      </c>
      <c r="P63" s="24">
        <f t="shared" si="104"/>
        <v>1777538</v>
      </c>
      <c r="Q63" s="24">
        <f t="shared" si="104"/>
        <v>474209</v>
      </c>
      <c r="R63" s="24">
        <f t="shared" si="104"/>
        <v>24564</v>
      </c>
      <c r="S63" s="24">
        <f t="shared" si="104"/>
        <v>877648.3</v>
      </c>
      <c r="T63" s="24">
        <f t="shared" si="104"/>
        <v>78765</v>
      </c>
      <c r="U63" s="24">
        <f t="shared" si="104"/>
        <v>134861</v>
      </c>
      <c r="V63" s="24">
        <f t="shared" si="104"/>
        <v>20725</v>
      </c>
      <c r="W63" s="24">
        <f t="shared" si="104"/>
        <v>14628</v>
      </c>
      <c r="X63" s="24">
        <f t="shared" si="104"/>
        <v>36021</v>
      </c>
      <c r="Y63" s="24">
        <f t="shared" si="104"/>
        <v>12583</v>
      </c>
      <c r="Z63" s="24">
        <f t="shared" si="104"/>
        <v>12285</v>
      </c>
      <c r="AA63" s="24">
        <f t="shared" si="104"/>
        <v>31318</v>
      </c>
      <c r="AB63" s="24">
        <f>+AB18-AB17</f>
        <v>37785</v>
      </c>
      <c r="AC63" s="24">
        <f t="shared" si="104"/>
        <v>1375745</v>
      </c>
      <c r="AD63" s="24">
        <f t="shared" si="104"/>
        <v>1577012</v>
      </c>
      <c r="AE63" s="24">
        <f t="shared" si="104"/>
        <v>54620</v>
      </c>
      <c r="AF63" s="24">
        <f t="shared" si="104"/>
        <v>40439</v>
      </c>
      <c r="AG63" s="24">
        <f t="shared" si="104"/>
        <v>51358</v>
      </c>
      <c r="AH63" s="24">
        <f t="shared" si="104"/>
        <v>52847</v>
      </c>
      <c r="AI63" s="24">
        <f t="shared" si="104"/>
        <v>209173</v>
      </c>
      <c r="AJ63" s="24">
        <f t="shared" si="104"/>
        <v>50600</v>
      </c>
      <c r="AK63" s="24">
        <f t="shared" si="104"/>
        <v>24321</v>
      </c>
      <c r="AL63" s="24">
        <f t="shared" si="104"/>
        <v>19083</v>
      </c>
      <c r="AM63" s="24">
        <f t="shared" si="104"/>
        <v>31731</v>
      </c>
      <c r="AN63" s="24">
        <f t="shared" si="104"/>
        <v>35307</v>
      </c>
      <c r="AO63" s="24">
        <f t="shared" si="104"/>
        <v>28539</v>
      </c>
      <c r="AP63" s="24">
        <f t="shared" si="104"/>
        <v>34543</v>
      </c>
      <c r="AQ63" s="24">
        <f t="shared" si="104"/>
        <v>132765</v>
      </c>
      <c r="AR63" s="24">
        <f t="shared" si="104"/>
        <v>1757493</v>
      </c>
      <c r="AS63" s="24">
        <f t="shared" si="104"/>
        <v>72933.899999999994</v>
      </c>
      <c r="AT63" s="24">
        <f t="shared" si="104"/>
        <v>2343517.2000000002</v>
      </c>
      <c r="AU63" s="24">
        <f t="shared" si="104"/>
        <v>310432</v>
      </c>
      <c r="AV63" s="24">
        <f t="shared" si="104"/>
        <v>216664</v>
      </c>
      <c r="AW63" s="24">
        <f t="shared" si="104"/>
        <v>23105</v>
      </c>
      <c r="AX63" s="24">
        <f t="shared" si="104"/>
        <v>52859</v>
      </c>
      <c r="AY63" s="24">
        <f t="shared" si="104"/>
        <v>28738</v>
      </c>
      <c r="AZ63" s="24">
        <f t="shared" si="104"/>
        <v>19420</v>
      </c>
      <c r="BA63" s="24">
        <f t="shared" si="104"/>
        <v>81765</v>
      </c>
      <c r="BB63" s="24">
        <f t="shared" si="104"/>
        <v>291638</v>
      </c>
      <c r="BC63" s="24">
        <f t="shared" si="104"/>
        <v>502878</v>
      </c>
      <c r="BD63" s="24">
        <f t="shared" si="104"/>
        <v>392538</v>
      </c>
      <c r="BE63" s="24">
        <f t="shared" si="104"/>
        <v>772227</v>
      </c>
      <c r="BF63" s="24">
        <f t="shared" si="104"/>
        <v>37789</v>
      </c>
      <c r="BG63" s="24">
        <f t="shared" si="104"/>
        <v>783535</v>
      </c>
      <c r="BH63" s="24">
        <f t="shared" si="104"/>
        <v>1193702</v>
      </c>
      <c r="BI63" s="24">
        <f t="shared" si="104"/>
        <v>174744</v>
      </c>
      <c r="BJ63" s="24">
        <f t="shared" si="104"/>
        <v>68568</v>
      </c>
      <c r="BK63" s="24">
        <f t="shared" si="104"/>
        <v>65417</v>
      </c>
      <c r="BL63" s="24">
        <f t="shared" si="104"/>
        <v>343967.6</v>
      </c>
      <c r="BM63" s="24">
        <f t="shared" si="104"/>
        <v>822071</v>
      </c>
      <c r="BN63" s="24">
        <f t="shared" si="104"/>
        <v>37862</v>
      </c>
      <c r="BO63" s="24">
        <f t="shared" si="104"/>
        <v>112573</v>
      </c>
      <c r="BP63" s="24">
        <f t="shared" si="104"/>
        <v>132800</v>
      </c>
      <c r="BQ63" s="24">
        <f t="shared" ref="BQ63:EB63" si="105">+BQ18-BQ17</f>
        <v>150202</v>
      </c>
      <c r="BR63" s="24">
        <f t="shared" si="105"/>
        <v>32183</v>
      </c>
      <c r="BS63" s="24">
        <f t="shared" si="105"/>
        <v>285696</v>
      </c>
      <c r="BT63" s="24">
        <f t="shared" si="105"/>
        <v>221202</v>
      </c>
      <c r="BU63" s="24">
        <f t="shared" si="105"/>
        <v>67116</v>
      </c>
      <c r="BV63" s="24">
        <f t="shared" si="105"/>
        <v>42533</v>
      </c>
      <c r="BW63" s="24">
        <f t="shared" si="105"/>
        <v>-5469.5000000000036</v>
      </c>
      <c r="BX63" s="24">
        <f t="shared" si="105"/>
        <v>81984</v>
      </c>
      <c r="BY63" s="24">
        <f t="shared" si="105"/>
        <v>102632</v>
      </c>
      <c r="BZ63" s="24">
        <f t="shared" si="105"/>
        <v>0</v>
      </c>
      <c r="CA63" s="24">
        <f t="shared" si="105"/>
        <v>19604</v>
      </c>
      <c r="CB63" s="24">
        <f t="shared" si="105"/>
        <v>6225</v>
      </c>
      <c r="CC63" s="24">
        <f t="shared" si="105"/>
        <v>1</v>
      </c>
      <c r="CD63" s="24">
        <f t="shared" si="105"/>
        <v>3429811</v>
      </c>
      <c r="CE63" s="24">
        <f t="shared" si="105"/>
        <v>39516</v>
      </c>
      <c r="CF63" s="24">
        <f t="shared" si="105"/>
        <v>1980</v>
      </c>
      <c r="CG63" s="24">
        <f t="shared" si="105"/>
        <v>32722</v>
      </c>
      <c r="CH63" s="24">
        <f t="shared" si="105"/>
        <v>50952</v>
      </c>
      <c r="CI63" s="24">
        <f t="shared" si="105"/>
        <v>24285</v>
      </c>
      <c r="CJ63" s="24">
        <f t="shared" si="105"/>
        <v>23701</v>
      </c>
      <c r="CK63" s="24">
        <f t="shared" si="105"/>
        <v>23883</v>
      </c>
      <c r="CL63" s="24">
        <f t="shared" si="105"/>
        <v>70836.100000000006</v>
      </c>
      <c r="CM63" s="24">
        <f t="shared" si="105"/>
        <v>311550</v>
      </c>
      <c r="CN63" s="24">
        <f t="shared" si="105"/>
        <v>65070</v>
      </c>
      <c r="CO63" s="24">
        <f t="shared" si="105"/>
        <v>72953.899999999994</v>
      </c>
      <c r="CP63" s="24">
        <f t="shared" si="105"/>
        <v>1423295</v>
      </c>
      <c r="CQ63" s="24">
        <f t="shared" si="105"/>
        <v>740927</v>
      </c>
      <c r="CR63" s="24">
        <f t="shared" si="105"/>
        <v>72526</v>
      </c>
      <c r="CS63" s="24">
        <f t="shared" si="105"/>
        <v>27882</v>
      </c>
      <c r="CT63" s="24">
        <f t="shared" si="105"/>
        <v>32034</v>
      </c>
      <c r="CU63" s="24">
        <f t="shared" si="105"/>
        <v>36892</v>
      </c>
      <c r="CV63" s="24">
        <f t="shared" si="105"/>
        <v>21326</v>
      </c>
      <c r="CW63" s="24">
        <f t="shared" si="105"/>
        <v>15439</v>
      </c>
      <c r="CX63" s="24">
        <f t="shared" si="105"/>
        <v>37107</v>
      </c>
      <c r="CY63" s="24">
        <f t="shared" si="105"/>
        <v>44689</v>
      </c>
      <c r="CZ63" s="24">
        <f t="shared" si="105"/>
        <v>65809</v>
      </c>
      <c r="DA63" s="24">
        <f t="shared" si="105"/>
        <v>35373</v>
      </c>
      <c r="DB63" s="24">
        <f t="shared" si="105"/>
        <v>123818.1</v>
      </c>
      <c r="DC63" s="24">
        <f t="shared" si="105"/>
        <v>41900</v>
      </c>
      <c r="DD63" s="24">
        <f t="shared" si="105"/>
        <v>37596</v>
      </c>
      <c r="DE63" s="24">
        <f t="shared" si="105"/>
        <v>43241</v>
      </c>
      <c r="DF63" s="24">
        <f t="shared" si="105"/>
        <v>8739</v>
      </c>
      <c r="DG63" s="24">
        <f t="shared" si="105"/>
        <v>24836</v>
      </c>
      <c r="DH63" s="24">
        <f t="shared" si="105"/>
        <v>0</v>
      </c>
      <c r="DI63" s="24">
        <f t="shared" si="105"/>
        <v>13397</v>
      </c>
      <c r="DJ63" s="24">
        <f t="shared" si="105"/>
        <v>144764</v>
      </c>
      <c r="DK63" s="24">
        <f t="shared" si="105"/>
        <v>270559</v>
      </c>
      <c r="DL63" s="24">
        <f t="shared" si="105"/>
        <v>75427</v>
      </c>
      <c r="DM63" s="24">
        <f t="shared" si="105"/>
        <v>22364</v>
      </c>
      <c r="DN63" s="24">
        <f t="shared" si="105"/>
        <v>32975</v>
      </c>
      <c r="DO63" s="24">
        <f t="shared" si="105"/>
        <v>45801</v>
      </c>
      <c r="DP63" s="24">
        <f t="shared" si="105"/>
        <v>109578</v>
      </c>
      <c r="DQ63" s="24">
        <f t="shared" si="105"/>
        <v>133897</v>
      </c>
      <c r="DR63" s="24">
        <f t="shared" si="105"/>
        <v>8389</v>
      </c>
      <c r="DS63" s="24">
        <f t="shared" si="105"/>
        <v>46772</v>
      </c>
      <c r="DT63" s="24">
        <f t="shared" si="105"/>
        <v>48436</v>
      </c>
      <c r="DU63" s="24">
        <f t="shared" si="105"/>
        <v>24615</v>
      </c>
      <c r="DV63" s="24">
        <f t="shared" si="105"/>
        <v>5525</v>
      </c>
      <c r="DW63" s="24">
        <f t="shared" si="105"/>
        <v>34191</v>
      </c>
      <c r="DX63" s="24">
        <f>+DX18-DX17</f>
        <v>9976</v>
      </c>
      <c r="DY63" s="24">
        <f t="shared" si="105"/>
        <v>14389</v>
      </c>
      <c r="DZ63" s="24">
        <f t="shared" si="105"/>
        <v>5574</v>
      </c>
      <c r="EA63" s="24">
        <f t="shared" si="105"/>
        <v>49655</v>
      </c>
      <c r="EB63" s="24">
        <f t="shared" si="105"/>
        <v>146460</v>
      </c>
      <c r="EC63" s="24">
        <f t="shared" ref="EC63:ER63" si="106">+EC18-EC17</f>
        <v>48211</v>
      </c>
      <c r="ED63" s="24">
        <f t="shared" si="106"/>
        <v>70577</v>
      </c>
      <c r="EE63" s="24">
        <f t="shared" si="106"/>
        <v>44119</v>
      </c>
      <c r="EF63" s="24">
        <f t="shared" si="106"/>
        <v>78086</v>
      </c>
      <c r="EG63" s="24">
        <f t="shared" si="106"/>
        <v>18717</v>
      </c>
      <c r="EH63" s="24">
        <f t="shared" si="106"/>
        <v>42030</v>
      </c>
      <c r="EI63" s="24">
        <f t="shared" si="106"/>
        <v>-16033</v>
      </c>
      <c r="EJ63" s="24">
        <f t="shared" si="106"/>
        <v>10153</v>
      </c>
      <c r="EK63" s="24">
        <f t="shared" si="106"/>
        <v>177528</v>
      </c>
      <c r="EL63" s="24">
        <f t="shared" si="106"/>
        <v>720505</v>
      </c>
      <c r="EM63" s="24">
        <f t="shared" si="106"/>
        <v>54998</v>
      </c>
      <c r="EN63" s="24">
        <f t="shared" si="106"/>
        <v>30998</v>
      </c>
      <c r="EO63" s="24">
        <f t="shared" si="106"/>
        <v>34967</v>
      </c>
      <c r="EP63" s="24">
        <f t="shared" si="106"/>
        <v>29239</v>
      </c>
      <c r="EQ63" s="24">
        <f t="shared" si="106"/>
        <v>-4162</v>
      </c>
      <c r="ER63" s="24">
        <f t="shared" si="106"/>
        <v>23942</v>
      </c>
      <c r="ES63" s="24">
        <f>+GD18-GD17</f>
        <v>0</v>
      </c>
      <c r="ET63" s="24">
        <f t="shared" ref="ET63:FZ63" si="107">+ET18-ET17</f>
        <v>52777</v>
      </c>
      <c r="EU63" s="24">
        <f t="shared" si="107"/>
        <v>-8026</v>
      </c>
      <c r="EV63" s="24">
        <f t="shared" si="107"/>
        <v>31575</v>
      </c>
      <c r="EW63" s="24">
        <f t="shared" si="107"/>
        <v>38736</v>
      </c>
      <c r="EX63" s="24">
        <f t="shared" si="107"/>
        <v>0</v>
      </c>
      <c r="EY63" s="24">
        <f t="shared" si="107"/>
        <v>18343</v>
      </c>
      <c r="EZ63" s="24">
        <f t="shared" si="107"/>
        <v>12816</v>
      </c>
      <c r="FA63" s="24">
        <f t="shared" si="107"/>
        <v>13656</v>
      </c>
      <c r="FB63" s="24">
        <f t="shared" si="107"/>
        <v>22469</v>
      </c>
      <c r="FC63" s="24">
        <f t="shared" si="107"/>
        <v>164883</v>
      </c>
      <c r="FD63" s="24">
        <f t="shared" si="107"/>
        <v>44689</v>
      </c>
      <c r="FE63" s="24">
        <f t="shared" si="107"/>
        <v>69394</v>
      </c>
      <c r="FF63" s="24">
        <f t="shared" si="107"/>
        <v>72686</v>
      </c>
      <c r="FG63" s="24">
        <f t="shared" si="107"/>
        <v>49552</v>
      </c>
      <c r="FH63" s="24">
        <f t="shared" si="107"/>
        <v>258</v>
      </c>
      <c r="FI63" s="24">
        <f t="shared" si="107"/>
        <v>36862</v>
      </c>
      <c r="FJ63" s="24">
        <f t="shared" si="107"/>
        <v>57835</v>
      </c>
      <c r="FK63" s="24">
        <f t="shared" si="107"/>
        <v>113770</v>
      </c>
      <c r="FL63" s="24">
        <f t="shared" si="107"/>
        <v>88776</v>
      </c>
      <c r="FM63" s="24">
        <f t="shared" si="107"/>
        <v>319154</v>
      </c>
      <c r="FN63" s="24">
        <f t="shared" si="107"/>
        <v>325431.2</v>
      </c>
      <c r="FO63" s="24">
        <f t="shared" si="107"/>
        <v>185010</v>
      </c>
      <c r="FP63" s="24">
        <f t="shared" si="107"/>
        <v>485746</v>
      </c>
      <c r="FQ63" s="24">
        <f t="shared" si="107"/>
        <v>49561</v>
      </c>
      <c r="FR63" s="24">
        <f t="shared" si="107"/>
        <v>179186</v>
      </c>
      <c r="FS63" s="24">
        <f t="shared" si="107"/>
        <v>145176</v>
      </c>
      <c r="FT63" s="24">
        <f t="shared" si="107"/>
        <v>65700</v>
      </c>
      <c r="FU63" s="24">
        <f t="shared" si="107"/>
        <v>45589</v>
      </c>
      <c r="FV63" s="24">
        <f t="shared" si="107"/>
        <v>39458</v>
      </c>
      <c r="FW63" s="24">
        <f t="shared" si="107"/>
        <v>59763</v>
      </c>
      <c r="FX63" s="24">
        <f t="shared" si="107"/>
        <v>88945</v>
      </c>
      <c r="FY63" s="24">
        <f t="shared" si="107"/>
        <v>55378</v>
      </c>
      <c r="FZ63" s="24">
        <f t="shared" si="107"/>
        <v>25123</v>
      </c>
      <c r="GA63" s="24">
        <f>+GA18-GA17</f>
        <v>236575.9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33732953.700000003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2CBD-DEB5-4D51-96D8-33987B9345D2}">
  <sheetPr codeName="Sheet8"/>
  <dimension ref="A1:IV69"/>
  <sheetViews>
    <sheetView workbookViewId="0">
      <pane xSplit="4" ySplit="4" topLeftCell="E49" activePane="bottomRight" state="frozen"/>
      <selection pane="topRight" activeCell="E1" sqref="E1"/>
      <selection pane="bottomLeft" activeCell="A5" sqref="A5"/>
      <selection pane="bottomRight" activeCell="A69" sqref="A69:XFD69"/>
    </sheetView>
  </sheetViews>
  <sheetFormatPr defaultRowHeight="15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f>92*3</f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8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v>1987683.09</v>
      </c>
      <c r="F8" s="29">
        <v>8955040.5500000007</v>
      </c>
      <c r="G8" s="29">
        <v>1687221.47</v>
      </c>
      <c r="H8" s="29">
        <v>6886757.0199999996</v>
      </c>
      <c r="I8" s="29">
        <v>472296.29</v>
      </c>
      <c r="J8" s="29">
        <v>288950.90999999997</v>
      </c>
      <c r="K8" s="29">
        <v>3032638.23</v>
      </c>
      <c r="L8" s="29">
        <v>459486.2</v>
      </c>
      <c r="M8" s="29">
        <v>154161.28</v>
      </c>
      <c r="N8" s="29">
        <v>674011</v>
      </c>
      <c r="O8" s="29">
        <v>748721.91</v>
      </c>
      <c r="P8" s="29">
        <v>22810560.039999999</v>
      </c>
      <c r="Q8" s="29">
        <v>5879478</v>
      </c>
      <c r="R8" s="29">
        <v>69354.98</v>
      </c>
      <c r="S8" s="29">
        <v>9557106.4100000001</v>
      </c>
      <c r="T8" s="29">
        <v>247359.72</v>
      </c>
      <c r="U8" s="29">
        <v>759573.3</v>
      </c>
      <c r="V8" s="29">
        <v>91731.07</v>
      </c>
      <c r="W8" s="29">
        <v>30460.61</v>
      </c>
      <c r="X8" s="29">
        <v>117115.94</v>
      </c>
      <c r="Y8" s="29">
        <v>25567.91</v>
      </c>
      <c r="Z8" s="29">
        <v>35059.449999999997</v>
      </c>
      <c r="AA8" s="29">
        <v>117735.97</v>
      </c>
      <c r="AB8" s="29">
        <v>103629.07</v>
      </c>
      <c r="AC8" s="29">
        <v>8227504.2199999997</v>
      </c>
      <c r="AD8" s="29">
        <v>13162383</v>
      </c>
      <c r="AE8" s="29">
        <v>334234.92</v>
      </c>
      <c r="AF8" s="29">
        <v>269417.09999999998</v>
      </c>
      <c r="AG8" s="29">
        <v>171639.52</v>
      </c>
      <c r="AH8" s="29">
        <v>81769.75</v>
      </c>
      <c r="AI8" s="29">
        <v>725376.39</v>
      </c>
      <c r="AJ8" s="29">
        <v>283523.62</v>
      </c>
      <c r="AK8" s="29">
        <v>108711.45</v>
      </c>
      <c r="AL8" s="29">
        <v>101248.61</v>
      </c>
      <c r="AM8" s="29">
        <v>117382.04</v>
      </c>
      <c r="AN8" s="29">
        <v>165162.28</v>
      </c>
      <c r="AO8" s="29">
        <v>98265.84</v>
      </c>
      <c r="AP8" s="29">
        <v>149083.29</v>
      </c>
      <c r="AQ8" s="29">
        <v>870290.81</v>
      </c>
      <c r="AR8" s="29">
        <v>24405091.210000001</v>
      </c>
      <c r="AS8" s="29">
        <v>189086.53</v>
      </c>
      <c r="AT8" s="29">
        <v>18662821.870000001</v>
      </c>
      <c r="AU8" s="29">
        <v>1901061.91</v>
      </c>
      <c r="AV8" s="29">
        <v>1044022</v>
      </c>
      <c r="AW8" s="29">
        <v>85614</v>
      </c>
      <c r="AX8" s="29">
        <v>248934.58</v>
      </c>
      <c r="AY8" s="29">
        <v>105633</v>
      </c>
      <c r="AZ8" s="29">
        <v>59255.69</v>
      </c>
      <c r="BA8" s="29">
        <v>342930.3</v>
      </c>
      <c r="BB8" s="29">
        <v>3204350.57</v>
      </c>
      <c r="BC8" s="29">
        <v>3610872</v>
      </c>
      <c r="BD8" s="29">
        <v>3847135.02</v>
      </c>
      <c r="BE8" s="29">
        <v>4545202.82</v>
      </c>
      <c r="BF8" s="29">
        <v>326390.06</v>
      </c>
      <c r="BG8" s="29">
        <v>501412.97</v>
      </c>
      <c r="BH8" s="29">
        <v>7484389.8099999996</v>
      </c>
      <c r="BI8" s="29">
        <v>607283.26</v>
      </c>
      <c r="BJ8" s="29">
        <v>380785.52</v>
      </c>
      <c r="BK8" s="29">
        <v>312524.40000000002</v>
      </c>
      <c r="BL8" s="29">
        <v>2305892.4900000002</v>
      </c>
      <c r="BM8" s="29">
        <v>4004003</v>
      </c>
      <c r="BN8" s="29">
        <v>121835.76</v>
      </c>
      <c r="BO8" s="29">
        <v>243397.76000000001</v>
      </c>
      <c r="BP8" s="29">
        <v>630680.93000000005</v>
      </c>
      <c r="BQ8" s="29">
        <v>660606.17000000004</v>
      </c>
      <c r="BR8" s="29">
        <v>193596.28</v>
      </c>
      <c r="BS8" s="29">
        <v>1690789.56</v>
      </c>
      <c r="BT8" s="29">
        <v>2197386</v>
      </c>
      <c r="BU8" s="29">
        <v>274654.65000000002</v>
      </c>
      <c r="BV8" s="29">
        <v>217132.55</v>
      </c>
      <c r="BW8" s="29">
        <v>211805.74</v>
      </c>
      <c r="BX8" s="29">
        <v>601755.42000000004</v>
      </c>
      <c r="BY8" s="29">
        <v>503518.17</v>
      </c>
      <c r="BZ8" s="29">
        <v>3710.7</v>
      </c>
      <c r="CA8" s="29">
        <v>244622.45</v>
      </c>
      <c r="CB8" s="29">
        <v>0</v>
      </c>
      <c r="CC8" s="29">
        <v>10683.25</v>
      </c>
      <c r="CD8" s="29">
        <v>23814694</v>
      </c>
      <c r="CE8" s="29">
        <v>54517.760000000002</v>
      </c>
      <c r="CF8" s="29">
        <v>37786.019999999997</v>
      </c>
      <c r="CG8" s="29">
        <v>182156.66</v>
      </c>
      <c r="CH8" s="29">
        <v>90563.3</v>
      </c>
      <c r="CI8" s="29">
        <v>71954.67</v>
      </c>
      <c r="CJ8" s="29">
        <v>37080</v>
      </c>
      <c r="CK8" s="29">
        <v>226287.59</v>
      </c>
      <c r="CL8" s="29">
        <v>345279.16</v>
      </c>
      <c r="CM8" s="29">
        <v>1537129.89</v>
      </c>
      <c r="CN8" s="29">
        <v>530967.37</v>
      </c>
      <c r="CO8" s="29">
        <v>543151.76</v>
      </c>
      <c r="CP8" s="29">
        <v>7668908.3399999999</v>
      </c>
      <c r="CQ8" s="29">
        <v>4518163</v>
      </c>
      <c r="CR8" s="29">
        <v>282854.84999999998</v>
      </c>
      <c r="CS8" s="29">
        <v>187667.64</v>
      </c>
      <c r="CT8" s="29">
        <v>166401.46</v>
      </c>
      <c r="CU8" s="29">
        <v>139468</v>
      </c>
      <c r="CV8" s="29">
        <v>71628.78</v>
      </c>
      <c r="CW8" s="29">
        <v>51442.31</v>
      </c>
      <c r="CX8" s="29">
        <v>57598.720000000001</v>
      </c>
      <c r="CY8" s="29">
        <v>109273.11</v>
      </c>
      <c r="CZ8" s="29">
        <v>139731.81</v>
      </c>
      <c r="DA8" s="29">
        <v>59244.5</v>
      </c>
      <c r="DB8" s="29">
        <v>518872.64</v>
      </c>
      <c r="DC8" s="29">
        <v>117021.52</v>
      </c>
      <c r="DD8" s="29">
        <v>121561.31</v>
      </c>
      <c r="DE8" s="29">
        <v>74462.22</v>
      </c>
      <c r="DF8" s="29">
        <v>13620.2</v>
      </c>
      <c r="DG8" s="29">
        <v>88433.59</v>
      </c>
      <c r="DH8" s="29">
        <v>7353556.9299999997</v>
      </c>
      <c r="DI8" s="29">
        <v>12838.48</v>
      </c>
      <c r="DJ8" s="29">
        <v>677533.19</v>
      </c>
      <c r="DK8" s="29">
        <v>775919.5</v>
      </c>
      <c r="DL8" s="29">
        <v>194589.05</v>
      </c>
      <c r="DM8" s="29">
        <v>139756.34</v>
      </c>
      <c r="DN8" s="29">
        <v>1856905.51</v>
      </c>
      <c r="DO8" s="29">
        <v>213056.05</v>
      </c>
      <c r="DP8" s="29">
        <v>466615.84</v>
      </c>
      <c r="DQ8" s="29">
        <v>896496.33</v>
      </c>
      <c r="DR8" s="29">
        <v>98156.01</v>
      </c>
      <c r="DS8" s="29">
        <v>0</v>
      </c>
      <c r="DT8" s="29">
        <v>224260.84</v>
      </c>
      <c r="DU8" s="29">
        <v>190028.41</v>
      </c>
      <c r="DV8" s="29">
        <v>28100.09</v>
      </c>
      <c r="DW8" s="29">
        <v>99303.94</v>
      </c>
      <c r="DX8" s="29">
        <v>91697.52</v>
      </c>
      <c r="DY8" s="29">
        <v>54089.22</v>
      </c>
      <c r="DZ8" s="29">
        <v>30028.49</v>
      </c>
      <c r="EA8" s="29">
        <v>191367.73</v>
      </c>
      <c r="EB8" s="29">
        <v>631329.69999999995</v>
      </c>
      <c r="EC8" s="111">
        <v>208185.3</v>
      </c>
      <c r="ED8" s="29">
        <v>220225.85</v>
      </c>
      <c r="EE8" s="29">
        <v>119931.75</v>
      </c>
      <c r="EF8" s="29">
        <v>921290.23999999999</v>
      </c>
      <c r="EG8" s="29">
        <v>49793.96</v>
      </c>
      <c r="EH8" s="29">
        <v>193636.61</v>
      </c>
      <c r="EI8" s="29">
        <v>132417.63</v>
      </c>
      <c r="EJ8" s="29">
        <v>63233.599999999999</v>
      </c>
      <c r="EK8" s="29">
        <v>2440015</v>
      </c>
      <c r="EL8" s="29">
        <v>2614343.15</v>
      </c>
      <c r="EM8" s="29">
        <v>207836.66</v>
      </c>
      <c r="EN8" s="29">
        <v>200237.62</v>
      </c>
      <c r="EO8" s="29">
        <v>138670.21</v>
      </c>
      <c r="EP8" s="29">
        <v>189638.33</v>
      </c>
      <c r="EQ8" s="29">
        <v>121956.5</v>
      </c>
      <c r="ER8" s="29">
        <v>168122.23</v>
      </c>
      <c r="ES8" s="29">
        <v>886345.19</v>
      </c>
      <c r="ET8" s="29">
        <v>362425.46</v>
      </c>
      <c r="EU8" s="29">
        <v>106938.13</v>
      </c>
      <c r="EV8" s="29">
        <v>193666.84</v>
      </c>
      <c r="EW8" s="29">
        <v>152051.42000000001</v>
      </c>
      <c r="EX8" s="29">
        <v>0</v>
      </c>
      <c r="EY8" s="29">
        <v>176388.11</v>
      </c>
      <c r="EZ8" s="29">
        <v>88567.12</v>
      </c>
      <c r="FA8" s="29">
        <v>34951.22</v>
      </c>
      <c r="FB8" s="29">
        <v>66942.94</v>
      </c>
      <c r="FC8" s="29">
        <v>1076161</v>
      </c>
      <c r="FD8" s="29">
        <v>371860.76</v>
      </c>
      <c r="FE8" s="29">
        <v>1078490.3600000001</v>
      </c>
      <c r="FF8" s="29">
        <v>243586.97</v>
      </c>
      <c r="FG8" s="29">
        <v>97839.3</v>
      </c>
      <c r="FH8" s="29">
        <v>103994.35</v>
      </c>
      <c r="FI8" s="29">
        <v>71020.23</v>
      </c>
      <c r="FJ8" s="29">
        <v>97737.43</v>
      </c>
      <c r="FK8" s="29">
        <v>514588.5</v>
      </c>
      <c r="FL8" s="29">
        <v>514623.54</v>
      </c>
      <c r="FM8" s="29">
        <v>726278.83</v>
      </c>
      <c r="FN8" s="29">
        <v>1609810.23</v>
      </c>
      <c r="FO8" s="29">
        <v>816142.77</v>
      </c>
      <c r="FP8" s="29">
        <v>4060890.66</v>
      </c>
      <c r="FQ8" s="29">
        <v>593339</v>
      </c>
      <c r="FR8" s="29">
        <v>1061361.6499999999</v>
      </c>
      <c r="FS8" s="29">
        <v>574179.6</v>
      </c>
      <c r="FT8" s="29">
        <v>103387.68</v>
      </c>
      <c r="FU8" s="29">
        <v>123806.88</v>
      </c>
      <c r="FV8" s="29">
        <v>149893.14000000001</v>
      </c>
      <c r="FW8" s="29">
        <v>164939.76</v>
      </c>
      <c r="FX8" s="29">
        <v>402455.63</v>
      </c>
      <c r="FY8" s="29">
        <v>187029.43</v>
      </c>
      <c r="FZ8" s="29">
        <v>55840.25</v>
      </c>
      <c r="GA8" s="29">
        <v>1193944.6599999999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258173126.69000003</v>
      </c>
      <c r="GI8" s="3"/>
      <c r="GJ8" s="31"/>
    </row>
    <row r="9" spans="1:193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v>1290</v>
      </c>
      <c r="F10" s="2">
        <v>9442.1</v>
      </c>
      <c r="G10" s="2">
        <v>1014</v>
      </c>
      <c r="H10" s="2">
        <v>5499</v>
      </c>
      <c r="I10" s="2">
        <v>1278</v>
      </c>
      <c r="J10" s="2">
        <v>421</v>
      </c>
      <c r="K10" s="2">
        <v>1241.0999999999999</v>
      </c>
      <c r="L10" s="2">
        <v>516</v>
      </c>
      <c r="M10" s="2">
        <v>145</v>
      </c>
      <c r="N10" s="2">
        <v>389</v>
      </c>
      <c r="O10" s="2">
        <v>311.89999999999998</v>
      </c>
      <c r="P10" s="2">
        <v>10892</v>
      </c>
      <c r="Q10" s="2">
        <v>3120</v>
      </c>
      <c r="R10" s="2">
        <v>238</v>
      </c>
      <c r="S10" s="2">
        <v>2379.1999999999998</v>
      </c>
      <c r="T10" s="2">
        <v>520</v>
      </c>
      <c r="U10" s="2">
        <v>1203.3</v>
      </c>
      <c r="V10" s="2">
        <v>533</v>
      </c>
      <c r="W10" s="2">
        <v>144</v>
      </c>
      <c r="X10" s="2">
        <v>425</v>
      </c>
      <c r="Y10" s="2">
        <v>103</v>
      </c>
      <c r="Z10" s="2">
        <v>162</v>
      </c>
      <c r="AA10" s="2">
        <v>347</v>
      </c>
      <c r="AB10" s="2">
        <v>294.5</v>
      </c>
      <c r="AC10" s="2">
        <v>10262</v>
      </c>
      <c r="AD10" s="2">
        <v>8028</v>
      </c>
      <c r="AE10" s="2">
        <v>405</v>
      </c>
      <c r="AF10" s="2">
        <v>296</v>
      </c>
      <c r="AG10" s="2">
        <v>442</v>
      </c>
      <c r="AH10" s="2">
        <v>432</v>
      </c>
      <c r="AI10" s="2">
        <v>1255</v>
      </c>
      <c r="AJ10" s="2">
        <v>557</v>
      </c>
      <c r="AK10" s="2">
        <v>114.9</v>
      </c>
      <c r="AL10" s="2">
        <v>121</v>
      </c>
      <c r="AM10" s="2">
        <v>455.6</v>
      </c>
      <c r="AN10" s="2">
        <v>283.60000000000002</v>
      </c>
      <c r="AO10" s="2">
        <v>222</v>
      </c>
      <c r="AP10" s="2">
        <v>353</v>
      </c>
      <c r="AQ10" s="2">
        <v>1891</v>
      </c>
      <c r="AR10" s="2">
        <v>11749.6</v>
      </c>
      <c r="AS10" s="2">
        <v>493.8</v>
      </c>
      <c r="AT10" s="2">
        <v>4981.3</v>
      </c>
      <c r="AU10" s="2">
        <v>2417</v>
      </c>
      <c r="AV10" s="2">
        <v>1551</v>
      </c>
      <c r="AW10" s="2">
        <v>1929.2</v>
      </c>
      <c r="AX10" s="2">
        <v>570.79999999999995</v>
      </c>
      <c r="AY10" s="2">
        <v>163</v>
      </c>
      <c r="AZ10" s="2">
        <v>138</v>
      </c>
      <c r="BA10" s="2">
        <v>600.5</v>
      </c>
      <c r="BB10" s="2">
        <v>1673.8</v>
      </c>
      <c r="BC10" s="2">
        <v>3464.1</v>
      </c>
      <c r="BD10" s="2">
        <v>2940.8</v>
      </c>
      <c r="BE10" s="2">
        <v>6286</v>
      </c>
      <c r="BF10" s="2">
        <v>405.7</v>
      </c>
      <c r="BG10" s="2">
        <v>599</v>
      </c>
      <c r="BH10" s="2">
        <v>8222</v>
      </c>
      <c r="BI10" s="2">
        <v>1706</v>
      </c>
      <c r="BJ10" s="2">
        <v>619</v>
      </c>
      <c r="BK10" s="2">
        <v>1435.4</v>
      </c>
      <c r="BL10" s="2">
        <v>2715</v>
      </c>
      <c r="BM10" s="2">
        <v>5298</v>
      </c>
      <c r="BN10" s="2">
        <v>231</v>
      </c>
      <c r="BO10" s="2">
        <v>949</v>
      </c>
      <c r="BP10" s="2">
        <v>1132</v>
      </c>
      <c r="BQ10" s="2">
        <v>1295.8</v>
      </c>
      <c r="BR10" s="2">
        <v>302.89999999999998</v>
      </c>
      <c r="BS10" s="2">
        <v>1442.8</v>
      </c>
      <c r="BT10" s="2">
        <v>1826</v>
      </c>
      <c r="BU10" s="2">
        <v>291.8</v>
      </c>
      <c r="BV10" s="2">
        <v>413</v>
      </c>
      <c r="BW10" s="2">
        <v>206.1</v>
      </c>
      <c r="BX10" s="2">
        <v>854</v>
      </c>
      <c r="BY10" s="2">
        <v>849</v>
      </c>
      <c r="BZ10" s="2">
        <v>62</v>
      </c>
      <c r="CA10" s="2">
        <v>763</v>
      </c>
      <c r="CB10" s="2">
        <v>0</v>
      </c>
      <c r="CC10" s="2">
        <v>230.8</v>
      </c>
      <c r="CD10" s="2">
        <v>15475</v>
      </c>
      <c r="CE10" s="2">
        <v>460</v>
      </c>
      <c r="CF10" s="2">
        <v>114</v>
      </c>
      <c r="CG10" s="2">
        <v>353</v>
      </c>
      <c r="CH10" s="2">
        <v>508</v>
      </c>
      <c r="CI10" s="2">
        <v>137</v>
      </c>
      <c r="CJ10" s="2">
        <v>229</v>
      </c>
      <c r="CK10" s="2">
        <v>508</v>
      </c>
      <c r="CL10" s="2">
        <v>330.6</v>
      </c>
      <c r="CM10" s="2">
        <v>2031</v>
      </c>
      <c r="CN10" s="2">
        <v>452.9</v>
      </c>
      <c r="CO10" s="2">
        <v>530.4</v>
      </c>
      <c r="CP10" s="2">
        <v>4940</v>
      </c>
      <c r="CQ10" s="2">
        <v>4561.8</v>
      </c>
      <c r="CR10" s="2">
        <v>525.70000000000005</v>
      </c>
      <c r="CS10" s="2">
        <v>216</v>
      </c>
      <c r="CT10" s="2">
        <v>292.7</v>
      </c>
      <c r="CU10" s="2">
        <v>200</v>
      </c>
      <c r="CV10" s="2">
        <v>165</v>
      </c>
      <c r="CW10" s="2">
        <v>496.1</v>
      </c>
      <c r="CX10" s="2">
        <v>449.9</v>
      </c>
      <c r="CY10" s="2">
        <v>535</v>
      </c>
      <c r="CZ10" s="2">
        <v>373</v>
      </c>
      <c r="DA10" s="2">
        <v>400</v>
      </c>
      <c r="DB10" s="2">
        <v>760.2</v>
      </c>
      <c r="DC10" s="2">
        <v>291</v>
      </c>
      <c r="DD10" s="2">
        <v>346</v>
      </c>
      <c r="DE10" s="2">
        <v>356.6</v>
      </c>
      <c r="DF10" s="2">
        <v>34</v>
      </c>
      <c r="DG10" s="2">
        <v>113</v>
      </c>
      <c r="DH10" s="2">
        <v>11791</v>
      </c>
      <c r="DI10" s="2">
        <v>253.6</v>
      </c>
      <c r="DJ10" s="2">
        <v>1487</v>
      </c>
      <c r="DK10" s="2">
        <v>1534</v>
      </c>
      <c r="DL10" s="2">
        <v>395.7</v>
      </c>
      <c r="DM10" s="2">
        <v>206</v>
      </c>
      <c r="DN10" s="2">
        <v>2266</v>
      </c>
      <c r="DO10" s="2">
        <v>401</v>
      </c>
      <c r="DP10" s="2">
        <v>386</v>
      </c>
      <c r="DQ10" s="2">
        <v>1340.6</v>
      </c>
      <c r="DR10" s="2">
        <v>175</v>
      </c>
      <c r="DS10" s="2">
        <v>0</v>
      </c>
      <c r="DT10" s="2">
        <v>401.4</v>
      </c>
      <c r="DU10" s="2">
        <v>180</v>
      </c>
      <c r="DV10" s="2">
        <v>65</v>
      </c>
      <c r="DW10" s="2">
        <v>452.2</v>
      </c>
      <c r="DX10" s="2">
        <v>120</v>
      </c>
      <c r="DY10" s="2">
        <v>128.6</v>
      </c>
      <c r="DZ10" s="2">
        <v>55</v>
      </c>
      <c r="EA10" s="2">
        <v>517</v>
      </c>
      <c r="EB10" s="2">
        <v>788</v>
      </c>
      <c r="EC10" s="2">
        <v>467</v>
      </c>
      <c r="ED10" s="2">
        <v>472</v>
      </c>
      <c r="EE10" s="2">
        <v>411</v>
      </c>
      <c r="EF10" s="2">
        <v>383.7</v>
      </c>
      <c r="EG10" s="2">
        <v>144</v>
      </c>
      <c r="EH10" s="2">
        <v>328</v>
      </c>
      <c r="EI10" s="2">
        <v>145</v>
      </c>
      <c r="EJ10" s="2">
        <v>80</v>
      </c>
      <c r="EK10" s="2">
        <v>1877</v>
      </c>
      <c r="EL10" s="2">
        <v>5723.9</v>
      </c>
      <c r="EM10" s="2">
        <v>521</v>
      </c>
      <c r="EN10" s="2">
        <v>428.8</v>
      </c>
      <c r="EO10" s="2">
        <v>227</v>
      </c>
      <c r="EP10" s="2">
        <v>291.2</v>
      </c>
      <c r="EQ10" s="2">
        <v>187.5</v>
      </c>
      <c r="ER10" s="2">
        <v>222</v>
      </c>
      <c r="ES10" s="2">
        <v>684</v>
      </c>
      <c r="ET10" s="2">
        <v>416</v>
      </c>
      <c r="EU10" s="2">
        <v>282</v>
      </c>
      <c r="EV10" s="2">
        <v>173</v>
      </c>
      <c r="EW10" s="2">
        <v>95</v>
      </c>
      <c r="EX10" s="2">
        <v>0</v>
      </c>
      <c r="EY10" s="2">
        <v>154.69999999999999</v>
      </c>
      <c r="EZ10" s="2">
        <v>136</v>
      </c>
      <c r="FA10" s="2">
        <v>103</v>
      </c>
      <c r="FB10" s="2">
        <v>200</v>
      </c>
      <c r="FC10" s="2">
        <v>792.9</v>
      </c>
      <c r="FD10" s="2">
        <v>526</v>
      </c>
      <c r="FE10" s="2">
        <v>1581</v>
      </c>
      <c r="FF10" s="2">
        <v>672.7</v>
      </c>
      <c r="FG10" s="2">
        <v>461</v>
      </c>
      <c r="FH10" s="2">
        <v>249</v>
      </c>
      <c r="FI10" s="2">
        <v>322.2</v>
      </c>
      <c r="FJ10" s="2">
        <v>509</v>
      </c>
      <c r="FK10" s="2">
        <v>820</v>
      </c>
      <c r="FL10" s="2">
        <v>717</v>
      </c>
      <c r="FM10" s="2">
        <v>1557</v>
      </c>
      <c r="FN10" s="2">
        <v>1955.4</v>
      </c>
      <c r="FO10" s="2">
        <v>710</v>
      </c>
      <c r="FP10" s="2">
        <v>2406.5</v>
      </c>
      <c r="FQ10" s="2">
        <v>470</v>
      </c>
      <c r="FR10" s="2">
        <v>1571.8</v>
      </c>
      <c r="FS10" s="2">
        <v>1099</v>
      </c>
      <c r="FT10" s="2">
        <v>353</v>
      </c>
      <c r="FU10" s="2">
        <v>426</v>
      </c>
      <c r="FV10" s="2">
        <v>331</v>
      </c>
      <c r="FW10" s="2">
        <v>398</v>
      </c>
      <c r="FX10" s="2">
        <v>1011</v>
      </c>
      <c r="FY10" s="2">
        <v>552</v>
      </c>
      <c r="FZ10" s="2">
        <v>260</v>
      </c>
      <c r="GA10" s="2">
        <v>1256.9000000000001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232123.60000000006</v>
      </c>
      <c r="GI10" s="34"/>
    </row>
    <row r="11" spans="1:193" ht="26.25">
      <c r="B11" s="32" t="s">
        <v>708</v>
      </c>
      <c r="C11" s="16">
        <v>4</v>
      </c>
      <c r="E11" s="1">
        <v>137</v>
      </c>
      <c r="F11" s="1">
        <v>86</v>
      </c>
      <c r="G11" s="1">
        <v>73</v>
      </c>
      <c r="H11" s="1">
        <v>131</v>
      </c>
      <c r="I11" s="1">
        <v>116</v>
      </c>
      <c r="J11" s="1">
        <v>163</v>
      </c>
      <c r="K11" s="1">
        <v>135</v>
      </c>
      <c r="L11" s="1">
        <v>166</v>
      </c>
      <c r="M11" s="1">
        <v>140</v>
      </c>
      <c r="N11" s="1">
        <v>129</v>
      </c>
      <c r="O11" s="1">
        <v>149</v>
      </c>
      <c r="P11" s="1">
        <v>165</v>
      </c>
      <c r="Q11" s="1">
        <v>153</v>
      </c>
      <c r="R11" s="1">
        <v>141</v>
      </c>
      <c r="S11" s="1">
        <v>138</v>
      </c>
      <c r="T11" s="1">
        <v>165</v>
      </c>
      <c r="U11" s="1">
        <v>123</v>
      </c>
      <c r="V11" s="1">
        <v>132</v>
      </c>
      <c r="W11" s="1">
        <v>143</v>
      </c>
      <c r="X11" s="1">
        <v>146</v>
      </c>
      <c r="Y11" s="1">
        <v>130</v>
      </c>
      <c r="Z11" s="1">
        <v>140</v>
      </c>
      <c r="AA11" s="1">
        <v>145</v>
      </c>
      <c r="AB11" s="1">
        <v>143</v>
      </c>
      <c r="AC11" s="1">
        <v>100</v>
      </c>
      <c r="AD11" s="1">
        <v>129</v>
      </c>
      <c r="AE11" s="1">
        <v>164</v>
      </c>
      <c r="AF11" s="1">
        <v>146</v>
      </c>
      <c r="AG11" s="1">
        <v>160</v>
      </c>
      <c r="AH11" s="1">
        <v>149</v>
      </c>
      <c r="AI11" s="1">
        <v>185</v>
      </c>
      <c r="AJ11" s="1">
        <v>143</v>
      </c>
      <c r="AK11" s="1">
        <v>141</v>
      </c>
      <c r="AL11" s="1">
        <v>146</v>
      </c>
      <c r="AM11" s="1">
        <v>142</v>
      </c>
      <c r="AN11" s="1">
        <v>145</v>
      </c>
      <c r="AO11" s="1">
        <v>141</v>
      </c>
      <c r="AP11" s="1">
        <v>140</v>
      </c>
      <c r="AQ11" s="1">
        <v>168</v>
      </c>
      <c r="AR11" s="1">
        <v>129</v>
      </c>
      <c r="AS11" s="1">
        <v>142</v>
      </c>
      <c r="AT11" s="1">
        <v>139</v>
      </c>
      <c r="AU11" s="1">
        <v>132</v>
      </c>
      <c r="AV11" s="1">
        <v>169</v>
      </c>
      <c r="AW11" s="1">
        <v>133</v>
      </c>
      <c r="AX11" s="1">
        <v>141</v>
      </c>
      <c r="AY11" s="1">
        <v>132</v>
      </c>
      <c r="AZ11" s="1">
        <v>125</v>
      </c>
      <c r="BA11" s="1">
        <v>139</v>
      </c>
      <c r="BB11" s="1">
        <v>143</v>
      </c>
      <c r="BC11" s="1">
        <v>162</v>
      </c>
      <c r="BD11" s="1">
        <v>156</v>
      </c>
      <c r="BE11" s="1">
        <v>152</v>
      </c>
      <c r="BF11" s="1">
        <v>168</v>
      </c>
      <c r="BG11" s="1">
        <v>165</v>
      </c>
      <c r="BH11" s="1">
        <v>157</v>
      </c>
      <c r="BI11" s="1">
        <v>118</v>
      </c>
      <c r="BJ11" s="1">
        <v>136</v>
      </c>
      <c r="BK11" s="1">
        <v>135</v>
      </c>
      <c r="BL11" s="1">
        <v>149</v>
      </c>
      <c r="BM11" s="1">
        <v>93</v>
      </c>
      <c r="BN11" s="1">
        <v>142</v>
      </c>
      <c r="BO11" s="1">
        <v>147</v>
      </c>
      <c r="BP11" s="1">
        <v>159</v>
      </c>
      <c r="BQ11" s="1">
        <v>147</v>
      </c>
      <c r="BR11" s="1">
        <v>142</v>
      </c>
      <c r="BS11" s="1">
        <v>174</v>
      </c>
      <c r="BT11" s="1">
        <v>141</v>
      </c>
      <c r="BU11" s="1">
        <v>139</v>
      </c>
      <c r="BV11" s="1">
        <v>124</v>
      </c>
      <c r="BW11" s="1">
        <v>146</v>
      </c>
      <c r="BX11" s="1">
        <v>146</v>
      </c>
      <c r="BY11" s="1">
        <v>171</v>
      </c>
      <c r="BZ11" s="1">
        <v>101</v>
      </c>
      <c r="CA11" s="1">
        <v>113</v>
      </c>
      <c r="CB11" s="1">
        <v>0</v>
      </c>
      <c r="CC11" s="1">
        <v>148</v>
      </c>
      <c r="CD11" s="1">
        <v>171</v>
      </c>
      <c r="CE11" s="1">
        <v>145</v>
      </c>
      <c r="CF11" s="1">
        <v>40</v>
      </c>
      <c r="CG11" s="1">
        <v>145</v>
      </c>
      <c r="CH11" s="1">
        <v>136</v>
      </c>
      <c r="CI11" s="1">
        <v>166</v>
      </c>
      <c r="CJ11" s="1">
        <v>166</v>
      </c>
      <c r="CK11" s="1">
        <v>143</v>
      </c>
      <c r="CL11" s="1">
        <v>150</v>
      </c>
      <c r="CM11" s="1">
        <v>163</v>
      </c>
      <c r="CN11" s="1">
        <v>160</v>
      </c>
      <c r="CO11" s="1">
        <v>164</v>
      </c>
      <c r="CP11" s="1">
        <v>69</v>
      </c>
      <c r="CQ11" s="1">
        <v>129</v>
      </c>
      <c r="CR11" s="1">
        <v>131</v>
      </c>
      <c r="CS11" s="1">
        <v>64</v>
      </c>
      <c r="CT11" s="1">
        <v>139</v>
      </c>
      <c r="CU11" s="1">
        <v>115</v>
      </c>
      <c r="CV11" s="1">
        <v>105</v>
      </c>
      <c r="CW11" s="1">
        <v>136</v>
      </c>
      <c r="CX11" s="1">
        <v>136</v>
      </c>
      <c r="CY11" s="1">
        <v>144</v>
      </c>
      <c r="CZ11" s="1">
        <v>135</v>
      </c>
      <c r="DA11" s="1">
        <v>139</v>
      </c>
      <c r="DB11" s="1">
        <v>148</v>
      </c>
      <c r="DC11" s="1">
        <v>149</v>
      </c>
      <c r="DD11" s="1">
        <v>165</v>
      </c>
      <c r="DE11" s="1">
        <v>156</v>
      </c>
      <c r="DF11" s="1">
        <v>112</v>
      </c>
      <c r="DG11" s="1">
        <v>146</v>
      </c>
      <c r="DH11" s="1">
        <v>168</v>
      </c>
      <c r="DI11" s="1">
        <v>144</v>
      </c>
      <c r="DJ11" s="1">
        <v>160</v>
      </c>
      <c r="DK11" s="1">
        <v>143</v>
      </c>
      <c r="DL11" s="1">
        <v>144</v>
      </c>
      <c r="DM11" s="1">
        <v>145</v>
      </c>
      <c r="DN11" s="1">
        <v>163</v>
      </c>
      <c r="DO11" s="1">
        <v>144</v>
      </c>
      <c r="DP11" s="1">
        <v>159</v>
      </c>
      <c r="DQ11" s="1">
        <v>167</v>
      </c>
      <c r="DR11" s="1">
        <v>133</v>
      </c>
      <c r="DS11" s="1">
        <v>0</v>
      </c>
      <c r="DT11" s="1">
        <v>116</v>
      </c>
      <c r="DU11" s="1">
        <v>130</v>
      </c>
      <c r="DV11" s="1">
        <v>138</v>
      </c>
      <c r="DW11" s="1">
        <v>138</v>
      </c>
      <c r="DX11" s="1">
        <v>129</v>
      </c>
      <c r="DY11" s="1">
        <v>134</v>
      </c>
      <c r="DZ11" s="1">
        <v>167</v>
      </c>
      <c r="EA11" s="1">
        <v>164</v>
      </c>
      <c r="EB11" s="1">
        <v>169</v>
      </c>
      <c r="EC11" s="1">
        <v>142</v>
      </c>
      <c r="ED11" s="1">
        <v>149</v>
      </c>
      <c r="EE11" s="1">
        <v>150</v>
      </c>
      <c r="EF11" s="1">
        <v>164</v>
      </c>
      <c r="EG11" s="1">
        <v>150</v>
      </c>
      <c r="EH11" s="1">
        <v>132</v>
      </c>
      <c r="EI11" s="1">
        <v>125</v>
      </c>
      <c r="EJ11" s="1">
        <v>132</v>
      </c>
      <c r="EK11" s="1">
        <v>138</v>
      </c>
      <c r="EL11" s="1">
        <v>147</v>
      </c>
      <c r="EM11" s="1">
        <v>145</v>
      </c>
      <c r="EN11" s="1">
        <v>136</v>
      </c>
      <c r="EO11" s="1">
        <v>126</v>
      </c>
      <c r="EP11" s="1">
        <v>138</v>
      </c>
      <c r="EQ11" s="1">
        <v>143</v>
      </c>
      <c r="ER11" s="1">
        <v>139</v>
      </c>
      <c r="ES11" s="1">
        <v>172</v>
      </c>
      <c r="ET11" s="1">
        <v>165</v>
      </c>
      <c r="EU11" s="1">
        <v>142</v>
      </c>
      <c r="EV11" s="1">
        <v>131</v>
      </c>
      <c r="EW11" s="1">
        <v>130</v>
      </c>
      <c r="EX11" s="1">
        <v>0</v>
      </c>
      <c r="EY11" s="1">
        <v>170</v>
      </c>
      <c r="EZ11" s="1">
        <v>144</v>
      </c>
      <c r="FA11" s="1">
        <v>165</v>
      </c>
      <c r="FB11" s="1">
        <v>154</v>
      </c>
      <c r="FC11" s="1">
        <v>123</v>
      </c>
      <c r="FD11" s="1">
        <v>124</v>
      </c>
      <c r="FE11" s="1">
        <v>157</v>
      </c>
      <c r="FF11" s="1">
        <v>144</v>
      </c>
      <c r="FG11" s="1">
        <v>140</v>
      </c>
      <c r="FH11" s="1">
        <v>141</v>
      </c>
      <c r="FI11" s="1">
        <v>145</v>
      </c>
      <c r="FJ11" s="1">
        <v>137</v>
      </c>
      <c r="FK11" s="1">
        <v>140</v>
      </c>
      <c r="FL11" s="1">
        <v>169</v>
      </c>
      <c r="FM11" s="1">
        <v>127</v>
      </c>
      <c r="FN11" s="1">
        <v>165</v>
      </c>
      <c r="FO11" s="1">
        <v>139</v>
      </c>
      <c r="FP11" s="1">
        <v>166</v>
      </c>
      <c r="FQ11" s="1">
        <v>164</v>
      </c>
      <c r="FR11" s="1">
        <v>147</v>
      </c>
      <c r="FS11" s="1">
        <v>172</v>
      </c>
      <c r="FT11" s="1">
        <v>145</v>
      </c>
      <c r="FU11" s="1">
        <v>147</v>
      </c>
      <c r="FV11" s="1">
        <v>126</v>
      </c>
      <c r="FW11" s="1">
        <v>158</v>
      </c>
      <c r="FX11" s="1">
        <v>154</v>
      </c>
      <c r="FY11" s="1">
        <v>156</v>
      </c>
      <c r="FZ11" s="1">
        <v>142</v>
      </c>
      <c r="GA11" s="1">
        <v>137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25059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0</v>
      </c>
    </row>
    <row r="13" spans="1:193" ht="15.75" customHeight="1">
      <c r="E13" s="1"/>
    </row>
    <row r="14" spans="1:193" ht="15.75" customHeight="1">
      <c r="A14" s="27" t="s">
        <v>530</v>
      </c>
      <c r="E14" s="1"/>
    </row>
    <row r="15" spans="1:193" ht="15.75" customHeight="1">
      <c r="E15" s="1"/>
    </row>
    <row r="16" spans="1:193" ht="45">
      <c r="B16" s="33" t="s">
        <v>531</v>
      </c>
      <c r="C16" s="16">
        <v>6</v>
      </c>
      <c r="E16" s="1">
        <v>4957</v>
      </c>
      <c r="F16" s="1">
        <v>11540</v>
      </c>
      <c r="G16" s="1">
        <v>7186</v>
      </c>
      <c r="H16" s="1">
        <v>5882</v>
      </c>
      <c r="I16" s="1">
        <v>759</v>
      </c>
      <c r="J16" s="1">
        <v>601</v>
      </c>
      <c r="K16" s="1">
        <v>2039</v>
      </c>
      <c r="L16" s="1">
        <v>1256</v>
      </c>
      <c r="M16" s="1">
        <v>76</v>
      </c>
      <c r="N16" s="1">
        <v>129</v>
      </c>
      <c r="O16" s="1">
        <v>829</v>
      </c>
      <c r="P16" s="1">
        <v>10565</v>
      </c>
      <c r="Q16" s="1">
        <v>4745</v>
      </c>
      <c r="R16" s="1">
        <v>159</v>
      </c>
      <c r="S16" s="1">
        <v>9636</v>
      </c>
      <c r="T16" s="1">
        <v>255</v>
      </c>
      <c r="U16" s="1">
        <v>1512</v>
      </c>
      <c r="V16" s="1">
        <v>52</v>
      </c>
      <c r="W16" s="1">
        <v>13</v>
      </c>
      <c r="X16" s="1">
        <v>106</v>
      </c>
      <c r="Y16" s="1">
        <v>33</v>
      </c>
      <c r="Z16" s="1">
        <v>20</v>
      </c>
      <c r="AA16" s="1">
        <v>43</v>
      </c>
      <c r="AB16" s="1">
        <v>115</v>
      </c>
      <c r="AC16" s="1">
        <v>5723</v>
      </c>
      <c r="AD16" s="1">
        <v>1534</v>
      </c>
      <c r="AE16" s="1">
        <v>450</v>
      </c>
      <c r="AF16" s="1">
        <v>275</v>
      </c>
      <c r="AG16" s="1">
        <v>42</v>
      </c>
      <c r="AH16" s="1">
        <v>65</v>
      </c>
      <c r="AI16" s="1">
        <v>253</v>
      </c>
      <c r="AJ16" s="1">
        <v>991</v>
      </c>
      <c r="AK16" s="1">
        <v>287</v>
      </c>
      <c r="AL16" s="1">
        <v>121</v>
      </c>
      <c r="AM16" s="1">
        <v>191</v>
      </c>
      <c r="AN16" s="1">
        <v>261</v>
      </c>
      <c r="AO16" s="1">
        <v>148</v>
      </c>
      <c r="AP16" s="1">
        <v>100</v>
      </c>
      <c r="AQ16" s="1">
        <v>4552</v>
      </c>
      <c r="AR16" s="1">
        <v>15628</v>
      </c>
      <c r="AS16" s="1">
        <v>125</v>
      </c>
      <c r="AT16" s="1">
        <v>47616</v>
      </c>
      <c r="AU16" s="1">
        <v>3517</v>
      </c>
      <c r="AV16" s="1">
        <v>1491</v>
      </c>
      <c r="AW16" s="1">
        <v>69</v>
      </c>
      <c r="AX16" s="1">
        <v>153</v>
      </c>
      <c r="AY16" s="1">
        <v>255</v>
      </c>
      <c r="AZ16" s="1">
        <v>49</v>
      </c>
      <c r="BA16" s="1">
        <v>284</v>
      </c>
      <c r="BB16" s="1">
        <v>9501</v>
      </c>
      <c r="BC16" s="1">
        <v>2903</v>
      </c>
      <c r="BD16" s="1">
        <v>2854</v>
      </c>
      <c r="BE16" s="1">
        <v>7520</v>
      </c>
      <c r="BF16" s="1">
        <v>29</v>
      </c>
      <c r="BG16" s="1">
        <v>271</v>
      </c>
      <c r="BH16" s="1">
        <v>11465</v>
      </c>
      <c r="BI16" s="1">
        <v>942</v>
      </c>
      <c r="BJ16" s="1">
        <v>1162</v>
      </c>
      <c r="BK16" s="1">
        <v>180</v>
      </c>
      <c r="BL16" s="1">
        <v>1684</v>
      </c>
      <c r="BM16" s="1">
        <v>631</v>
      </c>
      <c r="BN16" s="1">
        <v>88</v>
      </c>
      <c r="BO16" s="1">
        <v>252</v>
      </c>
      <c r="BP16" s="1">
        <v>284</v>
      </c>
      <c r="BQ16" s="1">
        <v>1103</v>
      </c>
      <c r="BR16" s="1">
        <v>187</v>
      </c>
      <c r="BS16" s="1">
        <v>1453</v>
      </c>
      <c r="BT16" s="1">
        <v>2444</v>
      </c>
      <c r="BU16" s="1">
        <v>740</v>
      </c>
      <c r="BV16" s="1">
        <v>289</v>
      </c>
      <c r="BW16" s="1">
        <v>125</v>
      </c>
      <c r="BX16" s="1">
        <v>462</v>
      </c>
      <c r="BY16" s="1">
        <v>2074</v>
      </c>
      <c r="BZ16" s="1">
        <v>2</v>
      </c>
      <c r="CA16" s="1">
        <v>67</v>
      </c>
      <c r="CB16" s="1">
        <v>0</v>
      </c>
      <c r="CC16" s="1">
        <v>12</v>
      </c>
      <c r="CD16" s="1">
        <v>28601</v>
      </c>
      <c r="CE16" s="1">
        <v>74</v>
      </c>
      <c r="CF16" s="1">
        <v>23</v>
      </c>
      <c r="CG16" s="1">
        <v>143</v>
      </c>
      <c r="CH16" s="1">
        <v>128</v>
      </c>
      <c r="CI16" s="1">
        <v>50</v>
      </c>
      <c r="CJ16" s="1">
        <v>38</v>
      </c>
      <c r="CK16" s="1">
        <v>74</v>
      </c>
      <c r="CL16" s="1">
        <v>935</v>
      </c>
      <c r="CM16" s="1">
        <v>1190</v>
      </c>
      <c r="CN16" s="1">
        <v>1290</v>
      </c>
      <c r="CO16" s="1">
        <v>312</v>
      </c>
      <c r="CP16" s="1">
        <v>11113</v>
      </c>
      <c r="CQ16" s="1">
        <v>590</v>
      </c>
      <c r="CR16" s="1">
        <v>1029</v>
      </c>
      <c r="CS16" s="1">
        <v>1</v>
      </c>
      <c r="CT16" s="1">
        <v>201</v>
      </c>
      <c r="CU16" s="1">
        <v>319</v>
      </c>
      <c r="CV16" s="1">
        <v>32</v>
      </c>
      <c r="CW16" s="1">
        <v>55</v>
      </c>
      <c r="CX16" s="1">
        <v>30</v>
      </c>
      <c r="CY16" s="1">
        <v>68</v>
      </c>
      <c r="CZ16" s="1">
        <v>74</v>
      </c>
      <c r="DA16" s="1">
        <v>33</v>
      </c>
      <c r="DB16" s="1">
        <v>244</v>
      </c>
      <c r="DC16" s="1">
        <v>110</v>
      </c>
      <c r="DD16" s="1">
        <v>255</v>
      </c>
      <c r="DE16" s="1">
        <v>108</v>
      </c>
      <c r="DF16" s="1">
        <v>28</v>
      </c>
      <c r="DG16" s="1">
        <v>273</v>
      </c>
      <c r="DH16" s="1">
        <v>8738</v>
      </c>
      <c r="DI16" s="1">
        <v>45</v>
      </c>
      <c r="DJ16" s="1">
        <v>1251</v>
      </c>
      <c r="DK16" s="1">
        <v>1475</v>
      </c>
      <c r="DL16" s="1">
        <v>163</v>
      </c>
      <c r="DM16" s="1">
        <v>212</v>
      </c>
      <c r="DN16" s="1">
        <v>1297</v>
      </c>
      <c r="DO16" s="1">
        <v>265</v>
      </c>
      <c r="DP16" s="1">
        <v>189</v>
      </c>
      <c r="DQ16" s="1">
        <v>542</v>
      </c>
      <c r="DR16" s="1">
        <v>166</v>
      </c>
      <c r="DS16" s="1">
        <v>0</v>
      </c>
      <c r="DT16" s="1">
        <v>190</v>
      </c>
      <c r="DU16" s="1">
        <v>127</v>
      </c>
      <c r="DV16" s="1">
        <v>93</v>
      </c>
      <c r="DW16" s="1">
        <v>129</v>
      </c>
      <c r="DX16" s="1">
        <v>134</v>
      </c>
      <c r="DY16" s="1">
        <v>92</v>
      </c>
      <c r="DZ16" s="1">
        <v>60</v>
      </c>
      <c r="EA16" s="1">
        <v>88</v>
      </c>
      <c r="EB16" s="1">
        <v>765</v>
      </c>
      <c r="EC16" s="1">
        <v>162</v>
      </c>
      <c r="ED16" s="1">
        <v>77</v>
      </c>
      <c r="EE16" s="1">
        <v>178</v>
      </c>
      <c r="EF16" s="1">
        <v>264</v>
      </c>
      <c r="EG16" s="1">
        <v>42</v>
      </c>
      <c r="EH16" s="1">
        <v>106</v>
      </c>
      <c r="EI16" s="1">
        <v>83</v>
      </c>
      <c r="EJ16" s="1">
        <v>113</v>
      </c>
      <c r="EK16" s="1">
        <v>653</v>
      </c>
      <c r="EL16" s="1">
        <v>1798</v>
      </c>
      <c r="EM16" s="1">
        <v>186</v>
      </c>
      <c r="EN16" s="1">
        <v>106</v>
      </c>
      <c r="EO16" s="1">
        <v>122</v>
      </c>
      <c r="EP16" s="1">
        <v>472</v>
      </c>
      <c r="EQ16" s="1">
        <v>330</v>
      </c>
      <c r="ER16" s="1">
        <v>180</v>
      </c>
      <c r="ES16" s="1">
        <v>800</v>
      </c>
      <c r="ET16" s="1">
        <v>114</v>
      </c>
      <c r="EU16" s="1">
        <v>179</v>
      </c>
      <c r="EV16" s="1">
        <v>66</v>
      </c>
      <c r="EW16" s="1">
        <v>463</v>
      </c>
      <c r="EX16" s="1">
        <v>0</v>
      </c>
      <c r="EY16" s="1">
        <v>472</v>
      </c>
      <c r="EZ16" s="1">
        <v>131</v>
      </c>
      <c r="FA16" s="1">
        <v>15</v>
      </c>
      <c r="FB16" s="1">
        <v>31</v>
      </c>
      <c r="FC16" s="1">
        <v>801</v>
      </c>
      <c r="FD16" s="1">
        <v>249</v>
      </c>
      <c r="FE16" s="1">
        <v>863</v>
      </c>
      <c r="FF16" s="1">
        <v>168</v>
      </c>
      <c r="FG16" s="1">
        <v>98</v>
      </c>
      <c r="FH16" s="1">
        <v>224</v>
      </c>
      <c r="FI16" s="1">
        <v>83</v>
      </c>
      <c r="FJ16" s="1">
        <v>65</v>
      </c>
      <c r="FK16" s="1">
        <v>419</v>
      </c>
      <c r="FL16" s="1">
        <v>694</v>
      </c>
      <c r="FM16" s="1">
        <v>551</v>
      </c>
      <c r="FN16" s="1">
        <v>1646</v>
      </c>
      <c r="FO16" s="1">
        <v>2905</v>
      </c>
      <c r="FP16" s="1">
        <v>5928</v>
      </c>
      <c r="FQ16" s="1">
        <v>700</v>
      </c>
      <c r="FR16" s="1">
        <v>413</v>
      </c>
      <c r="FS16" s="1">
        <v>584</v>
      </c>
      <c r="FT16" s="1">
        <v>109</v>
      </c>
      <c r="FU16" s="1">
        <v>105</v>
      </c>
      <c r="FV16" s="1">
        <v>44</v>
      </c>
      <c r="FW16" s="1">
        <v>307</v>
      </c>
      <c r="FX16" s="1">
        <v>651</v>
      </c>
      <c r="FY16" s="1">
        <v>184</v>
      </c>
      <c r="FZ16" s="1">
        <v>66</v>
      </c>
      <c r="GA16" s="1">
        <v>1182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285036</v>
      </c>
      <c r="GJ16" s="2"/>
    </row>
    <row r="17" spans="1:197" ht="26.25">
      <c r="B17" s="32" t="s">
        <v>715</v>
      </c>
      <c r="C17" s="16">
        <v>7</v>
      </c>
      <c r="E17" s="2">
        <v>4594</v>
      </c>
      <c r="F17" s="2">
        <v>50614</v>
      </c>
      <c r="G17" s="2">
        <v>4900</v>
      </c>
      <c r="H17" s="2">
        <v>23675</v>
      </c>
      <c r="I17" s="2">
        <v>10162</v>
      </c>
      <c r="J17" s="2">
        <v>19350</v>
      </c>
      <c r="K17" s="2">
        <v>346</v>
      </c>
      <c r="L17" s="2">
        <v>44932</v>
      </c>
      <c r="M17" s="2">
        <v>14177</v>
      </c>
      <c r="N17" s="2">
        <v>7929.9</v>
      </c>
      <c r="O17" s="2">
        <v>3691.5</v>
      </c>
      <c r="P17" s="2">
        <v>2975</v>
      </c>
      <c r="Q17" s="2">
        <v>6388</v>
      </c>
      <c r="R17" s="2">
        <v>4054</v>
      </c>
      <c r="S17" s="2">
        <v>25511.599999999999</v>
      </c>
      <c r="T17" s="2">
        <v>19683</v>
      </c>
      <c r="U17" s="2">
        <v>40415</v>
      </c>
      <c r="V17" s="2">
        <v>16702</v>
      </c>
      <c r="W17" s="2">
        <v>15998</v>
      </c>
      <c r="X17" s="2">
        <v>28510</v>
      </c>
      <c r="Y17" s="2">
        <v>12916</v>
      </c>
      <c r="Z17" s="2">
        <v>12891</v>
      </c>
      <c r="AA17" s="2">
        <v>8517</v>
      </c>
      <c r="AB17" s="2">
        <v>21102</v>
      </c>
      <c r="AC17" s="2">
        <v>91627</v>
      </c>
      <c r="AD17" s="2">
        <v>38852</v>
      </c>
      <c r="AE17" s="2">
        <v>51318</v>
      </c>
      <c r="AF17" s="2">
        <v>40563</v>
      </c>
      <c r="AG17" s="2">
        <v>26081</v>
      </c>
      <c r="AH17" s="2">
        <v>15244</v>
      </c>
      <c r="AI17" s="2">
        <v>10060</v>
      </c>
      <c r="AJ17" s="2">
        <v>25821</v>
      </c>
      <c r="AK17" s="2">
        <v>18116</v>
      </c>
      <c r="AL17" s="2">
        <v>6475</v>
      </c>
      <c r="AM17" s="2">
        <v>3339</v>
      </c>
      <c r="AN17" s="2">
        <v>15497</v>
      </c>
      <c r="AO17" s="2">
        <v>16220</v>
      </c>
      <c r="AP17" s="2">
        <v>30796</v>
      </c>
      <c r="AQ17" s="2">
        <v>92888</v>
      </c>
      <c r="AR17" s="2">
        <v>15996</v>
      </c>
      <c r="AS17" s="2">
        <v>27106.9</v>
      </c>
      <c r="AT17" s="2">
        <v>7696</v>
      </c>
      <c r="AU17" s="2">
        <v>54507</v>
      </c>
      <c r="AV17" s="2">
        <v>21231</v>
      </c>
      <c r="AW17" s="2">
        <v>7662</v>
      </c>
      <c r="AX17" s="2">
        <v>9551</v>
      </c>
      <c r="AY17" s="2">
        <v>4356</v>
      </c>
      <c r="AZ17" s="2">
        <v>1053</v>
      </c>
      <c r="BA17" s="2">
        <v>10247</v>
      </c>
      <c r="BB17" s="2">
        <v>10214</v>
      </c>
      <c r="BC17" s="2">
        <v>36984</v>
      </c>
      <c r="BD17" s="2">
        <v>91438</v>
      </c>
      <c r="BE17" s="2">
        <v>45438</v>
      </c>
      <c r="BF17" s="2">
        <v>16108</v>
      </c>
      <c r="BG17" s="2">
        <v>19134</v>
      </c>
      <c r="BH17" s="2">
        <v>34662</v>
      </c>
      <c r="BI17" s="2">
        <v>18670</v>
      </c>
      <c r="BJ17" s="2">
        <v>9503</v>
      </c>
      <c r="BK17" s="2">
        <v>9129</v>
      </c>
      <c r="BL17" s="2">
        <v>24650</v>
      </c>
      <c r="BM17" s="2">
        <v>5407</v>
      </c>
      <c r="BN17" s="2">
        <v>2585</v>
      </c>
      <c r="BO17" s="2">
        <v>12076</v>
      </c>
      <c r="BP17" s="2">
        <v>40036</v>
      </c>
      <c r="BQ17" s="2">
        <v>7254</v>
      </c>
      <c r="BR17" s="2">
        <v>11513.2</v>
      </c>
      <c r="BS17" s="2">
        <v>87343</v>
      </c>
      <c r="BT17" s="2">
        <v>243632</v>
      </c>
      <c r="BU17" s="2">
        <v>27063</v>
      </c>
      <c r="BV17" s="2">
        <v>11185</v>
      </c>
      <c r="BW17" s="2">
        <v>16495</v>
      </c>
      <c r="BX17" s="2">
        <v>23438</v>
      </c>
      <c r="BY17" s="2">
        <v>95003</v>
      </c>
      <c r="BZ17" s="2">
        <v>18357</v>
      </c>
      <c r="CA17" s="2">
        <v>3361</v>
      </c>
      <c r="CB17" s="2">
        <v>0</v>
      </c>
      <c r="CC17" s="2">
        <v>36130</v>
      </c>
      <c r="CD17" s="2">
        <v>34047</v>
      </c>
      <c r="CE17" s="2">
        <v>14039</v>
      </c>
      <c r="CF17" s="2">
        <v>1468</v>
      </c>
      <c r="CG17" s="2">
        <v>10242</v>
      </c>
      <c r="CH17" s="2">
        <v>7363</v>
      </c>
      <c r="CI17" s="2">
        <v>32188</v>
      </c>
      <c r="CJ17" s="2">
        <v>8084</v>
      </c>
      <c r="CK17" s="2">
        <v>28609</v>
      </c>
      <c r="CL17" s="2">
        <v>59907.3</v>
      </c>
      <c r="CM17" s="2">
        <v>37500</v>
      </c>
      <c r="CN17" s="2">
        <v>18708</v>
      </c>
      <c r="CO17" s="2">
        <v>24576.6</v>
      </c>
      <c r="CP17" s="2">
        <v>66921</v>
      </c>
      <c r="CQ17" s="2">
        <v>50142</v>
      </c>
      <c r="CR17" s="2">
        <v>11940</v>
      </c>
      <c r="CS17" s="2">
        <v>10284</v>
      </c>
      <c r="CT17" s="2">
        <v>8181</v>
      </c>
      <c r="CU17" s="2">
        <v>13814</v>
      </c>
      <c r="CV17" s="2">
        <v>12764</v>
      </c>
      <c r="CW17" s="2">
        <v>46196</v>
      </c>
      <c r="CX17" s="2">
        <v>24675</v>
      </c>
      <c r="CY17" s="2">
        <v>7813</v>
      </c>
      <c r="CZ17" s="2">
        <v>33173</v>
      </c>
      <c r="DA17" s="2">
        <v>8875</v>
      </c>
      <c r="DB17" s="2">
        <v>28932</v>
      </c>
      <c r="DC17" s="2">
        <v>15802</v>
      </c>
      <c r="DD17" s="2">
        <v>16348</v>
      </c>
      <c r="DE17" s="2">
        <v>7270</v>
      </c>
      <c r="DF17" s="2">
        <v>17081</v>
      </c>
      <c r="DG17" s="2">
        <v>13855</v>
      </c>
      <c r="DH17" s="2">
        <v>13044</v>
      </c>
      <c r="DI17" s="2">
        <v>5172</v>
      </c>
      <c r="DJ17" s="2">
        <v>37312</v>
      </c>
      <c r="DK17" s="2">
        <v>40344</v>
      </c>
      <c r="DL17" s="2">
        <v>14529</v>
      </c>
      <c r="DM17" s="2">
        <v>19664</v>
      </c>
      <c r="DN17" s="2">
        <v>49871</v>
      </c>
      <c r="DO17" s="2">
        <v>21538</v>
      </c>
      <c r="DP17" s="2">
        <v>42345</v>
      </c>
      <c r="DQ17" s="2">
        <v>74602</v>
      </c>
      <c r="DR17" s="2">
        <v>17213</v>
      </c>
      <c r="DS17" s="2">
        <v>0</v>
      </c>
      <c r="DT17" s="2">
        <v>36939</v>
      </c>
      <c r="DU17" s="2">
        <v>17914</v>
      </c>
      <c r="DV17" s="2">
        <v>22678</v>
      </c>
      <c r="DW17" s="2">
        <v>26645</v>
      </c>
      <c r="DX17" s="2">
        <v>10590.5</v>
      </c>
      <c r="DY17" s="2">
        <v>14335</v>
      </c>
      <c r="DZ17" s="2">
        <v>18881</v>
      </c>
      <c r="EA17" s="2">
        <v>8375</v>
      </c>
      <c r="EB17" s="2">
        <v>12671</v>
      </c>
      <c r="EC17" s="2">
        <v>12984</v>
      </c>
      <c r="ED17" s="2">
        <v>30612</v>
      </c>
      <c r="EE17" s="2">
        <v>12957</v>
      </c>
      <c r="EF17" s="2">
        <v>44411</v>
      </c>
      <c r="EG17" s="2">
        <v>14568</v>
      </c>
      <c r="EH17" s="2">
        <v>47971</v>
      </c>
      <c r="EI17" s="2">
        <v>16267</v>
      </c>
      <c r="EJ17" s="2">
        <v>18848</v>
      </c>
      <c r="EK17" s="2">
        <v>7257</v>
      </c>
      <c r="EL17" s="2">
        <v>16616.400000000001</v>
      </c>
      <c r="EM17" s="2">
        <v>33634</v>
      </c>
      <c r="EN17" s="2">
        <v>23521</v>
      </c>
      <c r="EO17" s="2">
        <v>14647</v>
      </c>
      <c r="EP17" s="2">
        <v>26640</v>
      </c>
      <c r="EQ17" s="2">
        <v>15927</v>
      </c>
      <c r="ER17" s="2">
        <v>16870</v>
      </c>
      <c r="ES17" s="2">
        <v>59885</v>
      </c>
      <c r="ET17" s="2">
        <v>24231</v>
      </c>
      <c r="EU17" s="2">
        <v>10578</v>
      </c>
      <c r="EV17" s="2">
        <v>7431</v>
      </c>
      <c r="EW17" s="2">
        <v>19551</v>
      </c>
      <c r="EX17" s="2">
        <v>0</v>
      </c>
      <c r="EY17" s="2">
        <v>20702</v>
      </c>
      <c r="EZ17" s="2">
        <v>12515</v>
      </c>
      <c r="FA17" s="2">
        <v>15631</v>
      </c>
      <c r="FB17" s="2">
        <v>12959</v>
      </c>
      <c r="FC17" s="2">
        <v>23199</v>
      </c>
      <c r="FD17" s="2">
        <v>9965</v>
      </c>
      <c r="FE17" s="2">
        <v>12137</v>
      </c>
      <c r="FF17" s="2">
        <v>20252</v>
      </c>
      <c r="FG17" s="2">
        <v>10571</v>
      </c>
      <c r="FH17" s="2">
        <v>18138</v>
      </c>
      <c r="FI17" s="2">
        <v>20425</v>
      </c>
      <c r="FJ17" s="2">
        <v>12194</v>
      </c>
      <c r="FK17" s="2">
        <v>21582</v>
      </c>
      <c r="FL17" s="2">
        <v>34458</v>
      </c>
      <c r="FM17" s="2">
        <v>13825</v>
      </c>
      <c r="FN17" s="2">
        <v>32210</v>
      </c>
      <c r="FO17" s="2">
        <v>17567</v>
      </c>
      <c r="FP17" s="2">
        <v>72749</v>
      </c>
      <c r="FQ17" s="2">
        <v>15554</v>
      </c>
      <c r="FR17" s="2">
        <v>10018</v>
      </c>
      <c r="FS17" s="2">
        <v>27157</v>
      </c>
      <c r="FT17" s="2">
        <v>11545</v>
      </c>
      <c r="FU17" s="2">
        <v>5285</v>
      </c>
      <c r="FV17" s="2">
        <v>3419</v>
      </c>
      <c r="FW17" s="2">
        <v>35340</v>
      </c>
      <c r="FX17" s="2">
        <v>19221</v>
      </c>
      <c r="FY17" s="2">
        <v>8249</v>
      </c>
      <c r="FZ17" s="2">
        <v>18178</v>
      </c>
      <c r="GA17" s="2">
        <v>11100.8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4196157.6999999993</v>
      </c>
      <c r="GI17" s="34"/>
    </row>
    <row r="18" spans="1:197" ht="39">
      <c r="B18" s="32" t="s">
        <v>717</v>
      </c>
      <c r="C18" s="16">
        <v>8</v>
      </c>
      <c r="E18" s="2">
        <v>142102</v>
      </c>
      <c r="F18" s="2">
        <v>716272</v>
      </c>
      <c r="G18" s="2">
        <v>56224</v>
      </c>
      <c r="H18" s="2">
        <v>758794</v>
      </c>
      <c r="I18" s="2">
        <v>184177</v>
      </c>
      <c r="J18" s="2">
        <v>78696</v>
      </c>
      <c r="K18" s="2">
        <v>156369</v>
      </c>
      <c r="L18" s="2">
        <v>132168</v>
      </c>
      <c r="M18" s="2">
        <v>42494</v>
      </c>
      <c r="N18" s="2">
        <v>51379.7</v>
      </c>
      <c r="O18" s="2">
        <v>36943.699999999997</v>
      </c>
      <c r="P18" s="2">
        <v>1391329</v>
      </c>
      <c r="Q18" s="2">
        <v>434135</v>
      </c>
      <c r="R18" s="2">
        <v>26356</v>
      </c>
      <c r="S18" s="2">
        <v>588161</v>
      </c>
      <c r="T18" s="2">
        <v>108709</v>
      </c>
      <c r="U18" s="2">
        <v>189108</v>
      </c>
      <c r="V18" s="2">
        <v>56720</v>
      </c>
      <c r="W18" s="2">
        <v>34866</v>
      </c>
      <c r="X18" s="2">
        <v>76132</v>
      </c>
      <c r="Y18" s="2">
        <v>25199</v>
      </c>
      <c r="Z18" s="2">
        <v>28146</v>
      </c>
      <c r="AA18" s="2">
        <v>46169.9</v>
      </c>
      <c r="AB18" s="2">
        <v>60868</v>
      </c>
      <c r="AC18" s="2">
        <v>1108004</v>
      </c>
      <c r="AD18" s="2">
        <v>1208563</v>
      </c>
      <c r="AE18" s="2">
        <v>117587</v>
      </c>
      <c r="AF18" s="2">
        <v>89971</v>
      </c>
      <c r="AG18" s="2">
        <v>95072</v>
      </c>
      <c r="AH18" s="2">
        <v>57893</v>
      </c>
      <c r="AI18" s="2">
        <v>181527</v>
      </c>
      <c r="AJ18" s="2">
        <v>90228</v>
      </c>
      <c r="AK18" s="2">
        <v>40257</v>
      </c>
      <c r="AL18" s="2">
        <v>18955</v>
      </c>
      <c r="AM18" s="2">
        <v>49926</v>
      </c>
      <c r="AN18" s="2">
        <v>51077</v>
      </c>
      <c r="AO18" s="2">
        <v>46917</v>
      </c>
      <c r="AP18" s="2">
        <v>74908</v>
      </c>
      <c r="AQ18" s="2">
        <v>401676</v>
      </c>
      <c r="AR18" s="2">
        <v>1073106</v>
      </c>
      <c r="AS18" s="2">
        <v>76745.600000000006</v>
      </c>
      <c r="AT18" s="2">
        <v>1803273</v>
      </c>
      <c r="AU18" s="2">
        <v>351122</v>
      </c>
      <c r="AV18" s="2">
        <v>273478</v>
      </c>
      <c r="AW18" s="2">
        <v>42301</v>
      </c>
      <c r="AX18" s="2">
        <v>78187</v>
      </c>
      <c r="AY18" s="2">
        <v>35096</v>
      </c>
      <c r="AZ18" s="2">
        <v>16480</v>
      </c>
      <c r="BA18" s="2">
        <v>83385</v>
      </c>
      <c r="BB18" s="2">
        <v>262547</v>
      </c>
      <c r="BC18" s="2">
        <v>434043</v>
      </c>
      <c r="BD18" s="2">
        <v>557129</v>
      </c>
      <c r="BE18" s="2">
        <v>743925</v>
      </c>
      <c r="BF18" s="2">
        <v>52762</v>
      </c>
      <c r="BG18" s="2">
        <v>98280</v>
      </c>
      <c r="BH18" s="2">
        <v>1094116</v>
      </c>
      <c r="BI18" s="2">
        <v>189775</v>
      </c>
      <c r="BJ18" s="2">
        <v>78762</v>
      </c>
      <c r="BK18" s="2">
        <v>105806</v>
      </c>
      <c r="BL18" s="2">
        <v>437319.4</v>
      </c>
      <c r="BM18" s="2">
        <v>506834</v>
      </c>
      <c r="BN18" s="2">
        <v>48903</v>
      </c>
      <c r="BO18" s="2">
        <v>166357</v>
      </c>
      <c r="BP18" s="2">
        <v>192834</v>
      </c>
      <c r="BQ18" s="2">
        <v>192882</v>
      </c>
      <c r="BR18" s="2">
        <v>54525</v>
      </c>
      <c r="BS18" s="2">
        <v>365109</v>
      </c>
      <c r="BT18" s="2">
        <v>305034</v>
      </c>
      <c r="BU18" s="2">
        <v>92208</v>
      </c>
      <c r="BV18" s="2">
        <v>56097</v>
      </c>
      <c r="BW18" s="2">
        <v>47001</v>
      </c>
      <c r="BX18" s="2">
        <v>122494</v>
      </c>
      <c r="BY18" s="2">
        <v>123436</v>
      </c>
      <c r="BZ18" s="2">
        <v>18357</v>
      </c>
      <c r="CA18" s="2">
        <v>58223</v>
      </c>
      <c r="CB18" s="2">
        <v>0</v>
      </c>
      <c r="CC18" s="2">
        <v>36130</v>
      </c>
      <c r="CD18" s="2">
        <v>2878588</v>
      </c>
      <c r="CE18" s="2">
        <v>62823</v>
      </c>
      <c r="CF18" s="2">
        <v>1468</v>
      </c>
      <c r="CG18" s="2">
        <v>47878</v>
      </c>
      <c r="CH18" s="2">
        <v>55253</v>
      </c>
      <c r="CI18" s="2">
        <v>60840</v>
      </c>
      <c r="CJ18" s="2">
        <v>39030</v>
      </c>
      <c r="CK18" s="2">
        <v>101557</v>
      </c>
      <c r="CL18" s="2">
        <v>108641.3</v>
      </c>
      <c r="CM18" s="2">
        <v>360297</v>
      </c>
      <c r="CN18" s="2">
        <v>89826</v>
      </c>
      <c r="CO18" s="2">
        <v>116424.6</v>
      </c>
      <c r="CP18" s="2">
        <v>1116159</v>
      </c>
      <c r="CQ18" s="2">
        <v>802609</v>
      </c>
      <c r="CR18" s="2">
        <v>78378</v>
      </c>
      <c r="CS18" s="2">
        <v>31971</v>
      </c>
      <c r="CT18" s="2">
        <v>50834</v>
      </c>
      <c r="CU18" s="2">
        <v>47035</v>
      </c>
      <c r="CV18" s="2">
        <v>31817</v>
      </c>
      <c r="CW18" s="2">
        <v>92924</v>
      </c>
      <c r="CX18" s="2">
        <v>75118</v>
      </c>
      <c r="CY18" s="2">
        <v>63438</v>
      </c>
      <c r="CZ18" s="2">
        <v>93523</v>
      </c>
      <c r="DA18" s="2">
        <v>53645</v>
      </c>
      <c r="DB18" s="2">
        <v>139016</v>
      </c>
      <c r="DC18" s="2">
        <v>48348</v>
      </c>
      <c r="DD18" s="2">
        <v>63332</v>
      </c>
      <c r="DE18" s="2">
        <v>57831</v>
      </c>
      <c r="DF18" s="2">
        <v>19414</v>
      </c>
      <c r="DG18" s="2">
        <v>35587</v>
      </c>
      <c r="DH18" s="2">
        <v>13044</v>
      </c>
      <c r="DI18" s="2">
        <v>5172</v>
      </c>
      <c r="DJ18" s="2">
        <v>204150</v>
      </c>
      <c r="DK18" s="2">
        <v>243227</v>
      </c>
      <c r="DL18" s="2">
        <v>88602</v>
      </c>
      <c r="DM18" s="2">
        <v>47944</v>
      </c>
      <c r="DN18" s="2">
        <v>57982</v>
      </c>
      <c r="DO18" s="2">
        <v>75079</v>
      </c>
      <c r="DP18" s="2">
        <v>183199</v>
      </c>
      <c r="DQ18" s="2">
        <v>315600</v>
      </c>
      <c r="DR18" s="2">
        <v>37596</v>
      </c>
      <c r="DS18" s="2">
        <v>0</v>
      </c>
      <c r="DT18" s="2">
        <v>71810</v>
      </c>
      <c r="DU18" s="2">
        <v>46324</v>
      </c>
      <c r="DV18" s="2">
        <v>29564</v>
      </c>
      <c r="DW18" s="2">
        <v>53044</v>
      </c>
      <c r="DX18" s="2">
        <v>24512</v>
      </c>
      <c r="DY18" s="2">
        <v>29652</v>
      </c>
      <c r="DZ18" s="2">
        <v>27142</v>
      </c>
      <c r="EA18" s="2">
        <v>56684</v>
      </c>
      <c r="EB18" s="2">
        <v>168221</v>
      </c>
      <c r="EC18" s="2">
        <v>88671</v>
      </c>
      <c r="ED18" s="2">
        <v>101048</v>
      </c>
      <c r="EE18" s="2">
        <v>55794</v>
      </c>
      <c r="EF18" s="2">
        <v>128196</v>
      </c>
      <c r="EG18" s="2">
        <v>30950</v>
      </c>
      <c r="EH18" s="2">
        <v>81126</v>
      </c>
      <c r="EI18" s="2">
        <v>56788</v>
      </c>
      <c r="EJ18" s="2">
        <v>45018</v>
      </c>
      <c r="EK18" s="2">
        <v>269908</v>
      </c>
      <c r="EL18" s="2">
        <v>122894.8</v>
      </c>
      <c r="EM18" s="2">
        <v>90879</v>
      </c>
      <c r="EN18" s="2">
        <v>69351</v>
      </c>
      <c r="EO18" s="2">
        <v>43140</v>
      </c>
      <c r="EP18" s="2">
        <v>59395</v>
      </c>
      <c r="EQ18" s="2">
        <v>38783</v>
      </c>
      <c r="ER18" s="2">
        <v>40934</v>
      </c>
      <c r="ES18" s="2">
        <v>176129</v>
      </c>
      <c r="ET18" s="2">
        <v>89286</v>
      </c>
      <c r="EU18" s="2">
        <v>22228</v>
      </c>
      <c r="EV18" s="2">
        <v>33540</v>
      </c>
      <c r="EW18" s="2">
        <v>32986</v>
      </c>
      <c r="EX18" s="2">
        <v>0</v>
      </c>
      <c r="EY18" s="2">
        <v>47868</v>
      </c>
      <c r="EZ18" s="2">
        <v>35266</v>
      </c>
      <c r="FA18" s="2">
        <v>34537</v>
      </c>
      <c r="FB18" s="2">
        <v>43209</v>
      </c>
      <c r="FC18" s="2">
        <v>142835</v>
      </c>
      <c r="FD18" s="2">
        <v>69399</v>
      </c>
      <c r="FE18" s="2">
        <v>71799</v>
      </c>
      <c r="FF18" s="2">
        <v>87051</v>
      </c>
      <c r="FG18" s="2">
        <v>62786</v>
      </c>
      <c r="FH18" s="2">
        <v>49128</v>
      </c>
      <c r="FI18" s="2">
        <v>58779</v>
      </c>
      <c r="FJ18" s="2">
        <v>73012</v>
      </c>
      <c r="FK18" s="2">
        <v>135822</v>
      </c>
      <c r="FL18" s="2">
        <v>108123</v>
      </c>
      <c r="FM18" s="2">
        <v>220178</v>
      </c>
      <c r="FN18" s="2">
        <v>384671.4</v>
      </c>
      <c r="FO18" s="2">
        <v>143411</v>
      </c>
      <c r="FP18" s="2">
        <v>472274</v>
      </c>
      <c r="FQ18" s="2">
        <v>104729</v>
      </c>
      <c r="FR18" s="2">
        <v>161945</v>
      </c>
      <c r="FS18" s="2">
        <v>223522</v>
      </c>
      <c r="FT18" s="2">
        <v>64639</v>
      </c>
      <c r="FU18" s="2">
        <v>51180</v>
      </c>
      <c r="FV18" s="2">
        <v>38244</v>
      </c>
      <c r="FW18" s="2">
        <v>98642</v>
      </c>
      <c r="FX18" s="2">
        <v>134155</v>
      </c>
      <c r="FY18" s="2">
        <v>72566</v>
      </c>
      <c r="FZ18" s="2">
        <v>47127</v>
      </c>
      <c r="GA18" s="2">
        <v>176344.2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33020580.600000001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1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0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0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f t="shared" si="1"/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1</v>
      </c>
      <c r="DH22" s="36">
        <f t="shared" si="1"/>
        <v>0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f t="shared" si="1"/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0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0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f t="shared" si="2"/>
        <v>0</v>
      </c>
      <c r="FM22" s="36">
        <f t="shared" si="2"/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f t="shared" si="2"/>
        <v>0</v>
      </c>
      <c r="FR22" s="36">
        <f t="shared" si="2"/>
        <v>0</v>
      </c>
      <c r="FS22" s="36">
        <f t="shared" si="2"/>
        <v>0</v>
      </c>
      <c r="FT22" s="36">
        <f t="shared" si="2"/>
        <v>0</v>
      </c>
      <c r="FU22" s="36">
        <f t="shared" si="2"/>
        <v>0</v>
      </c>
      <c r="FV22" s="36">
        <f t="shared" si="2"/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30">
      <c r="A25" s="16">
        <v>1</v>
      </c>
      <c r="B25" s="33" t="s">
        <v>538</v>
      </c>
      <c r="C25" s="16">
        <v>1</v>
      </c>
      <c r="E25" s="40">
        <f>E8</f>
        <v>1987683.09</v>
      </c>
      <c r="F25" s="40">
        <f t="shared" ref="F25:BQ25" si="3">F8</f>
        <v>8955040.5500000007</v>
      </c>
      <c r="G25" s="40">
        <f t="shared" si="3"/>
        <v>1687221.47</v>
      </c>
      <c r="H25" s="40">
        <f t="shared" si="3"/>
        <v>6886757.0199999996</v>
      </c>
      <c r="I25" s="40">
        <f t="shared" si="3"/>
        <v>472296.29</v>
      </c>
      <c r="J25" s="40">
        <f t="shared" si="3"/>
        <v>288950.90999999997</v>
      </c>
      <c r="K25" s="40">
        <f t="shared" si="3"/>
        <v>3032638.23</v>
      </c>
      <c r="L25" s="40">
        <f t="shared" si="3"/>
        <v>459486.2</v>
      </c>
      <c r="M25" s="40">
        <f t="shared" si="3"/>
        <v>154161.28</v>
      </c>
      <c r="N25" s="40">
        <f t="shared" si="3"/>
        <v>674011</v>
      </c>
      <c r="O25" s="40">
        <f t="shared" si="3"/>
        <v>748721.91</v>
      </c>
      <c r="P25" s="40">
        <f t="shared" si="3"/>
        <v>22810560.039999999</v>
      </c>
      <c r="Q25" s="40">
        <f t="shared" si="3"/>
        <v>5879478</v>
      </c>
      <c r="R25" s="40">
        <f t="shared" si="3"/>
        <v>69354.98</v>
      </c>
      <c r="S25" s="40">
        <f t="shared" si="3"/>
        <v>9557106.4100000001</v>
      </c>
      <c r="T25" s="40">
        <f t="shared" si="3"/>
        <v>247359.72</v>
      </c>
      <c r="U25" s="40">
        <f t="shared" si="3"/>
        <v>759573.3</v>
      </c>
      <c r="V25" s="40">
        <f t="shared" si="3"/>
        <v>91731.07</v>
      </c>
      <c r="W25" s="40">
        <f t="shared" si="3"/>
        <v>30460.61</v>
      </c>
      <c r="X25" s="40">
        <f t="shared" si="3"/>
        <v>117115.94</v>
      </c>
      <c r="Y25" s="40">
        <f t="shared" si="3"/>
        <v>25567.91</v>
      </c>
      <c r="Z25" s="40">
        <f t="shared" si="3"/>
        <v>35059.449999999997</v>
      </c>
      <c r="AA25" s="40">
        <f t="shared" si="3"/>
        <v>117735.97</v>
      </c>
      <c r="AB25" s="40">
        <f t="shared" si="3"/>
        <v>103629.07</v>
      </c>
      <c r="AC25" s="40">
        <f t="shared" si="3"/>
        <v>8227504.2199999997</v>
      </c>
      <c r="AD25" s="40">
        <f t="shared" si="3"/>
        <v>13162383</v>
      </c>
      <c r="AE25" s="40">
        <f t="shared" si="3"/>
        <v>334234.92</v>
      </c>
      <c r="AF25" s="40">
        <f t="shared" si="3"/>
        <v>269417.09999999998</v>
      </c>
      <c r="AG25" s="40">
        <f t="shared" si="3"/>
        <v>171639.52</v>
      </c>
      <c r="AH25" s="40">
        <f t="shared" si="3"/>
        <v>81769.75</v>
      </c>
      <c r="AI25" s="40">
        <f t="shared" si="3"/>
        <v>725376.39</v>
      </c>
      <c r="AJ25" s="40">
        <f t="shared" si="3"/>
        <v>283523.62</v>
      </c>
      <c r="AK25" s="40">
        <f t="shared" si="3"/>
        <v>108711.45</v>
      </c>
      <c r="AL25" s="40">
        <f t="shared" si="3"/>
        <v>101248.61</v>
      </c>
      <c r="AM25" s="40">
        <f t="shared" si="3"/>
        <v>117382.04</v>
      </c>
      <c r="AN25" s="40">
        <f t="shared" si="3"/>
        <v>165162.28</v>
      </c>
      <c r="AO25" s="40">
        <f t="shared" si="3"/>
        <v>98265.84</v>
      </c>
      <c r="AP25" s="40">
        <f t="shared" si="3"/>
        <v>149083.29</v>
      </c>
      <c r="AQ25" s="40">
        <f t="shared" si="3"/>
        <v>870290.81</v>
      </c>
      <c r="AR25" s="40">
        <f t="shared" si="3"/>
        <v>24405091.210000001</v>
      </c>
      <c r="AS25" s="40">
        <f t="shared" si="3"/>
        <v>189086.53</v>
      </c>
      <c r="AT25" s="40">
        <f t="shared" si="3"/>
        <v>18662821.870000001</v>
      </c>
      <c r="AU25" s="40">
        <f t="shared" si="3"/>
        <v>1901061.91</v>
      </c>
      <c r="AV25" s="40">
        <f t="shared" si="3"/>
        <v>1044022</v>
      </c>
      <c r="AW25" s="40">
        <f t="shared" si="3"/>
        <v>85614</v>
      </c>
      <c r="AX25" s="40">
        <f t="shared" si="3"/>
        <v>248934.58</v>
      </c>
      <c r="AY25" s="40">
        <f t="shared" si="3"/>
        <v>105633</v>
      </c>
      <c r="AZ25" s="40">
        <f t="shared" si="3"/>
        <v>59255.69</v>
      </c>
      <c r="BA25" s="40">
        <f t="shared" si="3"/>
        <v>342930.3</v>
      </c>
      <c r="BB25" s="40">
        <f t="shared" si="3"/>
        <v>3204350.57</v>
      </c>
      <c r="BC25" s="40">
        <f t="shared" si="3"/>
        <v>3610872</v>
      </c>
      <c r="BD25" s="40">
        <f t="shared" si="3"/>
        <v>3847135.02</v>
      </c>
      <c r="BE25" s="40">
        <f t="shared" si="3"/>
        <v>4545202.82</v>
      </c>
      <c r="BF25" s="40">
        <f t="shared" si="3"/>
        <v>326390.06</v>
      </c>
      <c r="BG25" s="40">
        <f t="shared" si="3"/>
        <v>501412.97</v>
      </c>
      <c r="BH25" s="40">
        <f t="shared" si="3"/>
        <v>7484389.8099999996</v>
      </c>
      <c r="BI25" s="40">
        <f t="shared" si="3"/>
        <v>607283.26</v>
      </c>
      <c r="BJ25" s="40">
        <f t="shared" si="3"/>
        <v>380785.52</v>
      </c>
      <c r="BK25" s="40">
        <f t="shared" si="3"/>
        <v>312524.40000000002</v>
      </c>
      <c r="BL25" s="40">
        <f t="shared" si="3"/>
        <v>2305892.4900000002</v>
      </c>
      <c r="BM25" s="40">
        <f t="shared" si="3"/>
        <v>4004003</v>
      </c>
      <c r="BN25" s="40">
        <f t="shared" si="3"/>
        <v>121835.76</v>
      </c>
      <c r="BO25" s="40">
        <f t="shared" si="3"/>
        <v>243397.76000000001</v>
      </c>
      <c r="BP25" s="40">
        <f t="shared" si="3"/>
        <v>630680.93000000005</v>
      </c>
      <c r="BQ25" s="40">
        <f t="shared" si="3"/>
        <v>660606.17000000004</v>
      </c>
      <c r="BR25" s="40">
        <f t="shared" ref="BR25:EC25" si="4">BR8</f>
        <v>193596.28</v>
      </c>
      <c r="BS25" s="40">
        <f t="shared" si="4"/>
        <v>1690789.56</v>
      </c>
      <c r="BT25" s="40">
        <f t="shared" si="4"/>
        <v>2197386</v>
      </c>
      <c r="BU25" s="40">
        <f t="shared" si="4"/>
        <v>274654.65000000002</v>
      </c>
      <c r="BV25" s="40">
        <f t="shared" si="4"/>
        <v>217132.55</v>
      </c>
      <c r="BW25" s="40">
        <f t="shared" si="4"/>
        <v>211805.74</v>
      </c>
      <c r="BX25" s="40">
        <f t="shared" si="4"/>
        <v>601755.42000000004</v>
      </c>
      <c r="BY25" s="40">
        <f t="shared" si="4"/>
        <v>503518.17</v>
      </c>
      <c r="BZ25" s="40">
        <f t="shared" si="4"/>
        <v>3710.7</v>
      </c>
      <c r="CA25" s="40">
        <f t="shared" si="4"/>
        <v>244622.45</v>
      </c>
      <c r="CB25" s="40">
        <f t="shared" si="4"/>
        <v>0</v>
      </c>
      <c r="CC25" s="40">
        <f t="shared" si="4"/>
        <v>10683.25</v>
      </c>
      <c r="CD25" s="40">
        <f t="shared" si="4"/>
        <v>23814694</v>
      </c>
      <c r="CE25" s="40">
        <f t="shared" si="4"/>
        <v>54517.760000000002</v>
      </c>
      <c r="CF25" s="40">
        <f t="shared" si="4"/>
        <v>37786.019999999997</v>
      </c>
      <c r="CG25" s="40">
        <f t="shared" si="4"/>
        <v>182156.66</v>
      </c>
      <c r="CH25" s="40">
        <f t="shared" si="4"/>
        <v>90563.3</v>
      </c>
      <c r="CI25" s="40">
        <f t="shared" si="4"/>
        <v>71954.67</v>
      </c>
      <c r="CJ25" s="40">
        <f t="shared" si="4"/>
        <v>37080</v>
      </c>
      <c r="CK25" s="40">
        <f t="shared" si="4"/>
        <v>226287.59</v>
      </c>
      <c r="CL25" s="40">
        <f t="shared" si="4"/>
        <v>345279.16</v>
      </c>
      <c r="CM25" s="40">
        <f t="shared" si="4"/>
        <v>1537129.89</v>
      </c>
      <c r="CN25" s="40">
        <f t="shared" si="4"/>
        <v>530967.37</v>
      </c>
      <c r="CO25" s="40">
        <f t="shared" si="4"/>
        <v>543151.76</v>
      </c>
      <c r="CP25" s="40">
        <f t="shared" si="4"/>
        <v>7668908.3399999999</v>
      </c>
      <c r="CQ25" s="40">
        <f t="shared" si="4"/>
        <v>4518163</v>
      </c>
      <c r="CR25" s="40">
        <f t="shared" si="4"/>
        <v>282854.84999999998</v>
      </c>
      <c r="CS25" s="40">
        <f t="shared" si="4"/>
        <v>187667.64</v>
      </c>
      <c r="CT25" s="40">
        <f t="shared" si="4"/>
        <v>166401.46</v>
      </c>
      <c r="CU25" s="40">
        <f t="shared" si="4"/>
        <v>139468</v>
      </c>
      <c r="CV25" s="40">
        <f t="shared" si="4"/>
        <v>71628.78</v>
      </c>
      <c r="CW25" s="40">
        <f t="shared" si="4"/>
        <v>51442.31</v>
      </c>
      <c r="CX25" s="40">
        <f t="shared" si="4"/>
        <v>57598.720000000001</v>
      </c>
      <c r="CY25" s="40">
        <f t="shared" si="4"/>
        <v>109273.11</v>
      </c>
      <c r="CZ25" s="40">
        <f t="shared" si="4"/>
        <v>139731.81</v>
      </c>
      <c r="DA25" s="40">
        <f t="shared" si="4"/>
        <v>59244.5</v>
      </c>
      <c r="DB25" s="40">
        <f t="shared" si="4"/>
        <v>518872.64</v>
      </c>
      <c r="DC25" s="40">
        <f t="shared" si="4"/>
        <v>117021.52</v>
      </c>
      <c r="DD25" s="40">
        <f t="shared" si="4"/>
        <v>121561.31</v>
      </c>
      <c r="DE25" s="40">
        <f t="shared" si="4"/>
        <v>74462.22</v>
      </c>
      <c r="DF25" s="40">
        <f t="shared" si="4"/>
        <v>13620.2</v>
      </c>
      <c r="DG25" s="40">
        <f t="shared" si="4"/>
        <v>88433.59</v>
      </c>
      <c r="DH25" s="40">
        <f t="shared" si="4"/>
        <v>7353556.9299999997</v>
      </c>
      <c r="DI25" s="40">
        <f t="shared" si="4"/>
        <v>12838.48</v>
      </c>
      <c r="DJ25" s="40">
        <f t="shared" si="4"/>
        <v>677533.19</v>
      </c>
      <c r="DK25" s="40">
        <f t="shared" si="4"/>
        <v>775919.5</v>
      </c>
      <c r="DL25" s="40">
        <f t="shared" si="4"/>
        <v>194589.05</v>
      </c>
      <c r="DM25" s="40">
        <f t="shared" si="4"/>
        <v>139756.34</v>
      </c>
      <c r="DN25" s="40">
        <f t="shared" si="4"/>
        <v>1856905.51</v>
      </c>
      <c r="DO25" s="40">
        <f t="shared" si="4"/>
        <v>213056.05</v>
      </c>
      <c r="DP25" s="40">
        <f t="shared" si="4"/>
        <v>466615.84</v>
      </c>
      <c r="DQ25" s="40">
        <f t="shared" si="4"/>
        <v>896496.33</v>
      </c>
      <c r="DR25" s="40">
        <f t="shared" si="4"/>
        <v>98156.01</v>
      </c>
      <c r="DS25" s="40">
        <f t="shared" si="4"/>
        <v>0</v>
      </c>
      <c r="DT25" s="40">
        <f t="shared" si="4"/>
        <v>224260.84</v>
      </c>
      <c r="DU25" s="40">
        <f t="shared" si="4"/>
        <v>190028.41</v>
      </c>
      <c r="DV25" s="40">
        <f t="shared" si="4"/>
        <v>28100.09</v>
      </c>
      <c r="DW25" s="40">
        <f t="shared" si="4"/>
        <v>99303.94</v>
      </c>
      <c r="DX25" s="40">
        <f t="shared" si="4"/>
        <v>91697.52</v>
      </c>
      <c r="DY25" s="40">
        <f t="shared" si="4"/>
        <v>54089.22</v>
      </c>
      <c r="DZ25" s="40">
        <f t="shared" si="4"/>
        <v>30028.49</v>
      </c>
      <c r="EA25" s="40">
        <f t="shared" si="4"/>
        <v>191367.73</v>
      </c>
      <c r="EB25" s="40">
        <f t="shared" si="4"/>
        <v>631329.69999999995</v>
      </c>
      <c r="EC25" s="40">
        <f t="shared" si="4"/>
        <v>208185.3</v>
      </c>
      <c r="ED25" s="40">
        <f t="shared" ref="ED25:GG25" si="5">ED8</f>
        <v>220225.85</v>
      </c>
      <c r="EE25" s="40">
        <f t="shared" si="5"/>
        <v>119931.75</v>
      </c>
      <c r="EF25" s="40">
        <f t="shared" si="5"/>
        <v>921290.23999999999</v>
      </c>
      <c r="EG25" s="40">
        <f t="shared" si="5"/>
        <v>49793.96</v>
      </c>
      <c r="EH25" s="40">
        <f t="shared" si="5"/>
        <v>193636.61</v>
      </c>
      <c r="EI25" s="40">
        <f t="shared" si="5"/>
        <v>132417.63</v>
      </c>
      <c r="EJ25" s="40">
        <f t="shared" si="5"/>
        <v>63233.599999999999</v>
      </c>
      <c r="EK25" s="40">
        <f t="shared" si="5"/>
        <v>2440015</v>
      </c>
      <c r="EL25" s="40">
        <f t="shared" si="5"/>
        <v>2614343.15</v>
      </c>
      <c r="EM25" s="40">
        <f t="shared" si="5"/>
        <v>207836.66</v>
      </c>
      <c r="EN25" s="40">
        <f t="shared" si="5"/>
        <v>200237.62</v>
      </c>
      <c r="EO25" s="40">
        <f t="shared" si="5"/>
        <v>138670.21</v>
      </c>
      <c r="EP25" s="40">
        <f t="shared" si="5"/>
        <v>189638.33</v>
      </c>
      <c r="EQ25" s="40">
        <f t="shared" si="5"/>
        <v>121956.5</v>
      </c>
      <c r="ER25" s="40">
        <f t="shared" si="5"/>
        <v>168122.23</v>
      </c>
      <c r="ES25" s="40">
        <f t="shared" si="5"/>
        <v>886345.19</v>
      </c>
      <c r="ET25" s="40">
        <f t="shared" si="5"/>
        <v>362425.46</v>
      </c>
      <c r="EU25" s="40">
        <f t="shared" si="5"/>
        <v>106938.13</v>
      </c>
      <c r="EV25" s="40">
        <f t="shared" si="5"/>
        <v>193666.84</v>
      </c>
      <c r="EW25" s="40">
        <f t="shared" si="5"/>
        <v>152051.42000000001</v>
      </c>
      <c r="EX25" s="40">
        <f t="shared" si="5"/>
        <v>0</v>
      </c>
      <c r="EY25" s="40">
        <f t="shared" si="5"/>
        <v>176388.11</v>
      </c>
      <c r="EZ25" s="40">
        <f t="shared" si="5"/>
        <v>88567.12</v>
      </c>
      <c r="FA25" s="40">
        <f t="shared" si="5"/>
        <v>34951.22</v>
      </c>
      <c r="FB25" s="40">
        <f t="shared" si="5"/>
        <v>66942.94</v>
      </c>
      <c r="FC25" s="40">
        <f t="shared" si="5"/>
        <v>1076161</v>
      </c>
      <c r="FD25" s="40">
        <f t="shared" si="5"/>
        <v>371860.76</v>
      </c>
      <c r="FE25" s="40">
        <f t="shared" si="5"/>
        <v>1078490.3600000001</v>
      </c>
      <c r="FF25" s="40">
        <f t="shared" si="5"/>
        <v>243586.97</v>
      </c>
      <c r="FG25" s="40">
        <f t="shared" si="5"/>
        <v>97839.3</v>
      </c>
      <c r="FH25" s="40">
        <f t="shared" si="5"/>
        <v>103994.35</v>
      </c>
      <c r="FI25" s="40">
        <f t="shared" si="5"/>
        <v>71020.23</v>
      </c>
      <c r="FJ25" s="40">
        <f t="shared" si="5"/>
        <v>97737.43</v>
      </c>
      <c r="FK25" s="40">
        <f t="shared" si="5"/>
        <v>514588.5</v>
      </c>
      <c r="FL25" s="40">
        <f t="shared" si="5"/>
        <v>514623.54</v>
      </c>
      <c r="FM25" s="40">
        <f t="shared" si="5"/>
        <v>726278.83</v>
      </c>
      <c r="FN25" s="40">
        <f t="shared" si="5"/>
        <v>1609810.23</v>
      </c>
      <c r="FO25" s="40">
        <f t="shared" si="5"/>
        <v>816142.77</v>
      </c>
      <c r="FP25" s="40">
        <f t="shared" si="5"/>
        <v>4060890.66</v>
      </c>
      <c r="FQ25" s="40">
        <f t="shared" si="5"/>
        <v>593339</v>
      </c>
      <c r="FR25" s="40">
        <f t="shared" si="5"/>
        <v>1061361.6499999999</v>
      </c>
      <c r="FS25" s="40">
        <f t="shared" si="5"/>
        <v>574179.6</v>
      </c>
      <c r="FT25" s="40">
        <f t="shared" si="5"/>
        <v>103387.68</v>
      </c>
      <c r="FU25" s="40">
        <f t="shared" si="5"/>
        <v>123806.88</v>
      </c>
      <c r="FV25" s="40">
        <f t="shared" si="5"/>
        <v>149893.14000000001</v>
      </c>
      <c r="FW25" s="40">
        <f t="shared" si="5"/>
        <v>164939.76</v>
      </c>
      <c r="FX25" s="40">
        <f t="shared" si="5"/>
        <v>402455.63</v>
      </c>
      <c r="FY25" s="40">
        <f t="shared" si="5"/>
        <v>187029.43</v>
      </c>
      <c r="FZ25" s="40">
        <f t="shared" si="5"/>
        <v>55840.25</v>
      </c>
      <c r="GA25" s="40">
        <f t="shared" si="5"/>
        <v>1193944.6599999999</v>
      </c>
      <c r="GB25" s="40">
        <f t="shared" si="5"/>
        <v>0</v>
      </c>
      <c r="GC25" s="40">
        <f t="shared" si="5"/>
        <v>0</v>
      </c>
      <c r="GD25" s="40">
        <f t="shared" si="5"/>
        <v>0</v>
      </c>
      <c r="GE25" s="40">
        <f t="shared" si="5"/>
        <v>0</v>
      </c>
      <c r="GF25" s="40">
        <f t="shared" si="5"/>
        <v>0</v>
      </c>
      <c r="GG25" s="40">
        <f t="shared" si="5"/>
        <v>0</v>
      </c>
      <c r="GH25" s="19">
        <f t="shared" ref="GH25:GH44" si="6">SUM(E25:GG25)</f>
        <v>258173126.69000003</v>
      </c>
      <c r="GI25" s="3"/>
      <c r="GJ25" s="34"/>
    </row>
    <row r="26" spans="1:197" ht="30">
      <c r="A26" s="16">
        <v>2</v>
      </c>
      <c r="B26" s="33" t="s">
        <v>539</v>
      </c>
      <c r="C26" s="16">
        <v>2</v>
      </c>
      <c r="E26" s="40">
        <v>0</v>
      </c>
      <c r="F26" s="40">
        <v>0</v>
      </c>
      <c r="G26" s="40">
        <v>0</v>
      </c>
      <c r="H26" s="40">
        <v>27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17194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22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0</v>
      </c>
      <c r="BP26" s="40">
        <v>0</v>
      </c>
      <c r="BQ26" s="40">
        <v>0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40">
        <v>0</v>
      </c>
      <c r="CL26" s="40">
        <v>0</v>
      </c>
      <c r="CM26" s="40">
        <v>0</v>
      </c>
      <c r="CN26" s="40">
        <v>0</v>
      </c>
      <c r="CO26" s="40">
        <v>0</v>
      </c>
      <c r="CP26" s="40">
        <v>0</v>
      </c>
      <c r="CQ26" s="40">
        <v>0</v>
      </c>
      <c r="CR26" s="40">
        <v>0</v>
      </c>
      <c r="CS26" s="40">
        <v>0</v>
      </c>
      <c r="CT26" s="40">
        <v>0</v>
      </c>
      <c r="CU26" s="40">
        <v>0</v>
      </c>
      <c r="CV26" s="40">
        <v>0</v>
      </c>
      <c r="CW26" s="40">
        <v>0</v>
      </c>
      <c r="CX26" s="40">
        <v>0</v>
      </c>
      <c r="CY26" s="40">
        <v>0</v>
      </c>
      <c r="CZ26" s="40">
        <v>0</v>
      </c>
      <c r="DA26" s="40">
        <v>0</v>
      </c>
      <c r="DB26" s="40">
        <v>0</v>
      </c>
      <c r="DC26" s="40">
        <v>0</v>
      </c>
      <c r="DD26" s="40">
        <v>0</v>
      </c>
      <c r="DE26" s="40">
        <v>0</v>
      </c>
      <c r="DF26" s="40">
        <v>0</v>
      </c>
      <c r="DG26" s="40">
        <v>1</v>
      </c>
      <c r="DH26" s="40">
        <v>0</v>
      </c>
      <c r="DI26" s="40">
        <v>0</v>
      </c>
      <c r="DJ26" s="40">
        <v>0</v>
      </c>
      <c r="DK26" s="40">
        <v>0</v>
      </c>
      <c r="DL26" s="40">
        <v>0</v>
      </c>
      <c r="DM26" s="40">
        <v>0</v>
      </c>
      <c r="DN26" s="40">
        <v>355831.68</v>
      </c>
      <c r="DO26" s="40">
        <v>0</v>
      </c>
      <c r="DP26" s="40">
        <v>0</v>
      </c>
      <c r="DQ26" s="40">
        <v>0</v>
      </c>
      <c r="DR26" s="40">
        <v>0</v>
      </c>
      <c r="DS26" s="40">
        <v>0</v>
      </c>
      <c r="DT26" s="40">
        <v>0</v>
      </c>
      <c r="DU26" s="40">
        <v>0</v>
      </c>
      <c r="DV26" s="40">
        <v>0</v>
      </c>
      <c r="DW26" s="40">
        <v>0</v>
      </c>
      <c r="DX26" s="40">
        <v>0</v>
      </c>
      <c r="DY26" s="40">
        <v>0</v>
      </c>
      <c r="DZ26" s="40">
        <v>0</v>
      </c>
      <c r="EA26" s="40">
        <v>0</v>
      </c>
      <c r="EB26" s="40">
        <v>0</v>
      </c>
      <c r="EC26" s="40">
        <v>0</v>
      </c>
      <c r="ED26" s="40">
        <v>0</v>
      </c>
      <c r="EE26" s="40">
        <v>0</v>
      </c>
      <c r="EF26" s="40">
        <v>0</v>
      </c>
      <c r="EG26" s="40">
        <v>0</v>
      </c>
      <c r="EH26" s="40">
        <v>0</v>
      </c>
      <c r="EI26" s="40">
        <v>0</v>
      </c>
      <c r="EJ26" s="40">
        <v>0</v>
      </c>
      <c r="EK26" s="40">
        <v>351487</v>
      </c>
      <c r="EL26" s="40">
        <v>289709.11</v>
      </c>
      <c r="EM26" s="40">
        <v>0</v>
      </c>
      <c r="EN26" s="40">
        <v>0</v>
      </c>
      <c r="EO26" s="40">
        <v>0</v>
      </c>
      <c r="EP26" s="40">
        <v>0</v>
      </c>
      <c r="EQ26" s="40">
        <v>0</v>
      </c>
      <c r="ER26" s="40">
        <v>0</v>
      </c>
      <c r="ES26" s="40">
        <v>0</v>
      </c>
      <c r="ET26" s="40">
        <v>0</v>
      </c>
      <c r="EU26" s="40">
        <v>0</v>
      </c>
      <c r="EV26" s="40">
        <v>0</v>
      </c>
      <c r="EW26" s="40">
        <v>0</v>
      </c>
      <c r="EX26" s="40">
        <v>0</v>
      </c>
      <c r="EY26" s="40">
        <v>0</v>
      </c>
      <c r="EZ26" s="40">
        <v>0</v>
      </c>
      <c r="FA26" s="40">
        <v>0</v>
      </c>
      <c r="FB26" s="40">
        <v>0</v>
      </c>
      <c r="FC26" s="40">
        <v>0</v>
      </c>
      <c r="FD26" s="40">
        <v>0</v>
      </c>
      <c r="FE26" s="40">
        <v>109287</v>
      </c>
      <c r="FF26" s="40">
        <v>0</v>
      </c>
      <c r="FG26" s="40">
        <v>0</v>
      </c>
      <c r="FH26" s="40">
        <v>0</v>
      </c>
      <c r="FI26" s="40">
        <v>0</v>
      </c>
      <c r="FJ26" s="40">
        <v>0</v>
      </c>
      <c r="FK26" s="40">
        <v>0</v>
      </c>
      <c r="FL26" s="40">
        <v>0</v>
      </c>
      <c r="FM26" s="40">
        <v>0</v>
      </c>
      <c r="FN26" s="40">
        <v>0</v>
      </c>
      <c r="FO26" s="40">
        <v>0</v>
      </c>
      <c r="FP26" s="40">
        <v>0</v>
      </c>
      <c r="FQ26" s="40">
        <v>0</v>
      </c>
      <c r="FR26" s="40">
        <v>0</v>
      </c>
      <c r="FS26" s="40">
        <v>0</v>
      </c>
      <c r="FT26" s="40">
        <v>0</v>
      </c>
      <c r="FU26" s="40">
        <v>0</v>
      </c>
      <c r="FV26" s="40">
        <v>0</v>
      </c>
      <c r="FW26" s="40">
        <v>0</v>
      </c>
      <c r="FX26" s="40">
        <v>0</v>
      </c>
      <c r="FY26" s="40">
        <v>0</v>
      </c>
      <c r="FZ26" s="40">
        <v>0</v>
      </c>
      <c r="GA26" s="40"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1123558.79</v>
      </c>
      <c r="GI26" s="34"/>
    </row>
    <row r="27" spans="1:197">
      <c r="A27" s="16">
        <v>3</v>
      </c>
      <c r="B27" s="33" t="s">
        <v>540</v>
      </c>
      <c r="C27" s="16">
        <v>3</v>
      </c>
      <c r="E27" s="24">
        <f t="shared" ref="E27:BP27" si="7">E25-E26</f>
        <v>1987683.09</v>
      </c>
      <c r="F27" s="24">
        <f t="shared" si="7"/>
        <v>8955040.5500000007</v>
      </c>
      <c r="G27" s="24">
        <f t="shared" si="7"/>
        <v>1687221.47</v>
      </c>
      <c r="H27" s="24">
        <f t="shared" si="7"/>
        <v>6886730.0199999996</v>
      </c>
      <c r="I27" s="24">
        <f t="shared" si="7"/>
        <v>472296.29</v>
      </c>
      <c r="J27" s="24">
        <f t="shared" si="7"/>
        <v>288950.90999999997</v>
      </c>
      <c r="K27" s="24">
        <f t="shared" si="7"/>
        <v>3032638.23</v>
      </c>
      <c r="L27" s="24">
        <f t="shared" si="7"/>
        <v>459486.2</v>
      </c>
      <c r="M27" s="24">
        <f t="shared" si="7"/>
        <v>154161.28</v>
      </c>
      <c r="N27" s="24">
        <f t="shared" si="7"/>
        <v>674011</v>
      </c>
      <c r="O27" s="24">
        <f t="shared" si="7"/>
        <v>748721.91</v>
      </c>
      <c r="P27" s="24">
        <f t="shared" si="7"/>
        <v>22810560.039999999</v>
      </c>
      <c r="Q27" s="24">
        <f t="shared" si="7"/>
        <v>5879478</v>
      </c>
      <c r="R27" s="24">
        <f t="shared" si="7"/>
        <v>69354.98</v>
      </c>
      <c r="S27" s="24">
        <f t="shared" si="7"/>
        <v>9557106.4100000001</v>
      </c>
      <c r="T27" s="24">
        <f t="shared" si="7"/>
        <v>247359.72</v>
      </c>
      <c r="U27" s="24">
        <f t="shared" si="7"/>
        <v>759573.3</v>
      </c>
      <c r="V27" s="24">
        <f t="shared" si="7"/>
        <v>91731.07</v>
      </c>
      <c r="W27" s="24">
        <f t="shared" si="7"/>
        <v>30460.61</v>
      </c>
      <c r="X27" s="24">
        <f t="shared" si="7"/>
        <v>117115.94</v>
      </c>
      <c r="Y27" s="24">
        <f t="shared" si="7"/>
        <v>25567.91</v>
      </c>
      <c r="Z27" s="24">
        <f t="shared" si="7"/>
        <v>35059.449999999997</v>
      </c>
      <c r="AA27" s="24">
        <f t="shared" si="7"/>
        <v>117735.97</v>
      </c>
      <c r="AB27" s="24">
        <f t="shared" si="7"/>
        <v>103629.07</v>
      </c>
      <c r="AC27" s="24">
        <f t="shared" si="7"/>
        <v>8227504.2199999997</v>
      </c>
      <c r="AD27" s="24">
        <f t="shared" si="7"/>
        <v>13162383</v>
      </c>
      <c r="AE27" s="24">
        <f t="shared" si="7"/>
        <v>334234.92</v>
      </c>
      <c r="AF27" s="24">
        <f t="shared" si="7"/>
        <v>269417.09999999998</v>
      </c>
      <c r="AG27" s="24">
        <f t="shared" si="7"/>
        <v>171639.52</v>
      </c>
      <c r="AH27" s="24">
        <f t="shared" si="7"/>
        <v>81769.75</v>
      </c>
      <c r="AI27" s="24">
        <f t="shared" si="7"/>
        <v>725376.39</v>
      </c>
      <c r="AJ27" s="24">
        <f t="shared" si="7"/>
        <v>283523.62</v>
      </c>
      <c r="AK27" s="24">
        <f t="shared" si="7"/>
        <v>108711.45</v>
      </c>
      <c r="AL27" s="24">
        <f t="shared" si="7"/>
        <v>101248.61</v>
      </c>
      <c r="AM27" s="24">
        <f t="shared" si="7"/>
        <v>117382.04</v>
      </c>
      <c r="AN27" s="24">
        <f t="shared" si="7"/>
        <v>165162.28</v>
      </c>
      <c r="AO27" s="24">
        <f t="shared" si="7"/>
        <v>98265.84</v>
      </c>
      <c r="AP27" s="24">
        <f t="shared" si="7"/>
        <v>149083.29</v>
      </c>
      <c r="AQ27" s="24">
        <f t="shared" si="7"/>
        <v>870290.81</v>
      </c>
      <c r="AR27" s="24">
        <f t="shared" si="7"/>
        <v>24405091.210000001</v>
      </c>
      <c r="AS27" s="24">
        <f t="shared" si="7"/>
        <v>189086.53</v>
      </c>
      <c r="AT27" s="24">
        <f t="shared" si="7"/>
        <v>18662821.870000001</v>
      </c>
      <c r="AU27" s="24">
        <f t="shared" si="7"/>
        <v>1901061.91</v>
      </c>
      <c r="AV27" s="24">
        <f t="shared" si="7"/>
        <v>1044022</v>
      </c>
      <c r="AW27" s="24">
        <f t="shared" si="7"/>
        <v>85614</v>
      </c>
      <c r="AX27" s="24">
        <f t="shared" si="7"/>
        <v>248934.58</v>
      </c>
      <c r="AY27" s="24">
        <f t="shared" si="7"/>
        <v>105633</v>
      </c>
      <c r="AZ27" s="24">
        <f t="shared" si="7"/>
        <v>59255.69</v>
      </c>
      <c r="BA27" s="24">
        <f t="shared" si="7"/>
        <v>342930.3</v>
      </c>
      <c r="BB27" s="24">
        <f t="shared" si="7"/>
        <v>3187156.57</v>
      </c>
      <c r="BC27" s="24">
        <f t="shared" si="7"/>
        <v>3610872</v>
      </c>
      <c r="BD27" s="24">
        <f t="shared" si="7"/>
        <v>3847135.02</v>
      </c>
      <c r="BE27" s="24">
        <f t="shared" si="7"/>
        <v>4545202.82</v>
      </c>
      <c r="BF27" s="24">
        <f t="shared" si="7"/>
        <v>326390.06</v>
      </c>
      <c r="BG27" s="24">
        <f t="shared" si="7"/>
        <v>501412.97</v>
      </c>
      <c r="BH27" s="24">
        <f t="shared" si="7"/>
        <v>7484389.8099999996</v>
      </c>
      <c r="BI27" s="24">
        <f t="shared" si="7"/>
        <v>607261.26</v>
      </c>
      <c r="BJ27" s="24">
        <f t="shared" si="7"/>
        <v>380785.52</v>
      </c>
      <c r="BK27" s="24">
        <f t="shared" si="7"/>
        <v>312524.40000000002</v>
      </c>
      <c r="BL27" s="24">
        <f t="shared" si="7"/>
        <v>2305892.4900000002</v>
      </c>
      <c r="BM27" s="24">
        <f t="shared" si="7"/>
        <v>4004003</v>
      </c>
      <c r="BN27" s="24">
        <f t="shared" si="7"/>
        <v>121835.76</v>
      </c>
      <c r="BO27" s="24">
        <f t="shared" si="7"/>
        <v>243397.76000000001</v>
      </c>
      <c r="BP27" s="24">
        <f t="shared" si="7"/>
        <v>630680.93000000005</v>
      </c>
      <c r="BQ27" s="24">
        <f t="shared" ref="BQ27:EB27" si="8">BQ25-BQ26</f>
        <v>660606.17000000004</v>
      </c>
      <c r="BR27" s="24">
        <f t="shared" si="8"/>
        <v>193596.28</v>
      </c>
      <c r="BS27" s="24">
        <f t="shared" si="8"/>
        <v>1690789.56</v>
      </c>
      <c r="BT27" s="24">
        <f t="shared" si="8"/>
        <v>2197386</v>
      </c>
      <c r="BU27" s="24">
        <f t="shared" si="8"/>
        <v>274654.65000000002</v>
      </c>
      <c r="BV27" s="24">
        <f t="shared" si="8"/>
        <v>217132.55</v>
      </c>
      <c r="BW27" s="24">
        <f t="shared" si="8"/>
        <v>211805.74</v>
      </c>
      <c r="BX27" s="24">
        <f t="shared" si="8"/>
        <v>601755.42000000004</v>
      </c>
      <c r="BY27" s="24">
        <f t="shared" si="8"/>
        <v>503518.17</v>
      </c>
      <c r="BZ27" s="24">
        <f t="shared" si="8"/>
        <v>3710.7</v>
      </c>
      <c r="CA27" s="24">
        <f t="shared" si="8"/>
        <v>244622.45</v>
      </c>
      <c r="CB27" s="24">
        <f t="shared" si="8"/>
        <v>0</v>
      </c>
      <c r="CC27" s="24">
        <f t="shared" si="8"/>
        <v>10683.25</v>
      </c>
      <c r="CD27" s="24">
        <f t="shared" si="8"/>
        <v>23814694</v>
      </c>
      <c r="CE27" s="24">
        <f t="shared" si="8"/>
        <v>54517.760000000002</v>
      </c>
      <c r="CF27" s="24">
        <f t="shared" si="8"/>
        <v>37786.019999999997</v>
      </c>
      <c r="CG27" s="24">
        <f t="shared" si="8"/>
        <v>182156.66</v>
      </c>
      <c r="CH27" s="24">
        <f t="shared" si="8"/>
        <v>90563.3</v>
      </c>
      <c r="CI27" s="24">
        <f t="shared" si="8"/>
        <v>71954.67</v>
      </c>
      <c r="CJ27" s="24">
        <f t="shared" si="8"/>
        <v>37080</v>
      </c>
      <c r="CK27" s="24">
        <f t="shared" si="8"/>
        <v>226287.59</v>
      </c>
      <c r="CL27" s="24">
        <f t="shared" si="8"/>
        <v>345279.16</v>
      </c>
      <c r="CM27" s="24">
        <f t="shared" si="8"/>
        <v>1537129.89</v>
      </c>
      <c r="CN27" s="24">
        <f t="shared" si="8"/>
        <v>530967.37</v>
      </c>
      <c r="CO27" s="24">
        <f t="shared" si="8"/>
        <v>543151.76</v>
      </c>
      <c r="CP27" s="24">
        <f t="shared" si="8"/>
        <v>7668908.3399999999</v>
      </c>
      <c r="CQ27" s="24">
        <f t="shared" si="8"/>
        <v>4518163</v>
      </c>
      <c r="CR27" s="24">
        <f t="shared" si="8"/>
        <v>282854.84999999998</v>
      </c>
      <c r="CS27" s="24">
        <f t="shared" si="8"/>
        <v>187667.64</v>
      </c>
      <c r="CT27" s="24">
        <f t="shared" si="8"/>
        <v>166401.46</v>
      </c>
      <c r="CU27" s="24">
        <f t="shared" si="8"/>
        <v>139468</v>
      </c>
      <c r="CV27" s="24">
        <f t="shared" si="8"/>
        <v>71628.78</v>
      </c>
      <c r="CW27" s="24">
        <f t="shared" si="8"/>
        <v>51442.31</v>
      </c>
      <c r="CX27" s="24">
        <f t="shared" si="8"/>
        <v>57598.720000000001</v>
      </c>
      <c r="CY27" s="24">
        <f t="shared" si="8"/>
        <v>109273.11</v>
      </c>
      <c r="CZ27" s="24">
        <f t="shared" si="8"/>
        <v>139731.81</v>
      </c>
      <c r="DA27" s="24">
        <f t="shared" si="8"/>
        <v>59244.5</v>
      </c>
      <c r="DB27" s="24">
        <f t="shared" si="8"/>
        <v>518872.64</v>
      </c>
      <c r="DC27" s="24">
        <f t="shared" si="8"/>
        <v>117021.52</v>
      </c>
      <c r="DD27" s="24">
        <f t="shared" si="8"/>
        <v>121561.31</v>
      </c>
      <c r="DE27" s="24">
        <f t="shared" si="8"/>
        <v>74462.22</v>
      </c>
      <c r="DF27" s="24">
        <f t="shared" si="8"/>
        <v>13620.2</v>
      </c>
      <c r="DG27" s="24">
        <f t="shared" si="8"/>
        <v>88432.59</v>
      </c>
      <c r="DH27" s="24">
        <f t="shared" si="8"/>
        <v>7353556.9299999997</v>
      </c>
      <c r="DI27" s="24">
        <f t="shared" si="8"/>
        <v>12838.48</v>
      </c>
      <c r="DJ27" s="24">
        <f t="shared" si="8"/>
        <v>677533.19</v>
      </c>
      <c r="DK27" s="24">
        <f t="shared" si="8"/>
        <v>775919.5</v>
      </c>
      <c r="DL27" s="24">
        <f t="shared" si="8"/>
        <v>194589.05</v>
      </c>
      <c r="DM27" s="24">
        <f t="shared" si="8"/>
        <v>139756.34</v>
      </c>
      <c r="DN27" s="24">
        <f t="shared" si="8"/>
        <v>1501073.83</v>
      </c>
      <c r="DO27" s="24">
        <f t="shared" si="8"/>
        <v>213056.05</v>
      </c>
      <c r="DP27" s="24">
        <f t="shared" si="8"/>
        <v>466615.84</v>
      </c>
      <c r="DQ27" s="24">
        <f t="shared" si="8"/>
        <v>896496.33</v>
      </c>
      <c r="DR27" s="24">
        <f t="shared" si="8"/>
        <v>98156.01</v>
      </c>
      <c r="DS27" s="24">
        <f t="shared" si="8"/>
        <v>0</v>
      </c>
      <c r="DT27" s="24">
        <f t="shared" si="8"/>
        <v>224260.84</v>
      </c>
      <c r="DU27" s="24">
        <f t="shared" si="8"/>
        <v>190028.41</v>
      </c>
      <c r="DV27" s="24">
        <f t="shared" si="8"/>
        <v>28100.09</v>
      </c>
      <c r="DW27" s="24">
        <f t="shared" si="8"/>
        <v>99303.94</v>
      </c>
      <c r="DX27" s="24">
        <f t="shared" si="8"/>
        <v>91697.52</v>
      </c>
      <c r="DY27" s="24">
        <f t="shared" si="8"/>
        <v>54089.22</v>
      </c>
      <c r="DZ27" s="24">
        <f t="shared" si="8"/>
        <v>30028.49</v>
      </c>
      <c r="EA27" s="24">
        <f t="shared" si="8"/>
        <v>191367.73</v>
      </c>
      <c r="EB27" s="24">
        <f t="shared" si="8"/>
        <v>631329.69999999995</v>
      </c>
      <c r="EC27" s="24">
        <f t="shared" ref="EC27:GF27" si="9">EC25-EC26</f>
        <v>208185.3</v>
      </c>
      <c r="ED27" s="24">
        <f t="shared" si="9"/>
        <v>220225.85</v>
      </c>
      <c r="EE27" s="24">
        <f t="shared" si="9"/>
        <v>119931.75</v>
      </c>
      <c r="EF27" s="24">
        <f t="shared" si="9"/>
        <v>921290.23999999999</v>
      </c>
      <c r="EG27" s="24">
        <f t="shared" si="9"/>
        <v>49793.96</v>
      </c>
      <c r="EH27" s="24">
        <f t="shared" si="9"/>
        <v>193636.61</v>
      </c>
      <c r="EI27" s="24">
        <f t="shared" si="9"/>
        <v>132417.63</v>
      </c>
      <c r="EJ27" s="24">
        <f t="shared" si="9"/>
        <v>63233.599999999999</v>
      </c>
      <c r="EK27" s="24">
        <f t="shared" si="9"/>
        <v>2088528</v>
      </c>
      <c r="EL27" s="24">
        <f t="shared" si="9"/>
        <v>2324634.04</v>
      </c>
      <c r="EM27" s="24">
        <f t="shared" si="9"/>
        <v>207836.66</v>
      </c>
      <c r="EN27" s="24">
        <f t="shared" si="9"/>
        <v>200237.62</v>
      </c>
      <c r="EO27" s="24">
        <f t="shared" si="9"/>
        <v>138670.21</v>
      </c>
      <c r="EP27" s="24">
        <f t="shared" si="9"/>
        <v>189638.33</v>
      </c>
      <c r="EQ27" s="24">
        <f t="shared" si="9"/>
        <v>121956.5</v>
      </c>
      <c r="ER27" s="24">
        <f t="shared" si="9"/>
        <v>168122.23</v>
      </c>
      <c r="ES27" s="24">
        <f t="shared" si="9"/>
        <v>886345.19</v>
      </c>
      <c r="ET27" s="24">
        <f t="shared" si="9"/>
        <v>362425.46</v>
      </c>
      <c r="EU27" s="24">
        <f t="shared" si="9"/>
        <v>106938.13</v>
      </c>
      <c r="EV27" s="24">
        <f t="shared" si="9"/>
        <v>193666.84</v>
      </c>
      <c r="EW27" s="24">
        <f t="shared" si="9"/>
        <v>152051.42000000001</v>
      </c>
      <c r="EX27" s="24">
        <f t="shared" si="9"/>
        <v>0</v>
      </c>
      <c r="EY27" s="24">
        <f t="shared" si="9"/>
        <v>176388.11</v>
      </c>
      <c r="EZ27" s="24">
        <f t="shared" si="9"/>
        <v>88567.12</v>
      </c>
      <c r="FA27" s="24">
        <f t="shared" si="9"/>
        <v>34951.22</v>
      </c>
      <c r="FB27" s="24">
        <f t="shared" si="9"/>
        <v>66942.94</v>
      </c>
      <c r="FC27" s="24">
        <f t="shared" si="9"/>
        <v>1076161</v>
      </c>
      <c r="FD27" s="24">
        <f t="shared" si="9"/>
        <v>371860.76</v>
      </c>
      <c r="FE27" s="24">
        <f t="shared" si="9"/>
        <v>969203.3600000001</v>
      </c>
      <c r="FF27" s="24">
        <f t="shared" si="9"/>
        <v>243586.97</v>
      </c>
      <c r="FG27" s="24">
        <f t="shared" si="9"/>
        <v>97839.3</v>
      </c>
      <c r="FH27" s="24">
        <f t="shared" si="9"/>
        <v>103994.35</v>
      </c>
      <c r="FI27" s="24">
        <f t="shared" si="9"/>
        <v>71020.23</v>
      </c>
      <c r="FJ27" s="24">
        <f t="shared" si="9"/>
        <v>97737.43</v>
      </c>
      <c r="FK27" s="24">
        <f t="shared" si="9"/>
        <v>514588.5</v>
      </c>
      <c r="FL27" s="24">
        <f t="shared" si="9"/>
        <v>514623.54</v>
      </c>
      <c r="FM27" s="24">
        <f t="shared" si="9"/>
        <v>726278.83</v>
      </c>
      <c r="FN27" s="24">
        <f t="shared" si="9"/>
        <v>1609810.23</v>
      </c>
      <c r="FO27" s="24">
        <f t="shared" si="9"/>
        <v>816142.77</v>
      </c>
      <c r="FP27" s="24">
        <f t="shared" si="9"/>
        <v>4060890.66</v>
      </c>
      <c r="FQ27" s="24">
        <f t="shared" si="9"/>
        <v>593339</v>
      </c>
      <c r="FR27" s="24">
        <f t="shared" si="9"/>
        <v>1061361.6499999999</v>
      </c>
      <c r="FS27" s="24">
        <f t="shared" si="9"/>
        <v>574179.6</v>
      </c>
      <c r="FT27" s="24">
        <f t="shared" si="9"/>
        <v>103387.68</v>
      </c>
      <c r="FU27" s="24">
        <f t="shared" si="9"/>
        <v>123806.88</v>
      </c>
      <c r="FV27" s="24">
        <f t="shared" si="9"/>
        <v>149893.14000000001</v>
      </c>
      <c r="FW27" s="24">
        <f t="shared" si="9"/>
        <v>164939.76</v>
      </c>
      <c r="FX27" s="24">
        <f t="shared" si="9"/>
        <v>402455.63</v>
      </c>
      <c r="FY27" s="24">
        <f t="shared" si="9"/>
        <v>187029.43</v>
      </c>
      <c r="FZ27" s="24">
        <f t="shared" si="9"/>
        <v>55840.25</v>
      </c>
      <c r="GA27" s="24">
        <f t="shared" si="9"/>
        <v>1193944.6599999999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>GG25-GG26</f>
        <v>0</v>
      </c>
      <c r="GH27" s="19">
        <f t="shared" si="6"/>
        <v>257049567.90000004</v>
      </c>
      <c r="GJ27" s="34"/>
    </row>
    <row r="28" spans="1:197" ht="26.25">
      <c r="A28" s="41">
        <v>4</v>
      </c>
      <c r="B28" s="42" t="s">
        <v>541</v>
      </c>
      <c r="C28" s="41">
        <v>4</v>
      </c>
      <c r="E28" s="24">
        <f t="shared" ref="E28:BP30" si="10">+E9</f>
        <v>0</v>
      </c>
      <c r="F28" s="24">
        <f t="shared" si="10"/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ref="BQ28:EB30" si="11">+BQ9</f>
        <v>0</v>
      </c>
      <c r="BR28" s="24">
        <f t="shared" si="11"/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ref="EC28:GF30" si="12">+EC9</f>
        <v>0</v>
      </c>
      <c r="ED28" s="24">
        <f t="shared" si="12"/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 t="shared" si="12"/>
        <v>0</v>
      </c>
      <c r="GC28" s="24">
        <f t="shared" ref="GC28:GD30" si="13">+GD9</f>
        <v>0</v>
      </c>
      <c r="GD28" s="24">
        <f t="shared" si="13"/>
        <v>0</v>
      </c>
      <c r="GE28" s="24">
        <f t="shared" si="12"/>
        <v>0</v>
      </c>
      <c r="GF28" s="24">
        <f t="shared" si="12"/>
        <v>0</v>
      </c>
      <c r="GG28" s="24">
        <f>+GG9</f>
        <v>0</v>
      </c>
      <c r="GH28" s="19">
        <f t="shared" si="6"/>
        <v>0</v>
      </c>
      <c r="GI28" s="19"/>
    </row>
    <row r="29" spans="1:197" ht="30">
      <c r="A29" s="43">
        <v>5</v>
      </c>
      <c r="B29" s="44" t="s">
        <v>542</v>
      </c>
      <c r="C29" s="16">
        <v>5</v>
      </c>
      <c r="E29" s="24">
        <f t="shared" si="10"/>
        <v>1290</v>
      </c>
      <c r="F29" s="24">
        <f t="shared" si="10"/>
        <v>9442.1</v>
      </c>
      <c r="G29" s="24">
        <f t="shared" si="10"/>
        <v>1014</v>
      </c>
      <c r="H29" s="24">
        <f t="shared" si="10"/>
        <v>5499</v>
      </c>
      <c r="I29" s="24">
        <f t="shared" si="10"/>
        <v>1278</v>
      </c>
      <c r="J29" s="24">
        <f t="shared" si="10"/>
        <v>421</v>
      </c>
      <c r="K29" s="24">
        <f t="shared" si="10"/>
        <v>1241.0999999999999</v>
      </c>
      <c r="L29" s="24">
        <f t="shared" si="10"/>
        <v>516</v>
      </c>
      <c r="M29" s="24">
        <f t="shared" si="10"/>
        <v>145</v>
      </c>
      <c r="N29" s="24">
        <f t="shared" si="10"/>
        <v>389</v>
      </c>
      <c r="O29" s="24">
        <f t="shared" si="10"/>
        <v>311.89999999999998</v>
      </c>
      <c r="P29" s="24">
        <f t="shared" si="10"/>
        <v>10892</v>
      </c>
      <c r="Q29" s="24">
        <f t="shared" si="10"/>
        <v>3120</v>
      </c>
      <c r="R29" s="24">
        <f t="shared" si="10"/>
        <v>238</v>
      </c>
      <c r="S29" s="24">
        <f t="shared" si="10"/>
        <v>2379.1999999999998</v>
      </c>
      <c r="T29" s="24">
        <f t="shared" si="10"/>
        <v>520</v>
      </c>
      <c r="U29" s="24">
        <f t="shared" si="10"/>
        <v>1203.3</v>
      </c>
      <c r="V29" s="24">
        <f t="shared" si="10"/>
        <v>533</v>
      </c>
      <c r="W29" s="24">
        <f t="shared" si="10"/>
        <v>144</v>
      </c>
      <c r="X29" s="24">
        <f t="shared" si="10"/>
        <v>425</v>
      </c>
      <c r="Y29" s="24">
        <f t="shared" si="10"/>
        <v>103</v>
      </c>
      <c r="Z29" s="24">
        <f t="shared" si="10"/>
        <v>162</v>
      </c>
      <c r="AA29" s="24">
        <f t="shared" si="10"/>
        <v>347</v>
      </c>
      <c r="AB29" s="24">
        <f t="shared" si="10"/>
        <v>294.5</v>
      </c>
      <c r="AC29" s="24">
        <f t="shared" si="10"/>
        <v>10262</v>
      </c>
      <c r="AD29" s="24">
        <f t="shared" si="10"/>
        <v>8028</v>
      </c>
      <c r="AE29" s="24">
        <f t="shared" si="10"/>
        <v>405</v>
      </c>
      <c r="AF29" s="24">
        <f t="shared" si="10"/>
        <v>296</v>
      </c>
      <c r="AG29" s="24">
        <f t="shared" si="10"/>
        <v>442</v>
      </c>
      <c r="AH29" s="24">
        <f t="shared" si="10"/>
        <v>432</v>
      </c>
      <c r="AI29" s="24">
        <f t="shared" si="10"/>
        <v>1255</v>
      </c>
      <c r="AJ29" s="24">
        <f t="shared" si="10"/>
        <v>557</v>
      </c>
      <c r="AK29" s="24">
        <f t="shared" si="10"/>
        <v>114.9</v>
      </c>
      <c r="AL29" s="24">
        <f t="shared" si="10"/>
        <v>121</v>
      </c>
      <c r="AM29" s="24">
        <f t="shared" si="10"/>
        <v>455.6</v>
      </c>
      <c r="AN29" s="24">
        <f t="shared" si="10"/>
        <v>283.60000000000002</v>
      </c>
      <c r="AO29" s="24">
        <f t="shared" si="10"/>
        <v>222</v>
      </c>
      <c r="AP29" s="24">
        <f t="shared" si="10"/>
        <v>353</v>
      </c>
      <c r="AQ29" s="24">
        <f t="shared" si="10"/>
        <v>1891</v>
      </c>
      <c r="AR29" s="24">
        <f t="shared" si="10"/>
        <v>11749.6</v>
      </c>
      <c r="AS29" s="24">
        <f t="shared" si="10"/>
        <v>493.8</v>
      </c>
      <c r="AT29" s="24">
        <f t="shared" si="10"/>
        <v>4981.3</v>
      </c>
      <c r="AU29" s="24">
        <f t="shared" si="10"/>
        <v>2417</v>
      </c>
      <c r="AV29" s="24">
        <f t="shared" si="10"/>
        <v>1551</v>
      </c>
      <c r="AW29" s="24">
        <f t="shared" si="10"/>
        <v>1929.2</v>
      </c>
      <c r="AX29" s="24">
        <f t="shared" si="10"/>
        <v>570.79999999999995</v>
      </c>
      <c r="AY29" s="24">
        <f t="shared" si="10"/>
        <v>163</v>
      </c>
      <c r="AZ29" s="24">
        <f t="shared" si="10"/>
        <v>138</v>
      </c>
      <c r="BA29" s="24">
        <f t="shared" si="10"/>
        <v>600.5</v>
      </c>
      <c r="BB29" s="24">
        <f t="shared" si="10"/>
        <v>1673.8</v>
      </c>
      <c r="BC29" s="24">
        <f t="shared" si="10"/>
        <v>3464.1</v>
      </c>
      <c r="BD29" s="24">
        <f t="shared" si="10"/>
        <v>2940.8</v>
      </c>
      <c r="BE29" s="24">
        <f t="shared" si="10"/>
        <v>6286</v>
      </c>
      <c r="BF29" s="24">
        <f t="shared" si="10"/>
        <v>405.7</v>
      </c>
      <c r="BG29" s="24">
        <f t="shared" si="10"/>
        <v>599</v>
      </c>
      <c r="BH29" s="24">
        <f t="shared" si="10"/>
        <v>8222</v>
      </c>
      <c r="BI29" s="24">
        <f t="shared" si="10"/>
        <v>1706</v>
      </c>
      <c r="BJ29" s="24">
        <f t="shared" si="10"/>
        <v>619</v>
      </c>
      <c r="BK29" s="24">
        <f t="shared" si="10"/>
        <v>1435.4</v>
      </c>
      <c r="BL29" s="24">
        <f t="shared" si="10"/>
        <v>2715</v>
      </c>
      <c r="BM29" s="24">
        <f t="shared" si="10"/>
        <v>5298</v>
      </c>
      <c r="BN29" s="24">
        <f t="shared" si="10"/>
        <v>231</v>
      </c>
      <c r="BO29" s="24">
        <f t="shared" si="10"/>
        <v>949</v>
      </c>
      <c r="BP29" s="24">
        <f t="shared" si="10"/>
        <v>1132</v>
      </c>
      <c r="BQ29" s="24">
        <f t="shared" si="11"/>
        <v>1295.8</v>
      </c>
      <c r="BR29" s="24">
        <f t="shared" si="11"/>
        <v>302.89999999999998</v>
      </c>
      <c r="BS29" s="24">
        <f t="shared" si="11"/>
        <v>1442.8</v>
      </c>
      <c r="BT29" s="24">
        <f t="shared" si="11"/>
        <v>1826</v>
      </c>
      <c r="BU29" s="24">
        <f t="shared" si="11"/>
        <v>291.8</v>
      </c>
      <c r="BV29" s="24">
        <f t="shared" si="11"/>
        <v>413</v>
      </c>
      <c r="BW29" s="24">
        <f t="shared" si="11"/>
        <v>206.1</v>
      </c>
      <c r="BX29" s="24">
        <f t="shared" si="11"/>
        <v>854</v>
      </c>
      <c r="BY29" s="24">
        <f t="shared" si="11"/>
        <v>849</v>
      </c>
      <c r="BZ29" s="24">
        <f t="shared" si="11"/>
        <v>62</v>
      </c>
      <c r="CA29" s="24">
        <f t="shared" si="11"/>
        <v>763</v>
      </c>
      <c r="CB29" s="24">
        <f t="shared" si="11"/>
        <v>0</v>
      </c>
      <c r="CC29" s="24">
        <f t="shared" si="11"/>
        <v>230.8</v>
      </c>
      <c r="CD29" s="24">
        <f t="shared" si="11"/>
        <v>15475</v>
      </c>
      <c r="CE29" s="24">
        <f t="shared" si="11"/>
        <v>460</v>
      </c>
      <c r="CF29" s="24">
        <f t="shared" si="11"/>
        <v>114</v>
      </c>
      <c r="CG29" s="24">
        <f t="shared" si="11"/>
        <v>353</v>
      </c>
      <c r="CH29" s="24">
        <f t="shared" si="11"/>
        <v>508</v>
      </c>
      <c r="CI29" s="24">
        <f t="shared" si="11"/>
        <v>137</v>
      </c>
      <c r="CJ29" s="24">
        <f t="shared" si="11"/>
        <v>229</v>
      </c>
      <c r="CK29" s="24">
        <f t="shared" si="11"/>
        <v>508</v>
      </c>
      <c r="CL29" s="24">
        <f t="shared" si="11"/>
        <v>330.6</v>
      </c>
      <c r="CM29" s="24">
        <f t="shared" si="11"/>
        <v>2031</v>
      </c>
      <c r="CN29" s="24">
        <f t="shared" si="11"/>
        <v>452.9</v>
      </c>
      <c r="CO29" s="24">
        <f t="shared" si="11"/>
        <v>530.4</v>
      </c>
      <c r="CP29" s="24">
        <f t="shared" si="11"/>
        <v>4940</v>
      </c>
      <c r="CQ29" s="24">
        <f t="shared" si="11"/>
        <v>4561.8</v>
      </c>
      <c r="CR29" s="24">
        <f t="shared" si="11"/>
        <v>525.70000000000005</v>
      </c>
      <c r="CS29" s="24">
        <f t="shared" si="11"/>
        <v>216</v>
      </c>
      <c r="CT29" s="24">
        <f t="shared" si="11"/>
        <v>292.7</v>
      </c>
      <c r="CU29" s="24">
        <f t="shared" si="11"/>
        <v>200</v>
      </c>
      <c r="CV29" s="24">
        <f t="shared" si="11"/>
        <v>165</v>
      </c>
      <c r="CW29" s="24">
        <f t="shared" si="11"/>
        <v>496.1</v>
      </c>
      <c r="CX29" s="24">
        <f t="shared" si="11"/>
        <v>449.9</v>
      </c>
      <c r="CY29" s="24">
        <f t="shared" si="11"/>
        <v>535</v>
      </c>
      <c r="CZ29" s="24">
        <f t="shared" si="11"/>
        <v>373</v>
      </c>
      <c r="DA29" s="24">
        <f t="shared" si="11"/>
        <v>400</v>
      </c>
      <c r="DB29" s="24">
        <f t="shared" si="11"/>
        <v>760.2</v>
      </c>
      <c r="DC29" s="24">
        <f t="shared" si="11"/>
        <v>291</v>
      </c>
      <c r="DD29" s="24">
        <f t="shared" si="11"/>
        <v>346</v>
      </c>
      <c r="DE29" s="24">
        <f t="shared" si="11"/>
        <v>356.6</v>
      </c>
      <c r="DF29" s="24">
        <f t="shared" si="11"/>
        <v>34</v>
      </c>
      <c r="DG29" s="24">
        <f t="shared" si="11"/>
        <v>113</v>
      </c>
      <c r="DH29" s="24">
        <f t="shared" si="11"/>
        <v>11791</v>
      </c>
      <c r="DI29" s="24">
        <f t="shared" si="11"/>
        <v>253.6</v>
      </c>
      <c r="DJ29" s="24">
        <f t="shared" si="11"/>
        <v>1487</v>
      </c>
      <c r="DK29" s="24">
        <f t="shared" si="11"/>
        <v>1534</v>
      </c>
      <c r="DL29" s="24">
        <f t="shared" si="11"/>
        <v>395.7</v>
      </c>
      <c r="DM29" s="24">
        <f t="shared" si="11"/>
        <v>206</v>
      </c>
      <c r="DN29" s="24">
        <f t="shared" si="11"/>
        <v>2266</v>
      </c>
      <c r="DO29" s="24">
        <f t="shared" si="11"/>
        <v>401</v>
      </c>
      <c r="DP29" s="24">
        <f t="shared" si="11"/>
        <v>386</v>
      </c>
      <c r="DQ29" s="24">
        <f t="shared" si="11"/>
        <v>1340.6</v>
      </c>
      <c r="DR29" s="24">
        <f t="shared" si="11"/>
        <v>175</v>
      </c>
      <c r="DS29" s="24">
        <f t="shared" si="11"/>
        <v>0</v>
      </c>
      <c r="DT29" s="24">
        <f t="shared" si="11"/>
        <v>401.4</v>
      </c>
      <c r="DU29" s="24">
        <f t="shared" si="11"/>
        <v>180</v>
      </c>
      <c r="DV29" s="24">
        <f t="shared" si="11"/>
        <v>65</v>
      </c>
      <c r="DW29" s="24">
        <f t="shared" si="11"/>
        <v>452.2</v>
      </c>
      <c r="DX29" s="24">
        <f t="shared" si="11"/>
        <v>120</v>
      </c>
      <c r="DY29" s="24">
        <f t="shared" si="11"/>
        <v>128.6</v>
      </c>
      <c r="DZ29" s="24">
        <f t="shared" si="11"/>
        <v>55</v>
      </c>
      <c r="EA29" s="24">
        <f t="shared" si="11"/>
        <v>517</v>
      </c>
      <c r="EB29" s="24">
        <f t="shared" si="11"/>
        <v>788</v>
      </c>
      <c r="EC29" s="24">
        <f t="shared" si="12"/>
        <v>467</v>
      </c>
      <c r="ED29" s="24">
        <f t="shared" si="12"/>
        <v>472</v>
      </c>
      <c r="EE29" s="24">
        <f t="shared" si="12"/>
        <v>411</v>
      </c>
      <c r="EF29" s="24">
        <f t="shared" si="12"/>
        <v>383.7</v>
      </c>
      <c r="EG29" s="24">
        <f t="shared" si="12"/>
        <v>144</v>
      </c>
      <c r="EH29" s="24">
        <f t="shared" si="12"/>
        <v>328</v>
      </c>
      <c r="EI29" s="24">
        <f t="shared" si="12"/>
        <v>145</v>
      </c>
      <c r="EJ29" s="24">
        <f t="shared" si="12"/>
        <v>80</v>
      </c>
      <c r="EK29" s="24">
        <f t="shared" si="12"/>
        <v>1877</v>
      </c>
      <c r="EL29" s="24">
        <f t="shared" si="12"/>
        <v>5723.9</v>
      </c>
      <c r="EM29" s="24">
        <f t="shared" si="12"/>
        <v>521</v>
      </c>
      <c r="EN29" s="24">
        <f t="shared" si="12"/>
        <v>428.8</v>
      </c>
      <c r="EO29" s="24">
        <f t="shared" si="12"/>
        <v>227</v>
      </c>
      <c r="EP29" s="24">
        <f t="shared" si="12"/>
        <v>291.2</v>
      </c>
      <c r="EQ29" s="24">
        <f t="shared" si="12"/>
        <v>187.5</v>
      </c>
      <c r="ER29" s="24">
        <f t="shared" si="12"/>
        <v>222</v>
      </c>
      <c r="ES29" s="24">
        <f t="shared" si="12"/>
        <v>684</v>
      </c>
      <c r="ET29" s="24">
        <f t="shared" si="12"/>
        <v>416</v>
      </c>
      <c r="EU29" s="24">
        <f t="shared" si="12"/>
        <v>282</v>
      </c>
      <c r="EV29" s="24">
        <f t="shared" si="12"/>
        <v>173</v>
      </c>
      <c r="EW29" s="24">
        <f t="shared" si="12"/>
        <v>95</v>
      </c>
      <c r="EX29" s="24">
        <f t="shared" si="12"/>
        <v>0</v>
      </c>
      <c r="EY29" s="24">
        <f t="shared" si="12"/>
        <v>154.69999999999999</v>
      </c>
      <c r="EZ29" s="24">
        <f t="shared" si="12"/>
        <v>136</v>
      </c>
      <c r="FA29" s="24">
        <f t="shared" si="12"/>
        <v>103</v>
      </c>
      <c r="FB29" s="24">
        <f t="shared" si="12"/>
        <v>200</v>
      </c>
      <c r="FC29" s="24">
        <f t="shared" si="12"/>
        <v>792.9</v>
      </c>
      <c r="FD29" s="24">
        <f t="shared" si="12"/>
        <v>526</v>
      </c>
      <c r="FE29" s="24">
        <f t="shared" si="12"/>
        <v>1581</v>
      </c>
      <c r="FF29" s="24">
        <f t="shared" si="12"/>
        <v>672.7</v>
      </c>
      <c r="FG29" s="24">
        <f t="shared" si="12"/>
        <v>461</v>
      </c>
      <c r="FH29" s="24">
        <f t="shared" si="12"/>
        <v>249</v>
      </c>
      <c r="FI29" s="24">
        <f t="shared" si="12"/>
        <v>322.2</v>
      </c>
      <c r="FJ29" s="24">
        <f t="shared" si="12"/>
        <v>509</v>
      </c>
      <c r="FK29" s="24">
        <f t="shared" si="12"/>
        <v>820</v>
      </c>
      <c r="FL29" s="24">
        <f t="shared" si="12"/>
        <v>717</v>
      </c>
      <c r="FM29" s="24">
        <f t="shared" si="12"/>
        <v>1557</v>
      </c>
      <c r="FN29" s="24">
        <f t="shared" si="12"/>
        <v>1955.4</v>
      </c>
      <c r="FO29" s="24">
        <f t="shared" si="12"/>
        <v>710</v>
      </c>
      <c r="FP29" s="24">
        <f t="shared" si="12"/>
        <v>2406.5</v>
      </c>
      <c r="FQ29" s="24">
        <f t="shared" si="12"/>
        <v>470</v>
      </c>
      <c r="FR29" s="24">
        <f t="shared" si="12"/>
        <v>1571.8</v>
      </c>
      <c r="FS29" s="24">
        <f t="shared" si="12"/>
        <v>1099</v>
      </c>
      <c r="FT29" s="24">
        <f t="shared" si="12"/>
        <v>353</v>
      </c>
      <c r="FU29" s="24">
        <f t="shared" si="12"/>
        <v>426</v>
      </c>
      <c r="FV29" s="24">
        <f t="shared" si="12"/>
        <v>331</v>
      </c>
      <c r="FW29" s="24">
        <f t="shared" si="12"/>
        <v>398</v>
      </c>
      <c r="FX29" s="24">
        <f t="shared" si="12"/>
        <v>1011</v>
      </c>
      <c r="FY29" s="24">
        <f t="shared" si="12"/>
        <v>552</v>
      </c>
      <c r="FZ29" s="24">
        <f t="shared" si="12"/>
        <v>260</v>
      </c>
      <c r="GA29" s="24">
        <f t="shared" si="12"/>
        <v>1256.9000000000001</v>
      </c>
      <c r="GB29" s="24">
        <f t="shared" si="12"/>
        <v>0</v>
      </c>
      <c r="GC29" s="24">
        <f t="shared" si="13"/>
        <v>0</v>
      </c>
      <c r="GD29" s="24">
        <f t="shared" si="13"/>
        <v>0</v>
      </c>
      <c r="GE29" s="24">
        <f t="shared" si="12"/>
        <v>0</v>
      </c>
      <c r="GF29" s="24">
        <f t="shared" si="12"/>
        <v>0</v>
      </c>
      <c r="GG29" s="24">
        <f>+GG10</f>
        <v>0</v>
      </c>
      <c r="GH29" s="19">
        <f t="shared" si="6"/>
        <v>232123.60000000006</v>
      </c>
      <c r="GI29" s="19"/>
      <c r="GJ29" s="115" t="s">
        <v>692</v>
      </c>
      <c r="GK29" s="89" t="s">
        <v>693</v>
      </c>
      <c r="GL29" s="88"/>
      <c r="GM29" s="80"/>
      <c r="GN29" s="80"/>
      <c r="GO29" s="80"/>
    </row>
    <row r="30" spans="1:197" ht="26.25">
      <c r="A30" s="43">
        <v>6</v>
      </c>
      <c r="B30" s="45" t="s">
        <v>709</v>
      </c>
      <c r="C30" s="16">
        <v>6</v>
      </c>
      <c r="E30" s="24">
        <f t="shared" si="10"/>
        <v>137</v>
      </c>
      <c r="F30" s="24">
        <f t="shared" si="10"/>
        <v>86</v>
      </c>
      <c r="G30" s="24">
        <f t="shared" si="10"/>
        <v>73</v>
      </c>
      <c r="H30" s="24">
        <f t="shared" si="10"/>
        <v>131</v>
      </c>
      <c r="I30" s="24">
        <f t="shared" si="10"/>
        <v>116</v>
      </c>
      <c r="J30" s="24">
        <f t="shared" si="10"/>
        <v>163</v>
      </c>
      <c r="K30" s="24">
        <f t="shared" si="10"/>
        <v>135</v>
      </c>
      <c r="L30" s="24">
        <f t="shared" si="10"/>
        <v>166</v>
      </c>
      <c r="M30" s="24">
        <f t="shared" si="10"/>
        <v>140</v>
      </c>
      <c r="N30" s="24">
        <f t="shared" si="10"/>
        <v>129</v>
      </c>
      <c r="O30" s="24">
        <f t="shared" si="10"/>
        <v>149</v>
      </c>
      <c r="P30" s="24">
        <f t="shared" si="10"/>
        <v>165</v>
      </c>
      <c r="Q30" s="24">
        <f t="shared" si="10"/>
        <v>153</v>
      </c>
      <c r="R30" s="24">
        <f t="shared" si="10"/>
        <v>141</v>
      </c>
      <c r="S30" s="24">
        <f t="shared" si="10"/>
        <v>138</v>
      </c>
      <c r="T30" s="24">
        <f t="shared" si="10"/>
        <v>165</v>
      </c>
      <c r="U30" s="24">
        <f t="shared" si="10"/>
        <v>123</v>
      </c>
      <c r="V30" s="24">
        <f t="shared" si="10"/>
        <v>132</v>
      </c>
      <c r="W30" s="24">
        <f t="shared" si="10"/>
        <v>143</v>
      </c>
      <c r="X30" s="24">
        <f t="shared" si="10"/>
        <v>146</v>
      </c>
      <c r="Y30" s="24">
        <f t="shared" si="10"/>
        <v>130</v>
      </c>
      <c r="Z30" s="24">
        <f t="shared" si="10"/>
        <v>140</v>
      </c>
      <c r="AA30" s="24">
        <f t="shared" si="10"/>
        <v>145</v>
      </c>
      <c r="AB30" s="24">
        <f t="shared" si="10"/>
        <v>143</v>
      </c>
      <c r="AC30" s="24">
        <f t="shared" si="10"/>
        <v>100</v>
      </c>
      <c r="AD30" s="24">
        <f t="shared" si="10"/>
        <v>129</v>
      </c>
      <c r="AE30" s="24">
        <f t="shared" si="10"/>
        <v>164</v>
      </c>
      <c r="AF30" s="24">
        <f t="shared" si="10"/>
        <v>146</v>
      </c>
      <c r="AG30" s="24">
        <f t="shared" si="10"/>
        <v>160</v>
      </c>
      <c r="AH30" s="24">
        <f t="shared" si="10"/>
        <v>149</v>
      </c>
      <c r="AI30" s="24">
        <f t="shared" si="10"/>
        <v>185</v>
      </c>
      <c r="AJ30" s="24">
        <f t="shared" si="10"/>
        <v>143</v>
      </c>
      <c r="AK30" s="24">
        <f t="shared" si="10"/>
        <v>141</v>
      </c>
      <c r="AL30" s="24">
        <f t="shared" si="10"/>
        <v>146</v>
      </c>
      <c r="AM30" s="24">
        <f t="shared" si="10"/>
        <v>142</v>
      </c>
      <c r="AN30" s="24">
        <f t="shared" si="10"/>
        <v>145</v>
      </c>
      <c r="AO30" s="24">
        <f t="shared" si="10"/>
        <v>141</v>
      </c>
      <c r="AP30" s="24">
        <f t="shared" si="10"/>
        <v>140</v>
      </c>
      <c r="AQ30" s="24">
        <f t="shared" si="10"/>
        <v>168</v>
      </c>
      <c r="AR30" s="24">
        <f t="shared" si="10"/>
        <v>129</v>
      </c>
      <c r="AS30" s="24">
        <f t="shared" si="10"/>
        <v>142</v>
      </c>
      <c r="AT30" s="24">
        <f t="shared" si="10"/>
        <v>139</v>
      </c>
      <c r="AU30" s="24">
        <f t="shared" si="10"/>
        <v>132</v>
      </c>
      <c r="AV30" s="24">
        <f t="shared" si="10"/>
        <v>169</v>
      </c>
      <c r="AW30" s="24">
        <f t="shared" si="10"/>
        <v>133</v>
      </c>
      <c r="AX30" s="24">
        <f t="shared" si="10"/>
        <v>141</v>
      </c>
      <c r="AY30" s="24">
        <f t="shared" si="10"/>
        <v>132</v>
      </c>
      <c r="AZ30" s="24">
        <f t="shared" si="10"/>
        <v>125</v>
      </c>
      <c r="BA30" s="24">
        <f t="shared" si="10"/>
        <v>139</v>
      </c>
      <c r="BB30" s="24">
        <f t="shared" si="10"/>
        <v>143</v>
      </c>
      <c r="BC30" s="24">
        <f t="shared" si="10"/>
        <v>162</v>
      </c>
      <c r="BD30" s="24">
        <f t="shared" si="10"/>
        <v>156</v>
      </c>
      <c r="BE30" s="24">
        <f t="shared" si="10"/>
        <v>152</v>
      </c>
      <c r="BF30" s="24">
        <f t="shared" si="10"/>
        <v>168</v>
      </c>
      <c r="BG30" s="24">
        <f t="shared" si="10"/>
        <v>165</v>
      </c>
      <c r="BH30" s="24">
        <f t="shared" si="10"/>
        <v>157</v>
      </c>
      <c r="BI30" s="24">
        <f t="shared" si="10"/>
        <v>118</v>
      </c>
      <c r="BJ30" s="24">
        <f t="shared" si="10"/>
        <v>136</v>
      </c>
      <c r="BK30" s="24">
        <f t="shared" si="10"/>
        <v>135</v>
      </c>
      <c r="BL30" s="24">
        <f t="shared" si="10"/>
        <v>149</v>
      </c>
      <c r="BM30" s="24">
        <f t="shared" si="10"/>
        <v>93</v>
      </c>
      <c r="BN30" s="24">
        <f t="shared" si="10"/>
        <v>142</v>
      </c>
      <c r="BO30" s="24">
        <f t="shared" si="10"/>
        <v>147</v>
      </c>
      <c r="BP30" s="24">
        <f t="shared" si="10"/>
        <v>159</v>
      </c>
      <c r="BQ30" s="24">
        <f t="shared" si="11"/>
        <v>147</v>
      </c>
      <c r="BR30" s="24">
        <f t="shared" si="11"/>
        <v>142</v>
      </c>
      <c r="BS30" s="24">
        <f t="shared" si="11"/>
        <v>174</v>
      </c>
      <c r="BT30" s="24">
        <f t="shared" si="11"/>
        <v>141</v>
      </c>
      <c r="BU30" s="24">
        <f t="shared" si="11"/>
        <v>139</v>
      </c>
      <c r="BV30" s="24">
        <f t="shared" si="11"/>
        <v>124</v>
      </c>
      <c r="BW30" s="24">
        <f t="shared" si="11"/>
        <v>146</v>
      </c>
      <c r="BX30" s="24">
        <f t="shared" si="11"/>
        <v>146</v>
      </c>
      <c r="BY30" s="24">
        <f t="shared" si="11"/>
        <v>171</v>
      </c>
      <c r="BZ30" s="24">
        <f t="shared" si="11"/>
        <v>101</v>
      </c>
      <c r="CA30" s="24">
        <f t="shared" si="11"/>
        <v>113</v>
      </c>
      <c r="CB30" s="24">
        <f t="shared" si="11"/>
        <v>0</v>
      </c>
      <c r="CC30" s="24">
        <f t="shared" si="11"/>
        <v>148</v>
      </c>
      <c r="CD30" s="24">
        <f t="shared" si="11"/>
        <v>171</v>
      </c>
      <c r="CE30" s="24">
        <f t="shared" si="11"/>
        <v>145</v>
      </c>
      <c r="CF30" s="24">
        <f t="shared" si="11"/>
        <v>40</v>
      </c>
      <c r="CG30" s="24">
        <f t="shared" si="11"/>
        <v>145</v>
      </c>
      <c r="CH30" s="24">
        <f t="shared" si="11"/>
        <v>136</v>
      </c>
      <c r="CI30" s="24">
        <f t="shared" si="11"/>
        <v>166</v>
      </c>
      <c r="CJ30" s="24">
        <f t="shared" si="11"/>
        <v>166</v>
      </c>
      <c r="CK30" s="24">
        <f t="shared" si="11"/>
        <v>143</v>
      </c>
      <c r="CL30" s="24">
        <f t="shared" si="11"/>
        <v>150</v>
      </c>
      <c r="CM30" s="24">
        <f t="shared" si="11"/>
        <v>163</v>
      </c>
      <c r="CN30" s="24">
        <f t="shared" si="11"/>
        <v>160</v>
      </c>
      <c r="CO30" s="24">
        <f t="shared" si="11"/>
        <v>164</v>
      </c>
      <c r="CP30" s="24">
        <f t="shared" si="11"/>
        <v>69</v>
      </c>
      <c r="CQ30" s="24">
        <f t="shared" si="11"/>
        <v>129</v>
      </c>
      <c r="CR30" s="24">
        <f t="shared" si="11"/>
        <v>131</v>
      </c>
      <c r="CS30" s="24">
        <f t="shared" si="11"/>
        <v>64</v>
      </c>
      <c r="CT30" s="24">
        <f t="shared" si="11"/>
        <v>139</v>
      </c>
      <c r="CU30" s="24">
        <f t="shared" si="11"/>
        <v>115</v>
      </c>
      <c r="CV30" s="24">
        <f t="shared" si="11"/>
        <v>105</v>
      </c>
      <c r="CW30" s="24">
        <f t="shared" si="11"/>
        <v>136</v>
      </c>
      <c r="CX30" s="24">
        <f t="shared" si="11"/>
        <v>136</v>
      </c>
      <c r="CY30" s="24">
        <f t="shared" si="11"/>
        <v>144</v>
      </c>
      <c r="CZ30" s="24">
        <f t="shared" si="11"/>
        <v>135</v>
      </c>
      <c r="DA30" s="24">
        <f t="shared" si="11"/>
        <v>139</v>
      </c>
      <c r="DB30" s="24">
        <f t="shared" si="11"/>
        <v>148</v>
      </c>
      <c r="DC30" s="24">
        <f t="shared" si="11"/>
        <v>149</v>
      </c>
      <c r="DD30" s="24">
        <f t="shared" si="11"/>
        <v>165</v>
      </c>
      <c r="DE30" s="24">
        <f t="shared" si="11"/>
        <v>156</v>
      </c>
      <c r="DF30" s="24">
        <f t="shared" si="11"/>
        <v>112</v>
      </c>
      <c r="DG30" s="24">
        <f t="shared" si="11"/>
        <v>146</v>
      </c>
      <c r="DH30" s="24">
        <f t="shared" si="11"/>
        <v>168</v>
      </c>
      <c r="DI30" s="24">
        <f t="shared" si="11"/>
        <v>144</v>
      </c>
      <c r="DJ30" s="24">
        <f t="shared" si="11"/>
        <v>160</v>
      </c>
      <c r="DK30" s="24">
        <f t="shared" si="11"/>
        <v>143</v>
      </c>
      <c r="DL30" s="24">
        <f t="shared" si="11"/>
        <v>144</v>
      </c>
      <c r="DM30" s="24">
        <f t="shared" si="11"/>
        <v>145</v>
      </c>
      <c r="DN30" s="24">
        <f t="shared" si="11"/>
        <v>163</v>
      </c>
      <c r="DO30" s="24">
        <f t="shared" si="11"/>
        <v>144</v>
      </c>
      <c r="DP30" s="24">
        <f t="shared" si="11"/>
        <v>159</v>
      </c>
      <c r="DQ30" s="24">
        <f t="shared" si="11"/>
        <v>167</v>
      </c>
      <c r="DR30" s="24">
        <f t="shared" si="11"/>
        <v>133</v>
      </c>
      <c r="DS30" s="24">
        <f t="shared" si="11"/>
        <v>0</v>
      </c>
      <c r="DT30" s="24">
        <f t="shared" si="11"/>
        <v>116</v>
      </c>
      <c r="DU30" s="24">
        <f t="shared" si="11"/>
        <v>130</v>
      </c>
      <c r="DV30" s="24">
        <f t="shared" si="11"/>
        <v>138</v>
      </c>
      <c r="DW30" s="24">
        <f t="shared" si="11"/>
        <v>138</v>
      </c>
      <c r="DX30" s="24">
        <f t="shared" si="11"/>
        <v>129</v>
      </c>
      <c r="DY30" s="24">
        <f t="shared" si="11"/>
        <v>134</v>
      </c>
      <c r="DZ30" s="24">
        <f t="shared" si="11"/>
        <v>167</v>
      </c>
      <c r="EA30" s="24">
        <f t="shared" si="11"/>
        <v>164</v>
      </c>
      <c r="EB30" s="24">
        <f t="shared" si="11"/>
        <v>169</v>
      </c>
      <c r="EC30" s="24">
        <f t="shared" si="12"/>
        <v>142</v>
      </c>
      <c r="ED30" s="24">
        <f t="shared" si="12"/>
        <v>149</v>
      </c>
      <c r="EE30" s="24">
        <f t="shared" si="12"/>
        <v>150</v>
      </c>
      <c r="EF30" s="24">
        <f t="shared" si="12"/>
        <v>164</v>
      </c>
      <c r="EG30" s="24">
        <f t="shared" si="12"/>
        <v>150</v>
      </c>
      <c r="EH30" s="24">
        <f t="shared" si="12"/>
        <v>132</v>
      </c>
      <c r="EI30" s="24">
        <f t="shared" si="12"/>
        <v>125</v>
      </c>
      <c r="EJ30" s="24">
        <f t="shared" si="12"/>
        <v>132</v>
      </c>
      <c r="EK30" s="24">
        <f t="shared" si="12"/>
        <v>138</v>
      </c>
      <c r="EL30" s="24">
        <f t="shared" si="12"/>
        <v>147</v>
      </c>
      <c r="EM30" s="24">
        <f t="shared" si="12"/>
        <v>145</v>
      </c>
      <c r="EN30" s="24">
        <f t="shared" si="12"/>
        <v>136</v>
      </c>
      <c r="EO30" s="24">
        <f t="shared" si="12"/>
        <v>126</v>
      </c>
      <c r="EP30" s="24">
        <f t="shared" si="12"/>
        <v>138</v>
      </c>
      <c r="EQ30" s="24">
        <f t="shared" si="12"/>
        <v>143</v>
      </c>
      <c r="ER30" s="24">
        <f t="shared" si="12"/>
        <v>139</v>
      </c>
      <c r="ES30" s="24">
        <f t="shared" si="12"/>
        <v>172</v>
      </c>
      <c r="ET30" s="24">
        <f t="shared" si="12"/>
        <v>165</v>
      </c>
      <c r="EU30" s="24">
        <f t="shared" si="12"/>
        <v>142</v>
      </c>
      <c r="EV30" s="24">
        <f t="shared" si="12"/>
        <v>131</v>
      </c>
      <c r="EW30" s="24">
        <f t="shared" si="12"/>
        <v>130</v>
      </c>
      <c r="EX30" s="24">
        <f t="shared" si="12"/>
        <v>0</v>
      </c>
      <c r="EY30" s="24">
        <f t="shared" si="12"/>
        <v>170</v>
      </c>
      <c r="EZ30" s="24">
        <f t="shared" si="12"/>
        <v>144</v>
      </c>
      <c r="FA30" s="24">
        <f t="shared" si="12"/>
        <v>165</v>
      </c>
      <c r="FB30" s="24">
        <f t="shared" si="12"/>
        <v>154</v>
      </c>
      <c r="FC30" s="24">
        <f t="shared" si="12"/>
        <v>123</v>
      </c>
      <c r="FD30" s="24">
        <f t="shared" si="12"/>
        <v>124</v>
      </c>
      <c r="FE30" s="24">
        <f t="shared" si="12"/>
        <v>157</v>
      </c>
      <c r="FF30" s="24">
        <f t="shared" si="12"/>
        <v>144</v>
      </c>
      <c r="FG30" s="24">
        <f t="shared" si="12"/>
        <v>140</v>
      </c>
      <c r="FH30" s="24">
        <f t="shared" si="12"/>
        <v>141</v>
      </c>
      <c r="FI30" s="24">
        <f t="shared" si="12"/>
        <v>145</v>
      </c>
      <c r="FJ30" s="24">
        <f t="shared" si="12"/>
        <v>137</v>
      </c>
      <c r="FK30" s="24">
        <f t="shared" si="12"/>
        <v>140</v>
      </c>
      <c r="FL30" s="24">
        <f t="shared" si="12"/>
        <v>169</v>
      </c>
      <c r="FM30" s="24">
        <f t="shared" si="12"/>
        <v>127</v>
      </c>
      <c r="FN30" s="24">
        <f t="shared" si="12"/>
        <v>165</v>
      </c>
      <c r="FO30" s="24">
        <f t="shared" si="12"/>
        <v>139</v>
      </c>
      <c r="FP30" s="24">
        <f t="shared" si="12"/>
        <v>166</v>
      </c>
      <c r="FQ30" s="24">
        <f t="shared" si="12"/>
        <v>164</v>
      </c>
      <c r="FR30" s="24">
        <f t="shared" si="12"/>
        <v>147</v>
      </c>
      <c r="FS30" s="24">
        <f t="shared" si="12"/>
        <v>172</v>
      </c>
      <c r="FT30" s="24">
        <f t="shared" si="12"/>
        <v>145</v>
      </c>
      <c r="FU30" s="24">
        <f t="shared" si="12"/>
        <v>147</v>
      </c>
      <c r="FV30" s="24">
        <f t="shared" si="12"/>
        <v>126</v>
      </c>
      <c r="FW30" s="24">
        <f t="shared" si="12"/>
        <v>158</v>
      </c>
      <c r="FX30" s="24">
        <f t="shared" si="12"/>
        <v>154</v>
      </c>
      <c r="FY30" s="24">
        <f t="shared" si="12"/>
        <v>156</v>
      </c>
      <c r="FZ30" s="24">
        <f t="shared" si="12"/>
        <v>142</v>
      </c>
      <c r="GA30" s="24">
        <f t="shared" si="12"/>
        <v>137</v>
      </c>
      <c r="GB30" s="24">
        <f t="shared" si="12"/>
        <v>0</v>
      </c>
      <c r="GC30" s="24">
        <f t="shared" si="13"/>
        <v>0</v>
      </c>
      <c r="GD30" s="24">
        <f t="shared" si="13"/>
        <v>0</v>
      </c>
      <c r="GE30" s="24">
        <f t="shared" si="12"/>
        <v>0</v>
      </c>
      <c r="GF30" s="24">
        <f t="shared" si="12"/>
        <v>0</v>
      </c>
      <c r="GG30" s="24">
        <f>+GG11</f>
        <v>0</v>
      </c>
      <c r="GH30" s="19">
        <f t="shared" si="6"/>
        <v>25059</v>
      </c>
      <c r="GI30" s="23"/>
      <c r="GJ30" s="116" t="s">
        <v>695</v>
      </c>
      <c r="GK30" s="117">
        <v>234312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 t="shared" ref="E31:BP31" si="14">ROUND(E29*E30,2)</f>
        <v>176730</v>
      </c>
      <c r="F31" s="24">
        <f t="shared" si="14"/>
        <v>812020.6</v>
      </c>
      <c r="G31" s="24">
        <f t="shared" si="14"/>
        <v>74022</v>
      </c>
      <c r="H31" s="24">
        <f t="shared" si="14"/>
        <v>720369</v>
      </c>
      <c r="I31" s="24">
        <f t="shared" si="14"/>
        <v>148248</v>
      </c>
      <c r="J31" s="24">
        <f t="shared" si="14"/>
        <v>68623</v>
      </c>
      <c r="K31" s="24">
        <f t="shared" si="14"/>
        <v>167548.5</v>
      </c>
      <c r="L31" s="24">
        <f t="shared" si="14"/>
        <v>85656</v>
      </c>
      <c r="M31" s="24">
        <f t="shared" si="14"/>
        <v>20300</v>
      </c>
      <c r="N31" s="24">
        <f t="shared" si="14"/>
        <v>50181</v>
      </c>
      <c r="O31" s="24">
        <f t="shared" si="14"/>
        <v>46473.1</v>
      </c>
      <c r="P31" s="24">
        <f t="shared" si="14"/>
        <v>1797180</v>
      </c>
      <c r="Q31" s="24">
        <f t="shared" si="14"/>
        <v>477360</v>
      </c>
      <c r="R31" s="24">
        <f t="shared" si="14"/>
        <v>33558</v>
      </c>
      <c r="S31" s="24">
        <f t="shared" si="14"/>
        <v>328329.59999999998</v>
      </c>
      <c r="T31" s="24">
        <f t="shared" si="14"/>
        <v>85800</v>
      </c>
      <c r="U31" s="24">
        <f t="shared" si="14"/>
        <v>148005.9</v>
      </c>
      <c r="V31" s="24">
        <f t="shared" si="14"/>
        <v>70356</v>
      </c>
      <c r="W31" s="24">
        <f t="shared" si="14"/>
        <v>20592</v>
      </c>
      <c r="X31" s="24">
        <f t="shared" si="14"/>
        <v>62050</v>
      </c>
      <c r="Y31" s="24">
        <f t="shared" si="14"/>
        <v>13390</v>
      </c>
      <c r="Z31" s="24">
        <f t="shared" si="14"/>
        <v>22680</v>
      </c>
      <c r="AA31" s="24">
        <f t="shared" si="14"/>
        <v>50315</v>
      </c>
      <c r="AB31" s="24">
        <f t="shared" si="14"/>
        <v>42113.5</v>
      </c>
      <c r="AC31" s="24">
        <f t="shared" si="14"/>
        <v>1026200</v>
      </c>
      <c r="AD31" s="24">
        <f t="shared" si="14"/>
        <v>1035612</v>
      </c>
      <c r="AE31" s="24">
        <f t="shared" si="14"/>
        <v>66420</v>
      </c>
      <c r="AF31" s="24">
        <f t="shared" si="14"/>
        <v>43216</v>
      </c>
      <c r="AG31" s="24">
        <f t="shared" si="14"/>
        <v>70720</v>
      </c>
      <c r="AH31" s="24">
        <f t="shared" si="14"/>
        <v>64368</v>
      </c>
      <c r="AI31" s="24">
        <f t="shared" si="14"/>
        <v>232175</v>
      </c>
      <c r="AJ31" s="24">
        <f t="shared" si="14"/>
        <v>79651</v>
      </c>
      <c r="AK31" s="24">
        <f t="shared" si="14"/>
        <v>16200.9</v>
      </c>
      <c r="AL31" s="24">
        <f t="shared" si="14"/>
        <v>17666</v>
      </c>
      <c r="AM31" s="24">
        <f t="shared" si="14"/>
        <v>64695.199999999997</v>
      </c>
      <c r="AN31" s="24">
        <f t="shared" si="14"/>
        <v>41122</v>
      </c>
      <c r="AO31" s="24">
        <f t="shared" si="14"/>
        <v>31302</v>
      </c>
      <c r="AP31" s="24">
        <f t="shared" si="14"/>
        <v>49420</v>
      </c>
      <c r="AQ31" s="24">
        <f t="shared" si="14"/>
        <v>317688</v>
      </c>
      <c r="AR31" s="24">
        <f t="shared" si="14"/>
        <v>1515698.4</v>
      </c>
      <c r="AS31" s="24">
        <f t="shared" si="14"/>
        <v>70119.600000000006</v>
      </c>
      <c r="AT31" s="24">
        <f t="shared" si="14"/>
        <v>692400.7</v>
      </c>
      <c r="AU31" s="24">
        <f t="shared" si="14"/>
        <v>319044</v>
      </c>
      <c r="AV31" s="24">
        <f t="shared" si="14"/>
        <v>262119</v>
      </c>
      <c r="AW31" s="24">
        <f t="shared" si="14"/>
        <v>256583.6</v>
      </c>
      <c r="AX31" s="24">
        <f t="shared" si="14"/>
        <v>80482.8</v>
      </c>
      <c r="AY31" s="24">
        <f t="shared" si="14"/>
        <v>21516</v>
      </c>
      <c r="AZ31" s="24">
        <f t="shared" si="14"/>
        <v>17250</v>
      </c>
      <c r="BA31" s="24">
        <f t="shared" si="14"/>
        <v>83469.5</v>
      </c>
      <c r="BB31" s="24">
        <f t="shared" si="14"/>
        <v>239353.4</v>
      </c>
      <c r="BC31" s="24">
        <f t="shared" si="14"/>
        <v>561184.19999999995</v>
      </c>
      <c r="BD31" s="24">
        <f t="shared" si="14"/>
        <v>458764.79999999999</v>
      </c>
      <c r="BE31" s="24">
        <f t="shared" si="14"/>
        <v>955472</v>
      </c>
      <c r="BF31" s="24">
        <f t="shared" si="14"/>
        <v>68157.600000000006</v>
      </c>
      <c r="BG31" s="24">
        <f t="shared" si="14"/>
        <v>98835</v>
      </c>
      <c r="BH31" s="24">
        <f t="shared" si="14"/>
        <v>1290854</v>
      </c>
      <c r="BI31" s="24">
        <f t="shared" si="14"/>
        <v>201308</v>
      </c>
      <c r="BJ31" s="24">
        <f t="shared" si="14"/>
        <v>84184</v>
      </c>
      <c r="BK31" s="24">
        <f t="shared" si="14"/>
        <v>193779</v>
      </c>
      <c r="BL31" s="24">
        <f t="shared" si="14"/>
        <v>404535</v>
      </c>
      <c r="BM31" s="24">
        <f t="shared" si="14"/>
        <v>492714</v>
      </c>
      <c r="BN31" s="24">
        <f t="shared" si="14"/>
        <v>32802</v>
      </c>
      <c r="BO31" s="24">
        <f t="shared" si="14"/>
        <v>139503</v>
      </c>
      <c r="BP31" s="24">
        <f t="shared" si="14"/>
        <v>179988</v>
      </c>
      <c r="BQ31" s="24">
        <f t="shared" ref="BQ31:EB31" si="15">ROUND(BQ29*BQ30,2)</f>
        <v>190482.6</v>
      </c>
      <c r="BR31" s="24">
        <f t="shared" si="15"/>
        <v>43011.8</v>
      </c>
      <c r="BS31" s="24">
        <f t="shared" si="15"/>
        <v>251047.2</v>
      </c>
      <c r="BT31" s="24">
        <f t="shared" si="15"/>
        <v>257466</v>
      </c>
      <c r="BU31" s="24">
        <f t="shared" si="15"/>
        <v>40560.199999999997</v>
      </c>
      <c r="BV31" s="24">
        <f t="shared" si="15"/>
        <v>51212</v>
      </c>
      <c r="BW31" s="24">
        <f t="shared" si="15"/>
        <v>30090.6</v>
      </c>
      <c r="BX31" s="24">
        <f t="shared" si="15"/>
        <v>124684</v>
      </c>
      <c r="BY31" s="24">
        <f t="shared" si="15"/>
        <v>145179</v>
      </c>
      <c r="BZ31" s="24">
        <f t="shared" si="15"/>
        <v>6262</v>
      </c>
      <c r="CA31" s="24">
        <f t="shared" si="15"/>
        <v>86219</v>
      </c>
      <c r="CB31" s="24">
        <f t="shared" si="15"/>
        <v>0</v>
      </c>
      <c r="CC31" s="24">
        <f t="shared" si="15"/>
        <v>34158.400000000001</v>
      </c>
      <c r="CD31" s="24">
        <f t="shared" si="15"/>
        <v>2646225</v>
      </c>
      <c r="CE31" s="24">
        <f t="shared" si="15"/>
        <v>66700</v>
      </c>
      <c r="CF31" s="24">
        <f t="shared" si="15"/>
        <v>4560</v>
      </c>
      <c r="CG31" s="24">
        <f t="shared" si="15"/>
        <v>51185</v>
      </c>
      <c r="CH31" s="24">
        <f t="shared" si="15"/>
        <v>69088</v>
      </c>
      <c r="CI31" s="24">
        <f t="shared" si="15"/>
        <v>22742</v>
      </c>
      <c r="CJ31" s="24">
        <f t="shared" si="15"/>
        <v>38014</v>
      </c>
      <c r="CK31" s="24">
        <f t="shared" si="15"/>
        <v>72644</v>
      </c>
      <c r="CL31" s="24">
        <f t="shared" si="15"/>
        <v>49590</v>
      </c>
      <c r="CM31" s="24">
        <f t="shared" si="15"/>
        <v>331053</v>
      </c>
      <c r="CN31" s="24">
        <f t="shared" si="15"/>
        <v>72464</v>
      </c>
      <c r="CO31" s="24">
        <f t="shared" si="15"/>
        <v>86985.600000000006</v>
      </c>
      <c r="CP31" s="24">
        <f t="shared" si="15"/>
        <v>340860</v>
      </c>
      <c r="CQ31" s="24">
        <f t="shared" si="15"/>
        <v>588472.19999999995</v>
      </c>
      <c r="CR31" s="24">
        <f t="shared" si="15"/>
        <v>68866.7</v>
      </c>
      <c r="CS31" s="24">
        <f t="shared" si="15"/>
        <v>13824</v>
      </c>
      <c r="CT31" s="24">
        <f t="shared" si="15"/>
        <v>40685.300000000003</v>
      </c>
      <c r="CU31" s="24">
        <f t="shared" si="15"/>
        <v>23000</v>
      </c>
      <c r="CV31" s="24">
        <f t="shared" si="15"/>
        <v>17325</v>
      </c>
      <c r="CW31" s="24">
        <f t="shared" si="15"/>
        <v>67469.600000000006</v>
      </c>
      <c r="CX31" s="24">
        <f t="shared" si="15"/>
        <v>61186.400000000001</v>
      </c>
      <c r="CY31" s="24">
        <f t="shared" si="15"/>
        <v>77040</v>
      </c>
      <c r="CZ31" s="24">
        <f t="shared" si="15"/>
        <v>50355</v>
      </c>
      <c r="DA31" s="24">
        <f t="shared" si="15"/>
        <v>55600</v>
      </c>
      <c r="DB31" s="24">
        <f t="shared" si="15"/>
        <v>112509.6</v>
      </c>
      <c r="DC31" s="24">
        <f t="shared" si="15"/>
        <v>43359</v>
      </c>
      <c r="DD31" s="24">
        <f t="shared" si="15"/>
        <v>57090</v>
      </c>
      <c r="DE31" s="24">
        <f t="shared" si="15"/>
        <v>55629.599999999999</v>
      </c>
      <c r="DF31" s="24">
        <f t="shared" si="15"/>
        <v>3808</v>
      </c>
      <c r="DG31" s="24">
        <f t="shared" si="15"/>
        <v>16498</v>
      </c>
      <c r="DH31" s="24">
        <f t="shared" si="15"/>
        <v>1980888</v>
      </c>
      <c r="DI31" s="24">
        <f t="shared" si="15"/>
        <v>36518.400000000001</v>
      </c>
      <c r="DJ31" s="24">
        <f t="shared" si="15"/>
        <v>237920</v>
      </c>
      <c r="DK31" s="24">
        <f t="shared" si="15"/>
        <v>219362</v>
      </c>
      <c r="DL31" s="24">
        <f t="shared" si="15"/>
        <v>56980.800000000003</v>
      </c>
      <c r="DM31" s="24">
        <f t="shared" si="15"/>
        <v>29870</v>
      </c>
      <c r="DN31" s="24">
        <f t="shared" si="15"/>
        <v>369358</v>
      </c>
      <c r="DO31" s="24">
        <f t="shared" si="15"/>
        <v>57744</v>
      </c>
      <c r="DP31" s="24">
        <f t="shared" si="15"/>
        <v>61374</v>
      </c>
      <c r="DQ31" s="24">
        <f t="shared" si="15"/>
        <v>223880.2</v>
      </c>
      <c r="DR31" s="24">
        <f t="shared" si="15"/>
        <v>23275</v>
      </c>
      <c r="DS31" s="24">
        <f t="shared" si="15"/>
        <v>0</v>
      </c>
      <c r="DT31" s="24">
        <f t="shared" si="15"/>
        <v>46562.400000000001</v>
      </c>
      <c r="DU31" s="24">
        <f t="shared" si="15"/>
        <v>23400</v>
      </c>
      <c r="DV31" s="24">
        <f t="shared" si="15"/>
        <v>8970</v>
      </c>
      <c r="DW31" s="24">
        <f t="shared" si="15"/>
        <v>62403.6</v>
      </c>
      <c r="DX31" s="24">
        <f t="shared" si="15"/>
        <v>15480</v>
      </c>
      <c r="DY31" s="24">
        <f t="shared" si="15"/>
        <v>17232.400000000001</v>
      </c>
      <c r="DZ31" s="24">
        <f t="shared" si="15"/>
        <v>9185</v>
      </c>
      <c r="EA31" s="24">
        <f t="shared" si="15"/>
        <v>84788</v>
      </c>
      <c r="EB31" s="24">
        <f t="shared" si="15"/>
        <v>133172</v>
      </c>
      <c r="EC31" s="24">
        <f t="shared" ref="EC31:GF31" si="16">ROUND(EC29*EC30,2)</f>
        <v>66314</v>
      </c>
      <c r="ED31" s="24">
        <f t="shared" si="16"/>
        <v>70328</v>
      </c>
      <c r="EE31" s="24">
        <f t="shared" si="16"/>
        <v>61650</v>
      </c>
      <c r="EF31" s="24">
        <f t="shared" si="16"/>
        <v>62926.8</v>
      </c>
      <c r="EG31" s="24">
        <f t="shared" si="16"/>
        <v>21600</v>
      </c>
      <c r="EH31" s="24">
        <f t="shared" si="16"/>
        <v>43296</v>
      </c>
      <c r="EI31" s="24">
        <f t="shared" si="16"/>
        <v>18125</v>
      </c>
      <c r="EJ31" s="24">
        <f t="shared" si="16"/>
        <v>10560</v>
      </c>
      <c r="EK31" s="24">
        <f t="shared" si="16"/>
        <v>259026</v>
      </c>
      <c r="EL31" s="24">
        <f t="shared" si="16"/>
        <v>841413.3</v>
      </c>
      <c r="EM31" s="24">
        <f t="shared" si="16"/>
        <v>75545</v>
      </c>
      <c r="EN31" s="24">
        <f t="shared" si="16"/>
        <v>58316.800000000003</v>
      </c>
      <c r="EO31" s="24">
        <f t="shared" si="16"/>
        <v>28602</v>
      </c>
      <c r="EP31" s="24">
        <f t="shared" si="16"/>
        <v>40185.599999999999</v>
      </c>
      <c r="EQ31" s="24">
        <f t="shared" si="16"/>
        <v>26812.5</v>
      </c>
      <c r="ER31" s="24">
        <f t="shared" si="16"/>
        <v>30858</v>
      </c>
      <c r="ES31" s="24">
        <f t="shared" si="16"/>
        <v>117648</v>
      </c>
      <c r="ET31" s="24">
        <f t="shared" si="16"/>
        <v>68640</v>
      </c>
      <c r="EU31" s="24">
        <f t="shared" si="16"/>
        <v>40044</v>
      </c>
      <c r="EV31" s="24">
        <f t="shared" si="16"/>
        <v>22663</v>
      </c>
      <c r="EW31" s="24">
        <f t="shared" si="16"/>
        <v>12350</v>
      </c>
      <c r="EX31" s="24">
        <f t="shared" si="16"/>
        <v>0</v>
      </c>
      <c r="EY31" s="24">
        <f t="shared" si="16"/>
        <v>26299</v>
      </c>
      <c r="EZ31" s="24">
        <f t="shared" si="16"/>
        <v>19584</v>
      </c>
      <c r="FA31" s="24">
        <f t="shared" si="16"/>
        <v>16995</v>
      </c>
      <c r="FB31" s="24">
        <f t="shared" si="16"/>
        <v>30800</v>
      </c>
      <c r="FC31" s="24">
        <f t="shared" si="16"/>
        <v>97526.7</v>
      </c>
      <c r="FD31" s="24">
        <f t="shared" si="16"/>
        <v>65224</v>
      </c>
      <c r="FE31" s="24">
        <f t="shared" si="16"/>
        <v>248217</v>
      </c>
      <c r="FF31" s="24">
        <f t="shared" si="16"/>
        <v>96868.800000000003</v>
      </c>
      <c r="FG31" s="24">
        <f t="shared" si="16"/>
        <v>64540</v>
      </c>
      <c r="FH31" s="24">
        <f t="shared" si="16"/>
        <v>35109</v>
      </c>
      <c r="FI31" s="24">
        <f t="shared" si="16"/>
        <v>46719</v>
      </c>
      <c r="FJ31" s="24">
        <f t="shared" si="16"/>
        <v>69733</v>
      </c>
      <c r="FK31" s="24">
        <f t="shared" si="16"/>
        <v>114800</v>
      </c>
      <c r="FL31" s="24">
        <f t="shared" si="16"/>
        <v>121173</v>
      </c>
      <c r="FM31" s="24">
        <f t="shared" si="16"/>
        <v>197739</v>
      </c>
      <c r="FN31" s="24">
        <f t="shared" si="16"/>
        <v>322641</v>
      </c>
      <c r="FO31" s="24">
        <f t="shared" si="16"/>
        <v>98690</v>
      </c>
      <c r="FP31" s="24">
        <f t="shared" si="16"/>
        <v>399479</v>
      </c>
      <c r="FQ31" s="24">
        <f t="shared" si="16"/>
        <v>77080</v>
      </c>
      <c r="FR31" s="24">
        <f t="shared" si="16"/>
        <v>231054.6</v>
      </c>
      <c r="FS31" s="24">
        <f t="shared" si="16"/>
        <v>189028</v>
      </c>
      <c r="FT31" s="24">
        <f t="shared" si="16"/>
        <v>51185</v>
      </c>
      <c r="FU31" s="24">
        <f t="shared" si="16"/>
        <v>62622</v>
      </c>
      <c r="FV31" s="24">
        <f t="shared" si="16"/>
        <v>41706</v>
      </c>
      <c r="FW31" s="24">
        <f t="shared" si="16"/>
        <v>62884</v>
      </c>
      <c r="FX31" s="24">
        <f t="shared" si="16"/>
        <v>155694</v>
      </c>
      <c r="FY31" s="24">
        <f t="shared" si="16"/>
        <v>86112</v>
      </c>
      <c r="FZ31" s="24">
        <f t="shared" si="16"/>
        <v>36920</v>
      </c>
      <c r="GA31" s="24">
        <f t="shared" si="16"/>
        <v>172195.3</v>
      </c>
      <c r="GB31" s="24">
        <f t="shared" si="16"/>
        <v>0</v>
      </c>
      <c r="GC31" s="24">
        <f t="shared" si="16"/>
        <v>0</v>
      </c>
      <c r="GD31" s="24">
        <f>ROUND(GD29*GD30,2)</f>
        <v>0</v>
      </c>
      <c r="GE31" s="24">
        <f t="shared" si="16"/>
        <v>0</v>
      </c>
      <c r="GF31" s="24">
        <f t="shared" si="16"/>
        <v>0</v>
      </c>
      <c r="GG31" s="24">
        <f>ROUND(GG29*GG30,2)</f>
        <v>0</v>
      </c>
      <c r="GH31" s="19">
        <f t="shared" si="6"/>
        <v>32777562.900000006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 t="shared" ref="E32:BP32" si="17">+E28+E31</f>
        <v>176730</v>
      </c>
      <c r="F32" s="24">
        <f t="shared" si="17"/>
        <v>812020.6</v>
      </c>
      <c r="G32" s="24">
        <f t="shared" si="17"/>
        <v>74022</v>
      </c>
      <c r="H32" s="24">
        <f t="shared" si="17"/>
        <v>720369</v>
      </c>
      <c r="I32" s="24">
        <f t="shared" si="17"/>
        <v>148248</v>
      </c>
      <c r="J32" s="24">
        <f t="shared" si="17"/>
        <v>68623</v>
      </c>
      <c r="K32" s="24">
        <f t="shared" si="17"/>
        <v>167548.5</v>
      </c>
      <c r="L32" s="24">
        <f t="shared" si="17"/>
        <v>85656</v>
      </c>
      <c r="M32" s="24">
        <f t="shared" si="17"/>
        <v>20300</v>
      </c>
      <c r="N32" s="24">
        <f t="shared" si="17"/>
        <v>50181</v>
      </c>
      <c r="O32" s="24">
        <f t="shared" si="17"/>
        <v>46473.1</v>
      </c>
      <c r="P32" s="24">
        <f t="shared" si="17"/>
        <v>1797180</v>
      </c>
      <c r="Q32" s="24">
        <f t="shared" si="17"/>
        <v>477360</v>
      </c>
      <c r="R32" s="24">
        <f t="shared" si="17"/>
        <v>33558</v>
      </c>
      <c r="S32" s="24">
        <f t="shared" si="17"/>
        <v>328329.59999999998</v>
      </c>
      <c r="T32" s="24">
        <f t="shared" si="17"/>
        <v>85800</v>
      </c>
      <c r="U32" s="24">
        <f t="shared" si="17"/>
        <v>148005.9</v>
      </c>
      <c r="V32" s="24">
        <f t="shared" si="17"/>
        <v>70356</v>
      </c>
      <c r="W32" s="24">
        <f t="shared" si="17"/>
        <v>20592</v>
      </c>
      <c r="X32" s="24">
        <f t="shared" si="17"/>
        <v>62050</v>
      </c>
      <c r="Y32" s="24">
        <f t="shared" si="17"/>
        <v>13390</v>
      </c>
      <c r="Z32" s="24">
        <f t="shared" si="17"/>
        <v>22680</v>
      </c>
      <c r="AA32" s="24">
        <f t="shared" si="17"/>
        <v>50315</v>
      </c>
      <c r="AB32" s="24">
        <f t="shared" si="17"/>
        <v>42113.5</v>
      </c>
      <c r="AC32" s="24">
        <f t="shared" si="17"/>
        <v>1026200</v>
      </c>
      <c r="AD32" s="24">
        <f t="shared" si="17"/>
        <v>1035612</v>
      </c>
      <c r="AE32" s="24">
        <f t="shared" si="17"/>
        <v>66420</v>
      </c>
      <c r="AF32" s="24">
        <f t="shared" si="17"/>
        <v>43216</v>
      </c>
      <c r="AG32" s="24">
        <f t="shared" si="17"/>
        <v>70720</v>
      </c>
      <c r="AH32" s="24">
        <f t="shared" si="17"/>
        <v>64368</v>
      </c>
      <c r="AI32" s="24">
        <f t="shared" si="17"/>
        <v>232175</v>
      </c>
      <c r="AJ32" s="24">
        <f t="shared" si="17"/>
        <v>79651</v>
      </c>
      <c r="AK32" s="24">
        <f t="shared" si="17"/>
        <v>16200.9</v>
      </c>
      <c r="AL32" s="24">
        <f t="shared" si="17"/>
        <v>17666</v>
      </c>
      <c r="AM32" s="24">
        <f t="shared" si="17"/>
        <v>64695.199999999997</v>
      </c>
      <c r="AN32" s="24">
        <f t="shared" si="17"/>
        <v>41122</v>
      </c>
      <c r="AO32" s="24">
        <f t="shared" si="17"/>
        <v>31302</v>
      </c>
      <c r="AP32" s="24">
        <f t="shared" si="17"/>
        <v>49420</v>
      </c>
      <c r="AQ32" s="24">
        <f t="shared" si="17"/>
        <v>317688</v>
      </c>
      <c r="AR32" s="24">
        <f t="shared" si="17"/>
        <v>1515698.4</v>
      </c>
      <c r="AS32" s="24">
        <f t="shared" si="17"/>
        <v>70119.600000000006</v>
      </c>
      <c r="AT32" s="24">
        <f t="shared" si="17"/>
        <v>692400.7</v>
      </c>
      <c r="AU32" s="24">
        <f t="shared" si="17"/>
        <v>319044</v>
      </c>
      <c r="AV32" s="24">
        <f t="shared" si="17"/>
        <v>262119</v>
      </c>
      <c r="AW32" s="24">
        <f t="shared" si="17"/>
        <v>256583.6</v>
      </c>
      <c r="AX32" s="24">
        <f t="shared" si="17"/>
        <v>80482.8</v>
      </c>
      <c r="AY32" s="24">
        <f t="shared" si="17"/>
        <v>21516</v>
      </c>
      <c r="AZ32" s="24">
        <f t="shared" si="17"/>
        <v>17250</v>
      </c>
      <c r="BA32" s="24">
        <f t="shared" si="17"/>
        <v>83469.5</v>
      </c>
      <c r="BB32" s="24">
        <f t="shared" si="17"/>
        <v>239353.4</v>
      </c>
      <c r="BC32" s="24">
        <f t="shared" si="17"/>
        <v>561184.19999999995</v>
      </c>
      <c r="BD32" s="24">
        <f t="shared" si="17"/>
        <v>458764.79999999999</v>
      </c>
      <c r="BE32" s="24">
        <f t="shared" si="17"/>
        <v>955472</v>
      </c>
      <c r="BF32" s="24">
        <f t="shared" si="17"/>
        <v>68157.600000000006</v>
      </c>
      <c r="BG32" s="24">
        <f t="shared" si="17"/>
        <v>98835</v>
      </c>
      <c r="BH32" s="24">
        <f t="shared" si="17"/>
        <v>1290854</v>
      </c>
      <c r="BI32" s="24">
        <f t="shared" si="17"/>
        <v>201308</v>
      </c>
      <c r="BJ32" s="24">
        <f t="shared" si="17"/>
        <v>84184</v>
      </c>
      <c r="BK32" s="24">
        <f t="shared" si="17"/>
        <v>193779</v>
      </c>
      <c r="BL32" s="24">
        <f t="shared" si="17"/>
        <v>404535</v>
      </c>
      <c r="BM32" s="24">
        <f t="shared" si="17"/>
        <v>492714</v>
      </c>
      <c r="BN32" s="24">
        <f t="shared" si="17"/>
        <v>32802</v>
      </c>
      <c r="BO32" s="24">
        <f t="shared" si="17"/>
        <v>139503</v>
      </c>
      <c r="BP32" s="24">
        <f t="shared" si="17"/>
        <v>179988</v>
      </c>
      <c r="BQ32" s="24">
        <f t="shared" ref="BQ32:EB32" si="18">+BQ28+BQ31</f>
        <v>190482.6</v>
      </c>
      <c r="BR32" s="24">
        <f t="shared" si="18"/>
        <v>43011.8</v>
      </c>
      <c r="BS32" s="24">
        <f t="shared" si="18"/>
        <v>251047.2</v>
      </c>
      <c r="BT32" s="24">
        <f t="shared" si="18"/>
        <v>257466</v>
      </c>
      <c r="BU32" s="24">
        <f t="shared" si="18"/>
        <v>40560.199999999997</v>
      </c>
      <c r="BV32" s="24">
        <f t="shared" si="18"/>
        <v>51212</v>
      </c>
      <c r="BW32" s="24">
        <f t="shared" si="18"/>
        <v>30090.6</v>
      </c>
      <c r="BX32" s="24">
        <f t="shared" si="18"/>
        <v>124684</v>
      </c>
      <c r="BY32" s="24">
        <f t="shared" si="18"/>
        <v>145179</v>
      </c>
      <c r="BZ32" s="24">
        <f t="shared" si="18"/>
        <v>6262</v>
      </c>
      <c r="CA32" s="24">
        <f t="shared" si="18"/>
        <v>86219</v>
      </c>
      <c r="CB32" s="24">
        <f t="shared" si="18"/>
        <v>0</v>
      </c>
      <c r="CC32" s="24">
        <f t="shared" si="18"/>
        <v>34158.400000000001</v>
      </c>
      <c r="CD32" s="24">
        <f t="shared" si="18"/>
        <v>2646225</v>
      </c>
      <c r="CE32" s="24">
        <f t="shared" si="18"/>
        <v>66700</v>
      </c>
      <c r="CF32" s="24">
        <f t="shared" si="18"/>
        <v>4560</v>
      </c>
      <c r="CG32" s="24">
        <f t="shared" si="18"/>
        <v>51185</v>
      </c>
      <c r="CH32" s="24">
        <f t="shared" si="18"/>
        <v>69088</v>
      </c>
      <c r="CI32" s="24">
        <f t="shared" si="18"/>
        <v>22742</v>
      </c>
      <c r="CJ32" s="24">
        <f t="shared" si="18"/>
        <v>38014</v>
      </c>
      <c r="CK32" s="24">
        <f t="shared" si="18"/>
        <v>72644</v>
      </c>
      <c r="CL32" s="24">
        <f t="shared" si="18"/>
        <v>49590</v>
      </c>
      <c r="CM32" s="24">
        <f t="shared" si="18"/>
        <v>331053</v>
      </c>
      <c r="CN32" s="24">
        <f t="shared" si="18"/>
        <v>72464</v>
      </c>
      <c r="CO32" s="24">
        <f t="shared" si="18"/>
        <v>86985.600000000006</v>
      </c>
      <c r="CP32" s="24">
        <f t="shared" si="18"/>
        <v>340860</v>
      </c>
      <c r="CQ32" s="24">
        <f t="shared" si="18"/>
        <v>588472.19999999995</v>
      </c>
      <c r="CR32" s="24">
        <f t="shared" si="18"/>
        <v>68866.7</v>
      </c>
      <c r="CS32" s="24">
        <f t="shared" si="18"/>
        <v>13824</v>
      </c>
      <c r="CT32" s="24">
        <f t="shared" si="18"/>
        <v>40685.300000000003</v>
      </c>
      <c r="CU32" s="24">
        <f t="shared" si="18"/>
        <v>23000</v>
      </c>
      <c r="CV32" s="24">
        <f t="shared" si="18"/>
        <v>17325</v>
      </c>
      <c r="CW32" s="24">
        <f t="shared" si="18"/>
        <v>67469.600000000006</v>
      </c>
      <c r="CX32" s="24">
        <f t="shared" si="18"/>
        <v>61186.400000000001</v>
      </c>
      <c r="CY32" s="24">
        <f t="shared" si="18"/>
        <v>77040</v>
      </c>
      <c r="CZ32" s="24">
        <f t="shared" si="18"/>
        <v>50355</v>
      </c>
      <c r="DA32" s="24">
        <f t="shared" si="18"/>
        <v>55600</v>
      </c>
      <c r="DB32" s="24">
        <f t="shared" si="18"/>
        <v>112509.6</v>
      </c>
      <c r="DC32" s="24">
        <f t="shared" si="18"/>
        <v>43359</v>
      </c>
      <c r="DD32" s="24">
        <f t="shared" si="18"/>
        <v>57090</v>
      </c>
      <c r="DE32" s="24">
        <f t="shared" si="18"/>
        <v>55629.599999999999</v>
      </c>
      <c r="DF32" s="24">
        <f t="shared" si="18"/>
        <v>3808</v>
      </c>
      <c r="DG32" s="24">
        <f t="shared" si="18"/>
        <v>16498</v>
      </c>
      <c r="DH32" s="24">
        <f t="shared" si="18"/>
        <v>1980888</v>
      </c>
      <c r="DI32" s="24">
        <f t="shared" si="18"/>
        <v>36518.400000000001</v>
      </c>
      <c r="DJ32" s="24">
        <f t="shared" si="18"/>
        <v>237920</v>
      </c>
      <c r="DK32" s="24">
        <f t="shared" si="18"/>
        <v>219362</v>
      </c>
      <c r="DL32" s="24">
        <f t="shared" si="18"/>
        <v>56980.800000000003</v>
      </c>
      <c r="DM32" s="24">
        <f t="shared" si="18"/>
        <v>29870</v>
      </c>
      <c r="DN32" s="24">
        <f t="shared" si="18"/>
        <v>369358</v>
      </c>
      <c r="DO32" s="24">
        <f t="shared" si="18"/>
        <v>57744</v>
      </c>
      <c r="DP32" s="24">
        <f t="shared" si="18"/>
        <v>61374</v>
      </c>
      <c r="DQ32" s="24">
        <f t="shared" si="18"/>
        <v>223880.2</v>
      </c>
      <c r="DR32" s="24">
        <f t="shared" si="18"/>
        <v>23275</v>
      </c>
      <c r="DS32" s="24">
        <f t="shared" si="18"/>
        <v>0</v>
      </c>
      <c r="DT32" s="24">
        <f t="shared" si="18"/>
        <v>46562.400000000001</v>
      </c>
      <c r="DU32" s="24">
        <f t="shared" si="18"/>
        <v>23400</v>
      </c>
      <c r="DV32" s="24">
        <f t="shared" si="18"/>
        <v>8970</v>
      </c>
      <c r="DW32" s="24">
        <f t="shared" si="18"/>
        <v>62403.6</v>
      </c>
      <c r="DX32" s="24">
        <f t="shared" si="18"/>
        <v>15480</v>
      </c>
      <c r="DY32" s="24">
        <f t="shared" si="18"/>
        <v>17232.400000000001</v>
      </c>
      <c r="DZ32" s="24">
        <f t="shared" si="18"/>
        <v>9185</v>
      </c>
      <c r="EA32" s="24">
        <f t="shared" si="18"/>
        <v>84788</v>
      </c>
      <c r="EB32" s="24">
        <f t="shared" si="18"/>
        <v>133172</v>
      </c>
      <c r="EC32" s="24">
        <f t="shared" ref="EC32:GF32" si="19">+EC28+EC31</f>
        <v>66314</v>
      </c>
      <c r="ED32" s="24">
        <f t="shared" si="19"/>
        <v>70328</v>
      </c>
      <c r="EE32" s="24">
        <f t="shared" si="19"/>
        <v>61650</v>
      </c>
      <c r="EF32" s="24">
        <f t="shared" si="19"/>
        <v>62926.8</v>
      </c>
      <c r="EG32" s="24">
        <f t="shared" si="19"/>
        <v>21600</v>
      </c>
      <c r="EH32" s="24">
        <f t="shared" si="19"/>
        <v>43296</v>
      </c>
      <c r="EI32" s="24">
        <f t="shared" si="19"/>
        <v>18125</v>
      </c>
      <c r="EJ32" s="24">
        <f t="shared" si="19"/>
        <v>10560</v>
      </c>
      <c r="EK32" s="24">
        <f t="shared" si="19"/>
        <v>259026</v>
      </c>
      <c r="EL32" s="24">
        <f t="shared" si="19"/>
        <v>841413.3</v>
      </c>
      <c r="EM32" s="24">
        <f t="shared" si="19"/>
        <v>75545</v>
      </c>
      <c r="EN32" s="24">
        <f t="shared" si="19"/>
        <v>58316.800000000003</v>
      </c>
      <c r="EO32" s="24">
        <f t="shared" si="19"/>
        <v>28602</v>
      </c>
      <c r="EP32" s="24">
        <f t="shared" si="19"/>
        <v>40185.599999999999</v>
      </c>
      <c r="EQ32" s="24">
        <f t="shared" si="19"/>
        <v>26812.5</v>
      </c>
      <c r="ER32" s="24">
        <f t="shared" si="19"/>
        <v>30858</v>
      </c>
      <c r="ES32" s="24">
        <f t="shared" si="19"/>
        <v>117648</v>
      </c>
      <c r="ET32" s="24">
        <f t="shared" si="19"/>
        <v>68640</v>
      </c>
      <c r="EU32" s="24">
        <f t="shared" si="19"/>
        <v>40044</v>
      </c>
      <c r="EV32" s="24">
        <f t="shared" si="19"/>
        <v>22663</v>
      </c>
      <c r="EW32" s="24">
        <f t="shared" si="19"/>
        <v>12350</v>
      </c>
      <c r="EX32" s="24">
        <f t="shared" si="19"/>
        <v>0</v>
      </c>
      <c r="EY32" s="24">
        <f t="shared" si="19"/>
        <v>26299</v>
      </c>
      <c r="EZ32" s="24">
        <f t="shared" si="19"/>
        <v>19584</v>
      </c>
      <c r="FA32" s="24">
        <f t="shared" si="19"/>
        <v>16995</v>
      </c>
      <c r="FB32" s="24">
        <f t="shared" si="19"/>
        <v>30800</v>
      </c>
      <c r="FC32" s="24">
        <f t="shared" si="19"/>
        <v>97526.7</v>
      </c>
      <c r="FD32" s="24">
        <f t="shared" si="19"/>
        <v>65224</v>
      </c>
      <c r="FE32" s="24">
        <f t="shared" si="19"/>
        <v>248217</v>
      </c>
      <c r="FF32" s="24">
        <f t="shared" si="19"/>
        <v>96868.800000000003</v>
      </c>
      <c r="FG32" s="24">
        <f t="shared" si="19"/>
        <v>64540</v>
      </c>
      <c r="FH32" s="24">
        <f t="shared" si="19"/>
        <v>35109</v>
      </c>
      <c r="FI32" s="24">
        <f t="shared" si="19"/>
        <v>46719</v>
      </c>
      <c r="FJ32" s="24">
        <f t="shared" si="19"/>
        <v>69733</v>
      </c>
      <c r="FK32" s="24">
        <f t="shared" si="19"/>
        <v>114800</v>
      </c>
      <c r="FL32" s="24">
        <f t="shared" si="19"/>
        <v>121173</v>
      </c>
      <c r="FM32" s="24">
        <f t="shared" si="19"/>
        <v>197739</v>
      </c>
      <c r="FN32" s="24">
        <f t="shared" si="19"/>
        <v>322641</v>
      </c>
      <c r="FO32" s="24">
        <f t="shared" si="19"/>
        <v>98690</v>
      </c>
      <c r="FP32" s="24">
        <f t="shared" si="19"/>
        <v>399479</v>
      </c>
      <c r="FQ32" s="24">
        <f t="shared" si="19"/>
        <v>77080</v>
      </c>
      <c r="FR32" s="24">
        <f t="shared" si="19"/>
        <v>231054.6</v>
      </c>
      <c r="FS32" s="24">
        <f t="shared" si="19"/>
        <v>189028</v>
      </c>
      <c r="FT32" s="24">
        <f t="shared" si="19"/>
        <v>51185</v>
      </c>
      <c r="FU32" s="24">
        <f t="shared" si="19"/>
        <v>62622</v>
      </c>
      <c r="FV32" s="24">
        <f t="shared" si="19"/>
        <v>41706</v>
      </c>
      <c r="FW32" s="24">
        <f t="shared" si="19"/>
        <v>62884</v>
      </c>
      <c r="FX32" s="24">
        <f t="shared" si="19"/>
        <v>155694</v>
      </c>
      <c r="FY32" s="24">
        <f t="shared" si="19"/>
        <v>86112</v>
      </c>
      <c r="FZ32" s="24">
        <f t="shared" si="19"/>
        <v>36920</v>
      </c>
      <c r="GA32" s="24">
        <f t="shared" si="19"/>
        <v>172195.3</v>
      </c>
      <c r="GB32" s="24">
        <f t="shared" si="19"/>
        <v>0</v>
      </c>
      <c r="GC32" s="24">
        <f t="shared" si="19"/>
        <v>0</v>
      </c>
      <c r="GD32" s="24">
        <f>+GD28+GD31</f>
        <v>0</v>
      </c>
      <c r="GE32" s="24">
        <f t="shared" si="19"/>
        <v>0</v>
      </c>
      <c r="GF32" s="24">
        <f t="shared" si="19"/>
        <v>0</v>
      </c>
      <c r="GG32" s="24">
        <f>+GG28+GG31</f>
        <v>0</v>
      </c>
      <c r="GH32" s="19">
        <f t="shared" si="6"/>
        <v>32777562.900000006</v>
      </c>
      <c r="GI32" s="19"/>
      <c r="GJ32" s="77" t="s">
        <v>656</v>
      </c>
      <c r="GK32" s="119">
        <f>SUM(GK30:GK31)</f>
        <v>1234312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 t="shared" ref="E33:BP33" si="20">ROUND(E32*0.3787,2)</f>
        <v>66927.649999999994</v>
      </c>
      <c r="F33" s="24">
        <f t="shared" si="20"/>
        <v>307512.2</v>
      </c>
      <c r="G33" s="24">
        <f t="shared" si="20"/>
        <v>28032.13</v>
      </c>
      <c r="H33" s="24">
        <f t="shared" si="20"/>
        <v>272803.74</v>
      </c>
      <c r="I33" s="24">
        <f t="shared" si="20"/>
        <v>56141.52</v>
      </c>
      <c r="J33" s="24">
        <f t="shared" si="20"/>
        <v>25987.53</v>
      </c>
      <c r="K33" s="24">
        <f t="shared" si="20"/>
        <v>63450.62</v>
      </c>
      <c r="L33" s="24">
        <f t="shared" si="20"/>
        <v>32437.93</v>
      </c>
      <c r="M33" s="24">
        <f t="shared" si="20"/>
        <v>7687.61</v>
      </c>
      <c r="N33" s="24">
        <f t="shared" si="20"/>
        <v>19003.54</v>
      </c>
      <c r="O33" s="24">
        <f t="shared" si="20"/>
        <v>17599.36</v>
      </c>
      <c r="P33" s="24">
        <f t="shared" si="20"/>
        <v>680592.07</v>
      </c>
      <c r="Q33" s="24">
        <f t="shared" si="20"/>
        <v>180776.23</v>
      </c>
      <c r="R33" s="24">
        <f t="shared" si="20"/>
        <v>12708.41</v>
      </c>
      <c r="S33" s="24">
        <f t="shared" si="20"/>
        <v>124338.42</v>
      </c>
      <c r="T33" s="24">
        <f t="shared" si="20"/>
        <v>32492.46</v>
      </c>
      <c r="U33" s="24">
        <f t="shared" si="20"/>
        <v>56049.83</v>
      </c>
      <c r="V33" s="24">
        <f t="shared" si="20"/>
        <v>26643.82</v>
      </c>
      <c r="W33" s="24">
        <f t="shared" si="20"/>
        <v>7798.19</v>
      </c>
      <c r="X33" s="24">
        <f t="shared" si="20"/>
        <v>23498.34</v>
      </c>
      <c r="Y33" s="24">
        <f t="shared" si="20"/>
        <v>5070.79</v>
      </c>
      <c r="Z33" s="24">
        <f t="shared" si="20"/>
        <v>8588.92</v>
      </c>
      <c r="AA33" s="24">
        <f t="shared" si="20"/>
        <v>19054.29</v>
      </c>
      <c r="AB33" s="24">
        <f t="shared" si="20"/>
        <v>15948.38</v>
      </c>
      <c r="AC33" s="24">
        <f t="shared" si="20"/>
        <v>388621.94</v>
      </c>
      <c r="AD33" s="24">
        <f t="shared" si="20"/>
        <v>392186.26</v>
      </c>
      <c r="AE33" s="24">
        <f t="shared" si="20"/>
        <v>25153.25</v>
      </c>
      <c r="AF33" s="24">
        <f t="shared" si="20"/>
        <v>16365.9</v>
      </c>
      <c r="AG33" s="24">
        <f t="shared" si="20"/>
        <v>26781.66</v>
      </c>
      <c r="AH33" s="24">
        <f t="shared" si="20"/>
        <v>24376.16</v>
      </c>
      <c r="AI33" s="24">
        <f t="shared" si="20"/>
        <v>87924.67</v>
      </c>
      <c r="AJ33" s="24">
        <f t="shared" si="20"/>
        <v>30163.83</v>
      </c>
      <c r="AK33" s="24">
        <f t="shared" si="20"/>
        <v>6135.28</v>
      </c>
      <c r="AL33" s="24">
        <f t="shared" si="20"/>
        <v>6690.11</v>
      </c>
      <c r="AM33" s="24">
        <f t="shared" si="20"/>
        <v>24500.07</v>
      </c>
      <c r="AN33" s="24">
        <f t="shared" si="20"/>
        <v>15572.9</v>
      </c>
      <c r="AO33" s="24">
        <f t="shared" si="20"/>
        <v>11854.07</v>
      </c>
      <c r="AP33" s="24">
        <f t="shared" si="20"/>
        <v>18715.349999999999</v>
      </c>
      <c r="AQ33" s="24">
        <f t="shared" si="20"/>
        <v>120308.45</v>
      </c>
      <c r="AR33" s="24">
        <f t="shared" si="20"/>
        <v>573994.98</v>
      </c>
      <c r="AS33" s="24">
        <f t="shared" si="20"/>
        <v>26554.29</v>
      </c>
      <c r="AT33" s="24">
        <f t="shared" si="20"/>
        <v>262212.15000000002</v>
      </c>
      <c r="AU33" s="24">
        <f t="shared" si="20"/>
        <v>120821.96</v>
      </c>
      <c r="AV33" s="24">
        <f t="shared" si="20"/>
        <v>99264.47</v>
      </c>
      <c r="AW33" s="24">
        <f t="shared" si="20"/>
        <v>97168.21</v>
      </c>
      <c r="AX33" s="24">
        <f t="shared" si="20"/>
        <v>30478.84</v>
      </c>
      <c r="AY33" s="24">
        <f t="shared" si="20"/>
        <v>8148.11</v>
      </c>
      <c r="AZ33" s="24">
        <f t="shared" si="20"/>
        <v>6532.58</v>
      </c>
      <c r="BA33" s="24">
        <f t="shared" si="20"/>
        <v>31609.9</v>
      </c>
      <c r="BB33" s="24">
        <f t="shared" si="20"/>
        <v>90643.13</v>
      </c>
      <c r="BC33" s="24">
        <f t="shared" si="20"/>
        <v>212520.46</v>
      </c>
      <c r="BD33" s="24">
        <f t="shared" si="20"/>
        <v>173734.23</v>
      </c>
      <c r="BE33" s="24">
        <f t="shared" si="20"/>
        <v>361837.25</v>
      </c>
      <c r="BF33" s="24">
        <f t="shared" si="20"/>
        <v>25811.279999999999</v>
      </c>
      <c r="BG33" s="24">
        <f t="shared" si="20"/>
        <v>37428.81</v>
      </c>
      <c r="BH33" s="24">
        <f t="shared" si="20"/>
        <v>488846.41</v>
      </c>
      <c r="BI33" s="24">
        <f t="shared" si="20"/>
        <v>76235.34</v>
      </c>
      <c r="BJ33" s="24">
        <f t="shared" si="20"/>
        <v>31880.48</v>
      </c>
      <c r="BK33" s="24">
        <f t="shared" si="20"/>
        <v>73384.11</v>
      </c>
      <c r="BL33" s="24">
        <f t="shared" si="20"/>
        <v>153197.4</v>
      </c>
      <c r="BM33" s="24">
        <f t="shared" si="20"/>
        <v>186590.79</v>
      </c>
      <c r="BN33" s="24">
        <f t="shared" si="20"/>
        <v>12422.12</v>
      </c>
      <c r="BO33" s="24">
        <f t="shared" si="20"/>
        <v>52829.79</v>
      </c>
      <c r="BP33" s="24">
        <f t="shared" si="20"/>
        <v>68161.460000000006</v>
      </c>
      <c r="BQ33" s="24">
        <f t="shared" ref="BQ33:EB33" si="21">ROUND(BQ32*0.3787,2)</f>
        <v>72135.759999999995</v>
      </c>
      <c r="BR33" s="24">
        <f t="shared" si="21"/>
        <v>16288.57</v>
      </c>
      <c r="BS33" s="24">
        <f t="shared" si="21"/>
        <v>95071.57</v>
      </c>
      <c r="BT33" s="24">
        <f t="shared" si="21"/>
        <v>97502.37</v>
      </c>
      <c r="BU33" s="24">
        <f t="shared" si="21"/>
        <v>15360.15</v>
      </c>
      <c r="BV33" s="24">
        <f t="shared" si="21"/>
        <v>19393.98</v>
      </c>
      <c r="BW33" s="24">
        <f t="shared" si="21"/>
        <v>11395.31</v>
      </c>
      <c r="BX33" s="24">
        <f t="shared" si="21"/>
        <v>47217.83</v>
      </c>
      <c r="BY33" s="24">
        <f t="shared" si="21"/>
        <v>54979.29</v>
      </c>
      <c r="BZ33" s="24">
        <f t="shared" si="21"/>
        <v>2371.42</v>
      </c>
      <c r="CA33" s="24">
        <f t="shared" si="21"/>
        <v>32651.14</v>
      </c>
      <c r="CB33" s="24">
        <f t="shared" si="21"/>
        <v>0</v>
      </c>
      <c r="CC33" s="24">
        <f t="shared" si="21"/>
        <v>12935.79</v>
      </c>
      <c r="CD33" s="24">
        <f t="shared" si="21"/>
        <v>1002125.41</v>
      </c>
      <c r="CE33" s="24">
        <f t="shared" si="21"/>
        <v>25259.29</v>
      </c>
      <c r="CF33" s="24">
        <f t="shared" si="21"/>
        <v>1726.87</v>
      </c>
      <c r="CG33" s="24">
        <f t="shared" si="21"/>
        <v>19383.759999999998</v>
      </c>
      <c r="CH33" s="24">
        <f t="shared" si="21"/>
        <v>26163.63</v>
      </c>
      <c r="CI33" s="24">
        <f t="shared" si="21"/>
        <v>8612.4</v>
      </c>
      <c r="CJ33" s="24">
        <f t="shared" si="21"/>
        <v>14395.9</v>
      </c>
      <c r="CK33" s="24">
        <f t="shared" si="21"/>
        <v>27510.28</v>
      </c>
      <c r="CL33" s="24">
        <f t="shared" si="21"/>
        <v>18779.73</v>
      </c>
      <c r="CM33" s="24">
        <f t="shared" si="21"/>
        <v>125369.77</v>
      </c>
      <c r="CN33" s="24">
        <f t="shared" si="21"/>
        <v>27442.12</v>
      </c>
      <c r="CO33" s="24">
        <f t="shared" si="21"/>
        <v>32941.449999999997</v>
      </c>
      <c r="CP33" s="24">
        <f t="shared" si="21"/>
        <v>129083.68</v>
      </c>
      <c r="CQ33" s="24">
        <f t="shared" si="21"/>
        <v>222854.42</v>
      </c>
      <c r="CR33" s="24">
        <f t="shared" si="21"/>
        <v>26079.82</v>
      </c>
      <c r="CS33" s="24">
        <f t="shared" si="21"/>
        <v>5235.1499999999996</v>
      </c>
      <c r="CT33" s="24">
        <f t="shared" si="21"/>
        <v>15407.52</v>
      </c>
      <c r="CU33" s="24">
        <f t="shared" si="21"/>
        <v>8710.1</v>
      </c>
      <c r="CV33" s="24">
        <f t="shared" si="21"/>
        <v>6560.98</v>
      </c>
      <c r="CW33" s="24">
        <f t="shared" si="21"/>
        <v>25550.74</v>
      </c>
      <c r="CX33" s="24">
        <f t="shared" si="21"/>
        <v>23171.29</v>
      </c>
      <c r="CY33" s="24">
        <f t="shared" si="21"/>
        <v>29175.05</v>
      </c>
      <c r="CZ33" s="24">
        <f t="shared" si="21"/>
        <v>19069.439999999999</v>
      </c>
      <c r="DA33" s="24">
        <f t="shared" si="21"/>
        <v>21055.72</v>
      </c>
      <c r="DB33" s="24">
        <f t="shared" si="21"/>
        <v>42607.39</v>
      </c>
      <c r="DC33" s="24">
        <f t="shared" si="21"/>
        <v>16420.05</v>
      </c>
      <c r="DD33" s="24">
        <f t="shared" si="21"/>
        <v>21619.98</v>
      </c>
      <c r="DE33" s="24">
        <f t="shared" si="21"/>
        <v>21066.93</v>
      </c>
      <c r="DF33" s="24">
        <f t="shared" si="21"/>
        <v>1442.09</v>
      </c>
      <c r="DG33" s="24">
        <f t="shared" si="21"/>
        <v>6247.79</v>
      </c>
      <c r="DH33" s="24">
        <f t="shared" si="21"/>
        <v>750162.29</v>
      </c>
      <c r="DI33" s="24">
        <f t="shared" si="21"/>
        <v>13829.52</v>
      </c>
      <c r="DJ33" s="24">
        <f t="shared" si="21"/>
        <v>90100.3</v>
      </c>
      <c r="DK33" s="24">
        <f t="shared" si="21"/>
        <v>83072.39</v>
      </c>
      <c r="DL33" s="24">
        <f t="shared" si="21"/>
        <v>21578.63</v>
      </c>
      <c r="DM33" s="24">
        <f t="shared" si="21"/>
        <v>11311.77</v>
      </c>
      <c r="DN33" s="24">
        <f t="shared" si="21"/>
        <v>139875.87</v>
      </c>
      <c r="DO33" s="24">
        <f t="shared" si="21"/>
        <v>21867.65</v>
      </c>
      <c r="DP33" s="24">
        <f t="shared" si="21"/>
        <v>23242.33</v>
      </c>
      <c r="DQ33" s="24">
        <f t="shared" si="21"/>
        <v>84783.43</v>
      </c>
      <c r="DR33" s="24">
        <f t="shared" si="21"/>
        <v>8814.24</v>
      </c>
      <c r="DS33" s="24">
        <f t="shared" si="21"/>
        <v>0</v>
      </c>
      <c r="DT33" s="24">
        <f t="shared" si="21"/>
        <v>17633.18</v>
      </c>
      <c r="DU33" s="24">
        <f t="shared" si="21"/>
        <v>8861.58</v>
      </c>
      <c r="DV33" s="24">
        <f t="shared" si="21"/>
        <v>3396.94</v>
      </c>
      <c r="DW33" s="24">
        <f t="shared" si="21"/>
        <v>23632.240000000002</v>
      </c>
      <c r="DX33" s="24">
        <f t="shared" si="21"/>
        <v>5862.28</v>
      </c>
      <c r="DY33" s="24">
        <f t="shared" si="21"/>
        <v>6525.91</v>
      </c>
      <c r="DZ33" s="24">
        <f t="shared" si="21"/>
        <v>3478.36</v>
      </c>
      <c r="EA33" s="24">
        <f t="shared" si="21"/>
        <v>32109.22</v>
      </c>
      <c r="EB33" s="24">
        <f t="shared" si="21"/>
        <v>50432.24</v>
      </c>
      <c r="EC33" s="24">
        <f t="shared" ref="EC33:GF33" si="22">ROUND(EC32*0.3787,2)</f>
        <v>25113.11</v>
      </c>
      <c r="ED33" s="24">
        <f t="shared" si="22"/>
        <v>26633.21</v>
      </c>
      <c r="EE33" s="24">
        <f t="shared" si="22"/>
        <v>23346.86</v>
      </c>
      <c r="EF33" s="24">
        <f t="shared" si="22"/>
        <v>23830.38</v>
      </c>
      <c r="EG33" s="24">
        <f t="shared" si="22"/>
        <v>8179.92</v>
      </c>
      <c r="EH33" s="24">
        <f t="shared" si="22"/>
        <v>16396.2</v>
      </c>
      <c r="EI33" s="24">
        <f t="shared" si="22"/>
        <v>6863.94</v>
      </c>
      <c r="EJ33" s="24">
        <f t="shared" si="22"/>
        <v>3999.07</v>
      </c>
      <c r="EK33" s="24">
        <f t="shared" si="22"/>
        <v>98093.15</v>
      </c>
      <c r="EL33" s="24">
        <f t="shared" si="22"/>
        <v>318643.21999999997</v>
      </c>
      <c r="EM33" s="24">
        <f t="shared" si="22"/>
        <v>28608.89</v>
      </c>
      <c r="EN33" s="24">
        <f t="shared" si="22"/>
        <v>22084.57</v>
      </c>
      <c r="EO33" s="24">
        <f t="shared" si="22"/>
        <v>10831.58</v>
      </c>
      <c r="EP33" s="24">
        <f t="shared" si="22"/>
        <v>15218.29</v>
      </c>
      <c r="EQ33" s="24">
        <f t="shared" si="22"/>
        <v>10153.89</v>
      </c>
      <c r="ER33" s="24">
        <f t="shared" si="22"/>
        <v>11685.92</v>
      </c>
      <c r="ES33" s="24">
        <f t="shared" si="22"/>
        <v>44553.3</v>
      </c>
      <c r="ET33" s="24">
        <f t="shared" si="22"/>
        <v>25993.97</v>
      </c>
      <c r="EU33" s="24">
        <f t="shared" si="22"/>
        <v>15164.66</v>
      </c>
      <c r="EV33" s="24">
        <f t="shared" si="22"/>
        <v>8582.48</v>
      </c>
      <c r="EW33" s="24">
        <f t="shared" si="22"/>
        <v>4676.95</v>
      </c>
      <c r="EX33" s="24">
        <f t="shared" si="22"/>
        <v>0</v>
      </c>
      <c r="EY33" s="24">
        <f t="shared" si="22"/>
        <v>9959.43</v>
      </c>
      <c r="EZ33" s="24">
        <f t="shared" si="22"/>
        <v>7416.46</v>
      </c>
      <c r="FA33" s="24">
        <f t="shared" si="22"/>
        <v>6436.01</v>
      </c>
      <c r="FB33" s="24">
        <f t="shared" si="22"/>
        <v>11663.96</v>
      </c>
      <c r="FC33" s="24">
        <f t="shared" si="22"/>
        <v>36933.360000000001</v>
      </c>
      <c r="FD33" s="24">
        <f t="shared" si="22"/>
        <v>24700.33</v>
      </c>
      <c r="FE33" s="24">
        <f t="shared" si="22"/>
        <v>93999.78</v>
      </c>
      <c r="FF33" s="24">
        <f t="shared" si="22"/>
        <v>36684.21</v>
      </c>
      <c r="FG33" s="24">
        <f t="shared" si="22"/>
        <v>24441.3</v>
      </c>
      <c r="FH33" s="24">
        <f t="shared" si="22"/>
        <v>13295.78</v>
      </c>
      <c r="FI33" s="24">
        <f t="shared" si="22"/>
        <v>17692.490000000002</v>
      </c>
      <c r="FJ33" s="24">
        <f t="shared" si="22"/>
        <v>26407.89</v>
      </c>
      <c r="FK33" s="24">
        <f t="shared" si="22"/>
        <v>43474.76</v>
      </c>
      <c r="FL33" s="24">
        <f t="shared" si="22"/>
        <v>45888.22</v>
      </c>
      <c r="FM33" s="24">
        <f t="shared" si="22"/>
        <v>74883.759999999995</v>
      </c>
      <c r="FN33" s="24">
        <f t="shared" si="22"/>
        <v>122184.15</v>
      </c>
      <c r="FO33" s="24">
        <f t="shared" si="22"/>
        <v>37373.9</v>
      </c>
      <c r="FP33" s="24">
        <f t="shared" si="22"/>
        <v>151282.70000000001</v>
      </c>
      <c r="FQ33" s="24">
        <f t="shared" si="22"/>
        <v>29190.2</v>
      </c>
      <c r="FR33" s="24">
        <f t="shared" si="22"/>
        <v>87500.38</v>
      </c>
      <c r="FS33" s="24">
        <f t="shared" si="22"/>
        <v>71584.899999999994</v>
      </c>
      <c r="FT33" s="24">
        <f t="shared" si="22"/>
        <v>19383.759999999998</v>
      </c>
      <c r="FU33" s="24">
        <f t="shared" si="22"/>
        <v>23714.95</v>
      </c>
      <c r="FV33" s="24">
        <f t="shared" si="22"/>
        <v>15794.06</v>
      </c>
      <c r="FW33" s="24">
        <f t="shared" si="22"/>
        <v>23814.17</v>
      </c>
      <c r="FX33" s="24">
        <f t="shared" si="22"/>
        <v>58961.32</v>
      </c>
      <c r="FY33" s="24">
        <f t="shared" si="22"/>
        <v>32610.61</v>
      </c>
      <c r="FZ33" s="24">
        <f t="shared" si="22"/>
        <v>13981.6</v>
      </c>
      <c r="GA33" s="24">
        <f t="shared" si="22"/>
        <v>65210.36</v>
      </c>
      <c r="GB33" s="24">
        <f t="shared" si="22"/>
        <v>0</v>
      </c>
      <c r="GC33" s="24">
        <f t="shared" si="22"/>
        <v>0</v>
      </c>
      <c r="GD33" s="24">
        <f>ROUND(GD32*0.3787,2)</f>
        <v>0</v>
      </c>
      <c r="GE33" s="24">
        <f t="shared" si="22"/>
        <v>0</v>
      </c>
      <c r="GF33" s="24">
        <f t="shared" si="22"/>
        <v>0</v>
      </c>
      <c r="GG33" s="24">
        <f>ROUND(GG32*0.3787,2)</f>
        <v>0</v>
      </c>
      <c r="GH33" s="19">
        <f t="shared" si="6"/>
        <v>12412863.090000005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 t="shared" ref="E34:BP34" si="23">+E27-E33</f>
        <v>1920755.4400000002</v>
      </c>
      <c r="F34" s="24">
        <f t="shared" si="23"/>
        <v>8647528.3500000015</v>
      </c>
      <c r="G34" s="24">
        <f t="shared" si="23"/>
        <v>1659189.34</v>
      </c>
      <c r="H34" s="24">
        <f t="shared" si="23"/>
        <v>6613926.2799999993</v>
      </c>
      <c r="I34" s="24">
        <f t="shared" si="23"/>
        <v>416154.76999999996</v>
      </c>
      <c r="J34" s="24">
        <f t="shared" si="23"/>
        <v>262963.38</v>
      </c>
      <c r="K34" s="24">
        <f t="shared" si="23"/>
        <v>2969187.61</v>
      </c>
      <c r="L34" s="24">
        <f t="shared" si="23"/>
        <v>427048.27</v>
      </c>
      <c r="M34" s="24">
        <f t="shared" si="23"/>
        <v>146473.67000000001</v>
      </c>
      <c r="N34" s="24">
        <f t="shared" si="23"/>
        <v>655007.46</v>
      </c>
      <c r="O34" s="24">
        <f t="shared" si="23"/>
        <v>731122.55</v>
      </c>
      <c r="P34" s="24">
        <f t="shared" si="23"/>
        <v>22129967.969999999</v>
      </c>
      <c r="Q34" s="24">
        <f t="shared" si="23"/>
        <v>5698701.7699999996</v>
      </c>
      <c r="R34" s="24">
        <f t="shared" si="23"/>
        <v>56646.569999999992</v>
      </c>
      <c r="S34" s="24">
        <f t="shared" si="23"/>
        <v>9432767.9900000002</v>
      </c>
      <c r="T34" s="24">
        <f t="shared" si="23"/>
        <v>214867.26</v>
      </c>
      <c r="U34" s="24">
        <f t="shared" si="23"/>
        <v>703523.47000000009</v>
      </c>
      <c r="V34" s="24">
        <f t="shared" si="23"/>
        <v>65087.250000000007</v>
      </c>
      <c r="W34" s="24">
        <f t="shared" si="23"/>
        <v>22662.420000000002</v>
      </c>
      <c r="X34" s="24">
        <f t="shared" si="23"/>
        <v>93617.600000000006</v>
      </c>
      <c r="Y34" s="24">
        <f t="shared" si="23"/>
        <v>20497.12</v>
      </c>
      <c r="Z34" s="24">
        <f t="shared" si="23"/>
        <v>26470.53</v>
      </c>
      <c r="AA34" s="24">
        <f t="shared" si="23"/>
        <v>98681.68</v>
      </c>
      <c r="AB34" s="24">
        <f t="shared" si="23"/>
        <v>87680.69</v>
      </c>
      <c r="AC34" s="24">
        <f t="shared" si="23"/>
        <v>7838882.2799999993</v>
      </c>
      <c r="AD34" s="24">
        <f t="shared" si="23"/>
        <v>12770196.74</v>
      </c>
      <c r="AE34" s="24">
        <f t="shared" si="23"/>
        <v>309081.67</v>
      </c>
      <c r="AF34" s="24">
        <f t="shared" si="23"/>
        <v>253051.19999999998</v>
      </c>
      <c r="AG34" s="24">
        <f t="shared" si="23"/>
        <v>144857.85999999999</v>
      </c>
      <c r="AH34" s="24">
        <f t="shared" si="23"/>
        <v>57393.59</v>
      </c>
      <c r="AI34" s="24">
        <f t="shared" si="23"/>
        <v>637451.72</v>
      </c>
      <c r="AJ34" s="24">
        <f t="shared" si="23"/>
        <v>253359.78999999998</v>
      </c>
      <c r="AK34" s="24">
        <f t="shared" si="23"/>
        <v>102576.17</v>
      </c>
      <c r="AL34" s="24">
        <f t="shared" si="23"/>
        <v>94558.5</v>
      </c>
      <c r="AM34" s="24">
        <f t="shared" si="23"/>
        <v>92881.97</v>
      </c>
      <c r="AN34" s="24">
        <f t="shared" si="23"/>
        <v>149589.38</v>
      </c>
      <c r="AO34" s="24">
        <f t="shared" si="23"/>
        <v>86411.76999999999</v>
      </c>
      <c r="AP34" s="24">
        <f t="shared" si="23"/>
        <v>130367.94</v>
      </c>
      <c r="AQ34" s="24">
        <f t="shared" si="23"/>
        <v>749982.3600000001</v>
      </c>
      <c r="AR34" s="24">
        <f t="shared" si="23"/>
        <v>23831096.23</v>
      </c>
      <c r="AS34" s="24">
        <f t="shared" si="23"/>
        <v>162532.24</v>
      </c>
      <c r="AT34" s="24">
        <f t="shared" si="23"/>
        <v>18400609.720000003</v>
      </c>
      <c r="AU34" s="24">
        <f t="shared" si="23"/>
        <v>1780239.95</v>
      </c>
      <c r="AV34" s="24">
        <f t="shared" si="23"/>
        <v>944757.53</v>
      </c>
      <c r="AW34" s="24">
        <f t="shared" si="23"/>
        <v>-11554.210000000006</v>
      </c>
      <c r="AX34" s="24">
        <f t="shared" si="23"/>
        <v>218455.74</v>
      </c>
      <c r="AY34" s="24">
        <f t="shared" si="23"/>
        <v>97484.89</v>
      </c>
      <c r="AZ34" s="24">
        <f t="shared" si="23"/>
        <v>52723.11</v>
      </c>
      <c r="BA34" s="24">
        <f t="shared" si="23"/>
        <v>311320.39999999997</v>
      </c>
      <c r="BB34" s="24">
        <f t="shared" si="23"/>
        <v>3096513.44</v>
      </c>
      <c r="BC34" s="24">
        <f t="shared" si="23"/>
        <v>3398351.54</v>
      </c>
      <c r="BD34" s="24">
        <f t="shared" si="23"/>
        <v>3673400.79</v>
      </c>
      <c r="BE34" s="24">
        <f t="shared" si="23"/>
        <v>4183365.5700000003</v>
      </c>
      <c r="BF34" s="24">
        <f t="shared" si="23"/>
        <v>300578.78000000003</v>
      </c>
      <c r="BG34" s="24">
        <f t="shared" si="23"/>
        <v>463984.16</v>
      </c>
      <c r="BH34" s="24">
        <f t="shared" si="23"/>
        <v>6995543.3999999994</v>
      </c>
      <c r="BI34" s="24">
        <f t="shared" si="23"/>
        <v>531025.92000000004</v>
      </c>
      <c r="BJ34" s="24">
        <f t="shared" si="23"/>
        <v>348905.04000000004</v>
      </c>
      <c r="BK34" s="24">
        <f t="shared" si="23"/>
        <v>239140.29000000004</v>
      </c>
      <c r="BL34" s="24">
        <f t="shared" si="23"/>
        <v>2152695.0900000003</v>
      </c>
      <c r="BM34" s="24">
        <f t="shared" si="23"/>
        <v>3817412.21</v>
      </c>
      <c r="BN34" s="24">
        <f t="shared" si="23"/>
        <v>109413.64</v>
      </c>
      <c r="BO34" s="24">
        <f t="shared" si="23"/>
        <v>190567.97</v>
      </c>
      <c r="BP34" s="24">
        <f t="shared" si="23"/>
        <v>562519.47000000009</v>
      </c>
      <c r="BQ34" s="24">
        <f t="shared" ref="BQ34:EB34" si="24">+BQ27-BQ33</f>
        <v>588470.41</v>
      </c>
      <c r="BR34" s="24">
        <f t="shared" si="24"/>
        <v>177307.71</v>
      </c>
      <c r="BS34" s="24">
        <f t="shared" si="24"/>
        <v>1595717.99</v>
      </c>
      <c r="BT34" s="24">
        <f t="shared" si="24"/>
        <v>2099883.63</v>
      </c>
      <c r="BU34" s="24">
        <f t="shared" si="24"/>
        <v>259294.50000000003</v>
      </c>
      <c r="BV34" s="24">
        <f t="shared" si="24"/>
        <v>197738.56999999998</v>
      </c>
      <c r="BW34" s="24">
        <f t="shared" si="24"/>
        <v>200410.43</v>
      </c>
      <c r="BX34" s="24">
        <f t="shared" si="24"/>
        <v>554537.59000000008</v>
      </c>
      <c r="BY34" s="24">
        <f t="shared" si="24"/>
        <v>448538.88</v>
      </c>
      <c r="BZ34" s="24">
        <f t="shared" si="24"/>
        <v>1339.2799999999997</v>
      </c>
      <c r="CA34" s="24">
        <f t="shared" si="24"/>
        <v>211971.31</v>
      </c>
      <c r="CB34" s="24">
        <f t="shared" si="24"/>
        <v>0</v>
      </c>
      <c r="CC34" s="24">
        <f t="shared" si="24"/>
        <v>-2252.5400000000009</v>
      </c>
      <c r="CD34" s="24">
        <f t="shared" si="24"/>
        <v>22812568.59</v>
      </c>
      <c r="CE34" s="24">
        <f t="shared" si="24"/>
        <v>29258.47</v>
      </c>
      <c r="CF34" s="24">
        <f t="shared" si="24"/>
        <v>36059.149999999994</v>
      </c>
      <c r="CG34" s="24">
        <f t="shared" si="24"/>
        <v>162772.9</v>
      </c>
      <c r="CH34" s="24">
        <f t="shared" si="24"/>
        <v>64399.67</v>
      </c>
      <c r="CI34" s="24">
        <f t="shared" si="24"/>
        <v>63342.27</v>
      </c>
      <c r="CJ34" s="24">
        <f t="shared" si="24"/>
        <v>22684.1</v>
      </c>
      <c r="CK34" s="24">
        <f t="shared" si="24"/>
        <v>198777.31</v>
      </c>
      <c r="CL34" s="24">
        <f t="shared" si="24"/>
        <v>326499.43</v>
      </c>
      <c r="CM34" s="24">
        <f t="shared" si="24"/>
        <v>1411760.1199999999</v>
      </c>
      <c r="CN34" s="24">
        <f t="shared" si="24"/>
        <v>503525.25</v>
      </c>
      <c r="CO34" s="24">
        <f t="shared" si="24"/>
        <v>510210.31</v>
      </c>
      <c r="CP34" s="24">
        <f t="shared" si="24"/>
        <v>7539824.6600000001</v>
      </c>
      <c r="CQ34" s="24">
        <f t="shared" si="24"/>
        <v>4295308.58</v>
      </c>
      <c r="CR34" s="24">
        <f t="shared" si="24"/>
        <v>256775.02999999997</v>
      </c>
      <c r="CS34" s="24">
        <f t="shared" si="24"/>
        <v>182432.49000000002</v>
      </c>
      <c r="CT34" s="24">
        <f t="shared" si="24"/>
        <v>150993.94</v>
      </c>
      <c r="CU34" s="24">
        <f t="shared" si="24"/>
        <v>130757.9</v>
      </c>
      <c r="CV34" s="24">
        <f t="shared" si="24"/>
        <v>65067.8</v>
      </c>
      <c r="CW34" s="24">
        <f t="shared" si="24"/>
        <v>25891.569999999996</v>
      </c>
      <c r="CX34" s="24">
        <f t="shared" si="24"/>
        <v>34427.43</v>
      </c>
      <c r="CY34" s="24">
        <f t="shared" si="24"/>
        <v>80098.06</v>
      </c>
      <c r="CZ34" s="24">
        <f t="shared" si="24"/>
        <v>120662.37</v>
      </c>
      <c r="DA34" s="24">
        <f t="shared" si="24"/>
        <v>38188.78</v>
      </c>
      <c r="DB34" s="24">
        <f t="shared" si="24"/>
        <v>476265.25</v>
      </c>
      <c r="DC34" s="24">
        <f t="shared" si="24"/>
        <v>100601.47</v>
      </c>
      <c r="DD34" s="24">
        <f t="shared" si="24"/>
        <v>99941.33</v>
      </c>
      <c r="DE34" s="24">
        <f t="shared" si="24"/>
        <v>53395.29</v>
      </c>
      <c r="DF34" s="24">
        <f t="shared" si="24"/>
        <v>12178.11</v>
      </c>
      <c r="DG34" s="24">
        <f t="shared" si="24"/>
        <v>82184.800000000003</v>
      </c>
      <c r="DH34" s="24">
        <f t="shared" si="24"/>
        <v>6603394.6399999997</v>
      </c>
      <c r="DI34" s="24">
        <f t="shared" si="24"/>
        <v>-991.04000000000087</v>
      </c>
      <c r="DJ34" s="24">
        <f t="shared" si="24"/>
        <v>587432.8899999999</v>
      </c>
      <c r="DK34" s="24">
        <f t="shared" si="24"/>
        <v>692847.11</v>
      </c>
      <c r="DL34" s="24">
        <f t="shared" si="24"/>
        <v>173010.41999999998</v>
      </c>
      <c r="DM34" s="24">
        <f t="shared" si="24"/>
        <v>128444.56999999999</v>
      </c>
      <c r="DN34" s="24">
        <f t="shared" si="24"/>
        <v>1361197.96</v>
      </c>
      <c r="DO34" s="24">
        <f t="shared" si="24"/>
        <v>191188.4</v>
      </c>
      <c r="DP34" s="24">
        <f t="shared" si="24"/>
        <v>443373.51</v>
      </c>
      <c r="DQ34" s="24">
        <f t="shared" si="24"/>
        <v>811712.89999999991</v>
      </c>
      <c r="DR34" s="24">
        <f t="shared" si="24"/>
        <v>89341.76999999999</v>
      </c>
      <c r="DS34" s="24">
        <f t="shared" si="24"/>
        <v>0</v>
      </c>
      <c r="DT34" s="24">
        <f t="shared" si="24"/>
        <v>206627.66</v>
      </c>
      <c r="DU34" s="24">
        <f t="shared" si="24"/>
        <v>181166.83000000002</v>
      </c>
      <c r="DV34" s="24">
        <f t="shared" si="24"/>
        <v>24703.15</v>
      </c>
      <c r="DW34" s="24">
        <f t="shared" si="24"/>
        <v>75671.7</v>
      </c>
      <c r="DX34" s="24">
        <f t="shared" si="24"/>
        <v>85835.24</v>
      </c>
      <c r="DY34" s="24">
        <f t="shared" si="24"/>
        <v>47563.31</v>
      </c>
      <c r="DZ34" s="24">
        <f t="shared" si="24"/>
        <v>26550.13</v>
      </c>
      <c r="EA34" s="24">
        <f t="shared" si="24"/>
        <v>159258.51</v>
      </c>
      <c r="EB34" s="24">
        <f t="shared" si="24"/>
        <v>580897.46</v>
      </c>
      <c r="EC34" s="24">
        <f t="shared" ref="EC34:GF34" si="25">+EC27-EC33</f>
        <v>183072.19</v>
      </c>
      <c r="ED34" s="24">
        <f t="shared" si="25"/>
        <v>193592.64</v>
      </c>
      <c r="EE34" s="24">
        <f t="shared" si="25"/>
        <v>96584.89</v>
      </c>
      <c r="EF34" s="24">
        <f t="shared" si="25"/>
        <v>897459.86</v>
      </c>
      <c r="EG34" s="24">
        <f t="shared" si="25"/>
        <v>41614.04</v>
      </c>
      <c r="EH34" s="24">
        <f t="shared" si="25"/>
        <v>177240.40999999997</v>
      </c>
      <c r="EI34" s="24">
        <f t="shared" si="25"/>
        <v>125553.69</v>
      </c>
      <c r="EJ34" s="24">
        <f t="shared" si="25"/>
        <v>59234.53</v>
      </c>
      <c r="EK34" s="24">
        <f t="shared" si="25"/>
        <v>1990434.85</v>
      </c>
      <c r="EL34" s="24">
        <f t="shared" si="25"/>
        <v>2005990.82</v>
      </c>
      <c r="EM34" s="24">
        <f t="shared" si="25"/>
        <v>179227.77000000002</v>
      </c>
      <c r="EN34" s="24">
        <f t="shared" si="25"/>
        <v>178153.05</v>
      </c>
      <c r="EO34" s="24">
        <f t="shared" si="25"/>
        <v>127838.62999999999</v>
      </c>
      <c r="EP34" s="24">
        <f t="shared" si="25"/>
        <v>174420.03999999998</v>
      </c>
      <c r="EQ34" s="24">
        <f t="shared" si="25"/>
        <v>111802.61</v>
      </c>
      <c r="ER34" s="24">
        <f t="shared" si="25"/>
        <v>156436.31</v>
      </c>
      <c r="ES34" s="24">
        <f t="shared" si="25"/>
        <v>841791.8899999999</v>
      </c>
      <c r="ET34" s="24">
        <f t="shared" si="25"/>
        <v>336431.49</v>
      </c>
      <c r="EU34" s="24">
        <f t="shared" si="25"/>
        <v>91773.47</v>
      </c>
      <c r="EV34" s="24">
        <f t="shared" si="25"/>
        <v>185084.36</v>
      </c>
      <c r="EW34" s="24">
        <f t="shared" si="25"/>
        <v>147374.47</v>
      </c>
      <c r="EX34" s="24">
        <f t="shared" si="25"/>
        <v>0</v>
      </c>
      <c r="EY34" s="24">
        <f t="shared" si="25"/>
        <v>166428.68</v>
      </c>
      <c r="EZ34" s="24">
        <f t="shared" si="25"/>
        <v>81150.659999999989</v>
      </c>
      <c r="FA34" s="24">
        <f t="shared" si="25"/>
        <v>28515.21</v>
      </c>
      <c r="FB34" s="24">
        <f t="shared" si="25"/>
        <v>55278.98</v>
      </c>
      <c r="FC34" s="24">
        <f t="shared" si="25"/>
        <v>1039227.64</v>
      </c>
      <c r="FD34" s="24">
        <f t="shared" si="25"/>
        <v>347160.43</v>
      </c>
      <c r="FE34" s="24">
        <f t="shared" si="25"/>
        <v>875203.58000000007</v>
      </c>
      <c r="FF34" s="24">
        <f t="shared" si="25"/>
        <v>206902.76</v>
      </c>
      <c r="FG34" s="24">
        <f t="shared" si="25"/>
        <v>73398</v>
      </c>
      <c r="FH34" s="24">
        <f t="shared" si="25"/>
        <v>90698.57</v>
      </c>
      <c r="FI34" s="24">
        <f t="shared" si="25"/>
        <v>53327.739999999991</v>
      </c>
      <c r="FJ34" s="24">
        <f t="shared" si="25"/>
        <v>71329.539999999994</v>
      </c>
      <c r="FK34" s="24">
        <f t="shared" si="25"/>
        <v>471113.74</v>
      </c>
      <c r="FL34" s="24">
        <f t="shared" si="25"/>
        <v>468735.31999999995</v>
      </c>
      <c r="FM34" s="24">
        <f t="shared" si="25"/>
        <v>651395.06999999995</v>
      </c>
      <c r="FN34" s="24">
        <f t="shared" si="25"/>
        <v>1487626.08</v>
      </c>
      <c r="FO34" s="24">
        <f t="shared" si="25"/>
        <v>778768.87</v>
      </c>
      <c r="FP34" s="24">
        <f t="shared" si="25"/>
        <v>3909607.96</v>
      </c>
      <c r="FQ34" s="24">
        <f t="shared" si="25"/>
        <v>564148.80000000005</v>
      </c>
      <c r="FR34" s="24">
        <f t="shared" si="25"/>
        <v>973861.2699999999</v>
      </c>
      <c r="FS34" s="24">
        <f t="shared" si="25"/>
        <v>502594.69999999995</v>
      </c>
      <c r="FT34" s="24">
        <f t="shared" si="25"/>
        <v>84003.92</v>
      </c>
      <c r="FU34" s="24">
        <f t="shared" si="25"/>
        <v>100091.93000000001</v>
      </c>
      <c r="FV34" s="24">
        <f t="shared" si="25"/>
        <v>134099.08000000002</v>
      </c>
      <c r="FW34" s="24">
        <f t="shared" si="25"/>
        <v>141125.59000000003</v>
      </c>
      <c r="FX34" s="24">
        <f t="shared" si="25"/>
        <v>343494.31</v>
      </c>
      <c r="FY34" s="24">
        <f t="shared" si="25"/>
        <v>154418.82</v>
      </c>
      <c r="FZ34" s="24">
        <f t="shared" si="25"/>
        <v>41858.65</v>
      </c>
      <c r="GA34" s="24">
        <f t="shared" si="25"/>
        <v>1128734.2999999998</v>
      </c>
      <c r="GB34" s="24">
        <f t="shared" si="25"/>
        <v>0</v>
      </c>
      <c r="GC34" s="24">
        <f t="shared" si="25"/>
        <v>0</v>
      </c>
      <c r="GD34" s="24">
        <f>+GD27-GD33</f>
        <v>0</v>
      </c>
      <c r="GE34" s="24">
        <f t="shared" si="25"/>
        <v>0</v>
      </c>
      <c r="GF34" s="24">
        <f t="shared" si="25"/>
        <v>0</v>
      </c>
      <c r="GG34" s="24">
        <f>+GG27-GG33</f>
        <v>0</v>
      </c>
      <c r="GH34" s="19">
        <f t="shared" si="6"/>
        <v>244636704.81000012</v>
      </c>
      <c r="GJ34" s="88" t="s">
        <v>552</v>
      </c>
      <c r="GK34" s="48">
        <v>24615362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 t="shared" ref="E35:BP35" si="26">ROUND(E34*0.3387,2)</f>
        <v>650559.87</v>
      </c>
      <c r="F35" s="24">
        <f t="shared" si="26"/>
        <v>2928917.85</v>
      </c>
      <c r="G35" s="24">
        <f t="shared" si="26"/>
        <v>561967.43000000005</v>
      </c>
      <c r="H35" s="24">
        <f t="shared" si="26"/>
        <v>2240136.83</v>
      </c>
      <c r="I35" s="24">
        <f t="shared" si="26"/>
        <v>140951.62</v>
      </c>
      <c r="J35" s="24">
        <f t="shared" si="26"/>
        <v>89065.7</v>
      </c>
      <c r="K35" s="24">
        <f t="shared" si="26"/>
        <v>1005663.84</v>
      </c>
      <c r="L35" s="24">
        <f t="shared" si="26"/>
        <v>144641.25</v>
      </c>
      <c r="M35" s="24">
        <f t="shared" si="26"/>
        <v>49610.63</v>
      </c>
      <c r="N35" s="24">
        <f t="shared" si="26"/>
        <v>221851.03</v>
      </c>
      <c r="O35" s="24">
        <f t="shared" si="26"/>
        <v>247631.21</v>
      </c>
      <c r="P35" s="24">
        <f t="shared" si="26"/>
        <v>7495420.1500000004</v>
      </c>
      <c r="Q35" s="24">
        <f t="shared" si="26"/>
        <v>1930150.29</v>
      </c>
      <c r="R35" s="24">
        <f t="shared" si="26"/>
        <v>19186.189999999999</v>
      </c>
      <c r="S35" s="24">
        <f t="shared" si="26"/>
        <v>3194878.52</v>
      </c>
      <c r="T35" s="24">
        <f t="shared" si="26"/>
        <v>72775.539999999994</v>
      </c>
      <c r="U35" s="24">
        <f t="shared" si="26"/>
        <v>238283.4</v>
      </c>
      <c r="V35" s="24">
        <f t="shared" si="26"/>
        <v>22045.05</v>
      </c>
      <c r="W35" s="24">
        <f t="shared" si="26"/>
        <v>7675.76</v>
      </c>
      <c r="X35" s="24">
        <f t="shared" si="26"/>
        <v>31708.28</v>
      </c>
      <c r="Y35" s="24">
        <f t="shared" si="26"/>
        <v>6942.37</v>
      </c>
      <c r="Z35" s="24">
        <f t="shared" si="26"/>
        <v>8965.57</v>
      </c>
      <c r="AA35" s="24">
        <f t="shared" si="26"/>
        <v>33423.49</v>
      </c>
      <c r="AB35" s="24">
        <f t="shared" si="26"/>
        <v>29697.45</v>
      </c>
      <c r="AC35" s="24">
        <f t="shared" si="26"/>
        <v>2655029.4300000002</v>
      </c>
      <c r="AD35" s="24">
        <f t="shared" si="26"/>
        <v>4325265.6399999997</v>
      </c>
      <c r="AE35" s="24">
        <f t="shared" si="26"/>
        <v>104685.96</v>
      </c>
      <c r="AF35" s="24">
        <f t="shared" si="26"/>
        <v>85708.44</v>
      </c>
      <c r="AG35" s="24">
        <f t="shared" si="26"/>
        <v>49063.360000000001</v>
      </c>
      <c r="AH35" s="24">
        <f t="shared" si="26"/>
        <v>19439.21</v>
      </c>
      <c r="AI35" s="24">
        <f t="shared" si="26"/>
        <v>215904.9</v>
      </c>
      <c r="AJ35" s="24">
        <f t="shared" si="26"/>
        <v>85812.96</v>
      </c>
      <c r="AK35" s="24">
        <f t="shared" si="26"/>
        <v>34742.550000000003</v>
      </c>
      <c r="AL35" s="24">
        <f t="shared" si="26"/>
        <v>32026.959999999999</v>
      </c>
      <c r="AM35" s="24">
        <f t="shared" si="26"/>
        <v>31459.119999999999</v>
      </c>
      <c r="AN35" s="24">
        <f t="shared" si="26"/>
        <v>50665.919999999998</v>
      </c>
      <c r="AO35" s="24">
        <f t="shared" si="26"/>
        <v>29267.67</v>
      </c>
      <c r="AP35" s="24">
        <f t="shared" si="26"/>
        <v>44155.62</v>
      </c>
      <c r="AQ35" s="24">
        <f t="shared" si="26"/>
        <v>254019.03</v>
      </c>
      <c r="AR35" s="24">
        <f t="shared" si="26"/>
        <v>8071592.29</v>
      </c>
      <c r="AS35" s="24">
        <f t="shared" si="26"/>
        <v>55049.67</v>
      </c>
      <c r="AT35" s="24">
        <f t="shared" si="26"/>
        <v>6232286.5099999998</v>
      </c>
      <c r="AU35" s="24">
        <f t="shared" si="26"/>
        <v>602967.27</v>
      </c>
      <c r="AV35" s="24">
        <f t="shared" si="26"/>
        <v>319989.38</v>
      </c>
      <c r="AW35" s="24">
        <f t="shared" si="26"/>
        <v>-3913.41</v>
      </c>
      <c r="AX35" s="24">
        <f t="shared" si="26"/>
        <v>73990.960000000006</v>
      </c>
      <c r="AY35" s="24">
        <f t="shared" si="26"/>
        <v>33018.129999999997</v>
      </c>
      <c r="AZ35" s="24">
        <f t="shared" si="26"/>
        <v>17857.32</v>
      </c>
      <c r="BA35" s="24">
        <f t="shared" si="26"/>
        <v>105444.22</v>
      </c>
      <c r="BB35" s="24">
        <f t="shared" si="26"/>
        <v>1048789.1000000001</v>
      </c>
      <c r="BC35" s="24">
        <f t="shared" si="26"/>
        <v>1151021.67</v>
      </c>
      <c r="BD35" s="24">
        <f t="shared" si="26"/>
        <v>1244180.8500000001</v>
      </c>
      <c r="BE35" s="24">
        <f t="shared" si="26"/>
        <v>1416905.92</v>
      </c>
      <c r="BF35" s="24">
        <f t="shared" si="26"/>
        <v>101806.03</v>
      </c>
      <c r="BG35" s="24">
        <f t="shared" si="26"/>
        <v>157151.43</v>
      </c>
      <c r="BH35" s="24">
        <f t="shared" si="26"/>
        <v>2369390.5499999998</v>
      </c>
      <c r="BI35" s="24">
        <f t="shared" si="26"/>
        <v>179858.48</v>
      </c>
      <c r="BJ35" s="24">
        <f t="shared" si="26"/>
        <v>118174.14</v>
      </c>
      <c r="BK35" s="24">
        <f t="shared" si="26"/>
        <v>80996.820000000007</v>
      </c>
      <c r="BL35" s="24">
        <f t="shared" si="26"/>
        <v>729117.83</v>
      </c>
      <c r="BM35" s="24">
        <f t="shared" si="26"/>
        <v>1292957.52</v>
      </c>
      <c r="BN35" s="24">
        <f t="shared" si="26"/>
        <v>37058.400000000001</v>
      </c>
      <c r="BO35" s="24">
        <f t="shared" si="26"/>
        <v>64545.37</v>
      </c>
      <c r="BP35" s="24">
        <f t="shared" si="26"/>
        <v>190525.34</v>
      </c>
      <c r="BQ35" s="24">
        <f t="shared" ref="BQ35:EB35" si="27">ROUND(BQ34*0.3387,2)</f>
        <v>199314.93</v>
      </c>
      <c r="BR35" s="24">
        <f t="shared" si="27"/>
        <v>60054.12</v>
      </c>
      <c r="BS35" s="24">
        <f t="shared" si="27"/>
        <v>540469.68000000005</v>
      </c>
      <c r="BT35" s="24">
        <f t="shared" si="27"/>
        <v>711230.59</v>
      </c>
      <c r="BU35" s="24">
        <f t="shared" si="27"/>
        <v>87823.05</v>
      </c>
      <c r="BV35" s="24">
        <f t="shared" si="27"/>
        <v>66974.05</v>
      </c>
      <c r="BW35" s="24">
        <f t="shared" si="27"/>
        <v>67879.009999999995</v>
      </c>
      <c r="BX35" s="24">
        <f t="shared" si="27"/>
        <v>187821.88</v>
      </c>
      <c r="BY35" s="24">
        <f t="shared" si="27"/>
        <v>151920.12</v>
      </c>
      <c r="BZ35" s="24">
        <f t="shared" si="27"/>
        <v>453.61</v>
      </c>
      <c r="CA35" s="24">
        <f t="shared" si="27"/>
        <v>71794.679999999993</v>
      </c>
      <c r="CB35" s="24">
        <f t="shared" si="27"/>
        <v>0</v>
      </c>
      <c r="CC35" s="24">
        <f t="shared" si="27"/>
        <v>-762.94</v>
      </c>
      <c r="CD35" s="24">
        <f t="shared" si="27"/>
        <v>7726616.9800000004</v>
      </c>
      <c r="CE35" s="24">
        <f t="shared" si="27"/>
        <v>9909.84</v>
      </c>
      <c r="CF35" s="24">
        <f t="shared" si="27"/>
        <v>12213.23</v>
      </c>
      <c r="CG35" s="24">
        <f t="shared" si="27"/>
        <v>55131.18</v>
      </c>
      <c r="CH35" s="24">
        <f t="shared" si="27"/>
        <v>21812.17</v>
      </c>
      <c r="CI35" s="24">
        <f t="shared" si="27"/>
        <v>21454.03</v>
      </c>
      <c r="CJ35" s="24">
        <f t="shared" si="27"/>
        <v>7683.1</v>
      </c>
      <c r="CK35" s="24">
        <f t="shared" si="27"/>
        <v>67325.87</v>
      </c>
      <c r="CL35" s="24">
        <f t="shared" si="27"/>
        <v>110585.36</v>
      </c>
      <c r="CM35" s="24">
        <f t="shared" si="27"/>
        <v>478163.15</v>
      </c>
      <c r="CN35" s="24">
        <f t="shared" si="27"/>
        <v>170544</v>
      </c>
      <c r="CO35" s="24">
        <f t="shared" si="27"/>
        <v>172808.23</v>
      </c>
      <c r="CP35" s="24">
        <f t="shared" si="27"/>
        <v>2553738.61</v>
      </c>
      <c r="CQ35" s="24">
        <f t="shared" si="27"/>
        <v>1454821.02</v>
      </c>
      <c r="CR35" s="24">
        <f t="shared" si="27"/>
        <v>86969.7</v>
      </c>
      <c r="CS35" s="24">
        <f t="shared" si="27"/>
        <v>61789.88</v>
      </c>
      <c r="CT35" s="24">
        <f t="shared" si="27"/>
        <v>51141.65</v>
      </c>
      <c r="CU35" s="24">
        <f t="shared" si="27"/>
        <v>44287.7</v>
      </c>
      <c r="CV35" s="24">
        <f t="shared" si="27"/>
        <v>22038.46</v>
      </c>
      <c r="CW35" s="24">
        <f t="shared" si="27"/>
        <v>8769.4699999999993</v>
      </c>
      <c r="CX35" s="24">
        <f t="shared" si="27"/>
        <v>11660.57</v>
      </c>
      <c r="CY35" s="24">
        <f t="shared" si="27"/>
        <v>27129.21</v>
      </c>
      <c r="CZ35" s="24">
        <f t="shared" si="27"/>
        <v>40868.339999999997</v>
      </c>
      <c r="DA35" s="24">
        <f t="shared" si="27"/>
        <v>12934.54</v>
      </c>
      <c r="DB35" s="24">
        <f t="shared" si="27"/>
        <v>161311.04000000001</v>
      </c>
      <c r="DC35" s="24">
        <f t="shared" si="27"/>
        <v>34073.72</v>
      </c>
      <c r="DD35" s="24">
        <f t="shared" si="27"/>
        <v>33850.129999999997</v>
      </c>
      <c r="DE35" s="24">
        <f t="shared" si="27"/>
        <v>18084.98</v>
      </c>
      <c r="DF35" s="24">
        <f t="shared" si="27"/>
        <v>4124.7299999999996</v>
      </c>
      <c r="DG35" s="24">
        <f t="shared" si="27"/>
        <v>27835.99</v>
      </c>
      <c r="DH35" s="24">
        <f t="shared" si="27"/>
        <v>2236569.7599999998</v>
      </c>
      <c r="DI35" s="24">
        <f t="shared" si="27"/>
        <v>-335.67</v>
      </c>
      <c r="DJ35" s="24">
        <f t="shared" si="27"/>
        <v>198963.52</v>
      </c>
      <c r="DK35" s="24">
        <f t="shared" si="27"/>
        <v>234667.32</v>
      </c>
      <c r="DL35" s="24">
        <f t="shared" si="27"/>
        <v>58598.63</v>
      </c>
      <c r="DM35" s="24">
        <f t="shared" si="27"/>
        <v>43504.18</v>
      </c>
      <c r="DN35" s="24">
        <f t="shared" si="27"/>
        <v>461037.75</v>
      </c>
      <c r="DO35" s="24">
        <f t="shared" si="27"/>
        <v>64755.51</v>
      </c>
      <c r="DP35" s="24">
        <f t="shared" si="27"/>
        <v>150170.60999999999</v>
      </c>
      <c r="DQ35" s="24">
        <f t="shared" si="27"/>
        <v>274927.15999999997</v>
      </c>
      <c r="DR35" s="24">
        <f t="shared" si="27"/>
        <v>30260.06</v>
      </c>
      <c r="DS35" s="24">
        <f t="shared" si="27"/>
        <v>0</v>
      </c>
      <c r="DT35" s="24">
        <f t="shared" si="27"/>
        <v>69984.789999999994</v>
      </c>
      <c r="DU35" s="24">
        <f t="shared" si="27"/>
        <v>61361.21</v>
      </c>
      <c r="DV35" s="24">
        <f t="shared" si="27"/>
        <v>8366.9599999999991</v>
      </c>
      <c r="DW35" s="24">
        <f t="shared" si="27"/>
        <v>25630</v>
      </c>
      <c r="DX35" s="24">
        <f t="shared" si="27"/>
        <v>29072.400000000001</v>
      </c>
      <c r="DY35" s="24">
        <f t="shared" si="27"/>
        <v>16109.69</v>
      </c>
      <c r="DZ35" s="24">
        <f t="shared" si="27"/>
        <v>8992.5300000000007</v>
      </c>
      <c r="EA35" s="24">
        <f t="shared" si="27"/>
        <v>53940.86</v>
      </c>
      <c r="EB35" s="24">
        <f t="shared" si="27"/>
        <v>196749.97</v>
      </c>
      <c r="EC35" s="24">
        <f t="shared" ref="EC35:GF35" si="28">ROUND(EC34*0.3387,2)</f>
        <v>62006.55</v>
      </c>
      <c r="ED35" s="24">
        <f t="shared" si="28"/>
        <v>65569.83</v>
      </c>
      <c r="EE35" s="24">
        <f t="shared" si="28"/>
        <v>32713.3</v>
      </c>
      <c r="EF35" s="24">
        <f t="shared" si="28"/>
        <v>303969.65000000002</v>
      </c>
      <c r="EG35" s="24">
        <f t="shared" si="28"/>
        <v>14094.68</v>
      </c>
      <c r="EH35" s="24">
        <f t="shared" si="28"/>
        <v>60031.33</v>
      </c>
      <c r="EI35" s="24">
        <f t="shared" si="28"/>
        <v>42525.03</v>
      </c>
      <c r="EJ35" s="24">
        <f t="shared" si="28"/>
        <v>20062.740000000002</v>
      </c>
      <c r="EK35" s="24">
        <f t="shared" si="28"/>
        <v>674160.28</v>
      </c>
      <c r="EL35" s="24">
        <f t="shared" si="28"/>
        <v>679429.09</v>
      </c>
      <c r="EM35" s="24">
        <f t="shared" si="28"/>
        <v>60704.45</v>
      </c>
      <c r="EN35" s="24">
        <f t="shared" si="28"/>
        <v>60340.44</v>
      </c>
      <c r="EO35" s="24">
        <f t="shared" si="28"/>
        <v>43298.94</v>
      </c>
      <c r="EP35" s="24">
        <f t="shared" si="28"/>
        <v>59076.07</v>
      </c>
      <c r="EQ35" s="24">
        <f t="shared" si="28"/>
        <v>37867.54</v>
      </c>
      <c r="ER35" s="24">
        <f t="shared" si="28"/>
        <v>52984.98</v>
      </c>
      <c r="ES35" s="24">
        <f t="shared" si="28"/>
        <v>285114.90999999997</v>
      </c>
      <c r="ET35" s="24">
        <f t="shared" si="28"/>
        <v>113949.35</v>
      </c>
      <c r="EU35" s="24">
        <f t="shared" si="28"/>
        <v>31083.67</v>
      </c>
      <c r="EV35" s="24">
        <f t="shared" si="28"/>
        <v>62688.07</v>
      </c>
      <c r="EW35" s="24">
        <f t="shared" si="28"/>
        <v>49915.73</v>
      </c>
      <c r="EX35" s="24">
        <f t="shared" si="28"/>
        <v>0</v>
      </c>
      <c r="EY35" s="24">
        <f t="shared" si="28"/>
        <v>56369.39</v>
      </c>
      <c r="EZ35" s="24">
        <f t="shared" si="28"/>
        <v>27485.73</v>
      </c>
      <c r="FA35" s="24">
        <f t="shared" si="28"/>
        <v>9658.1</v>
      </c>
      <c r="FB35" s="24">
        <f t="shared" si="28"/>
        <v>18722.990000000002</v>
      </c>
      <c r="FC35" s="24">
        <f t="shared" si="28"/>
        <v>351986.4</v>
      </c>
      <c r="FD35" s="24">
        <f t="shared" si="28"/>
        <v>117583.24</v>
      </c>
      <c r="FE35" s="24">
        <f t="shared" si="28"/>
        <v>296431.45</v>
      </c>
      <c r="FF35" s="24">
        <f t="shared" si="28"/>
        <v>70077.960000000006</v>
      </c>
      <c r="FG35" s="24">
        <f t="shared" si="28"/>
        <v>24859.9</v>
      </c>
      <c r="FH35" s="24">
        <f t="shared" si="28"/>
        <v>30719.61</v>
      </c>
      <c r="FI35" s="24">
        <f t="shared" si="28"/>
        <v>18062.11</v>
      </c>
      <c r="FJ35" s="24">
        <f t="shared" si="28"/>
        <v>24159.32</v>
      </c>
      <c r="FK35" s="24">
        <f t="shared" si="28"/>
        <v>159566.22</v>
      </c>
      <c r="FL35" s="24">
        <f t="shared" si="28"/>
        <v>158760.65</v>
      </c>
      <c r="FM35" s="24">
        <f t="shared" si="28"/>
        <v>220627.51</v>
      </c>
      <c r="FN35" s="24">
        <f t="shared" si="28"/>
        <v>503858.95</v>
      </c>
      <c r="FO35" s="24">
        <f t="shared" si="28"/>
        <v>263769.02</v>
      </c>
      <c r="FP35" s="24">
        <f t="shared" si="28"/>
        <v>1324184.22</v>
      </c>
      <c r="FQ35" s="24">
        <f t="shared" si="28"/>
        <v>191077.2</v>
      </c>
      <c r="FR35" s="24">
        <f t="shared" si="28"/>
        <v>329846.81</v>
      </c>
      <c r="FS35" s="24">
        <f t="shared" si="28"/>
        <v>170228.82</v>
      </c>
      <c r="FT35" s="24">
        <f t="shared" si="28"/>
        <v>28452.13</v>
      </c>
      <c r="FU35" s="24">
        <f t="shared" si="28"/>
        <v>33901.14</v>
      </c>
      <c r="FV35" s="24">
        <f t="shared" si="28"/>
        <v>45419.360000000001</v>
      </c>
      <c r="FW35" s="24">
        <f t="shared" si="28"/>
        <v>47799.24</v>
      </c>
      <c r="FX35" s="24">
        <f t="shared" si="28"/>
        <v>116341.52</v>
      </c>
      <c r="FY35" s="24">
        <f t="shared" si="28"/>
        <v>52301.65</v>
      </c>
      <c r="FZ35" s="24">
        <f t="shared" si="28"/>
        <v>14177.52</v>
      </c>
      <c r="GA35" s="24">
        <f t="shared" si="28"/>
        <v>382302.31</v>
      </c>
      <c r="GB35" s="24">
        <f t="shared" si="28"/>
        <v>0</v>
      </c>
      <c r="GC35" s="24">
        <f t="shared" si="28"/>
        <v>0</v>
      </c>
      <c r="GD35" s="24">
        <f>ROUND(GD34*0.3387,2)</f>
        <v>0</v>
      </c>
      <c r="GE35" s="24">
        <f t="shared" si="28"/>
        <v>0</v>
      </c>
      <c r="GF35" s="24">
        <f t="shared" si="28"/>
        <v>0</v>
      </c>
      <c r="GG35" s="24">
        <f>ROUND(GG34*0.3387,2)</f>
        <v>0</v>
      </c>
      <c r="GH35" s="19">
        <f t="shared" si="6"/>
        <v>82858451.87999998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 ht="30">
      <c r="A36" s="43">
        <v>12</v>
      </c>
      <c r="B36" s="44" t="s">
        <v>556</v>
      </c>
      <c r="C36" s="16">
        <v>12</v>
      </c>
      <c r="E36" s="24">
        <f t="shared" ref="E36:BP36" si="29">+E33+E35</f>
        <v>717487.52</v>
      </c>
      <c r="F36" s="24">
        <f t="shared" si="29"/>
        <v>3236430.0500000003</v>
      </c>
      <c r="G36" s="24">
        <f t="shared" si="29"/>
        <v>589999.56000000006</v>
      </c>
      <c r="H36" s="24">
        <f t="shared" si="29"/>
        <v>2512940.5700000003</v>
      </c>
      <c r="I36" s="24">
        <f t="shared" si="29"/>
        <v>197093.13999999998</v>
      </c>
      <c r="J36" s="24">
        <f t="shared" si="29"/>
        <v>115053.23</v>
      </c>
      <c r="K36" s="24">
        <f t="shared" si="29"/>
        <v>1069114.46</v>
      </c>
      <c r="L36" s="24">
        <f t="shared" si="29"/>
        <v>177079.18</v>
      </c>
      <c r="M36" s="24">
        <f t="shared" si="29"/>
        <v>57298.239999999998</v>
      </c>
      <c r="N36" s="24">
        <f t="shared" si="29"/>
        <v>240854.57</v>
      </c>
      <c r="O36" s="24">
        <f t="shared" si="29"/>
        <v>265230.57</v>
      </c>
      <c r="P36" s="24">
        <f t="shared" si="29"/>
        <v>8176012.2200000007</v>
      </c>
      <c r="Q36" s="24">
        <f t="shared" si="29"/>
        <v>2110926.52</v>
      </c>
      <c r="R36" s="24">
        <f t="shared" si="29"/>
        <v>31894.6</v>
      </c>
      <c r="S36" s="24">
        <f t="shared" si="29"/>
        <v>3319216.94</v>
      </c>
      <c r="T36" s="24">
        <f t="shared" si="29"/>
        <v>105268</v>
      </c>
      <c r="U36" s="24">
        <f t="shared" si="29"/>
        <v>294333.23</v>
      </c>
      <c r="V36" s="24">
        <f t="shared" si="29"/>
        <v>48688.869999999995</v>
      </c>
      <c r="W36" s="24">
        <f t="shared" si="29"/>
        <v>15473.95</v>
      </c>
      <c r="X36" s="24">
        <f t="shared" si="29"/>
        <v>55206.619999999995</v>
      </c>
      <c r="Y36" s="24">
        <f t="shared" si="29"/>
        <v>12013.16</v>
      </c>
      <c r="Z36" s="24">
        <f t="shared" si="29"/>
        <v>17554.489999999998</v>
      </c>
      <c r="AA36" s="24">
        <f t="shared" si="29"/>
        <v>52477.78</v>
      </c>
      <c r="AB36" s="24">
        <f t="shared" si="29"/>
        <v>45645.83</v>
      </c>
      <c r="AC36" s="24">
        <f t="shared" si="29"/>
        <v>3043651.37</v>
      </c>
      <c r="AD36" s="24">
        <f t="shared" si="29"/>
        <v>4717451.8999999994</v>
      </c>
      <c r="AE36" s="24">
        <f t="shared" si="29"/>
        <v>129839.21</v>
      </c>
      <c r="AF36" s="24">
        <f t="shared" si="29"/>
        <v>102074.34</v>
      </c>
      <c r="AG36" s="24">
        <f t="shared" si="29"/>
        <v>75845.02</v>
      </c>
      <c r="AH36" s="24">
        <f t="shared" si="29"/>
        <v>43815.369999999995</v>
      </c>
      <c r="AI36" s="24">
        <f t="shared" si="29"/>
        <v>303829.57</v>
      </c>
      <c r="AJ36" s="24">
        <f t="shared" si="29"/>
        <v>115976.79000000001</v>
      </c>
      <c r="AK36" s="24">
        <f t="shared" si="29"/>
        <v>40877.83</v>
      </c>
      <c r="AL36" s="24">
        <f t="shared" si="29"/>
        <v>38717.07</v>
      </c>
      <c r="AM36" s="24">
        <f t="shared" si="29"/>
        <v>55959.19</v>
      </c>
      <c r="AN36" s="24">
        <f t="shared" si="29"/>
        <v>66238.819999999992</v>
      </c>
      <c r="AO36" s="24">
        <f t="shared" si="29"/>
        <v>41121.74</v>
      </c>
      <c r="AP36" s="24">
        <f t="shared" si="29"/>
        <v>62870.97</v>
      </c>
      <c r="AQ36" s="24">
        <f t="shared" si="29"/>
        <v>374327.48</v>
      </c>
      <c r="AR36" s="24">
        <f t="shared" si="29"/>
        <v>8645587.2699999996</v>
      </c>
      <c r="AS36" s="24">
        <f t="shared" si="29"/>
        <v>81603.959999999992</v>
      </c>
      <c r="AT36" s="24">
        <f t="shared" si="29"/>
        <v>6494498.6600000001</v>
      </c>
      <c r="AU36" s="24">
        <f t="shared" si="29"/>
        <v>723789.23</v>
      </c>
      <c r="AV36" s="24">
        <f t="shared" si="29"/>
        <v>419253.85</v>
      </c>
      <c r="AW36" s="24">
        <f t="shared" si="29"/>
        <v>93254.8</v>
      </c>
      <c r="AX36" s="24">
        <f t="shared" si="29"/>
        <v>104469.8</v>
      </c>
      <c r="AY36" s="24">
        <f t="shared" si="29"/>
        <v>41166.239999999998</v>
      </c>
      <c r="AZ36" s="24">
        <f t="shared" si="29"/>
        <v>24389.9</v>
      </c>
      <c r="BA36" s="24">
        <f t="shared" si="29"/>
        <v>137054.12</v>
      </c>
      <c r="BB36" s="24">
        <f t="shared" si="29"/>
        <v>1139432.23</v>
      </c>
      <c r="BC36" s="24">
        <f t="shared" si="29"/>
        <v>1363542.13</v>
      </c>
      <c r="BD36" s="24">
        <f t="shared" si="29"/>
        <v>1417915.08</v>
      </c>
      <c r="BE36" s="24">
        <f t="shared" si="29"/>
        <v>1778743.17</v>
      </c>
      <c r="BF36" s="24">
        <f t="shared" si="29"/>
        <v>127617.31</v>
      </c>
      <c r="BG36" s="24">
        <f t="shared" si="29"/>
        <v>194580.24</v>
      </c>
      <c r="BH36" s="24">
        <f t="shared" si="29"/>
        <v>2858236.96</v>
      </c>
      <c r="BI36" s="24">
        <f t="shared" si="29"/>
        <v>256093.82</v>
      </c>
      <c r="BJ36" s="24">
        <f t="shared" si="29"/>
        <v>150054.62</v>
      </c>
      <c r="BK36" s="24">
        <f t="shared" si="29"/>
        <v>154380.93</v>
      </c>
      <c r="BL36" s="24">
        <f t="shared" si="29"/>
        <v>882315.23</v>
      </c>
      <c r="BM36" s="24">
        <f t="shared" si="29"/>
        <v>1479548.31</v>
      </c>
      <c r="BN36" s="24">
        <f t="shared" si="29"/>
        <v>49480.520000000004</v>
      </c>
      <c r="BO36" s="24">
        <f t="shared" si="29"/>
        <v>117375.16</v>
      </c>
      <c r="BP36" s="24">
        <f t="shared" si="29"/>
        <v>258686.8</v>
      </c>
      <c r="BQ36" s="24">
        <f t="shared" ref="BQ36:EB36" si="30">+BQ33+BQ35</f>
        <v>271450.69</v>
      </c>
      <c r="BR36" s="24">
        <f t="shared" si="30"/>
        <v>76342.69</v>
      </c>
      <c r="BS36" s="24">
        <f t="shared" si="30"/>
        <v>635541.25</v>
      </c>
      <c r="BT36" s="24">
        <f t="shared" si="30"/>
        <v>808732.96</v>
      </c>
      <c r="BU36" s="24">
        <f t="shared" si="30"/>
        <v>103183.2</v>
      </c>
      <c r="BV36" s="24">
        <f t="shared" si="30"/>
        <v>86368.03</v>
      </c>
      <c r="BW36" s="24">
        <f t="shared" si="30"/>
        <v>79274.319999999992</v>
      </c>
      <c r="BX36" s="24">
        <f t="shared" si="30"/>
        <v>235039.71000000002</v>
      </c>
      <c r="BY36" s="24">
        <f t="shared" si="30"/>
        <v>206899.41</v>
      </c>
      <c r="BZ36" s="24">
        <f t="shared" si="30"/>
        <v>2825.03</v>
      </c>
      <c r="CA36" s="24">
        <f t="shared" si="30"/>
        <v>104445.81999999999</v>
      </c>
      <c r="CB36" s="24">
        <f t="shared" si="30"/>
        <v>0</v>
      </c>
      <c r="CC36" s="24">
        <f t="shared" si="30"/>
        <v>12172.85</v>
      </c>
      <c r="CD36" s="24">
        <f t="shared" si="30"/>
        <v>8728742.3900000006</v>
      </c>
      <c r="CE36" s="24">
        <f t="shared" si="30"/>
        <v>35169.130000000005</v>
      </c>
      <c r="CF36" s="24">
        <f t="shared" si="30"/>
        <v>13940.099999999999</v>
      </c>
      <c r="CG36" s="24">
        <f t="shared" si="30"/>
        <v>74514.94</v>
      </c>
      <c r="CH36" s="24">
        <f t="shared" si="30"/>
        <v>47975.8</v>
      </c>
      <c r="CI36" s="24">
        <f t="shared" si="30"/>
        <v>30066.43</v>
      </c>
      <c r="CJ36" s="24">
        <f t="shared" si="30"/>
        <v>22079</v>
      </c>
      <c r="CK36" s="24">
        <f t="shared" si="30"/>
        <v>94836.15</v>
      </c>
      <c r="CL36" s="24">
        <f t="shared" si="30"/>
        <v>129365.09</v>
      </c>
      <c r="CM36" s="24">
        <f t="shared" si="30"/>
        <v>603532.92000000004</v>
      </c>
      <c r="CN36" s="24">
        <f t="shared" si="30"/>
        <v>197986.12</v>
      </c>
      <c r="CO36" s="24">
        <f t="shared" si="30"/>
        <v>205749.68</v>
      </c>
      <c r="CP36" s="24">
        <f t="shared" si="30"/>
        <v>2682822.29</v>
      </c>
      <c r="CQ36" s="24">
        <f t="shared" si="30"/>
        <v>1677675.44</v>
      </c>
      <c r="CR36" s="24">
        <f t="shared" si="30"/>
        <v>113049.51999999999</v>
      </c>
      <c r="CS36" s="24">
        <f t="shared" si="30"/>
        <v>67025.03</v>
      </c>
      <c r="CT36" s="24">
        <f t="shared" si="30"/>
        <v>66549.17</v>
      </c>
      <c r="CU36" s="24">
        <f t="shared" si="30"/>
        <v>52997.799999999996</v>
      </c>
      <c r="CV36" s="24">
        <f t="shared" si="30"/>
        <v>28599.439999999999</v>
      </c>
      <c r="CW36" s="24">
        <f t="shared" si="30"/>
        <v>34320.21</v>
      </c>
      <c r="CX36" s="24">
        <f t="shared" si="30"/>
        <v>34831.86</v>
      </c>
      <c r="CY36" s="24">
        <f t="shared" si="30"/>
        <v>56304.259999999995</v>
      </c>
      <c r="CZ36" s="24">
        <f t="shared" si="30"/>
        <v>59937.78</v>
      </c>
      <c r="DA36" s="24">
        <f t="shared" si="30"/>
        <v>33990.26</v>
      </c>
      <c r="DB36" s="24">
        <f t="shared" si="30"/>
        <v>203918.43</v>
      </c>
      <c r="DC36" s="24">
        <f t="shared" si="30"/>
        <v>50493.770000000004</v>
      </c>
      <c r="DD36" s="24">
        <f t="shared" si="30"/>
        <v>55470.11</v>
      </c>
      <c r="DE36" s="24">
        <f t="shared" si="30"/>
        <v>39151.910000000003</v>
      </c>
      <c r="DF36" s="24">
        <f t="shared" si="30"/>
        <v>5566.82</v>
      </c>
      <c r="DG36" s="24">
        <f t="shared" si="30"/>
        <v>34083.78</v>
      </c>
      <c r="DH36" s="24">
        <f t="shared" si="30"/>
        <v>2986732.05</v>
      </c>
      <c r="DI36" s="24">
        <f t="shared" si="30"/>
        <v>13493.85</v>
      </c>
      <c r="DJ36" s="24">
        <f t="shared" si="30"/>
        <v>289063.82</v>
      </c>
      <c r="DK36" s="24">
        <f t="shared" si="30"/>
        <v>317739.71000000002</v>
      </c>
      <c r="DL36" s="24">
        <f t="shared" si="30"/>
        <v>80177.259999999995</v>
      </c>
      <c r="DM36" s="24">
        <f t="shared" si="30"/>
        <v>54815.95</v>
      </c>
      <c r="DN36" s="24">
        <f t="shared" si="30"/>
        <v>600913.62</v>
      </c>
      <c r="DO36" s="24">
        <f t="shared" si="30"/>
        <v>86623.16</v>
      </c>
      <c r="DP36" s="24">
        <f t="shared" si="30"/>
        <v>173412.94</v>
      </c>
      <c r="DQ36" s="24">
        <f t="shared" si="30"/>
        <v>359710.58999999997</v>
      </c>
      <c r="DR36" s="24">
        <f t="shared" si="30"/>
        <v>39074.300000000003</v>
      </c>
      <c r="DS36" s="24">
        <f t="shared" si="30"/>
        <v>0</v>
      </c>
      <c r="DT36" s="24">
        <f t="shared" si="30"/>
        <v>87617.97</v>
      </c>
      <c r="DU36" s="24">
        <f t="shared" si="30"/>
        <v>70222.789999999994</v>
      </c>
      <c r="DV36" s="24">
        <f t="shared" si="30"/>
        <v>11763.9</v>
      </c>
      <c r="DW36" s="24">
        <f t="shared" si="30"/>
        <v>49262.240000000005</v>
      </c>
      <c r="DX36" s="24">
        <f t="shared" si="30"/>
        <v>34934.68</v>
      </c>
      <c r="DY36" s="24">
        <f t="shared" si="30"/>
        <v>22635.599999999999</v>
      </c>
      <c r="DZ36" s="24">
        <f t="shared" si="30"/>
        <v>12470.890000000001</v>
      </c>
      <c r="EA36" s="24">
        <f t="shared" si="30"/>
        <v>86050.08</v>
      </c>
      <c r="EB36" s="24">
        <f t="shared" si="30"/>
        <v>247182.21</v>
      </c>
      <c r="EC36" s="24">
        <f t="shared" ref="EC36:GF36" si="31">+EC33+EC35</f>
        <v>87119.66</v>
      </c>
      <c r="ED36" s="24">
        <f t="shared" si="31"/>
        <v>92203.040000000008</v>
      </c>
      <c r="EE36" s="24">
        <f t="shared" si="31"/>
        <v>56060.160000000003</v>
      </c>
      <c r="EF36" s="24">
        <f t="shared" si="31"/>
        <v>327800.03000000003</v>
      </c>
      <c r="EG36" s="24">
        <f t="shared" si="31"/>
        <v>22274.6</v>
      </c>
      <c r="EH36" s="24">
        <f t="shared" si="31"/>
        <v>76427.53</v>
      </c>
      <c r="EI36" s="24">
        <f t="shared" si="31"/>
        <v>49388.97</v>
      </c>
      <c r="EJ36" s="24">
        <f t="shared" si="31"/>
        <v>24061.81</v>
      </c>
      <c r="EK36" s="24">
        <f t="shared" si="31"/>
        <v>772253.43</v>
      </c>
      <c r="EL36" s="24">
        <f t="shared" si="31"/>
        <v>998072.30999999994</v>
      </c>
      <c r="EM36" s="24">
        <f t="shared" si="31"/>
        <v>89313.34</v>
      </c>
      <c r="EN36" s="24">
        <f t="shared" si="31"/>
        <v>82425.010000000009</v>
      </c>
      <c r="EO36" s="24">
        <f t="shared" si="31"/>
        <v>54130.520000000004</v>
      </c>
      <c r="EP36" s="24">
        <f t="shared" si="31"/>
        <v>74294.36</v>
      </c>
      <c r="EQ36" s="24">
        <f t="shared" si="31"/>
        <v>48021.43</v>
      </c>
      <c r="ER36" s="24">
        <f t="shared" si="31"/>
        <v>64670.9</v>
      </c>
      <c r="ES36" s="24">
        <f t="shared" si="31"/>
        <v>329668.20999999996</v>
      </c>
      <c r="ET36" s="24">
        <f t="shared" si="31"/>
        <v>139943.32</v>
      </c>
      <c r="EU36" s="24">
        <f t="shared" si="31"/>
        <v>46248.33</v>
      </c>
      <c r="EV36" s="24">
        <f t="shared" si="31"/>
        <v>71270.55</v>
      </c>
      <c r="EW36" s="24">
        <f t="shared" si="31"/>
        <v>54592.68</v>
      </c>
      <c r="EX36" s="24">
        <f t="shared" si="31"/>
        <v>0</v>
      </c>
      <c r="EY36" s="24">
        <f t="shared" si="31"/>
        <v>66328.820000000007</v>
      </c>
      <c r="EZ36" s="24">
        <f t="shared" si="31"/>
        <v>34902.19</v>
      </c>
      <c r="FA36" s="24">
        <f t="shared" si="31"/>
        <v>16094.11</v>
      </c>
      <c r="FB36" s="24">
        <f t="shared" si="31"/>
        <v>30386.95</v>
      </c>
      <c r="FC36" s="24">
        <f t="shared" si="31"/>
        <v>388919.76</v>
      </c>
      <c r="FD36" s="24">
        <f t="shared" si="31"/>
        <v>142283.57</v>
      </c>
      <c r="FE36" s="24">
        <f t="shared" si="31"/>
        <v>390431.23</v>
      </c>
      <c r="FF36" s="24">
        <f t="shared" si="31"/>
        <v>106762.17000000001</v>
      </c>
      <c r="FG36" s="24">
        <f t="shared" si="31"/>
        <v>49301.2</v>
      </c>
      <c r="FH36" s="24">
        <f t="shared" si="31"/>
        <v>44015.39</v>
      </c>
      <c r="FI36" s="24">
        <f t="shared" si="31"/>
        <v>35754.600000000006</v>
      </c>
      <c r="FJ36" s="24">
        <f t="shared" si="31"/>
        <v>50567.21</v>
      </c>
      <c r="FK36" s="24">
        <f t="shared" si="31"/>
        <v>203040.98</v>
      </c>
      <c r="FL36" s="24">
        <f t="shared" si="31"/>
        <v>204648.87</v>
      </c>
      <c r="FM36" s="24">
        <f t="shared" si="31"/>
        <v>295511.27</v>
      </c>
      <c r="FN36" s="24">
        <f t="shared" si="31"/>
        <v>626043.1</v>
      </c>
      <c r="FO36" s="24">
        <f t="shared" si="31"/>
        <v>301142.92000000004</v>
      </c>
      <c r="FP36" s="24">
        <f t="shared" si="31"/>
        <v>1475466.92</v>
      </c>
      <c r="FQ36" s="24">
        <f t="shared" si="31"/>
        <v>220267.40000000002</v>
      </c>
      <c r="FR36" s="24">
        <f t="shared" si="31"/>
        <v>417347.19</v>
      </c>
      <c r="FS36" s="24">
        <f t="shared" si="31"/>
        <v>241813.72</v>
      </c>
      <c r="FT36" s="24">
        <f t="shared" si="31"/>
        <v>47835.89</v>
      </c>
      <c r="FU36" s="24">
        <f t="shared" si="31"/>
        <v>57616.09</v>
      </c>
      <c r="FV36" s="24">
        <f t="shared" si="31"/>
        <v>61213.42</v>
      </c>
      <c r="FW36" s="24">
        <f t="shared" si="31"/>
        <v>71613.41</v>
      </c>
      <c r="FX36" s="24">
        <f t="shared" si="31"/>
        <v>175302.84</v>
      </c>
      <c r="FY36" s="24">
        <f t="shared" si="31"/>
        <v>84912.260000000009</v>
      </c>
      <c r="FZ36" s="24">
        <f t="shared" si="31"/>
        <v>28159.120000000003</v>
      </c>
      <c r="GA36" s="24">
        <f t="shared" si="31"/>
        <v>447512.67</v>
      </c>
      <c r="GB36" s="24">
        <f t="shared" si="31"/>
        <v>0</v>
      </c>
      <c r="GC36" s="24">
        <f t="shared" si="31"/>
        <v>0</v>
      </c>
      <c r="GD36" s="24">
        <f t="shared" si="31"/>
        <v>0</v>
      </c>
      <c r="GE36" s="24">
        <f t="shared" si="31"/>
        <v>0</v>
      </c>
      <c r="GF36" s="24">
        <f t="shared" si="31"/>
        <v>0</v>
      </c>
      <c r="GG36" s="24">
        <f>+GG33+GG35</f>
        <v>0</v>
      </c>
      <c r="GH36" s="19">
        <f t="shared" si="6"/>
        <v>95271314.970000014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 t="shared" ref="E37:BP37" si="32">ROUND(E27*0.9,2)</f>
        <v>1788914.78</v>
      </c>
      <c r="F37" s="24">
        <f t="shared" si="32"/>
        <v>8059536.5</v>
      </c>
      <c r="G37" s="24">
        <f t="shared" si="32"/>
        <v>1518499.32</v>
      </c>
      <c r="H37" s="24">
        <f t="shared" si="32"/>
        <v>6198057.0199999996</v>
      </c>
      <c r="I37" s="24">
        <f t="shared" si="32"/>
        <v>425066.66</v>
      </c>
      <c r="J37" s="24">
        <f t="shared" si="32"/>
        <v>260055.82</v>
      </c>
      <c r="K37" s="24">
        <f t="shared" si="32"/>
        <v>2729374.41</v>
      </c>
      <c r="L37" s="24">
        <f t="shared" si="32"/>
        <v>413537.58</v>
      </c>
      <c r="M37" s="24">
        <f t="shared" si="32"/>
        <v>138745.15</v>
      </c>
      <c r="N37" s="24">
        <f t="shared" si="32"/>
        <v>606609.9</v>
      </c>
      <c r="O37" s="24">
        <f t="shared" si="32"/>
        <v>673849.72</v>
      </c>
      <c r="P37" s="24">
        <f t="shared" si="32"/>
        <v>20529504.039999999</v>
      </c>
      <c r="Q37" s="24">
        <f t="shared" si="32"/>
        <v>5291530.2</v>
      </c>
      <c r="R37" s="24">
        <f t="shared" si="32"/>
        <v>62419.48</v>
      </c>
      <c r="S37" s="24">
        <f t="shared" si="32"/>
        <v>8601395.7699999996</v>
      </c>
      <c r="T37" s="24">
        <f t="shared" si="32"/>
        <v>222623.75</v>
      </c>
      <c r="U37" s="24">
        <f t="shared" si="32"/>
        <v>683615.97</v>
      </c>
      <c r="V37" s="24">
        <f t="shared" si="32"/>
        <v>82557.960000000006</v>
      </c>
      <c r="W37" s="24">
        <f t="shared" si="32"/>
        <v>27414.55</v>
      </c>
      <c r="X37" s="24">
        <f t="shared" si="32"/>
        <v>105404.35</v>
      </c>
      <c r="Y37" s="24">
        <f t="shared" si="32"/>
        <v>23011.119999999999</v>
      </c>
      <c r="Z37" s="24">
        <f t="shared" si="32"/>
        <v>31553.51</v>
      </c>
      <c r="AA37" s="24">
        <f t="shared" si="32"/>
        <v>105962.37</v>
      </c>
      <c r="AB37" s="24">
        <f t="shared" si="32"/>
        <v>93266.16</v>
      </c>
      <c r="AC37" s="24">
        <f t="shared" si="32"/>
        <v>7404753.7999999998</v>
      </c>
      <c r="AD37" s="24">
        <f t="shared" si="32"/>
        <v>11846144.699999999</v>
      </c>
      <c r="AE37" s="24">
        <f t="shared" si="32"/>
        <v>300811.43</v>
      </c>
      <c r="AF37" s="24">
        <f t="shared" si="32"/>
        <v>242475.39</v>
      </c>
      <c r="AG37" s="24">
        <f t="shared" si="32"/>
        <v>154475.57</v>
      </c>
      <c r="AH37" s="24">
        <f t="shared" si="32"/>
        <v>73592.78</v>
      </c>
      <c r="AI37" s="24">
        <f t="shared" si="32"/>
        <v>652838.75</v>
      </c>
      <c r="AJ37" s="24">
        <f t="shared" si="32"/>
        <v>255171.26</v>
      </c>
      <c r="AK37" s="24">
        <f t="shared" si="32"/>
        <v>97840.31</v>
      </c>
      <c r="AL37" s="24">
        <f t="shared" si="32"/>
        <v>91123.75</v>
      </c>
      <c r="AM37" s="24">
        <f t="shared" si="32"/>
        <v>105643.84</v>
      </c>
      <c r="AN37" s="24">
        <f t="shared" si="32"/>
        <v>148646.04999999999</v>
      </c>
      <c r="AO37" s="24">
        <f t="shared" si="32"/>
        <v>88439.26</v>
      </c>
      <c r="AP37" s="24">
        <f t="shared" si="32"/>
        <v>134174.96</v>
      </c>
      <c r="AQ37" s="24">
        <f t="shared" si="32"/>
        <v>783261.73</v>
      </c>
      <c r="AR37" s="24">
        <f t="shared" si="32"/>
        <v>21964582.09</v>
      </c>
      <c r="AS37" s="24">
        <f t="shared" si="32"/>
        <v>170177.88</v>
      </c>
      <c r="AT37" s="24">
        <f t="shared" si="32"/>
        <v>16796539.68</v>
      </c>
      <c r="AU37" s="24">
        <f t="shared" si="32"/>
        <v>1710955.72</v>
      </c>
      <c r="AV37" s="24">
        <f t="shared" si="32"/>
        <v>939619.8</v>
      </c>
      <c r="AW37" s="24">
        <f t="shared" si="32"/>
        <v>77052.600000000006</v>
      </c>
      <c r="AX37" s="24">
        <f t="shared" si="32"/>
        <v>224041.12</v>
      </c>
      <c r="AY37" s="24">
        <f t="shared" si="32"/>
        <v>95069.7</v>
      </c>
      <c r="AZ37" s="24">
        <f t="shared" si="32"/>
        <v>53330.12</v>
      </c>
      <c r="BA37" s="24">
        <f t="shared" si="32"/>
        <v>308637.27</v>
      </c>
      <c r="BB37" s="24">
        <f t="shared" si="32"/>
        <v>2868440.91</v>
      </c>
      <c r="BC37" s="24">
        <f t="shared" si="32"/>
        <v>3249784.8</v>
      </c>
      <c r="BD37" s="24">
        <f t="shared" si="32"/>
        <v>3462421.52</v>
      </c>
      <c r="BE37" s="24">
        <f t="shared" si="32"/>
        <v>4090682.54</v>
      </c>
      <c r="BF37" s="24">
        <f t="shared" si="32"/>
        <v>293751.05</v>
      </c>
      <c r="BG37" s="24">
        <f t="shared" si="32"/>
        <v>451271.67</v>
      </c>
      <c r="BH37" s="24">
        <f t="shared" si="32"/>
        <v>6735950.8300000001</v>
      </c>
      <c r="BI37" s="24">
        <f t="shared" si="32"/>
        <v>546535.13</v>
      </c>
      <c r="BJ37" s="24">
        <f t="shared" si="32"/>
        <v>342706.97</v>
      </c>
      <c r="BK37" s="24">
        <f t="shared" si="32"/>
        <v>281271.96000000002</v>
      </c>
      <c r="BL37" s="24">
        <f t="shared" si="32"/>
        <v>2075303.24</v>
      </c>
      <c r="BM37" s="24">
        <f t="shared" si="32"/>
        <v>3603602.7</v>
      </c>
      <c r="BN37" s="24">
        <f t="shared" si="32"/>
        <v>109652.18</v>
      </c>
      <c r="BO37" s="24">
        <f t="shared" si="32"/>
        <v>219057.98</v>
      </c>
      <c r="BP37" s="24">
        <f t="shared" si="32"/>
        <v>567612.84</v>
      </c>
      <c r="BQ37" s="24">
        <f t="shared" ref="BQ37:EB37" si="33">ROUND(BQ27*0.9,2)</f>
        <v>594545.55000000005</v>
      </c>
      <c r="BR37" s="24">
        <f t="shared" si="33"/>
        <v>174236.65</v>
      </c>
      <c r="BS37" s="24">
        <f t="shared" si="33"/>
        <v>1521710.6</v>
      </c>
      <c r="BT37" s="24">
        <f t="shared" si="33"/>
        <v>1977647.4</v>
      </c>
      <c r="BU37" s="24">
        <f t="shared" si="33"/>
        <v>247189.19</v>
      </c>
      <c r="BV37" s="24">
        <f t="shared" si="33"/>
        <v>195419.3</v>
      </c>
      <c r="BW37" s="24">
        <f t="shared" si="33"/>
        <v>190625.17</v>
      </c>
      <c r="BX37" s="24">
        <f t="shared" si="33"/>
        <v>541579.88</v>
      </c>
      <c r="BY37" s="24">
        <f t="shared" si="33"/>
        <v>453166.35</v>
      </c>
      <c r="BZ37" s="24">
        <f t="shared" si="33"/>
        <v>3339.63</v>
      </c>
      <c r="CA37" s="24">
        <f t="shared" si="33"/>
        <v>220160.21</v>
      </c>
      <c r="CB37" s="24">
        <f t="shared" si="33"/>
        <v>0</v>
      </c>
      <c r="CC37" s="24">
        <f t="shared" si="33"/>
        <v>9614.93</v>
      </c>
      <c r="CD37" s="24">
        <f t="shared" si="33"/>
        <v>21433224.600000001</v>
      </c>
      <c r="CE37" s="24">
        <f t="shared" si="33"/>
        <v>49065.98</v>
      </c>
      <c r="CF37" s="24">
        <f t="shared" si="33"/>
        <v>34007.42</v>
      </c>
      <c r="CG37" s="24">
        <f t="shared" si="33"/>
        <v>163940.99</v>
      </c>
      <c r="CH37" s="24">
        <f t="shared" si="33"/>
        <v>81506.97</v>
      </c>
      <c r="CI37" s="24">
        <f t="shared" si="33"/>
        <v>64759.199999999997</v>
      </c>
      <c r="CJ37" s="24">
        <f t="shared" si="33"/>
        <v>33372</v>
      </c>
      <c r="CK37" s="24">
        <f t="shared" si="33"/>
        <v>203658.83</v>
      </c>
      <c r="CL37" s="24">
        <f t="shared" si="33"/>
        <v>310751.24</v>
      </c>
      <c r="CM37" s="24">
        <f t="shared" si="33"/>
        <v>1383416.9</v>
      </c>
      <c r="CN37" s="24">
        <f t="shared" si="33"/>
        <v>477870.63</v>
      </c>
      <c r="CO37" s="24">
        <f t="shared" si="33"/>
        <v>488836.58</v>
      </c>
      <c r="CP37" s="24">
        <f t="shared" si="33"/>
        <v>6902017.5099999998</v>
      </c>
      <c r="CQ37" s="24">
        <f t="shared" si="33"/>
        <v>4066346.7</v>
      </c>
      <c r="CR37" s="24">
        <f t="shared" si="33"/>
        <v>254569.37</v>
      </c>
      <c r="CS37" s="24">
        <f t="shared" si="33"/>
        <v>168900.88</v>
      </c>
      <c r="CT37" s="24">
        <f t="shared" si="33"/>
        <v>149761.31</v>
      </c>
      <c r="CU37" s="24">
        <f t="shared" si="33"/>
        <v>125521.2</v>
      </c>
      <c r="CV37" s="24">
        <f t="shared" si="33"/>
        <v>64465.9</v>
      </c>
      <c r="CW37" s="24">
        <f t="shared" si="33"/>
        <v>46298.080000000002</v>
      </c>
      <c r="CX37" s="24">
        <f t="shared" si="33"/>
        <v>51838.85</v>
      </c>
      <c r="CY37" s="24">
        <f t="shared" si="33"/>
        <v>98345.8</v>
      </c>
      <c r="CZ37" s="24">
        <f t="shared" si="33"/>
        <v>125758.63</v>
      </c>
      <c r="DA37" s="24">
        <f t="shared" si="33"/>
        <v>53320.05</v>
      </c>
      <c r="DB37" s="24">
        <f t="shared" si="33"/>
        <v>466985.38</v>
      </c>
      <c r="DC37" s="24">
        <f t="shared" si="33"/>
        <v>105319.37</v>
      </c>
      <c r="DD37" s="24">
        <f t="shared" si="33"/>
        <v>109405.18</v>
      </c>
      <c r="DE37" s="24">
        <f t="shared" si="33"/>
        <v>67016</v>
      </c>
      <c r="DF37" s="24">
        <f t="shared" si="33"/>
        <v>12258.18</v>
      </c>
      <c r="DG37" s="24">
        <f t="shared" si="33"/>
        <v>79589.33</v>
      </c>
      <c r="DH37" s="24">
        <f t="shared" si="33"/>
        <v>6618201.2400000002</v>
      </c>
      <c r="DI37" s="24">
        <f t="shared" si="33"/>
        <v>11554.63</v>
      </c>
      <c r="DJ37" s="24">
        <f t="shared" si="33"/>
        <v>609779.87</v>
      </c>
      <c r="DK37" s="24">
        <f t="shared" si="33"/>
        <v>698327.55</v>
      </c>
      <c r="DL37" s="24">
        <f t="shared" si="33"/>
        <v>175130.15</v>
      </c>
      <c r="DM37" s="24">
        <f t="shared" si="33"/>
        <v>125780.71</v>
      </c>
      <c r="DN37" s="24">
        <f t="shared" si="33"/>
        <v>1350966.45</v>
      </c>
      <c r="DO37" s="24">
        <f t="shared" si="33"/>
        <v>191750.45</v>
      </c>
      <c r="DP37" s="24">
        <f t="shared" si="33"/>
        <v>419954.26</v>
      </c>
      <c r="DQ37" s="24">
        <f t="shared" si="33"/>
        <v>806846.7</v>
      </c>
      <c r="DR37" s="24">
        <f t="shared" si="33"/>
        <v>88340.41</v>
      </c>
      <c r="DS37" s="24">
        <f t="shared" si="33"/>
        <v>0</v>
      </c>
      <c r="DT37" s="24">
        <f t="shared" si="33"/>
        <v>201834.76</v>
      </c>
      <c r="DU37" s="24">
        <f t="shared" si="33"/>
        <v>171025.57</v>
      </c>
      <c r="DV37" s="24">
        <f t="shared" si="33"/>
        <v>25290.080000000002</v>
      </c>
      <c r="DW37" s="24">
        <f t="shared" si="33"/>
        <v>89373.55</v>
      </c>
      <c r="DX37" s="24">
        <f t="shared" si="33"/>
        <v>82527.77</v>
      </c>
      <c r="DY37" s="24">
        <f t="shared" si="33"/>
        <v>48680.3</v>
      </c>
      <c r="DZ37" s="24">
        <f t="shared" si="33"/>
        <v>27025.64</v>
      </c>
      <c r="EA37" s="24">
        <f t="shared" si="33"/>
        <v>172230.96</v>
      </c>
      <c r="EB37" s="24">
        <f t="shared" si="33"/>
        <v>568196.73</v>
      </c>
      <c r="EC37" s="24">
        <f t="shared" ref="EC37:GF37" si="34">ROUND(EC27*0.9,2)</f>
        <v>187366.77</v>
      </c>
      <c r="ED37" s="24">
        <f t="shared" si="34"/>
        <v>198203.27</v>
      </c>
      <c r="EE37" s="24">
        <f t="shared" si="34"/>
        <v>107938.58</v>
      </c>
      <c r="EF37" s="24">
        <f t="shared" si="34"/>
        <v>829161.22</v>
      </c>
      <c r="EG37" s="24">
        <f t="shared" si="34"/>
        <v>44814.559999999998</v>
      </c>
      <c r="EH37" s="24">
        <f t="shared" si="34"/>
        <v>174272.95</v>
      </c>
      <c r="EI37" s="24">
        <f t="shared" si="34"/>
        <v>119175.87</v>
      </c>
      <c r="EJ37" s="24">
        <f t="shared" si="34"/>
        <v>56910.239999999998</v>
      </c>
      <c r="EK37" s="24">
        <f t="shared" si="34"/>
        <v>1879675.2</v>
      </c>
      <c r="EL37" s="24">
        <f t="shared" si="34"/>
        <v>2092170.64</v>
      </c>
      <c r="EM37" s="24">
        <f t="shared" si="34"/>
        <v>187052.99</v>
      </c>
      <c r="EN37" s="24">
        <f t="shared" si="34"/>
        <v>180213.86</v>
      </c>
      <c r="EO37" s="24">
        <f t="shared" si="34"/>
        <v>124803.19</v>
      </c>
      <c r="EP37" s="24">
        <f t="shared" si="34"/>
        <v>170674.5</v>
      </c>
      <c r="EQ37" s="24">
        <f t="shared" si="34"/>
        <v>109760.85</v>
      </c>
      <c r="ER37" s="24">
        <f t="shared" si="34"/>
        <v>151310.01</v>
      </c>
      <c r="ES37" s="24">
        <f t="shared" si="34"/>
        <v>797710.67</v>
      </c>
      <c r="ET37" s="24">
        <f t="shared" si="34"/>
        <v>326182.90999999997</v>
      </c>
      <c r="EU37" s="24">
        <f t="shared" si="34"/>
        <v>96244.32</v>
      </c>
      <c r="EV37" s="24">
        <f t="shared" si="34"/>
        <v>174300.16</v>
      </c>
      <c r="EW37" s="24">
        <f t="shared" si="34"/>
        <v>136846.28</v>
      </c>
      <c r="EX37" s="24">
        <f t="shared" si="34"/>
        <v>0</v>
      </c>
      <c r="EY37" s="24">
        <f t="shared" si="34"/>
        <v>158749.29999999999</v>
      </c>
      <c r="EZ37" s="24">
        <f t="shared" si="34"/>
        <v>79710.41</v>
      </c>
      <c r="FA37" s="24">
        <f t="shared" si="34"/>
        <v>31456.1</v>
      </c>
      <c r="FB37" s="24">
        <f t="shared" si="34"/>
        <v>60248.65</v>
      </c>
      <c r="FC37" s="24">
        <f t="shared" si="34"/>
        <v>968544.9</v>
      </c>
      <c r="FD37" s="24">
        <f t="shared" si="34"/>
        <v>334674.68</v>
      </c>
      <c r="FE37" s="24">
        <f t="shared" si="34"/>
        <v>872283.02</v>
      </c>
      <c r="FF37" s="24">
        <f t="shared" si="34"/>
        <v>219228.27</v>
      </c>
      <c r="FG37" s="24">
        <f t="shared" si="34"/>
        <v>88055.37</v>
      </c>
      <c r="FH37" s="24">
        <f t="shared" si="34"/>
        <v>93594.92</v>
      </c>
      <c r="FI37" s="24">
        <f t="shared" si="34"/>
        <v>63918.21</v>
      </c>
      <c r="FJ37" s="24">
        <f t="shared" si="34"/>
        <v>87963.69</v>
      </c>
      <c r="FK37" s="24">
        <f t="shared" si="34"/>
        <v>463129.65</v>
      </c>
      <c r="FL37" s="24">
        <f t="shared" si="34"/>
        <v>463161.19</v>
      </c>
      <c r="FM37" s="24">
        <f t="shared" si="34"/>
        <v>653650.94999999995</v>
      </c>
      <c r="FN37" s="24">
        <f t="shared" si="34"/>
        <v>1448829.21</v>
      </c>
      <c r="FO37" s="24">
        <f t="shared" si="34"/>
        <v>734528.49</v>
      </c>
      <c r="FP37" s="24">
        <f t="shared" si="34"/>
        <v>3654801.59</v>
      </c>
      <c r="FQ37" s="24">
        <f t="shared" si="34"/>
        <v>534005.1</v>
      </c>
      <c r="FR37" s="24">
        <f t="shared" si="34"/>
        <v>955225.49</v>
      </c>
      <c r="FS37" s="24">
        <f t="shared" si="34"/>
        <v>516761.64</v>
      </c>
      <c r="FT37" s="24">
        <f t="shared" si="34"/>
        <v>93048.91</v>
      </c>
      <c r="FU37" s="24">
        <f t="shared" si="34"/>
        <v>111426.19</v>
      </c>
      <c r="FV37" s="24">
        <f t="shared" si="34"/>
        <v>134903.82999999999</v>
      </c>
      <c r="FW37" s="24">
        <f t="shared" si="34"/>
        <v>148445.78</v>
      </c>
      <c r="FX37" s="24">
        <f t="shared" si="34"/>
        <v>362210.07</v>
      </c>
      <c r="FY37" s="24">
        <f t="shared" si="34"/>
        <v>168326.49</v>
      </c>
      <c r="FZ37" s="24">
        <f t="shared" si="34"/>
        <v>50256.23</v>
      </c>
      <c r="GA37" s="24">
        <f t="shared" si="34"/>
        <v>1074550.19</v>
      </c>
      <c r="GB37" s="24">
        <f t="shared" si="34"/>
        <v>0</v>
      </c>
      <c r="GC37" s="24">
        <f t="shared" si="34"/>
        <v>0</v>
      </c>
      <c r="GD37" s="24">
        <f t="shared" si="34"/>
        <v>0</v>
      </c>
      <c r="GE37" s="24">
        <f t="shared" si="34"/>
        <v>0</v>
      </c>
      <c r="GF37" s="24">
        <f t="shared" si="34"/>
        <v>0</v>
      </c>
      <c r="GG37" s="24">
        <f>ROUND(GG27*0.9,2)</f>
        <v>0</v>
      </c>
      <c r="GH37" s="19">
        <f t="shared" si="6"/>
        <v>231344611.23000008</v>
      </c>
      <c r="GJ37" s="88" t="s">
        <v>696</v>
      </c>
      <c r="GK37" s="120">
        <f>SUM(GK34:GK36)</f>
        <v>61987589</v>
      </c>
      <c r="GL37" s="80"/>
      <c r="GM37" s="80"/>
      <c r="GN37" s="80"/>
      <c r="GO37" s="80"/>
    </row>
    <row r="38" spans="1:256" ht="26.25">
      <c r="A38" s="43">
        <v>14</v>
      </c>
      <c r="B38" s="45" t="s">
        <v>710</v>
      </c>
      <c r="C38" s="16">
        <v>14</v>
      </c>
      <c r="E38" s="24">
        <f t="shared" ref="E38:BP38" si="35">MIN(E36,E37)</f>
        <v>717487.52</v>
      </c>
      <c r="F38" s="24">
        <f t="shared" si="35"/>
        <v>3236430.0500000003</v>
      </c>
      <c r="G38" s="24">
        <f t="shared" si="35"/>
        <v>589999.56000000006</v>
      </c>
      <c r="H38" s="24">
        <f t="shared" si="35"/>
        <v>2512940.5700000003</v>
      </c>
      <c r="I38" s="24">
        <f t="shared" si="35"/>
        <v>197093.13999999998</v>
      </c>
      <c r="J38" s="24">
        <f t="shared" si="35"/>
        <v>115053.23</v>
      </c>
      <c r="K38" s="24">
        <f t="shared" si="35"/>
        <v>1069114.46</v>
      </c>
      <c r="L38" s="24">
        <f t="shared" si="35"/>
        <v>177079.18</v>
      </c>
      <c r="M38" s="24">
        <f t="shared" si="35"/>
        <v>57298.239999999998</v>
      </c>
      <c r="N38" s="24">
        <f t="shared" si="35"/>
        <v>240854.57</v>
      </c>
      <c r="O38" s="24">
        <f t="shared" si="35"/>
        <v>265230.57</v>
      </c>
      <c r="P38" s="24">
        <f t="shared" si="35"/>
        <v>8176012.2200000007</v>
      </c>
      <c r="Q38" s="24">
        <f t="shared" si="35"/>
        <v>2110926.52</v>
      </c>
      <c r="R38" s="24">
        <f t="shared" si="35"/>
        <v>31894.6</v>
      </c>
      <c r="S38" s="24">
        <f t="shared" si="35"/>
        <v>3319216.94</v>
      </c>
      <c r="T38" s="24">
        <f t="shared" si="35"/>
        <v>105268</v>
      </c>
      <c r="U38" s="24">
        <f t="shared" si="35"/>
        <v>294333.23</v>
      </c>
      <c r="V38" s="24">
        <f t="shared" si="35"/>
        <v>48688.869999999995</v>
      </c>
      <c r="W38" s="24">
        <f t="shared" si="35"/>
        <v>15473.95</v>
      </c>
      <c r="X38" s="24">
        <f t="shared" si="35"/>
        <v>55206.619999999995</v>
      </c>
      <c r="Y38" s="24">
        <f t="shared" si="35"/>
        <v>12013.16</v>
      </c>
      <c r="Z38" s="24">
        <f t="shared" si="35"/>
        <v>17554.489999999998</v>
      </c>
      <c r="AA38" s="24">
        <f t="shared" si="35"/>
        <v>52477.78</v>
      </c>
      <c r="AB38" s="24">
        <f t="shared" si="35"/>
        <v>45645.83</v>
      </c>
      <c r="AC38" s="24">
        <f t="shared" si="35"/>
        <v>3043651.37</v>
      </c>
      <c r="AD38" s="24">
        <f t="shared" si="35"/>
        <v>4717451.8999999994</v>
      </c>
      <c r="AE38" s="24">
        <f t="shared" si="35"/>
        <v>129839.21</v>
      </c>
      <c r="AF38" s="24">
        <f t="shared" si="35"/>
        <v>102074.34</v>
      </c>
      <c r="AG38" s="24">
        <f t="shared" si="35"/>
        <v>75845.02</v>
      </c>
      <c r="AH38" s="24">
        <f t="shared" si="35"/>
        <v>43815.369999999995</v>
      </c>
      <c r="AI38" s="24">
        <f t="shared" si="35"/>
        <v>303829.57</v>
      </c>
      <c r="AJ38" s="24">
        <f t="shared" si="35"/>
        <v>115976.79000000001</v>
      </c>
      <c r="AK38" s="24">
        <f t="shared" si="35"/>
        <v>40877.83</v>
      </c>
      <c r="AL38" s="24">
        <f t="shared" si="35"/>
        <v>38717.07</v>
      </c>
      <c r="AM38" s="24">
        <f t="shared" si="35"/>
        <v>55959.19</v>
      </c>
      <c r="AN38" s="24">
        <f t="shared" si="35"/>
        <v>66238.819999999992</v>
      </c>
      <c r="AO38" s="24">
        <f t="shared" si="35"/>
        <v>41121.74</v>
      </c>
      <c r="AP38" s="24">
        <f t="shared" si="35"/>
        <v>62870.97</v>
      </c>
      <c r="AQ38" s="24">
        <f t="shared" si="35"/>
        <v>374327.48</v>
      </c>
      <c r="AR38" s="24">
        <f t="shared" si="35"/>
        <v>8645587.2699999996</v>
      </c>
      <c r="AS38" s="24">
        <f t="shared" si="35"/>
        <v>81603.959999999992</v>
      </c>
      <c r="AT38" s="24">
        <f t="shared" si="35"/>
        <v>6494498.6600000001</v>
      </c>
      <c r="AU38" s="24">
        <f t="shared" si="35"/>
        <v>723789.23</v>
      </c>
      <c r="AV38" s="24">
        <f t="shared" si="35"/>
        <v>419253.85</v>
      </c>
      <c r="AW38" s="24">
        <f t="shared" si="35"/>
        <v>77052.600000000006</v>
      </c>
      <c r="AX38" s="24">
        <f t="shared" si="35"/>
        <v>104469.8</v>
      </c>
      <c r="AY38" s="24">
        <f t="shared" si="35"/>
        <v>41166.239999999998</v>
      </c>
      <c r="AZ38" s="24">
        <f t="shared" si="35"/>
        <v>24389.9</v>
      </c>
      <c r="BA38" s="24">
        <f t="shared" si="35"/>
        <v>137054.12</v>
      </c>
      <c r="BB38" s="24">
        <f t="shared" si="35"/>
        <v>1139432.23</v>
      </c>
      <c r="BC38" s="24">
        <f t="shared" si="35"/>
        <v>1363542.13</v>
      </c>
      <c r="BD38" s="24">
        <f t="shared" si="35"/>
        <v>1417915.08</v>
      </c>
      <c r="BE38" s="24">
        <f t="shared" si="35"/>
        <v>1778743.17</v>
      </c>
      <c r="BF38" s="24">
        <f t="shared" si="35"/>
        <v>127617.31</v>
      </c>
      <c r="BG38" s="24">
        <f t="shared" si="35"/>
        <v>194580.24</v>
      </c>
      <c r="BH38" s="24">
        <f t="shared" si="35"/>
        <v>2858236.96</v>
      </c>
      <c r="BI38" s="24">
        <f t="shared" si="35"/>
        <v>256093.82</v>
      </c>
      <c r="BJ38" s="24">
        <f t="shared" si="35"/>
        <v>150054.62</v>
      </c>
      <c r="BK38" s="24">
        <f t="shared" si="35"/>
        <v>154380.93</v>
      </c>
      <c r="BL38" s="24">
        <f t="shared" si="35"/>
        <v>882315.23</v>
      </c>
      <c r="BM38" s="24">
        <f t="shared" si="35"/>
        <v>1479548.31</v>
      </c>
      <c r="BN38" s="24">
        <f t="shared" si="35"/>
        <v>49480.520000000004</v>
      </c>
      <c r="BO38" s="24">
        <f t="shared" si="35"/>
        <v>117375.16</v>
      </c>
      <c r="BP38" s="24">
        <f t="shared" si="35"/>
        <v>258686.8</v>
      </c>
      <c r="BQ38" s="24">
        <f t="shared" ref="BQ38:EB38" si="36">MIN(BQ36,BQ37)</f>
        <v>271450.69</v>
      </c>
      <c r="BR38" s="24">
        <f t="shared" si="36"/>
        <v>76342.69</v>
      </c>
      <c r="BS38" s="24">
        <f t="shared" si="36"/>
        <v>635541.25</v>
      </c>
      <c r="BT38" s="24">
        <f t="shared" si="36"/>
        <v>808732.96</v>
      </c>
      <c r="BU38" s="24">
        <f t="shared" si="36"/>
        <v>103183.2</v>
      </c>
      <c r="BV38" s="24">
        <f t="shared" si="36"/>
        <v>86368.03</v>
      </c>
      <c r="BW38" s="24">
        <f t="shared" si="36"/>
        <v>79274.319999999992</v>
      </c>
      <c r="BX38" s="24">
        <f t="shared" si="36"/>
        <v>235039.71000000002</v>
      </c>
      <c r="BY38" s="24">
        <f t="shared" si="36"/>
        <v>206899.41</v>
      </c>
      <c r="BZ38" s="24">
        <f t="shared" si="36"/>
        <v>2825.03</v>
      </c>
      <c r="CA38" s="24">
        <f t="shared" si="36"/>
        <v>104445.81999999999</v>
      </c>
      <c r="CB38" s="24">
        <f t="shared" si="36"/>
        <v>0</v>
      </c>
      <c r="CC38" s="24">
        <f t="shared" si="36"/>
        <v>9614.93</v>
      </c>
      <c r="CD38" s="24">
        <f t="shared" si="36"/>
        <v>8728742.3900000006</v>
      </c>
      <c r="CE38" s="24">
        <f t="shared" si="36"/>
        <v>35169.130000000005</v>
      </c>
      <c r="CF38" s="24">
        <f t="shared" si="36"/>
        <v>13940.099999999999</v>
      </c>
      <c r="CG38" s="24">
        <f t="shared" si="36"/>
        <v>74514.94</v>
      </c>
      <c r="CH38" s="24">
        <f t="shared" si="36"/>
        <v>47975.8</v>
      </c>
      <c r="CI38" s="24">
        <f t="shared" si="36"/>
        <v>30066.43</v>
      </c>
      <c r="CJ38" s="24">
        <f t="shared" si="36"/>
        <v>22079</v>
      </c>
      <c r="CK38" s="24">
        <f t="shared" si="36"/>
        <v>94836.15</v>
      </c>
      <c r="CL38" s="24">
        <f t="shared" si="36"/>
        <v>129365.09</v>
      </c>
      <c r="CM38" s="24">
        <f t="shared" si="36"/>
        <v>603532.92000000004</v>
      </c>
      <c r="CN38" s="24">
        <f t="shared" si="36"/>
        <v>197986.12</v>
      </c>
      <c r="CO38" s="24">
        <f t="shared" si="36"/>
        <v>205749.68</v>
      </c>
      <c r="CP38" s="24">
        <f t="shared" si="36"/>
        <v>2682822.29</v>
      </c>
      <c r="CQ38" s="24">
        <f t="shared" si="36"/>
        <v>1677675.44</v>
      </c>
      <c r="CR38" s="24">
        <f t="shared" si="36"/>
        <v>113049.51999999999</v>
      </c>
      <c r="CS38" s="24">
        <f t="shared" si="36"/>
        <v>67025.03</v>
      </c>
      <c r="CT38" s="24">
        <f t="shared" si="36"/>
        <v>66549.17</v>
      </c>
      <c r="CU38" s="24">
        <f t="shared" si="36"/>
        <v>52997.799999999996</v>
      </c>
      <c r="CV38" s="24">
        <f t="shared" si="36"/>
        <v>28599.439999999999</v>
      </c>
      <c r="CW38" s="24">
        <f t="shared" si="36"/>
        <v>34320.21</v>
      </c>
      <c r="CX38" s="24">
        <f t="shared" si="36"/>
        <v>34831.86</v>
      </c>
      <c r="CY38" s="24">
        <f t="shared" si="36"/>
        <v>56304.259999999995</v>
      </c>
      <c r="CZ38" s="24">
        <f t="shared" si="36"/>
        <v>59937.78</v>
      </c>
      <c r="DA38" s="24">
        <f t="shared" si="36"/>
        <v>33990.26</v>
      </c>
      <c r="DB38" s="24">
        <f t="shared" si="36"/>
        <v>203918.43</v>
      </c>
      <c r="DC38" s="24">
        <f t="shared" si="36"/>
        <v>50493.770000000004</v>
      </c>
      <c r="DD38" s="24">
        <f t="shared" si="36"/>
        <v>55470.11</v>
      </c>
      <c r="DE38" s="24">
        <f t="shared" si="36"/>
        <v>39151.910000000003</v>
      </c>
      <c r="DF38" s="24">
        <f t="shared" si="36"/>
        <v>5566.82</v>
      </c>
      <c r="DG38" s="24">
        <f t="shared" si="36"/>
        <v>34083.78</v>
      </c>
      <c r="DH38" s="24">
        <f t="shared" si="36"/>
        <v>2986732.05</v>
      </c>
      <c r="DI38" s="24">
        <f t="shared" si="36"/>
        <v>11554.63</v>
      </c>
      <c r="DJ38" s="24">
        <f t="shared" si="36"/>
        <v>289063.82</v>
      </c>
      <c r="DK38" s="24">
        <f t="shared" si="36"/>
        <v>317739.71000000002</v>
      </c>
      <c r="DL38" s="24">
        <f t="shared" si="36"/>
        <v>80177.259999999995</v>
      </c>
      <c r="DM38" s="24">
        <f t="shared" si="36"/>
        <v>54815.95</v>
      </c>
      <c r="DN38" s="24">
        <f t="shared" si="36"/>
        <v>600913.62</v>
      </c>
      <c r="DO38" s="24">
        <f t="shared" si="36"/>
        <v>86623.16</v>
      </c>
      <c r="DP38" s="24">
        <f t="shared" si="36"/>
        <v>173412.94</v>
      </c>
      <c r="DQ38" s="24">
        <f t="shared" si="36"/>
        <v>359710.58999999997</v>
      </c>
      <c r="DR38" s="24">
        <f t="shared" si="36"/>
        <v>39074.300000000003</v>
      </c>
      <c r="DS38" s="24">
        <f t="shared" si="36"/>
        <v>0</v>
      </c>
      <c r="DT38" s="24">
        <f t="shared" si="36"/>
        <v>87617.97</v>
      </c>
      <c r="DU38" s="24">
        <f t="shared" si="36"/>
        <v>70222.789999999994</v>
      </c>
      <c r="DV38" s="24">
        <f t="shared" si="36"/>
        <v>11763.9</v>
      </c>
      <c r="DW38" s="24">
        <f t="shared" si="36"/>
        <v>49262.240000000005</v>
      </c>
      <c r="DX38" s="24">
        <f t="shared" si="36"/>
        <v>34934.68</v>
      </c>
      <c r="DY38" s="24">
        <f t="shared" si="36"/>
        <v>22635.599999999999</v>
      </c>
      <c r="DZ38" s="24">
        <f t="shared" si="36"/>
        <v>12470.890000000001</v>
      </c>
      <c r="EA38" s="24">
        <f t="shared" si="36"/>
        <v>86050.08</v>
      </c>
      <c r="EB38" s="24">
        <f t="shared" si="36"/>
        <v>247182.21</v>
      </c>
      <c r="EC38" s="24">
        <f t="shared" ref="EC38:GF38" si="37">MIN(EC36,EC37)</f>
        <v>87119.66</v>
      </c>
      <c r="ED38" s="24">
        <f t="shared" si="37"/>
        <v>92203.040000000008</v>
      </c>
      <c r="EE38" s="24">
        <f t="shared" si="37"/>
        <v>56060.160000000003</v>
      </c>
      <c r="EF38" s="24">
        <f t="shared" si="37"/>
        <v>327800.03000000003</v>
      </c>
      <c r="EG38" s="24">
        <f t="shared" si="37"/>
        <v>22274.6</v>
      </c>
      <c r="EH38" s="24">
        <f t="shared" si="37"/>
        <v>76427.53</v>
      </c>
      <c r="EI38" s="24">
        <f t="shared" si="37"/>
        <v>49388.97</v>
      </c>
      <c r="EJ38" s="24">
        <f t="shared" si="37"/>
        <v>24061.81</v>
      </c>
      <c r="EK38" s="24">
        <f t="shared" si="37"/>
        <v>772253.43</v>
      </c>
      <c r="EL38" s="24">
        <f t="shared" si="37"/>
        <v>998072.30999999994</v>
      </c>
      <c r="EM38" s="24">
        <f t="shared" si="37"/>
        <v>89313.34</v>
      </c>
      <c r="EN38" s="24">
        <f t="shared" si="37"/>
        <v>82425.010000000009</v>
      </c>
      <c r="EO38" s="24">
        <f t="shared" si="37"/>
        <v>54130.520000000004</v>
      </c>
      <c r="EP38" s="24">
        <f t="shared" si="37"/>
        <v>74294.36</v>
      </c>
      <c r="EQ38" s="24">
        <f t="shared" si="37"/>
        <v>48021.43</v>
      </c>
      <c r="ER38" s="24">
        <f t="shared" si="37"/>
        <v>64670.9</v>
      </c>
      <c r="ES38" s="24">
        <f t="shared" si="37"/>
        <v>329668.20999999996</v>
      </c>
      <c r="ET38" s="24">
        <f t="shared" si="37"/>
        <v>139943.32</v>
      </c>
      <c r="EU38" s="24">
        <f t="shared" si="37"/>
        <v>46248.33</v>
      </c>
      <c r="EV38" s="24">
        <f t="shared" si="37"/>
        <v>71270.55</v>
      </c>
      <c r="EW38" s="24">
        <f t="shared" si="37"/>
        <v>54592.68</v>
      </c>
      <c r="EX38" s="24">
        <f t="shared" si="37"/>
        <v>0</v>
      </c>
      <c r="EY38" s="24">
        <f t="shared" si="37"/>
        <v>66328.820000000007</v>
      </c>
      <c r="EZ38" s="24">
        <f t="shared" si="37"/>
        <v>34902.19</v>
      </c>
      <c r="FA38" s="24">
        <f t="shared" si="37"/>
        <v>16094.11</v>
      </c>
      <c r="FB38" s="24">
        <f t="shared" si="37"/>
        <v>30386.95</v>
      </c>
      <c r="FC38" s="24">
        <f t="shared" si="37"/>
        <v>388919.76</v>
      </c>
      <c r="FD38" s="24">
        <f t="shared" si="37"/>
        <v>142283.57</v>
      </c>
      <c r="FE38" s="24">
        <f t="shared" si="37"/>
        <v>390431.23</v>
      </c>
      <c r="FF38" s="24">
        <f t="shared" si="37"/>
        <v>106762.17000000001</v>
      </c>
      <c r="FG38" s="24">
        <f t="shared" si="37"/>
        <v>49301.2</v>
      </c>
      <c r="FH38" s="24">
        <f t="shared" si="37"/>
        <v>44015.39</v>
      </c>
      <c r="FI38" s="24">
        <f t="shared" si="37"/>
        <v>35754.600000000006</v>
      </c>
      <c r="FJ38" s="24">
        <f t="shared" si="37"/>
        <v>50567.21</v>
      </c>
      <c r="FK38" s="24">
        <f t="shared" si="37"/>
        <v>203040.98</v>
      </c>
      <c r="FL38" s="24">
        <f t="shared" si="37"/>
        <v>204648.87</v>
      </c>
      <c r="FM38" s="24">
        <f t="shared" si="37"/>
        <v>295511.27</v>
      </c>
      <c r="FN38" s="24">
        <f t="shared" si="37"/>
        <v>626043.1</v>
      </c>
      <c r="FO38" s="24">
        <f t="shared" si="37"/>
        <v>301142.92000000004</v>
      </c>
      <c r="FP38" s="24">
        <f t="shared" si="37"/>
        <v>1475466.92</v>
      </c>
      <c r="FQ38" s="24">
        <f t="shared" si="37"/>
        <v>220267.40000000002</v>
      </c>
      <c r="FR38" s="24">
        <f t="shared" si="37"/>
        <v>417347.19</v>
      </c>
      <c r="FS38" s="24">
        <f t="shared" si="37"/>
        <v>241813.72</v>
      </c>
      <c r="FT38" s="24">
        <f t="shared" si="37"/>
        <v>47835.89</v>
      </c>
      <c r="FU38" s="24">
        <f t="shared" si="37"/>
        <v>57616.09</v>
      </c>
      <c r="FV38" s="24">
        <f t="shared" si="37"/>
        <v>61213.42</v>
      </c>
      <c r="FW38" s="24">
        <f t="shared" si="37"/>
        <v>71613.41</v>
      </c>
      <c r="FX38" s="24">
        <f t="shared" si="37"/>
        <v>175302.84</v>
      </c>
      <c r="FY38" s="24">
        <f t="shared" si="37"/>
        <v>84912.260000000009</v>
      </c>
      <c r="FZ38" s="24">
        <f t="shared" si="37"/>
        <v>28159.120000000003</v>
      </c>
      <c r="GA38" s="24">
        <f t="shared" si="37"/>
        <v>447512.67</v>
      </c>
      <c r="GB38" s="24">
        <f t="shared" si="37"/>
        <v>0</v>
      </c>
      <c r="GC38" s="24">
        <f t="shared" si="37"/>
        <v>0</v>
      </c>
      <c r="GD38" s="24">
        <f t="shared" si="37"/>
        <v>0</v>
      </c>
      <c r="GE38" s="24">
        <f t="shared" si="37"/>
        <v>0</v>
      </c>
      <c r="GF38" s="24">
        <f t="shared" si="37"/>
        <v>0</v>
      </c>
      <c r="GG38" s="24">
        <f>MIN(GG36,GG37)</f>
        <v>0</v>
      </c>
      <c r="GH38" s="19">
        <f t="shared" si="6"/>
        <v>95250615.63000001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707</v>
      </c>
      <c r="C39" s="49">
        <v>15</v>
      </c>
      <c r="D39" s="49"/>
      <c r="E39" s="51">
        <v>854306.45000000007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139550.32999999999</v>
      </c>
      <c r="K39" s="51">
        <v>1066767.44</v>
      </c>
      <c r="L39" s="51">
        <v>217176.86</v>
      </c>
      <c r="M39" s="51">
        <v>46262.46</v>
      </c>
      <c r="N39" s="51">
        <v>258942.47</v>
      </c>
      <c r="O39" s="51">
        <v>261702.43999999997</v>
      </c>
      <c r="P39" s="51">
        <v>7742119.6699999999</v>
      </c>
      <c r="Q39" s="51">
        <v>2216278.83</v>
      </c>
      <c r="R39" s="51">
        <v>30035.11</v>
      </c>
      <c r="S39" s="51">
        <v>3193779.38</v>
      </c>
      <c r="T39" s="51">
        <v>100936.52</v>
      </c>
      <c r="U39" s="51">
        <v>303120.55</v>
      </c>
      <c r="V39" s="51">
        <v>49467.49</v>
      </c>
      <c r="W39" s="51">
        <v>14824.369999999999</v>
      </c>
      <c r="X39" s="51">
        <v>42975.710000000006</v>
      </c>
      <c r="Y39" s="51">
        <v>7966.3899999999994</v>
      </c>
      <c r="Z39" s="51">
        <v>13981.21</v>
      </c>
      <c r="AA39" s="51">
        <v>38633.39</v>
      </c>
      <c r="AB39" s="51">
        <v>62732.069999999992</v>
      </c>
      <c r="AC39" s="51">
        <v>3505599.39</v>
      </c>
      <c r="AD39" s="51">
        <v>5842616.5200000005</v>
      </c>
      <c r="AE39" s="51">
        <v>129166.08</v>
      </c>
      <c r="AF39" s="51">
        <v>88460.160000000003</v>
      </c>
      <c r="AG39" s="51">
        <v>68697.06</v>
      </c>
      <c r="AH39" s="51">
        <v>37484.11</v>
      </c>
      <c r="AI39" s="51">
        <v>292741.26</v>
      </c>
      <c r="AJ39" s="51">
        <v>108210.46</v>
      </c>
      <c r="AK39" s="51">
        <v>36489.93</v>
      </c>
      <c r="AL39" s="51">
        <v>36311.81</v>
      </c>
      <c r="AM39" s="51">
        <v>65884.58</v>
      </c>
      <c r="AN39" s="51">
        <v>71175.490000000005</v>
      </c>
      <c r="AO39" s="51">
        <v>39887.97</v>
      </c>
      <c r="AP39" s="51">
        <v>54572.399999999994</v>
      </c>
      <c r="AQ39" s="51">
        <v>374364.01</v>
      </c>
      <c r="AR39" s="51">
        <v>10373860.48</v>
      </c>
      <c r="AS39" s="51">
        <v>58059.21</v>
      </c>
      <c r="AT39" s="51">
        <v>8387724.9399999995</v>
      </c>
      <c r="AU39" s="51">
        <v>923985.88</v>
      </c>
      <c r="AV39" s="51">
        <v>384517.77</v>
      </c>
      <c r="AW39" s="51">
        <v>68369.399999999994</v>
      </c>
      <c r="AX39" s="51">
        <v>92626.07</v>
      </c>
      <c r="AY39" s="51">
        <v>34763.799999999996</v>
      </c>
      <c r="AZ39" s="51">
        <v>22466.600000000002</v>
      </c>
      <c r="BA39" s="51">
        <v>158356.79999999999</v>
      </c>
      <c r="BB39" s="51">
        <v>1138986.51</v>
      </c>
      <c r="BC39" s="51">
        <v>1438472.92</v>
      </c>
      <c r="BD39" s="51">
        <v>1273867.1700000002</v>
      </c>
      <c r="BE39" s="51">
        <v>1790516.27</v>
      </c>
      <c r="BF39" s="51">
        <v>102916.94</v>
      </c>
      <c r="BG39" s="51">
        <v>208730.28</v>
      </c>
      <c r="BH39" s="51">
        <v>3001091.5</v>
      </c>
      <c r="BI39" s="51">
        <v>234983.84999999998</v>
      </c>
      <c r="BJ39" s="51">
        <v>152299.81</v>
      </c>
      <c r="BK39" s="51">
        <v>171496.67</v>
      </c>
      <c r="BL39" s="51">
        <v>884367.09000000008</v>
      </c>
      <c r="BM39" s="51">
        <v>1654100.6700000002</v>
      </c>
      <c r="BN39" s="51">
        <v>40437.550000000003</v>
      </c>
      <c r="BO39" s="51">
        <v>100620.80000000002</v>
      </c>
      <c r="BP39" s="51">
        <v>268117.13</v>
      </c>
      <c r="BQ39" s="51">
        <v>250847.18</v>
      </c>
      <c r="BR39" s="51">
        <v>78171.94</v>
      </c>
      <c r="BS39" s="51">
        <v>636211.4</v>
      </c>
      <c r="BT39" s="51">
        <v>445429.23000000004</v>
      </c>
      <c r="BU39" s="51">
        <v>91434.41</v>
      </c>
      <c r="BV39" s="51">
        <v>93047.840000000011</v>
      </c>
      <c r="BW39" s="51">
        <v>87205.349999999991</v>
      </c>
      <c r="BX39" s="51">
        <v>157675.09</v>
      </c>
      <c r="BY39" s="51">
        <v>181775.04</v>
      </c>
      <c r="BZ39" s="51">
        <v>2070.1799999999998</v>
      </c>
      <c r="CA39" s="51">
        <v>99302.16</v>
      </c>
      <c r="CB39" s="51">
        <v>10475.709999999999</v>
      </c>
      <c r="CC39" s="51">
        <v>12367.35</v>
      </c>
      <c r="CD39" s="51">
        <v>8737423.120000001</v>
      </c>
      <c r="CE39" s="51">
        <v>37693.86</v>
      </c>
      <c r="CF39" s="51">
        <v>28896.41</v>
      </c>
      <c r="CG39" s="51">
        <v>45321.009999999995</v>
      </c>
      <c r="CH39" s="51">
        <v>54121.64</v>
      </c>
      <c r="CI39" s="51">
        <v>34257.800000000003</v>
      </c>
      <c r="CJ39" s="51">
        <v>17756.080000000002</v>
      </c>
      <c r="CK39" s="51">
        <v>76854.87</v>
      </c>
      <c r="CL39" s="51">
        <v>154677.16</v>
      </c>
      <c r="CM39" s="51">
        <v>625089.65</v>
      </c>
      <c r="CN39" s="51">
        <v>219695.22</v>
      </c>
      <c r="CO39" s="51">
        <v>195784.95999999999</v>
      </c>
      <c r="CP39" s="51">
        <v>3384165.8800000004</v>
      </c>
      <c r="CQ39" s="51">
        <v>1945082.04</v>
      </c>
      <c r="CR39" s="51">
        <v>109297.72</v>
      </c>
      <c r="CS39" s="51">
        <v>74632.160000000003</v>
      </c>
      <c r="CT39" s="51">
        <v>66511.38</v>
      </c>
      <c r="CU39" s="51">
        <v>62800.19</v>
      </c>
      <c r="CV39" s="51">
        <v>28577.13</v>
      </c>
      <c r="CW39" s="51">
        <v>29934.639999999999</v>
      </c>
      <c r="CX39" s="51">
        <v>21742.010000000002</v>
      </c>
      <c r="CY39" s="51">
        <v>43906.35</v>
      </c>
      <c r="CZ39" s="51">
        <v>66456.17</v>
      </c>
      <c r="DA39" s="51">
        <v>48849.439999999995</v>
      </c>
      <c r="DB39" s="51">
        <v>160445.22</v>
      </c>
      <c r="DC39" s="51">
        <v>43362.79</v>
      </c>
      <c r="DD39" s="51">
        <v>48310.57</v>
      </c>
      <c r="DE39" s="51">
        <v>64973.96</v>
      </c>
      <c r="DF39" s="51">
        <v>13144.869999999999</v>
      </c>
      <c r="DG39" s="51">
        <v>26659.82</v>
      </c>
      <c r="DH39" s="51">
        <v>2422234.5499999998</v>
      </c>
      <c r="DI39" s="51">
        <v>11263.54</v>
      </c>
      <c r="DJ39" s="51">
        <v>278972.79999999999</v>
      </c>
      <c r="DK39" s="51">
        <v>414754.95999999996</v>
      </c>
      <c r="DL39" s="51">
        <v>94224.44</v>
      </c>
      <c r="DM39" s="51">
        <v>38520.18</v>
      </c>
      <c r="DN39" s="51">
        <v>583150.47</v>
      </c>
      <c r="DO39" s="51">
        <v>79508.259999999995</v>
      </c>
      <c r="DP39" s="51">
        <v>157401.53</v>
      </c>
      <c r="DQ39" s="51">
        <v>292326.62</v>
      </c>
      <c r="DR39" s="51">
        <v>30842.799999999999</v>
      </c>
      <c r="DS39" s="51">
        <v>71400.600000000006</v>
      </c>
      <c r="DT39" s="51">
        <v>85421.069999999992</v>
      </c>
      <c r="DU39" s="51">
        <v>62295.450000000004</v>
      </c>
      <c r="DV39" s="51">
        <v>11281.849999999999</v>
      </c>
      <c r="DW39" s="51">
        <v>59915.72</v>
      </c>
      <c r="DX39" s="51">
        <v>21125.040000000001</v>
      </c>
      <c r="DY39" s="51">
        <v>21674.880000000001</v>
      </c>
      <c r="DZ39" s="51">
        <v>8395.57</v>
      </c>
      <c r="EA39" s="51">
        <v>69582.09</v>
      </c>
      <c r="EB39" s="51">
        <v>233784.32000000001</v>
      </c>
      <c r="EC39" s="51">
        <v>92420.31</v>
      </c>
      <c r="ED39" s="51">
        <v>81142.539999999994</v>
      </c>
      <c r="EE39" s="51">
        <v>50384.55</v>
      </c>
      <c r="EF39" s="51">
        <v>228143.69</v>
      </c>
      <c r="EG39" s="51">
        <v>18893.669999999998</v>
      </c>
      <c r="EH39" s="51">
        <v>62326.76</v>
      </c>
      <c r="EI39" s="51">
        <v>60097.15</v>
      </c>
      <c r="EJ39" s="51">
        <v>16434.09</v>
      </c>
      <c r="EK39" s="51">
        <v>858717.34</v>
      </c>
      <c r="EL39" s="51">
        <v>1043445.63</v>
      </c>
      <c r="EM39" s="51">
        <v>75550.290000000008</v>
      </c>
      <c r="EN39" s="51">
        <v>59993.49</v>
      </c>
      <c r="EO39" s="51">
        <v>52612.43</v>
      </c>
      <c r="EP39" s="51">
        <v>70434.97</v>
      </c>
      <c r="EQ39" s="51">
        <v>39932.49</v>
      </c>
      <c r="ER39" s="51">
        <v>54486.979999999996</v>
      </c>
      <c r="ES39" s="51">
        <v>296541.84999999998</v>
      </c>
      <c r="ET39" s="51">
        <v>62606.399999999994</v>
      </c>
      <c r="EU39" s="51">
        <v>41547.32</v>
      </c>
      <c r="EV39" s="51">
        <v>70994.63</v>
      </c>
      <c r="EW39" s="51">
        <v>67177.210000000006</v>
      </c>
      <c r="EX39" s="51">
        <v>0</v>
      </c>
      <c r="EY39" s="51">
        <v>38610.97</v>
      </c>
      <c r="EZ39" s="51">
        <v>27818.97</v>
      </c>
      <c r="FA39" s="51">
        <v>19329.28</v>
      </c>
      <c r="FB39" s="51">
        <v>30270.25</v>
      </c>
      <c r="FC39" s="51">
        <v>434160.39</v>
      </c>
      <c r="FD39" s="51">
        <v>95707.28</v>
      </c>
      <c r="FE39" s="51">
        <v>339863.46</v>
      </c>
      <c r="FF39" s="51">
        <v>107256.73999999999</v>
      </c>
      <c r="FG39" s="51">
        <v>56892.28</v>
      </c>
      <c r="FH39" s="51">
        <v>58903.98</v>
      </c>
      <c r="FI39" s="51">
        <v>32312.44</v>
      </c>
      <c r="FJ39" s="51">
        <v>50532.69</v>
      </c>
      <c r="FK39" s="51">
        <v>195211.56</v>
      </c>
      <c r="FL39" s="51">
        <v>172016.13</v>
      </c>
      <c r="FM39" s="51">
        <v>411069.49</v>
      </c>
      <c r="FN39" s="51">
        <v>662350.63</v>
      </c>
      <c r="FO39" s="51">
        <v>320973.21000000002</v>
      </c>
      <c r="FP39" s="51">
        <v>1809174.56</v>
      </c>
      <c r="FQ39" s="51">
        <v>187196.47999999998</v>
      </c>
      <c r="FR39" s="51">
        <v>405641.83</v>
      </c>
      <c r="FS39" s="51">
        <v>222178.96</v>
      </c>
      <c r="FT39" s="51">
        <v>40102.449999999997</v>
      </c>
      <c r="FU39" s="51">
        <v>53187.39</v>
      </c>
      <c r="FV39" s="51">
        <v>55945.42</v>
      </c>
      <c r="FW39" s="51">
        <v>76628.45</v>
      </c>
      <c r="FX39" s="51">
        <v>149940.54</v>
      </c>
      <c r="FY39" s="51">
        <v>50055.69</v>
      </c>
      <c r="FZ39" s="51">
        <v>18838.059999999998</v>
      </c>
      <c r="GA39" s="51">
        <v>655577.24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v>105256165.06000003</v>
      </c>
      <c r="GI39" s="34"/>
      <c r="GJ39" s="38" t="s">
        <v>564</v>
      </c>
      <c r="GK39" s="55">
        <f>GK37-GK38</f>
        <v>61987589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854306.45000000007</v>
      </c>
      <c r="F40" s="24">
        <f t="shared" ref="F40:BQ40" si="38">MAX(F38,F39)</f>
        <v>3554287.32</v>
      </c>
      <c r="G40" s="24">
        <f t="shared" si="38"/>
        <v>750881.29</v>
      </c>
      <c r="H40" s="24">
        <f t="shared" si="38"/>
        <v>2588369.1900000004</v>
      </c>
      <c r="I40" s="24">
        <f t="shared" si="38"/>
        <v>201972.09</v>
      </c>
      <c r="J40" s="24">
        <f t="shared" si="38"/>
        <v>139550.32999999999</v>
      </c>
      <c r="K40" s="24">
        <f t="shared" si="38"/>
        <v>1069114.46</v>
      </c>
      <c r="L40" s="24">
        <f t="shared" si="38"/>
        <v>217176.86</v>
      </c>
      <c r="M40" s="24">
        <f t="shared" si="38"/>
        <v>57298.239999999998</v>
      </c>
      <c r="N40" s="24">
        <f t="shared" si="38"/>
        <v>258942.47</v>
      </c>
      <c r="O40" s="24">
        <f t="shared" si="38"/>
        <v>265230.57</v>
      </c>
      <c r="P40" s="24">
        <f t="shared" si="38"/>
        <v>8176012.2200000007</v>
      </c>
      <c r="Q40" s="24">
        <f t="shared" si="38"/>
        <v>2216278.83</v>
      </c>
      <c r="R40" s="24">
        <f t="shared" si="38"/>
        <v>31894.6</v>
      </c>
      <c r="S40" s="24">
        <f t="shared" si="38"/>
        <v>3319216.94</v>
      </c>
      <c r="T40" s="24">
        <f t="shared" si="38"/>
        <v>105268</v>
      </c>
      <c r="U40" s="24">
        <f t="shared" si="38"/>
        <v>303120.55</v>
      </c>
      <c r="V40" s="24">
        <f t="shared" si="38"/>
        <v>49467.49</v>
      </c>
      <c r="W40" s="24">
        <f t="shared" si="38"/>
        <v>15473.95</v>
      </c>
      <c r="X40" s="24">
        <f t="shared" si="38"/>
        <v>55206.619999999995</v>
      </c>
      <c r="Y40" s="24">
        <f t="shared" si="38"/>
        <v>12013.16</v>
      </c>
      <c r="Z40" s="24">
        <f t="shared" si="38"/>
        <v>17554.489999999998</v>
      </c>
      <c r="AA40" s="24">
        <f t="shared" si="38"/>
        <v>52477.78</v>
      </c>
      <c r="AB40" s="24">
        <f t="shared" si="38"/>
        <v>62732.069999999992</v>
      </c>
      <c r="AC40" s="24">
        <f t="shared" si="38"/>
        <v>3505599.39</v>
      </c>
      <c r="AD40" s="24">
        <f t="shared" si="38"/>
        <v>5842616.5200000005</v>
      </c>
      <c r="AE40" s="24">
        <f t="shared" si="38"/>
        <v>129839.21</v>
      </c>
      <c r="AF40" s="24">
        <f t="shared" si="38"/>
        <v>102074.34</v>
      </c>
      <c r="AG40" s="24">
        <f t="shared" si="38"/>
        <v>75845.02</v>
      </c>
      <c r="AH40" s="24">
        <f t="shared" si="38"/>
        <v>43815.369999999995</v>
      </c>
      <c r="AI40" s="24">
        <f t="shared" si="38"/>
        <v>303829.57</v>
      </c>
      <c r="AJ40" s="24">
        <f t="shared" si="38"/>
        <v>115976.79000000001</v>
      </c>
      <c r="AK40" s="24">
        <f t="shared" si="38"/>
        <v>40877.83</v>
      </c>
      <c r="AL40" s="24">
        <f t="shared" si="38"/>
        <v>38717.07</v>
      </c>
      <c r="AM40" s="24">
        <f t="shared" si="38"/>
        <v>65884.58</v>
      </c>
      <c r="AN40" s="24">
        <f t="shared" si="38"/>
        <v>71175.490000000005</v>
      </c>
      <c r="AO40" s="24">
        <f t="shared" si="38"/>
        <v>41121.74</v>
      </c>
      <c r="AP40" s="24">
        <f t="shared" si="38"/>
        <v>62870.97</v>
      </c>
      <c r="AQ40" s="24">
        <f t="shared" si="38"/>
        <v>374364.01</v>
      </c>
      <c r="AR40" s="24">
        <f t="shared" si="38"/>
        <v>10373860.48</v>
      </c>
      <c r="AS40" s="24">
        <f t="shared" si="38"/>
        <v>81603.959999999992</v>
      </c>
      <c r="AT40" s="24">
        <f t="shared" si="38"/>
        <v>8387724.9399999995</v>
      </c>
      <c r="AU40" s="24">
        <f t="shared" si="38"/>
        <v>923985.88</v>
      </c>
      <c r="AV40" s="24">
        <f t="shared" si="38"/>
        <v>419253.85</v>
      </c>
      <c r="AW40" s="24">
        <f t="shared" si="38"/>
        <v>77052.600000000006</v>
      </c>
      <c r="AX40" s="24">
        <f t="shared" si="38"/>
        <v>104469.8</v>
      </c>
      <c r="AY40" s="24">
        <f t="shared" si="38"/>
        <v>41166.239999999998</v>
      </c>
      <c r="AZ40" s="24">
        <f t="shared" si="38"/>
        <v>24389.9</v>
      </c>
      <c r="BA40" s="24">
        <f t="shared" si="38"/>
        <v>158356.79999999999</v>
      </c>
      <c r="BB40" s="24">
        <f t="shared" si="38"/>
        <v>1139432.23</v>
      </c>
      <c r="BC40" s="24">
        <f t="shared" si="38"/>
        <v>1438472.92</v>
      </c>
      <c r="BD40" s="24">
        <f t="shared" si="38"/>
        <v>1417915.08</v>
      </c>
      <c r="BE40" s="24">
        <f t="shared" si="38"/>
        <v>1790516.27</v>
      </c>
      <c r="BF40" s="24">
        <f t="shared" si="38"/>
        <v>127617.31</v>
      </c>
      <c r="BG40" s="24">
        <f t="shared" si="38"/>
        <v>208730.28</v>
      </c>
      <c r="BH40" s="24">
        <f t="shared" si="38"/>
        <v>3001091.5</v>
      </c>
      <c r="BI40" s="24">
        <f t="shared" si="38"/>
        <v>256093.82</v>
      </c>
      <c r="BJ40" s="24">
        <f t="shared" si="38"/>
        <v>152299.81</v>
      </c>
      <c r="BK40" s="24">
        <f t="shared" si="38"/>
        <v>171496.67</v>
      </c>
      <c r="BL40" s="24">
        <f t="shared" si="38"/>
        <v>884367.09000000008</v>
      </c>
      <c r="BM40" s="24">
        <f t="shared" si="38"/>
        <v>1654100.6700000002</v>
      </c>
      <c r="BN40" s="24">
        <f t="shared" si="38"/>
        <v>49480.520000000004</v>
      </c>
      <c r="BO40" s="24">
        <f t="shared" si="38"/>
        <v>117375.16</v>
      </c>
      <c r="BP40" s="24">
        <f t="shared" si="38"/>
        <v>268117.13</v>
      </c>
      <c r="BQ40" s="24">
        <f t="shared" si="38"/>
        <v>271450.69</v>
      </c>
      <c r="BR40" s="24">
        <f t="shared" ref="BR40:EC40" si="39">MAX(BR38,BR39)</f>
        <v>78171.94</v>
      </c>
      <c r="BS40" s="24">
        <f t="shared" si="39"/>
        <v>636211.4</v>
      </c>
      <c r="BT40" s="24">
        <f t="shared" si="39"/>
        <v>808732.96</v>
      </c>
      <c r="BU40" s="24">
        <f t="shared" si="39"/>
        <v>103183.2</v>
      </c>
      <c r="BV40" s="24">
        <f t="shared" si="39"/>
        <v>93047.840000000011</v>
      </c>
      <c r="BW40" s="24">
        <f t="shared" si="39"/>
        <v>87205.349999999991</v>
      </c>
      <c r="BX40" s="24">
        <f t="shared" si="39"/>
        <v>235039.71000000002</v>
      </c>
      <c r="BY40" s="24">
        <f t="shared" si="39"/>
        <v>206899.41</v>
      </c>
      <c r="BZ40" s="24">
        <f t="shared" si="39"/>
        <v>2825.03</v>
      </c>
      <c r="CA40" s="24">
        <f t="shared" si="39"/>
        <v>104445.81999999999</v>
      </c>
      <c r="CB40" s="24">
        <f t="shared" si="39"/>
        <v>10475.709999999999</v>
      </c>
      <c r="CC40" s="24">
        <f t="shared" si="39"/>
        <v>12367.35</v>
      </c>
      <c r="CD40" s="24">
        <f t="shared" si="39"/>
        <v>8737423.120000001</v>
      </c>
      <c r="CE40" s="24">
        <f t="shared" si="39"/>
        <v>37693.86</v>
      </c>
      <c r="CF40" s="24">
        <f t="shared" si="39"/>
        <v>28896.41</v>
      </c>
      <c r="CG40" s="24">
        <f t="shared" si="39"/>
        <v>74514.94</v>
      </c>
      <c r="CH40" s="24">
        <f t="shared" si="39"/>
        <v>54121.64</v>
      </c>
      <c r="CI40" s="24">
        <f t="shared" si="39"/>
        <v>34257.800000000003</v>
      </c>
      <c r="CJ40" s="24">
        <f t="shared" si="39"/>
        <v>22079</v>
      </c>
      <c r="CK40" s="24">
        <f t="shared" si="39"/>
        <v>94836.15</v>
      </c>
      <c r="CL40" s="24">
        <f t="shared" si="39"/>
        <v>154677.16</v>
      </c>
      <c r="CM40" s="24">
        <f t="shared" si="39"/>
        <v>625089.65</v>
      </c>
      <c r="CN40" s="24">
        <f t="shared" si="39"/>
        <v>219695.22</v>
      </c>
      <c r="CO40" s="24">
        <f t="shared" si="39"/>
        <v>205749.68</v>
      </c>
      <c r="CP40" s="24">
        <f t="shared" si="39"/>
        <v>3384165.8800000004</v>
      </c>
      <c r="CQ40" s="24">
        <f t="shared" si="39"/>
        <v>1945082.04</v>
      </c>
      <c r="CR40" s="24">
        <f t="shared" si="39"/>
        <v>113049.51999999999</v>
      </c>
      <c r="CS40" s="24">
        <f t="shared" si="39"/>
        <v>74632.160000000003</v>
      </c>
      <c r="CT40" s="24">
        <f t="shared" si="39"/>
        <v>66549.17</v>
      </c>
      <c r="CU40" s="24">
        <f t="shared" si="39"/>
        <v>62800.19</v>
      </c>
      <c r="CV40" s="24">
        <f t="shared" si="39"/>
        <v>28599.439999999999</v>
      </c>
      <c r="CW40" s="24">
        <f t="shared" si="39"/>
        <v>34320.21</v>
      </c>
      <c r="CX40" s="24">
        <f t="shared" si="39"/>
        <v>34831.86</v>
      </c>
      <c r="CY40" s="24">
        <f t="shared" si="39"/>
        <v>56304.259999999995</v>
      </c>
      <c r="CZ40" s="24">
        <f t="shared" si="39"/>
        <v>66456.17</v>
      </c>
      <c r="DA40" s="24">
        <f t="shared" si="39"/>
        <v>48849.439999999995</v>
      </c>
      <c r="DB40" s="24">
        <f t="shared" si="39"/>
        <v>203918.43</v>
      </c>
      <c r="DC40" s="24">
        <f t="shared" si="39"/>
        <v>50493.770000000004</v>
      </c>
      <c r="DD40" s="24">
        <f t="shared" si="39"/>
        <v>55470.11</v>
      </c>
      <c r="DE40" s="24">
        <f t="shared" si="39"/>
        <v>64973.96</v>
      </c>
      <c r="DF40" s="24">
        <f t="shared" si="39"/>
        <v>13144.869999999999</v>
      </c>
      <c r="DG40" s="24">
        <f t="shared" si="39"/>
        <v>34083.78</v>
      </c>
      <c r="DH40" s="24">
        <f t="shared" si="39"/>
        <v>2986732.05</v>
      </c>
      <c r="DI40" s="24">
        <f t="shared" si="39"/>
        <v>11554.63</v>
      </c>
      <c r="DJ40" s="24">
        <f t="shared" si="39"/>
        <v>289063.82</v>
      </c>
      <c r="DK40" s="24">
        <f t="shared" si="39"/>
        <v>414754.95999999996</v>
      </c>
      <c r="DL40" s="24">
        <f t="shared" si="39"/>
        <v>94224.44</v>
      </c>
      <c r="DM40" s="24">
        <f t="shared" si="39"/>
        <v>54815.95</v>
      </c>
      <c r="DN40" s="24">
        <f t="shared" si="39"/>
        <v>600913.62</v>
      </c>
      <c r="DO40" s="24">
        <f t="shared" si="39"/>
        <v>86623.16</v>
      </c>
      <c r="DP40" s="24">
        <f t="shared" si="39"/>
        <v>173412.94</v>
      </c>
      <c r="DQ40" s="24">
        <f t="shared" si="39"/>
        <v>359710.58999999997</v>
      </c>
      <c r="DR40" s="24">
        <f t="shared" si="39"/>
        <v>39074.300000000003</v>
      </c>
      <c r="DS40" s="24">
        <f t="shared" si="39"/>
        <v>71400.600000000006</v>
      </c>
      <c r="DT40" s="24">
        <f t="shared" si="39"/>
        <v>87617.97</v>
      </c>
      <c r="DU40" s="24">
        <f t="shared" si="39"/>
        <v>70222.789999999994</v>
      </c>
      <c r="DV40" s="24">
        <f t="shared" si="39"/>
        <v>11763.9</v>
      </c>
      <c r="DW40" s="24">
        <f t="shared" si="39"/>
        <v>59915.72</v>
      </c>
      <c r="DX40" s="24">
        <f t="shared" si="39"/>
        <v>34934.68</v>
      </c>
      <c r="DY40" s="24">
        <f t="shared" si="39"/>
        <v>22635.599999999999</v>
      </c>
      <c r="DZ40" s="24">
        <f t="shared" si="39"/>
        <v>12470.890000000001</v>
      </c>
      <c r="EA40" s="24">
        <f t="shared" si="39"/>
        <v>86050.08</v>
      </c>
      <c r="EB40" s="24">
        <f t="shared" si="39"/>
        <v>247182.21</v>
      </c>
      <c r="EC40" s="24">
        <f t="shared" si="39"/>
        <v>92420.31</v>
      </c>
      <c r="ED40" s="24">
        <f t="shared" ref="ED40:GF40" si="40">MAX(ED38,ED39)</f>
        <v>92203.040000000008</v>
      </c>
      <c r="EE40" s="24">
        <f t="shared" si="40"/>
        <v>56060.160000000003</v>
      </c>
      <c r="EF40" s="24">
        <f t="shared" si="40"/>
        <v>327800.03000000003</v>
      </c>
      <c r="EG40" s="24">
        <f t="shared" si="40"/>
        <v>22274.6</v>
      </c>
      <c r="EH40" s="24">
        <f t="shared" si="40"/>
        <v>76427.53</v>
      </c>
      <c r="EI40" s="24">
        <f t="shared" si="40"/>
        <v>60097.15</v>
      </c>
      <c r="EJ40" s="24">
        <f t="shared" si="40"/>
        <v>24061.81</v>
      </c>
      <c r="EK40" s="24">
        <f t="shared" si="40"/>
        <v>858717.34</v>
      </c>
      <c r="EL40" s="24">
        <f t="shared" si="40"/>
        <v>1043445.63</v>
      </c>
      <c r="EM40" s="24">
        <f t="shared" si="40"/>
        <v>89313.34</v>
      </c>
      <c r="EN40" s="24">
        <f t="shared" si="40"/>
        <v>82425.010000000009</v>
      </c>
      <c r="EO40" s="24">
        <f t="shared" si="40"/>
        <v>54130.520000000004</v>
      </c>
      <c r="EP40" s="24">
        <f t="shared" si="40"/>
        <v>74294.36</v>
      </c>
      <c r="EQ40" s="24">
        <f t="shared" si="40"/>
        <v>48021.43</v>
      </c>
      <c r="ER40" s="24">
        <f t="shared" si="40"/>
        <v>64670.9</v>
      </c>
      <c r="ES40" s="24">
        <f t="shared" si="40"/>
        <v>329668.20999999996</v>
      </c>
      <c r="ET40" s="24">
        <f t="shared" si="40"/>
        <v>139943.32</v>
      </c>
      <c r="EU40" s="24">
        <f t="shared" si="40"/>
        <v>46248.33</v>
      </c>
      <c r="EV40" s="24">
        <f t="shared" si="40"/>
        <v>71270.55</v>
      </c>
      <c r="EW40" s="24">
        <f t="shared" si="40"/>
        <v>67177.210000000006</v>
      </c>
      <c r="EX40" s="24">
        <f t="shared" si="40"/>
        <v>0</v>
      </c>
      <c r="EY40" s="24">
        <f t="shared" si="40"/>
        <v>66328.820000000007</v>
      </c>
      <c r="EZ40" s="24">
        <f t="shared" si="40"/>
        <v>34902.19</v>
      </c>
      <c r="FA40" s="24">
        <f t="shared" si="40"/>
        <v>19329.28</v>
      </c>
      <c r="FB40" s="24">
        <f t="shared" si="40"/>
        <v>30386.95</v>
      </c>
      <c r="FC40" s="24">
        <f t="shared" si="40"/>
        <v>434160.39</v>
      </c>
      <c r="FD40" s="24">
        <f t="shared" si="40"/>
        <v>142283.57</v>
      </c>
      <c r="FE40" s="24">
        <f t="shared" si="40"/>
        <v>390431.23</v>
      </c>
      <c r="FF40" s="24">
        <f t="shared" si="40"/>
        <v>107256.73999999999</v>
      </c>
      <c r="FG40" s="24">
        <f t="shared" si="40"/>
        <v>56892.28</v>
      </c>
      <c r="FH40" s="24">
        <f t="shared" si="40"/>
        <v>58903.98</v>
      </c>
      <c r="FI40" s="24">
        <f t="shared" si="40"/>
        <v>35754.600000000006</v>
      </c>
      <c r="FJ40" s="24">
        <f t="shared" si="40"/>
        <v>50567.21</v>
      </c>
      <c r="FK40" s="24">
        <f t="shared" si="40"/>
        <v>203040.98</v>
      </c>
      <c r="FL40" s="24">
        <f t="shared" si="40"/>
        <v>204648.87</v>
      </c>
      <c r="FM40" s="24">
        <f t="shared" si="40"/>
        <v>411069.49</v>
      </c>
      <c r="FN40" s="24">
        <f t="shared" si="40"/>
        <v>662350.63</v>
      </c>
      <c r="FO40" s="24">
        <f t="shared" si="40"/>
        <v>320973.21000000002</v>
      </c>
      <c r="FP40" s="24">
        <f t="shared" si="40"/>
        <v>1809174.56</v>
      </c>
      <c r="FQ40" s="24">
        <f t="shared" si="40"/>
        <v>220267.40000000002</v>
      </c>
      <c r="FR40" s="24">
        <f t="shared" si="40"/>
        <v>417347.19</v>
      </c>
      <c r="FS40" s="24">
        <f t="shared" si="40"/>
        <v>241813.72</v>
      </c>
      <c r="FT40" s="24">
        <f t="shared" si="40"/>
        <v>47835.89</v>
      </c>
      <c r="FU40" s="24">
        <f t="shared" si="40"/>
        <v>57616.09</v>
      </c>
      <c r="FV40" s="24">
        <f t="shared" si="40"/>
        <v>61213.42</v>
      </c>
      <c r="FW40" s="24">
        <f t="shared" si="40"/>
        <v>76628.45</v>
      </c>
      <c r="FX40" s="24">
        <f t="shared" si="40"/>
        <v>175302.84</v>
      </c>
      <c r="FY40" s="24">
        <f t="shared" si="40"/>
        <v>84912.260000000009</v>
      </c>
      <c r="FZ40" s="24">
        <f t="shared" si="40"/>
        <v>28159.120000000003</v>
      </c>
      <c r="GA40" s="24">
        <f t="shared" si="40"/>
        <v>655577.24</v>
      </c>
      <c r="GB40" s="24">
        <f t="shared" si="40"/>
        <v>0</v>
      </c>
      <c r="GC40" s="24">
        <f t="shared" si="40"/>
        <v>0</v>
      </c>
      <c r="GD40" s="24">
        <f t="shared" si="40"/>
        <v>0</v>
      </c>
      <c r="GE40" s="24">
        <f t="shared" si="40"/>
        <v>0</v>
      </c>
      <c r="GF40" s="24">
        <f t="shared" si="40"/>
        <v>0</v>
      </c>
      <c r="GG40" s="24">
        <f>MAX(GG38,GG39)</f>
        <v>0</v>
      </c>
      <c r="GH40" s="57">
        <f t="shared" si="6"/>
        <v>104375115.35999994</v>
      </c>
      <c r="GI40" s="34"/>
      <c r="GJ40" s="46"/>
      <c r="GK40" s="58"/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1">+J12</f>
        <v>0</v>
      </c>
      <c r="K41" s="24">
        <f t="shared" si="41"/>
        <v>0</v>
      </c>
      <c r="L41" s="24">
        <f t="shared" si="41"/>
        <v>0</v>
      </c>
      <c r="M41" s="24">
        <f t="shared" si="41"/>
        <v>0</v>
      </c>
      <c r="N41" s="24">
        <f t="shared" si="41"/>
        <v>0</v>
      </c>
      <c r="O41" s="24">
        <f t="shared" si="41"/>
        <v>0</v>
      </c>
      <c r="P41" s="24">
        <f t="shared" si="41"/>
        <v>0</v>
      </c>
      <c r="Q41" s="24">
        <f t="shared" si="41"/>
        <v>0</v>
      </c>
      <c r="R41" s="24">
        <f t="shared" si="41"/>
        <v>0</v>
      </c>
      <c r="S41" s="24">
        <f t="shared" si="41"/>
        <v>0</v>
      </c>
      <c r="T41" s="24">
        <f t="shared" si="41"/>
        <v>0</v>
      </c>
      <c r="U41" s="24">
        <f t="shared" si="41"/>
        <v>0</v>
      </c>
      <c r="V41" s="24">
        <f t="shared" si="41"/>
        <v>0</v>
      </c>
      <c r="W41" s="24">
        <f t="shared" si="41"/>
        <v>0</v>
      </c>
      <c r="X41" s="24">
        <f t="shared" si="41"/>
        <v>0</v>
      </c>
      <c r="Y41" s="24">
        <f>+Z12</f>
        <v>0</v>
      </c>
      <c r="Z41" s="24">
        <f>+AA12</f>
        <v>0</v>
      </c>
      <c r="AA41" s="24">
        <f t="shared" ref="AA41:CL41" si="42">+AA12</f>
        <v>0</v>
      </c>
      <c r="AB41" s="24">
        <f t="shared" si="42"/>
        <v>0</v>
      </c>
      <c r="AC41" s="24">
        <f t="shared" si="42"/>
        <v>0</v>
      </c>
      <c r="AD41" s="24">
        <f t="shared" si="42"/>
        <v>0</v>
      </c>
      <c r="AE41" s="24">
        <f t="shared" si="42"/>
        <v>0</v>
      </c>
      <c r="AF41" s="24">
        <f t="shared" si="42"/>
        <v>0</v>
      </c>
      <c r="AG41" s="24">
        <f t="shared" si="42"/>
        <v>0</v>
      </c>
      <c r="AH41" s="24">
        <f t="shared" si="42"/>
        <v>0</v>
      </c>
      <c r="AI41" s="24">
        <f t="shared" si="42"/>
        <v>0</v>
      </c>
      <c r="AJ41" s="24">
        <f t="shared" si="42"/>
        <v>0</v>
      </c>
      <c r="AK41" s="24">
        <f t="shared" si="42"/>
        <v>0</v>
      </c>
      <c r="AL41" s="24">
        <f t="shared" si="42"/>
        <v>0</v>
      </c>
      <c r="AM41" s="24">
        <f t="shared" si="42"/>
        <v>0</v>
      </c>
      <c r="AN41" s="24">
        <f t="shared" si="42"/>
        <v>0</v>
      </c>
      <c r="AO41" s="24">
        <f t="shared" si="42"/>
        <v>0</v>
      </c>
      <c r="AP41" s="24">
        <f t="shared" si="42"/>
        <v>0</v>
      </c>
      <c r="AQ41" s="24">
        <f t="shared" si="42"/>
        <v>0</v>
      </c>
      <c r="AR41" s="24">
        <f t="shared" si="42"/>
        <v>0</v>
      </c>
      <c r="AS41" s="24">
        <f t="shared" si="42"/>
        <v>0</v>
      </c>
      <c r="AT41" s="24">
        <f t="shared" si="42"/>
        <v>0</v>
      </c>
      <c r="AU41" s="24">
        <f t="shared" si="42"/>
        <v>0</v>
      </c>
      <c r="AV41" s="24">
        <f t="shared" si="42"/>
        <v>0</v>
      </c>
      <c r="AW41" s="24">
        <f t="shared" si="42"/>
        <v>0</v>
      </c>
      <c r="AX41" s="24">
        <f t="shared" si="42"/>
        <v>0</v>
      </c>
      <c r="AY41" s="24">
        <f t="shared" si="42"/>
        <v>0</v>
      </c>
      <c r="AZ41" s="24">
        <f t="shared" si="42"/>
        <v>0</v>
      </c>
      <c r="BA41" s="24">
        <f t="shared" si="42"/>
        <v>0</v>
      </c>
      <c r="BB41" s="24">
        <f t="shared" si="42"/>
        <v>0</v>
      </c>
      <c r="BC41" s="24">
        <f t="shared" si="42"/>
        <v>0</v>
      </c>
      <c r="BD41" s="24">
        <f t="shared" si="42"/>
        <v>0</v>
      </c>
      <c r="BE41" s="24">
        <f t="shared" si="42"/>
        <v>0</v>
      </c>
      <c r="BF41" s="24">
        <f t="shared" si="42"/>
        <v>0</v>
      </c>
      <c r="BG41" s="24">
        <f t="shared" si="42"/>
        <v>0</v>
      </c>
      <c r="BH41" s="24">
        <f t="shared" si="42"/>
        <v>0</v>
      </c>
      <c r="BI41" s="24">
        <f t="shared" si="42"/>
        <v>0</v>
      </c>
      <c r="BJ41" s="24">
        <f t="shared" si="42"/>
        <v>0</v>
      </c>
      <c r="BK41" s="24">
        <f t="shared" si="42"/>
        <v>0</v>
      </c>
      <c r="BL41" s="24">
        <f t="shared" si="42"/>
        <v>0</v>
      </c>
      <c r="BM41" s="24">
        <f t="shared" si="42"/>
        <v>0</v>
      </c>
      <c r="BN41" s="24">
        <f t="shared" si="42"/>
        <v>0</v>
      </c>
      <c r="BO41" s="24">
        <f t="shared" si="42"/>
        <v>0</v>
      </c>
      <c r="BP41" s="24">
        <f t="shared" si="42"/>
        <v>0</v>
      </c>
      <c r="BQ41" s="24">
        <f t="shared" si="42"/>
        <v>0</v>
      </c>
      <c r="BR41" s="24">
        <f t="shared" si="42"/>
        <v>0</v>
      </c>
      <c r="BS41" s="24">
        <f t="shared" si="42"/>
        <v>0</v>
      </c>
      <c r="BT41" s="24">
        <f t="shared" si="42"/>
        <v>0</v>
      </c>
      <c r="BU41" s="24">
        <f t="shared" si="42"/>
        <v>0</v>
      </c>
      <c r="BV41" s="24">
        <f t="shared" si="42"/>
        <v>0</v>
      </c>
      <c r="BW41" s="24">
        <f t="shared" si="42"/>
        <v>0</v>
      </c>
      <c r="BX41" s="24">
        <f t="shared" si="42"/>
        <v>0</v>
      </c>
      <c r="BY41" s="24">
        <f t="shared" si="42"/>
        <v>0</v>
      </c>
      <c r="BZ41" s="24">
        <f t="shared" si="42"/>
        <v>0</v>
      </c>
      <c r="CA41" s="24">
        <f t="shared" si="42"/>
        <v>0</v>
      </c>
      <c r="CB41" s="24">
        <f t="shared" si="42"/>
        <v>0</v>
      </c>
      <c r="CC41" s="24">
        <f t="shared" si="42"/>
        <v>0</v>
      </c>
      <c r="CD41" s="24">
        <f t="shared" si="42"/>
        <v>0</v>
      </c>
      <c r="CE41" s="24">
        <f t="shared" si="42"/>
        <v>0</v>
      </c>
      <c r="CF41" s="24">
        <f t="shared" si="42"/>
        <v>0</v>
      </c>
      <c r="CG41" s="24">
        <f t="shared" si="42"/>
        <v>0</v>
      </c>
      <c r="CH41" s="24">
        <f t="shared" si="42"/>
        <v>0</v>
      </c>
      <c r="CI41" s="24">
        <f t="shared" si="42"/>
        <v>0</v>
      </c>
      <c r="CJ41" s="24">
        <f t="shared" si="42"/>
        <v>0</v>
      </c>
      <c r="CK41" s="24">
        <f t="shared" si="42"/>
        <v>0</v>
      </c>
      <c r="CL41" s="24">
        <f t="shared" si="42"/>
        <v>0</v>
      </c>
      <c r="CM41" s="24">
        <f t="shared" ref="CM41:DU41" si="43">+CM12</f>
        <v>0</v>
      </c>
      <c r="CN41" s="24">
        <f t="shared" si="43"/>
        <v>0</v>
      </c>
      <c r="CO41" s="24">
        <f t="shared" si="43"/>
        <v>0</v>
      </c>
      <c r="CP41" s="24">
        <f t="shared" si="43"/>
        <v>0</v>
      </c>
      <c r="CQ41" s="24">
        <f t="shared" si="43"/>
        <v>0</v>
      </c>
      <c r="CR41" s="24">
        <f t="shared" si="43"/>
        <v>0</v>
      </c>
      <c r="CS41" s="24">
        <f t="shared" si="43"/>
        <v>0</v>
      </c>
      <c r="CT41" s="24">
        <f t="shared" si="43"/>
        <v>0</v>
      </c>
      <c r="CU41" s="24">
        <f t="shared" si="43"/>
        <v>0</v>
      </c>
      <c r="CV41" s="39">
        <f t="shared" si="43"/>
        <v>0</v>
      </c>
      <c r="CW41" s="24">
        <f t="shared" si="43"/>
        <v>0</v>
      </c>
      <c r="CX41" s="24">
        <f t="shared" si="43"/>
        <v>0</v>
      </c>
      <c r="CY41" s="24">
        <f t="shared" si="43"/>
        <v>0</v>
      </c>
      <c r="CZ41" s="24">
        <f t="shared" si="43"/>
        <v>0</v>
      </c>
      <c r="DA41" s="24">
        <f t="shared" si="43"/>
        <v>0</v>
      </c>
      <c r="DB41" s="24">
        <f t="shared" si="43"/>
        <v>0</v>
      </c>
      <c r="DC41" s="24">
        <f t="shared" si="43"/>
        <v>0</v>
      </c>
      <c r="DD41" s="24">
        <f t="shared" si="43"/>
        <v>0</v>
      </c>
      <c r="DE41" s="24">
        <f t="shared" si="43"/>
        <v>0</v>
      </c>
      <c r="DF41" s="24">
        <f t="shared" si="43"/>
        <v>0</v>
      </c>
      <c r="DG41" s="24">
        <f t="shared" si="43"/>
        <v>0</v>
      </c>
      <c r="DH41" s="24">
        <f t="shared" si="43"/>
        <v>0</v>
      </c>
      <c r="DI41" s="24">
        <f t="shared" si="43"/>
        <v>0</v>
      </c>
      <c r="DJ41" s="24">
        <f t="shared" si="43"/>
        <v>0</v>
      </c>
      <c r="DK41" s="24">
        <f t="shared" si="43"/>
        <v>0</v>
      </c>
      <c r="DL41" s="24">
        <f t="shared" si="43"/>
        <v>0</v>
      </c>
      <c r="DM41" s="24">
        <f t="shared" si="43"/>
        <v>0</v>
      </c>
      <c r="DN41" s="24">
        <f t="shared" si="43"/>
        <v>0</v>
      </c>
      <c r="DO41" s="24">
        <f t="shared" si="43"/>
        <v>0</v>
      </c>
      <c r="DP41" s="24">
        <f t="shared" si="43"/>
        <v>0</v>
      </c>
      <c r="DQ41" s="24">
        <f t="shared" si="43"/>
        <v>0</v>
      </c>
      <c r="DR41" s="24">
        <f t="shared" si="43"/>
        <v>0</v>
      </c>
      <c r="DS41" s="24">
        <f t="shared" si="43"/>
        <v>0</v>
      </c>
      <c r="DT41" s="24">
        <f t="shared" si="43"/>
        <v>0</v>
      </c>
      <c r="DU41" s="24">
        <f t="shared" si="43"/>
        <v>0</v>
      </c>
      <c r="DV41" s="24">
        <f t="shared" ref="DV41:EA41" si="44">+DW12</f>
        <v>0</v>
      </c>
      <c r="DW41" s="24">
        <f t="shared" si="44"/>
        <v>0</v>
      </c>
      <c r="DX41" s="24">
        <f t="shared" si="44"/>
        <v>0</v>
      </c>
      <c r="DY41" s="24">
        <f t="shared" si="44"/>
        <v>0</v>
      </c>
      <c r="DZ41" s="24">
        <f t="shared" si="44"/>
        <v>0</v>
      </c>
      <c r="EA41" s="24">
        <f t="shared" si="44"/>
        <v>0</v>
      </c>
      <c r="EB41" s="24">
        <f t="shared" ref="EB41:ER41" si="45">+EB12</f>
        <v>0</v>
      </c>
      <c r="EC41" s="24">
        <f t="shared" si="45"/>
        <v>0</v>
      </c>
      <c r="ED41" s="24">
        <f t="shared" si="45"/>
        <v>0</v>
      </c>
      <c r="EE41" s="24">
        <f t="shared" si="45"/>
        <v>0</v>
      </c>
      <c r="EF41" s="24">
        <f t="shared" si="45"/>
        <v>0</v>
      </c>
      <c r="EG41" s="24">
        <f t="shared" si="45"/>
        <v>0</v>
      </c>
      <c r="EH41" s="24">
        <f t="shared" si="45"/>
        <v>0</v>
      </c>
      <c r="EI41" s="24">
        <f t="shared" si="45"/>
        <v>0</v>
      </c>
      <c r="EJ41" s="24">
        <f t="shared" si="45"/>
        <v>0</v>
      </c>
      <c r="EK41" s="24">
        <f t="shared" si="45"/>
        <v>0</v>
      </c>
      <c r="EL41" s="24">
        <f t="shared" si="45"/>
        <v>0</v>
      </c>
      <c r="EM41" s="24">
        <f t="shared" si="45"/>
        <v>0</v>
      </c>
      <c r="EN41" s="24">
        <f t="shared" si="45"/>
        <v>0</v>
      </c>
      <c r="EO41" s="24">
        <f t="shared" si="45"/>
        <v>0</v>
      </c>
      <c r="EP41" s="24">
        <f t="shared" si="45"/>
        <v>0</v>
      </c>
      <c r="EQ41" s="24">
        <f t="shared" si="45"/>
        <v>0</v>
      </c>
      <c r="ER41" s="24">
        <f t="shared" si="45"/>
        <v>0</v>
      </c>
      <c r="ES41" s="24">
        <f>+GD12</f>
        <v>0</v>
      </c>
      <c r="ET41" s="24">
        <f t="shared" ref="ET41:GE41" si="46">+ET12</f>
        <v>0</v>
      </c>
      <c r="EU41" s="24">
        <f t="shared" si="46"/>
        <v>0</v>
      </c>
      <c r="EV41" s="24">
        <f t="shared" si="46"/>
        <v>0</v>
      </c>
      <c r="EW41" s="24">
        <f t="shared" si="46"/>
        <v>0</v>
      </c>
      <c r="EX41" s="24">
        <f t="shared" si="46"/>
        <v>0</v>
      </c>
      <c r="EY41" s="24">
        <f t="shared" si="46"/>
        <v>0</v>
      </c>
      <c r="EZ41" s="24">
        <f t="shared" si="46"/>
        <v>0</v>
      </c>
      <c r="FA41" s="24">
        <f t="shared" si="46"/>
        <v>0</v>
      </c>
      <c r="FB41" s="24">
        <f t="shared" si="46"/>
        <v>0</v>
      </c>
      <c r="FC41" s="24">
        <f t="shared" si="46"/>
        <v>0</v>
      </c>
      <c r="FD41" s="24">
        <f t="shared" si="46"/>
        <v>0</v>
      </c>
      <c r="FE41" s="24">
        <f t="shared" si="46"/>
        <v>0</v>
      </c>
      <c r="FF41" s="24">
        <f t="shared" si="46"/>
        <v>0</v>
      </c>
      <c r="FG41" s="24">
        <f t="shared" si="46"/>
        <v>0</v>
      </c>
      <c r="FH41" s="24">
        <f t="shared" si="46"/>
        <v>0</v>
      </c>
      <c r="FI41" s="24">
        <f t="shared" si="46"/>
        <v>0</v>
      </c>
      <c r="FJ41" s="24">
        <f t="shared" si="46"/>
        <v>0</v>
      </c>
      <c r="FK41" s="24">
        <f t="shared" si="46"/>
        <v>0</v>
      </c>
      <c r="FL41" s="24">
        <f t="shared" si="46"/>
        <v>0</v>
      </c>
      <c r="FM41" s="24">
        <f t="shared" si="46"/>
        <v>0</v>
      </c>
      <c r="FN41" s="24">
        <f t="shared" si="46"/>
        <v>0</v>
      </c>
      <c r="FO41" s="24">
        <f t="shared" si="46"/>
        <v>0</v>
      </c>
      <c r="FP41" s="24">
        <f t="shared" si="46"/>
        <v>0</v>
      </c>
      <c r="FQ41" s="24">
        <f t="shared" si="46"/>
        <v>0</v>
      </c>
      <c r="FR41" s="24">
        <f t="shared" si="46"/>
        <v>0</v>
      </c>
      <c r="FS41" s="24">
        <f t="shared" si="46"/>
        <v>0</v>
      </c>
      <c r="FT41" s="24">
        <f t="shared" si="46"/>
        <v>0</v>
      </c>
      <c r="FU41" s="24">
        <f t="shared" si="46"/>
        <v>0</v>
      </c>
      <c r="FV41" s="24">
        <f t="shared" si="46"/>
        <v>0</v>
      </c>
      <c r="FW41" s="24">
        <f t="shared" si="46"/>
        <v>0</v>
      </c>
      <c r="FX41" s="24">
        <f t="shared" si="46"/>
        <v>0</v>
      </c>
      <c r="FY41" s="24">
        <f t="shared" si="46"/>
        <v>0</v>
      </c>
      <c r="FZ41" s="24">
        <f t="shared" si="46"/>
        <v>0</v>
      </c>
      <c r="GA41" s="24">
        <f t="shared" si="46"/>
        <v>0</v>
      </c>
      <c r="GB41" s="24">
        <f t="shared" si="46"/>
        <v>0</v>
      </c>
      <c r="GC41" s="24">
        <f>+GD12</f>
        <v>0</v>
      </c>
      <c r="GD41" s="24">
        <f>+GE12</f>
        <v>0</v>
      </c>
      <c r="GE41" s="24">
        <f t="shared" si="46"/>
        <v>0</v>
      </c>
      <c r="GF41" s="24">
        <v>0</v>
      </c>
      <c r="GG41" s="24">
        <v>0</v>
      </c>
      <c r="GH41" s="19">
        <f t="shared" si="6"/>
        <v>0</v>
      </c>
      <c r="GI41" s="4"/>
      <c r="GJ41" s="46"/>
      <c r="GK41" s="58"/>
    </row>
    <row r="42" spans="1:256" s="95" customFormat="1" ht="12.75" customHeight="1">
      <c r="A42" s="90">
        <v>18</v>
      </c>
      <c r="B42" s="91" t="s">
        <v>712</v>
      </c>
      <c r="C42" s="90">
        <v>18</v>
      </c>
      <c r="D42" s="90"/>
      <c r="E42" s="92">
        <f>+E40+E41</f>
        <v>854306.45000000007</v>
      </c>
      <c r="F42" s="92">
        <f t="shared" ref="F42:BP42" si="47">+F40+F41</f>
        <v>3554287.32</v>
      </c>
      <c r="G42" s="92">
        <f t="shared" si="47"/>
        <v>750881.29</v>
      </c>
      <c r="H42" s="92">
        <f t="shared" si="47"/>
        <v>2588369.1900000004</v>
      </c>
      <c r="I42" s="92">
        <f t="shared" si="47"/>
        <v>201972.09</v>
      </c>
      <c r="J42" s="92">
        <f t="shared" si="47"/>
        <v>139550.32999999999</v>
      </c>
      <c r="K42" s="92">
        <f t="shared" si="47"/>
        <v>1069114.46</v>
      </c>
      <c r="L42" s="92">
        <f t="shared" si="47"/>
        <v>217176.86</v>
      </c>
      <c r="M42" s="92">
        <f t="shared" si="47"/>
        <v>57298.239999999998</v>
      </c>
      <c r="N42" s="92">
        <f t="shared" si="47"/>
        <v>258942.47</v>
      </c>
      <c r="O42" s="92">
        <f t="shared" si="47"/>
        <v>265230.57</v>
      </c>
      <c r="P42" s="92">
        <f t="shared" si="47"/>
        <v>8176012.2200000007</v>
      </c>
      <c r="Q42" s="92">
        <f t="shared" si="47"/>
        <v>2216278.83</v>
      </c>
      <c r="R42" s="92">
        <f t="shared" si="47"/>
        <v>31894.6</v>
      </c>
      <c r="S42" s="92">
        <f t="shared" si="47"/>
        <v>3319216.94</v>
      </c>
      <c r="T42" s="92">
        <f t="shared" si="47"/>
        <v>105268</v>
      </c>
      <c r="U42" s="92">
        <f t="shared" si="47"/>
        <v>303120.55</v>
      </c>
      <c r="V42" s="92">
        <f t="shared" si="47"/>
        <v>49467.49</v>
      </c>
      <c r="W42" s="92">
        <f t="shared" si="47"/>
        <v>15473.95</v>
      </c>
      <c r="X42" s="92">
        <f t="shared" si="47"/>
        <v>55206.619999999995</v>
      </c>
      <c r="Y42" s="92">
        <f t="shared" si="47"/>
        <v>12013.16</v>
      </c>
      <c r="Z42" s="92">
        <f t="shared" si="47"/>
        <v>17554.489999999998</v>
      </c>
      <c r="AA42" s="92">
        <f t="shared" si="47"/>
        <v>52477.78</v>
      </c>
      <c r="AB42" s="92">
        <f t="shared" si="47"/>
        <v>62732.069999999992</v>
      </c>
      <c r="AC42" s="92">
        <f t="shared" si="47"/>
        <v>3505599.39</v>
      </c>
      <c r="AD42" s="92">
        <f t="shared" si="47"/>
        <v>5842616.5200000005</v>
      </c>
      <c r="AE42" s="92">
        <f t="shared" si="47"/>
        <v>129839.21</v>
      </c>
      <c r="AF42" s="92">
        <f t="shared" si="47"/>
        <v>102074.34</v>
      </c>
      <c r="AG42" s="92">
        <f t="shared" si="47"/>
        <v>75845.02</v>
      </c>
      <c r="AH42" s="92">
        <f t="shared" si="47"/>
        <v>43815.369999999995</v>
      </c>
      <c r="AI42" s="92">
        <f t="shared" si="47"/>
        <v>303829.57</v>
      </c>
      <c r="AJ42" s="92">
        <f t="shared" si="47"/>
        <v>115976.79000000001</v>
      </c>
      <c r="AK42" s="92">
        <f t="shared" si="47"/>
        <v>40877.83</v>
      </c>
      <c r="AL42" s="92">
        <f t="shared" si="47"/>
        <v>38717.07</v>
      </c>
      <c r="AM42" s="92">
        <f t="shared" si="47"/>
        <v>65884.58</v>
      </c>
      <c r="AN42" s="92">
        <f t="shared" si="47"/>
        <v>71175.490000000005</v>
      </c>
      <c r="AO42" s="92">
        <f t="shared" si="47"/>
        <v>41121.74</v>
      </c>
      <c r="AP42" s="92">
        <f t="shared" si="47"/>
        <v>62870.97</v>
      </c>
      <c r="AQ42" s="92">
        <f t="shared" si="47"/>
        <v>374364.01</v>
      </c>
      <c r="AR42" s="92">
        <f t="shared" si="47"/>
        <v>10373860.48</v>
      </c>
      <c r="AS42" s="92">
        <f t="shared" si="47"/>
        <v>81603.959999999992</v>
      </c>
      <c r="AT42" s="92">
        <f t="shared" si="47"/>
        <v>8387724.9399999995</v>
      </c>
      <c r="AU42" s="92">
        <f t="shared" si="47"/>
        <v>923985.88</v>
      </c>
      <c r="AV42" s="92">
        <f t="shared" si="47"/>
        <v>419253.85</v>
      </c>
      <c r="AW42" s="92">
        <f t="shared" si="47"/>
        <v>77052.600000000006</v>
      </c>
      <c r="AX42" s="92">
        <f t="shared" si="47"/>
        <v>104469.8</v>
      </c>
      <c r="AY42" s="92">
        <f t="shared" si="47"/>
        <v>41166.239999999998</v>
      </c>
      <c r="AZ42" s="92">
        <f t="shared" si="47"/>
        <v>24389.9</v>
      </c>
      <c r="BA42" s="92">
        <f t="shared" si="47"/>
        <v>158356.79999999999</v>
      </c>
      <c r="BB42" s="92">
        <f t="shared" si="47"/>
        <v>1139432.23</v>
      </c>
      <c r="BC42" s="92">
        <f t="shared" si="47"/>
        <v>1438472.92</v>
      </c>
      <c r="BD42" s="92">
        <f t="shared" si="47"/>
        <v>1417915.08</v>
      </c>
      <c r="BE42" s="92">
        <f t="shared" si="47"/>
        <v>1790516.27</v>
      </c>
      <c r="BF42" s="92">
        <f t="shared" si="47"/>
        <v>127617.31</v>
      </c>
      <c r="BG42" s="92">
        <f t="shared" si="47"/>
        <v>208730.28</v>
      </c>
      <c r="BH42" s="92">
        <f t="shared" si="47"/>
        <v>3001091.5</v>
      </c>
      <c r="BI42" s="92">
        <f t="shared" si="47"/>
        <v>256093.82</v>
      </c>
      <c r="BJ42" s="92">
        <f t="shared" si="47"/>
        <v>152299.81</v>
      </c>
      <c r="BK42" s="92">
        <f t="shared" si="47"/>
        <v>171496.67</v>
      </c>
      <c r="BL42" s="92">
        <f t="shared" si="47"/>
        <v>884367.09000000008</v>
      </c>
      <c r="BM42" s="92">
        <f t="shared" si="47"/>
        <v>1654100.6700000002</v>
      </c>
      <c r="BN42" s="92">
        <f t="shared" si="47"/>
        <v>49480.520000000004</v>
      </c>
      <c r="BO42" s="92">
        <f t="shared" si="47"/>
        <v>117375.16</v>
      </c>
      <c r="BP42" s="92">
        <f t="shared" si="47"/>
        <v>268117.13</v>
      </c>
      <c r="BQ42" s="92">
        <f t="shared" ref="BQ42:EB42" si="48">+BQ40+BQ41</f>
        <v>271450.69</v>
      </c>
      <c r="BR42" s="92">
        <f t="shared" si="48"/>
        <v>78171.94</v>
      </c>
      <c r="BS42" s="92">
        <f t="shared" si="48"/>
        <v>636211.4</v>
      </c>
      <c r="BT42" s="92">
        <f t="shared" si="48"/>
        <v>808732.96</v>
      </c>
      <c r="BU42" s="92">
        <f t="shared" si="48"/>
        <v>103183.2</v>
      </c>
      <c r="BV42" s="92">
        <f t="shared" si="48"/>
        <v>93047.840000000011</v>
      </c>
      <c r="BW42" s="92">
        <f t="shared" si="48"/>
        <v>87205.349999999991</v>
      </c>
      <c r="BX42" s="92">
        <f t="shared" si="48"/>
        <v>235039.71000000002</v>
      </c>
      <c r="BY42" s="92">
        <f t="shared" si="48"/>
        <v>206899.41</v>
      </c>
      <c r="BZ42" s="92">
        <f t="shared" si="48"/>
        <v>2825.03</v>
      </c>
      <c r="CA42" s="92">
        <f t="shared" si="48"/>
        <v>104445.81999999999</v>
      </c>
      <c r="CB42" s="92">
        <f t="shared" si="48"/>
        <v>10475.709999999999</v>
      </c>
      <c r="CC42" s="92">
        <f t="shared" si="48"/>
        <v>12367.35</v>
      </c>
      <c r="CD42" s="92">
        <f t="shared" si="48"/>
        <v>8737423.120000001</v>
      </c>
      <c r="CE42" s="92">
        <f t="shared" si="48"/>
        <v>37693.86</v>
      </c>
      <c r="CF42" s="92">
        <f t="shared" si="48"/>
        <v>28896.41</v>
      </c>
      <c r="CG42" s="92">
        <f t="shared" si="48"/>
        <v>74514.94</v>
      </c>
      <c r="CH42" s="92">
        <f t="shared" si="48"/>
        <v>54121.64</v>
      </c>
      <c r="CI42" s="92">
        <f t="shared" si="48"/>
        <v>34257.800000000003</v>
      </c>
      <c r="CJ42" s="92">
        <f t="shared" si="48"/>
        <v>22079</v>
      </c>
      <c r="CK42" s="92">
        <f t="shared" si="48"/>
        <v>94836.15</v>
      </c>
      <c r="CL42" s="92">
        <f t="shared" si="48"/>
        <v>154677.16</v>
      </c>
      <c r="CM42" s="92">
        <f t="shared" si="48"/>
        <v>625089.65</v>
      </c>
      <c r="CN42" s="92">
        <f t="shared" si="48"/>
        <v>219695.22</v>
      </c>
      <c r="CO42" s="92">
        <f t="shared" si="48"/>
        <v>205749.68</v>
      </c>
      <c r="CP42" s="92">
        <f t="shared" si="48"/>
        <v>3384165.8800000004</v>
      </c>
      <c r="CQ42" s="92">
        <f t="shared" si="48"/>
        <v>1945082.04</v>
      </c>
      <c r="CR42" s="92">
        <f t="shared" si="48"/>
        <v>113049.51999999999</v>
      </c>
      <c r="CS42" s="92">
        <f t="shared" si="48"/>
        <v>74632.160000000003</v>
      </c>
      <c r="CT42" s="92">
        <f t="shared" si="48"/>
        <v>66549.17</v>
      </c>
      <c r="CU42" s="92">
        <f t="shared" si="48"/>
        <v>62800.19</v>
      </c>
      <c r="CV42" s="92">
        <f t="shared" si="48"/>
        <v>28599.439999999999</v>
      </c>
      <c r="CW42" s="92">
        <f t="shared" si="48"/>
        <v>34320.21</v>
      </c>
      <c r="CX42" s="92">
        <f t="shared" si="48"/>
        <v>34831.86</v>
      </c>
      <c r="CY42" s="92">
        <f t="shared" si="48"/>
        <v>56304.259999999995</v>
      </c>
      <c r="CZ42" s="92">
        <f t="shared" si="48"/>
        <v>66456.17</v>
      </c>
      <c r="DA42" s="92">
        <f t="shared" si="48"/>
        <v>48849.439999999995</v>
      </c>
      <c r="DB42" s="92">
        <f t="shared" si="48"/>
        <v>203918.43</v>
      </c>
      <c r="DC42" s="92">
        <f t="shared" si="48"/>
        <v>50493.770000000004</v>
      </c>
      <c r="DD42" s="92">
        <f t="shared" si="48"/>
        <v>55470.11</v>
      </c>
      <c r="DE42" s="92">
        <f t="shared" si="48"/>
        <v>64973.96</v>
      </c>
      <c r="DF42" s="92">
        <f t="shared" si="48"/>
        <v>13144.869999999999</v>
      </c>
      <c r="DG42" s="92">
        <f t="shared" si="48"/>
        <v>34083.78</v>
      </c>
      <c r="DH42" s="92">
        <f t="shared" si="48"/>
        <v>2986732.05</v>
      </c>
      <c r="DI42" s="92">
        <f t="shared" si="48"/>
        <v>11554.63</v>
      </c>
      <c r="DJ42" s="92">
        <f t="shared" si="48"/>
        <v>289063.82</v>
      </c>
      <c r="DK42" s="92">
        <f t="shared" si="48"/>
        <v>414754.95999999996</v>
      </c>
      <c r="DL42" s="92">
        <f t="shared" si="48"/>
        <v>94224.44</v>
      </c>
      <c r="DM42" s="92">
        <f t="shared" si="48"/>
        <v>54815.95</v>
      </c>
      <c r="DN42" s="92">
        <f t="shared" si="48"/>
        <v>600913.62</v>
      </c>
      <c r="DO42" s="92">
        <f t="shared" si="48"/>
        <v>86623.16</v>
      </c>
      <c r="DP42" s="92">
        <f t="shared" si="48"/>
        <v>173412.94</v>
      </c>
      <c r="DQ42" s="92">
        <f t="shared" si="48"/>
        <v>359710.58999999997</v>
      </c>
      <c r="DR42" s="92">
        <f t="shared" si="48"/>
        <v>39074.300000000003</v>
      </c>
      <c r="DS42" s="92">
        <f t="shared" si="48"/>
        <v>71400.600000000006</v>
      </c>
      <c r="DT42" s="92">
        <f t="shared" si="48"/>
        <v>87617.97</v>
      </c>
      <c r="DU42" s="92">
        <f t="shared" si="48"/>
        <v>70222.789999999994</v>
      </c>
      <c r="DV42" s="92">
        <f t="shared" si="48"/>
        <v>11763.9</v>
      </c>
      <c r="DW42" s="92">
        <f t="shared" si="48"/>
        <v>59915.72</v>
      </c>
      <c r="DX42" s="92">
        <f t="shared" si="48"/>
        <v>34934.68</v>
      </c>
      <c r="DY42" s="92">
        <f t="shared" si="48"/>
        <v>22635.599999999999</v>
      </c>
      <c r="DZ42" s="92">
        <f t="shared" si="48"/>
        <v>12470.890000000001</v>
      </c>
      <c r="EA42" s="92">
        <f t="shared" si="48"/>
        <v>86050.08</v>
      </c>
      <c r="EB42" s="92">
        <f t="shared" si="48"/>
        <v>247182.21</v>
      </c>
      <c r="EC42" s="92">
        <f t="shared" ref="EC42:GF42" si="49">+EC40+EC41</f>
        <v>92420.31</v>
      </c>
      <c r="ED42" s="92">
        <f t="shared" si="49"/>
        <v>92203.040000000008</v>
      </c>
      <c r="EE42" s="92">
        <f t="shared" si="49"/>
        <v>56060.160000000003</v>
      </c>
      <c r="EF42" s="92">
        <f t="shared" si="49"/>
        <v>327800.03000000003</v>
      </c>
      <c r="EG42" s="92">
        <f t="shared" si="49"/>
        <v>22274.6</v>
      </c>
      <c r="EH42" s="92">
        <f t="shared" si="49"/>
        <v>76427.53</v>
      </c>
      <c r="EI42" s="92">
        <f t="shared" si="49"/>
        <v>60097.15</v>
      </c>
      <c r="EJ42" s="92">
        <f t="shared" si="49"/>
        <v>24061.81</v>
      </c>
      <c r="EK42" s="92">
        <f t="shared" si="49"/>
        <v>858717.34</v>
      </c>
      <c r="EL42" s="92">
        <f t="shared" si="49"/>
        <v>1043445.63</v>
      </c>
      <c r="EM42" s="92">
        <f t="shared" si="49"/>
        <v>89313.34</v>
      </c>
      <c r="EN42" s="92">
        <f t="shared" si="49"/>
        <v>82425.010000000009</v>
      </c>
      <c r="EO42" s="92">
        <f t="shared" si="49"/>
        <v>54130.520000000004</v>
      </c>
      <c r="EP42" s="92">
        <f t="shared" si="49"/>
        <v>74294.36</v>
      </c>
      <c r="EQ42" s="92">
        <f t="shared" si="49"/>
        <v>48021.43</v>
      </c>
      <c r="ER42" s="92">
        <f t="shared" si="49"/>
        <v>64670.9</v>
      </c>
      <c r="ES42" s="92">
        <f t="shared" si="49"/>
        <v>329668.20999999996</v>
      </c>
      <c r="ET42" s="92">
        <f t="shared" si="49"/>
        <v>139943.32</v>
      </c>
      <c r="EU42" s="92">
        <f t="shared" si="49"/>
        <v>46248.33</v>
      </c>
      <c r="EV42" s="92">
        <f t="shared" si="49"/>
        <v>71270.55</v>
      </c>
      <c r="EW42" s="92">
        <f t="shared" si="49"/>
        <v>67177.210000000006</v>
      </c>
      <c r="EX42" s="92">
        <f t="shared" si="49"/>
        <v>0</v>
      </c>
      <c r="EY42" s="92">
        <f t="shared" si="49"/>
        <v>66328.820000000007</v>
      </c>
      <c r="EZ42" s="92">
        <f t="shared" si="49"/>
        <v>34902.19</v>
      </c>
      <c r="FA42" s="92">
        <f t="shared" si="49"/>
        <v>19329.28</v>
      </c>
      <c r="FB42" s="92">
        <f t="shared" si="49"/>
        <v>30386.95</v>
      </c>
      <c r="FC42" s="92">
        <f t="shared" si="49"/>
        <v>434160.39</v>
      </c>
      <c r="FD42" s="92">
        <f t="shared" si="49"/>
        <v>142283.57</v>
      </c>
      <c r="FE42" s="92">
        <f t="shared" si="49"/>
        <v>390431.23</v>
      </c>
      <c r="FF42" s="92">
        <f t="shared" si="49"/>
        <v>107256.73999999999</v>
      </c>
      <c r="FG42" s="92">
        <f t="shared" si="49"/>
        <v>56892.28</v>
      </c>
      <c r="FH42" s="92">
        <f t="shared" si="49"/>
        <v>58903.98</v>
      </c>
      <c r="FI42" s="92">
        <f t="shared" si="49"/>
        <v>35754.600000000006</v>
      </c>
      <c r="FJ42" s="92">
        <f t="shared" si="49"/>
        <v>50567.21</v>
      </c>
      <c r="FK42" s="92">
        <f t="shared" si="49"/>
        <v>203040.98</v>
      </c>
      <c r="FL42" s="92">
        <f t="shared" si="49"/>
        <v>204648.87</v>
      </c>
      <c r="FM42" s="92">
        <f t="shared" si="49"/>
        <v>411069.49</v>
      </c>
      <c r="FN42" s="92">
        <f t="shared" si="49"/>
        <v>662350.63</v>
      </c>
      <c r="FO42" s="92">
        <f t="shared" si="49"/>
        <v>320973.21000000002</v>
      </c>
      <c r="FP42" s="92">
        <f t="shared" si="49"/>
        <v>1809174.56</v>
      </c>
      <c r="FQ42" s="92">
        <f t="shared" si="49"/>
        <v>220267.40000000002</v>
      </c>
      <c r="FR42" s="92">
        <f t="shared" si="49"/>
        <v>417347.19</v>
      </c>
      <c r="FS42" s="92">
        <f t="shared" si="49"/>
        <v>241813.72</v>
      </c>
      <c r="FT42" s="92">
        <f t="shared" si="49"/>
        <v>47835.89</v>
      </c>
      <c r="FU42" s="92">
        <f t="shared" si="49"/>
        <v>57616.09</v>
      </c>
      <c r="FV42" s="92">
        <f t="shared" si="49"/>
        <v>61213.42</v>
      </c>
      <c r="FW42" s="92">
        <f t="shared" si="49"/>
        <v>76628.45</v>
      </c>
      <c r="FX42" s="92">
        <f t="shared" si="49"/>
        <v>175302.84</v>
      </c>
      <c r="FY42" s="92">
        <f t="shared" si="49"/>
        <v>84912.260000000009</v>
      </c>
      <c r="FZ42" s="92">
        <f t="shared" si="49"/>
        <v>28159.120000000003</v>
      </c>
      <c r="GA42" s="92">
        <f t="shared" si="49"/>
        <v>655577.24</v>
      </c>
      <c r="GB42" s="92">
        <f t="shared" si="49"/>
        <v>0</v>
      </c>
      <c r="GC42" s="92">
        <f t="shared" si="49"/>
        <v>0</v>
      </c>
      <c r="GD42" s="92">
        <f>+GD40+GD41</f>
        <v>0</v>
      </c>
      <c r="GE42" s="92">
        <f t="shared" si="49"/>
        <v>0</v>
      </c>
      <c r="GF42" s="92">
        <f t="shared" si="49"/>
        <v>0</v>
      </c>
      <c r="GG42" s="92">
        <f>+GG40+GG41</f>
        <v>0</v>
      </c>
      <c r="GH42" s="93">
        <f t="shared" si="6"/>
        <v>104375115.35999994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701</v>
      </c>
      <c r="C43" s="61">
        <v>19</v>
      </c>
      <c r="D43" s="61"/>
      <c r="E43" s="62">
        <v>184361.21</v>
      </c>
      <c r="F43" s="62">
        <v>741941.12</v>
      </c>
      <c r="G43" s="62">
        <v>150738.42000000001</v>
      </c>
      <c r="H43" s="62">
        <v>517673.84</v>
      </c>
      <c r="I43" s="62">
        <v>40394.42</v>
      </c>
      <c r="J43" s="62">
        <v>27910.07</v>
      </c>
      <c r="K43" s="62">
        <v>213353.49</v>
      </c>
      <c r="L43" s="62">
        <v>44546.239999999998</v>
      </c>
      <c r="M43" s="62">
        <v>10022.16</v>
      </c>
      <c r="N43" s="62">
        <v>56285</v>
      </c>
      <c r="O43" s="62">
        <v>52340.49</v>
      </c>
      <c r="P43" s="62">
        <v>1596751.56</v>
      </c>
      <c r="Q43" s="62">
        <v>457539.43</v>
      </c>
      <c r="R43" s="62">
        <v>6339.89</v>
      </c>
      <c r="S43" s="62">
        <v>640571.19999999995</v>
      </c>
      <c r="T43" s="62">
        <v>24958.84</v>
      </c>
      <c r="U43" s="62">
        <v>60624.11</v>
      </c>
      <c r="V43" s="62">
        <v>9893.5</v>
      </c>
      <c r="W43" s="62">
        <v>3638.69</v>
      </c>
      <c r="X43" s="62">
        <v>8595.14</v>
      </c>
      <c r="Y43" s="62">
        <v>1593.28</v>
      </c>
      <c r="Z43" s="62">
        <v>3203.56</v>
      </c>
      <c r="AA43" s="62">
        <v>7726.68</v>
      </c>
      <c r="AB43" s="62">
        <v>12546.41</v>
      </c>
      <c r="AC43" s="62">
        <v>721908.22</v>
      </c>
      <c r="AD43" s="62">
        <v>1168523.3</v>
      </c>
      <c r="AE43" s="62">
        <v>29235.81</v>
      </c>
      <c r="AF43" s="62">
        <v>17692.03</v>
      </c>
      <c r="AG43" s="62">
        <v>15566.2</v>
      </c>
      <c r="AH43" s="62">
        <v>9582.5499999999993</v>
      </c>
      <c r="AI43" s="62">
        <v>67596.87</v>
      </c>
      <c r="AJ43" s="62">
        <v>26489.37</v>
      </c>
      <c r="AK43" s="62">
        <v>9521.8799999999992</v>
      </c>
      <c r="AL43" s="62">
        <v>13889.25</v>
      </c>
      <c r="AM43" s="62">
        <v>15429.85</v>
      </c>
      <c r="AN43" s="62">
        <v>14235.1</v>
      </c>
      <c r="AO43" s="62">
        <v>9632.7199999999993</v>
      </c>
      <c r="AP43" s="62">
        <v>14452.64</v>
      </c>
      <c r="AQ43" s="62">
        <v>84333.11</v>
      </c>
      <c r="AR43" s="62">
        <v>2200955.02</v>
      </c>
      <c r="AS43" s="62">
        <v>12510.1</v>
      </c>
      <c r="AT43" s="62">
        <v>1779028.3</v>
      </c>
      <c r="AU43" s="62">
        <v>234649.29</v>
      </c>
      <c r="AV43" s="62">
        <v>76903.55</v>
      </c>
      <c r="AW43" s="62">
        <v>17709.29</v>
      </c>
      <c r="AX43" s="62">
        <v>20945.419999999998</v>
      </c>
      <c r="AY43" s="62">
        <v>8842.41</v>
      </c>
      <c r="AZ43" s="62">
        <v>4493.32</v>
      </c>
      <c r="BA43" s="62">
        <v>31671.360000000001</v>
      </c>
      <c r="BB43" s="62">
        <v>246191.02</v>
      </c>
      <c r="BC43" s="62">
        <v>287694.58</v>
      </c>
      <c r="BD43" s="62">
        <v>254773.43</v>
      </c>
      <c r="BE43" s="62">
        <v>421987.88</v>
      </c>
      <c r="BF43" s="62">
        <v>21161.53</v>
      </c>
      <c r="BG43" s="62">
        <v>41746.06</v>
      </c>
      <c r="BH43" s="62">
        <v>606086.81000000006</v>
      </c>
      <c r="BI43" s="62">
        <v>60765.279999999999</v>
      </c>
      <c r="BJ43" s="62">
        <v>30459.96</v>
      </c>
      <c r="BK43" s="62">
        <v>34299.33</v>
      </c>
      <c r="BL43" s="62">
        <v>194125.65</v>
      </c>
      <c r="BM43" s="62">
        <v>342277.14</v>
      </c>
      <c r="BN43" s="62">
        <v>9826.51</v>
      </c>
      <c r="BO43" s="62">
        <v>20276.72</v>
      </c>
      <c r="BP43" s="62">
        <v>53623.43</v>
      </c>
      <c r="BQ43" s="62">
        <v>61736.03</v>
      </c>
      <c r="BR43" s="62">
        <v>16715.59</v>
      </c>
      <c r="BS43" s="62">
        <v>127242.28</v>
      </c>
      <c r="BT43" s="62">
        <v>106974.69</v>
      </c>
      <c r="BU43" s="62">
        <v>21673.14</v>
      </c>
      <c r="BV43" s="62">
        <v>18609.57</v>
      </c>
      <c r="BW43" s="62">
        <v>21004.76</v>
      </c>
      <c r="BX43" s="62">
        <v>34678.54</v>
      </c>
      <c r="BY43" s="62">
        <v>55382.37</v>
      </c>
      <c r="BZ43" s="62">
        <v>414.04</v>
      </c>
      <c r="CA43" s="62">
        <v>22031.65</v>
      </c>
      <c r="CB43" s="62">
        <v>2790.73</v>
      </c>
      <c r="CC43" s="62">
        <v>9061.82</v>
      </c>
      <c r="CD43" s="62">
        <v>1766176.02</v>
      </c>
      <c r="CE43" s="62">
        <v>9149.48</v>
      </c>
      <c r="CF43" s="62">
        <v>5779.28</v>
      </c>
      <c r="CG43" s="62">
        <v>14794.23</v>
      </c>
      <c r="CH43" s="62">
        <v>11114.73</v>
      </c>
      <c r="CI43" s="62">
        <v>7657.59</v>
      </c>
      <c r="CJ43" s="62">
        <v>3767.11</v>
      </c>
      <c r="CK43" s="62">
        <v>15370.97</v>
      </c>
      <c r="CL43" s="62">
        <v>30935.43</v>
      </c>
      <c r="CM43" s="62">
        <v>145816.47</v>
      </c>
      <c r="CN43" s="62">
        <v>52239.53</v>
      </c>
      <c r="CO43" s="62">
        <v>39156.99</v>
      </c>
      <c r="CP43" s="62">
        <v>676833.18</v>
      </c>
      <c r="CQ43" s="62">
        <v>389016.41</v>
      </c>
      <c r="CR43" s="62">
        <v>27983.07</v>
      </c>
      <c r="CS43" s="62">
        <v>24518.86</v>
      </c>
      <c r="CT43" s="62">
        <v>16648.849999999999</v>
      </c>
      <c r="CU43" s="62">
        <v>14865.63</v>
      </c>
      <c r="CV43" s="62">
        <v>5715.43</v>
      </c>
      <c r="CW43" s="62">
        <v>5986.93</v>
      </c>
      <c r="CX43" s="62">
        <v>5403.36</v>
      </c>
      <c r="CY43" s="62">
        <v>9163.8799999999992</v>
      </c>
      <c r="CZ43" s="62">
        <v>16521.150000000001</v>
      </c>
      <c r="DA43" s="62">
        <v>9769.89</v>
      </c>
      <c r="DB43" s="62">
        <v>45027.79</v>
      </c>
      <c r="DC43" s="62">
        <v>9555.77</v>
      </c>
      <c r="DD43" s="62">
        <v>10152.41</v>
      </c>
      <c r="DE43" s="62">
        <v>12994.79</v>
      </c>
      <c r="DF43" s="62">
        <v>2636.15</v>
      </c>
      <c r="DG43" s="62">
        <v>7316.25</v>
      </c>
      <c r="DH43" s="62">
        <v>506487.23</v>
      </c>
      <c r="DI43" s="62">
        <v>6167.16</v>
      </c>
      <c r="DJ43" s="62">
        <v>58911.63</v>
      </c>
      <c r="DK43" s="62">
        <v>87120.42</v>
      </c>
      <c r="DL43" s="62">
        <v>18844.89</v>
      </c>
      <c r="DM43" s="62">
        <v>7704.04</v>
      </c>
      <c r="DN43" s="62">
        <v>121835.48</v>
      </c>
      <c r="DO43" s="62">
        <v>22703.55</v>
      </c>
      <c r="DP43" s="62">
        <v>31480.31</v>
      </c>
      <c r="DQ43" s="62">
        <v>58465.32</v>
      </c>
      <c r="DR43" s="62">
        <v>9919.2900000000009</v>
      </c>
      <c r="DS43" s="62">
        <v>19794.509999999998</v>
      </c>
      <c r="DT43" s="62">
        <v>18530.48</v>
      </c>
      <c r="DU43" s="62">
        <v>12459.09</v>
      </c>
      <c r="DV43" s="62">
        <v>2256.37</v>
      </c>
      <c r="DW43" s="62">
        <v>12300.38</v>
      </c>
      <c r="DX43" s="62">
        <v>4225.01</v>
      </c>
      <c r="DY43" s="62">
        <v>4334.9799999999996</v>
      </c>
      <c r="DZ43" s="62">
        <v>1833.7</v>
      </c>
      <c r="EA43" s="62">
        <v>13916.42</v>
      </c>
      <c r="EB43" s="62">
        <v>49591.98</v>
      </c>
      <c r="EC43" s="62">
        <v>18484.060000000001</v>
      </c>
      <c r="ED43" s="62">
        <v>19621.189999999999</v>
      </c>
      <c r="EE43" s="62">
        <v>10367.35</v>
      </c>
      <c r="EF43" s="62">
        <v>45628.74</v>
      </c>
      <c r="EG43" s="62">
        <v>6041.7</v>
      </c>
      <c r="EH43" s="62">
        <v>13684.16</v>
      </c>
      <c r="EI43" s="62">
        <v>12019.43</v>
      </c>
      <c r="EJ43" s="62">
        <v>3746.57</v>
      </c>
      <c r="EK43" s="62">
        <v>201565.72</v>
      </c>
      <c r="EL43" s="62">
        <v>219824.11</v>
      </c>
      <c r="EM43" s="62">
        <v>16634.560000000001</v>
      </c>
      <c r="EN43" s="62">
        <v>12909.89</v>
      </c>
      <c r="EO43" s="62">
        <v>10769.09</v>
      </c>
      <c r="EP43" s="62">
        <v>14086.99</v>
      </c>
      <c r="EQ43" s="62">
        <v>9097.6</v>
      </c>
      <c r="ER43" s="62">
        <v>12327.97</v>
      </c>
      <c r="ES43" s="62">
        <v>59308.37</v>
      </c>
      <c r="ET43" s="62">
        <v>21722.5</v>
      </c>
      <c r="EU43" s="62">
        <v>11987.87</v>
      </c>
      <c r="EV43" s="62">
        <v>14198.93</v>
      </c>
      <c r="EW43" s="62">
        <v>19192.48</v>
      </c>
      <c r="EX43" s="62">
        <v>0</v>
      </c>
      <c r="EY43" s="62">
        <v>10441.219999999999</v>
      </c>
      <c r="EZ43" s="62">
        <v>6882.76</v>
      </c>
      <c r="FA43" s="62">
        <v>4383.53</v>
      </c>
      <c r="FB43" s="62">
        <v>6054.05</v>
      </c>
      <c r="FC43" s="62">
        <v>95010.42</v>
      </c>
      <c r="FD43" s="62">
        <v>19141.46</v>
      </c>
      <c r="FE43" s="62">
        <v>91550.98</v>
      </c>
      <c r="FF43" s="62">
        <v>21451.35</v>
      </c>
      <c r="FG43" s="62">
        <v>11378.46</v>
      </c>
      <c r="FH43" s="62">
        <v>12832.48</v>
      </c>
      <c r="FI43" s="62">
        <v>7472.86</v>
      </c>
      <c r="FJ43" s="62">
        <v>11852.37</v>
      </c>
      <c r="FK43" s="62">
        <v>49832.14</v>
      </c>
      <c r="FL43" s="62">
        <v>34403.230000000003</v>
      </c>
      <c r="FM43" s="62">
        <v>88244.86</v>
      </c>
      <c r="FN43" s="62">
        <v>132470.13</v>
      </c>
      <c r="FO43" s="62">
        <v>79190.45</v>
      </c>
      <c r="FP43" s="62">
        <v>370000.37</v>
      </c>
      <c r="FQ43" s="62">
        <v>37537</v>
      </c>
      <c r="FR43" s="62">
        <v>81128.37</v>
      </c>
      <c r="FS43" s="62">
        <v>44435.79</v>
      </c>
      <c r="FT43" s="62">
        <v>10954.79</v>
      </c>
      <c r="FU43" s="62">
        <v>10671.41</v>
      </c>
      <c r="FV43" s="62">
        <v>11189.08</v>
      </c>
      <c r="FW43" s="62">
        <v>26036.639999999999</v>
      </c>
      <c r="FX43" s="62">
        <v>31791.82</v>
      </c>
      <c r="FY43" s="62">
        <v>13309.57</v>
      </c>
      <c r="FZ43" s="62">
        <v>5658.03</v>
      </c>
      <c r="GA43" s="62">
        <v>131115.45000000001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v>21273546.470000003</v>
      </c>
      <c r="GI43" s="34">
        <f>GH49/GH8</f>
        <v>0.24010085710598095</v>
      </c>
      <c r="GJ43" s="34">
        <f>GH40/GH8</f>
        <v>0.40428342290376251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713</v>
      </c>
      <c r="C44" s="16">
        <v>20</v>
      </c>
      <c r="E44" s="24">
        <f t="shared" ref="E44:BP44" si="50">+E42-E43</f>
        <v>669945.24000000011</v>
      </c>
      <c r="F44" s="24">
        <f t="shared" si="50"/>
        <v>2812346.1999999997</v>
      </c>
      <c r="G44" s="24">
        <f t="shared" si="50"/>
        <v>600142.87</v>
      </c>
      <c r="H44" s="24">
        <f t="shared" si="50"/>
        <v>2070695.3500000003</v>
      </c>
      <c r="I44" s="24">
        <f t="shared" si="50"/>
        <v>161577.66999999998</v>
      </c>
      <c r="J44" s="24">
        <f t="shared" si="50"/>
        <v>111640.25999999998</v>
      </c>
      <c r="K44" s="24">
        <f t="shared" si="50"/>
        <v>855760.97</v>
      </c>
      <c r="L44" s="24">
        <f t="shared" si="50"/>
        <v>172630.62</v>
      </c>
      <c r="M44" s="24">
        <f t="shared" si="50"/>
        <v>47276.08</v>
      </c>
      <c r="N44" s="24">
        <f t="shared" si="50"/>
        <v>202657.47</v>
      </c>
      <c r="O44" s="24">
        <f t="shared" si="50"/>
        <v>212890.08000000002</v>
      </c>
      <c r="P44" s="24">
        <f t="shared" si="50"/>
        <v>6579260.6600000001</v>
      </c>
      <c r="Q44" s="24">
        <f t="shared" si="50"/>
        <v>1758739.4000000001</v>
      </c>
      <c r="R44" s="24">
        <f t="shared" si="50"/>
        <v>25554.71</v>
      </c>
      <c r="S44" s="24">
        <f t="shared" si="50"/>
        <v>2678645.7400000002</v>
      </c>
      <c r="T44" s="24">
        <f t="shared" si="50"/>
        <v>80309.16</v>
      </c>
      <c r="U44" s="24">
        <f t="shared" si="50"/>
        <v>242496.44</v>
      </c>
      <c r="V44" s="24">
        <f t="shared" si="50"/>
        <v>39573.99</v>
      </c>
      <c r="W44" s="24">
        <f t="shared" si="50"/>
        <v>11835.26</v>
      </c>
      <c r="X44" s="24">
        <f t="shared" si="50"/>
        <v>46611.479999999996</v>
      </c>
      <c r="Y44" s="24">
        <f t="shared" si="50"/>
        <v>10419.879999999999</v>
      </c>
      <c r="Z44" s="24">
        <f t="shared" si="50"/>
        <v>14350.929999999998</v>
      </c>
      <c r="AA44" s="24">
        <f t="shared" si="50"/>
        <v>44751.1</v>
      </c>
      <c r="AB44" s="24">
        <f t="shared" si="50"/>
        <v>50185.659999999989</v>
      </c>
      <c r="AC44" s="24">
        <f t="shared" si="50"/>
        <v>2783691.17</v>
      </c>
      <c r="AD44" s="24">
        <f t="shared" si="50"/>
        <v>4674093.2200000007</v>
      </c>
      <c r="AE44" s="24">
        <f t="shared" si="50"/>
        <v>100603.40000000001</v>
      </c>
      <c r="AF44" s="24">
        <f t="shared" si="50"/>
        <v>84382.31</v>
      </c>
      <c r="AG44" s="24">
        <f t="shared" si="50"/>
        <v>60278.820000000007</v>
      </c>
      <c r="AH44" s="24">
        <f t="shared" si="50"/>
        <v>34232.819999999992</v>
      </c>
      <c r="AI44" s="24">
        <f t="shared" si="50"/>
        <v>236232.7</v>
      </c>
      <c r="AJ44" s="24">
        <f t="shared" si="50"/>
        <v>89487.420000000013</v>
      </c>
      <c r="AK44" s="24">
        <f t="shared" si="50"/>
        <v>31355.950000000004</v>
      </c>
      <c r="AL44" s="24">
        <f t="shared" si="50"/>
        <v>24827.82</v>
      </c>
      <c r="AM44" s="24">
        <f t="shared" si="50"/>
        <v>50454.73</v>
      </c>
      <c r="AN44" s="24">
        <f t="shared" si="50"/>
        <v>56940.390000000007</v>
      </c>
      <c r="AO44" s="24">
        <f t="shared" si="50"/>
        <v>31489.019999999997</v>
      </c>
      <c r="AP44" s="24">
        <f t="shared" si="50"/>
        <v>48418.33</v>
      </c>
      <c r="AQ44" s="24">
        <f t="shared" si="50"/>
        <v>290030.90000000002</v>
      </c>
      <c r="AR44" s="24">
        <f t="shared" si="50"/>
        <v>8172905.4600000009</v>
      </c>
      <c r="AS44" s="24">
        <f t="shared" si="50"/>
        <v>69093.859999999986</v>
      </c>
      <c r="AT44" s="24">
        <f t="shared" si="50"/>
        <v>6608696.6399999997</v>
      </c>
      <c r="AU44" s="24">
        <f t="shared" si="50"/>
        <v>689336.59</v>
      </c>
      <c r="AV44" s="24">
        <f t="shared" si="50"/>
        <v>342350.3</v>
      </c>
      <c r="AW44" s="24">
        <f t="shared" si="50"/>
        <v>59343.310000000005</v>
      </c>
      <c r="AX44" s="24">
        <f t="shared" si="50"/>
        <v>83524.38</v>
      </c>
      <c r="AY44" s="24">
        <f t="shared" si="50"/>
        <v>32323.829999999998</v>
      </c>
      <c r="AZ44" s="24">
        <f t="shared" si="50"/>
        <v>19896.580000000002</v>
      </c>
      <c r="BA44" s="24">
        <f t="shared" si="50"/>
        <v>126685.43999999999</v>
      </c>
      <c r="BB44" s="24">
        <f t="shared" si="50"/>
        <v>893241.21</v>
      </c>
      <c r="BC44" s="24">
        <f t="shared" si="50"/>
        <v>1150778.3399999999</v>
      </c>
      <c r="BD44" s="24">
        <f t="shared" si="50"/>
        <v>1163141.6500000001</v>
      </c>
      <c r="BE44" s="24">
        <f t="shared" si="50"/>
        <v>1368528.3900000001</v>
      </c>
      <c r="BF44" s="24">
        <f t="shared" si="50"/>
        <v>106455.78</v>
      </c>
      <c r="BG44" s="24">
        <f t="shared" si="50"/>
        <v>166984.22</v>
      </c>
      <c r="BH44" s="24">
        <f t="shared" si="50"/>
        <v>2395004.69</v>
      </c>
      <c r="BI44" s="24">
        <f t="shared" si="50"/>
        <v>195328.54</v>
      </c>
      <c r="BJ44" s="24">
        <f t="shared" si="50"/>
        <v>121839.85</v>
      </c>
      <c r="BK44" s="24">
        <f t="shared" si="50"/>
        <v>137197.34000000003</v>
      </c>
      <c r="BL44" s="24">
        <f t="shared" si="50"/>
        <v>690241.44000000006</v>
      </c>
      <c r="BM44" s="24">
        <f t="shared" si="50"/>
        <v>1311823.5300000003</v>
      </c>
      <c r="BN44" s="24">
        <f t="shared" si="50"/>
        <v>39654.01</v>
      </c>
      <c r="BO44" s="24">
        <f t="shared" si="50"/>
        <v>97098.44</v>
      </c>
      <c r="BP44" s="24">
        <f t="shared" si="50"/>
        <v>214493.7</v>
      </c>
      <c r="BQ44" s="24">
        <f t="shared" ref="BQ44:EB44" si="51">+BQ42-BQ43</f>
        <v>209714.66</v>
      </c>
      <c r="BR44" s="24">
        <f t="shared" si="51"/>
        <v>61456.350000000006</v>
      </c>
      <c r="BS44" s="24">
        <f t="shared" si="51"/>
        <v>508969.12</v>
      </c>
      <c r="BT44" s="24">
        <f t="shared" si="51"/>
        <v>701758.27</v>
      </c>
      <c r="BU44" s="24">
        <f t="shared" si="51"/>
        <v>81510.06</v>
      </c>
      <c r="BV44" s="24">
        <f t="shared" si="51"/>
        <v>74438.270000000019</v>
      </c>
      <c r="BW44" s="24">
        <f t="shared" si="51"/>
        <v>66200.59</v>
      </c>
      <c r="BX44" s="24">
        <f t="shared" si="51"/>
        <v>200361.17</v>
      </c>
      <c r="BY44" s="24">
        <f t="shared" si="51"/>
        <v>151517.04</v>
      </c>
      <c r="BZ44" s="24">
        <f t="shared" si="51"/>
        <v>2410.9900000000002</v>
      </c>
      <c r="CA44" s="24">
        <f t="shared" si="51"/>
        <v>82414.169999999984</v>
      </c>
      <c r="CB44" s="24">
        <f t="shared" si="51"/>
        <v>7684.98</v>
      </c>
      <c r="CC44" s="24">
        <f t="shared" si="51"/>
        <v>3305.5300000000007</v>
      </c>
      <c r="CD44" s="24">
        <f t="shared" si="51"/>
        <v>6971247.1000000015</v>
      </c>
      <c r="CE44" s="24">
        <f t="shared" si="51"/>
        <v>28544.38</v>
      </c>
      <c r="CF44" s="24">
        <f t="shared" si="51"/>
        <v>23117.13</v>
      </c>
      <c r="CG44" s="24">
        <f t="shared" si="51"/>
        <v>59720.710000000006</v>
      </c>
      <c r="CH44" s="24">
        <f t="shared" si="51"/>
        <v>43006.91</v>
      </c>
      <c r="CI44" s="24">
        <f t="shared" si="51"/>
        <v>26600.210000000003</v>
      </c>
      <c r="CJ44" s="24">
        <f t="shared" si="51"/>
        <v>18311.89</v>
      </c>
      <c r="CK44" s="24">
        <f t="shared" si="51"/>
        <v>79465.179999999993</v>
      </c>
      <c r="CL44" s="24">
        <f t="shared" si="51"/>
        <v>123741.73000000001</v>
      </c>
      <c r="CM44" s="24">
        <f t="shared" si="51"/>
        <v>479273.18000000005</v>
      </c>
      <c r="CN44" s="24">
        <f t="shared" si="51"/>
        <v>167455.69</v>
      </c>
      <c r="CO44" s="24">
        <f t="shared" si="51"/>
        <v>166592.69</v>
      </c>
      <c r="CP44" s="24">
        <f t="shared" si="51"/>
        <v>2707332.7</v>
      </c>
      <c r="CQ44" s="24">
        <f t="shared" si="51"/>
        <v>1556065.6300000001</v>
      </c>
      <c r="CR44" s="24">
        <f t="shared" si="51"/>
        <v>85066.449999999983</v>
      </c>
      <c r="CS44" s="24">
        <f t="shared" si="51"/>
        <v>50113.3</v>
      </c>
      <c r="CT44" s="24">
        <f t="shared" si="51"/>
        <v>49900.32</v>
      </c>
      <c r="CU44" s="24">
        <f t="shared" si="51"/>
        <v>47934.560000000005</v>
      </c>
      <c r="CV44" s="24">
        <f t="shared" si="51"/>
        <v>22884.01</v>
      </c>
      <c r="CW44" s="24">
        <f t="shared" si="51"/>
        <v>28333.279999999999</v>
      </c>
      <c r="CX44" s="24">
        <f t="shared" si="51"/>
        <v>29428.5</v>
      </c>
      <c r="CY44" s="24">
        <f t="shared" si="51"/>
        <v>47140.38</v>
      </c>
      <c r="CZ44" s="24">
        <f t="shared" si="51"/>
        <v>49935.02</v>
      </c>
      <c r="DA44" s="24">
        <f t="shared" si="51"/>
        <v>39079.549999999996</v>
      </c>
      <c r="DB44" s="24">
        <f t="shared" si="51"/>
        <v>158890.63999999998</v>
      </c>
      <c r="DC44" s="24">
        <f t="shared" si="51"/>
        <v>40938</v>
      </c>
      <c r="DD44" s="24">
        <f t="shared" si="51"/>
        <v>45317.7</v>
      </c>
      <c r="DE44" s="24">
        <f t="shared" si="51"/>
        <v>51979.17</v>
      </c>
      <c r="DF44" s="24">
        <f t="shared" si="51"/>
        <v>10508.72</v>
      </c>
      <c r="DG44" s="24">
        <f t="shared" si="51"/>
        <v>26767.53</v>
      </c>
      <c r="DH44" s="24">
        <f t="shared" si="51"/>
        <v>2480244.8199999998</v>
      </c>
      <c r="DI44" s="24">
        <f t="shared" si="51"/>
        <v>5387.4699999999993</v>
      </c>
      <c r="DJ44" s="24">
        <f t="shared" si="51"/>
        <v>230152.19</v>
      </c>
      <c r="DK44" s="24">
        <f t="shared" si="51"/>
        <v>327634.53999999998</v>
      </c>
      <c r="DL44" s="24">
        <f t="shared" si="51"/>
        <v>75379.55</v>
      </c>
      <c r="DM44" s="24">
        <f t="shared" si="51"/>
        <v>47111.909999999996</v>
      </c>
      <c r="DN44" s="24">
        <f t="shared" si="51"/>
        <v>479078.14</v>
      </c>
      <c r="DO44" s="24">
        <f t="shared" si="51"/>
        <v>63919.61</v>
      </c>
      <c r="DP44" s="24">
        <f t="shared" si="51"/>
        <v>141932.63</v>
      </c>
      <c r="DQ44" s="24">
        <f t="shared" si="51"/>
        <v>301245.26999999996</v>
      </c>
      <c r="DR44" s="24">
        <f t="shared" si="51"/>
        <v>29155.010000000002</v>
      </c>
      <c r="DS44" s="24">
        <f>+DS42-DS43</f>
        <v>51606.090000000011</v>
      </c>
      <c r="DT44" s="24">
        <f t="shared" si="51"/>
        <v>69087.490000000005</v>
      </c>
      <c r="DU44" s="24">
        <f t="shared" si="51"/>
        <v>57763.7</v>
      </c>
      <c r="DV44" s="24">
        <f t="shared" si="51"/>
        <v>9507.5299999999988</v>
      </c>
      <c r="DW44" s="24">
        <f t="shared" si="51"/>
        <v>47615.340000000004</v>
      </c>
      <c r="DX44" s="24">
        <f t="shared" si="51"/>
        <v>30709.67</v>
      </c>
      <c r="DY44" s="24">
        <f t="shared" si="51"/>
        <v>18300.62</v>
      </c>
      <c r="DZ44" s="24">
        <f t="shared" si="51"/>
        <v>10637.19</v>
      </c>
      <c r="EA44" s="24">
        <f t="shared" si="51"/>
        <v>72133.66</v>
      </c>
      <c r="EB44" s="24">
        <f t="shared" si="51"/>
        <v>197590.22999999998</v>
      </c>
      <c r="EC44" s="24">
        <f t="shared" ref="EC44:GF44" si="52">+EC42-EC43</f>
        <v>73936.25</v>
      </c>
      <c r="ED44" s="24">
        <f t="shared" si="52"/>
        <v>72581.850000000006</v>
      </c>
      <c r="EE44" s="24">
        <f t="shared" si="52"/>
        <v>45692.810000000005</v>
      </c>
      <c r="EF44" s="24">
        <f t="shared" si="52"/>
        <v>282171.29000000004</v>
      </c>
      <c r="EG44" s="24">
        <f t="shared" si="52"/>
        <v>16232.899999999998</v>
      </c>
      <c r="EH44" s="24">
        <f t="shared" si="52"/>
        <v>62743.369999999995</v>
      </c>
      <c r="EI44" s="24">
        <f t="shared" si="52"/>
        <v>48077.72</v>
      </c>
      <c r="EJ44" s="24">
        <f t="shared" si="52"/>
        <v>20315.240000000002</v>
      </c>
      <c r="EK44" s="24">
        <f t="shared" si="52"/>
        <v>657151.62</v>
      </c>
      <c r="EL44" s="24">
        <f t="shared" si="52"/>
        <v>823621.52</v>
      </c>
      <c r="EM44" s="24">
        <f t="shared" si="52"/>
        <v>72678.78</v>
      </c>
      <c r="EN44" s="24">
        <f t="shared" si="52"/>
        <v>69515.12000000001</v>
      </c>
      <c r="EO44" s="24">
        <f t="shared" si="52"/>
        <v>43361.430000000008</v>
      </c>
      <c r="EP44" s="24">
        <f t="shared" si="52"/>
        <v>60207.37</v>
      </c>
      <c r="EQ44" s="24">
        <f t="shared" si="52"/>
        <v>38923.83</v>
      </c>
      <c r="ER44" s="24">
        <f t="shared" si="52"/>
        <v>52342.93</v>
      </c>
      <c r="ES44" s="24">
        <f t="shared" si="52"/>
        <v>270359.83999999997</v>
      </c>
      <c r="ET44" s="24">
        <f t="shared" si="52"/>
        <v>118220.82</v>
      </c>
      <c r="EU44" s="24">
        <f t="shared" si="52"/>
        <v>34260.46</v>
      </c>
      <c r="EV44" s="24">
        <f t="shared" si="52"/>
        <v>57071.62</v>
      </c>
      <c r="EW44" s="24">
        <f t="shared" si="52"/>
        <v>47984.73000000001</v>
      </c>
      <c r="EX44" s="24">
        <f t="shared" si="52"/>
        <v>0</v>
      </c>
      <c r="EY44" s="24">
        <f t="shared" si="52"/>
        <v>55887.600000000006</v>
      </c>
      <c r="EZ44" s="24">
        <f t="shared" si="52"/>
        <v>28019.43</v>
      </c>
      <c r="FA44" s="24">
        <f t="shared" si="52"/>
        <v>14945.75</v>
      </c>
      <c r="FB44" s="24">
        <f t="shared" si="52"/>
        <v>24332.9</v>
      </c>
      <c r="FC44" s="24">
        <f t="shared" si="52"/>
        <v>339149.97000000003</v>
      </c>
      <c r="FD44" s="24">
        <f t="shared" si="52"/>
        <v>123142.11000000002</v>
      </c>
      <c r="FE44" s="24">
        <f t="shared" si="52"/>
        <v>298880.25</v>
      </c>
      <c r="FF44" s="24">
        <f t="shared" si="52"/>
        <v>85805.389999999985</v>
      </c>
      <c r="FG44" s="24">
        <f t="shared" si="52"/>
        <v>45513.82</v>
      </c>
      <c r="FH44" s="24">
        <f t="shared" si="52"/>
        <v>46071.5</v>
      </c>
      <c r="FI44" s="24">
        <f t="shared" si="52"/>
        <v>28281.740000000005</v>
      </c>
      <c r="FJ44" s="24">
        <f t="shared" si="52"/>
        <v>38714.839999999997</v>
      </c>
      <c r="FK44" s="24">
        <f t="shared" si="52"/>
        <v>153208.84000000003</v>
      </c>
      <c r="FL44" s="24">
        <f t="shared" si="52"/>
        <v>170245.63999999998</v>
      </c>
      <c r="FM44" s="24">
        <f t="shared" si="52"/>
        <v>322824.63</v>
      </c>
      <c r="FN44" s="24">
        <f t="shared" si="52"/>
        <v>529880.5</v>
      </c>
      <c r="FO44" s="24">
        <f t="shared" si="52"/>
        <v>241782.76</v>
      </c>
      <c r="FP44" s="24">
        <f t="shared" si="52"/>
        <v>1439174.19</v>
      </c>
      <c r="FQ44" s="24">
        <f t="shared" si="52"/>
        <v>182730.40000000002</v>
      </c>
      <c r="FR44" s="24">
        <f t="shared" si="52"/>
        <v>336218.82</v>
      </c>
      <c r="FS44" s="24">
        <f t="shared" si="52"/>
        <v>197377.93</v>
      </c>
      <c r="FT44" s="24">
        <f t="shared" si="52"/>
        <v>36881.1</v>
      </c>
      <c r="FU44" s="24">
        <f t="shared" si="52"/>
        <v>46944.679999999993</v>
      </c>
      <c r="FV44" s="24">
        <f t="shared" si="52"/>
        <v>50024.34</v>
      </c>
      <c r="FW44" s="24">
        <f t="shared" si="52"/>
        <v>50591.81</v>
      </c>
      <c r="FX44" s="24">
        <f t="shared" si="52"/>
        <v>143511.01999999999</v>
      </c>
      <c r="FY44" s="24">
        <f t="shared" si="52"/>
        <v>71602.69</v>
      </c>
      <c r="FZ44" s="24">
        <f t="shared" si="52"/>
        <v>22501.090000000004</v>
      </c>
      <c r="GA44" s="24">
        <f t="shared" si="52"/>
        <v>524461.79</v>
      </c>
      <c r="GB44" s="24">
        <f t="shared" si="52"/>
        <v>0</v>
      </c>
      <c r="GC44" s="24">
        <f t="shared" si="52"/>
        <v>0</v>
      </c>
      <c r="GD44" s="24">
        <f t="shared" si="52"/>
        <v>0</v>
      </c>
      <c r="GE44" s="24">
        <f t="shared" si="52"/>
        <v>0</v>
      </c>
      <c r="GF44" s="24">
        <f t="shared" si="52"/>
        <v>0</v>
      </c>
      <c r="GG44" s="24">
        <f>+GG42-GG43</f>
        <v>0</v>
      </c>
      <c r="GH44" s="68">
        <f t="shared" si="6"/>
        <v>83101568.89000003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3">+$GI$47</f>
        <v>0.49604816000000002</v>
      </c>
      <c r="F45" s="69">
        <f t="shared" si="53"/>
        <v>0.49604816000000002</v>
      </c>
      <c r="G45" s="69">
        <f t="shared" si="53"/>
        <v>0.49604816000000002</v>
      </c>
      <c r="H45" s="69">
        <f t="shared" si="53"/>
        <v>0.49604816000000002</v>
      </c>
      <c r="I45" s="69">
        <f t="shared" si="53"/>
        <v>0.49604816000000002</v>
      </c>
      <c r="J45" s="69">
        <f t="shared" si="53"/>
        <v>0.49604816000000002</v>
      </c>
      <c r="K45" s="69">
        <f t="shared" si="53"/>
        <v>0.49604816000000002</v>
      </c>
      <c r="L45" s="69">
        <f t="shared" si="53"/>
        <v>0.49604816000000002</v>
      </c>
      <c r="M45" s="69">
        <f t="shared" si="53"/>
        <v>0.49604816000000002</v>
      </c>
      <c r="N45" s="69">
        <f t="shared" si="53"/>
        <v>0.49604816000000002</v>
      </c>
      <c r="O45" s="69">
        <f t="shared" si="53"/>
        <v>0.49604816000000002</v>
      </c>
      <c r="P45" s="69">
        <f t="shared" si="53"/>
        <v>0.49604816000000002</v>
      </c>
      <c r="Q45" s="69">
        <f t="shared" si="53"/>
        <v>0.49604816000000002</v>
      </c>
      <c r="R45" s="69">
        <f t="shared" si="53"/>
        <v>0.49604816000000002</v>
      </c>
      <c r="S45" s="69">
        <f t="shared" si="53"/>
        <v>0.49604816000000002</v>
      </c>
      <c r="T45" s="69">
        <f t="shared" si="53"/>
        <v>0.49604816000000002</v>
      </c>
      <c r="U45" s="69">
        <f t="shared" si="53"/>
        <v>0.49604816000000002</v>
      </c>
      <c r="V45" s="69">
        <f t="shared" si="53"/>
        <v>0.49604816000000002</v>
      </c>
      <c r="W45" s="69">
        <f t="shared" si="53"/>
        <v>0.49604816000000002</v>
      </c>
      <c r="X45" s="69">
        <f t="shared" si="53"/>
        <v>0.49604816000000002</v>
      </c>
      <c r="Y45" s="69">
        <f t="shared" si="53"/>
        <v>0.49604816000000002</v>
      </c>
      <c r="Z45" s="69">
        <f t="shared" si="53"/>
        <v>0.49604816000000002</v>
      </c>
      <c r="AA45" s="69">
        <f t="shared" si="53"/>
        <v>0.49604816000000002</v>
      </c>
      <c r="AB45" s="69">
        <f t="shared" si="53"/>
        <v>0.49604816000000002</v>
      </c>
      <c r="AC45" s="69">
        <f t="shared" si="53"/>
        <v>0.49604816000000002</v>
      </c>
      <c r="AD45" s="69">
        <f t="shared" si="53"/>
        <v>0.49604816000000002</v>
      </c>
      <c r="AE45" s="69">
        <f t="shared" si="53"/>
        <v>0.49604816000000002</v>
      </c>
      <c r="AF45" s="69">
        <f t="shared" si="53"/>
        <v>0.49604816000000002</v>
      </c>
      <c r="AG45" s="69">
        <f t="shared" si="53"/>
        <v>0.49604816000000002</v>
      </c>
      <c r="AH45" s="69">
        <f t="shared" si="53"/>
        <v>0.49604816000000002</v>
      </c>
      <c r="AI45" s="69">
        <f t="shared" si="53"/>
        <v>0.49604816000000002</v>
      </c>
      <c r="AJ45" s="69">
        <f t="shared" si="53"/>
        <v>0.49604816000000002</v>
      </c>
      <c r="AK45" s="69">
        <f t="shared" si="53"/>
        <v>0.49604816000000002</v>
      </c>
      <c r="AL45" s="69">
        <f t="shared" si="53"/>
        <v>0.49604816000000002</v>
      </c>
      <c r="AM45" s="69">
        <f t="shared" si="53"/>
        <v>0.49604816000000002</v>
      </c>
      <c r="AN45" s="69">
        <f t="shared" si="53"/>
        <v>0.49604816000000002</v>
      </c>
      <c r="AO45" s="69">
        <f t="shared" si="53"/>
        <v>0.49604816000000002</v>
      </c>
      <c r="AP45" s="69">
        <f t="shared" si="53"/>
        <v>0.49604816000000002</v>
      </c>
      <c r="AQ45" s="69">
        <f t="shared" si="53"/>
        <v>0.49604816000000002</v>
      </c>
      <c r="AR45" s="69">
        <f t="shared" si="53"/>
        <v>0.49604816000000002</v>
      </c>
      <c r="AS45" s="69">
        <f t="shared" si="53"/>
        <v>0.49604816000000002</v>
      </c>
      <c r="AT45" s="69">
        <f t="shared" si="53"/>
        <v>0.49604816000000002</v>
      </c>
      <c r="AU45" s="69">
        <f t="shared" si="53"/>
        <v>0.49604816000000002</v>
      </c>
      <c r="AV45" s="69">
        <f t="shared" si="53"/>
        <v>0.49604816000000002</v>
      </c>
      <c r="AW45" s="69">
        <f t="shared" si="53"/>
        <v>0.49604816000000002</v>
      </c>
      <c r="AX45" s="69">
        <f t="shared" si="53"/>
        <v>0.49604816000000002</v>
      </c>
      <c r="AY45" s="69">
        <f t="shared" si="53"/>
        <v>0.49604816000000002</v>
      </c>
      <c r="AZ45" s="69">
        <f t="shared" si="53"/>
        <v>0.49604816000000002</v>
      </c>
      <c r="BA45" s="69">
        <f t="shared" si="53"/>
        <v>0.49604816000000002</v>
      </c>
      <c r="BB45" s="69">
        <f t="shared" si="53"/>
        <v>0.49604816000000002</v>
      </c>
      <c r="BC45" s="69">
        <f t="shared" si="53"/>
        <v>0.49604816000000002</v>
      </c>
      <c r="BD45" s="69">
        <f t="shared" si="53"/>
        <v>0.49604816000000002</v>
      </c>
      <c r="BE45" s="69">
        <f t="shared" si="53"/>
        <v>0.49604816000000002</v>
      </c>
      <c r="BF45" s="69">
        <f t="shared" si="53"/>
        <v>0.49604816000000002</v>
      </c>
      <c r="BG45" s="69">
        <f t="shared" si="53"/>
        <v>0.49604816000000002</v>
      </c>
      <c r="BH45" s="69">
        <f t="shared" si="53"/>
        <v>0.49604816000000002</v>
      </c>
      <c r="BI45" s="69">
        <f t="shared" si="53"/>
        <v>0.49604816000000002</v>
      </c>
      <c r="BJ45" s="69">
        <f t="shared" si="53"/>
        <v>0.49604816000000002</v>
      </c>
      <c r="BK45" s="69">
        <f t="shared" si="53"/>
        <v>0.49604816000000002</v>
      </c>
      <c r="BL45" s="69">
        <f t="shared" si="53"/>
        <v>0.49604816000000002</v>
      </c>
      <c r="BM45" s="69">
        <f t="shared" si="53"/>
        <v>0.49604816000000002</v>
      </c>
      <c r="BN45" s="69">
        <f t="shared" si="53"/>
        <v>0.49604816000000002</v>
      </c>
      <c r="BO45" s="69">
        <f t="shared" si="53"/>
        <v>0.49604816000000002</v>
      </c>
      <c r="BP45" s="69">
        <f t="shared" si="53"/>
        <v>0.49604816000000002</v>
      </c>
      <c r="BQ45" s="69">
        <f t="shared" ref="BQ45:EB45" si="54">+$GI$47</f>
        <v>0.49604816000000002</v>
      </c>
      <c r="BR45" s="69">
        <f t="shared" si="54"/>
        <v>0.49604816000000002</v>
      </c>
      <c r="BS45" s="69">
        <f t="shared" si="54"/>
        <v>0.49604816000000002</v>
      </c>
      <c r="BT45" s="69">
        <f t="shared" si="54"/>
        <v>0.49604816000000002</v>
      </c>
      <c r="BU45" s="69">
        <f t="shared" si="54"/>
        <v>0.49604816000000002</v>
      </c>
      <c r="BV45" s="69">
        <f t="shared" si="54"/>
        <v>0.49604816000000002</v>
      </c>
      <c r="BW45" s="69">
        <f t="shared" si="54"/>
        <v>0.49604816000000002</v>
      </c>
      <c r="BX45" s="69">
        <f t="shared" si="54"/>
        <v>0.49604816000000002</v>
      </c>
      <c r="BY45" s="69">
        <f t="shared" si="54"/>
        <v>0.49604816000000002</v>
      </c>
      <c r="BZ45" s="69">
        <f t="shared" si="54"/>
        <v>0.49604816000000002</v>
      </c>
      <c r="CA45" s="69">
        <f t="shared" si="54"/>
        <v>0.49604816000000002</v>
      </c>
      <c r="CB45" s="69">
        <f t="shared" si="54"/>
        <v>0.49604816000000002</v>
      </c>
      <c r="CC45" s="69">
        <f t="shared" si="54"/>
        <v>0.49604816000000002</v>
      </c>
      <c r="CD45" s="69">
        <f t="shared" si="54"/>
        <v>0.49604816000000002</v>
      </c>
      <c r="CE45" s="69">
        <f t="shared" si="54"/>
        <v>0.49604816000000002</v>
      </c>
      <c r="CF45" s="69">
        <f t="shared" si="54"/>
        <v>0.49604816000000002</v>
      </c>
      <c r="CG45" s="69">
        <f t="shared" si="54"/>
        <v>0.49604816000000002</v>
      </c>
      <c r="CH45" s="69">
        <f t="shared" si="54"/>
        <v>0.49604816000000002</v>
      </c>
      <c r="CI45" s="69">
        <f t="shared" si="54"/>
        <v>0.49604816000000002</v>
      </c>
      <c r="CJ45" s="69">
        <f t="shared" si="54"/>
        <v>0.49604816000000002</v>
      </c>
      <c r="CK45" s="69">
        <f t="shared" si="54"/>
        <v>0.49604816000000002</v>
      </c>
      <c r="CL45" s="69">
        <f t="shared" si="54"/>
        <v>0.49604816000000002</v>
      </c>
      <c r="CM45" s="69">
        <f t="shared" si="54"/>
        <v>0.49604816000000002</v>
      </c>
      <c r="CN45" s="69">
        <f t="shared" si="54"/>
        <v>0.49604816000000002</v>
      </c>
      <c r="CO45" s="69">
        <f t="shared" si="54"/>
        <v>0.49604816000000002</v>
      </c>
      <c r="CP45" s="69">
        <f t="shared" si="54"/>
        <v>0.49604816000000002</v>
      </c>
      <c r="CQ45" s="69">
        <f t="shared" si="54"/>
        <v>0.49604816000000002</v>
      </c>
      <c r="CR45" s="69">
        <f t="shared" si="54"/>
        <v>0.49604816000000002</v>
      </c>
      <c r="CS45" s="69">
        <f t="shared" si="54"/>
        <v>0.49604816000000002</v>
      </c>
      <c r="CT45" s="69">
        <f t="shared" si="54"/>
        <v>0.49604816000000002</v>
      </c>
      <c r="CU45" s="69">
        <f t="shared" si="54"/>
        <v>0.49604816000000002</v>
      </c>
      <c r="CV45" s="69">
        <f t="shared" si="54"/>
        <v>0.49604816000000002</v>
      </c>
      <c r="CW45" s="69">
        <f t="shared" si="54"/>
        <v>0.49604816000000002</v>
      </c>
      <c r="CX45" s="69">
        <f t="shared" si="54"/>
        <v>0.49604816000000002</v>
      </c>
      <c r="CY45" s="69">
        <f t="shared" si="54"/>
        <v>0.49604816000000002</v>
      </c>
      <c r="CZ45" s="69">
        <f t="shared" si="54"/>
        <v>0.49604816000000002</v>
      </c>
      <c r="DA45" s="69">
        <f t="shared" si="54"/>
        <v>0.49604816000000002</v>
      </c>
      <c r="DB45" s="69">
        <f t="shared" si="54"/>
        <v>0.49604816000000002</v>
      </c>
      <c r="DC45" s="69">
        <f t="shared" si="54"/>
        <v>0.49604816000000002</v>
      </c>
      <c r="DD45" s="69">
        <f t="shared" si="54"/>
        <v>0.49604816000000002</v>
      </c>
      <c r="DE45" s="69">
        <f t="shared" si="54"/>
        <v>0.49604816000000002</v>
      </c>
      <c r="DF45" s="69">
        <f t="shared" si="54"/>
        <v>0.49604816000000002</v>
      </c>
      <c r="DG45" s="69">
        <f t="shared" si="54"/>
        <v>0.49604816000000002</v>
      </c>
      <c r="DH45" s="69">
        <f t="shared" si="54"/>
        <v>0.49604816000000002</v>
      </c>
      <c r="DI45" s="69">
        <f t="shared" si="54"/>
        <v>0.49604816000000002</v>
      </c>
      <c r="DJ45" s="69">
        <f t="shared" si="54"/>
        <v>0.49604816000000002</v>
      </c>
      <c r="DK45" s="69">
        <f t="shared" si="54"/>
        <v>0.49604816000000002</v>
      </c>
      <c r="DL45" s="69">
        <f t="shared" si="54"/>
        <v>0.49604816000000002</v>
      </c>
      <c r="DM45" s="69">
        <f t="shared" si="54"/>
        <v>0.49604816000000002</v>
      </c>
      <c r="DN45" s="69">
        <f t="shared" si="54"/>
        <v>0.49604816000000002</v>
      </c>
      <c r="DO45" s="69">
        <f t="shared" si="54"/>
        <v>0.49604816000000002</v>
      </c>
      <c r="DP45" s="69">
        <f t="shared" si="54"/>
        <v>0.49604816000000002</v>
      </c>
      <c r="DQ45" s="69">
        <f t="shared" si="54"/>
        <v>0.49604816000000002</v>
      </c>
      <c r="DR45" s="69">
        <f t="shared" si="54"/>
        <v>0.49604816000000002</v>
      </c>
      <c r="DS45" s="69">
        <f t="shared" si="54"/>
        <v>0.49604816000000002</v>
      </c>
      <c r="DT45" s="69">
        <f t="shared" si="54"/>
        <v>0.49604816000000002</v>
      </c>
      <c r="DU45" s="69">
        <f t="shared" si="54"/>
        <v>0.49604816000000002</v>
      </c>
      <c r="DV45" s="69">
        <f t="shared" si="54"/>
        <v>0.49604816000000002</v>
      </c>
      <c r="DW45" s="69">
        <f t="shared" si="54"/>
        <v>0.49604816000000002</v>
      </c>
      <c r="DX45" s="69">
        <f t="shared" si="54"/>
        <v>0.49604816000000002</v>
      </c>
      <c r="DY45" s="69">
        <f t="shared" si="54"/>
        <v>0.49604816000000002</v>
      </c>
      <c r="DZ45" s="69">
        <f t="shared" si="54"/>
        <v>0.49604816000000002</v>
      </c>
      <c r="EA45" s="69">
        <f t="shared" si="54"/>
        <v>0.49604816000000002</v>
      </c>
      <c r="EB45" s="69">
        <f t="shared" si="54"/>
        <v>0.49604816000000002</v>
      </c>
      <c r="EC45" s="69">
        <f t="shared" ref="EC45:GF45" si="55">+$GI$47</f>
        <v>0.49604816000000002</v>
      </c>
      <c r="ED45" s="69">
        <f t="shared" si="55"/>
        <v>0.49604816000000002</v>
      </c>
      <c r="EE45" s="69">
        <f t="shared" si="55"/>
        <v>0.49604816000000002</v>
      </c>
      <c r="EF45" s="69">
        <f t="shared" si="55"/>
        <v>0.49604816000000002</v>
      </c>
      <c r="EG45" s="69">
        <f t="shared" si="55"/>
        <v>0.49604816000000002</v>
      </c>
      <c r="EH45" s="69">
        <f t="shared" si="55"/>
        <v>0.49604816000000002</v>
      </c>
      <c r="EI45" s="69">
        <f t="shared" si="55"/>
        <v>0.49604816000000002</v>
      </c>
      <c r="EJ45" s="69">
        <f t="shared" si="55"/>
        <v>0.49604816000000002</v>
      </c>
      <c r="EK45" s="69">
        <f t="shared" si="55"/>
        <v>0.49604816000000002</v>
      </c>
      <c r="EL45" s="69">
        <f t="shared" si="55"/>
        <v>0.49604816000000002</v>
      </c>
      <c r="EM45" s="69">
        <f t="shared" si="55"/>
        <v>0.49604816000000002</v>
      </c>
      <c r="EN45" s="69">
        <f t="shared" si="55"/>
        <v>0.49604816000000002</v>
      </c>
      <c r="EO45" s="69">
        <f t="shared" si="55"/>
        <v>0.49604816000000002</v>
      </c>
      <c r="EP45" s="69">
        <f t="shared" si="55"/>
        <v>0.49604816000000002</v>
      </c>
      <c r="EQ45" s="69">
        <f t="shared" si="55"/>
        <v>0.49604816000000002</v>
      </c>
      <c r="ER45" s="69">
        <f t="shared" si="55"/>
        <v>0.49604816000000002</v>
      </c>
      <c r="ES45" s="69">
        <f t="shared" si="55"/>
        <v>0.49604816000000002</v>
      </c>
      <c r="ET45" s="69">
        <f t="shared" si="55"/>
        <v>0.49604816000000002</v>
      </c>
      <c r="EU45" s="69">
        <f t="shared" si="55"/>
        <v>0.49604816000000002</v>
      </c>
      <c r="EV45" s="69">
        <f t="shared" si="55"/>
        <v>0.49604816000000002</v>
      </c>
      <c r="EW45" s="69">
        <f t="shared" si="55"/>
        <v>0.49604816000000002</v>
      </c>
      <c r="EX45" s="69">
        <f t="shared" si="55"/>
        <v>0.49604816000000002</v>
      </c>
      <c r="EY45" s="69">
        <f t="shared" si="55"/>
        <v>0.49604816000000002</v>
      </c>
      <c r="EZ45" s="69">
        <f t="shared" si="55"/>
        <v>0.49604816000000002</v>
      </c>
      <c r="FA45" s="69">
        <f t="shared" si="55"/>
        <v>0.49604816000000002</v>
      </c>
      <c r="FB45" s="69">
        <f t="shared" si="55"/>
        <v>0.49604816000000002</v>
      </c>
      <c r="FC45" s="69">
        <f t="shared" si="55"/>
        <v>0.49604816000000002</v>
      </c>
      <c r="FD45" s="69">
        <f t="shared" si="55"/>
        <v>0.49604816000000002</v>
      </c>
      <c r="FE45" s="69">
        <f t="shared" si="55"/>
        <v>0.49604816000000002</v>
      </c>
      <c r="FF45" s="69">
        <f t="shared" si="55"/>
        <v>0.49604816000000002</v>
      </c>
      <c r="FG45" s="69">
        <f t="shared" si="55"/>
        <v>0.49604816000000002</v>
      </c>
      <c r="FH45" s="69">
        <f t="shared" si="55"/>
        <v>0.49604816000000002</v>
      </c>
      <c r="FI45" s="69">
        <f t="shared" si="55"/>
        <v>0.49604816000000002</v>
      </c>
      <c r="FJ45" s="69">
        <f t="shared" si="55"/>
        <v>0.49604816000000002</v>
      </c>
      <c r="FK45" s="69">
        <f t="shared" si="55"/>
        <v>0.49604816000000002</v>
      </c>
      <c r="FL45" s="69">
        <f t="shared" si="55"/>
        <v>0.49604816000000002</v>
      </c>
      <c r="FM45" s="69">
        <f t="shared" si="55"/>
        <v>0.49604816000000002</v>
      </c>
      <c r="FN45" s="69">
        <f t="shared" si="55"/>
        <v>0.49604816000000002</v>
      </c>
      <c r="FO45" s="69">
        <f t="shared" si="55"/>
        <v>0.49604816000000002</v>
      </c>
      <c r="FP45" s="69">
        <f t="shared" si="55"/>
        <v>0.49604816000000002</v>
      </c>
      <c r="FQ45" s="69">
        <f t="shared" si="55"/>
        <v>0.49604816000000002</v>
      </c>
      <c r="FR45" s="69">
        <f t="shared" si="55"/>
        <v>0.49604816000000002</v>
      </c>
      <c r="FS45" s="69">
        <f t="shared" si="55"/>
        <v>0.49604816000000002</v>
      </c>
      <c r="FT45" s="69">
        <f t="shared" si="55"/>
        <v>0.49604816000000002</v>
      </c>
      <c r="FU45" s="69">
        <f t="shared" si="55"/>
        <v>0.49604816000000002</v>
      </c>
      <c r="FV45" s="69">
        <f t="shared" si="55"/>
        <v>0.49604816000000002</v>
      </c>
      <c r="FW45" s="69">
        <f t="shared" si="55"/>
        <v>0.49604816000000002</v>
      </c>
      <c r="FX45" s="69">
        <f t="shared" si="55"/>
        <v>0.49604816000000002</v>
      </c>
      <c r="FY45" s="69">
        <f t="shared" si="55"/>
        <v>0.49604816000000002</v>
      </c>
      <c r="FZ45" s="69">
        <f t="shared" si="55"/>
        <v>0.49604816000000002</v>
      </c>
      <c r="GA45" s="69">
        <f t="shared" si="55"/>
        <v>0.49604816000000002</v>
      </c>
      <c r="GB45" s="69">
        <f t="shared" si="55"/>
        <v>0.49604816000000002</v>
      </c>
      <c r="GC45" s="69">
        <f t="shared" si="55"/>
        <v>0.49604816000000002</v>
      </c>
      <c r="GD45" s="69">
        <f t="shared" si="55"/>
        <v>0.49604816000000002</v>
      </c>
      <c r="GE45" s="69">
        <f t="shared" si="55"/>
        <v>0.49604816000000002</v>
      </c>
      <c r="GF45" s="69">
        <f t="shared" si="55"/>
        <v>0.49604816000000002</v>
      </c>
      <c r="GG45" s="69">
        <f>+$GI$47</f>
        <v>0.49604816000000002</v>
      </c>
      <c r="GH45" s="70"/>
      <c r="GI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 t="shared" ref="E46:BP46" si="56">ROUND(E44*$GI$47,2)</f>
        <v>332325.09999999998</v>
      </c>
      <c r="F46" s="24">
        <f t="shared" si="56"/>
        <v>1395059.16</v>
      </c>
      <c r="G46" s="24">
        <f t="shared" si="56"/>
        <v>297699.77</v>
      </c>
      <c r="H46" s="24">
        <f t="shared" si="56"/>
        <v>1027164.62</v>
      </c>
      <c r="I46" s="24">
        <f t="shared" si="56"/>
        <v>80150.31</v>
      </c>
      <c r="J46" s="24">
        <f t="shared" si="56"/>
        <v>55378.95</v>
      </c>
      <c r="K46" s="24">
        <f t="shared" si="56"/>
        <v>424498.65</v>
      </c>
      <c r="L46" s="24">
        <f t="shared" si="56"/>
        <v>85633.1</v>
      </c>
      <c r="M46" s="24">
        <f t="shared" si="56"/>
        <v>23451.21</v>
      </c>
      <c r="N46" s="24">
        <f t="shared" si="56"/>
        <v>100527.87</v>
      </c>
      <c r="O46" s="24">
        <f t="shared" si="56"/>
        <v>105603.73</v>
      </c>
      <c r="P46" s="24">
        <f t="shared" si="56"/>
        <v>3263630.14</v>
      </c>
      <c r="Q46" s="24">
        <f t="shared" si="56"/>
        <v>872419.44</v>
      </c>
      <c r="R46" s="24">
        <f t="shared" si="56"/>
        <v>12676.37</v>
      </c>
      <c r="S46" s="24">
        <f t="shared" si="56"/>
        <v>1328737.29</v>
      </c>
      <c r="T46" s="24">
        <f t="shared" si="56"/>
        <v>39837.21</v>
      </c>
      <c r="U46" s="24">
        <f t="shared" si="56"/>
        <v>120289.91</v>
      </c>
      <c r="V46" s="24">
        <f t="shared" si="56"/>
        <v>19630.599999999999</v>
      </c>
      <c r="W46" s="24">
        <f t="shared" si="56"/>
        <v>5870.86</v>
      </c>
      <c r="X46" s="24">
        <f t="shared" si="56"/>
        <v>23121.54</v>
      </c>
      <c r="Y46" s="24">
        <f t="shared" si="56"/>
        <v>5168.76</v>
      </c>
      <c r="Z46" s="24">
        <f t="shared" si="56"/>
        <v>7118.75</v>
      </c>
      <c r="AA46" s="24">
        <f t="shared" si="56"/>
        <v>22198.7</v>
      </c>
      <c r="AB46" s="24">
        <f t="shared" si="56"/>
        <v>24894.5</v>
      </c>
      <c r="AC46" s="24">
        <f t="shared" si="56"/>
        <v>1380844.88</v>
      </c>
      <c r="AD46" s="24">
        <f t="shared" si="56"/>
        <v>2318575.34</v>
      </c>
      <c r="AE46" s="24">
        <f t="shared" si="56"/>
        <v>49904.13</v>
      </c>
      <c r="AF46" s="24">
        <f t="shared" si="56"/>
        <v>41857.69</v>
      </c>
      <c r="AG46" s="24">
        <f t="shared" si="56"/>
        <v>29901.200000000001</v>
      </c>
      <c r="AH46" s="24">
        <f t="shared" si="56"/>
        <v>16981.13</v>
      </c>
      <c r="AI46" s="24">
        <f t="shared" si="56"/>
        <v>117182.8</v>
      </c>
      <c r="AJ46" s="24">
        <f t="shared" si="56"/>
        <v>44390.07</v>
      </c>
      <c r="AK46" s="24">
        <f t="shared" si="56"/>
        <v>15554.06</v>
      </c>
      <c r="AL46" s="24">
        <f t="shared" si="56"/>
        <v>12315.79</v>
      </c>
      <c r="AM46" s="24">
        <f t="shared" si="56"/>
        <v>25027.98</v>
      </c>
      <c r="AN46" s="24">
        <f t="shared" si="56"/>
        <v>28245.18</v>
      </c>
      <c r="AO46" s="24">
        <f t="shared" si="56"/>
        <v>15620.07</v>
      </c>
      <c r="AP46" s="24">
        <f t="shared" si="56"/>
        <v>24017.82</v>
      </c>
      <c r="AQ46" s="24">
        <f t="shared" si="56"/>
        <v>143869.29</v>
      </c>
      <c r="AR46" s="24">
        <f t="shared" si="56"/>
        <v>4054154.72</v>
      </c>
      <c r="AS46" s="24">
        <f t="shared" si="56"/>
        <v>34273.879999999997</v>
      </c>
      <c r="AT46" s="24">
        <f t="shared" si="56"/>
        <v>3278231.81</v>
      </c>
      <c r="AU46" s="24">
        <f t="shared" si="56"/>
        <v>341944.15</v>
      </c>
      <c r="AV46" s="24">
        <f t="shared" si="56"/>
        <v>169822.24</v>
      </c>
      <c r="AW46" s="24">
        <f t="shared" si="56"/>
        <v>29437.14</v>
      </c>
      <c r="AX46" s="24">
        <f t="shared" si="56"/>
        <v>41432.120000000003</v>
      </c>
      <c r="AY46" s="24">
        <f t="shared" si="56"/>
        <v>16034.18</v>
      </c>
      <c r="AZ46" s="24">
        <f t="shared" si="56"/>
        <v>9869.66</v>
      </c>
      <c r="BA46" s="24">
        <f t="shared" si="56"/>
        <v>62842.080000000002</v>
      </c>
      <c r="BB46" s="24">
        <f t="shared" si="56"/>
        <v>443090.66</v>
      </c>
      <c r="BC46" s="24">
        <f t="shared" si="56"/>
        <v>570841.48</v>
      </c>
      <c r="BD46" s="24">
        <f t="shared" si="56"/>
        <v>576974.28</v>
      </c>
      <c r="BE46" s="24">
        <f t="shared" si="56"/>
        <v>678855.99</v>
      </c>
      <c r="BF46" s="24">
        <f t="shared" si="56"/>
        <v>52807.19</v>
      </c>
      <c r="BG46" s="24">
        <f t="shared" si="56"/>
        <v>82832.22</v>
      </c>
      <c r="BH46" s="24">
        <f t="shared" si="56"/>
        <v>1188037.67</v>
      </c>
      <c r="BI46" s="24">
        <f t="shared" si="56"/>
        <v>96892.36</v>
      </c>
      <c r="BJ46" s="24">
        <f t="shared" si="56"/>
        <v>60438.43</v>
      </c>
      <c r="BK46" s="24">
        <f t="shared" si="56"/>
        <v>68056.490000000005</v>
      </c>
      <c r="BL46" s="24">
        <f t="shared" si="56"/>
        <v>342393</v>
      </c>
      <c r="BM46" s="24">
        <f t="shared" si="56"/>
        <v>650727.65</v>
      </c>
      <c r="BN46" s="24">
        <f t="shared" si="56"/>
        <v>19670.3</v>
      </c>
      <c r="BO46" s="24">
        <f t="shared" si="56"/>
        <v>48165.5</v>
      </c>
      <c r="BP46" s="24">
        <f t="shared" si="56"/>
        <v>106399.21</v>
      </c>
      <c r="BQ46" s="24">
        <f t="shared" ref="BQ46:EB46" si="57">ROUND(BQ44*$GI$47,2)</f>
        <v>104028.57</v>
      </c>
      <c r="BR46" s="24">
        <f t="shared" si="57"/>
        <v>30485.31</v>
      </c>
      <c r="BS46" s="24">
        <f t="shared" si="57"/>
        <v>252473.2</v>
      </c>
      <c r="BT46" s="24">
        <f t="shared" si="57"/>
        <v>348105.9</v>
      </c>
      <c r="BU46" s="24">
        <f t="shared" si="57"/>
        <v>40432.92</v>
      </c>
      <c r="BV46" s="24">
        <f t="shared" si="57"/>
        <v>36924.97</v>
      </c>
      <c r="BW46" s="24">
        <f t="shared" si="57"/>
        <v>32838.68</v>
      </c>
      <c r="BX46" s="24">
        <f t="shared" si="57"/>
        <v>99388.79</v>
      </c>
      <c r="BY46" s="24">
        <f t="shared" si="57"/>
        <v>75159.75</v>
      </c>
      <c r="BZ46" s="24">
        <f t="shared" si="57"/>
        <v>1195.97</v>
      </c>
      <c r="CA46" s="24">
        <f t="shared" si="57"/>
        <v>40881.4</v>
      </c>
      <c r="CB46" s="24">
        <f t="shared" si="57"/>
        <v>3812.12</v>
      </c>
      <c r="CC46" s="24">
        <f t="shared" si="57"/>
        <v>1639.7</v>
      </c>
      <c r="CD46" s="24">
        <f t="shared" si="57"/>
        <v>3458074.3</v>
      </c>
      <c r="CE46" s="24">
        <f t="shared" si="57"/>
        <v>14159.39</v>
      </c>
      <c r="CF46" s="24">
        <f t="shared" si="57"/>
        <v>11467.21</v>
      </c>
      <c r="CG46" s="24">
        <f t="shared" si="57"/>
        <v>29624.35</v>
      </c>
      <c r="CH46" s="24">
        <f t="shared" si="57"/>
        <v>21333.5</v>
      </c>
      <c r="CI46" s="24">
        <f t="shared" si="57"/>
        <v>13194.99</v>
      </c>
      <c r="CJ46" s="24">
        <f t="shared" si="57"/>
        <v>9083.58</v>
      </c>
      <c r="CK46" s="24">
        <f t="shared" si="57"/>
        <v>39418.559999999998</v>
      </c>
      <c r="CL46" s="24">
        <f t="shared" si="57"/>
        <v>61381.86</v>
      </c>
      <c r="CM46" s="24">
        <f t="shared" si="57"/>
        <v>237742.58</v>
      </c>
      <c r="CN46" s="24">
        <f t="shared" si="57"/>
        <v>83066.09</v>
      </c>
      <c r="CO46" s="24">
        <f t="shared" si="57"/>
        <v>82638</v>
      </c>
      <c r="CP46" s="24">
        <f t="shared" si="57"/>
        <v>1342967.4</v>
      </c>
      <c r="CQ46" s="24">
        <f t="shared" si="57"/>
        <v>771883.49</v>
      </c>
      <c r="CR46" s="24">
        <f t="shared" si="57"/>
        <v>42197.06</v>
      </c>
      <c r="CS46" s="24">
        <f t="shared" si="57"/>
        <v>24858.61</v>
      </c>
      <c r="CT46" s="24">
        <f t="shared" si="57"/>
        <v>24752.959999999999</v>
      </c>
      <c r="CU46" s="24">
        <f t="shared" si="57"/>
        <v>23777.85</v>
      </c>
      <c r="CV46" s="24">
        <f t="shared" si="57"/>
        <v>11351.57</v>
      </c>
      <c r="CW46" s="24">
        <f t="shared" si="57"/>
        <v>14054.67</v>
      </c>
      <c r="CX46" s="24">
        <f t="shared" si="57"/>
        <v>14597.95</v>
      </c>
      <c r="CY46" s="24">
        <f t="shared" si="57"/>
        <v>23383.9</v>
      </c>
      <c r="CZ46" s="24">
        <f t="shared" si="57"/>
        <v>24770.17</v>
      </c>
      <c r="DA46" s="24">
        <f t="shared" si="57"/>
        <v>19385.34</v>
      </c>
      <c r="DB46" s="24">
        <f t="shared" si="57"/>
        <v>78817.41</v>
      </c>
      <c r="DC46" s="24">
        <f t="shared" si="57"/>
        <v>20307.22</v>
      </c>
      <c r="DD46" s="24">
        <f t="shared" si="57"/>
        <v>22479.759999999998</v>
      </c>
      <c r="DE46" s="24">
        <f t="shared" si="57"/>
        <v>25784.17</v>
      </c>
      <c r="DF46" s="24">
        <f t="shared" si="57"/>
        <v>5212.83</v>
      </c>
      <c r="DG46" s="24">
        <f t="shared" si="57"/>
        <v>13277.98</v>
      </c>
      <c r="DH46" s="24">
        <f>ROUND(DH44*$GI$47,2)-64027.98</f>
        <v>1166292.8999999999</v>
      </c>
      <c r="DI46" s="24">
        <f t="shared" si="57"/>
        <v>2672.44</v>
      </c>
      <c r="DJ46" s="24">
        <f t="shared" si="57"/>
        <v>114166.57</v>
      </c>
      <c r="DK46" s="24">
        <f t="shared" si="57"/>
        <v>162522.51</v>
      </c>
      <c r="DL46" s="24">
        <f t="shared" si="57"/>
        <v>37391.89</v>
      </c>
      <c r="DM46" s="24">
        <f t="shared" si="57"/>
        <v>23369.78</v>
      </c>
      <c r="DN46" s="24">
        <f t="shared" si="57"/>
        <v>237645.83</v>
      </c>
      <c r="DO46" s="24">
        <f t="shared" si="57"/>
        <v>31707.200000000001</v>
      </c>
      <c r="DP46" s="24">
        <f t="shared" si="57"/>
        <v>70405.42</v>
      </c>
      <c r="DQ46" s="24">
        <f t="shared" si="57"/>
        <v>149432.16</v>
      </c>
      <c r="DR46" s="24">
        <f t="shared" si="57"/>
        <v>14462.29</v>
      </c>
      <c r="DS46" s="24">
        <f>ROUND(DS44*$GI$47,2)</f>
        <v>25599.11</v>
      </c>
      <c r="DT46" s="24">
        <f t="shared" si="57"/>
        <v>34270.720000000001</v>
      </c>
      <c r="DU46" s="24">
        <f t="shared" si="57"/>
        <v>28653.58</v>
      </c>
      <c r="DV46" s="24">
        <f t="shared" si="57"/>
        <v>4716.1899999999996</v>
      </c>
      <c r="DW46" s="24">
        <f t="shared" si="57"/>
        <v>23619.5</v>
      </c>
      <c r="DX46" s="24">
        <f t="shared" si="57"/>
        <v>15233.48</v>
      </c>
      <c r="DY46" s="24">
        <f t="shared" si="57"/>
        <v>9077.99</v>
      </c>
      <c r="DZ46" s="24">
        <f t="shared" si="57"/>
        <v>5276.56</v>
      </c>
      <c r="EA46" s="24">
        <f t="shared" si="57"/>
        <v>35781.769999999997</v>
      </c>
      <c r="EB46" s="24">
        <f t="shared" si="57"/>
        <v>98014.27</v>
      </c>
      <c r="EC46" s="24">
        <f t="shared" ref="EC46:GF46" si="58">ROUND(EC44*$GI$47,2)</f>
        <v>36675.94</v>
      </c>
      <c r="ED46" s="24">
        <f t="shared" si="58"/>
        <v>36004.089999999997</v>
      </c>
      <c r="EE46" s="24">
        <f t="shared" si="58"/>
        <v>22665.83</v>
      </c>
      <c r="EF46" s="24">
        <f t="shared" si="58"/>
        <v>139970.54999999999</v>
      </c>
      <c r="EG46" s="24">
        <f t="shared" si="58"/>
        <v>8052.3</v>
      </c>
      <c r="EH46" s="24">
        <f t="shared" si="58"/>
        <v>31123.73</v>
      </c>
      <c r="EI46" s="24">
        <f t="shared" si="58"/>
        <v>23848.86</v>
      </c>
      <c r="EJ46" s="24">
        <f t="shared" si="58"/>
        <v>10077.34</v>
      </c>
      <c r="EK46" s="24">
        <f t="shared" si="58"/>
        <v>325978.84999999998</v>
      </c>
      <c r="EL46" s="24">
        <f t="shared" si="58"/>
        <v>408555.94</v>
      </c>
      <c r="EM46" s="24">
        <f t="shared" si="58"/>
        <v>36052.18</v>
      </c>
      <c r="EN46" s="24">
        <f t="shared" si="58"/>
        <v>34482.85</v>
      </c>
      <c r="EO46" s="24">
        <f t="shared" si="58"/>
        <v>21509.360000000001</v>
      </c>
      <c r="EP46" s="24">
        <f t="shared" si="58"/>
        <v>29865.759999999998</v>
      </c>
      <c r="EQ46" s="24">
        <f t="shared" si="58"/>
        <v>19308.09</v>
      </c>
      <c r="ER46" s="24">
        <f t="shared" si="58"/>
        <v>25964.61</v>
      </c>
      <c r="ES46" s="24">
        <f t="shared" si="58"/>
        <v>134111.5</v>
      </c>
      <c r="ET46" s="24">
        <f t="shared" si="58"/>
        <v>58643.22</v>
      </c>
      <c r="EU46" s="24">
        <f t="shared" si="58"/>
        <v>16994.84</v>
      </c>
      <c r="EV46" s="24">
        <f t="shared" si="58"/>
        <v>28310.27</v>
      </c>
      <c r="EW46" s="24">
        <f t="shared" si="58"/>
        <v>23802.74</v>
      </c>
      <c r="EX46" s="24">
        <f t="shared" si="58"/>
        <v>0</v>
      </c>
      <c r="EY46" s="24">
        <f t="shared" si="58"/>
        <v>27722.94</v>
      </c>
      <c r="EZ46" s="24">
        <f t="shared" si="58"/>
        <v>13898.99</v>
      </c>
      <c r="FA46" s="24">
        <f t="shared" si="58"/>
        <v>7413.81</v>
      </c>
      <c r="FB46" s="24">
        <f t="shared" si="58"/>
        <v>12070.29</v>
      </c>
      <c r="FC46" s="24">
        <f t="shared" si="58"/>
        <v>168234.72</v>
      </c>
      <c r="FD46" s="24">
        <f>ROUND(FD44*$GI$47,2)</f>
        <v>61084.42</v>
      </c>
      <c r="FE46" s="24">
        <f t="shared" si="58"/>
        <v>148259</v>
      </c>
      <c r="FF46" s="24">
        <f t="shared" si="58"/>
        <v>42563.61</v>
      </c>
      <c r="FG46" s="24">
        <f t="shared" si="58"/>
        <v>22577.05</v>
      </c>
      <c r="FH46" s="24">
        <f t="shared" si="58"/>
        <v>22853.68</v>
      </c>
      <c r="FI46" s="24">
        <f t="shared" si="58"/>
        <v>14029.11</v>
      </c>
      <c r="FJ46" s="24">
        <f t="shared" si="58"/>
        <v>19204.43</v>
      </c>
      <c r="FK46" s="24">
        <f t="shared" si="58"/>
        <v>75998.960000000006</v>
      </c>
      <c r="FL46" s="24">
        <f t="shared" si="58"/>
        <v>84450.04</v>
      </c>
      <c r="FM46" s="24">
        <f t="shared" si="58"/>
        <v>160136.56</v>
      </c>
      <c r="FN46" s="24">
        <f t="shared" si="58"/>
        <v>262846.25</v>
      </c>
      <c r="FO46" s="24">
        <f t="shared" si="58"/>
        <v>119935.89</v>
      </c>
      <c r="FP46" s="24">
        <f t="shared" si="58"/>
        <v>713899.71</v>
      </c>
      <c r="FQ46" s="24">
        <f t="shared" si="58"/>
        <v>90643.08</v>
      </c>
      <c r="FR46" s="24">
        <f t="shared" si="58"/>
        <v>166780.73000000001</v>
      </c>
      <c r="FS46" s="24">
        <f t="shared" si="58"/>
        <v>97908.96</v>
      </c>
      <c r="FT46" s="24">
        <f t="shared" si="58"/>
        <v>18294.8</v>
      </c>
      <c r="FU46" s="24">
        <f t="shared" si="58"/>
        <v>23286.82</v>
      </c>
      <c r="FV46" s="24">
        <f t="shared" si="58"/>
        <v>24814.48</v>
      </c>
      <c r="FW46" s="24">
        <f t="shared" si="58"/>
        <v>25095.97</v>
      </c>
      <c r="FX46" s="24">
        <f t="shared" si="58"/>
        <v>71188.38</v>
      </c>
      <c r="FY46" s="24">
        <f t="shared" si="58"/>
        <v>35518.379999999997</v>
      </c>
      <c r="FZ46" s="24">
        <f t="shared" si="58"/>
        <v>11161.62</v>
      </c>
      <c r="GA46" s="24">
        <f t="shared" si="58"/>
        <v>260158.31</v>
      </c>
      <c r="GB46" s="24">
        <f t="shared" si="58"/>
        <v>0</v>
      </c>
      <c r="GC46" s="24">
        <f t="shared" si="58"/>
        <v>0</v>
      </c>
      <c r="GD46" s="24">
        <f t="shared" si="58"/>
        <v>0</v>
      </c>
      <c r="GE46" s="24">
        <f t="shared" si="58"/>
        <v>0</v>
      </c>
      <c r="GF46" s="24">
        <f t="shared" si="58"/>
        <v>0</v>
      </c>
      <c r="GG46" s="24">
        <f>ROUND(GG44*$GI$47,2)</f>
        <v>0</v>
      </c>
      <c r="GH46" s="19">
        <f>SUM(E46:GG46)</f>
        <v>41158352.409999974</v>
      </c>
      <c r="GI46" s="71">
        <f>60798417-GH47</f>
        <v>39923393.949999981</v>
      </c>
      <c r="GJ46" t="s">
        <v>572</v>
      </c>
    </row>
    <row r="47" spans="1:256" s="101" customFormat="1" ht="26.25">
      <c r="A47" s="96">
        <v>22</v>
      </c>
      <c r="B47" s="97" t="s">
        <v>703</v>
      </c>
      <c r="C47" s="96">
        <v>22</v>
      </c>
      <c r="D47" s="96"/>
      <c r="E47" s="98">
        <f>ROUND(E42*0.2,2)</f>
        <v>170861.29</v>
      </c>
      <c r="F47" s="98">
        <f t="shared" ref="F47:BP47" si="59">ROUND(F42*0.2,2)</f>
        <v>710857.46</v>
      </c>
      <c r="G47" s="98">
        <f t="shared" si="59"/>
        <v>150176.26</v>
      </c>
      <c r="H47" s="98">
        <f t="shared" si="59"/>
        <v>517673.84</v>
      </c>
      <c r="I47" s="98">
        <f t="shared" si="59"/>
        <v>40394.42</v>
      </c>
      <c r="J47" s="98">
        <f t="shared" si="59"/>
        <v>27910.07</v>
      </c>
      <c r="K47" s="98">
        <f t="shared" si="59"/>
        <v>213822.89</v>
      </c>
      <c r="L47" s="98">
        <f t="shared" si="59"/>
        <v>43435.37</v>
      </c>
      <c r="M47" s="98">
        <f t="shared" si="59"/>
        <v>11459.65</v>
      </c>
      <c r="N47" s="98">
        <f t="shared" si="59"/>
        <v>51788.49</v>
      </c>
      <c r="O47" s="98">
        <f t="shared" si="59"/>
        <v>53046.11</v>
      </c>
      <c r="P47" s="98">
        <f t="shared" si="59"/>
        <v>1635202.44</v>
      </c>
      <c r="Q47" s="98">
        <f t="shared" si="59"/>
        <v>443255.77</v>
      </c>
      <c r="R47" s="98">
        <f t="shared" si="59"/>
        <v>6378.92</v>
      </c>
      <c r="S47" s="98">
        <f t="shared" si="59"/>
        <v>663843.39</v>
      </c>
      <c r="T47" s="98">
        <f t="shared" si="59"/>
        <v>21053.599999999999</v>
      </c>
      <c r="U47" s="98">
        <f t="shared" si="59"/>
        <v>60624.11</v>
      </c>
      <c r="V47" s="98">
        <f t="shared" si="59"/>
        <v>9893.5</v>
      </c>
      <c r="W47" s="98">
        <f t="shared" si="59"/>
        <v>3094.79</v>
      </c>
      <c r="X47" s="98">
        <f t="shared" si="59"/>
        <v>11041.32</v>
      </c>
      <c r="Y47" s="98">
        <f t="shared" si="59"/>
        <v>2402.63</v>
      </c>
      <c r="Z47" s="98">
        <f t="shared" si="59"/>
        <v>3510.9</v>
      </c>
      <c r="AA47" s="98">
        <f t="shared" si="59"/>
        <v>10495.56</v>
      </c>
      <c r="AB47" s="98">
        <f t="shared" si="59"/>
        <v>12546.41</v>
      </c>
      <c r="AC47" s="98">
        <f t="shared" si="59"/>
        <v>701119.88</v>
      </c>
      <c r="AD47" s="98">
        <f t="shared" si="59"/>
        <v>1168523.3</v>
      </c>
      <c r="AE47" s="98">
        <f t="shared" si="59"/>
        <v>25967.84</v>
      </c>
      <c r="AF47" s="98">
        <f t="shared" si="59"/>
        <v>20414.87</v>
      </c>
      <c r="AG47" s="98">
        <f t="shared" si="59"/>
        <v>15169</v>
      </c>
      <c r="AH47" s="98">
        <f t="shared" si="59"/>
        <v>8763.07</v>
      </c>
      <c r="AI47" s="98">
        <f t="shared" si="59"/>
        <v>60765.91</v>
      </c>
      <c r="AJ47" s="98">
        <f t="shared" si="59"/>
        <v>23195.360000000001</v>
      </c>
      <c r="AK47" s="98">
        <f t="shared" si="59"/>
        <v>8175.57</v>
      </c>
      <c r="AL47" s="98">
        <f t="shared" si="59"/>
        <v>7743.41</v>
      </c>
      <c r="AM47" s="98">
        <f t="shared" si="59"/>
        <v>13176.92</v>
      </c>
      <c r="AN47" s="98">
        <f t="shared" si="59"/>
        <v>14235.1</v>
      </c>
      <c r="AO47" s="98">
        <f t="shared" si="59"/>
        <v>8224.35</v>
      </c>
      <c r="AP47" s="98">
        <f t="shared" si="59"/>
        <v>12574.19</v>
      </c>
      <c r="AQ47" s="98">
        <f t="shared" si="59"/>
        <v>74872.800000000003</v>
      </c>
      <c r="AR47" s="98">
        <f t="shared" si="59"/>
        <v>2074772.1</v>
      </c>
      <c r="AS47" s="98">
        <f t="shared" si="59"/>
        <v>16320.79</v>
      </c>
      <c r="AT47" s="98">
        <f t="shared" si="59"/>
        <v>1677544.99</v>
      </c>
      <c r="AU47" s="98">
        <f t="shared" si="59"/>
        <v>184797.18</v>
      </c>
      <c r="AV47" s="98">
        <f t="shared" si="59"/>
        <v>83850.77</v>
      </c>
      <c r="AW47" s="98">
        <f t="shared" si="59"/>
        <v>15410.52</v>
      </c>
      <c r="AX47" s="98">
        <f t="shared" si="59"/>
        <v>20893.96</v>
      </c>
      <c r="AY47" s="98">
        <f t="shared" si="59"/>
        <v>8233.25</v>
      </c>
      <c r="AZ47" s="98">
        <f t="shared" si="59"/>
        <v>4877.9799999999996</v>
      </c>
      <c r="BA47" s="98">
        <f t="shared" si="59"/>
        <v>31671.360000000001</v>
      </c>
      <c r="BB47" s="98">
        <f t="shared" si="59"/>
        <v>227886.45</v>
      </c>
      <c r="BC47" s="98">
        <f t="shared" si="59"/>
        <v>287694.58</v>
      </c>
      <c r="BD47" s="98">
        <f t="shared" si="59"/>
        <v>283583.02</v>
      </c>
      <c r="BE47" s="98">
        <f t="shared" si="59"/>
        <v>358103.25</v>
      </c>
      <c r="BF47" s="98">
        <f t="shared" si="59"/>
        <v>25523.46</v>
      </c>
      <c r="BG47" s="98">
        <f t="shared" si="59"/>
        <v>41746.06</v>
      </c>
      <c r="BH47" s="98">
        <f t="shared" si="59"/>
        <v>600218.30000000005</v>
      </c>
      <c r="BI47" s="98">
        <f t="shared" si="59"/>
        <v>51218.76</v>
      </c>
      <c r="BJ47" s="98">
        <f t="shared" si="59"/>
        <v>30459.96</v>
      </c>
      <c r="BK47" s="98">
        <f t="shared" si="59"/>
        <v>34299.33</v>
      </c>
      <c r="BL47" s="98">
        <f t="shared" si="59"/>
        <v>176873.42</v>
      </c>
      <c r="BM47" s="98">
        <f t="shared" si="59"/>
        <v>330820.13</v>
      </c>
      <c r="BN47" s="98">
        <f t="shared" si="59"/>
        <v>9896.1</v>
      </c>
      <c r="BO47" s="98">
        <f t="shared" si="59"/>
        <v>23475.03</v>
      </c>
      <c r="BP47" s="98">
        <f t="shared" si="59"/>
        <v>53623.43</v>
      </c>
      <c r="BQ47" s="98">
        <f t="shared" ref="BQ47:EB47" si="60">ROUND(BQ42*0.2,2)</f>
        <v>54290.14</v>
      </c>
      <c r="BR47" s="98">
        <f t="shared" si="60"/>
        <v>15634.39</v>
      </c>
      <c r="BS47" s="98">
        <f t="shared" si="60"/>
        <v>127242.28</v>
      </c>
      <c r="BT47" s="98">
        <f t="shared" si="60"/>
        <v>161746.59</v>
      </c>
      <c r="BU47" s="98">
        <f t="shared" si="60"/>
        <v>20636.64</v>
      </c>
      <c r="BV47" s="98">
        <f t="shared" si="60"/>
        <v>18609.57</v>
      </c>
      <c r="BW47" s="98">
        <f t="shared" si="60"/>
        <v>17441.07</v>
      </c>
      <c r="BX47" s="98">
        <f t="shared" si="60"/>
        <v>47007.94</v>
      </c>
      <c r="BY47" s="98">
        <f t="shared" si="60"/>
        <v>41379.879999999997</v>
      </c>
      <c r="BZ47" s="98">
        <f t="shared" si="60"/>
        <v>565.01</v>
      </c>
      <c r="CA47" s="98">
        <f t="shared" si="60"/>
        <v>20889.16</v>
      </c>
      <c r="CB47" s="98">
        <f>ROUND(CB42*0.2,2)</f>
        <v>2095.14</v>
      </c>
      <c r="CC47" s="98">
        <f t="shared" si="60"/>
        <v>2473.4699999999998</v>
      </c>
      <c r="CD47" s="98">
        <f t="shared" si="60"/>
        <v>1747484.62</v>
      </c>
      <c r="CE47" s="98">
        <f t="shared" si="60"/>
        <v>7538.77</v>
      </c>
      <c r="CF47" s="98">
        <f t="shared" si="60"/>
        <v>5779.28</v>
      </c>
      <c r="CG47" s="98">
        <f t="shared" si="60"/>
        <v>14902.99</v>
      </c>
      <c r="CH47" s="98">
        <f t="shared" si="60"/>
        <v>10824.33</v>
      </c>
      <c r="CI47" s="98">
        <f t="shared" si="60"/>
        <v>6851.56</v>
      </c>
      <c r="CJ47" s="98">
        <f t="shared" si="60"/>
        <v>4415.8</v>
      </c>
      <c r="CK47" s="98">
        <f t="shared" si="60"/>
        <v>18967.23</v>
      </c>
      <c r="CL47" s="98">
        <f t="shared" si="60"/>
        <v>30935.43</v>
      </c>
      <c r="CM47" s="98">
        <f t="shared" si="60"/>
        <v>125017.93</v>
      </c>
      <c r="CN47" s="98">
        <f t="shared" si="60"/>
        <v>43939.040000000001</v>
      </c>
      <c r="CO47" s="98">
        <f t="shared" si="60"/>
        <v>41149.94</v>
      </c>
      <c r="CP47" s="98">
        <f t="shared" si="60"/>
        <v>676833.18</v>
      </c>
      <c r="CQ47" s="98">
        <f t="shared" si="60"/>
        <v>389016.41</v>
      </c>
      <c r="CR47" s="98">
        <f t="shared" si="60"/>
        <v>22609.9</v>
      </c>
      <c r="CS47" s="98">
        <f t="shared" si="60"/>
        <v>14926.43</v>
      </c>
      <c r="CT47" s="98">
        <f t="shared" si="60"/>
        <v>13309.83</v>
      </c>
      <c r="CU47" s="98">
        <f t="shared" si="60"/>
        <v>12560.04</v>
      </c>
      <c r="CV47" s="98">
        <f t="shared" si="60"/>
        <v>5719.89</v>
      </c>
      <c r="CW47" s="98">
        <f t="shared" si="60"/>
        <v>6864.04</v>
      </c>
      <c r="CX47" s="98">
        <f t="shared" si="60"/>
        <v>6966.37</v>
      </c>
      <c r="CY47" s="98">
        <f t="shared" si="60"/>
        <v>11260.85</v>
      </c>
      <c r="CZ47" s="98">
        <f t="shared" si="60"/>
        <v>13291.23</v>
      </c>
      <c r="DA47" s="98">
        <f t="shared" si="60"/>
        <v>9769.89</v>
      </c>
      <c r="DB47" s="98">
        <f t="shared" si="60"/>
        <v>40783.69</v>
      </c>
      <c r="DC47" s="98">
        <f t="shared" si="60"/>
        <v>10098.75</v>
      </c>
      <c r="DD47" s="98">
        <f t="shared" si="60"/>
        <v>11094.02</v>
      </c>
      <c r="DE47" s="98">
        <f t="shared" si="60"/>
        <v>12994.79</v>
      </c>
      <c r="DF47" s="98">
        <f t="shared" si="60"/>
        <v>2628.97</v>
      </c>
      <c r="DG47" s="98">
        <f t="shared" si="60"/>
        <v>6816.76</v>
      </c>
      <c r="DH47" s="98">
        <f t="shared" si="60"/>
        <v>597346.41</v>
      </c>
      <c r="DI47" s="98">
        <f t="shared" si="60"/>
        <v>2310.9299999999998</v>
      </c>
      <c r="DJ47" s="98">
        <f t="shared" si="60"/>
        <v>57812.76</v>
      </c>
      <c r="DK47" s="98">
        <f t="shared" si="60"/>
        <v>82950.990000000005</v>
      </c>
      <c r="DL47" s="98">
        <f t="shared" si="60"/>
        <v>18844.89</v>
      </c>
      <c r="DM47" s="98">
        <f t="shared" si="60"/>
        <v>10963.19</v>
      </c>
      <c r="DN47" s="98">
        <f t="shared" si="60"/>
        <v>120182.72</v>
      </c>
      <c r="DO47" s="98">
        <f t="shared" si="60"/>
        <v>17324.63</v>
      </c>
      <c r="DP47" s="98">
        <f t="shared" si="60"/>
        <v>34682.589999999997</v>
      </c>
      <c r="DQ47" s="98">
        <f t="shared" si="60"/>
        <v>71942.12</v>
      </c>
      <c r="DR47" s="98">
        <f t="shared" si="60"/>
        <v>7814.86</v>
      </c>
      <c r="DS47" s="98">
        <f>ROUND(DS42*0.2,2)</f>
        <v>14280.12</v>
      </c>
      <c r="DT47" s="98">
        <f t="shared" si="60"/>
        <v>17523.59</v>
      </c>
      <c r="DU47" s="98">
        <f t="shared" si="60"/>
        <v>14044.56</v>
      </c>
      <c r="DV47" s="98">
        <f t="shared" si="60"/>
        <v>2352.7800000000002</v>
      </c>
      <c r="DW47" s="98">
        <f t="shared" si="60"/>
        <v>11983.14</v>
      </c>
      <c r="DX47" s="98">
        <f t="shared" si="60"/>
        <v>6986.94</v>
      </c>
      <c r="DY47" s="98">
        <f t="shared" si="60"/>
        <v>4527.12</v>
      </c>
      <c r="DZ47" s="98">
        <f t="shared" si="60"/>
        <v>2494.1799999999998</v>
      </c>
      <c r="EA47" s="98">
        <f t="shared" si="60"/>
        <v>17210.02</v>
      </c>
      <c r="EB47" s="98">
        <f t="shared" si="60"/>
        <v>49436.44</v>
      </c>
      <c r="EC47" s="98">
        <f t="shared" ref="EC47:GF47" si="61">ROUND(EC42*0.2,2)</f>
        <v>18484.060000000001</v>
      </c>
      <c r="ED47" s="98">
        <f t="shared" si="61"/>
        <v>18440.61</v>
      </c>
      <c r="EE47" s="98">
        <f t="shared" si="61"/>
        <v>11212.03</v>
      </c>
      <c r="EF47" s="98">
        <f t="shared" si="61"/>
        <v>65560.009999999995</v>
      </c>
      <c r="EG47" s="98">
        <f t="shared" si="61"/>
        <v>4454.92</v>
      </c>
      <c r="EH47" s="98">
        <f t="shared" si="61"/>
        <v>15285.51</v>
      </c>
      <c r="EI47" s="98">
        <f t="shared" si="61"/>
        <v>12019.43</v>
      </c>
      <c r="EJ47" s="98">
        <f t="shared" si="61"/>
        <v>4812.3599999999997</v>
      </c>
      <c r="EK47" s="98">
        <f t="shared" si="61"/>
        <v>171743.47</v>
      </c>
      <c r="EL47" s="98">
        <f t="shared" si="61"/>
        <v>208689.13</v>
      </c>
      <c r="EM47" s="98">
        <f t="shared" si="61"/>
        <v>17862.669999999998</v>
      </c>
      <c r="EN47" s="98">
        <f t="shared" si="61"/>
        <v>16485</v>
      </c>
      <c r="EO47" s="98">
        <f t="shared" si="61"/>
        <v>10826.1</v>
      </c>
      <c r="EP47" s="98">
        <f t="shared" si="61"/>
        <v>14858.87</v>
      </c>
      <c r="EQ47" s="98">
        <f t="shared" si="61"/>
        <v>9604.2900000000009</v>
      </c>
      <c r="ER47" s="98">
        <f t="shared" si="61"/>
        <v>12934.18</v>
      </c>
      <c r="ES47" s="98">
        <f t="shared" si="61"/>
        <v>65933.64</v>
      </c>
      <c r="ET47" s="98">
        <f t="shared" si="61"/>
        <v>27988.66</v>
      </c>
      <c r="EU47" s="98">
        <f t="shared" si="61"/>
        <v>9249.67</v>
      </c>
      <c r="EV47" s="98">
        <f t="shared" si="61"/>
        <v>14254.11</v>
      </c>
      <c r="EW47" s="98">
        <f t="shared" si="61"/>
        <v>13435.44</v>
      </c>
      <c r="EX47" s="98">
        <f t="shared" si="61"/>
        <v>0</v>
      </c>
      <c r="EY47" s="98">
        <f t="shared" si="61"/>
        <v>13265.76</v>
      </c>
      <c r="EZ47" s="98">
        <f t="shared" si="61"/>
        <v>6980.44</v>
      </c>
      <c r="FA47" s="98">
        <f t="shared" si="61"/>
        <v>3865.86</v>
      </c>
      <c r="FB47" s="98">
        <f t="shared" si="61"/>
        <v>6077.39</v>
      </c>
      <c r="FC47" s="98">
        <f t="shared" si="61"/>
        <v>86832.08</v>
      </c>
      <c r="FD47" s="98">
        <f>ROUND(FD42*0.2,2)</f>
        <v>28456.71</v>
      </c>
      <c r="FE47" s="98">
        <f t="shared" si="61"/>
        <v>78086.25</v>
      </c>
      <c r="FF47" s="98">
        <f t="shared" si="61"/>
        <v>21451.35</v>
      </c>
      <c r="FG47" s="98">
        <f t="shared" si="61"/>
        <v>11378.46</v>
      </c>
      <c r="FH47" s="98">
        <f t="shared" si="61"/>
        <v>11780.8</v>
      </c>
      <c r="FI47" s="98">
        <f t="shared" si="61"/>
        <v>7150.92</v>
      </c>
      <c r="FJ47" s="98">
        <f t="shared" si="61"/>
        <v>10113.44</v>
      </c>
      <c r="FK47" s="98">
        <f t="shared" si="61"/>
        <v>40608.199999999997</v>
      </c>
      <c r="FL47" s="98">
        <f t="shared" si="61"/>
        <v>40929.769999999997</v>
      </c>
      <c r="FM47" s="98">
        <f t="shared" si="61"/>
        <v>82213.899999999994</v>
      </c>
      <c r="FN47" s="98">
        <f t="shared" si="61"/>
        <v>132470.13</v>
      </c>
      <c r="FO47" s="98">
        <f t="shared" si="61"/>
        <v>64194.64</v>
      </c>
      <c r="FP47" s="98">
        <f t="shared" si="61"/>
        <v>361834.91</v>
      </c>
      <c r="FQ47" s="98">
        <f t="shared" si="61"/>
        <v>44053.48</v>
      </c>
      <c r="FR47" s="98">
        <f t="shared" si="61"/>
        <v>83469.440000000002</v>
      </c>
      <c r="FS47" s="98">
        <f t="shared" si="61"/>
        <v>48362.74</v>
      </c>
      <c r="FT47" s="98">
        <f t="shared" si="61"/>
        <v>9567.18</v>
      </c>
      <c r="FU47" s="98">
        <f t="shared" si="61"/>
        <v>11523.22</v>
      </c>
      <c r="FV47" s="98">
        <f t="shared" si="61"/>
        <v>12242.68</v>
      </c>
      <c r="FW47" s="98">
        <f t="shared" si="61"/>
        <v>15325.69</v>
      </c>
      <c r="FX47" s="98">
        <f t="shared" si="61"/>
        <v>35060.57</v>
      </c>
      <c r="FY47" s="98">
        <f t="shared" si="61"/>
        <v>16982.45</v>
      </c>
      <c r="FZ47" s="98">
        <f t="shared" si="61"/>
        <v>5631.82</v>
      </c>
      <c r="GA47" s="98">
        <f t="shared" si="61"/>
        <v>131115.45000000001</v>
      </c>
      <c r="GB47" s="98">
        <f t="shared" si="61"/>
        <v>0</v>
      </c>
      <c r="GC47" s="98">
        <f t="shared" si="61"/>
        <v>0</v>
      </c>
      <c r="GD47" s="98">
        <f t="shared" si="61"/>
        <v>0</v>
      </c>
      <c r="GE47" s="98">
        <f t="shared" si="61"/>
        <v>0</v>
      </c>
      <c r="GF47" s="98">
        <f t="shared" si="61"/>
        <v>0</v>
      </c>
      <c r="GG47" s="98">
        <f>ROUND(GG42*0.2,2)</f>
        <v>0</v>
      </c>
      <c r="GH47" s="99">
        <f>SUM(E47:GG47)</f>
        <v>20875023.050000019</v>
      </c>
      <c r="GI47" s="100">
        <v>0.49604816000000002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62">IF(E2="0880",1500000,0)</f>
        <v>0</v>
      </c>
      <c r="F48" s="24">
        <f t="shared" si="62"/>
        <v>0</v>
      </c>
      <c r="G48" s="24">
        <f t="shared" si="62"/>
        <v>0</v>
      </c>
      <c r="H48" s="24">
        <f t="shared" si="62"/>
        <v>0</v>
      </c>
      <c r="I48" s="24">
        <f t="shared" si="62"/>
        <v>0</v>
      </c>
      <c r="J48" s="24">
        <f t="shared" si="62"/>
        <v>0</v>
      </c>
      <c r="K48" s="24">
        <f t="shared" si="62"/>
        <v>0</v>
      </c>
      <c r="L48" s="24">
        <f t="shared" si="62"/>
        <v>0</v>
      </c>
      <c r="M48" s="24">
        <f t="shared" si="62"/>
        <v>0</v>
      </c>
      <c r="N48" s="24">
        <f t="shared" si="62"/>
        <v>0</v>
      </c>
      <c r="O48" s="24">
        <f t="shared" si="62"/>
        <v>0</v>
      </c>
      <c r="P48" s="24">
        <f t="shared" si="62"/>
        <v>0</v>
      </c>
      <c r="Q48" s="24">
        <f t="shared" si="62"/>
        <v>0</v>
      </c>
      <c r="R48" s="24">
        <f t="shared" si="62"/>
        <v>0</v>
      </c>
      <c r="S48" s="24">
        <f t="shared" si="62"/>
        <v>0</v>
      </c>
      <c r="T48" s="24">
        <f t="shared" si="62"/>
        <v>0</v>
      </c>
      <c r="U48" s="24">
        <f t="shared" si="62"/>
        <v>0</v>
      </c>
      <c r="V48" s="24">
        <f t="shared" si="62"/>
        <v>0</v>
      </c>
      <c r="W48" s="24">
        <f t="shared" si="62"/>
        <v>0</v>
      </c>
      <c r="X48" s="24">
        <f t="shared" si="62"/>
        <v>0</v>
      </c>
      <c r="Y48" s="24">
        <f t="shared" si="62"/>
        <v>0</v>
      </c>
      <c r="Z48" s="24">
        <f t="shared" si="62"/>
        <v>0</v>
      </c>
      <c r="AA48" s="24">
        <f t="shared" si="62"/>
        <v>0</v>
      </c>
      <c r="AB48" s="24">
        <f t="shared" si="62"/>
        <v>0</v>
      </c>
      <c r="AC48" s="24">
        <f t="shared" si="62"/>
        <v>0</v>
      </c>
      <c r="AD48" s="24">
        <f t="shared" si="62"/>
        <v>0</v>
      </c>
      <c r="AE48" s="24">
        <f t="shared" si="62"/>
        <v>0</v>
      </c>
      <c r="AF48" s="24">
        <f t="shared" si="62"/>
        <v>0</v>
      </c>
      <c r="AG48" s="24">
        <f t="shared" si="62"/>
        <v>0</v>
      </c>
      <c r="AH48" s="24">
        <f t="shared" si="62"/>
        <v>0</v>
      </c>
      <c r="AI48" s="24">
        <f t="shared" si="62"/>
        <v>0</v>
      </c>
      <c r="AJ48" s="24">
        <f t="shared" si="62"/>
        <v>0</v>
      </c>
      <c r="AK48" s="24">
        <f t="shared" si="62"/>
        <v>0</v>
      </c>
      <c r="AL48" s="24">
        <f t="shared" si="62"/>
        <v>0</v>
      </c>
      <c r="AM48" s="24">
        <f t="shared" si="62"/>
        <v>0</v>
      </c>
      <c r="AN48" s="24">
        <f t="shared" si="62"/>
        <v>0</v>
      </c>
      <c r="AO48" s="24">
        <f t="shared" si="62"/>
        <v>0</v>
      </c>
      <c r="AP48" s="24">
        <f t="shared" si="62"/>
        <v>0</v>
      </c>
      <c r="AQ48" s="24">
        <f t="shared" si="62"/>
        <v>0</v>
      </c>
      <c r="AR48" s="24">
        <v>0</v>
      </c>
      <c r="AS48" s="24">
        <f t="shared" ref="AS48:DD48" si="63">IF(AS2="0880",1500000,0)</f>
        <v>0</v>
      </c>
      <c r="AT48" s="24">
        <f t="shared" si="63"/>
        <v>0</v>
      </c>
      <c r="AU48" s="24">
        <f t="shared" si="63"/>
        <v>0</v>
      </c>
      <c r="AV48" s="24">
        <f t="shared" si="63"/>
        <v>0</v>
      </c>
      <c r="AW48" s="24">
        <f t="shared" si="63"/>
        <v>0</v>
      </c>
      <c r="AX48" s="24">
        <f t="shared" si="63"/>
        <v>0</v>
      </c>
      <c r="AY48" s="24">
        <f t="shared" si="63"/>
        <v>0</v>
      </c>
      <c r="AZ48" s="24">
        <f t="shared" si="63"/>
        <v>0</v>
      </c>
      <c r="BA48" s="24">
        <f t="shared" si="63"/>
        <v>0</v>
      </c>
      <c r="BB48" s="24">
        <f t="shared" si="63"/>
        <v>0</v>
      </c>
      <c r="BC48" s="24">
        <f t="shared" si="63"/>
        <v>0</v>
      </c>
      <c r="BD48" s="24">
        <f t="shared" si="63"/>
        <v>0</v>
      </c>
      <c r="BE48" s="24">
        <f t="shared" si="63"/>
        <v>0</v>
      </c>
      <c r="BF48" s="24">
        <f t="shared" si="63"/>
        <v>0</v>
      </c>
      <c r="BG48" s="24">
        <f t="shared" si="63"/>
        <v>0</v>
      </c>
      <c r="BH48" s="24">
        <f t="shared" si="63"/>
        <v>0</v>
      </c>
      <c r="BI48" s="24">
        <f t="shared" si="63"/>
        <v>0</v>
      </c>
      <c r="BJ48" s="24">
        <f t="shared" si="63"/>
        <v>0</v>
      </c>
      <c r="BK48" s="24">
        <f t="shared" si="63"/>
        <v>0</v>
      </c>
      <c r="BL48" s="24">
        <f t="shared" si="63"/>
        <v>0</v>
      </c>
      <c r="BM48" s="24">
        <f t="shared" si="63"/>
        <v>0</v>
      </c>
      <c r="BN48" s="24">
        <f t="shared" si="63"/>
        <v>0</v>
      </c>
      <c r="BO48" s="24">
        <f t="shared" si="63"/>
        <v>0</v>
      </c>
      <c r="BP48" s="24">
        <f t="shared" si="63"/>
        <v>0</v>
      </c>
      <c r="BQ48" s="24">
        <f t="shared" si="63"/>
        <v>0</v>
      </c>
      <c r="BR48" s="24">
        <f t="shared" si="63"/>
        <v>0</v>
      </c>
      <c r="BS48" s="24">
        <f t="shared" si="63"/>
        <v>0</v>
      </c>
      <c r="BT48" s="24">
        <f t="shared" si="63"/>
        <v>0</v>
      </c>
      <c r="BU48" s="24">
        <f t="shared" si="63"/>
        <v>0</v>
      </c>
      <c r="BV48" s="24">
        <f t="shared" si="63"/>
        <v>0</v>
      </c>
      <c r="BW48" s="24">
        <f t="shared" si="63"/>
        <v>0</v>
      </c>
      <c r="BX48" s="24">
        <f t="shared" si="63"/>
        <v>0</v>
      </c>
      <c r="BY48" s="24">
        <f t="shared" si="63"/>
        <v>0</v>
      </c>
      <c r="BZ48" s="24">
        <f t="shared" si="63"/>
        <v>0</v>
      </c>
      <c r="CA48" s="24">
        <f t="shared" si="63"/>
        <v>0</v>
      </c>
      <c r="CB48" s="24">
        <f t="shared" si="63"/>
        <v>0</v>
      </c>
      <c r="CC48" s="24">
        <f t="shared" si="63"/>
        <v>0</v>
      </c>
      <c r="CD48" s="24">
        <f t="shared" si="63"/>
        <v>0</v>
      </c>
      <c r="CE48" s="24">
        <f t="shared" si="63"/>
        <v>0</v>
      </c>
      <c r="CF48" s="24">
        <f t="shared" si="63"/>
        <v>0</v>
      </c>
      <c r="CG48" s="24">
        <f t="shared" si="63"/>
        <v>0</v>
      </c>
      <c r="CH48" s="24">
        <f t="shared" si="63"/>
        <v>0</v>
      </c>
      <c r="CI48" s="24">
        <f t="shared" si="63"/>
        <v>0</v>
      </c>
      <c r="CJ48" s="24">
        <f t="shared" si="63"/>
        <v>0</v>
      </c>
      <c r="CK48" s="24">
        <f t="shared" si="63"/>
        <v>0</v>
      </c>
      <c r="CL48" s="24">
        <f t="shared" si="63"/>
        <v>0</v>
      </c>
      <c r="CM48" s="24">
        <f t="shared" si="63"/>
        <v>0</v>
      </c>
      <c r="CN48" s="24">
        <f t="shared" si="63"/>
        <v>0</v>
      </c>
      <c r="CO48" s="24">
        <f t="shared" si="63"/>
        <v>0</v>
      </c>
      <c r="CP48" s="24">
        <f t="shared" si="63"/>
        <v>0</v>
      </c>
      <c r="CQ48" s="24">
        <f t="shared" si="63"/>
        <v>0</v>
      </c>
      <c r="CR48" s="24">
        <f t="shared" si="63"/>
        <v>0</v>
      </c>
      <c r="CS48" s="24">
        <f t="shared" si="63"/>
        <v>0</v>
      </c>
      <c r="CT48" s="24">
        <f t="shared" si="63"/>
        <v>0</v>
      </c>
      <c r="CU48" s="24">
        <f t="shared" si="63"/>
        <v>0</v>
      </c>
      <c r="CV48" s="24">
        <f t="shared" si="63"/>
        <v>0</v>
      </c>
      <c r="CW48" s="24">
        <f t="shared" si="63"/>
        <v>0</v>
      </c>
      <c r="CX48" s="24">
        <f t="shared" si="63"/>
        <v>0</v>
      </c>
      <c r="CY48" s="24">
        <f t="shared" si="63"/>
        <v>0</v>
      </c>
      <c r="CZ48" s="24">
        <f t="shared" si="63"/>
        <v>0</v>
      </c>
      <c r="DA48" s="24">
        <f t="shared" si="63"/>
        <v>0</v>
      </c>
      <c r="DB48" s="24">
        <f t="shared" si="63"/>
        <v>0</v>
      </c>
      <c r="DC48" s="24">
        <f t="shared" si="63"/>
        <v>0</v>
      </c>
      <c r="DD48" s="24">
        <f t="shared" si="63"/>
        <v>0</v>
      </c>
      <c r="DE48" s="24">
        <f t="shared" ref="DE48:FP48" si="64">IF(DE2="0880",1500000,0)</f>
        <v>0</v>
      </c>
      <c r="DF48" s="24">
        <f t="shared" si="64"/>
        <v>0</v>
      </c>
      <c r="DG48" s="24">
        <f t="shared" si="64"/>
        <v>0</v>
      </c>
      <c r="DH48" s="24">
        <f t="shared" si="64"/>
        <v>0</v>
      </c>
      <c r="DI48" s="24">
        <f t="shared" si="64"/>
        <v>0</v>
      </c>
      <c r="DJ48" s="24">
        <f t="shared" si="64"/>
        <v>0</v>
      </c>
      <c r="DK48" s="24">
        <f t="shared" si="64"/>
        <v>0</v>
      </c>
      <c r="DL48" s="24">
        <f t="shared" si="64"/>
        <v>0</v>
      </c>
      <c r="DM48" s="24">
        <f t="shared" si="64"/>
        <v>0</v>
      </c>
      <c r="DN48" s="24">
        <f t="shared" si="64"/>
        <v>0</v>
      </c>
      <c r="DO48" s="24">
        <f t="shared" si="64"/>
        <v>0</v>
      </c>
      <c r="DP48" s="24">
        <f t="shared" si="64"/>
        <v>0</v>
      </c>
      <c r="DQ48" s="24">
        <f t="shared" si="64"/>
        <v>0</v>
      </c>
      <c r="DR48" s="24">
        <f t="shared" si="64"/>
        <v>0</v>
      </c>
      <c r="DS48" s="24">
        <f t="shared" si="64"/>
        <v>0</v>
      </c>
      <c r="DT48" s="24">
        <f t="shared" si="64"/>
        <v>0</v>
      </c>
      <c r="DU48" s="24">
        <f t="shared" si="64"/>
        <v>0</v>
      </c>
      <c r="DV48" s="24">
        <f t="shared" si="64"/>
        <v>0</v>
      </c>
      <c r="DW48" s="24">
        <f t="shared" si="64"/>
        <v>0</v>
      </c>
      <c r="DX48" s="24">
        <f t="shared" si="64"/>
        <v>0</v>
      </c>
      <c r="DY48" s="24">
        <f t="shared" si="64"/>
        <v>0</v>
      </c>
      <c r="DZ48" s="24">
        <f t="shared" si="64"/>
        <v>0</v>
      </c>
      <c r="EA48" s="24">
        <f t="shared" si="64"/>
        <v>0</v>
      </c>
      <c r="EB48" s="24">
        <f t="shared" si="64"/>
        <v>0</v>
      </c>
      <c r="EC48" s="24">
        <f t="shared" si="64"/>
        <v>0</v>
      </c>
      <c r="ED48" s="24">
        <f t="shared" si="64"/>
        <v>0</v>
      </c>
      <c r="EE48" s="24">
        <f t="shared" si="64"/>
        <v>0</v>
      </c>
      <c r="EF48" s="24">
        <f t="shared" si="64"/>
        <v>0</v>
      </c>
      <c r="EG48" s="24">
        <f t="shared" si="64"/>
        <v>0</v>
      </c>
      <c r="EH48" s="24">
        <f t="shared" si="64"/>
        <v>0</v>
      </c>
      <c r="EI48" s="24">
        <f t="shared" si="64"/>
        <v>0</v>
      </c>
      <c r="EJ48" s="24">
        <f t="shared" si="64"/>
        <v>0</v>
      </c>
      <c r="EK48" s="24">
        <f t="shared" si="64"/>
        <v>0</v>
      </c>
      <c r="EL48" s="24">
        <f t="shared" si="64"/>
        <v>0</v>
      </c>
      <c r="EM48" s="24">
        <f t="shared" si="64"/>
        <v>0</v>
      </c>
      <c r="EN48" s="24">
        <f t="shared" si="64"/>
        <v>0</v>
      </c>
      <c r="EO48" s="24">
        <f t="shared" si="64"/>
        <v>0</v>
      </c>
      <c r="EP48" s="24">
        <f t="shared" si="64"/>
        <v>0</v>
      </c>
      <c r="EQ48" s="24">
        <f t="shared" si="64"/>
        <v>0</v>
      </c>
      <c r="ER48" s="24">
        <f t="shared" si="64"/>
        <v>0</v>
      </c>
      <c r="ES48" s="24">
        <f t="shared" si="64"/>
        <v>0</v>
      </c>
      <c r="ET48" s="24">
        <f t="shared" si="64"/>
        <v>0</v>
      </c>
      <c r="EU48" s="24">
        <f t="shared" si="64"/>
        <v>0</v>
      </c>
      <c r="EV48" s="24">
        <f t="shared" si="64"/>
        <v>0</v>
      </c>
      <c r="EW48" s="24">
        <f t="shared" si="64"/>
        <v>0</v>
      </c>
      <c r="EX48" s="24">
        <f t="shared" si="64"/>
        <v>0</v>
      </c>
      <c r="EY48" s="24">
        <f t="shared" si="64"/>
        <v>0</v>
      </c>
      <c r="EZ48" s="24">
        <f t="shared" si="64"/>
        <v>0</v>
      </c>
      <c r="FA48" s="24">
        <f t="shared" si="64"/>
        <v>0</v>
      </c>
      <c r="FB48" s="24">
        <f t="shared" si="64"/>
        <v>0</v>
      </c>
      <c r="FC48" s="24">
        <f t="shared" si="64"/>
        <v>0</v>
      </c>
      <c r="FD48" s="24">
        <f t="shared" si="64"/>
        <v>0</v>
      </c>
      <c r="FE48" s="24">
        <f t="shared" si="64"/>
        <v>0</v>
      </c>
      <c r="FF48" s="24">
        <f t="shared" si="64"/>
        <v>0</v>
      </c>
      <c r="FG48" s="24">
        <f t="shared" si="64"/>
        <v>0</v>
      </c>
      <c r="FH48" s="24">
        <f t="shared" si="64"/>
        <v>0</v>
      </c>
      <c r="FI48" s="24">
        <f t="shared" si="64"/>
        <v>0</v>
      </c>
      <c r="FJ48" s="24">
        <f t="shared" si="64"/>
        <v>0</v>
      </c>
      <c r="FK48" s="24">
        <f t="shared" si="64"/>
        <v>0</v>
      </c>
      <c r="FL48" s="24">
        <f t="shared" si="64"/>
        <v>0</v>
      </c>
      <c r="FM48" s="24">
        <f t="shared" si="64"/>
        <v>0</v>
      </c>
      <c r="FN48" s="24">
        <f t="shared" si="64"/>
        <v>0</v>
      </c>
      <c r="FO48" s="24">
        <f t="shared" si="64"/>
        <v>0</v>
      </c>
      <c r="FP48" s="24">
        <f t="shared" si="64"/>
        <v>0</v>
      </c>
      <c r="FQ48" s="24">
        <f t="shared" ref="FQ48:GH48" si="65">IF(FQ2="0880",1500000,0)</f>
        <v>0</v>
      </c>
      <c r="FR48" s="24">
        <f t="shared" si="65"/>
        <v>0</v>
      </c>
      <c r="FS48" s="24">
        <f t="shared" si="65"/>
        <v>0</v>
      </c>
      <c r="FT48" s="24">
        <f t="shared" si="65"/>
        <v>0</v>
      </c>
      <c r="FU48" s="24">
        <f t="shared" si="65"/>
        <v>0</v>
      </c>
      <c r="FV48" s="24">
        <f t="shared" si="65"/>
        <v>0</v>
      </c>
      <c r="FW48" s="24">
        <f t="shared" si="65"/>
        <v>0</v>
      </c>
      <c r="FX48" s="24">
        <f t="shared" si="65"/>
        <v>0</v>
      </c>
      <c r="FY48" s="24">
        <f t="shared" si="65"/>
        <v>0</v>
      </c>
      <c r="FZ48" s="24">
        <f t="shared" si="65"/>
        <v>0</v>
      </c>
      <c r="GA48" s="24">
        <f t="shared" si="65"/>
        <v>0</v>
      </c>
      <c r="GB48" s="24">
        <f t="shared" si="65"/>
        <v>0</v>
      </c>
      <c r="GC48" s="24">
        <f t="shared" si="65"/>
        <v>0</v>
      </c>
      <c r="GD48" s="24">
        <f t="shared" si="65"/>
        <v>0</v>
      </c>
      <c r="GE48" s="24">
        <f t="shared" si="65"/>
        <v>0</v>
      </c>
      <c r="GF48" s="24">
        <f t="shared" si="65"/>
        <v>0</v>
      </c>
      <c r="GG48" s="24">
        <f>IF(GG2="0880",1500000,0)</f>
        <v>0</v>
      </c>
      <c r="GH48" s="24">
        <f t="shared" si="65"/>
        <v>0</v>
      </c>
      <c r="GI48" s="73">
        <f>60798417-SUM(E49:GG49)</f>
        <v>-1189172.0000000149</v>
      </c>
      <c r="GJ48" t="s">
        <v>575</v>
      </c>
    </row>
    <row r="49" spans="1:256" s="80" customFormat="1" ht="26.25">
      <c r="A49" s="74">
        <v>24</v>
      </c>
      <c r="B49" s="75" t="s">
        <v>714</v>
      </c>
      <c r="C49" s="74">
        <v>24</v>
      </c>
      <c r="D49" s="74"/>
      <c r="E49" s="76">
        <f>+E46+E47+E48</f>
        <v>503186.39</v>
      </c>
      <c r="F49" s="76">
        <f t="shared" ref="F49:BQ49" si="66">+F46+F47+F48</f>
        <v>2105916.62</v>
      </c>
      <c r="G49" s="76">
        <f t="shared" si="66"/>
        <v>447876.03</v>
      </c>
      <c r="H49" s="76">
        <f t="shared" si="66"/>
        <v>1544838.46</v>
      </c>
      <c r="I49" s="76">
        <f t="shared" si="66"/>
        <v>120544.73</v>
      </c>
      <c r="J49" s="76">
        <f t="shared" si="66"/>
        <v>83289.01999999999</v>
      </c>
      <c r="K49" s="76">
        <f t="shared" si="66"/>
        <v>638321.54</v>
      </c>
      <c r="L49" s="76">
        <f t="shared" si="66"/>
        <v>129068.47</v>
      </c>
      <c r="M49" s="76">
        <f t="shared" si="66"/>
        <v>34910.86</v>
      </c>
      <c r="N49" s="76">
        <f t="shared" si="66"/>
        <v>152316.35999999999</v>
      </c>
      <c r="O49" s="76">
        <f t="shared" si="66"/>
        <v>158649.84</v>
      </c>
      <c r="P49" s="76">
        <f t="shared" si="66"/>
        <v>4898832.58</v>
      </c>
      <c r="Q49" s="76">
        <f t="shared" si="66"/>
        <v>1315675.21</v>
      </c>
      <c r="R49" s="76">
        <f t="shared" si="66"/>
        <v>19055.29</v>
      </c>
      <c r="S49" s="76">
        <f t="shared" si="66"/>
        <v>1992580.6800000002</v>
      </c>
      <c r="T49" s="76">
        <f t="shared" si="66"/>
        <v>60890.81</v>
      </c>
      <c r="U49" s="76">
        <f t="shared" si="66"/>
        <v>180914.02000000002</v>
      </c>
      <c r="V49" s="76">
        <f t="shared" si="66"/>
        <v>29524.1</v>
      </c>
      <c r="W49" s="76">
        <f t="shared" si="66"/>
        <v>8965.65</v>
      </c>
      <c r="X49" s="76">
        <f t="shared" si="66"/>
        <v>34162.86</v>
      </c>
      <c r="Y49" s="76">
        <f t="shared" si="66"/>
        <v>7571.39</v>
      </c>
      <c r="Z49" s="76">
        <f t="shared" si="66"/>
        <v>10629.65</v>
      </c>
      <c r="AA49" s="76">
        <f t="shared" si="66"/>
        <v>32694.260000000002</v>
      </c>
      <c r="AB49" s="76">
        <f t="shared" si="66"/>
        <v>37440.910000000003</v>
      </c>
      <c r="AC49" s="76">
        <f t="shared" si="66"/>
        <v>2081964.7599999998</v>
      </c>
      <c r="AD49" s="76">
        <f t="shared" si="66"/>
        <v>3487098.6399999997</v>
      </c>
      <c r="AE49" s="76">
        <f t="shared" si="66"/>
        <v>75871.97</v>
      </c>
      <c r="AF49" s="76">
        <f t="shared" si="66"/>
        <v>62272.56</v>
      </c>
      <c r="AG49" s="76">
        <f t="shared" si="66"/>
        <v>45070.2</v>
      </c>
      <c r="AH49" s="76">
        <f t="shared" si="66"/>
        <v>25744.2</v>
      </c>
      <c r="AI49" s="76">
        <f t="shared" si="66"/>
        <v>177948.71000000002</v>
      </c>
      <c r="AJ49" s="76">
        <f t="shared" si="66"/>
        <v>67585.429999999993</v>
      </c>
      <c r="AK49" s="76">
        <f t="shared" si="66"/>
        <v>23729.629999999997</v>
      </c>
      <c r="AL49" s="76">
        <f t="shared" si="66"/>
        <v>20059.2</v>
      </c>
      <c r="AM49" s="76">
        <f t="shared" si="66"/>
        <v>38204.9</v>
      </c>
      <c r="AN49" s="76">
        <f t="shared" si="66"/>
        <v>42480.28</v>
      </c>
      <c r="AO49" s="76">
        <f t="shared" si="66"/>
        <v>23844.42</v>
      </c>
      <c r="AP49" s="76">
        <f t="shared" si="66"/>
        <v>36592.01</v>
      </c>
      <c r="AQ49" s="76">
        <f t="shared" si="66"/>
        <v>218742.09000000003</v>
      </c>
      <c r="AR49" s="76">
        <f t="shared" si="66"/>
        <v>6128926.8200000003</v>
      </c>
      <c r="AS49" s="76">
        <f t="shared" si="66"/>
        <v>50594.67</v>
      </c>
      <c r="AT49" s="76">
        <f t="shared" si="66"/>
        <v>4955776.8</v>
      </c>
      <c r="AU49" s="76">
        <f t="shared" si="66"/>
        <v>526741.33000000007</v>
      </c>
      <c r="AV49" s="76">
        <f t="shared" si="66"/>
        <v>253673.01</v>
      </c>
      <c r="AW49" s="76">
        <f t="shared" si="66"/>
        <v>44847.66</v>
      </c>
      <c r="AX49" s="76">
        <f t="shared" si="66"/>
        <v>62326.080000000002</v>
      </c>
      <c r="AY49" s="76">
        <f t="shared" si="66"/>
        <v>24267.43</v>
      </c>
      <c r="AZ49" s="76">
        <f t="shared" si="66"/>
        <v>14747.64</v>
      </c>
      <c r="BA49" s="76">
        <f t="shared" si="66"/>
        <v>94513.44</v>
      </c>
      <c r="BB49" s="76">
        <f t="shared" si="66"/>
        <v>670977.11</v>
      </c>
      <c r="BC49" s="76">
        <f t="shared" si="66"/>
        <v>858536.06</v>
      </c>
      <c r="BD49" s="76">
        <f t="shared" si="66"/>
        <v>860557.3</v>
      </c>
      <c r="BE49" s="76">
        <f t="shared" si="66"/>
        <v>1036959.24</v>
      </c>
      <c r="BF49" s="76">
        <f t="shared" si="66"/>
        <v>78330.649999999994</v>
      </c>
      <c r="BG49" s="76">
        <f t="shared" si="66"/>
        <v>124578.28</v>
      </c>
      <c r="BH49" s="76">
        <f t="shared" si="66"/>
        <v>1788255.97</v>
      </c>
      <c r="BI49" s="76">
        <f t="shared" si="66"/>
        <v>148111.12</v>
      </c>
      <c r="BJ49" s="76">
        <f t="shared" si="66"/>
        <v>90898.39</v>
      </c>
      <c r="BK49" s="76">
        <f t="shared" si="66"/>
        <v>102355.82</v>
      </c>
      <c r="BL49" s="76">
        <f t="shared" si="66"/>
        <v>519266.42000000004</v>
      </c>
      <c r="BM49" s="76">
        <f t="shared" si="66"/>
        <v>981547.78</v>
      </c>
      <c r="BN49" s="76">
        <f t="shared" si="66"/>
        <v>29566.400000000001</v>
      </c>
      <c r="BO49" s="76">
        <f t="shared" si="66"/>
        <v>71640.53</v>
      </c>
      <c r="BP49" s="76">
        <f t="shared" si="66"/>
        <v>160022.64000000001</v>
      </c>
      <c r="BQ49" s="76">
        <f t="shared" si="66"/>
        <v>158318.71000000002</v>
      </c>
      <c r="BR49" s="76">
        <f t="shared" ref="BR49:EC49" si="67">+BR46+BR47+BR48</f>
        <v>46119.7</v>
      </c>
      <c r="BS49" s="76">
        <f t="shared" si="67"/>
        <v>379715.48</v>
      </c>
      <c r="BT49" s="76">
        <f t="shared" si="67"/>
        <v>509852.49</v>
      </c>
      <c r="BU49" s="76">
        <f t="shared" si="67"/>
        <v>61069.56</v>
      </c>
      <c r="BV49" s="76">
        <f t="shared" si="67"/>
        <v>55534.54</v>
      </c>
      <c r="BW49" s="76">
        <f t="shared" si="67"/>
        <v>50279.75</v>
      </c>
      <c r="BX49" s="76">
        <f t="shared" si="67"/>
        <v>146396.72999999998</v>
      </c>
      <c r="BY49" s="76">
        <f t="shared" si="67"/>
        <v>116539.63</v>
      </c>
      <c r="BZ49" s="76">
        <f t="shared" si="67"/>
        <v>1760.98</v>
      </c>
      <c r="CA49" s="76">
        <f t="shared" si="67"/>
        <v>61770.559999999998</v>
      </c>
      <c r="CB49" s="76">
        <v>0</v>
      </c>
      <c r="CC49" s="76">
        <f t="shared" si="67"/>
        <v>4113.17</v>
      </c>
      <c r="CD49" s="76">
        <f t="shared" si="67"/>
        <v>5205558.92</v>
      </c>
      <c r="CE49" s="76">
        <f t="shared" si="67"/>
        <v>21698.16</v>
      </c>
      <c r="CF49" s="76">
        <f t="shared" si="67"/>
        <v>17246.489999999998</v>
      </c>
      <c r="CG49" s="76">
        <f t="shared" si="67"/>
        <v>44527.34</v>
      </c>
      <c r="CH49" s="76">
        <f t="shared" si="67"/>
        <v>32157.83</v>
      </c>
      <c r="CI49" s="76">
        <f t="shared" si="67"/>
        <v>20046.55</v>
      </c>
      <c r="CJ49" s="76">
        <f t="shared" si="67"/>
        <v>13499.380000000001</v>
      </c>
      <c r="CK49" s="76">
        <f t="shared" si="67"/>
        <v>58385.789999999994</v>
      </c>
      <c r="CL49" s="76">
        <f t="shared" si="67"/>
        <v>92317.290000000008</v>
      </c>
      <c r="CM49" s="76">
        <f t="shared" si="67"/>
        <v>362760.51</v>
      </c>
      <c r="CN49" s="76">
        <f t="shared" si="67"/>
        <v>127005.13</v>
      </c>
      <c r="CO49" s="76">
        <f t="shared" si="67"/>
        <v>123787.94</v>
      </c>
      <c r="CP49" s="76">
        <f t="shared" si="67"/>
        <v>2019800.58</v>
      </c>
      <c r="CQ49" s="76">
        <f t="shared" si="67"/>
        <v>1160899.8999999999</v>
      </c>
      <c r="CR49" s="76">
        <f t="shared" si="67"/>
        <v>64806.96</v>
      </c>
      <c r="CS49" s="76">
        <f t="shared" si="67"/>
        <v>39785.040000000001</v>
      </c>
      <c r="CT49" s="76">
        <f t="shared" si="67"/>
        <v>38062.79</v>
      </c>
      <c r="CU49" s="76">
        <f t="shared" si="67"/>
        <v>36337.89</v>
      </c>
      <c r="CV49" s="76">
        <f t="shared" si="67"/>
        <v>17071.46</v>
      </c>
      <c r="CW49" s="76">
        <f t="shared" si="67"/>
        <v>20918.71</v>
      </c>
      <c r="CX49" s="76">
        <f t="shared" si="67"/>
        <v>21564.32</v>
      </c>
      <c r="CY49" s="76">
        <f t="shared" si="67"/>
        <v>34644.75</v>
      </c>
      <c r="CZ49" s="76">
        <f t="shared" si="67"/>
        <v>38061.399999999994</v>
      </c>
      <c r="DA49" s="76">
        <f t="shared" si="67"/>
        <v>29155.23</v>
      </c>
      <c r="DB49" s="76">
        <f t="shared" si="67"/>
        <v>119601.1</v>
      </c>
      <c r="DC49" s="76">
        <f t="shared" si="67"/>
        <v>30405.97</v>
      </c>
      <c r="DD49" s="76">
        <f t="shared" si="67"/>
        <v>33573.78</v>
      </c>
      <c r="DE49" s="76">
        <f t="shared" si="67"/>
        <v>38778.959999999999</v>
      </c>
      <c r="DF49" s="76">
        <f t="shared" si="67"/>
        <v>7841.7999999999993</v>
      </c>
      <c r="DG49" s="76">
        <f t="shared" si="67"/>
        <v>20094.739999999998</v>
      </c>
      <c r="DH49" s="76">
        <f t="shared" si="67"/>
        <v>1763639.31</v>
      </c>
      <c r="DI49" s="76">
        <f t="shared" si="67"/>
        <v>4983.37</v>
      </c>
      <c r="DJ49" s="76">
        <f t="shared" si="67"/>
        <v>171979.33000000002</v>
      </c>
      <c r="DK49" s="76">
        <f t="shared" si="67"/>
        <v>245473.5</v>
      </c>
      <c r="DL49" s="76">
        <f t="shared" si="67"/>
        <v>56236.78</v>
      </c>
      <c r="DM49" s="76">
        <f t="shared" si="67"/>
        <v>34332.97</v>
      </c>
      <c r="DN49" s="76">
        <f t="shared" si="67"/>
        <v>357828.55</v>
      </c>
      <c r="DO49" s="76">
        <f t="shared" si="67"/>
        <v>49031.83</v>
      </c>
      <c r="DP49" s="76">
        <f t="shared" si="67"/>
        <v>105088.01</v>
      </c>
      <c r="DQ49" s="76">
        <f t="shared" si="67"/>
        <v>221374.28</v>
      </c>
      <c r="DR49" s="76">
        <f t="shared" si="67"/>
        <v>22277.15</v>
      </c>
      <c r="DS49" s="76">
        <v>0</v>
      </c>
      <c r="DT49" s="76">
        <f t="shared" si="67"/>
        <v>51794.31</v>
      </c>
      <c r="DU49" s="76">
        <f t="shared" si="67"/>
        <v>42698.14</v>
      </c>
      <c r="DV49" s="76">
        <f t="shared" si="67"/>
        <v>7068.9699999999993</v>
      </c>
      <c r="DW49" s="76">
        <f t="shared" si="67"/>
        <v>35602.639999999999</v>
      </c>
      <c r="DX49" s="76">
        <f t="shared" si="67"/>
        <v>22220.42</v>
      </c>
      <c r="DY49" s="76">
        <f t="shared" si="67"/>
        <v>13605.11</v>
      </c>
      <c r="DZ49" s="76">
        <f t="shared" si="67"/>
        <v>7770.74</v>
      </c>
      <c r="EA49" s="76">
        <f t="shared" si="67"/>
        <v>52991.789999999994</v>
      </c>
      <c r="EB49" s="76">
        <f t="shared" si="67"/>
        <v>147450.71000000002</v>
      </c>
      <c r="EC49" s="76">
        <f t="shared" si="67"/>
        <v>55160</v>
      </c>
      <c r="ED49" s="76">
        <f t="shared" ref="ED49:FZ49" si="68">+ED46+ED47+ED48</f>
        <v>54444.7</v>
      </c>
      <c r="EE49" s="76">
        <f t="shared" si="68"/>
        <v>33877.86</v>
      </c>
      <c r="EF49" s="76">
        <f t="shared" si="68"/>
        <v>205530.56</v>
      </c>
      <c r="EG49" s="76">
        <f t="shared" si="68"/>
        <v>12507.220000000001</v>
      </c>
      <c r="EH49" s="76">
        <f t="shared" si="68"/>
        <v>46409.24</v>
      </c>
      <c r="EI49" s="76">
        <f t="shared" si="68"/>
        <v>35868.29</v>
      </c>
      <c r="EJ49" s="76">
        <f t="shared" si="68"/>
        <v>14889.7</v>
      </c>
      <c r="EK49" s="76">
        <f t="shared" si="68"/>
        <v>497722.31999999995</v>
      </c>
      <c r="EL49" s="76">
        <f t="shared" si="68"/>
        <v>617245.07000000007</v>
      </c>
      <c r="EM49" s="76">
        <f t="shared" si="68"/>
        <v>53914.85</v>
      </c>
      <c r="EN49" s="76">
        <f t="shared" si="68"/>
        <v>50967.85</v>
      </c>
      <c r="EO49" s="76">
        <f t="shared" si="68"/>
        <v>32335.46</v>
      </c>
      <c r="EP49" s="76">
        <f t="shared" si="68"/>
        <v>44724.63</v>
      </c>
      <c r="EQ49" s="76">
        <f t="shared" si="68"/>
        <v>28912.38</v>
      </c>
      <c r="ER49" s="76">
        <f t="shared" si="68"/>
        <v>38898.79</v>
      </c>
      <c r="ES49" s="76">
        <f t="shared" si="68"/>
        <v>200045.14</v>
      </c>
      <c r="ET49" s="76">
        <f t="shared" si="68"/>
        <v>86631.88</v>
      </c>
      <c r="EU49" s="76">
        <f t="shared" si="68"/>
        <v>26244.510000000002</v>
      </c>
      <c r="EV49" s="76">
        <f t="shared" si="68"/>
        <v>42564.380000000005</v>
      </c>
      <c r="EW49" s="76">
        <f t="shared" si="68"/>
        <v>37238.18</v>
      </c>
      <c r="EX49" s="76">
        <f t="shared" si="68"/>
        <v>0</v>
      </c>
      <c r="EY49" s="76">
        <f t="shared" si="68"/>
        <v>40988.699999999997</v>
      </c>
      <c r="EZ49" s="76">
        <f t="shared" si="68"/>
        <v>20879.43</v>
      </c>
      <c r="FA49" s="76">
        <f t="shared" si="68"/>
        <v>11279.67</v>
      </c>
      <c r="FB49" s="76">
        <f t="shared" si="68"/>
        <v>18147.68</v>
      </c>
      <c r="FC49" s="76">
        <f t="shared" si="68"/>
        <v>255066.8</v>
      </c>
      <c r="FD49" s="76">
        <f t="shared" si="68"/>
        <v>89541.13</v>
      </c>
      <c r="FE49" s="76">
        <f t="shared" si="68"/>
        <v>226345.25</v>
      </c>
      <c r="FF49" s="76">
        <f t="shared" si="68"/>
        <v>64014.96</v>
      </c>
      <c r="FG49" s="76">
        <f t="shared" si="68"/>
        <v>33955.509999999995</v>
      </c>
      <c r="FH49" s="76">
        <f t="shared" si="68"/>
        <v>34634.479999999996</v>
      </c>
      <c r="FI49" s="76">
        <f t="shared" si="68"/>
        <v>21180.03</v>
      </c>
      <c r="FJ49" s="76">
        <f t="shared" si="68"/>
        <v>29317.870000000003</v>
      </c>
      <c r="FK49" s="76">
        <f t="shared" si="68"/>
        <v>116607.16</v>
      </c>
      <c r="FL49" s="76">
        <f t="shared" si="68"/>
        <v>125379.81</v>
      </c>
      <c r="FM49" s="76">
        <f t="shared" si="68"/>
        <v>242350.46</v>
      </c>
      <c r="FN49" s="76">
        <f t="shared" si="68"/>
        <v>395316.38</v>
      </c>
      <c r="FO49" s="76">
        <f t="shared" si="68"/>
        <v>184130.53</v>
      </c>
      <c r="FP49" s="76">
        <f t="shared" si="68"/>
        <v>1075734.6199999999</v>
      </c>
      <c r="FQ49" s="76">
        <f t="shared" si="68"/>
        <v>134696.56</v>
      </c>
      <c r="FR49" s="76">
        <f t="shared" si="68"/>
        <v>250250.17</v>
      </c>
      <c r="FS49" s="76">
        <f t="shared" si="68"/>
        <v>146271.70000000001</v>
      </c>
      <c r="FT49" s="76">
        <f t="shared" si="68"/>
        <v>27861.98</v>
      </c>
      <c r="FU49" s="76">
        <f t="shared" si="68"/>
        <v>34810.04</v>
      </c>
      <c r="FV49" s="76">
        <f t="shared" si="68"/>
        <v>37057.160000000003</v>
      </c>
      <c r="FW49" s="76">
        <f t="shared" si="68"/>
        <v>40421.660000000003</v>
      </c>
      <c r="FX49" s="76">
        <f t="shared" si="68"/>
        <v>106248.95000000001</v>
      </c>
      <c r="FY49" s="76">
        <f t="shared" si="68"/>
        <v>52500.83</v>
      </c>
      <c r="FZ49" s="76">
        <f t="shared" si="68"/>
        <v>16793.440000000002</v>
      </c>
      <c r="GA49" s="76">
        <f>+GA46+GA47+GA48+0.03</f>
        <v>391273.79000000004</v>
      </c>
      <c r="GB49" s="76">
        <f t="shared" ref="GB49:GF49" si="69">+GB46+GB47+GB48</f>
        <v>0</v>
      </c>
      <c r="GC49" s="76">
        <f t="shared" si="69"/>
        <v>0</v>
      </c>
      <c r="GD49" s="76">
        <f t="shared" si="69"/>
        <v>0</v>
      </c>
      <c r="GE49" s="76">
        <f t="shared" si="69"/>
        <v>0</v>
      </c>
      <c r="GF49" s="76">
        <f t="shared" si="69"/>
        <v>0</v>
      </c>
      <c r="GG49" s="76">
        <f>+GG46+GG47+GG48</f>
        <v>0</v>
      </c>
      <c r="GH49" s="77">
        <f>SUM(E49:GG49)</f>
        <v>61987589.000000015</v>
      </c>
      <c r="GI49" s="78">
        <f>(GI47*0.8)+(0.2*1)</f>
        <v>0.59683852800000003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>ROUND(((E49/E32)*E28),2)</f>
        <v>0</v>
      </c>
      <c r="F50" s="24">
        <f t="shared" ref="F50:BP50" si="70">ROUND(((F49/F32)*F28),2)</f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 t="e">
        <f t="shared" si="71"/>
        <v>#DIV/0!</v>
      </c>
      <c r="CC50" s="24">
        <f t="shared" si="71"/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 t="e">
        <f t="shared" si="71"/>
        <v>#DIV/0!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f t="shared" si="72"/>
        <v>0</v>
      </c>
      <c r="FM50" s="24">
        <f t="shared" si="72"/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f t="shared" si="72"/>
        <v>0</v>
      </c>
      <c r="FR50" s="24">
        <f t="shared" si="72"/>
        <v>0</v>
      </c>
      <c r="FS50" s="24">
        <f t="shared" si="72"/>
        <v>0</v>
      </c>
      <c r="FT50" s="24">
        <f t="shared" si="72"/>
        <v>0</v>
      </c>
      <c r="FU50" s="24">
        <f t="shared" si="72"/>
        <v>0</v>
      </c>
      <c r="FV50" s="24">
        <f t="shared" si="72"/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 t="e">
        <f>SUM(E50:GG50)</f>
        <v>#DIV/0!</v>
      </c>
      <c r="GI50" s="4">
        <f>GH49-GC50-GD50-GE50-GF50</f>
        <v>61987589.000000015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503186.39</v>
      </c>
      <c r="F51" s="24">
        <f t="shared" si="73"/>
        <v>2105916.62</v>
      </c>
      <c r="G51" s="24">
        <f t="shared" si="73"/>
        <v>447876.03</v>
      </c>
      <c r="H51" s="24">
        <f t="shared" si="73"/>
        <v>1544838.46</v>
      </c>
      <c r="I51" s="24">
        <f t="shared" si="73"/>
        <v>120544.73</v>
      </c>
      <c r="J51" s="24">
        <f t="shared" si="73"/>
        <v>83289.01999999999</v>
      </c>
      <c r="K51" s="24">
        <f t="shared" si="73"/>
        <v>638321.54</v>
      </c>
      <c r="L51" s="24">
        <f t="shared" si="73"/>
        <v>129068.47</v>
      </c>
      <c r="M51" s="24">
        <f t="shared" si="73"/>
        <v>34910.86</v>
      </c>
      <c r="N51" s="24">
        <f t="shared" si="73"/>
        <v>152316.35999999999</v>
      </c>
      <c r="O51" s="24">
        <f t="shared" si="73"/>
        <v>158649.84</v>
      </c>
      <c r="P51" s="24">
        <f t="shared" si="73"/>
        <v>4898832.58</v>
      </c>
      <c r="Q51" s="24">
        <f t="shared" si="73"/>
        <v>1315675.21</v>
      </c>
      <c r="R51" s="24">
        <f t="shared" si="73"/>
        <v>19055.29</v>
      </c>
      <c r="S51" s="24">
        <f t="shared" si="73"/>
        <v>1992580.6800000002</v>
      </c>
      <c r="T51" s="24">
        <f t="shared" si="73"/>
        <v>60890.81</v>
      </c>
      <c r="U51" s="24">
        <f t="shared" si="73"/>
        <v>180914.02000000002</v>
      </c>
      <c r="V51" s="24">
        <f t="shared" si="73"/>
        <v>29524.1</v>
      </c>
      <c r="W51" s="24">
        <f t="shared" si="73"/>
        <v>8965.65</v>
      </c>
      <c r="X51" s="24">
        <f t="shared" si="73"/>
        <v>34162.86</v>
      </c>
      <c r="Y51" s="24">
        <f t="shared" si="73"/>
        <v>7571.39</v>
      </c>
      <c r="Z51" s="24">
        <f t="shared" si="73"/>
        <v>10629.65</v>
      </c>
      <c r="AA51" s="24">
        <f t="shared" si="73"/>
        <v>32694.260000000002</v>
      </c>
      <c r="AB51" s="24">
        <f t="shared" si="73"/>
        <v>37440.910000000003</v>
      </c>
      <c r="AC51" s="24">
        <f t="shared" si="73"/>
        <v>2081964.7599999998</v>
      </c>
      <c r="AD51" s="24">
        <f t="shared" si="73"/>
        <v>3487098.6399999997</v>
      </c>
      <c r="AE51" s="24">
        <f t="shared" si="73"/>
        <v>75871.97</v>
      </c>
      <c r="AF51" s="24">
        <f t="shared" si="73"/>
        <v>62272.56</v>
      </c>
      <c r="AG51" s="24">
        <f t="shared" si="73"/>
        <v>45070.2</v>
      </c>
      <c r="AH51" s="24">
        <f t="shared" si="73"/>
        <v>25744.2</v>
      </c>
      <c r="AI51" s="24">
        <f t="shared" si="73"/>
        <v>177948.71000000002</v>
      </c>
      <c r="AJ51" s="24">
        <f t="shared" si="73"/>
        <v>67585.429999999993</v>
      </c>
      <c r="AK51" s="24">
        <f t="shared" si="73"/>
        <v>23729.629999999997</v>
      </c>
      <c r="AL51" s="24">
        <f t="shared" si="73"/>
        <v>20059.2</v>
      </c>
      <c r="AM51" s="24">
        <f t="shared" si="73"/>
        <v>38204.9</v>
      </c>
      <c r="AN51" s="24">
        <f t="shared" si="73"/>
        <v>42480.28</v>
      </c>
      <c r="AO51" s="24">
        <f t="shared" si="73"/>
        <v>23844.42</v>
      </c>
      <c r="AP51" s="24">
        <f t="shared" si="73"/>
        <v>36592.01</v>
      </c>
      <c r="AQ51" s="24">
        <f t="shared" si="73"/>
        <v>218742.09000000003</v>
      </c>
      <c r="AR51" s="24">
        <f t="shared" si="73"/>
        <v>6128926.8200000003</v>
      </c>
      <c r="AS51" s="24">
        <f t="shared" si="73"/>
        <v>50594.67</v>
      </c>
      <c r="AT51" s="24">
        <f t="shared" si="73"/>
        <v>4955776.8</v>
      </c>
      <c r="AU51" s="24">
        <f t="shared" si="73"/>
        <v>526741.33000000007</v>
      </c>
      <c r="AV51" s="24">
        <f t="shared" si="73"/>
        <v>253673.01</v>
      </c>
      <c r="AW51" s="24">
        <f t="shared" si="73"/>
        <v>44847.66</v>
      </c>
      <c r="AX51" s="24">
        <f t="shared" si="73"/>
        <v>62326.080000000002</v>
      </c>
      <c r="AY51" s="24">
        <f t="shared" si="73"/>
        <v>24267.43</v>
      </c>
      <c r="AZ51" s="24">
        <f t="shared" si="73"/>
        <v>14747.64</v>
      </c>
      <c r="BA51" s="24">
        <f t="shared" si="73"/>
        <v>94513.44</v>
      </c>
      <c r="BB51" s="24">
        <f t="shared" si="73"/>
        <v>670977.11</v>
      </c>
      <c r="BC51" s="24">
        <f t="shared" si="73"/>
        <v>858536.06</v>
      </c>
      <c r="BD51" s="24">
        <f t="shared" si="73"/>
        <v>860557.3</v>
      </c>
      <c r="BE51" s="24">
        <f t="shared" si="73"/>
        <v>1036959.24</v>
      </c>
      <c r="BF51" s="24">
        <f t="shared" si="73"/>
        <v>78330.649999999994</v>
      </c>
      <c r="BG51" s="24">
        <f t="shared" si="73"/>
        <v>124578.28</v>
      </c>
      <c r="BH51" s="24">
        <f t="shared" si="73"/>
        <v>1788255.97</v>
      </c>
      <c r="BI51" s="24">
        <f t="shared" si="73"/>
        <v>148111.12</v>
      </c>
      <c r="BJ51" s="24">
        <f t="shared" si="73"/>
        <v>90898.39</v>
      </c>
      <c r="BK51" s="24">
        <f t="shared" si="73"/>
        <v>102355.82</v>
      </c>
      <c r="BL51" s="24">
        <f t="shared" si="73"/>
        <v>519266.42000000004</v>
      </c>
      <c r="BM51" s="24">
        <f t="shared" si="73"/>
        <v>981547.78</v>
      </c>
      <c r="BN51" s="24">
        <f t="shared" si="73"/>
        <v>29566.400000000001</v>
      </c>
      <c r="BO51" s="24">
        <f t="shared" si="73"/>
        <v>71640.53</v>
      </c>
      <c r="BP51" s="24">
        <f t="shared" si="73"/>
        <v>160022.64000000001</v>
      </c>
      <c r="BQ51" s="24">
        <f t="shared" ref="BQ51:EB51" si="74">+BQ49-BQ50</f>
        <v>158318.71000000002</v>
      </c>
      <c r="BR51" s="24">
        <f t="shared" si="74"/>
        <v>46119.7</v>
      </c>
      <c r="BS51" s="24">
        <f t="shared" si="74"/>
        <v>379715.48</v>
      </c>
      <c r="BT51" s="24">
        <f t="shared" si="74"/>
        <v>509852.49</v>
      </c>
      <c r="BU51" s="24">
        <f t="shared" si="74"/>
        <v>61069.56</v>
      </c>
      <c r="BV51" s="24">
        <f t="shared" si="74"/>
        <v>55534.54</v>
      </c>
      <c r="BW51" s="24">
        <f t="shared" si="74"/>
        <v>50279.75</v>
      </c>
      <c r="BX51" s="24">
        <f t="shared" si="74"/>
        <v>146396.72999999998</v>
      </c>
      <c r="BY51" s="24">
        <f t="shared" si="74"/>
        <v>116539.63</v>
      </c>
      <c r="BZ51" s="24">
        <f t="shared" si="74"/>
        <v>1760.98</v>
      </c>
      <c r="CA51" s="24">
        <f t="shared" si="74"/>
        <v>61770.559999999998</v>
      </c>
      <c r="CB51" s="24" t="e">
        <f t="shared" si="74"/>
        <v>#DIV/0!</v>
      </c>
      <c r="CC51" s="24">
        <f t="shared" si="74"/>
        <v>4113.17</v>
      </c>
      <c r="CD51" s="24">
        <f t="shared" si="74"/>
        <v>5205558.92</v>
      </c>
      <c r="CE51" s="24">
        <f t="shared" si="74"/>
        <v>21698.16</v>
      </c>
      <c r="CF51" s="24">
        <f t="shared" si="74"/>
        <v>17246.489999999998</v>
      </c>
      <c r="CG51" s="24">
        <f t="shared" si="74"/>
        <v>44527.34</v>
      </c>
      <c r="CH51" s="24">
        <f t="shared" si="74"/>
        <v>32157.83</v>
      </c>
      <c r="CI51" s="24">
        <f t="shared" si="74"/>
        <v>20046.55</v>
      </c>
      <c r="CJ51" s="24">
        <f t="shared" si="74"/>
        <v>13499.380000000001</v>
      </c>
      <c r="CK51" s="24">
        <f t="shared" si="74"/>
        <v>58385.789999999994</v>
      </c>
      <c r="CL51" s="24">
        <f t="shared" si="74"/>
        <v>92317.290000000008</v>
      </c>
      <c r="CM51" s="24">
        <f t="shared" si="74"/>
        <v>362760.51</v>
      </c>
      <c r="CN51" s="24">
        <f t="shared" si="74"/>
        <v>127005.13</v>
      </c>
      <c r="CO51" s="24">
        <f t="shared" si="74"/>
        <v>123787.94</v>
      </c>
      <c r="CP51" s="24">
        <f t="shared" si="74"/>
        <v>2019800.58</v>
      </c>
      <c r="CQ51" s="24">
        <f t="shared" si="74"/>
        <v>1160899.8999999999</v>
      </c>
      <c r="CR51" s="24">
        <f t="shared" si="74"/>
        <v>64806.96</v>
      </c>
      <c r="CS51" s="24">
        <f t="shared" si="74"/>
        <v>39785.040000000001</v>
      </c>
      <c r="CT51" s="24">
        <f t="shared" si="74"/>
        <v>38062.79</v>
      </c>
      <c r="CU51" s="24">
        <f t="shared" si="74"/>
        <v>36337.89</v>
      </c>
      <c r="CV51" s="24">
        <f t="shared" si="74"/>
        <v>17071.46</v>
      </c>
      <c r="CW51" s="24">
        <f t="shared" si="74"/>
        <v>20918.71</v>
      </c>
      <c r="CX51" s="24">
        <f t="shared" si="74"/>
        <v>21564.32</v>
      </c>
      <c r="CY51" s="24">
        <f t="shared" si="74"/>
        <v>34644.75</v>
      </c>
      <c r="CZ51" s="24">
        <f t="shared" si="74"/>
        <v>38061.399999999994</v>
      </c>
      <c r="DA51" s="24">
        <f t="shared" si="74"/>
        <v>29155.23</v>
      </c>
      <c r="DB51" s="24">
        <f t="shared" si="74"/>
        <v>119601.1</v>
      </c>
      <c r="DC51" s="24">
        <f t="shared" si="74"/>
        <v>30405.97</v>
      </c>
      <c r="DD51" s="24">
        <f t="shared" si="74"/>
        <v>33573.78</v>
      </c>
      <c r="DE51" s="24">
        <f t="shared" si="74"/>
        <v>38778.959999999999</v>
      </c>
      <c r="DF51" s="24">
        <f t="shared" si="74"/>
        <v>7841.7999999999993</v>
      </c>
      <c r="DG51" s="24">
        <f t="shared" si="74"/>
        <v>20094.739999999998</v>
      </c>
      <c r="DH51" s="24">
        <f t="shared" si="74"/>
        <v>1763639.31</v>
      </c>
      <c r="DI51" s="24">
        <f t="shared" si="74"/>
        <v>4983.37</v>
      </c>
      <c r="DJ51" s="24">
        <f t="shared" si="74"/>
        <v>171979.33000000002</v>
      </c>
      <c r="DK51" s="24">
        <f t="shared" si="74"/>
        <v>245473.5</v>
      </c>
      <c r="DL51" s="24">
        <f t="shared" si="74"/>
        <v>56236.78</v>
      </c>
      <c r="DM51" s="24">
        <f t="shared" si="74"/>
        <v>34332.97</v>
      </c>
      <c r="DN51" s="24">
        <f t="shared" si="74"/>
        <v>357828.55</v>
      </c>
      <c r="DO51" s="24">
        <f t="shared" si="74"/>
        <v>49031.83</v>
      </c>
      <c r="DP51" s="24">
        <f t="shared" si="74"/>
        <v>105088.01</v>
      </c>
      <c r="DQ51" s="24">
        <f t="shared" si="74"/>
        <v>221374.28</v>
      </c>
      <c r="DR51" s="24">
        <f t="shared" si="74"/>
        <v>22277.15</v>
      </c>
      <c r="DS51" s="24" t="e">
        <f t="shared" si="74"/>
        <v>#DIV/0!</v>
      </c>
      <c r="DT51" s="24">
        <f t="shared" si="74"/>
        <v>51794.31</v>
      </c>
      <c r="DU51" s="24">
        <f t="shared" si="74"/>
        <v>42698.14</v>
      </c>
      <c r="DV51" s="24">
        <f t="shared" si="74"/>
        <v>7068.9699999999993</v>
      </c>
      <c r="DW51" s="24">
        <f t="shared" si="74"/>
        <v>35602.639999999999</v>
      </c>
      <c r="DX51" s="24">
        <f t="shared" si="74"/>
        <v>22220.42</v>
      </c>
      <c r="DY51" s="24">
        <f t="shared" si="74"/>
        <v>13605.11</v>
      </c>
      <c r="DZ51" s="24">
        <f t="shared" si="74"/>
        <v>7770.74</v>
      </c>
      <c r="EA51" s="24">
        <f t="shared" si="74"/>
        <v>52991.789999999994</v>
      </c>
      <c r="EB51" s="24">
        <f t="shared" si="74"/>
        <v>147450.71000000002</v>
      </c>
      <c r="EC51" s="24">
        <f t="shared" ref="EC51:GA51" si="75">+EC49-EC50</f>
        <v>55160</v>
      </c>
      <c r="ED51" s="24">
        <f t="shared" si="75"/>
        <v>54444.7</v>
      </c>
      <c r="EE51" s="24">
        <f t="shared" si="75"/>
        <v>33877.86</v>
      </c>
      <c r="EF51" s="24">
        <f t="shared" si="75"/>
        <v>205530.56</v>
      </c>
      <c r="EG51" s="24">
        <f t="shared" si="75"/>
        <v>12507.220000000001</v>
      </c>
      <c r="EH51" s="24">
        <f t="shared" si="75"/>
        <v>46409.24</v>
      </c>
      <c r="EI51" s="24">
        <f t="shared" si="75"/>
        <v>35868.29</v>
      </c>
      <c r="EJ51" s="24">
        <f t="shared" si="75"/>
        <v>14889.7</v>
      </c>
      <c r="EK51" s="24">
        <f t="shared" si="75"/>
        <v>497722.31999999995</v>
      </c>
      <c r="EL51" s="24">
        <f t="shared" si="75"/>
        <v>617245.07000000007</v>
      </c>
      <c r="EM51" s="24">
        <f t="shared" si="75"/>
        <v>53914.85</v>
      </c>
      <c r="EN51" s="24">
        <f t="shared" si="75"/>
        <v>50967.85</v>
      </c>
      <c r="EO51" s="24">
        <f t="shared" si="75"/>
        <v>32335.46</v>
      </c>
      <c r="EP51" s="24">
        <f t="shared" si="75"/>
        <v>44724.63</v>
      </c>
      <c r="EQ51" s="24">
        <f t="shared" si="75"/>
        <v>28912.38</v>
      </c>
      <c r="ER51" s="24">
        <f t="shared" si="75"/>
        <v>38898.79</v>
      </c>
      <c r="ES51" s="24">
        <f t="shared" si="75"/>
        <v>200045.14</v>
      </c>
      <c r="ET51" s="24">
        <f t="shared" si="75"/>
        <v>86631.88</v>
      </c>
      <c r="EU51" s="24">
        <f t="shared" si="75"/>
        <v>26244.510000000002</v>
      </c>
      <c r="EV51" s="24">
        <f t="shared" si="75"/>
        <v>42564.380000000005</v>
      </c>
      <c r="EW51" s="24">
        <f t="shared" si="75"/>
        <v>37238.18</v>
      </c>
      <c r="EX51" s="24">
        <f t="shared" si="75"/>
        <v>0</v>
      </c>
      <c r="EY51" s="24">
        <f t="shared" si="75"/>
        <v>40988.699999999997</v>
      </c>
      <c r="EZ51" s="24">
        <f t="shared" si="75"/>
        <v>20879.43</v>
      </c>
      <c r="FA51" s="24">
        <f t="shared" si="75"/>
        <v>11279.67</v>
      </c>
      <c r="FB51" s="24">
        <f t="shared" si="75"/>
        <v>18147.68</v>
      </c>
      <c r="FC51" s="24">
        <f t="shared" si="75"/>
        <v>255066.8</v>
      </c>
      <c r="FD51" s="24">
        <f t="shared" si="75"/>
        <v>89541.13</v>
      </c>
      <c r="FE51" s="24">
        <f t="shared" si="75"/>
        <v>226345.25</v>
      </c>
      <c r="FF51" s="24">
        <f t="shared" si="75"/>
        <v>64014.96</v>
      </c>
      <c r="FG51" s="24">
        <f t="shared" si="75"/>
        <v>33955.509999999995</v>
      </c>
      <c r="FH51" s="24">
        <f t="shared" si="75"/>
        <v>34634.479999999996</v>
      </c>
      <c r="FI51" s="24">
        <f t="shared" si="75"/>
        <v>21180.03</v>
      </c>
      <c r="FJ51" s="24">
        <f t="shared" si="75"/>
        <v>29317.870000000003</v>
      </c>
      <c r="FK51" s="24">
        <f t="shared" si="75"/>
        <v>116607.16</v>
      </c>
      <c r="FL51" s="24">
        <f t="shared" si="75"/>
        <v>125379.81</v>
      </c>
      <c r="FM51" s="24">
        <f t="shared" si="75"/>
        <v>242350.46</v>
      </c>
      <c r="FN51" s="24">
        <f t="shared" si="75"/>
        <v>395316.38</v>
      </c>
      <c r="FO51" s="24">
        <f t="shared" si="75"/>
        <v>184130.53</v>
      </c>
      <c r="FP51" s="24">
        <f t="shared" si="75"/>
        <v>1075734.6199999999</v>
      </c>
      <c r="FQ51" s="24">
        <f t="shared" si="75"/>
        <v>134696.56</v>
      </c>
      <c r="FR51" s="24">
        <f t="shared" si="75"/>
        <v>250250.17</v>
      </c>
      <c r="FS51" s="24">
        <f t="shared" si="75"/>
        <v>146271.70000000001</v>
      </c>
      <c r="FT51" s="24">
        <f t="shared" si="75"/>
        <v>27861.98</v>
      </c>
      <c r="FU51" s="24">
        <f t="shared" si="75"/>
        <v>34810.04</v>
      </c>
      <c r="FV51" s="24">
        <f t="shared" si="75"/>
        <v>37057.160000000003</v>
      </c>
      <c r="FW51" s="24">
        <f t="shared" si="75"/>
        <v>40421.660000000003</v>
      </c>
      <c r="FX51" s="24">
        <f t="shared" si="75"/>
        <v>106248.95000000001</v>
      </c>
      <c r="FY51" s="24">
        <f t="shared" si="75"/>
        <v>52500.83</v>
      </c>
      <c r="FZ51" s="24">
        <f t="shared" si="75"/>
        <v>16793.440000000002</v>
      </c>
      <c r="GA51" s="24">
        <f t="shared" si="75"/>
        <v>391273.79000000004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 t="e">
        <f>SUM(E51:GG51)</f>
        <v>#DIV/0!</v>
      </c>
      <c r="GI51" s="4" t="e">
        <f>GH51+GH50</f>
        <v>#DIV/0!</v>
      </c>
      <c r="GJ51" t="s">
        <v>582</v>
      </c>
    </row>
    <row r="52" spans="1:256" ht="30" customHeight="1">
      <c r="A52"/>
      <c r="B52" s="83" t="s">
        <v>583</v>
      </c>
      <c r="C52"/>
      <c r="D52"/>
      <c r="E52"/>
      <c r="P52" s="4"/>
      <c r="AF52" s="4"/>
      <c r="DJ52" s="4"/>
      <c r="DK52" s="3"/>
      <c r="GH52" s="4" t="e">
        <f>GH51+GH50</f>
        <v>#DIV/0!</v>
      </c>
      <c r="GI52" s="3"/>
    </row>
    <row r="53" spans="1:256" ht="21" customHeight="1">
      <c r="B53" t="s">
        <v>584</v>
      </c>
      <c r="E53" s="24">
        <f>IFERROR(+E27/E32,0)</f>
        <v>11.247004413512137</v>
      </c>
      <c r="F53" s="24">
        <f t="shared" ref="F53:BQ53" si="77">IFERROR(+F27/F32,0)</f>
        <v>11.028095284774796</v>
      </c>
      <c r="G53" s="24">
        <f t="shared" si="77"/>
        <v>22.79351368512064</v>
      </c>
      <c r="H53" s="24">
        <f t="shared" si="77"/>
        <v>9.5600033038623256</v>
      </c>
      <c r="I53" s="24">
        <f t="shared" si="77"/>
        <v>3.1858526927850628</v>
      </c>
      <c r="J53" s="24">
        <f t="shared" si="77"/>
        <v>4.2107006397272047</v>
      </c>
      <c r="K53" s="24">
        <f t="shared" si="77"/>
        <v>18.100061952210851</v>
      </c>
      <c r="L53" s="24">
        <f t="shared" si="77"/>
        <v>5.3643200709816012</v>
      </c>
      <c r="M53" s="24">
        <f t="shared" si="77"/>
        <v>7.594151724137931</v>
      </c>
      <c r="N53" s="24">
        <f t="shared" si="77"/>
        <v>13.431597616627807</v>
      </c>
      <c r="O53" s="24">
        <f t="shared" si="77"/>
        <v>16.110866501266326</v>
      </c>
      <c r="P53" s="24">
        <f t="shared" si="77"/>
        <v>12.692418143981126</v>
      </c>
      <c r="Q53" s="24">
        <f t="shared" si="77"/>
        <v>12.31665409753645</v>
      </c>
      <c r="R53" s="24">
        <f t="shared" si="77"/>
        <v>2.0667197091602598</v>
      </c>
      <c r="S53" s="24">
        <f t="shared" si="77"/>
        <v>29.108269281843615</v>
      </c>
      <c r="T53" s="24">
        <f t="shared" si="77"/>
        <v>2.8829804195804196</v>
      </c>
      <c r="U53" s="24">
        <f t="shared" si="77"/>
        <v>5.1320474386494057</v>
      </c>
      <c r="V53" s="24">
        <f t="shared" si="77"/>
        <v>1.3038130365569391</v>
      </c>
      <c r="W53" s="24">
        <f t="shared" si="77"/>
        <v>1.4792448523698525</v>
      </c>
      <c r="X53" s="24">
        <f t="shared" si="77"/>
        <v>1.8874446414182111</v>
      </c>
      <c r="Y53" s="24">
        <f t="shared" si="77"/>
        <v>1.9094779686333083</v>
      </c>
      <c r="Z53" s="24">
        <f t="shared" si="77"/>
        <v>1.5458311287477953</v>
      </c>
      <c r="AA53" s="24">
        <f t="shared" si="77"/>
        <v>2.3399775414886217</v>
      </c>
      <c r="AB53" s="24">
        <f t="shared" si="77"/>
        <v>2.4607090362947752</v>
      </c>
      <c r="AC53" s="24">
        <f t="shared" si="77"/>
        <v>8.0174471058273244</v>
      </c>
      <c r="AD53" s="24">
        <f t="shared" si="77"/>
        <v>12.709762922793479</v>
      </c>
      <c r="AE53" s="24">
        <f t="shared" si="77"/>
        <v>5.0321427280939472</v>
      </c>
      <c r="AF53" s="24">
        <f t="shared" si="77"/>
        <v>6.2341979822288032</v>
      </c>
      <c r="AG53" s="24">
        <f t="shared" si="77"/>
        <v>2.4270294117647055</v>
      </c>
      <c r="AH53" s="24">
        <f t="shared" si="77"/>
        <v>1.2703478436490181</v>
      </c>
      <c r="AI53" s="24">
        <f t="shared" si="77"/>
        <v>3.1242657047485731</v>
      </c>
      <c r="AJ53" s="24">
        <f t="shared" si="77"/>
        <v>3.5595738910999235</v>
      </c>
      <c r="AK53" s="24">
        <f t="shared" si="77"/>
        <v>6.7102105438586745</v>
      </c>
      <c r="AL53" s="24">
        <f t="shared" si="77"/>
        <v>5.7312696705536057</v>
      </c>
      <c r="AM53" s="24">
        <f t="shared" si="77"/>
        <v>1.8143856112972832</v>
      </c>
      <c r="AN53" s="24">
        <f t="shared" si="77"/>
        <v>4.0163970623996885</v>
      </c>
      <c r="AO53" s="24">
        <f t="shared" si="77"/>
        <v>3.139283112900134</v>
      </c>
      <c r="AP53" s="24">
        <f t="shared" si="77"/>
        <v>3.0166590449210848</v>
      </c>
      <c r="AQ53" s="24">
        <f t="shared" si="77"/>
        <v>2.7394513170154369</v>
      </c>
      <c r="AR53" s="24">
        <f t="shared" si="77"/>
        <v>16.101548441299403</v>
      </c>
      <c r="AS53" s="24">
        <f t="shared" si="77"/>
        <v>2.696628760004335</v>
      </c>
      <c r="AT53" s="24">
        <f t="shared" si="77"/>
        <v>26.95378827606616</v>
      </c>
      <c r="AU53" s="24">
        <f t="shared" si="77"/>
        <v>5.9586198455385464</v>
      </c>
      <c r="AV53" s="24">
        <f t="shared" si="77"/>
        <v>3.9830077178686016</v>
      </c>
      <c r="AW53" s="24">
        <f t="shared" si="77"/>
        <v>0.33366902639139834</v>
      </c>
      <c r="AX53" s="24">
        <f t="shared" si="77"/>
        <v>3.0930158990492376</v>
      </c>
      <c r="AY53" s="24">
        <f t="shared" si="77"/>
        <v>4.9095092024539877</v>
      </c>
      <c r="AZ53" s="24">
        <f t="shared" si="77"/>
        <v>3.4351124637681161</v>
      </c>
      <c r="BA53" s="24">
        <f t="shared" si="77"/>
        <v>4.1084503920593747</v>
      </c>
      <c r="BB53" s="24">
        <f t="shared" si="77"/>
        <v>13.315693739884205</v>
      </c>
      <c r="BC53" s="24">
        <f t="shared" si="77"/>
        <v>6.4343793000586977</v>
      </c>
      <c r="BD53" s="24">
        <f t="shared" si="77"/>
        <v>8.3858548432660918</v>
      </c>
      <c r="BE53" s="24">
        <f t="shared" si="77"/>
        <v>4.757023565316409</v>
      </c>
      <c r="BF53" s="24">
        <f t="shared" si="77"/>
        <v>4.7887551791729752</v>
      </c>
      <c r="BG53" s="24">
        <f t="shared" si="77"/>
        <v>5.0732328628522279</v>
      </c>
      <c r="BH53" s="24">
        <f t="shared" si="77"/>
        <v>5.7980141906055991</v>
      </c>
      <c r="BI53" s="24">
        <f t="shared" si="77"/>
        <v>3.0165778806604804</v>
      </c>
      <c r="BJ53" s="24">
        <f t="shared" si="77"/>
        <v>4.5232528746555163</v>
      </c>
      <c r="BK53" s="24">
        <f t="shared" si="77"/>
        <v>1.612787763379933</v>
      </c>
      <c r="BL53" s="24">
        <f t="shared" si="77"/>
        <v>5.7001062701620384</v>
      </c>
      <c r="BM53" s="24">
        <f t="shared" si="77"/>
        <v>8.1264242542326794</v>
      </c>
      <c r="BN53" s="24">
        <f t="shared" si="77"/>
        <v>3.7142783976586791</v>
      </c>
      <c r="BO53" s="24">
        <f t="shared" si="77"/>
        <v>1.7447492885457661</v>
      </c>
      <c r="BP53" s="24">
        <f t="shared" si="77"/>
        <v>3.5040165455474814</v>
      </c>
      <c r="BQ53" s="24">
        <f t="shared" si="77"/>
        <v>3.4680656920894615</v>
      </c>
      <c r="BR53" s="24">
        <f t="shared" ref="BR53:EC53" si="78">IFERROR(+BR27/BR32,0)</f>
        <v>4.5010039105547772</v>
      </c>
      <c r="BS53" s="24">
        <f t="shared" si="78"/>
        <v>6.7349468944485338</v>
      </c>
      <c r="BT53" s="24">
        <f t="shared" si="78"/>
        <v>8.5346647712707693</v>
      </c>
      <c r="BU53" s="24">
        <f t="shared" si="78"/>
        <v>6.7715309589203221</v>
      </c>
      <c r="BV53" s="24">
        <f t="shared" si="78"/>
        <v>4.2398763961571504</v>
      </c>
      <c r="BW53" s="24">
        <f t="shared" si="78"/>
        <v>7.0389337533980711</v>
      </c>
      <c r="BX53" s="24">
        <f t="shared" si="78"/>
        <v>4.826244105097687</v>
      </c>
      <c r="BY53" s="24">
        <f t="shared" si="78"/>
        <v>3.4682575992395592</v>
      </c>
      <c r="BZ53" s="24">
        <f t="shared" si="78"/>
        <v>0.59257425742574255</v>
      </c>
      <c r="CA53" s="24">
        <f t="shared" si="78"/>
        <v>2.8372220740208074</v>
      </c>
      <c r="CB53" s="24">
        <f t="shared" si="78"/>
        <v>0</v>
      </c>
      <c r="CC53" s="24">
        <f t="shared" si="78"/>
        <v>0.31275615953908847</v>
      </c>
      <c r="CD53" s="24">
        <f t="shared" si="78"/>
        <v>8.9994970193388699</v>
      </c>
      <c r="CE53" s="24">
        <f t="shared" si="78"/>
        <v>0.81735772113943028</v>
      </c>
      <c r="CF53" s="24">
        <f t="shared" si="78"/>
        <v>8.2864078947368416</v>
      </c>
      <c r="CG53" s="24">
        <f t="shared" si="78"/>
        <v>3.5587898798476116</v>
      </c>
      <c r="CH53" s="24">
        <f t="shared" si="78"/>
        <v>1.3108397985178324</v>
      </c>
      <c r="CI53" s="24">
        <f t="shared" si="78"/>
        <v>3.1639552370064199</v>
      </c>
      <c r="CJ53" s="24">
        <f t="shared" si="78"/>
        <v>0.97543010469826907</v>
      </c>
      <c r="CK53" s="24">
        <f t="shared" si="78"/>
        <v>3.1150210616155496</v>
      </c>
      <c r="CL53" s="24">
        <f t="shared" si="78"/>
        <v>6.9626771526517439</v>
      </c>
      <c r="CM53" s="24">
        <f t="shared" si="78"/>
        <v>4.6431534829770458</v>
      </c>
      <c r="CN53" s="24">
        <f t="shared" si="78"/>
        <v>7.3273262585559724</v>
      </c>
      <c r="CO53" s="24">
        <f t="shared" si="78"/>
        <v>6.2441571938343818</v>
      </c>
      <c r="CP53" s="24">
        <f t="shared" si="78"/>
        <v>22.498704277415946</v>
      </c>
      <c r="CQ53" s="24">
        <f t="shared" si="78"/>
        <v>7.677784948889685</v>
      </c>
      <c r="CR53" s="24">
        <f t="shared" si="78"/>
        <v>4.1072804417810058</v>
      </c>
      <c r="CS53" s="24">
        <f t="shared" si="78"/>
        <v>13.575494791666667</v>
      </c>
      <c r="CT53" s="24">
        <f t="shared" si="78"/>
        <v>4.0899651716959191</v>
      </c>
      <c r="CU53" s="24">
        <f t="shared" si="78"/>
        <v>6.0638260869565217</v>
      </c>
      <c r="CV53" s="24">
        <f t="shared" si="78"/>
        <v>4.1344173160173163</v>
      </c>
      <c r="CW53" s="24">
        <f t="shared" si="78"/>
        <v>0.7624516819426822</v>
      </c>
      <c r="CX53" s="24">
        <f t="shared" si="78"/>
        <v>0.94136474772171597</v>
      </c>
      <c r="CY53" s="24">
        <f t="shared" si="78"/>
        <v>1.4183944704049845</v>
      </c>
      <c r="CZ53" s="24">
        <f t="shared" si="78"/>
        <v>2.774934167411379</v>
      </c>
      <c r="DA53" s="24">
        <f t="shared" si="78"/>
        <v>1.0655485611510791</v>
      </c>
      <c r="DB53" s="24">
        <f t="shared" si="78"/>
        <v>4.6118077035204106</v>
      </c>
      <c r="DC53" s="24">
        <f t="shared" si="78"/>
        <v>2.6988980373163587</v>
      </c>
      <c r="DD53" s="24">
        <f t="shared" si="78"/>
        <v>2.1292925205815378</v>
      </c>
      <c r="DE53" s="24">
        <f t="shared" si="78"/>
        <v>1.3385359592734805</v>
      </c>
      <c r="DF53" s="24">
        <f t="shared" si="78"/>
        <v>3.576733193277311</v>
      </c>
      <c r="DG53" s="24">
        <f t="shared" si="78"/>
        <v>5.3602006303794401</v>
      </c>
      <c r="DH53" s="24">
        <f t="shared" si="78"/>
        <v>3.7122527523009881</v>
      </c>
      <c r="DI53" s="24">
        <f t="shared" si="78"/>
        <v>0.35156195233087972</v>
      </c>
      <c r="DJ53" s="24">
        <f t="shared" si="78"/>
        <v>2.8477353312037659</v>
      </c>
      <c r="DK53" s="24">
        <f t="shared" si="78"/>
        <v>3.5371645955087936</v>
      </c>
      <c r="DL53" s="24">
        <f t="shared" si="78"/>
        <v>3.4149932959874199</v>
      </c>
      <c r="DM53" s="24">
        <f t="shared" si="78"/>
        <v>4.6788195513893536</v>
      </c>
      <c r="DN53" s="24">
        <f t="shared" si="78"/>
        <v>4.0640079001943912</v>
      </c>
      <c r="DO53" s="24">
        <f t="shared" si="78"/>
        <v>3.6896655929620392</v>
      </c>
      <c r="DP53" s="24">
        <f t="shared" si="78"/>
        <v>7.6028259523576764</v>
      </c>
      <c r="DQ53" s="24">
        <f t="shared" si="78"/>
        <v>4.0043573750604118</v>
      </c>
      <c r="DR53" s="24">
        <f t="shared" si="78"/>
        <v>4.2172292158968849</v>
      </c>
      <c r="DS53" s="24">
        <f t="shared" si="78"/>
        <v>0</v>
      </c>
      <c r="DT53" s="24">
        <f t="shared" si="78"/>
        <v>4.8163505317595314</v>
      </c>
      <c r="DU53" s="24">
        <f t="shared" si="78"/>
        <v>8.1208722222222232</v>
      </c>
      <c r="DV53" s="24">
        <f t="shared" si="78"/>
        <v>3.1326744704570793</v>
      </c>
      <c r="DW53" s="24">
        <f t="shared" si="78"/>
        <v>1.5913174880936356</v>
      </c>
      <c r="DX53" s="24">
        <f t="shared" si="78"/>
        <v>5.9236124031007753</v>
      </c>
      <c r="DY53" s="24">
        <f t="shared" si="78"/>
        <v>3.1388094519625818</v>
      </c>
      <c r="DZ53" s="24">
        <f t="shared" si="78"/>
        <v>3.2692966793685359</v>
      </c>
      <c r="EA53" s="24">
        <f t="shared" si="78"/>
        <v>2.2570143180638769</v>
      </c>
      <c r="EB53" s="24">
        <f t="shared" si="78"/>
        <v>4.7407090078995582</v>
      </c>
      <c r="EC53" s="24">
        <f t="shared" si="78"/>
        <v>3.1393868564707299</v>
      </c>
      <c r="ED53" s="24">
        <f t="shared" ref="ED53:GA53" si="79">IFERROR(+ED27/ED32,0)</f>
        <v>3.1314106756910478</v>
      </c>
      <c r="EE53" s="24">
        <f t="shared" si="79"/>
        <v>1.9453649635036496</v>
      </c>
      <c r="EF53" s="24">
        <f t="shared" si="79"/>
        <v>14.640665662325114</v>
      </c>
      <c r="EG53" s="24">
        <f t="shared" si="79"/>
        <v>2.3052759259259257</v>
      </c>
      <c r="EH53" s="24">
        <f t="shared" si="79"/>
        <v>4.4723902900960821</v>
      </c>
      <c r="EI53" s="24">
        <f t="shared" si="79"/>
        <v>7.3058002758620688</v>
      </c>
      <c r="EJ53" s="24">
        <f t="shared" si="79"/>
        <v>5.9880303030303033</v>
      </c>
      <c r="EK53" s="24">
        <f t="shared" si="79"/>
        <v>8.0630052581594125</v>
      </c>
      <c r="EL53" s="24">
        <f t="shared" si="79"/>
        <v>2.7627731104321738</v>
      </c>
      <c r="EM53" s="24">
        <f t="shared" si="79"/>
        <v>2.7511636772784436</v>
      </c>
      <c r="EN53" s="24">
        <f t="shared" si="79"/>
        <v>3.4336180997585597</v>
      </c>
      <c r="EO53" s="24">
        <f t="shared" si="79"/>
        <v>4.8482697014194809</v>
      </c>
      <c r="EP53" s="24">
        <f t="shared" si="79"/>
        <v>4.7190618032329992</v>
      </c>
      <c r="EQ53" s="24">
        <f t="shared" si="79"/>
        <v>4.5484941724941725</v>
      </c>
      <c r="ER53" s="24">
        <f t="shared" si="79"/>
        <v>5.448254261455701</v>
      </c>
      <c r="ES53" s="24">
        <f t="shared" si="79"/>
        <v>7.5338738440092472</v>
      </c>
      <c r="ET53" s="24">
        <f t="shared" si="79"/>
        <v>5.2800912004662006</v>
      </c>
      <c r="EU53" s="24">
        <f t="shared" si="79"/>
        <v>2.6705156827489764</v>
      </c>
      <c r="EV53" s="24">
        <f t="shared" si="79"/>
        <v>8.5455076556501783</v>
      </c>
      <c r="EW53" s="24">
        <f t="shared" si="79"/>
        <v>12.311855870445346</v>
      </c>
      <c r="EX53" s="24">
        <f t="shared" si="79"/>
        <v>0</v>
      </c>
      <c r="EY53" s="24">
        <f t="shared" si="79"/>
        <v>6.7070272633940453</v>
      </c>
      <c r="EZ53" s="24">
        <f t="shared" si="79"/>
        <v>4.5224223856209145</v>
      </c>
      <c r="FA53" s="24">
        <f t="shared" si="79"/>
        <v>2.0565589879376289</v>
      </c>
      <c r="FB53" s="24">
        <f t="shared" si="79"/>
        <v>2.173472077922078</v>
      </c>
      <c r="FC53" s="24">
        <f t="shared" si="79"/>
        <v>11.03452695518253</v>
      </c>
      <c r="FD53" s="24">
        <f t="shared" si="79"/>
        <v>5.7012872562247026</v>
      </c>
      <c r="FE53" s="24">
        <f t="shared" si="79"/>
        <v>3.9046614857161277</v>
      </c>
      <c r="FF53" s="24">
        <f t="shared" si="79"/>
        <v>2.5146070767883981</v>
      </c>
      <c r="FG53" s="24">
        <f t="shared" si="79"/>
        <v>1.5159482491478153</v>
      </c>
      <c r="FH53" s="24">
        <f t="shared" si="79"/>
        <v>2.9620424962260392</v>
      </c>
      <c r="FI53" s="24">
        <f t="shared" si="79"/>
        <v>1.5201573235728503</v>
      </c>
      <c r="FJ53" s="24">
        <f t="shared" si="79"/>
        <v>1.4015950841065206</v>
      </c>
      <c r="FK53" s="24">
        <f t="shared" si="79"/>
        <v>4.4824782229965159</v>
      </c>
      <c r="FL53" s="24">
        <f t="shared" si="79"/>
        <v>4.2470149290683565</v>
      </c>
      <c r="FM53" s="24">
        <f t="shared" si="79"/>
        <v>3.6729164707012778</v>
      </c>
      <c r="FN53" s="24">
        <f t="shared" si="79"/>
        <v>4.9894781816322169</v>
      </c>
      <c r="FO53" s="24">
        <f t="shared" si="79"/>
        <v>8.2697615766541706</v>
      </c>
      <c r="FP53" s="24">
        <f t="shared" si="79"/>
        <v>10.165467170990215</v>
      </c>
      <c r="FQ53" s="24">
        <f t="shared" si="79"/>
        <v>7.6977036844836535</v>
      </c>
      <c r="FR53" s="24">
        <f t="shared" si="79"/>
        <v>4.5935534284969863</v>
      </c>
      <c r="FS53" s="24">
        <f t="shared" si="79"/>
        <v>3.0375372960619589</v>
      </c>
      <c r="FT53" s="24">
        <f t="shared" si="79"/>
        <v>2.0198823874181886</v>
      </c>
      <c r="FU53" s="24">
        <f t="shared" si="79"/>
        <v>1.9770508766887038</v>
      </c>
      <c r="FV53" s="24">
        <f t="shared" si="79"/>
        <v>3.5940425838008925</v>
      </c>
      <c r="FW53" s="24">
        <f t="shared" si="79"/>
        <v>2.6229209337828383</v>
      </c>
      <c r="FX53" s="24">
        <f t="shared" si="79"/>
        <v>2.5849141906560305</v>
      </c>
      <c r="FY53" s="24">
        <f t="shared" si="79"/>
        <v>2.171932251021925</v>
      </c>
      <c r="FZ53" s="24">
        <f t="shared" si="79"/>
        <v>1.5124661430119177</v>
      </c>
      <c r="GA53" s="24">
        <f t="shared" si="79"/>
        <v>6.9336657853030834</v>
      </c>
      <c r="GB53" s="24">
        <f>IFERROR(+GB27/GB32,0)</f>
        <v>0</v>
      </c>
      <c r="GC53" s="24"/>
      <c r="GD53" s="24"/>
      <c r="GE53" s="24"/>
      <c r="GF53" s="24"/>
      <c r="GG53" s="24"/>
      <c r="GH53" s="24">
        <f>+GH27/GH32</f>
        <v>7.8422416176646248</v>
      </c>
      <c r="GI53" s="3"/>
    </row>
    <row r="54" spans="1:256" ht="12.75" customHeight="1">
      <c r="A54"/>
      <c r="B54" t="s">
        <v>585</v>
      </c>
      <c r="C54"/>
      <c r="D54"/>
      <c r="E54" s="4">
        <f t="shared" ref="E54:BP54" si="80">SUM($E$53:$FZ$53)/178</f>
        <v>5.210834306445415</v>
      </c>
      <c r="F54" s="4">
        <f t="shared" si="80"/>
        <v>5.210834306445415</v>
      </c>
      <c r="G54" s="4">
        <f t="shared" si="80"/>
        <v>5.210834306445415</v>
      </c>
      <c r="H54" s="4">
        <f t="shared" si="80"/>
        <v>5.210834306445415</v>
      </c>
      <c r="I54" s="4">
        <f t="shared" si="80"/>
        <v>5.210834306445415</v>
      </c>
      <c r="J54" s="4">
        <f t="shared" si="80"/>
        <v>5.210834306445415</v>
      </c>
      <c r="K54" s="4">
        <f t="shared" si="80"/>
        <v>5.210834306445415</v>
      </c>
      <c r="L54" s="4">
        <f t="shared" si="80"/>
        <v>5.210834306445415</v>
      </c>
      <c r="M54" s="4">
        <f t="shared" si="80"/>
        <v>5.210834306445415</v>
      </c>
      <c r="N54" s="4">
        <f t="shared" si="80"/>
        <v>5.210834306445415</v>
      </c>
      <c r="O54" s="4">
        <f t="shared" si="80"/>
        <v>5.210834306445415</v>
      </c>
      <c r="P54" s="4">
        <f t="shared" si="80"/>
        <v>5.210834306445415</v>
      </c>
      <c r="Q54" s="4">
        <f t="shared" si="80"/>
        <v>5.210834306445415</v>
      </c>
      <c r="R54" s="4">
        <f t="shared" si="80"/>
        <v>5.210834306445415</v>
      </c>
      <c r="S54" s="4">
        <f t="shared" si="80"/>
        <v>5.210834306445415</v>
      </c>
      <c r="T54" s="4">
        <f t="shared" si="80"/>
        <v>5.210834306445415</v>
      </c>
      <c r="U54" s="4">
        <f t="shared" si="80"/>
        <v>5.210834306445415</v>
      </c>
      <c r="V54" s="4">
        <f t="shared" si="80"/>
        <v>5.210834306445415</v>
      </c>
      <c r="W54" s="4">
        <f t="shared" si="80"/>
        <v>5.210834306445415</v>
      </c>
      <c r="X54" s="4">
        <f t="shared" si="80"/>
        <v>5.210834306445415</v>
      </c>
      <c r="Y54" s="4">
        <f t="shared" si="80"/>
        <v>5.210834306445415</v>
      </c>
      <c r="Z54" s="4">
        <f t="shared" si="80"/>
        <v>5.210834306445415</v>
      </c>
      <c r="AA54" s="4">
        <f t="shared" si="80"/>
        <v>5.210834306445415</v>
      </c>
      <c r="AB54" s="4">
        <f t="shared" si="80"/>
        <v>5.210834306445415</v>
      </c>
      <c r="AC54" s="4">
        <f t="shared" si="80"/>
        <v>5.210834306445415</v>
      </c>
      <c r="AD54" s="4">
        <f t="shared" si="80"/>
        <v>5.210834306445415</v>
      </c>
      <c r="AE54" s="4">
        <f t="shared" si="80"/>
        <v>5.210834306445415</v>
      </c>
      <c r="AF54" s="4">
        <f t="shared" si="80"/>
        <v>5.210834306445415</v>
      </c>
      <c r="AG54" s="4">
        <f t="shared" si="80"/>
        <v>5.210834306445415</v>
      </c>
      <c r="AH54" s="4">
        <f t="shared" si="80"/>
        <v>5.210834306445415</v>
      </c>
      <c r="AI54" s="4">
        <f t="shared" si="80"/>
        <v>5.210834306445415</v>
      </c>
      <c r="AJ54" s="4">
        <f t="shared" si="80"/>
        <v>5.210834306445415</v>
      </c>
      <c r="AK54" s="4">
        <f t="shared" si="80"/>
        <v>5.210834306445415</v>
      </c>
      <c r="AL54" s="4">
        <f t="shared" si="80"/>
        <v>5.210834306445415</v>
      </c>
      <c r="AM54" s="4">
        <f t="shared" si="80"/>
        <v>5.210834306445415</v>
      </c>
      <c r="AN54" s="4">
        <f t="shared" si="80"/>
        <v>5.210834306445415</v>
      </c>
      <c r="AO54" s="4">
        <f t="shared" si="80"/>
        <v>5.210834306445415</v>
      </c>
      <c r="AP54" s="4">
        <f t="shared" si="80"/>
        <v>5.210834306445415</v>
      </c>
      <c r="AQ54" s="4">
        <f t="shared" si="80"/>
        <v>5.210834306445415</v>
      </c>
      <c r="AR54" s="4">
        <f t="shared" si="80"/>
        <v>5.210834306445415</v>
      </c>
      <c r="AS54" s="4">
        <f t="shared" si="80"/>
        <v>5.210834306445415</v>
      </c>
      <c r="AT54" s="4">
        <f t="shared" si="80"/>
        <v>5.210834306445415</v>
      </c>
      <c r="AU54" s="4">
        <f t="shared" si="80"/>
        <v>5.210834306445415</v>
      </c>
      <c r="AV54" s="4">
        <f t="shared" si="80"/>
        <v>5.210834306445415</v>
      </c>
      <c r="AW54" s="4">
        <f t="shared" si="80"/>
        <v>5.210834306445415</v>
      </c>
      <c r="AX54" s="4">
        <f t="shared" si="80"/>
        <v>5.210834306445415</v>
      </c>
      <c r="AY54" s="4">
        <f t="shared" si="80"/>
        <v>5.210834306445415</v>
      </c>
      <c r="AZ54" s="4">
        <f t="shared" si="80"/>
        <v>5.210834306445415</v>
      </c>
      <c r="BA54" s="4">
        <f t="shared" si="80"/>
        <v>5.210834306445415</v>
      </c>
      <c r="BB54" s="4">
        <f t="shared" si="80"/>
        <v>5.210834306445415</v>
      </c>
      <c r="BC54" s="4">
        <f t="shared" si="80"/>
        <v>5.210834306445415</v>
      </c>
      <c r="BD54" s="4">
        <f t="shared" si="80"/>
        <v>5.210834306445415</v>
      </c>
      <c r="BE54" s="4">
        <f t="shared" si="80"/>
        <v>5.210834306445415</v>
      </c>
      <c r="BF54" s="4">
        <f t="shared" si="80"/>
        <v>5.210834306445415</v>
      </c>
      <c r="BG54" s="4">
        <f t="shared" si="80"/>
        <v>5.210834306445415</v>
      </c>
      <c r="BH54" s="4">
        <f t="shared" si="80"/>
        <v>5.210834306445415</v>
      </c>
      <c r="BI54" s="4">
        <f t="shared" si="80"/>
        <v>5.210834306445415</v>
      </c>
      <c r="BJ54" s="4">
        <f t="shared" si="80"/>
        <v>5.210834306445415</v>
      </c>
      <c r="BK54" s="4">
        <f t="shared" si="80"/>
        <v>5.210834306445415</v>
      </c>
      <c r="BL54" s="4">
        <f t="shared" si="80"/>
        <v>5.210834306445415</v>
      </c>
      <c r="BM54" s="4">
        <f t="shared" si="80"/>
        <v>5.210834306445415</v>
      </c>
      <c r="BN54" s="4">
        <f t="shared" si="80"/>
        <v>5.210834306445415</v>
      </c>
      <c r="BO54" s="4">
        <f t="shared" si="80"/>
        <v>5.210834306445415</v>
      </c>
      <c r="BP54" s="4">
        <f t="shared" si="80"/>
        <v>5.210834306445415</v>
      </c>
      <c r="BQ54" s="4">
        <f t="shared" ref="BQ54:EB54" si="81">SUM($E$53:$FZ$53)/178</f>
        <v>5.210834306445415</v>
      </c>
      <c r="BR54" s="4">
        <f t="shared" si="81"/>
        <v>5.210834306445415</v>
      </c>
      <c r="BS54" s="4">
        <f t="shared" si="81"/>
        <v>5.210834306445415</v>
      </c>
      <c r="BT54" s="4">
        <f t="shared" si="81"/>
        <v>5.210834306445415</v>
      </c>
      <c r="BU54" s="4">
        <f t="shared" si="81"/>
        <v>5.210834306445415</v>
      </c>
      <c r="BV54" s="4">
        <f t="shared" si="81"/>
        <v>5.210834306445415</v>
      </c>
      <c r="BW54" s="4">
        <f t="shared" si="81"/>
        <v>5.210834306445415</v>
      </c>
      <c r="BX54" s="4">
        <f t="shared" si="81"/>
        <v>5.210834306445415</v>
      </c>
      <c r="BY54" s="4">
        <f t="shared" si="81"/>
        <v>5.210834306445415</v>
      </c>
      <c r="BZ54" s="4">
        <f t="shared" si="81"/>
        <v>5.210834306445415</v>
      </c>
      <c r="CA54" s="4">
        <f t="shared" si="81"/>
        <v>5.210834306445415</v>
      </c>
      <c r="CB54" s="4">
        <f t="shared" si="81"/>
        <v>5.210834306445415</v>
      </c>
      <c r="CC54" s="4">
        <f t="shared" si="81"/>
        <v>5.210834306445415</v>
      </c>
      <c r="CD54" s="4">
        <f t="shared" si="81"/>
        <v>5.210834306445415</v>
      </c>
      <c r="CE54" s="4">
        <f t="shared" si="81"/>
        <v>5.210834306445415</v>
      </c>
      <c r="CF54" s="4">
        <f t="shared" si="81"/>
        <v>5.210834306445415</v>
      </c>
      <c r="CG54" s="4">
        <f t="shared" si="81"/>
        <v>5.210834306445415</v>
      </c>
      <c r="CH54" s="4">
        <f t="shared" si="81"/>
        <v>5.210834306445415</v>
      </c>
      <c r="CI54" s="4">
        <f t="shared" si="81"/>
        <v>5.210834306445415</v>
      </c>
      <c r="CJ54" s="4">
        <f t="shared" si="81"/>
        <v>5.210834306445415</v>
      </c>
      <c r="CK54" s="4">
        <f t="shared" si="81"/>
        <v>5.210834306445415</v>
      </c>
      <c r="CL54" s="4">
        <f t="shared" si="81"/>
        <v>5.210834306445415</v>
      </c>
      <c r="CM54" s="4">
        <f t="shared" si="81"/>
        <v>5.210834306445415</v>
      </c>
      <c r="CN54" s="4">
        <f t="shared" si="81"/>
        <v>5.210834306445415</v>
      </c>
      <c r="CO54" s="4">
        <f t="shared" si="81"/>
        <v>5.210834306445415</v>
      </c>
      <c r="CP54" s="4">
        <f t="shared" si="81"/>
        <v>5.210834306445415</v>
      </c>
      <c r="CQ54" s="4">
        <f t="shared" si="81"/>
        <v>5.210834306445415</v>
      </c>
      <c r="CR54" s="4">
        <f t="shared" si="81"/>
        <v>5.210834306445415</v>
      </c>
      <c r="CS54" s="4">
        <f t="shared" si="81"/>
        <v>5.210834306445415</v>
      </c>
      <c r="CT54" s="4">
        <f t="shared" si="81"/>
        <v>5.210834306445415</v>
      </c>
      <c r="CU54" s="4">
        <f t="shared" si="81"/>
        <v>5.210834306445415</v>
      </c>
      <c r="CV54" s="4">
        <f t="shared" si="81"/>
        <v>5.210834306445415</v>
      </c>
      <c r="CW54" s="4">
        <f t="shared" si="81"/>
        <v>5.210834306445415</v>
      </c>
      <c r="CX54" s="4">
        <f t="shared" si="81"/>
        <v>5.210834306445415</v>
      </c>
      <c r="CY54" s="4">
        <f t="shared" si="81"/>
        <v>5.210834306445415</v>
      </c>
      <c r="CZ54" s="4">
        <f t="shared" si="81"/>
        <v>5.210834306445415</v>
      </c>
      <c r="DA54" s="4">
        <f t="shared" si="81"/>
        <v>5.210834306445415</v>
      </c>
      <c r="DB54" s="4">
        <f t="shared" si="81"/>
        <v>5.210834306445415</v>
      </c>
      <c r="DC54" s="4">
        <f t="shared" si="81"/>
        <v>5.210834306445415</v>
      </c>
      <c r="DD54" s="4">
        <f t="shared" si="81"/>
        <v>5.210834306445415</v>
      </c>
      <c r="DE54" s="4">
        <f t="shared" si="81"/>
        <v>5.210834306445415</v>
      </c>
      <c r="DF54" s="4">
        <f t="shared" si="81"/>
        <v>5.210834306445415</v>
      </c>
      <c r="DG54" s="4">
        <f t="shared" si="81"/>
        <v>5.210834306445415</v>
      </c>
      <c r="DH54" s="4">
        <f t="shared" si="81"/>
        <v>5.210834306445415</v>
      </c>
      <c r="DI54" s="4">
        <f t="shared" si="81"/>
        <v>5.210834306445415</v>
      </c>
      <c r="DJ54" s="4">
        <f t="shared" si="81"/>
        <v>5.210834306445415</v>
      </c>
      <c r="DK54" s="4">
        <f t="shared" si="81"/>
        <v>5.210834306445415</v>
      </c>
      <c r="DL54" s="4">
        <f t="shared" si="81"/>
        <v>5.210834306445415</v>
      </c>
      <c r="DM54" s="4">
        <f t="shared" si="81"/>
        <v>5.210834306445415</v>
      </c>
      <c r="DN54" s="4">
        <f t="shared" si="81"/>
        <v>5.210834306445415</v>
      </c>
      <c r="DO54" s="4">
        <f t="shared" si="81"/>
        <v>5.210834306445415</v>
      </c>
      <c r="DP54" s="4">
        <f t="shared" si="81"/>
        <v>5.210834306445415</v>
      </c>
      <c r="DQ54" s="4">
        <f t="shared" si="81"/>
        <v>5.210834306445415</v>
      </c>
      <c r="DR54" s="4">
        <f t="shared" si="81"/>
        <v>5.210834306445415</v>
      </c>
      <c r="DS54" s="4">
        <f t="shared" si="81"/>
        <v>5.210834306445415</v>
      </c>
      <c r="DT54" s="4">
        <f t="shared" si="81"/>
        <v>5.210834306445415</v>
      </c>
      <c r="DU54" s="4">
        <f t="shared" si="81"/>
        <v>5.210834306445415</v>
      </c>
      <c r="DV54" s="4">
        <f t="shared" si="81"/>
        <v>5.210834306445415</v>
      </c>
      <c r="DW54" s="4">
        <f t="shared" si="81"/>
        <v>5.210834306445415</v>
      </c>
      <c r="DX54" s="4">
        <f t="shared" si="81"/>
        <v>5.210834306445415</v>
      </c>
      <c r="DY54" s="4">
        <f t="shared" si="81"/>
        <v>5.210834306445415</v>
      </c>
      <c r="DZ54" s="4">
        <f t="shared" si="81"/>
        <v>5.210834306445415</v>
      </c>
      <c r="EA54" s="4">
        <f t="shared" si="81"/>
        <v>5.210834306445415</v>
      </c>
      <c r="EB54" s="4">
        <f t="shared" si="81"/>
        <v>5.210834306445415</v>
      </c>
      <c r="EC54" s="4">
        <f t="shared" ref="EC54:GB54" si="82">SUM($E$53:$FZ$53)/178</f>
        <v>5.210834306445415</v>
      </c>
      <c r="ED54" s="4">
        <f t="shared" si="82"/>
        <v>5.210834306445415</v>
      </c>
      <c r="EE54" s="4">
        <f t="shared" si="82"/>
        <v>5.210834306445415</v>
      </c>
      <c r="EF54" s="4">
        <f t="shared" si="82"/>
        <v>5.210834306445415</v>
      </c>
      <c r="EG54" s="4">
        <f t="shared" si="82"/>
        <v>5.210834306445415</v>
      </c>
      <c r="EH54" s="4">
        <f t="shared" si="82"/>
        <v>5.210834306445415</v>
      </c>
      <c r="EI54" s="4">
        <f t="shared" si="82"/>
        <v>5.210834306445415</v>
      </c>
      <c r="EJ54" s="4">
        <f t="shared" si="82"/>
        <v>5.210834306445415</v>
      </c>
      <c r="EK54" s="4">
        <f t="shared" si="82"/>
        <v>5.210834306445415</v>
      </c>
      <c r="EL54" s="4">
        <f t="shared" si="82"/>
        <v>5.210834306445415</v>
      </c>
      <c r="EM54" s="4">
        <f t="shared" si="82"/>
        <v>5.210834306445415</v>
      </c>
      <c r="EN54" s="4">
        <f t="shared" si="82"/>
        <v>5.210834306445415</v>
      </c>
      <c r="EO54" s="4">
        <f t="shared" si="82"/>
        <v>5.210834306445415</v>
      </c>
      <c r="EP54" s="4">
        <f t="shared" si="82"/>
        <v>5.210834306445415</v>
      </c>
      <c r="EQ54" s="4">
        <f t="shared" si="82"/>
        <v>5.210834306445415</v>
      </c>
      <c r="ER54" s="4">
        <f t="shared" si="82"/>
        <v>5.210834306445415</v>
      </c>
      <c r="ES54" s="4">
        <f t="shared" si="82"/>
        <v>5.210834306445415</v>
      </c>
      <c r="ET54" s="4">
        <f t="shared" si="82"/>
        <v>5.210834306445415</v>
      </c>
      <c r="EU54" s="4">
        <f t="shared" si="82"/>
        <v>5.210834306445415</v>
      </c>
      <c r="EV54" s="4">
        <f t="shared" si="82"/>
        <v>5.210834306445415</v>
      </c>
      <c r="EW54" s="4">
        <f t="shared" si="82"/>
        <v>5.210834306445415</v>
      </c>
      <c r="EX54" s="4">
        <f t="shared" si="82"/>
        <v>5.210834306445415</v>
      </c>
      <c r="EY54" s="4">
        <f t="shared" si="82"/>
        <v>5.210834306445415</v>
      </c>
      <c r="EZ54" s="4">
        <f t="shared" si="82"/>
        <v>5.210834306445415</v>
      </c>
      <c r="FA54" s="4">
        <f t="shared" si="82"/>
        <v>5.210834306445415</v>
      </c>
      <c r="FB54" s="4">
        <f t="shared" si="82"/>
        <v>5.210834306445415</v>
      </c>
      <c r="FC54" s="4">
        <f t="shared" si="82"/>
        <v>5.210834306445415</v>
      </c>
      <c r="FD54" s="4">
        <f t="shared" si="82"/>
        <v>5.210834306445415</v>
      </c>
      <c r="FE54" s="4">
        <f t="shared" si="82"/>
        <v>5.210834306445415</v>
      </c>
      <c r="FF54" s="4">
        <f t="shared" si="82"/>
        <v>5.210834306445415</v>
      </c>
      <c r="FG54" s="4">
        <f t="shared" si="82"/>
        <v>5.210834306445415</v>
      </c>
      <c r="FH54" s="4">
        <f t="shared" si="82"/>
        <v>5.210834306445415</v>
      </c>
      <c r="FI54" s="4">
        <f t="shared" si="82"/>
        <v>5.210834306445415</v>
      </c>
      <c r="FJ54" s="4">
        <f t="shared" si="82"/>
        <v>5.210834306445415</v>
      </c>
      <c r="FK54" s="4">
        <f t="shared" si="82"/>
        <v>5.210834306445415</v>
      </c>
      <c r="FL54" s="4">
        <f t="shared" si="82"/>
        <v>5.210834306445415</v>
      </c>
      <c r="FM54" s="4">
        <f t="shared" si="82"/>
        <v>5.210834306445415</v>
      </c>
      <c r="FN54" s="4">
        <f t="shared" si="82"/>
        <v>5.210834306445415</v>
      </c>
      <c r="FO54" s="4">
        <f t="shared" si="82"/>
        <v>5.210834306445415</v>
      </c>
      <c r="FP54" s="4">
        <f t="shared" si="82"/>
        <v>5.210834306445415</v>
      </c>
      <c r="FQ54" s="4">
        <f t="shared" si="82"/>
        <v>5.210834306445415</v>
      </c>
      <c r="FR54" s="4">
        <f t="shared" si="82"/>
        <v>5.210834306445415</v>
      </c>
      <c r="FS54" s="4">
        <f t="shared" si="82"/>
        <v>5.210834306445415</v>
      </c>
      <c r="FT54" s="4">
        <f t="shared" si="82"/>
        <v>5.210834306445415</v>
      </c>
      <c r="FU54" s="4">
        <f t="shared" si="82"/>
        <v>5.210834306445415</v>
      </c>
      <c r="FV54" s="4">
        <f t="shared" si="82"/>
        <v>5.210834306445415</v>
      </c>
      <c r="FW54" s="4">
        <f t="shared" si="82"/>
        <v>5.210834306445415</v>
      </c>
      <c r="FX54" s="4">
        <f t="shared" si="82"/>
        <v>5.210834306445415</v>
      </c>
      <c r="FY54" s="4">
        <f t="shared" si="82"/>
        <v>5.210834306445415</v>
      </c>
      <c r="FZ54" s="4">
        <f t="shared" si="82"/>
        <v>5.210834306445415</v>
      </c>
      <c r="GA54" s="4">
        <f t="shared" si="82"/>
        <v>5.210834306445415</v>
      </c>
      <c r="GB54" s="4">
        <f t="shared" si="82"/>
        <v>5.210834306445415</v>
      </c>
      <c r="GC54" s="4"/>
      <c r="GD54" s="4"/>
      <c r="GE54" s="4"/>
      <c r="GF54" s="4"/>
      <c r="GG54" s="4"/>
      <c r="GH54" s="4">
        <f>SUM($E$53:$FZ$53)/177</f>
        <v>5.2402740482897396</v>
      </c>
      <c r="GI54" s="84"/>
    </row>
    <row r="55" spans="1:256" ht="27" customHeight="1">
      <c r="B55" s="33" t="s">
        <v>586</v>
      </c>
      <c r="E55" s="24">
        <f>IFERROR(+E27/(E18-E17),0)</f>
        <v>14.455035997905577</v>
      </c>
      <c r="F55" s="24">
        <f t="shared" ref="F55:BQ55" si="83">IFERROR(+F27/(F18-F17),0)</f>
        <v>13.452915085524399</v>
      </c>
      <c r="G55" s="24">
        <f t="shared" si="83"/>
        <v>32.873927792066091</v>
      </c>
      <c r="H55" s="24">
        <f t="shared" si="83"/>
        <v>9.3681839538904583</v>
      </c>
      <c r="I55" s="24">
        <f t="shared" si="83"/>
        <v>2.7141125190357154</v>
      </c>
      <c r="J55" s="24">
        <f t="shared" si="83"/>
        <v>4.8689197250025273</v>
      </c>
      <c r="K55" s="24">
        <f t="shared" si="83"/>
        <v>19.437122924184255</v>
      </c>
      <c r="L55" s="24">
        <f t="shared" si="83"/>
        <v>5.2671626392773625</v>
      </c>
      <c r="M55" s="24">
        <f t="shared" si="83"/>
        <v>5.4441247307271254</v>
      </c>
      <c r="N55" s="24">
        <f t="shared" si="83"/>
        <v>15.512407421898375</v>
      </c>
      <c r="O55" s="24">
        <f t="shared" si="83"/>
        <v>22.51646236940714</v>
      </c>
      <c r="P55" s="24">
        <f t="shared" si="83"/>
        <v>16.429930723720318</v>
      </c>
      <c r="Q55" s="24">
        <f t="shared" si="83"/>
        <v>13.745223227749113</v>
      </c>
      <c r="R55" s="24">
        <f t="shared" si="83"/>
        <v>3.1098098825217466</v>
      </c>
      <c r="S55" s="24">
        <f t="shared" si="83"/>
        <v>16.98589994053135</v>
      </c>
      <c r="T55" s="24">
        <f t="shared" si="83"/>
        <v>2.7785109967874555</v>
      </c>
      <c r="U55" s="24">
        <f t="shared" si="83"/>
        <v>5.1083326047628335</v>
      </c>
      <c r="V55" s="24">
        <f t="shared" si="83"/>
        <v>2.2922452396421611</v>
      </c>
      <c r="W55" s="24">
        <f t="shared" si="83"/>
        <v>1.6144058723765105</v>
      </c>
      <c r="X55" s="24">
        <f t="shared" si="83"/>
        <v>2.4592822644996009</v>
      </c>
      <c r="Y55" s="24">
        <f t="shared" si="83"/>
        <v>2.0815688349751689</v>
      </c>
      <c r="Z55" s="24">
        <f t="shared" si="83"/>
        <v>2.2982268108816779</v>
      </c>
      <c r="AA55" s="24">
        <f t="shared" si="83"/>
        <v>3.1268765486854928</v>
      </c>
      <c r="AB55" s="24">
        <f t="shared" si="83"/>
        <v>2.6059716843534679</v>
      </c>
      <c r="AC55" s="24">
        <f t="shared" si="83"/>
        <v>8.0949334941660425</v>
      </c>
      <c r="AD55" s="24">
        <f t="shared" si="83"/>
        <v>11.252679508015227</v>
      </c>
      <c r="AE55" s="24">
        <f t="shared" si="83"/>
        <v>5.0436089272510527</v>
      </c>
      <c r="AF55" s="24">
        <f t="shared" si="83"/>
        <v>5.4529043879533674</v>
      </c>
      <c r="AG55" s="24">
        <f t="shared" si="83"/>
        <v>2.487853778029018</v>
      </c>
      <c r="AH55" s="24">
        <f t="shared" si="83"/>
        <v>1.9172723862224201</v>
      </c>
      <c r="AI55" s="24">
        <f t="shared" si="83"/>
        <v>4.2304139572045933</v>
      </c>
      <c r="AJ55" s="24">
        <f t="shared" si="83"/>
        <v>4.4020621982082693</v>
      </c>
      <c r="AK55" s="24">
        <f t="shared" si="83"/>
        <v>4.9099611580326092</v>
      </c>
      <c r="AL55" s="24">
        <f t="shared" si="83"/>
        <v>8.1128693910256402</v>
      </c>
      <c r="AM55" s="24">
        <f t="shared" si="83"/>
        <v>2.5196307982913688</v>
      </c>
      <c r="AN55" s="24">
        <f t="shared" si="83"/>
        <v>4.6419977515458122</v>
      </c>
      <c r="AO55" s="24">
        <f t="shared" si="83"/>
        <v>3.2011545102127243</v>
      </c>
      <c r="AP55" s="24">
        <f t="shared" si="83"/>
        <v>3.3796538356909687</v>
      </c>
      <c r="AQ55" s="24">
        <f t="shared" si="83"/>
        <v>2.8184087788385561</v>
      </c>
      <c r="AR55" s="24">
        <f t="shared" si="83"/>
        <v>23.086614647482289</v>
      </c>
      <c r="AS55" s="24">
        <f t="shared" si="83"/>
        <v>3.8092562859220727</v>
      </c>
      <c r="AT55" s="24">
        <f t="shared" si="83"/>
        <v>10.393774185122666</v>
      </c>
      <c r="AU55" s="24">
        <f t="shared" si="83"/>
        <v>6.409190061190432</v>
      </c>
      <c r="AV55" s="24">
        <f t="shared" si="83"/>
        <v>4.138887677554143</v>
      </c>
      <c r="AW55" s="24">
        <f t="shared" si="83"/>
        <v>2.4716071480123558</v>
      </c>
      <c r="AX55" s="24">
        <f t="shared" si="83"/>
        <v>3.6268806457252754</v>
      </c>
      <c r="AY55" s="24">
        <f t="shared" si="83"/>
        <v>3.4363370201691605</v>
      </c>
      <c r="AZ55" s="24">
        <f t="shared" si="83"/>
        <v>3.8410377908861091</v>
      </c>
      <c r="BA55" s="24">
        <f t="shared" si="83"/>
        <v>4.6888115617052692</v>
      </c>
      <c r="BB55" s="24">
        <f t="shared" si="83"/>
        <v>12.630756064406954</v>
      </c>
      <c r="BC55" s="24">
        <f t="shared" si="83"/>
        <v>9.0940439582026844</v>
      </c>
      <c r="BD55" s="24">
        <f t="shared" si="83"/>
        <v>8.2611324247193956</v>
      </c>
      <c r="BE55" s="24">
        <f t="shared" si="83"/>
        <v>6.5072117591308078</v>
      </c>
      <c r="BF55" s="24">
        <f t="shared" si="83"/>
        <v>8.9046232334806561</v>
      </c>
      <c r="BG55" s="24">
        <f t="shared" si="83"/>
        <v>6.3352913602708911</v>
      </c>
      <c r="BH55" s="24">
        <f t="shared" si="83"/>
        <v>7.0643839279477918</v>
      </c>
      <c r="BI55" s="24">
        <f t="shared" si="83"/>
        <v>3.5490561935653546</v>
      </c>
      <c r="BJ55" s="24">
        <f t="shared" si="83"/>
        <v>5.4979933293867944</v>
      </c>
      <c r="BK55" s="24">
        <f t="shared" si="83"/>
        <v>3.2326654736907439</v>
      </c>
      <c r="BL55" s="24">
        <f t="shared" si="83"/>
        <v>5.5877476982785739</v>
      </c>
      <c r="BM55" s="24">
        <f t="shared" si="83"/>
        <v>7.9852161929852201</v>
      </c>
      <c r="BN55" s="24">
        <f t="shared" si="83"/>
        <v>2.6304192754436717</v>
      </c>
      <c r="BO55" s="24">
        <f t="shared" si="83"/>
        <v>1.5776262793214979</v>
      </c>
      <c r="BP55" s="24">
        <f t="shared" si="83"/>
        <v>4.1275470228667919</v>
      </c>
      <c r="BQ55" s="24">
        <f t="shared" si="83"/>
        <v>3.558763602473765</v>
      </c>
      <c r="BR55" s="24">
        <f t="shared" ref="BR55:EC55" si="84">IFERROR(+BR27/(BR18-BR17),0)</f>
        <v>4.5010039105547772</v>
      </c>
      <c r="BS55" s="24">
        <f t="shared" si="84"/>
        <v>6.0871005090615844</v>
      </c>
      <c r="BT55" s="24">
        <f t="shared" si="84"/>
        <v>35.786879906191977</v>
      </c>
      <c r="BU55" s="24">
        <f t="shared" si="84"/>
        <v>4.2160511167395809</v>
      </c>
      <c r="BV55" s="24">
        <f t="shared" si="84"/>
        <v>4.8346221499821871</v>
      </c>
      <c r="BW55" s="24">
        <f t="shared" si="84"/>
        <v>6.9430846390873926</v>
      </c>
      <c r="BX55" s="24">
        <f t="shared" si="84"/>
        <v>6.0749012679696337</v>
      </c>
      <c r="BY55" s="24">
        <f t="shared" si="84"/>
        <v>17.708935743678119</v>
      </c>
      <c r="BZ55" s="24">
        <f t="shared" si="84"/>
        <v>0</v>
      </c>
      <c r="CA55" s="24">
        <f t="shared" si="84"/>
        <v>4.4588686157996431</v>
      </c>
      <c r="CB55" s="24">
        <f t="shared" si="84"/>
        <v>0</v>
      </c>
      <c r="CC55" s="24">
        <f t="shared" si="84"/>
        <v>0</v>
      </c>
      <c r="CD55" s="24">
        <f t="shared" si="84"/>
        <v>8.3720691668708582</v>
      </c>
      <c r="CE55" s="24">
        <f t="shared" si="84"/>
        <v>1.1175336175795343</v>
      </c>
      <c r="CF55" s="24">
        <f t="shared" si="84"/>
        <v>0</v>
      </c>
      <c r="CG55" s="24">
        <f t="shared" si="84"/>
        <v>4.8399580189180575</v>
      </c>
      <c r="CH55" s="24">
        <f t="shared" si="84"/>
        <v>1.89106911672583</v>
      </c>
      <c r="CI55" s="24">
        <f t="shared" si="84"/>
        <v>2.5113314951835823</v>
      </c>
      <c r="CJ55" s="24">
        <f t="shared" si="84"/>
        <v>1.1982162476572094</v>
      </c>
      <c r="CK55" s="24">
        <f t="shared" si="84"/>
        <v>3.102039672095191</v>
      </c>
      <c r="CL55" s="24">
        <f t="shared" si="84"/>
        <v>7.0849747609471825</v>
      </c>
      <c r="CM55" s="24">
        <f t="shared" si="84"/>
        <v>4.7619088467364934</v>
      </c>
      <c r="CN55" s="24">
        <f t="shared" si="84"/>
        <v>7.4660053713546501</v>
      </c>
      <c r="CO55" s="24">
        <f t="shared" si="84"/>
        <v>5.913593763609442</v>
      </c>
      <c r="CP55" s="24">
        <f t="shared" si="84"/>
        <v>7.3090264935124347</v>
      </c>
      <c r="CQ55" s="24">
        <f t="shared" si="84"/>
        <v>6.0044666410619998</v>
      </c>
      <c r="CR55" s="24">
        <f t="shared" si="84"/>
        <v>4.2574257202203558</v>
      </c>
      <c r="CS55" s="24">
        <f t="shared" si="84"/>
        <v>8.6534624429381672</v>
      </c>
      <c r="CT55" s="24">
        <f t="shared" si="84"/>
        <v>3.9012838487327972</v>
      </c>
      <c r="CU55" s="24">
        <f t="shared" si="84"/>
        <v>4.1981878932000845</v>
      </c>
      <c r="CV55" s="24">
        <f t="shared" si="84"/>
        <v>3.759448905684144</v>
      </c>
      <c r="CW55" s="24">
        <f t="shared" si="84"/>
        <v>1.1008883324773155</v>
      </c>
      <c r="CX55" s="24">
        <f t="shared" si="84"/>
        <v>1.1418575421763177</v>
      </c>
      <c r="CY55" s="24">
        <f t="shared" si="84"/>
        <v>1.9644604044943821</v>
      </c>
      <c r="CZ55" s="24">
        <f t="shared" si="84"/>
        <v>2.3153572493786245</v>
      </c>
      <c r="DA55" s="24">
        <f t="shared" si="84"/>
        <v>1.3233080187625643</v>
      </c>
      <c r="DB55" s="24">
        <f t="shared" si="84"/>
        <v>4.7134246575342464</v>
      </c>
      <c r="DC55" s="24">
        <f t="shared" si="84"/>
        <v>3.5955730350887976</v>
      </c>
      <c r="DD55" s="24">
        <f t="shared" si="84"/>
        <v>2.5872916311935978</v>
      </c>
      <c r="DE55" s="24">
        <f t="shared" si="84"/>
        <v>1.4727204762564032</v>
      </c>
      <c r="DF55" s="24">
        <f t="shared" si="84"/>
        <v>5.8380625803686241</v>
      </c>
      <c r="DG55" s="24">
        <f t="shared" si="84"/>
        <v>4.0692338487023738</v>
      </c>
      <c r="DH55" s="24">
        <f t="shared" si="84"/>
        <v>0</v>
      </c>
      <c r="DI55" s="24">
        <f t="shared" si="84"/>
        <v>0</v>
      </c>
      <c r="DJ55" s="24">
        <f t="shared" si="84"/>
        <v>4.0610244069096968</v>
      </c>
      <c r="DK55" s="24">
        <f t="shared" si="84"/>
        <v>3.8244677967104193</v>
      </c>
      <c r="DL55" s="24">
        <f t="shared" si="84"/>
        <v>2.6269902663588622</v>
      </c>
      <c r="DM55" s="24">
        <f t="shared" si="84"/>
        <v>4.9418790664780765</v>
      </c>
      <c r="DN55" s="24">
        <f t="shared" si="84"/>
        <v>185.0664320059179</v>
      </c>
      <c r="DO55" s="24">
        <f t="shared" si="84"/>
        <v>3.9793065127659175</v>
      </c>
      <c r="DP55" s="24">
        <f t="shared" si="84"/>
        <v>3.31276243486163</v>
      </c>
      <c r="DQ55" s="24">
        <f t="shared" si="84"/>
        <v>3.7199326550427805</v>
      </c>
      <c r="DR55" s="24">
        <f t="shared" si="84"/>
        <v>4.8155821027326695</v>
      </c>
      <c r="DS55" s="24">
        <f t="shared" si="84"/>
        <v>0</v>
      </c>
      <c r="DT55" s="24">
        <f t="shared" si="84"/>
        <v>6.4311559748788394</v>
      </c>
      <c r="DU55" s="24">
        <f t="shared" si="84"/>
        <v>6.6887859908482934</v>
      </c>
      <c r="DV55" s="24">
        <f t="shared" si="84"/>
        <v>4.0807566076096426</v>
      </c>
      <c r="DW55" s="24">
        <f t="shared" si="84"/>
        <v>3.7616553657335507</v>
      </c>
      <c r="DX55" s="24">
        <f t="shared" si="84"/>
        <v>6.5867557375282839</v>
      </c>
      <c r="DY55" s="24">
        <f t="shared" si="84"/>
        <v>3.5313194489782593</v>
      </c>
      <c r="DZ55" s="24">
        <f t="shared" si="84"/>
        <v>3.6349703425735385</v>
      </c>
      <c r="EA55" s="24">
        <f t="shared" si="84"/>
        <v>3.9613266679086716</v>
      </c>
      <c r="EB55" s="24">
        <f t="shared" si="84"/>
        <v>4.0586930247508839</v>
      </c>
      <c r="EC55" s="24">
        <f t="shared" si="84"/>
        <v>2.7506084268104165</v>
      </c>
      <c r="ED55" s="24">
        <f t="shared" ref="ED55:GB55" si="85">IFERROR(+ED27/(ED18-ED17),0)</f>
        <v>3.1266092623090467</v>
      </c>
      <c r="EE55" s="24">
        <f t="shared" si="85"/>
        <v>2.7997233699838926</v>
      </c>
      <c r="EF55" s="24">
        <f t="shared" si="85"/>
        <v>10.99588518231187</v>
      </c>
      <c r="EG55" s="24">
        <f t="shared" si="85"/>
        <v>3.0395531681113415</v>
      </c>
      <c r="EH55" s="24">
        <f t="shared" si="85"/>
        <v>5.84034414115518</v>
      </c>
      <c r="EI55" s="24">
        <f t="shared" si="85"/>
        <v>3.2678766565484563</v>
      </c>
      <c r="EJ55" s="24">
        <f t="shared" si="85"/>
        <v>2.4162628964463124</v>
      </c>
      <c r="EK55" s="24">
        <f t="shared" si="85"/>
        <v>7.9517230088596653</v>
      </c>
      <c r="EL55" s="24">
        <f t="shared" si="85"/>
        <v>21.873062070938218</v>
      </c>
      <c r="EM55" s="24">
        <f t="shared" si="85"/>
        <v>3.6306517599790373</v>
      </c>
      <c r="EN55" s="24">
        <f t="shared" si="85"/>
        <v>4.3691385555313111</v>
      </c>
      <c r="EO55" s="24">
        <f t="shared" si="85"/>
        <v>4.8668167620117222</v>
      </c>
      <c r="EP55" s="24">
        <f t="shared" si="85"/>
        <v>5.7895994504655777</v>
      </c>
      <c r="EQ55" s="24">
        <f t="shared" si="85"/>
        <v>5.3358636681834088</v>
      </c>
      <c r="ER55" s="24">
        <f t="shared" si="85"/>
        <v>6.9864623503989369</v>
      </c>
      <c r="ES55" s="24">
        <f t="shared" si="85"/>
        <v>7.6248682942775536</v>
      </c>
      <c r="ET55" s="24">
        <f t="shared" si="85"/>
        <v>5.5710623318730308</v>
      </c>
      <c r="EU55" s="24">
        <f t="shared" si="85"/>
        <v>9.1792386266094432</v>
      </c>
      <c r="EV55" s="24">
        <f t="shared" si="85"/>
        <v>7.4176276379792405</v>
      </c>
      <c r="EW55" s="24">
        <f t="shared" si="85"/>
        <v>11.317560104205434</v>
      </c>
      <c r="EX55" s="24">
        <f t="shared" si="85"/>
        <v>0</v>
      </c>
      <c r="EY55" s="24">
        <f t="shared" si="85"/>
        <v>6.4929732017963628</v>
      </c>
      <c r="EZ55" s="24">
        <f t="shared" si="85"/>
        <v>3.8928891037756581</v>
      </c>
      <c r="FA55" s="24">
        <f t="shared" si="85"/>
        <v>1.8486840156564055</v>
      </c>
      <c r="FB55" s="24">
        <f t="shared" si="85"/>
        <v>2.2129897520661159</v>
      </c>
      <c r="FC55" s="24">
        <f t="shared" si="85"/>
        <v>8.9952940586445553</v>
      </c>
      <c r="FD55" s="24">
        <f t="shared" si="85"/>
        <v>6.256700878285157</v>
      </c>
      <c r="FE55" s="24">
        <f t="shared" si="85"/>
        <v>16.244902282860114</v>
      </c>
      <c r="FF55" s="24">
        <f t="shared" si="85"/>
        <v>3.6465661162592253</v>
      </c>
      <c r="FG55" s="24">
        <f t="shared" si="85"/>
        <v>1.8737776501005459</v>
      </c>
      <c r="FH55" s="24">
        <f t="shared" si="85"/>
        <v>3.3557389480477577</v>
      </c>
      <c r="FI55" s="24">
        <f t="shared" si="85"/>
        <v>1.8517033425457579</v>
      </c>
      <c r="FJ55" s="24">
        <f t="shared" si="85"/>
        <v>1.607047749021671</v>
      </c>
      <c r="FK55" s="24">
        <f t="shared" si="85"/>
        <v>4.5044511554621849</v>
      </c>
      <c r="FL55" s="24">
        <f t="shared" si="85"/>
        <v>6.9859979637548362</v>
      </c>
      <c r="FM55" s="24">
        <f t="shared" si="85"/>
        <v>3.5195942389982213</v>
      </c>
      <c r="FN55" s="24">
        <f t="shared" si="85"/>
        <v>4.5673376715861647</v>
      </c>
      <c r="FO55" s="24">
        <f t="shared" si="85"/>
        <v>6.4853530561647759</v>
      </c>
      <c r="FP55" s="24">
        <f t="shared" si="85"/>
        <v>10.164296752393467</v>
      </c>
      <c r="FQ55" s="24">
        <f t="shared" si="85"/>
        <v>6.6536473226801229</v>
      </c>
      <c r="FR55" s="24">
        <f t="shared" si="85"/>
        <v>6.9859975514556325</v>
      </c>
      <c r="FS55" s="24">
        <f t="shared" si="85"/>
        <v>2.9240424719272782</v>
      </c>
      <c r="FT55" s="24">
        <f t="shared" si="85"/>
        <v>1.9472573172109842</v>
      </c>
      <c r="FU55" s="24">
        <f t="shared" si="85"/>
        <v>2.6976115045211899</v>
      </c>
      <c r="FV55" s="24">
        <f t="shared" si="85"/>
        <v>4.3041820531227568</v>
      </c>
      <c r="FW55" s="24">
        <f t="shared" si="85"/>
        <v>2.605601086853496</v>
      </c>
      <c r="FX55" s="24">
        <f t="shared" si="85"/>
        <v>3.5016238014860703</v>
      </c>
      <c r="FY55" s="24">
        <f t="shared" si="85"/>
        <v>2.9079314955610491</v>
      </c>
      <c r="FZ55" s="24">
        <f t="shared" si="85"/>
        <v>1.9289180973436042</v>
      </c>
      <c r="GA55" s="24">
        <f t="shared" si="85"/>
        <v>7.2253697273234501</v>
      </c>
      <c r="GB55" s="24">
        <f t="shared" si="85"/>
        <v>0</v>
      </c>
      <c r="GC55" s="24"/>
      <c r="GD55" s="24"/>
      <c r="GE55" s="24"/>
      <c r="GF55" s="24"/>
      <c r="GG55" s="24"/>
      <c r="GH55" s="24">
        <f>+GH27/(GH18-GH17)</f>
        <v>8.9177697951413286</v>
      </c>
      <c r="GI55" s="3"/>
    </row>
    <row r="56" spans="1:256" ht="12.75" customHeight="1">
      <c r="A56"/>
      <c r="B56" t="s">
        <v>585</v>
      </c>
      <c r="C56"/>
      <c r="D56"/>
      <c r="E56" s="4">
        <f t="shared" ref="E56:BP56" si="86">SUM($E$55:$FZ$55)/177</f>
        <v>6.7160000672470002</v>
      </c>
      <c r="F56" s="4">
        <f t="shared" si="86"/>
        <v>6.7160000672470002</v>
      </c>
      <c r="G56" s="4">
        <f t="shared" si="86"/>
        <v>6.7160000672470002</v>
      </c>
      <c r="H56" s="4">
        <f t="shared" si="86"/>
        <v>6.7160000672470002</v>
      </c>
      <c r="I56" s="4">
        <f t="shared" si="86"/>
        <v>6.7160000672470002</v>
      </c>
      <c r="J56" s="4">
        <f t="shared" si="86"/>
        <v>6.7160000672470002</v>
      </c>
      <c r="K56" s="4">
        <f t="shared" si="86"/>
        <v>6.7160000672470002</v>
      </c>
      <c r="L56" s="4">
        <f t="shared" si="86"/>
        <v>6.7160000672470002</v>
      </c>
      <c r="M56" s="4">
        <f t="shared" si="86"/>
        <v>6.7160000672470002</v>
      </c>
      <c r="N56" s="4">
        <f t="shared" si="86"/>
        <v>6.7160000672470002</v>
      </c>
      <c r="O56" s="4">
        <f t="shared" si="86"/>
        <v>6.7160000672470002</v>
      </c>
      <c r="P56" s="4">
        <f t="shared" si="86"/>
        <v>6.7160000672470002</v>
      </c>
      <c r="Q56" s="4">
        <f t="shared" si="86"/>
        <v>6.7160000672470002</v>
      </c>
      <c r="R56" s="4">
        <f t="shared" si="86"/>
        <v>6.7160000672470002</v>
      </c>
      <c r="S56" s="4">
        <f t="shared" si="86"/>
        <v>6.7160000672470002</v>
      </c>
      <c r="T56" s="4">
        <f t="shared" si="86"/>
        <v>6.7160000672470002</v>
      </c>
      <c r="U56" s="4">
        <f t="shared" si="86"/>
        <v>6.7160000672470002</v>
      </c>
      <c r="V56" s="4">
        <f t="shared" si="86"/>
        <v>6.7160000672470002</v>
      </c>
      <c r="W56" s="4">
        <f t="shared" si="86"/>
        <v>6.7160000672470002</v>
      </c>
      <c r="X56" s="4">
        <f t="shared" si="86"/>
        <v>6.7160000672470002</v>
      </c>
      <c r="Y56" s="4">
        <f t="shared" si="86"/>
        <v>6.7160000672470002</v>
      </c>
      <c r="Z56" s="4">
        <f t="shared" si="86"/>
        <v>6.7160000672470002</v>
      </c>
      <c r="AA56" s="4">
        <f t="shared" si="86"/>
        <v>6.7160000672470002</v>
      </c>
      <c r="AB56" s="4">
        <f t="shared" si="86"/>
        <v>6.7160000672470002</v>
      </c>
      <c r="AC56" s="4">
        <f t="shared" si="86"/>
        <v>6.7160000672470002</v>
      </c>
      <c r="AD56" s="4">
        <f t="shared" si="86"/>
        <v>6.7160000672470002</v>
      </c>
      <c r="AE56" s="4">
        <f t="shared" si="86"/>
        <v>6.7160000672470002</v>
      </c>
      <c r="AF56" s="4">
        <f t="shared" si="86"/>
        <v>6.7160000672470002</v>
      </c>
      <c r="AG56" s="4">
        <f t="shared" si="86"/>
        <v>6.7160000672470002</v>
      </c>
      <c r="AH56" s="4">
        <f t="shared" si="86"/>
        <v>6.7160000672470002</v>
      </c>
      <c r="AI56" s="4">
        <f t="shared" si="86"/>
        <v>6.7160000672470002</v>
      </c>
      <c r="AJ56" s="4">
        <f t="shared" si="86"/>
        <v>6.7160000672470002</v>
      </c>
      <c r="AK56" s="4">
        <f t="shared" si="86"/>
        <v>6.7160000672470002</v>
      </c>
      <c r="AL56" s="4">
        <f t="shared" si="86"/>
        <v>6.7160000672470002</v>
      </c>
      <c r="AM56" s="4">
        <f t="shared" si="86"/>
        <v>6.7160000672470002</v>
      </c>
      <c r="AN56" s="4">
        <f t="shared" si="86"/>
        <v>6.7160000672470002</v>
      </c>
      <c r="AO56" s="4">
        <f t="shared" si="86"/>
        <v>6.7160000672470002</v>
      </c>
      <c r="AP56" s="4">
        <f t="shared" si="86"/>
        <v>6.7160000672470002</v>
      </c>
      <c r="AQ56" s="4">
        <f t="shared" si="86"/>
        <v>6.7160000672470002</v>
      </c>
      <c r="AR56" s="4">
        <f t="shared" si="86"/>
        <v>6.7160000672470002</v>
      </c>
      <c r="AS56" s="4">
        <f t="shared" si="86"/>
        <v>6.7160000672470002</v>
      </c>
      <c r="AT56" s="4">
        <f t="shared" si="86"/>
        <v>6.7160000672470002</v>
      </c>
      <c r="AU56" s="4">
        <f t="shared" si="86"/>
        <v>6.7160000672470002</v>
      </c>
      <c r="AV56" s="4">
        <f t="shared" si="86"/>
        <v>6.7160000672470002</v>
      </c>
      <c r="AW56" s="4">
        <f t="shared" si="86"/>
        <v>6.7160000672470002</v>
      </c>
      <c r="AX56" s="4">
        <f t="shared" si="86"/>
        <v>6.7160000672470002</v>
      </c>
      <c r="AY56" s="4">
        <f t="shared" si="86"/>
        <v>6.7160000672470002</v>
      </c>
      <c r="AZ56" s="4">
        <f t="shared" si="86"/>
        <v>6.7160000672470002</v>
      </c>
      <c r="BA56" s="4">
        <f t="shared" si="86"/>
        <v>6.7160000672470002</v>
      </c>
      <c r="BB56" s="4">
        <f t="shared" si="86"/>
        <v>6.7160000672470002</v>
      </c>
      <c r="BC56" s="4">
        <f t="shared" si="86"/>
        <v>6.7160000672470002</v>
      </c>
      <c r="BD56" s="4">
        <f t="shared" si="86"/>
        <v>6.7160000672470002</v>
      </c>
      <c r="BE56" s="4">
        <f t="shared" si="86"/>
        <v>6.7160000672470002</v>
      </c>
      <c r="BF56" s="4">
        <f t="shared" si="86"/>
        <v>6.7160000672470002</v>
      </c>
      <c r="BG56" s="4">
        <f t="shared" si="86"/>
        <v>6.7160000672470002</v>
      </c>
      <c r="BH56" s="4">
        <f t="shared" si="86"/>
        <v>6.7160000672470002</v>
      </c>
      <c r="BI56" s="4">
        <f t="shared" si="86"/>
        <v>6.7160000672470002</v>
      </c>
      <c r="BJ56" s="4">
        <f t="shared" si="86"/>
        <v>6.7160000672470002</v>
      </c>
      <c r="BK56" s="4">
        <f t="shared" si="86"/>
        <v>6.7160000672470002</v>
      </c>
      <c r="BL56" s="4">
        <f t="shared" si="86"/>
        <v>6.7160000672470002</v>
      </c>
      <c r="BM56" s="4">
        <f t="shared" si="86"/>
        <v>6.7160000672470002</v>
      </c>
      <c r="BN56" s="4">
        <f t="shared" si="86"/>
        <v>6.7160000672470002</v>
      </c>
      <c r="BO56" s="4">
        <f t="shared" si="86"/>
        <v>6.7160000672470002</v>
      </c>
      <c r="BP56" s="4">
        <f t="shared" si="86"/>
        <v>6.7160000672470002</v>
      </c>
      <c r="BQ56" s="4">
        <f t="shared" ref="BQ56:EB56" si="87">SUM($E$55:$FZ$55)/177</f>
        <v>6.7160000672470002</v>
      </c>
      <c r="BR56" s="4">
        <f t="shared" si="87"/>
        <v>6.7160000672470002</v>
      </c>
      <c r="BS56" s="4">
        <f t="shared" si="87"/>
        <v>6.7160000672470002</v>
      </c>
      <c r="BT56" s="4">
        <f t="shared" si="87"/>
        <v>6.7160000672470002</v>
      </c>
      <c r="BU56" s="4">
        <f t="shared" si="87"/>
        <v>6.7160000672470002</v>
      </c>
      <c r="BV56" s="4">
        <f t="shared" si="87"/>
        <v>6.7160000672470002</v>
      </c>
      <c r="BW56" s="4">
        <f t="shared" si="87"/>
        <v>6.7160000672470002</v>
      </c>
      <c r="BX56" s="4">
        <f t="shared" si="87"/>
        <v>6.7160000672470002</v>
      </c>
      <c r="BY56" s="4">
        <f t="shared" si="87"/>
        <v>6.7160000672470002</v>
      </c>
      <c r="BZ56" s="4">
        <f t="shared" si="87"/>
        <v>6.7160000672470002</v>
      </c>
      <c r="CA56" s="4">
        <f t="shared" si="87"/>
        <v>6.7160000672470002</v>
      </c>
      <c r="CB56" s="4">
        <f t="shared" si="87"/>
        <v>6.7160000672470002</v>
      </c>
      <c r="CC56" s="4">
        <f t="shared" si="87"/>
        <v>6.7160000672470002</v>
      </c>
      <c r="CD56" s="4">
        <f t="shared" si="87"/>
        <v>6.7160000672470002</v>
      </c>
      <c r="CE56" s="4">
        <f t="shared" si="87"/>
        <v>6.7160000672470002</v>
      </c>
      <c r="CF56" s="4">
        <f t="shared" si="87"/>
        <v>6.7160000672470002</v>
      </c>
      <c r="CG56" s="4">
        <f t="shared" si="87"/>
        <v>6.7160000672470002</v>
      </c>
      <c r="CH56" s="4">
        <f t="shared" si="87"/>
        <v>6.7160000672470002</v>
      </c>
      <c r="CI56" s="4">
        <f t="shared" si="87"/>
        <v>6.7160000672470002</v>
      </c>
      <c r="CJ56" s="4">
        <f t="shared" si="87"/>
        <v>6.7160000672470002</v>
      </c>
      <c r="CK56" s="4">
        <f t="shared" si="87"/>
        <v>6.7160000672470002</v>
      </c>
      <c r="CL56" s="4">
        <f t="shared" si="87"/>
        <v>6.7160000672470002</v>
      </c>
      <c r="CM56" s="4">
        <f t="shared" si="87"/>
        <v>6.7160000672470002</v>
      </c>
      <c r="CN56" s="4">
        <f t="shared" si="87"/>
        <v>6.7160000672470002</v>
      </c>
      <c r="CO56" s="4">
        <f t="shared" si="87"/>
        <v>6.7160000672470002</v>
      </c>
      <c r="CP56" s="4">
        <f t="shared" si="87"/>
        <v>6.7160000672470002</v>
      </c>
      <c r="CQ56" s="4">
        <f t="shared" si="87"/>
        <v>6.7160000672470002</v>
      </c>
      <c r="CR56" s="4">
        <f t="shared" si="87"/>
        <v>6.7160000672470002</v>
      </c>
      <c r="CS56" s="4">
        <f t="shared" si="87"/>
        <v>6.7160000672470002</v>
      </c>
      <c r="CT56" s="4">
        <f t="shared" si="87"/>
        <v>6.7160000672470002</v>
      </c>
      <c r="CU56" s="4">
        <f t="shared" si="87"/>
        <v>6.7160000672470002</v>
      </c>
      <c r="CV56" s="4">
        <f t="shared" si="87"/>
        <v>6.7160000672470002</v>
      </c>
      <c r="CW56" s="4">
        <f t="shared" si="87"/>
        <v>6.7160000672470002</v>
      </c>
      <c r="CX56" s="4">
        <f t="shared" si="87"/>
        <v>6.7160000672470002</v>
      </c>
      <c r="CY56" s="4">
        <f t="shared" si="87"/>
        <v>6.7160000672470002</v>
      </c>
      <c r="CZ56" s="4">
        <f t="shared" si="87"/>
        <v>6.7160000672470002</v>
      </c>
      <c r="DA56" s="4">
        <f t="shared" si="87"/>
        <v>6.7160000672470002</v>
      </c>
      <c r="DB56" s="4">
        <f t="shared" si="87"/>
        <v>6.7160000672470002</v>
      </c>
      <c r="DC56" s="4">
        <f t="shared" si="87"/>
        <v>6.7160000672470002</v>
      </c>
      <c r="DD56" s="4">
        <f t="shared" si="87"/>
        <v>6.7160000672470002</v>
      </c>
      <c r="DE56" s="4">
        <f t="shared" si="87"/>
        <v>6.7160000672470002</v>
      </c>
      <c r="DF56" s="4">
        <f t="shared" si="87"/>
        <v>6.7160000672470002</v>
      </c>
      <c r="DG56" s="4">
        <f t="shared" si="87"/>
        <v>6.7160000672470002</v>
      </c>
      <c r="DH56" s="4">
        <f t="shared" si="87"/>
        <v>6.7160000672470002</v>
      </c>
      <c r="DI56" s="4">
        <f t="shared" si="87"/>
        <v>6.7160000672470002</v>
      </c>
      <c r="DJ56" s="4">
        <f t="shared" si="87"/>
        <v>6.7160000672470002</v>
      </c>
      <c r="DK56" s="4">
        <f t="shared" si="87"/>
        <v>6.7160000672470002</v>
      </c>
      <c r="DL56" s="4">
        <f t="shared" si="87"/>
        <v>6.7160000672470002</v>
      </c>
      <c r="DM56" s="4">
        <f t="shared" si="87"/>
        <v>6.7160000672470002</v>
      </c>
      <c r="DN56" s="4">
        <f t="shared" si="87"/>
        <v>6.7160000672470002</v>
      </c>
      <c r="DO56" s="4">
        <f t="shared" si="87"/>
        <v>6.7160000672470002</v>
      </c>
      <c r="DP56" s="4">
        <f t="shared" si="87"/>
        <v>6.7160000672470002</v>
      </c>
      <c r="DQ56" s="4">
        <f t="shared" si="87"/>
        <v>6.7160000672470002</v>
      </c>
      <c r="DR56" s="4">
        <f t="shared" si="87"/>
        <v>6.7160000672470002</v>
      </c>
      <c r="DS56" s="4">
        <f t="shared" si="87"/>
        <v>6.7160000672470002</v>
      </c>
      <c r="DT56" s="4">
        <f t="shared" si="87"/>
        <v>6.7160000672470002</v>
      </c>
      <c r="DU56" s="4">
        <f t="shared" si="87"/>
        <v>6.7160000672470002</v>
      </c>
      <c r="DV56" s="4">
        <f t="shared" si="87"/>
        <v>6.7160000672470002</v>
      </c>
      <c r="DW56" s="4">
        <f t="shared" si="87"/>
        <v>6.7160000672470002</v>
      </c>
      <c r="DX56" s="4">
        <f t="shared" si="87"/>
        <v>6.7160000672470002</v>
      </c>
      <c r="DY56" s="4">
        <f t="shared" si="87"/>
        <v>6.7160000672470002</v>
      </c>
      <c r="DZ56" s="4">
        <f t="shared" si="87"/>
        <v>6.7160000672470002</v>
      </c>
      <c r="EA56" s="4">
        <f t="shared" si="87"/>
        <v>6.7160000672470002</v>
      </c>
      <c r="EB56" s="4">
        <f t="shared" si="87"/>
        <v>6.7160000672470002</v>
      </c>
      <c r="EC56" s="4">
        <f t="shared" ref="EC56:GB56" si="88">SUM($E$55:$FZ$55)/177</f>
        <v>6.7160000672470002</v>
      </c>
      <c r="ED56" s="4">
        <f t="shared" si="88"/>
        <v>6.7160000672470002</v>
      </c>
      <c r="EE56" s="4">
        <f t="shared" si="88"/>
        <v>6.7160000672470002</v>
      </c>
      <c r="EF56" s="4">
        <f t="shared" si="88"/>
        <v>6.7160000672470002</v>
      </c>
      <c r="EG56" s="4">
        <f t="shared" si="88"/>
        <v>6.7160000672470002</v>
      </c>
      <c r="EH56" s="4">
        <f t="shared" si="88"/>
        <v>6.7160000672470002</v>
      </c>
      <c r="EI56" s="4">
        <f t="shared" si="88"/>
        <v>6.7160000672470002</v>
      </c>
      <c r="EJ56" s="4">
        <f t="shared" si="88"/>
        <v>6.7160000672470002</v>
      </c>
      <c r="EK56" s="4">
        <f t="shared" si="88"/>
        <v>6.7160000672470002</v>
      </c>
      <c r="EL56" s="4">
        <f t="shared" si="88"/>
        <v>6.7160000672470002</v>
      </c>
      <c r="EM56" s="4">
        <f t="shared" si="88"/>
        <v>6.7160000672470002</v>
      </c>
      <c r="EN56" s="4">
        <f t="shared" si="88"/>
        <v>6.7160000672470002</v>
      </c>
      <c r="EO56" s="4">
        <f t="shared" si="88"/>
        <v>6.7160000672470002</v>
      </c>
      <c r="EP56" s="4">
        <f t="shared" si="88"/>
        <v>6.7160000672470002</v>
      </c>
      <c r="EQ56" s="4">
        <f t="shared" si="88"/>
        <v>6.7160000672470002</v>
      </c>
      <c r="ER56" s="4">
        <f t="shared" si="88"/>
        <v>6.7160000672470002</v>
      </c>
      <c r="ES56" s="4">
        <f t="shared" si="88"/>
        <v>6.7160000672470002</v>
      </c>
      <c r="ET56" s="4">
        <f t="shared" si="88"/>
        <v>6.7160000672470002</v>
      </c>
      <c r="EU56" s="4">
        <f t="shared" si="88"/>
        <v>6.7160000672470002</v>
      </c>
      <c r="EV56" s="4">
        <f t="shared" si="88"/>
        <v>6.7160000672470002</v>
      </c>
      <c r="EW56" s="4">
        <f t="shared" si="88"/>
        <v>6.7160000672470002</v>
      </c>
      <c r="EX56" s="4">
        <f t="shared" si="88"/>
        <v>6.7160000672470002</v>
      </c>
      <c r="EY56" s="4">
        <f t="shared" si="88"/>
        <v>6.7160000672470002</v>
      </c>
      <c r="EZ56" s="4">
        <f t="shared" si="88"/>
        <v>6.7160000672470002</v>
      </c>
      <c r="FA56" s="4">
        <f t="shared" si="88"/>
        <v>6.7160000672470002</v>
      </c>
      <c r="FB56" s="4">
        <f t="shared" si="88"/>
        <v>6.7160000672470002</v>
      </c>
      <c r="FC56" s="4">
        <f t="shared" si="88"/>
        <v>6.7160000672470002</v>
      </c>
      <c r="FD56" s="4">
        <f t="shared" si="88"/>
        <v>6.7160000672470002</v>
      </c>
      <c r="FE56" s="4">
        <f t="shared" si="88"/>
        <v>6.7160000672470002</v>
      </c>
      <c r="FF56" s="4">
        <f t="shared" si="88"/>
        <v>6.7160000672470002</v>
      </c>
      <c r="FG56" s="4">
        <f t="shared" si="88"/>
        <v>6.7160000672470002</v>
      </c>
      <c r="FH56" s="4">
        <f t="shared" si="88"/>
        <v>6.7160000672470002</v>
      </c>
      <c r="FI56" s="4">
        <f t="shared" si="88"/>
        <v>6.7160000672470002</v>
      </c>
      <c r="FJ56" s="4">
        <f t="shared" si="88"/>
        <v>6.7160000672470002</v>
      </c>
      <c r="FK56" s="4">
        <f t="shared" si="88"/>
        <v>6.7160000672470002</v>
      </c>
      <c r="FL56" s="4">
        <f t="shared" si="88"/>
        <v>6.7160000672470002</v>
      </c>
      <c r="FM56" s="4">
        <f t="shared" si="88"/>
        <v>6.7160000672470002</v>
      </c>
      <c r="FN56" s="4">
        <f t="shared" si="88"/>
        <v>6.7160000672470002</v>
      </c>
      <c r="FO56" s="4">
        <f t="shared" si="88"/>
        <v>6.7160000672470002</v>
      </c>
      <c r="FP56" s="4">
        <f t="shared" si="88"/>
        <v>6.7160000672470002</v>
      </c>
      <c r="FQ56" s="4">
        <f t="shared" si="88"/>
        <v>6.7160000672470002</v>
      </c>
      <c r="FR56" s="4">
        <f t="shared" si="88"/>
        <v>6.7160000672470002</v>
      </c>
      <c r="FS56" s="4">
        <f t="shared" si="88"/>
        <v>6.7160000672470002</v>
      </c>
      <c r="FT56" s="4">
        <f t="shared" si="88"/>
        <v>6.7160000672470002</v>
      </c>
      <c r="FU56" s="4">
        <f t="shared" si="88"/>
        <v>6.7160000672470002</v>
      </c>
      <c r="FV56" s="4">
        <f t="shared" si="88"/>
        <v>6.7160000672470002</v>
      </c>
      <c r="FW56" s="4">
        <f t="shared" si="88"/>
        <v>6.7160000672470002</v>
      </c>
      <c r="FX56" s="4">
        <f t="shared" si="88"/>
        <v>6.7160000672470002</v>
      </c>
      <c r="FY56" s="4">
        <f t="shared" si="88"/>
        <v>6.7160000672470002</v>
      </c>
      <c r="FZ56" s="4">
        <f t="shared" si="88"/>
        <v>6.7160000672470002</v>
      </c>
      <c r="GA56" s="4">
        <f t="shared" si="88"/>
        <v>6.7160000672470002</v>
      </c>
      <c r="GB56" s="4">
        <f t="shared" si="88"/>
        <v>6.7160000672470002</v>
      </c>
      <c r="GC56" s="4"/>
      <c r="GD56" s="4"/>
      <c r="GE56" s="4"/>
      <c r="GF56" s="4"/>
      <c r="GG56" s="4"/>
      <c r="GH56" s="4">
        <f>SUM($E$55:$FZ$55)/177</f>
        <v>6.7160000672470002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>IFERROR(ROUND(E51/E25,4),0)</f>
        <v>0.25319999999999998</v>
      </c>
      <c r="F57" s="6">
        <f t="shared" ref="F57:BQ57" si="89">IFERROR(ROUND(F51/F25,4),0)</f>
        <v>0.23519999999999999</v>
      </c>
      <c r="G57" s="6">
        <f t="shared" si="89"/>
        <v>0.26550000000000001</v>
      </c>
      <c r="H57" s="6">
        <f t="shared" si="89"/>
        <v>0.2243</v>
      </c>
      <c r="I57" s="6">
        <f t="shared" si="89"/>
        <v>0.25519999999999998</v>
      </c>
      <c r="J57" s="6">
        <f t="shared" si="89"/>
        <v>0.28820000000000001</v>
      </c>
      <c r="K57" s="6">
        <f t="shared" si="89"/>
        <v>0.21049999999999999</v>
      </c>
      <c r="L57" s="6">
        <f t="shared" si="89"/>
        <v>0.28089999999999998</v>
      </c>
      <c r="M57" s="6">
        <f t="shared" si="89"/>
        <v>0.22650000000000001</v>
      </c>
      <c r="N57" s="6">
        <f t="shared" si="89"/>
        <v>0.22600000000000001</v>
      </c>
      <c r="O57" s="6">
        <f t="shared" si="89"/>
        <v>0.21190000000000001</v>
      </c>
      <c r="P57" s="6">
        <f t="shared" si="89"/>
        <v>0.21479999999999999</v>
      </c>
      <c r="Q57" s="6">
        <f t="shared" si="89"/>
        <v>0.2238</v>
      </c>
      <c r="R57" s="6">
        <f t="shared" si="89"/>
        <v>0.27479999999999999</v>
      </c>
      <c r="S57" s="6">
        <f t="shared" si="89"/>
        <v>0.20849999999999999</v>
      </c>
      <c r="T57" s="6">
        <f t="shared" si="89"/>
        <v>0.2462</v>
      </c>
      <c r="U57" s="6">
        <f t="shared" si="89"/>
        <v>0.2382</v>
      </c>
      <c r="V57" s="6">
        <f t="shared" si="89"/>
        <v>0.32190000000000002</v>
      </c>
      <c r="W57" s="6">
        <f t="shared" si="89"/>
        <v>0.29430000000000001</v>
      </c>
      <c r="X57" s="6">
        <f t="shared" si="89"/>
        <v>0.29170000000000001</v>
      </c>
      <c r="Y57" s="6">
        <f t="shared" si="89"/>
        <v>0.29609999999999997</v>
      </c>
      <c r="Z57" s="6">
        <f t="shared" si="89"/>
        <v>0.30320000000000003</v>
      </c>
      <c r="AA57" s="6">
        <f t="shared" si="89"/>
        <v>0.2777</v>
      </c>
      <c r="AB57" s="6">
        <f t="shared" si="89"/>
        <v>0.36130000000000001</v>
      </c>
      <c r="AC57" s="6">
        <f t="shared" si="89"/>
        <v>0.253</v>
      </c>
      <c r="AD57" s="6">
        <f t="shared" si="89"/>
        <v>0.26490000000000002</v>
      </c>
      <c r="AE57" s="6">
        <f t="shared" si="89"/>
        <v>0.22700000000000001</v>
      </c>
      <c r="AF57" s="6">
        <f t="shared" si="89"/>
        <v>0.2311</v>
      </c>
      <c r="AG57" s="6">
        <f t="shared" si="89"/>
        <v>0.2626</v>
      </c>
      <c r="AH57" s="6">
        <f t="shared" si="89"/>
        <v>0.31480000000000002</v>
      </c>
      <c r="AI57" s="6">
        <f t="shared" si="89"/>
        <v>0.24529999999999999</v>
      </c>
      <c r="AJ57" s="6">
        <f t="shared" si="89"/>
        <v>0.2384</v>
      </c>
      <c r="AK57" s="6">
        <f t="shared" si="89"/>
        <v>0.21829999999999999</v>
      </c>
      <c r="AL57" s="6">
        <f t="shared" si="89"/>
        <v>0.1981</v>
      </c>
      <c r="AM57" s="6">
        <f t="shared" si="89"/>
        <v>0.32550000000000001</v>
      </c>
      <c r="AN57" s="6">
        <f t="shared" si="89"/>
        <v>0.25719999999999998</v>
      </c>
      <c r="AO57" s="6">
        <f t="shared" si="89"/>
        <v>0.2427</v>
      </c>
      <c r="AP57" s="6">
        <f t="shared" si="89"/>
        <v>0.24540000000000001</v>
      </c>
      <c r="AQ57" s="6">
        <f t="shared" si="89"/>
        <v>0.25130000000000002</v>
      </c>
      <c r="AR57" s="6">
        <f t="shared" si="89"/>
        <v>0.25109999999999999</v>
      </c>
      <c r="AS57" s="6">
        <f t="shared" si="89"/>
        <v>0.2676</v>
      </c>
      <c r="AT57" s="6">
        <f t="shared" si="89"/>
        <v>0.26550000000000001</v>
      </c>
      <c r="AU57" s="6">
        <f t="shared" si="89"/>
        <v>0.27710000000000001</v>
      </c>
      <c r="AV57" s="6">
        <f t="shared" si="89"/>
        <v>0.24299999999999999</v>
      </c>
      <c r="AW57" s="6">
        <f t="shared" si="89"/>
        <v>0.52380000000000004</v>
      </c>
      <c r="AX57" s="6">
        <f t="shared" si="89"/>
        <v>0.25040000000000001</v>
      </c>
      <c r="AY57" s="6">
        <f t="shared" si="89"/>
        <v>0.22969999999999999</v>
      </c>
      <c r="AZ57" s="6">
        <f t="shared" si="89"/>
        <v>0.24890000000000001</v>
      </c>
      <c r="BA57" s="6">
        <f t="shared" si="89"/>
        <v>0.27560000000000001</v>
      </c>
      <c r="BB57" s="6">
        <f t="shared" si="89"/>
        <v>0.2094</v>
      </c>
      <c r="BC57" s="6">
        <f t="shared" si="89"/>
        <v>0.23780000000000001</v>
      </c>
      <c r="BD57" s="6">
        <f t="shared" si="89"/>
        <v>0.22370000000000001</v>
      </c>
      <c r="BE57" s="6">
        <f t="shared" si="89"/>
        <v>0.2281</v>
      </c>
      <c r="BF57" s="6">
        <f t="shared" si="89"/>
        <v>0.24</v>
      </c>
      <c r="BG57" s="6">
        <f t="shared" si="89"/>
        <v>0.2485</v>
      </c>
      <c r="BH57" s="6">
        <f t="shared" si="89"/>
        <v>0.2389</v>
      </c>
      <c r="BI57" s="6">
        <f t="shared" si="89"/>
        <v>0.24390000000000001</v>
      </c>
      <c r="BJ57" s="6">
        <f t="shared" si="89"/>
        <v>0.2387</v>
      </c>
      <c r="BK57" s="6">
        <f t="shared" si="89"/>
        <v>0.32750000000000001</v>
      </c>
      <c r="BL57" s="6">
        <f t="shared" si="89"/>
        <v>0.22520000000000001</v>
      </c>
      <c r="BM57" s="6">
        <f t="shared" si="89"/>
        <v>0.24510000000000001</v>
      </c>
      <c r="BN57" s="6">
        <f t="shared" si="89"/>
        <v>0.2427</v>
      </c>
      <c r="BO57" s="6">
        <f t="shared" si="89"/>
        <v>0.29430000000000001</v>
      </c>
      <c r="BP57" s="6">
        <f t="shared" si="89"/>
        <v>0.25369999999999998</v>
      </c>
      <c r="BQ57" s="6">
        <f t="shared" si="89"/>
        <v>0.2397</v>
      </c>
      <c r="BR57" s="6">
        <f t="shared" ref="BR57:EC57" si="90">IFERROR(ROUND(BR51/BR25,4),0)</f>
        <v>0.2382</v>
      </c>
      <c r="BS57" s="6">
        <f t="shared" si="90"/>
        <v>0.22459999999999999</v>
      </c>
      <c r="BT57" s="6">
        <f t="shared" si="90"/>
        <v>0.23200000000000001</v>
      </c>
      <c r="BU57" s="6">
        <f t="shared" si="90"/>
        <v>0.22239999999999999</v>
      </c>
      <c r="BV57" s="6">
        <f t="shared" si="90"/>
        <v>0.25580000000000003</v>
      </c>
      <c r="BW57" s="6">
        <f t="shared" si="90"/>
        <v>0.2374</v>
      </c>
      <c r="BX57" s="6">
        <f t="shared" si="90"/>
        <v>0.24329999999999999</v>
      </c>
      <c r="BY57" s="6">
        <f t="shared" si="90"/>
        <v>0.23150000000000001</v>
      </c>
      <c r="BZ57" s="6">
        <f t="shared" si="90"/>
        <v>0.47460000000000002</v>
      </c>
      <c r="CA57" s="6">
        <f t="shared" si="90"/>
        <v>0.2525</v>
      </c>
      <c r="CB57" s="6">
        <f t="shared" si="90"/>
        <v>0</v>
      </c>
      <c r="CC57" s="6">
        <f t="shared" si="90"/>
        <v>0.38500000000000001</v>
      </c>
      <c r="CD57" s="6">
        <f t="shared" si="90"/>
        <v>0.21859999999999999</v>
      </c>
      <c r="CE57" s="6">
        <f t="shared" si="90"/>
        <v>0.39800000000000002</v>
      </c>
      <c r="CF57" s="6">
        <f t="shared" si="90"/>
        <v>0.45639999999999997</v>
      </c>
      <c r="CG57" s="6">
        <f t="shared" si="90"/>
        <v>0.24440000000000001</v>
      </c>
      <c r="CH57" s="6">
        <f t="shared" si="90"/>
        <v>0.35510000000000003</v>
      </c>
      <c r="CI57" s="6">
        <f t="shared" si="90"/>
        <v>0.27860000000000001</v>
      </c>
      <c r="CJ57" s="6">
        <f t="shared" si="90"/>
        <v>0.36409999999999998</v>
      </c>
      <c r="CK57" s="6">
        <f t="shared" si="90"/>
        <v>0.25800000000000001</v>
      </c>
      <c r="CL57" s="6">
        <f t="shared" si="90"/>
        <v>0.26740000000000003</v>
      </c>
      <c r="CM57" s="6">
        <f t="shared" si="90"/>
        <v>0.23599999999999999</v>
      </c>
      <c r="CN57" s="6">
        <f t="shared" si="90"/>
        <v>0.2392</v>
      </c>
      <c r="CO57" s="6">
        <f t="shared" si="90"/>
        <v>0.22789999999999999</v>
      </c>
      <c r="CP57" s="6">
        <f t="shared" si="90"/>
        <v>0.26340000000000002</v>
      </c>
      <c r="CQ57" s="6">
        <f t="shared" si="90"/>
        <v>0.25690000000000002</v>
      </c>
      <c r="CR57" s="6">
        <f t="shared" si="90"/>
        <v>0.2291</v>
      </c>
      <c r="CS57" s="6">
        <f t="shared" si="90"/>
        <v>0.21199999999999999</v>
      </c>
      <c r="CT57" s="6">
        <f t="shared" si="90"/>
        <v>0.22869999999999999</v>
      </c>
      <c r="CU57" s="6">
        <f t="shared" si="90"/>
        <v>0.26050000000000001</v>
      </c>
      <c r="CV57" s="6">
        <f t="shared" si="90"/>
        <v>0.23830000000000001</v>
      </c>
      <c r="CW57" s="6">
        <f t="shared" si="90"/>
        <v>0.40660000000000002</v>
      </c>
      <c r="CX57" s="6">
        <f t="shared" si="90"/>
        <v>0.37440000000000001</v>
      </c>
      <c r="CY57" s="6">
        <f t="shared" si="90"/>
        <v>0.317</v>
      </c>
      <c r="CZ57" s="6">
        <f t="shared" si="90"/>
        <v>0.27239999999999998</v>
      </c>
      <c r="DA57" s="6">
        <f t="shared" si="90"/>
        <v>0.49209999999999998</v>
      </c>
      <c r="DB57" s="6">
        <f t="shared" si="90"/>
        <v>0.23050000000000001</v>
      </c>
      <c r="DC57" s="6">
        <f t="shared" si="90"/>
        <v>0.25979999999999998</v>
      </c>
      <c r="DD57" s="6">
        <f t="shared" si="90"/>
        <v>0.2762</v>
      </c>
      <c r="DE57" s="6">
        <f t="shared" si="90"/>
        <v>0.52080000000000004</v>
      </c>
      <c r="DF57" s="6">
        <f t="shared" si="90"/>
        <v>0.57569999999999999</v>
      </c>
      <c r="DG57" s="6">
        <f t="shared" si="90"/>
        <v>0.22720000000000001</v>
      </c>
      <c r="DH57" s="6">
        <f t="shared" si="90"/>
        <v>0.23980000000000001</v>
      </c>
      <c r="DI57" s="6">
        <f t="shared" si="90"/>
        <v>0.38819999999999999</v>
      </c>
      <c r="DJ57" s="6">
        <f t="shared" si="90"/>
        <v>0.25380000000000003</v>
      </c>
      <c r="DK57" s="6">
        <f t="shared" si="90"/>
        <v>0.31640000000000001</v>
      </c>
      <c r="DL57" s="6">
        <f t="shared" si="90"/>
        <v>0.28899999999999998</v>
      </c>
      <c r="DM57" s="6">
        <f t="shared" si="90"/>
        <v>0.2457</v>
      </c>
      <c r="DN57" s="6">
        <f t="shared" si="90"/>
        <v>0.19270000000000001</v>
      </c>
      <c r="DO57" s="6">
        <f t="shared" si="90"/>
        <v>0.2301</v>
      </c>
      <c r="DP57" s="6">
        <f t="shared" si="90"/>
        <v>0.22520000000000001</v>
      </c>
      <c r="DQ57" s="6">
        <f t="shared" si="90"/>
        <v>0.24690000000000001</v>
      </c>
      <c r="DR57" s="6">
        <f t="shared" si="90"/>
        <v>0.22700000000000001</v>
      </c>
      <c r="DS57" s="6">
        <f t="shared" si="90"/>
        <v>0</v>
      </c>
      <c r="DT57" s="6">
        <f t="shared" si="90"/>
        <v>0.23100000000000001</v>
      </c>
      <c r="DU57" s="6">
        <f t="shared" si="90"/>
        <v>0.22470000000000001</v>
      </c>
      <c r="DV57" s="6">
        <f t="shared" si="90"/>
        <v>0.25159999999999999</v>
      </c>
      <c r="DW57" s="6">
        <f t="shared" si="90"/>
        <v>0.35849999999999999</v>
      </c>
      <c r="DX57" s="6">
        <f t="shared" si="90"/>
        <v>0.24229999999999999</v>
      </c>
      <c r="DY57" s="6">
        <f t="shared" si="90"/>
        <v>0.2515</v>
      </c>
      <c r="DZ57" s="6">
        <f t="shared" si="90"/>
        <v>0.25879999999999997</v>
      </c>
      <c r="EA57" s="6">
        <f t="shared" si="90"/>
        <v>0.27689999999999998</v>
      </c>
      <c r="EB57" s="6">
        <f t="shared" si="90"/>
        <v>0.2336</v>
      </c>
      <c r="EC57" s="6">
        <f t="shared" si="90"/>
        <v>0.26500000000000001</v>
      </c>
      <c r="ED57" s="6">
        <f t="shared" ref="ED57:GB57" si="91">IFERROR(ROUND(ED51/ED25,4),0)</f>
        <v>0.2472</v>
      </c>
      <c r="EE57" s="6">
        <f t="shared" si="91"/>
        <v>0.28249999999999997</v>
      </c>
      <c r="EF57" s="6">
        <f t="shared" si="91"/>
        <v>0.22309999999999999</v>
      </c>
      <c r="EG57" s="6">
        <f t="shared" si="91"/>
        <v>0.25119999999999998</v>
      </c>
      <c r="EH57" s="6">
        <f t="shared" si="91"/>
        <v>0.2397</v>
      </c>
      <c r="EI57" s="6">
        <f t="shared" si="91"/>
        <v>0.27089999999999997</v>
      </c>
      <c r="EJ57" s="6">
        <f t="shared" si="91"/>
        <v>0.23549999999999999</v>
      </c>
      <c r="EK57" s="6">
        <f t="shared" si="91"/>
        <v>0.20399999999999999</v>
      </c>
      <c r="EL57" s="6">
        <f t="shared" si="91"/>
        <v>0.2361</v>
      </c>
      <c r="EM57" s="6">
        <f t="shared" si="91"/>
        <v>0.25940000000000002</v>
      </c>
      <c r="EN57" s="6">
        <f t="shared" si="91"/>
        <v>0.2545</v>
      </c>
      <c r="EO57" s="6">
        <f t="shared" si="91"/>
        <v>0.23319999999999999</v>
      </c>
      <c r="EP57" s="6">
        <f t="shared" si="91"/>
        <v>0.23580000000000001</v>
      </c>
      <c r="EQ57" s="6">
        <f t="shared" si="91"/>
        <v>0.23710000000000001</v>
      </c>
      <c r="ER57" s="6">
        <f t="shared" si="91"/>
        <v>0.23139999999999999</v>
      </c>
      <c r="ES57" s="6">
        <f t="shared" si="91"/>
        <v>0.22570000000000001</v>
      </c>
      <c r="ET57" s="6">
        <f t="shared" si="91"/>
        <v>0.23899999999999999</v>
      </c>
      <c r="EU57" s="6">
        <f t="shared" si="91"/>
        <v>0.24540000000000001</v>
      </c>
      <c r="EV57" s="6">
        <f t="shared" si="91"/>
        <v>0.2198</v>
      </c>
      <c r="EW57" s="6">
        <f t="shared" si="91"/>
        <v>0.24490000000000001</v>
      </c>
      <c r="EX57" s="6">
        <f t="shared" si="91"/>
        <v>0</v>
      </c>
      <c r="EY57" s="6">
        <f t="shared" si="91"/>
        <v>0.2324</v>
      </c>
      <c r="EZ57" s="6">
        <f t="shared" si="91"/>
        <v>0.23569999999999999</v>
      </c>
      <c r="FA57" s="6">
        <f t="shared" si="91"/>
        <v>0.32269999999999999</v>
      </c>
      <c r="FB57" s="6">
        <f t="shared" si="91"/>
        <v>0.27110000000000001</v>
      </c>
      <c r="FC57" s="6">
        <f t="shared" si="91"/>
        <v>0.23699999999999999</v>
      </c>
      <c r="FD57" s="6">
        <f t="shared" si="91"/>
        <v>0.24079999999999999</v>
      </c>
      <c r="FE57" s="6">
        <f t="shared" si="91"/>
        <v>0.2099</v>
      </c>
      <c r="FF57" s="6">
        <f t="shared" si="91"/>
        <v>0.26279999999999998</v>
      </c>
      <c r="FG57" s="6">
        <f t="shared" si="91"/>
        <v>0.34710000000000002</v>
      </c>
      <c r="FH57" s="6">
        <f t="shared" si="91"/>
        <v>0.33300000000000002</v>
      </c>
      <c r="FI57" s="6">
        <f t="shared" si="91"/>
        <v>0.29820000000000002</v>
      </c>
      <c r="FJ57" s="6">
        <f t="shared" si="91"/>
        <v>0.3</v>
      </c>
      <c r="FK57" s="6">
        <f t="shared" si="91"/>
        <v>0.2266</v>
      </c>
      <c r="FL57" s="6">
        <f t="shared" si="91"/>
        <v>0.24360000000000001</v>
      </c>
      <c r="FM57" s="6">
        <f t="shared" si="91"/>
        <v>0.3337</v>
      </c>
      <c r="FN57" s="6">
        <f t="shared" si="91"/>
        <v>0.24560000000000001</v>
      </c>
      <c r="FO57" s="6">
        <f t="shared" si="91"/>
        <v>0.22559999999999999</v>
      </c>
      <c r="FP57" s="6">
        <f t="shared" si="91"/>
        <v>0.26490000000000002</v>
      </c>
      <c r="FQ57" s="6">
        <f t="shared" si="91"/>
        <v>0.22700000000000001</v>
      </c>
      <c r="FR57" s="6">
        <f t="shared" si="91"/>
        <v>0.23580000000000001</v>
      </c>
      <c r="FS57" s="6">
        <f t="shared" si="91"/>
        <v>0.25469999999999998</v>
      </c>
      <c r="FT57" s="6">
        <f t="shared" si="91"/>
        <v>0.26950000000000002</v>
      </c>
      <c r="FU57" s="6">
        <f t="shared" si="91"/>
        <v>0.28120000000000001</v>
      </c>
      <c r="FV57" s="6">
        <f t="shared" si="91"/>
        <v>0.2472</v>
      </c>
      <c r="FW57" s="6">
        <f t="shared" si="91"/>
        <v>0.24510000000000001</v>
      </c>
      <c r="FX57" s="6">
        <f t="shared" si="91"/>
        <v>0.26400000000000001</v>
      </c>
      <c r="FY57" s="6">
        <f t="shared" si="91"/>
        <v>0.28070000000000001</v>
      </c>
      <c r="FZ57" s="6">
        <f t="shared" si="91"/>
        <v>0.30070000000000002</v>
      </c>
      <c r="GA57" s="6">
        <f t="shared" si="91"/>
        <v>0.32769999999999999</v>
      </c>
      <c r="GB57" s="6">
        <f t="shared" si="91"/>
        <v>0</v>
      </c>
      <c r="GC57" s="6"/>
      <c r="GD57" s="6"/>
      <c r="GE57" s="6"/>
      <c r="GF57" s="6"/>
      <c r="GG57" s="6"/>
      <c r="GH57" s="6" t="e">
        <f>ROUND(GH51/GH25,4)</f>
        <v>#DIV/0!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2">SUM($E$57:$FZ$57)/177</f>
        <v>0.26361412429378517</v>
      </c>
      <c r="F58" s="6">
        <f t="shared" si="92"/>
        <v>0.26361412429378517</v>
      </c>
      <c r="G58" s="6">
        <f t="shared" si="92"/>
        <v>0.26361412429378517</v>
      </c>
      <c r="H58" s="6">
        <f t="shared" si="92"/>
        <v>0.26361412429378517</v>
      </c>
      <c r="I58" s="6">
        <f t="shared" si="92"/>
        <v>0.26361412429378517</v>
      </c>
      <c r="J58" s="6">
        <f t="shared" si="92"/>
        <v>0.26361412429378517</v>
      </c>
      <c r="K58" s="6">
        <f t="shared" si="92"/>
        <v>0.26361412429378517</v>
      </c>
      <c r="L58" s="6">
        <f t="shared" si="92"/>
        <v>0.26361412429378517</v>
      </c>
      <c r="M58" s="6">
        <f t="shared" si="92"/>
        <v>0.26361412429378517</v>
      </c>
      <c r="N58" s="6">
        <f t="shared" si="92"/>
        <v>0.26361412429378517</v>
      </c>
      <c r="O58" s="6">
        <f t="shared" si="92"/>
        <v>0.26361412429378517</v>
      </c>
      <c r="P58" s="6">
        <f t="shared" si="92"/>
        <v>0.26361412429378517</v>
      </c>
      <c r="Q58" s="6">
        <f t="shared" si="92"/>
        <v>0.26361412429378517</v>
      </c>
      <c r="R58" s="6">
        <f t="shared" si="92"/>
        <v>0.26361412429378517</v>
      </c>
      <c r="S58" s="6">
        <f t="shared" si="92"/>
        <v>0.26361412429378517</v>
      </c>
      <c r="T58" s="6">
        <f t="shared" si="92"/>
        <v>0.26361412429378517</v>
      </c>
      <c r="U58" s="6">
        <f t="shared" si="92"/>
        <v>0.26361412429378517</v>
      </c>
      <c r="V58" s="6">
        <f t="shared" si="92"/>
        <v>0.26361412429378517</v>
      </c>
      <c r="W58" s="6">
        <f t="shared" si="92"/>
        <v>0.26361412429378517</v>
      </c>
      <c r="X58" s="6">
        <f t="shared" si="92"/>
        <v>0.26361412429378517</v>
      </c>
      <c r="Y58" s="6">
        <f t="shared" si="92"/>
        <v>0.26361412429378517</v>
      </c>
      <c r="Z58" s="6">
        <f t="shared" si="92"/>
        <v>0.26361412429378517</v>
      </c>
      <c r="AA58" s="6">
        <f t="shared" si="92"/>
        <v>0.26361412429378517</v>
      </c>
      <c r="AB58" s="6">
        <f t="shared" si="92"/>
        <v>0.26361412429378517</v>
      </c>
      <c r="AC58" s="6">
        <f t="shared" si="92"/>
        <v>0.26361412429378517</v>
      </c>
      <c r="AD58" s="6">
        <f t="shared" si="92"/>
        <v>0.26361412429378517</v>
      </c>
      <c r="AE58" s="6">
        <f t="shared" si="92"/>
        <v>0.26361412429378517</v>
      </c>
      <c r="AF58" s="6">
        <f t="shared" si="92"/>
        <v>0.26361412429378517</v>
      </c>
      <c r="AG58" s="6">
        <f t="shared" si="92"/>
        <v>0.26361412429378517</v>
      </c>
      <c r="AH58" s="6">
        <f t="shared" si="92"/>
        <v>0.26361412429378517</v>
      </c>
      <c r="AI58" s="6">
        <f t="shared" si="92"/>
        <v>0.26361412429378517</v>
      </c>
      <c r="AJ58" s="6">
        <f t="shared" si="92"/>
        <v>0.26361412429378517</v>
      </c>
      <c r="AK58" s="6">
        <f t="shared" si="92"/>
        <v>0.26361412429378517</v>
      </c>
      <c r="AL58" s="6">
        <f t="shared" si="92"/>
        <v>0.26361412429378517</v>
      </c>
      <c r="AM58" s="6">
        <f t="shared" si="92"/>
        <v>0.26361412429378517</v>
      </c>
      <c r="AN58" s="6">
        <f t="shared" si="92"/>
        <v>0.26361412429378517</v>
      </c>
      <c r="AO58" s="6">
        <f t="shared" si="92"/>
        <v>0.26361412429378517</v>
      </c>
      <c r="AP58" s="6">
        <f t="shared" si="92"/>
        <v>0.26361412429378517</v>
      </c>
      <c r="AQ58" s="6">
        <f t="shared" si="92"/>
        <v>0.26361412429378517</v>
      </c>
      <c r="AR58" s="6">
        <f t="shared" si="92"/>
        <v>0.26361412429378517</v>
      </c>
      <c r="AS58" s="6">
        <f t="shared" si="92"/>
        <v>0.26361412429378517</v>
      </c>
      <c r="AT58" s="6">
        <f t="shared" si="92"/>
        <v>0.26361412429378517</v>
      </c>
      <c r="AU58" s="6">
        <f t="shared" si="92"/>
        <v>0.26361412429378517</v>
      </c>
      <c r="AV58" s="6">
        <f t="shared" si="92"/>
        <v>0.26361412429378517</v>
      </c>
      <c r="AW58" s="6">
        <f t="shared" si="92"/>
        <v>0.26361412429378517</v>
      </c>
      <c r="AX58" s="6">
        <f t="shared" si="92"/>
        <v>0.26361412429378517</v>
      </c>
      <c r="AY58" s="6">
        <f t="shared" si="92"/>
        <v>0.26361412429378517</v>
      </c>
      <c r="AZ58" s="6">
        <f t="shared" si="92"/>
        <v>0.26361412429378517</v>
      </c>
      <c r="BA58" s="6">
        <f t="shared" si="92"/>
        <v>0.26361412429378517</v>
      </c>
      <c r="BB58" s="6">
        <f t="shared" si="92"/>
        <v>0.26361412429378517</v>
      </c>
      <c r="BC58" s="6">
        <f t="shared" si="92"/>
        <v>0.26361412429378517</v>
      </c>
      <c r="BD58" s="6">
        <f t="shared" si="92"/>
        <v>0.26361412429378517</v>
      </c>
      <c r="BE58" s="6">
        <f t="shared" si="92"/>
        <v>0.26361412429378517</v>
      </c>
      <c r="BF58" s="6">
        <f t="shared" si="92"/>
        <v>0.26361412429378517</v>
      </c>
      <c r="BG58" s="6">
        <f t="shared" si="92"/>
        <v>0.26361412429378517</v>
      </c>
      <c r="BH58" s="6">
        <f t="shared" si="92"/>
        <v>0.26361412429378517</v>
      </c>
      <c r="BI58" s="6">
        <f t="shared" si="92"/>
        <v>0.26361412429378517</v>
      </c>
      <c r="BJ58" s="6">
        <f t="shared" si="92"/>
        <v>0.26361412429378517</v>
      </c>
      <c r="BK58" s="6">
        <f t="shared" si="92"/>
        <v>0.26361412429378517</v>
      </c>
      <c r="BL58" s="6">
        <f t="shared" si="92"/>
        <v>0.26361412429378517</v>
      </c>
      <c r="BM58" s="6">
        <f t="shared" si="92"/>
        <v>0.26361412429378517</v>
      </c>
      <c r="BN58" s="6">
        <f t="shared" si="92"/>
        <v>0.26361412429378517</v>
      </c>
      <c r="BO58" s="6">
        <f t="shared" si="92"/>
        <v>0.26361412429378517</v>
      </c>
      <c r="BP58" s="6">
        <f t="shared" si="92"/>
        <v>0.26361412429378517</v>
      </c>
      <c r="BQ58" s="6">
        <f t="shared" ref="BQ58:EB58" si="93">SUM($E$57:$FZ$57)/177</f>
        <v>0.26361412429378517</v>
      </c>
      <c r="BR58" s="6">
        <f t="shared" si="93"/>
        <v>0.26361412429378517</v>
      </c>
      <c r="BS58" s="6">
        <f t="shared" si="93"/>
        <v>0.26361412429378517</v>
      </c>
      <c r="BT58" s="6">
        <f t="shared" si="93"/>
        <v>0.26361412429378517</v>
      </c>
      <c r="BU58" s="6">
        <f t="shared" si="93"/>
        <v>0.26361412429378517</v>
      </c>
      <c r="BV58" s="6">
        <f t="shared" si="93"/>
        <v>0.26361412429378517</v>
      </c>
      <c r="BW58" s="6">
        <f t="shared" si="93"/>
        <v>0.26361412429378517</v>
      </c>
      <c r="BX58" s="6">
        <f t="shared" si="93"/>
        <v>0.26361412429378517</v>
      </c>
      <c r="BY58" s="6">
        <f t="shared" si="93"/>
        <v>0.26361412429378517</v>
      </c>
      <c r="BZ58" s="6">
        <f t="shared" si="93"/>
        <v>0.26361412429378517</v>
      </c>
      <c r="CA58" s="6">
        <f t="shared" si="93"/>
        <v>0.26361412429378517</v>
      </c>
      <c r="CB58" s="6">
        <f t="shared" si="93"/>
        <v>0.26361412429378517</v>
      </c>
      <c r="CC58" s="6">
        <f t="shared" si="93"/>
        <v>0.26361412429378517</v>
      </c>
      <c r="CD58" s="6">
        <f t="shared" si="93"/>
        <v>0.26361412429378517</v>
      </c>
      <c r="CE58" s="6">
        <f t="shared" si="93"/>
        <v>0.26361412429378517</v>
      </c>
      <c r="CF58" s="6">
        <f t="shared" si="93"/>
        <v>0.26361412429378517</v>
      </c>
      <c r="CG58" s="6">
        <f t="shared" si="93"/>
        <v>0.26361412429378517</v>
      </c>
      <c r="CH58" s="6">
        <f t="shared" si="93"/>
        <v>0.26361412429378517</v>
      </c>
      <c r="CI58" s="6">
        <f t="shared" si="93"/>
        <v>0.26361412429378517</v>
      </c>
      <c r="CJ58" s="6">
        <f t="shared" si="93"/>
        <v>0.26361412429378517</v>
      </c>
      <c r="CK58" s="6">
        <f t="shared" si="93"/>
        <v>0.26361412429378517</v>
      </c>
      <c r="CL58" s="6">
        <f t="shared" si="93"/>
        <v>0.26361412429378517</v>
      </c>
      <c r="CM58" s="6">
        <f t="shared" si="93"/>
        <v>0.26361412429378517</v>
      </c>
      <c r="CN58" s="6">
        <f t="shared" si="93"/>
        <v>0.26361412429378517</v>
      </c>
      <c r="CO58" s="6">
        <f t="shared" si="93"/>
        <v>0.26361412429378517</v>
      </c>
      <c r="CP58" s="6">
        <f t="shared" si="93"/>
        <v>0.26361412429378517</v>
      </c>
      <c r="CQ58" s="6">
        <f t="shared" si="93"/>
        <v>0.26361412429378517</v>
      </c>
      <c r="CR58" s="6">
        <f t="shared" si="93"/>
        <v>0.26361412429378517</v>
      </c>
      <c r="CS58" s="6">
        <f t="shared" si="93"/>
        <v>0.26361412429378517</v>
      </c>
      <c r="CT58" s="6">
        <f t="shared" si="93"/>
        <v>0.26361412429378517</v>
      </c>
      <c r="CU58" s="6">
        <f t="shared" si="93"/>
        <v>0.26361412429378517</v>
      </c>
      <c r="CV58" s="6">
        <f t="shared" si="93"/>
        <v>0.26361412429378517</v>
      </c>
      <c r="CW58" s="6">
        <f t="shared" si="93"/>
        <v>0.26361412429378517</v>
      </c>
      <c r="CX58" s="6">
        <f t="shared" si="93"/>
        <v>0.26361412429378517</v>
      </c>
      <c r="CY58" s="6">
        <f t="shared" si="93"/>
        <v>0.26361412429378517</v>
      </c>
      <c r="CZ58" s="6">
        <f t="shared" si="93"/>
        <v>0.26361412429378517</v>
      </c>
      <c r="DA58" s="6">
        <f t="shared" si="93"/>
        <v>0.26361412429378517</v>
      </c>
      <c r="DB58" s="6">
        <f t="shared" si="93"/>
        <v>0.26361412429378517</v>
      </c>
      <c r="DC58" s="6">
        <f t="shared" si="93"/>
        <v>0.26361412429378517</v>
      </c>
      <c r="DD58" s="6">
        <f t="shared" si="93"/>
        <v>0.26361412429378517</v>
      </c>
      <c r="DE58" s="6">
        <f t="shared" si="93"/>
        <v>0.26361412429378517</v>
      </c>
      <c r="DF58" s="6">
        <f t="shared" si="93"/>
        <v>0.26361412429378517</v>
      </c>
      <c r="DG58" s="6">
        <f t="shared" si="93"/>
        <v>0.26361412429378517</v>
      </c>
      <c r="DH58" s="6">
        <f t="shared" si="93"/>
        <v>0.26361412429378517</v>
      </c>
      <c r="DI58" s="6">
        <f t="shared" si="93"/>
        <v>0.26361412429378517</v>
      </c>
      <c r="DJ58" s="6">
        <f t="shared" si="93"/>
        <v>0.26361412429378517</v>
      </c>
      <c r="DK58" s="6">
        <f t="shared" si="93"/>
        <v>0.26361412429378517</v>
      </c>
      <c r="DL58" s="6">
        <f t="shared" si="93"/>
        <v>0.26361412429378517</v>
      </c>
      <c r="DM58" s="6">
        <f t="shared" si="93"/>
        <v>0.26361412429378517</v>
      </c>
      <c r="DN58" s="6">
        <f t="shared" si="93"/>
        <v>0.26361412429378517</v>
      </c>
      <c r="DO58" s="6">
        <f t="shared" si="93"/>
        <v>0.26361412429378517</v>
      </c>
      <c r="DP58" s="6">
        <f t="shared" si="93"/>
        <v>0.26361412429378517</v>
      </c>
      <c r="DQ58" s="6">
        <f t="shared" si="93"/>
        <v>0.26361412429378517</v>
      </c>
      <c r="DR58" s="6">
        <f t="shared" si="93"/>
        <v>0.26361412429378517</v>
      </c>
      <c r="DS58" s="6">
        <f t="shared" si="93"/>
        <v>0.26361412429378517</v>
      </c>
      <c r="DT58" s="6">
        <f t="shared" si="93"/>
        <v>0.26361412429378517</v>
      </c>
      <c r="DU58" s="6">
        <f t="shared" si="93"/>
        <v>0.26361412429378517</v>
      </c>
      <c r="DV58" s="6">
        <f t="shared" si="93"/>
        <v>0.26361412429378517</v>
      </c>
      <c r="DW58" s="6">
        <f t="shared" si="93"/>
        <v>0.26361412429378517</v>
      </c>
      <c r="DX58" s="6">
        <f t="shared" si="93"/>
        <v>0.26361412429378517</v>
      </c>
      <c r="DY58" s="6">
        <f t="shared" si="93"/>
        <v>0.26361412429378517</v>
      </c>
      <c r="DZ58" s="6">
        <f t="shared" si="93"/>
        <v>0.26361412429378517</v>
      </c>
      <c r="EA58" s="6">
        <f t="shared" si="93"/>
        <v>0.26361412429378517</v>
      </c>
      <c r="EB58" s="6">
        <f t="shared" si="93"/>
        <v>0.26361412429378517</v>
      </c>
      <c r="EC58" s="6">
        <f t="shared" ref="EC58:GB58" si="94">SUM($E$57:$FZ$57)/177</f>
        <v>0.26361412429378517</v>
      </c>
      <c r="ED58" s="6">
        <f t="shared" si="94"/>
        <v>0.26361412429378517</v>
      </c>
      <c r="EE58" s="6">
        <f t="shared" si="94"/>
        <v>0.26361412429378517</v>
      </c>
      <c r="EF58" s="6">
        <f t="shared" si="94"/>
        <v>0.26361412429378517</v>
      </c>
      <c r="EG58" s="6">
        <f t="shared" si="94"/>
        <v>0.26361412429378517</v>
      </c>
      <c r="EH58" s="6">
        <f t="shared" si="94"/>
        <v>0.26361412429378517</v>
      </c>
      <c r="EI58" s="6">
        <f t="shared" si="94"/>
        <v>0.26361412429378517</v>
      </c>
      <c r="EJ58" s="6">
        <f t="shared" si="94"/>
        <v>0.26361412429378517</v>
      </c>
      <c r="EK58" s="6">
        <f t="shared" si="94"/>
        <v>0.26361412429378517</v>
      </c>
      <c r="EL58" s="6">
        <f t="shared" si="94"/>
        <v>0.26361412429378517</v>
      </c>
      <c r="EM58" s="6">
        <f t="shared" si="94"/>
        <v>0.26361412429378517</v>
      </c>
      <c r="EN58" s="6">
        <f t="shared" si="94"/>
        <v>0.26361412429378517</v>
      </c>
      <c r="EO58" s="6">
        <f t="shared" si="94"/>
        <v>0.26361412429378517</v>
      </c>
      <c r="EP58" s="6">
        <f t="shared" si="94"/>
        <v>0.26361412429378517</v>
      </c>
      <c r="EQ58" s="6">
        <f t="shared" si="94"/>
        <v>0.26361412429378517</v>
      </c>
      <c r="ER58" s="6">
        <f t="shared" si="94"/>
        <v>0.26361412429378517</v>
      </c>
      <c r="ES58" s="6">
        <f t="shared" si="94"/>
        <v>0.26361412429378517</v>
      </c>
      <c r="ET58" s="6">
        <f t="shared" si="94"/>
        <v>0.26361412429378517</v>
      </c>
      <c r="EU58" s="6">
        <f t="shared" si="94"/>
        <v>0.26361412429378517</v>
      </c>
      <c r="EV58" s="6">
        <f t="shared" si="94"/>
        <v>0.26361412429378517</v>
      </c>
      <c r="EW58" s="6">
        <f t="shared" si="94"/>
        <v>0.26361412429378517</v>
      </c>
      <c r="EX58" s="6">
        <f t="shared" si="94"/>
        <v>0.26361412429378517</v>
      </c>
      <c r="EY58" s="6">
        <f t="shared" si="94"/>
        <v>0.26361412429378517</v>
      </c>
      <c r="EZ58" s="6">
        <f t="shared" si="94"/>
        <v>0.26361412429378517</v>
      </c>
      <c r="FA58" s="6">
        <f t="shared" si="94"/>
        <v>0.26361412429378517</v>
      </c>
      <c r="FB58" s="6">
        <f t="shared" si="94"/>
        <v>0.26361412429378517</v>
      </c>
      <c r="FC58" s="6">
        <f t="shared" si="94"/>
        <v>0.26361412429378517</v>
      </c>
      <c r="FD58" s="6">
        <f t="shared" si="94"/>
        <v>0.26361412429378517</v>
      </c>
      <c r="FE58" s="6">
        <f t="shared" si="94"/>
        <v>0.26361412429378517</v>
      </c>
      <c r="FF58" s="6">
        <f t="shared" si="94"/>
        <v>0.26361412429378517</v>
      </c>
      <c r="FG58" s="6">
        <f t="shared" si="94"/>
        <v>0.26361412429378517</v>
      </c>
      <c r="FH58" s="6">
        <f t="shared" si="94"/>
        <v>0.26361412429378517</v>
      </c>
      <c r="FI58" s="6">
        <f t="shared" si="94"/>
        <v>0.26361412429378517</v>
      </c>
      <c r="FJ58" s="6">
        <f t="shared" si="94"/>
        <v>0.26361412429378517</v>
      </c>
      <c r="FK58" s="6">
        <f t="shared" si="94"/>
        <v>0.26361412429378517</v>
      </c>
      <c r="FL58" s="6">
        <f t="shared" si="94"/>
        <v>0.26361412429378517</v>
      </c>
      <c r="FM58" s="6">
        <f t="shared" si="94"/>
        <v>0.26361412429378517</v>
      </c>
      <c r="FN58" s="6">
        <f t="shared" si="94"/>
        <v>0.26361412429378517</v>
      </c>
      <c r="FO58" s="6">
        <f t="shared" si="94"/>
        <v>0.26361412429378517</v>
      </c>
      <c r="FP58" s="6">
        <f t="shared" si="94"/>
        <v>0.26361412429378517</v>
      </c>
      <c r="FQ58" s="6">
        <f t="shared" si="94"/>
        <v>0.26361412429378517</v>
      </c>
      <c r="FR58" s="6">
        <f t="shared" si="94"/>
        <v>0.26361412429378517</v>
      </c>
      <c r="FS58" s="6">
        <f t="shared" si="94"/>
        <v>0.26361412429378517</v>
      </c>
      <c r="FT58" s="6">
        <f t="shared" si="94"/>
        <v>0.26361412429378517</v>
      </c>
      <c r="FU58" s="6">
        <f t="shared" si="94"/>
        <v>0.26361412429378517</v>
      </c>
      <c r="FV58" s="6">
        <f t="shared" si="94"/>
        <v>0.26361412429378517</v>
      </c>
      <c r="FW58" s="6">
        <f t="shared" si="94"/>
        <v>0.26361412429378517</v>
      </c>
      <c r="FX58" s="6">
        <f t="shared" si="94"/>
        <v>0.26361412429378517</v>
      </c>
      <c r="FY58" s="6">
        <f t="shared" si="94"/>
        <v>0.26361412429378517</v>
      </c>
      <c r="FZ58" s="6">
        <f t="shared" si="94"/>
        <v>0.26361412429378517</v>
      </c>
      <c r="GA58" s="6">
        <f t="shared" si="94"/>
        <v>0.26361412429378517</v>
      </c>
      <c r="GB58" s="6">
        <f t="shared" si="94"/>
        <v>0.26361412429378517</v>
      </c>
      <c r="GC58" s="6"/>
      <c r="GD58" s="6"/>
      <c r="GE58" s="6"/>
      <c r="GF58" s="6"/>
      <c r="GG58" s="6"/>
      <c r="GH58" s="6">
        <f>SUM($E$57:$FZ$57)/177</f>
        <v>0.26361412429378517</v>
      </c>
      <c r="GI58" s="3"/>
    </row>
    <row r="59" spans="1:256" ht="30" customHeight="1">
      <c r="A59"/>
      <c r="B59" t="s">
        <v>588</v>
      </c>
      <c r="C59"/>
      <c r="D59"/>
      <c r="E59" s="3">
        <f>IFERROR(ROUND(E27/E16,2),0)</f>
        <v>400.99</v>
      </c>
      <c r="F59" s="3">
        <f t="shared" ref="F59:BQ59" si="95">IFERROR(ROUND(F27/F16,2),0)</f>
        <v>776</v>
      </c>
      <c r="G59" s="3">
        <f t="shared" si="95"/>
        <v>234.79</v>
      </c>
      <c r="H59" s="3">
        <f t="shared" si="95"/>
        <v>1170.81</v>
      </c>
      <c r="I59" s="3">
        <f t="shared" si="95"/>
        <v>622.26</v>
      </c>
      <c r="J59" s="3">
        <f t="shared" si="95"/>
        <v>480.78</v>
      </c>
      <c r="K59" s="3">
        <f t="shared" si="95"/>
        <v>1487.32</v>
      </c>
      <c r="L59" s="3">
        <f t="shared" si="95"/>
        <v>365.83</v>
      </c>
      <c r="M59" s="3">
        <f t="shared" si="95"/>
        <v>2028.44</v>
      </c>
      <c r="N59" s="3">
        <f t="shared" si="95"/>
        <v>5224.8900000000003</v>
      </c>
      <c r="O59" s="3">
        <f t="shared" si="95"/>
        <v>903.16</v>
      </c>
      <c r="P59" s="3">
        <f t="shared" si="95"/>
        <v>2159.0700000000002</v>
      </c>
      <c r="Q59" s="3">
        <f t="shared" si="95"/>
        <v>1239.0899999999999</v>
      </c>
      <c r="R59" s="3">
        <f t="shared" si="95"/>
        <v>436.19</v>
      </c>
      <c r="S59" s="3">
        <f t="shared" si="95"/>
        <v>991.81</v>
      </c>
      <c r="T59" s="3">
        <f t="shared" si="95"/>
        <v>970.04</v>
      </c>
      <c r="U59" s="3">
        <f t="shared" si="95"/>
        <v>502.36</v>
      </c>
      <c r="V59" s="3">
        <f t="shared" si="95"/>
        <v>1764.06</v>
      </c>
      <c r="W59" s="3">
        <f t="shared" si="95"/>
        <v>2343.12</v>
      </c>
      <c r="X59" s="3">
        <f t="shared" si="95"/>
        <v>1104.8699999999999</v>
      </c>
      <c r="Y59" s="3">
        <f t="shared" si="95"/>
        <v>774.79</v>
      </c>
      <c r="Z59" s="3">
        <f t="shared" si="95"/>
        <v>1752.97</v>
      </c>
      <c r="AA59" s="3">
        <f t="shared" si="95"/>
        <v>2738.05</v>
      </c>
      <c r="AB59" s="3">
        <f t="shared" si="95"/>
        <v>901.12</v>
      </c>
      <c r="AC59" s="3">
        <f t="shared" si="95"/>
        <v>1437.62</v>
      </c>
      <c r="AD59" s="3">
        <f t="shared" si="95"/>
        <v>8580.43</v>
      </c>
      <c r="AE59" s="3">
        <f t="shared" si="95"/>
        <v>742.74</v>
      </c>
      <c r="AF59" s="3">
        <f t="shared" si="95"/>
        <v>979.7</v>
      </c>
      <c r="AG59" s="3">
        <f t="shared" si="95"/>
        <v>4086.66</v>
      </c>
      <c r="AH59" s="3">
        <f t="shared" si="95"/>
        <v>1258</v>
      </c>
      <c r="AI59" s="3">
        <f t="shared" si="95"/>
        <v>2867.1</v>
      </c>
      <c r="AJ59" s="3">
        <f t="shared" si="95"/>
        <v>286.10000000000002</v>
      </c>
      <c r="AK59" s="3">
        <f t="shared" si="95"/>
        <v>378.79</v>
      </c>
      <c r="AL59" s="3">
        <f t="shared" si="95"/>
        <v>836.77</v>
      </c>
      <c r="AM59" s="3">
        <f t="shared" si="95"/>
        <v>614.57000000000005</v>
      </c>
      <c r="AN59" s="3">
        <f t="shared" si="95"/>
        <v>632.80999999999995</v>
      </c>
      <c r="AO59" s="3">
        <f t="shared" si="95"/>
        <v>663.96</v>
      </c>
      <c r="AP59" s="3">
        <f t="shared" si="95"/>
        <v>1490.83</v>
      </c>
      <c r="AQ59" s="3">
        <f t="shared" si="95"/>
        <v>191.19</v>
      </c>
      <c r="AR59" s="3">
        <f t="shared" si="95"/>
        <v>1561.63</v>
      </c>
      <c r="AS59" s="3">
        <f t="shared" si="95"/>
        <v>1512.69</v>
      </c>
      <c r="AT59" s="3">
        <f t="shared" si="95"/>
        <v>391.94</v>
      </c>
      <c r="AU59" s="3">
        <f t="shared" si="95"/>
        <v>540.54</v>
      </c>
      <c r="AV59" s="3">
        <f t="shared" si="95"/>
        <v>700.22</v>
      </c>
      <c r="AW59" s="3">
        <f t="shared" si="95"/>
        <v>1240.78</v>
      </c>
      <c r="AX59" s="3">
        <f t="shared" si="95"/>
        <v>1627.02</v>
      </c>
      <c r="AY59" s="3">
        <f t="shared" si="95"/>
        <v>414.25</v>
      </c>
      <c r="AZ59" s="3">
        <f t="shared" si="95"/>
        <v>1209.3</v>
      </c>
      <c r="BA59" s="3">
        <f t="shared" si="95"/>
        <v>1207.5</v>
      </c>
      <c r="BB59" s="3">
        <f t="shared" si="95"/>
        <v>335.45</v>
      </c>
      <c r="BC59" s="3">
        <f t="shared" si="95"/>
        <v>1243.8399999999999</v>
      </c>
      <c r="BD59" s="3">
        <f t="shared" si="95"/>
        <v>1347.98</v>
      </c>
      <c r="BE59" s="3">
        <f t="shared" si="95"/>
        <v>604.41999999999996</v>
      </c>
      <c r="BF59" s="3">
        <f t="shared" si="95"/>
        <v>11254.83</v>
      </c>
      <c r="BG59" s="3">
        <f t="shared" si="95"/>
        <v>1850.23</v>
      </c>
      <c r="BH59" s="3">
        <f t="shared" si="95"/>
        <v>652.79999999999995</v>
      </c>
      <c r="BI59" s="3">
        <f t="shared" si="95"/>
        <v>644.65</v>
      </c>
      <c r="BJ59" s="3">
        <f t="shared" si="95"/>
        <v>327.7</v>
      </c>
      <c r="BK59" s="3">
        <f t="shared" si="95"/>
        <v>1736.25</v>
      </c>
      <c r="BL59" s="3">
        <f t="shared" si="95"/>
        <v>1369.29</v>
      </c>
      <c r="BM59" s="3">
        <f t="shared" si="95"/>
        <v>6345.49</v>
      </c>
      <c r="BN59" s="3">
        <f t="shared" si="95"/>
        <v>1384.5</v>
      </c>
      <c r="BO59" s="3">
        <f t="shared" si="95"/>
        <v>965.86</v>
      </c>
      <c r="BP59" s="3">
        <f t="shared" si="95"/>
        <v>2220.71</v>
      </c>
      <c r="BQ59" s="3">
        <f t="shared" si="95"/>
        <v>598.91999999999996</v>
      </c>
      <c r="BR59" s="3">
        <f t="shared" ref="BR59:EC59" si="96">IFERROR(ROUND(BR27/BR16,2),0)</f>
        <v>1035.27</v>
      </c>
      <c r="BS59" s="3">
        <f t="shared" si="96"/>
        <v>1163.6500000000001</v>
      </c>
      <c r="BT59" s="3">
        <f t="shared" si="96"/>
        <v>899.09</v>
      </c>
      <c r="BU59" s="3">
        <f t="shared" si="96"/>
        <v>371.15</v>
      </c>
      <c r="BV59" s="3">
        <f t="shared" si="96"/>
        <v>751.32</v>
      </c>
      <c r="BW59" s="3">
        <f t="shared" si="96"/>
        <v>1694.45</v>
      </c>
      <c r="BX59" s="3">
        <f t="shared" si="96"/>
        <v>1302.5</v>
      </c>
      <c r="BY59" s="3">
        <f t="shared" si="96"/>
        <v>242.78</v>
      </c>
      <c r="BZ59" s="3">
        <f t="shared" si="96"/>
        <v>1855.35</v>
      </c>
      <c r="CA59" s="3">
        <f t="shared" si="96"/>
        <v>3651.08</v>
      </c>
      <c r="CB59" s="3">
        <f t="shared" si="96"/>
        <v>0</v>
      </c>
      <c r="CC59" s="3">
        <f t="shared" si="96"/>
        <v>890.27</v>
      </c>
      <c r="CD59" s="3">
        <f t="shared" si="96"/>
        <v>832.65</v>
      </c>
      <c r="CE59" s="3">
        <f t="shared" si="96"/>
        <v>736.73</v>
      </c>
      <c r="CF59" s="3">
        <f t="shared" si="96"/>
        <v>1642.87</v>
      </c>
      <c r="CG59" s="3">
        <f t="shared" si="96"/>
        <v>1273.82</v>
      </c>
      <c r="CH59" s="3">
        <f t="shared" si="96"/>
        <v>707.53</v>
      </c>
      <c r="CI59" s="3">
        <f t="shared" si="96"/>
        <v>1439.09</v>
      </c>
      <c r="CJ59" s="3">
        <f t="shared" si="96"/>
        <v>975.79</v>
      </c>
      <c r="CK59" s="3">
        <f t="shared" si="96"/>
        <v>3057.94</v>
      </c>
      <c r="CL59" s="3">
        <f t="shared" si="96"/>
        <v>369.28</v>
      </c>
      <c r="CM59" s="3">
        <f t="shared" si="96"/>
        <v>1291.71</v>
      </c>
      <c r="CN59" s="3">
        <f t="shared" si="96"/>
        <v>411.6</v>
      </c>
      <c r="CO59" s="3">
        <f t="shared" si="96"/>
        <v>1740.87</v>
      </c>
      <c r="CP59" s="3">
        <f t="shared" si="96"/>
        <v>690.08</v>
      </c>
      <c r="CQ59" s="3">
        <f t="shared" si="96"/>
        <v>7657.9</v>
      </c>
      <c r="CR59" s="3">
        <f t="shared" si="96"/>
        <v>274.88</v>
      </c>
      <c r="CS59" s="3">
        <f t="shared" si="96"/>
        <v>187667.64</v>
      </c>
      <c r="CT59" s="3">
        <f t="shared" si="96"/>
        <v>827.87</v>
      </c>
      <c r="CU59" s="3">
        <f t="shared" si="96"/>
        <v>437.2</v>
      </c>
      <c r="CV59" s="3">
        <f t="shared" si="96"/>
        <v>2238.4</v>
      </c>
      <c r="CW59" s="3">
        <f t="shared" si="96"/>
        <v>935.31</v>
      </c>
      <c r="CX59" s="3">
        <f t="shared" si="96"/>
        <v>1919.96</v>
      </c>
      <c r="CY59" s="3">
        <f t="shared" si="96"/>
        <v>1606.96</v>
      </c>
      <c r="CZ59" s="3">
        <f t="shared" si="96"/>
        <v>1888.27</v>
      </c>
      <c r="DA59" s="3">
        <f t="shared" si="96"/>
        <v>1795.29</v>
      </c>
      <c r="DB59" s="3">
        <f t="shared" si="96"/>
        <v>2126.5300000000002</v>
      </c>
      <c r="DC59" s="3">
        <f t="shared" si="96"/>
        <v>1063.83</v>
      </c>
      <c r="DD59" s="3">
        <f t="shared" si="96"/>
        <v>476.71</v>
      </c>
      <c r="DE59" s="3">
        <f t="shared" si="96"/>
        <v>689.47</v>
      </c>
      <c r="DF59" s="3">
        <f t="shared" si="96"/>
        <v>486.44</v>
      </c>
      <c r="DG59" s="3">
        <f t="shared" si="96"/>
        <v>323.93</v>
      </c>
      <c r="DH59" s="3">
        <f t="shared" si="96"/>
        <v>841.56</v>
      </c>
      <c r="DI59" s="3">
        <f t="shared" si="96"/>
        <v>285.3</v>
      </c>
      <c r="DJ59" s="3">
        <f t="shared" si="96"/>
        <v>541.59</v>
      </c>
      <c r="DK59" s="3">
        <f t="shared" si="96"/>
        <v>526.04999999999995</v>
      </c>
      <c r="DL59" s="3">
        <f t="shared" si="96"/>
        <v>1193.8</v>
      </c>
      <c r="DM59" s="3">
        <f t="shared" si="96"/>
        <v>659.23</v>
      </c>
      <c r="DN59" s="3">
        <f t="shared" si="96"/>
        <v>1157.3399999999999</v>
      </c>
      <c r="DO59" s="3">
        <f t="shared" si="96"/>
        <v>803.99</v>
      </c>
      <c r="DP59" s="3">
        <f t="shared" si="96"/>
        <v>2468.87</v>
      </c>
      <c r="DQ59" s="3">
        <f t="shared" si="96"/>
        <v>1654.05</v>
      </c>
      <c r="DR59" s="3">
        <f t="shared" si="96"/>
        <v>591.29999999999995</v>
      </c>
      <c r="DS59" s="3">
        <f t="shared" si="96"/>
        <v>0</v>
      </c>
      <c r="DT59" s="3">
        <f t="shared" si="96"/>
        <v>1180.32</v>
      </c>
      <c r="DU59" s="3">
        <f t="shared" si="96"/>
        <v>1496.29</v>
      </c>
      <c r="DV59" s="3">
        <f t="shared" si="96"/>
        <v>302.14999999999998</v>
      </c>
      <c r="DW59" s="3">
        <f t="shared" si="96"/>
        <v>769.8</v>
      </c>
      <c r="DX59" s="3">
        <f t="shared" si="96"/>
        <v>684.31</v>
      </c>
      <c r="DY59" s="3">
        <f t="shared" si="96"/>
        <v>587.92999999999995</v>
      </c>
      <c r="DZ59" s="3">
        <f t="shared" si="96"/>
        <v>500.47</v>
      </c>
      <c r="EA59" s="3">
        <f t="shared" si="96"/>
        <v>2174.63</v>
      </c>
      <c r="EB59" s="3">
        <f t="shared" si="96"/>
        <v>825.27</v>
      </c>
      <c r="EC59" s="3">
        <f t="shared" si="96"/>
        <v>1285.0899999999999</v>
      </c>
      <c r="ED59" s="3">
        <f t="shared" ref="ED59:GB59" si="97">IFERROR(ROUND(ED27/ED16,2),0)</f>
        <v>2860.08</v>
      </c>
      <c r="EE59" s="3">
        <f t="shared" si="97"/>
        <v>673.77</v>
      </c>
      <c r="EF59" s="3">
        <f t="shared" si="97"/>
        <v>3489.74</v>
      </c>
      <c r="EG59" s="3">
        <f t="shared" si="97"/>
        <v>1185.57</v>
      </c>
      <c r="EH59" s="3">
        <f t="shared" si="97"/>
        <v>1826.76</v>
      </c>
      <c r="EI59" s="3">
        <f t="shared" si="97"/>
        <v>1595.39</v>
      </c>
      <c r="EJ59" s="3">
        <f t="shared" si="97"/>
        <v>559.59</v>
      </c>
      <c r="EK59" s="3">
        <f t="shared" si="97"/>
        <v>3198.36</v>
      </c>
      <c r="EL59" s="3">
        <f t="shared" si="97"/>
        <v>1292.9000000000001</v>
      </c>
      <c r="EM59" s="3">
        <f t="shared" si="97"/>
        <v>1117.4000000000001</v>
      </c>
      <c r="EN59" s="3">
        <f t="shared" si="97"/>
        <v>1889.03</v>
      </c>
      <c r="EO59" s="3">
        <f t="shared" si="97"/>
        <v>1136.6400000000001</v>
      </c>
      <c r="EP59" s="3">
        <f t="shared" si="97"/>
        <v>401.78</v>
      </c>
      <c r="EQ59" s="3">
        <f t="shared" si="97"/>
        <v>369.57</v>
      </c>
      <c r="ER59" s="3">
        <f t="shared" si="97"/>
        <v>934.01</v>
      </c>
      <c r="ES59" s="3">
        <f t="shared" si="97"/>
        <v>1107.93</v>
      </c>
      <c r="ET59" s="3">
        <f t="shared" si="97"/>
        <v>3179.17</v>
      </c>
      <c r="EU59" s="3">
        <f t="shared" si="97"/>
        <v>597.41999999999996</v>
      </c>
      <c r="EV59" s="3">
        <f t="shared" si="97"/>
        <v>2934.35</v>
      </c>
      <c r="EW59" s="3">
        <f t="shared" si="97"/>
        <v>328.4</v>
      </c>
      <c r="EX59" s="3">
        <f t="shared" si="97"/>
        <v>0</v>
      </c>
      <c r="EY59" s="3">
        <f t="shared" si="97"/>
        <v>373.7</v>
      </c>
      <c r="EZ59" s="3">
        <f t="shared" si="97"/>
        <v>676.08</v>
      </c>
      <c r="FA59" s="3">
        <f t="shared" si="97"/>
        <v>2330.08</v>
      </c>
      <c r="FB59" s="3">
        <f t="shared" si="97"/>
        <v>2159.4499999999998</v>
      </c>
      <c r="FC59" s="3">
        <f t="shared" si="97"/>
        <v>1343.52</v>
      </c>
      <c r="FD59" s="3">
        <f t="shared" si="97"/>
        <v>1493.42</v>
      </c>
      <c r="FE59" s="3">
        <f t="shared" si="97"/>
        <v>1123.06</v>
      </c>
      <c r="FF59" s="3">
        <f t="shared" si="97"/>
        <v>1449.92</v>
      </c>
      <c r="FG59" s="3">
        <f t="shared" si="97"/>
        <v>998.36</v>
      </c>
      <c r="FH59" s="3">
        <f t="shared" si="97"/>
        <v>464.26</v>
      </c>
      <c r="FI59" s="3">
        <f t="shared" si="97"/>
        <v>855.67</v>
      </c>
      <c r="FJ59" s="3">
        <f t="shared" si="97"/>
        <v>1503.65</v>
      </c>
      <c r="FK59" s="3">
        <f t="shared" si="97"/>
        <v>1228.1300000000001</v>
      </c>
      <c r="FL59" s="3">
        <f t="shared" si="97"/>
        <v>741.53</v>
      </c>
      <c r="FM59" s="3">
        <f t="shared" si="97"/>
        <v>1318.11</v>
      </c>
      <c r="FN59" s="3">
        <f t="shared" si="97"/>
        <v>978.01</v>
      </c>
      <c r="FO59" s="3">
        <f t="shared" si="97"/>
        <v>280.94</v>
      </c>
      <c r="FP59" s="3">
        <f t="shared" si="97"/>
        <v>685.04</v>
      </c>
      <c r="FQ59" s="3">
        <f t="shared" si="97"/>
        <v>847.63</v>
      </c>
      <c r="FR59" s="3">
        <f t="shared" si="97"/>
        <v>2569.88</v>
      </c>
      <c r="FS59" s="3">
        <f t="shared" si="97"/>
        <v>983.18</v>
      </c>
      <c r="FT59" s="3">
        <f t="shared" si="97"/>
        <v>948.51</v>
      </c>
      <c r="FU59" s="3">
        <f t="shared" si="97"/>
        <v>1179.1099999999999</v>
      </c>
      <c r="FV59" s="3">
        <f t="shared" si="97"/>
        <v>3406.66</v>
      </c>
      <c r="FW59" s="3">
        <f t="shared" si="97"/>
        <v>537.26</v>
      </c>
      <c r="FX59" s="3">
        <f t="shared" si="97"/>
        <v>618.21</v>
      </c>
      <c r="FY59" s="3">
        <f t="shared" si="97"/>
        <v>1016.46</v>
      </c>
      <c r="FZ59" s="3">
        <f t="shared" si="97"/>
        <v>846.06</v>
      </c>
      <c r="GA59" s="3">
        <f t="shared" si="97"/>
        <v>1010.11</v>
      </c>
      <c r="GB59" s="3">
        <f t="shared" si="97"/>
        <v>0</v>
      </c>
      <c r="GH59">
        <f>ROUND(GH27/GH16,2)</f>
        <v>901.81</v>
      </c>
      <c r="GI59" s="3"/>
    </row>
    <row r="60" spans="1:256" ht="12.75" customHeight="1">
      <c r="A60"/>
      <c r="B60" t="s">
        <v>585</v>
      </c>
      <c r="C60"/>
      <c r="D60"/>
      <c r="E60" s="3">
        <f>ROUND(SUM($E$59:$GB$59)/180,2)</f>
        <v>2368.48</v>
      </c>
      <c r="F60" s="3">
        <f t="shared" ref="F60:BQ60" si="98">ROUND(SUM($E$59:$GB$59)/180,2)</f>
        <v>2368.48</v>
      </c>
      <c r="G60" s="3">
        <f t="shared" si="98"/>
        <v>2368.48</v>
      </c>
      <c r="H60" s="3">
        <f t="shared" si="98"/>
        <v>2368.48</v>
      </c>
      <c r="I60" s="3">
        <f t="shared" si="98"/>
        <v>2368.48</v>
      </c>
      <c r="J60" s="3">
        <f t="shared" si="98"/>
        <v>2368.48</v>
      </c>
      <c r="K60" s="3">
        <f t="shared" si="98"/>
        <v>2368.48</v>
      </c>
      <c r="L60" s="3">
        <f t="shared" si="98"/>
        <v>2368.48</v>
      </c>
      <c r="M60" s="3">
        <f t="shared" si="98"/>
        <v>2368.48</v>
      </c>
      <c r="N60" s="3">
        <f t="shared" si="98"/>
        <v>2368.48</v>
      </c>
      <c r="O60" s="3">
        <f t="shared" si="98"/>
        <v>2368.48</v>
      </c>
      <c r="P60" s="3">
        <f t="shared" si="98"/>
        <v>2368.48</v>
      </c>
      <c r="Q60" s="3">
        <f t="shared" si="98"/>
        <v>2368.48</v>
      </c>
      <c r="R60" s="3">
        <f t="shared" si="98"/>
        <v>2368.48</v>
      </c>
      <c r="S60" s="3">
        <f t="shared" si="98"/>
        <v>2368.48</v>
      </c>
      <c r="T60" s="3">
        <f t="shared" si="98"/>
        <v>2368.48</v>
      </c>
      <c r="U60" s="3">
        <f t="shared" si="98"/>
        <v>2368.48</v>
      </c>
      <c r="V60" s="3">
        <f t="shared" si="98"/>
        <v>2368.48</v>
      </c>
      <c r="W60" s="3">
        <f t="shared" si="98"/>
        <v>2368.48</v>
      </c>
      <c r="X60" s="3">
        <f t="shared" si="98"/>
        <v>2368.48</v>
      </c>
      <c r="Y60" s="3">
        <f t="shared" si="98"/>
        <v>2368.48</v>
      </c>
      <c r="Z60" s="3">
        <f t="shared" si="98"/>
        <v>2368.48</v>
      </c>
      <c r="AA60" s="3">
        <f t="shared" si="98"/>
        <v>2368.48</v>
      </c>
      <c r="AB60" s="3">
        <f t="shared" si="98"/>
        <v>2368.48</v>
      </c>
      <c r="AC60" s="3">
        <f t="shared" si="98"/>
        <v>2368.48</v>
      </c>
      <c r="AD60" s="3">
        <f t="shared" si="98"/>
        <v>2368.48</v>
      </c>
      <c r="AE60" s="3">
        <f t="shared" si="98"/>
        <v>2368.48</v>
      </c>
      <c r="AF60" s="3">
        <f t="shared" si="98"/>
        <v>2368.48</v>
      </c>
      <c r="AG60" s="3">
        <f t="shared" si="98"/>
        <v>2368.48</v>
      </c>
      <c r="AH60" s="3">
        <f t="shared" si="98"/>
        <v>2368.48</v>
      </c>
      <c r="AI60" s="3">
        <f t="shared" si="98"/>
        <v>2368.48</v>
      </c>
      <c r="AJ60" s="3">
        <f t="shared" si="98"/>
        <v>2368.48</v>
      </c>
      <c r="AK60" s="3">
        <f t="shared" si="98"/>
        <v>2368.48</v>
      </c>
      <c r="AL60" s="3">
        <f t="shared" si="98"/>
        <v>2368.48</v>
      </c>
      <c r="AM60" s="3">
        <f t="shared" si="98"/>
        <v>2368.48</v>
      </c>
      <c r="AN60" s="3">
        <f t="shared" si="98"/>
        <v>2368.48</v>
      </c>
      <c r="AO60" s="3">
        <f t="shared" si="98"/>
        <v>2368.48</v>
      </c>
      <c r="AP60" s="3">
        <f t="shared" si="98"/>
        <v>2368.48</v>
      </c>
      <c r="AQ60" s="3">
        <f t="shared" si="98"/>
        <v>2368.48</v>
      </c>
      <c r="AR60" s="3">
        <f t="shared" si="98"/>
        <v>2368.48</v>
      </c>
      <c r="AS60" s="3">
        <f t="shared" si="98"/>
        <v>2368.48</v>
      </c>
      <c r="AT60" s="3">
        <f t="shared" si="98"/>
        <v>2368.48</v>
      </c>
      <c r="AU60" s="3">
        <f t="shared" si="98"/>
        <v>2368.48</v>
      </c>
      <c r="AV60" s="3">
        <f t="shared" si="98"/>
        <v>2368.48</v>
      </c>
      <c r="AW60" s="3">
        <f t="shared" si="98"/>
        <v>2368.48</v>
      </c>
      <c r="AX60" s="3">
        <f t="shared" si="98"/>
        <v>2368.48</v>
      </c>
      <c r="AY60" s="3">
        <f t="shared" si="98"/>
        <v>2368.48</v>
      </c>
      <c r="AZ60" s="3">
        <f t="shared" si="98"/>
        <v>2368.48</v>
      </c>
      <c r="BA60" s="3">
        <f t="shared" si="98"/>
        <v>2368.48</v>
      </c>
      <c r="BB60" s="3">
        <f t="shared" si="98"/>
        <v>2368.48</v>
      </c>
      <c r="BC60" s="3">
        <f t="shared" si="98"/>
        <v>2368.48</v>
      </c>
      <c r="BD60" s="3">
        <f t="shared" si="98"/>
        <v>2368.48</v>
      </c>
      <c r="BE60" s="3">
        <f t="shared" si="98"/>
        <v>2368.48</v>
      </c>
      <c r="BF60" s="3">
        <f t="shared" si="98"/>
        <v>2368.48</v>
      </c>
      <c r="BG60" s="3">
        <f t="shared" si="98"/>
        <v>2368.48</v>
      </c>
      <c r="BH60" s="3">
        <f t="shared" si="98"/>
        <v>2368.48</v>
      </c>
      <c r="BI60" s="3">
        <f t="shared" si="98"/>
        <v>2368.48</v>
      </c>
      <c r="BJ60" s="3">
        <f t="shared" si="98"/>
        <v>2368.48</v>
      </c>
      <c r="BK60" s="3">
        <f t="shared" si="98"/>
        <v>2368.48</v>
      </c>
      <c r="BL60" s="3">
        <f t="shared" si="98"/>
        <v>2368.48</v>
      </c>
      <c r="BM60" s="3">
        <f t="shared" si="98"/>
        <v>2368.48</v>
      </c>
      <c r="BN60" s="3">
        <f t="shared" si="98"/>
        <v>2368.48</v>
      </c>
      <c r="BO60" s="3">
        <f t="shared" si="98"/>
        <v>2368.48</v>
      </c>
      <c r="BP60" s="3">
        <f t="shared" si="98"/>
        <v>2368.48</v>
      </c>
      <c r="BQ60" s="3">
        <f t="shared" si="98"/>
        <v>2368.48</v>
      </c>
      <c r="BR60" s="3">
        <f t="shared" ref="BR60:EC60" si="99">ROUND(SUM($E$59:$GB$59)/180,2)</f>
        <v>2368.48</v>
      </c>
      <c r="BS60" s="3">
        <f t="shared" si="99"/>
        <v>2368.48</v>
      </c>
      <c r="BT60" s="3">
        <f t="shared" si="99"/>
        <v>2368.48</v>
      </c>
      <c r="BU60" s="3">
        <f t="shared" si="99"/>
        <v>2368.48</v>
      </c>
      <c r="BV60" s="3">
        <f t="shared" si="99"/>
        <v>2368.48</v>
      </c>
      <c r="BW60" s="3">
        <f t="shared" si="99"/>
        <v>2368.48</v>
      </c>
      <c r="BX60" s="3">
        <f t="shared" si="99"/>
        <v>2368.48</v>
      </c>
      <c r="BY60" s="3">
        <f t="shared" si="99"/>
        <v>2368.48</v>
      </c>
      <c r="BZ60" s="3">
        <f t="shared" si="99"/>
        <v>2368.48</v>
      </c>
      <c r="CA60" s="3">
        <f t="shared" si="99"/>
        <v>2368.48</v>
      </c>
      <c r="CB60" s="3">
        <f t="shared" si="99"/>
        <v>2368.48</v>
      </c>
      <c r="CC60" s="3">
        <f t="shared" si="99"/>
        <v>2368.48</v>
      </c>
      <c r="CD60" s="3">
        <f t="shared" si="99"/>
        <v>2368.48</v>
      </c>
      <c r="CE60" s="3">
        <f t="shared" si="99"/>
        <v>2368.48</v>
      </c>
      <c r="CF60" s="3">
        <f t="shared" si="99"/>
        <v>2368.48</v>
      </c>
      <c r="CG60" s="3">
        <f t="shared" si="99"/>
        <v>2368.48</v>
      </c>
      <c r="CH60" s="3">
        <f t="shared" si="99"/>
        <v>2368.48</v>
      </c>
      <c r="CI60" s="3">
        <f t="shared" si="99"/>
        <v>2368.48</v>
      </c>
      <c r="CJ60" s="3">
        <f t="shared" si="99"/>
        <v>2368.48</v>
      </c>
      <c r="CK60" s="3">
        <f t="shared" si="99"/>
        <v>2368.48</v>
      </c>
      <c r="CL60" s="3">
        <f t="shared" si="99"/>
        <v>2368.48</v>
      </c>
      <c r="CM60" s="3">
        <f t="shared" si="99"/>
        <v>2368.48</v>
      </c>
      <c r="CN60" s="3">
        <f t="shared" si="99"/>
        <v>2368.48</v>
      </c>
      <c r="CO60" s="3">
        <f t="shared" si="99"/>
        <v>2368.48</v>
      </c>
      <c r="CP60" s="3">
        <f t="shared" si="99"/>
        <v>2368.48</v>
      </c>
      <c r="CQ60" s="3">
        <f t="shared" si="99"/>
        <v>2368.48</v>
      </c>
      <c r="CR60" s="3">
        <f t="shared" si="99"/>
        <v>2368.48</v>
      </c>
      <c r="CS60" s="3">
        <f t="shared" si="99"/>
        <v>2368.48</v>
      </c>
      <c r="CT60" s="3">
        <f t="shared" si="99"/>
        <v>2368.48</v>
      </c>
      <c r="CU60" s="3">
        <f t="shared" si="99"/>
        <v>2368.48</v>
      </c>
      <c r="CV60" s="3">
        <f t="shared" si="99"/>
        <v>2368.48</v>
      </c>
      <c r="CW60" s="3">
        <f t="shared" si="99"/>
        <v>2368.48</v>
      </c>
      <c r="CX60" s="3">
        <f t="shared" si="99"/>
        <v>2368.48</v>
      </c>
      <c r="CY60" s="3">
        <f t="shared" si="99"/>
        <v>2368.48</v>
      </c>
      <c r="CZ60" s="3">
        <f t="shared" si="99"/>
        <v>2368.48</v>
      </c>
      <c r="DA60" s="3">
        <f t="shared" si="99"/>
        <v>2368.48</v>
      </c>
      <c r="DB60" s="3">
        <f t="shared" si="99"/>
        <v>2368.48</v>
      </c>
      <c r="DC60" s="3">
        <f t="shared" si="99"/>
        <v>2368.48</v>
      </c>
      <c r="DD60" s="3">
        <f t="shared" si="99"/>
        <v>2368.48</v>
      </c>
      <c r="DE60" s="3">
        <f t="shared" si="99"/>
        <v>2368.48</v>
      </c>
      <c r="DF60" s="3">
        <f t="shared" si="99"/>
        <v>2368.48</v>
      </c>
      <c r="DG60" s="3">
        <f t="shared" si="99"/>
        <v>2368.48</v>
      </c>
      <c r="DH60" s="3">
        <f t="shared" si="99"/>
        <v>2368.48</v>
      </c>
      <c r="DI60" s="3">
        <f t="shared" si="99"/>
        <v>2368.48</v>
      </c>
      <c r="DJ60" s="3">
        <f t="shared" si="99"/>
        <v>2368.48</v>
      </c>
      <c r="DK60" s="3">
        <f t="shared" si="99"/>
        <v>2368.48</v>
      </c>
      <c r="DL60" s="3">
        <f t="shared" si="99"/>
        <v>2368.48</v>
      </c>
      <c r="DM60" s="3">
        <f t="shared" si="99"/>
        <v>2368.48</v>
      </c>
      <c r="DN60" s="3">
        <f t="shared" si="99"/>
        <v>2368.48</v>
      </c>
      <c r="DO60" s="3">
        <f t="shared" si="99"/>
        <v>2368.48</v>
      </c>
      <c r="DP60" s="3">
        <f t="shared" si="99"/>
        <v>2368.48</v>
      </c>
      <c r="DQ60" s="3">
        <f t="shared" si="99"/>
        <v>2368.48</v>
      </c>
      <c r="DR60" s="3">
        <f t="shared" si="99"/>
        <v>2368.48</v>
      </c>
      <c r="DS60" s="3">
        <f t="shared" si="99"/>
        <v>2368.48</v>
      </c>
      <c r="DT60" s="3">
        <f t="shared" si="99"/>
        <v>2368.48</v>
      </c>
      <c r="DU60" s="3">
        <f t="shared" si="99"/>
        <v>2368.48</v>
      </c>
      <c r="DV60" s="3">
        <f t="shared" si="99"/>
        <v>2368.48</v>
      </c>
      <c r="DW60" s="3">
        <f t="shared" si="99"/>
        <v>2368.48</v>
      </c>
      <c r="DX60" s="3">
        <f t="shared" si="99"/>
        <v>2368.48</v>
      </c>
      <c r="DY60" s="3">
        <f t="shared" si="99"/>
        <v>2368.48</v>
      </c>
      <c r="DZ60" s="3">
        <f t="shared" si="99"/>
        <v>2368.48</v>
      </c>
      <c r="EA60" s="3">
        <f t="shared" si="99"/>
        <v>2368.48</v>
      </c>
      <c r="EB60" s="3">
        <f t="shared" si="99"/>
        <v>2368.48</v>
      </c>
      <c r="EC60" s="3">
        <f t="shared" si="99"/>
        <v>2368.48</v>
      </c>
      <c r="ED60" s="3">
        <f t="shared" ref="ED60:GB60" si="100">ROUND(SUM($E$59:$GB$59)/180,2)</f>
        <v>2368.48</v>
      </c>
      <c r="EE60" s="3">
        <f t="shared" si="100"/>
        <v>2368.48</v>
      </c>
      <c r="EF60" s="3">
        <f t="shared" si="100"/>
        <v>2368.48</v>
      </c>
      <c r="EG60" s="3">
        <f t="shared" si="100"/>
        <v>2368.48</v>
      </c>
      <c r="EH60" s="3">
        <f t="shared" si="100"/>
        <v>2368.48</v>
      </c>
      <c r="EI60" s="3">
        <f t="shared" si="100"/>
        <v>2368.48</v>
      </c>
      <c r="EJ60" s="3">
        <f t="shared" si="100"/>
        <v>2368.48</v>
      </c>
      <c r="EK60" s="3">
        <f t="shared" si="100"/>
        <v>2368.48</v>
      </c>
      <c r="EL60" s="3">
        <f t="shared" si="100"/>
        <v>2368.48</v>
      </c>
      <c r="EM60" s="3">
        <f t="shared" si="100"/>
        <v>2368.48</v>
      </c>
      <c r="EN60" s="3">
        <f t="shared" si="100"/>
        <v>2368.48</v>
      </c>
      <c r="EO60" s="3">
        <f t="shared" si="100"/>
        <v>2368.48</v>
      </c>
      <c r="EP60" s="3">
        <f t="shared" si="100"/>
        <v>2368.48</v>
      </c>
      <c r="EQ60" s="3">
        <f t="shared" si="100"/>
        <v>2368.48</v>
      </c>
      <c r="ER60" s="3">
        <f t="shared" si="100"/>
        <v>2368.48</v>
      </c>
      <c r="ES60" s="3">
        <f t="shared" si="100"/>
        <v>2368.48</v>
      </c>
      <c r="ET60" s="3">
        <f t="shared" si="100"/>
        <v>2368.48</v>
      </c>
      <c r="EU60" s="3">
        <f t="shared" si="100"/>
        <v>2368.48</v>
      </c>
      <c r="EV60" s="3">
        <f t="shared" si="100"/>
        <v>2368.48</v>
      </c>
      <c r="EW60" s="3">
        <f t="shared" si="100"/>
        <v>2368.48</v>
      </c>
      <c r="EX60" s="3">
        <f t="shared" si="100"/>
        <v>2368.48</v>
      </c>
      <c r="EY60" s="3">
        <f t="shared" si="100"/>
        <v>2368.48</v>
      </c>
      <c r="EZ60" s="3">
        <f t="shared" si="100"/>
        <v>2368.48</v>
      </c>
      <c r="FA60" s="3">
        <f t="shared" si="100"/>
        <v>2368.48</v>
      </c>
      <c r="FB60" s="3">
        <f t="shared" si="100"/>
        <v>2368.48</v>
      </c>
      <c r="FC60" s="3">
        <f t="shared" si="100"/>
        <v>2368.48</v>
      </c>
      <c r="FD60" s="3">
        <f t="shared" si="100"/>
        <v>2368.48</v>
      </c>
      <c r="FE60" s="3">
        <f t="shared" si="100"/>
        <v>2368.48</v>
      </c>
      <c r="FF60" s="3">
        <f t="shared" si="100"/>
        <v>2368.48</v>
      </c>
      <c r="FG60" s="3">
        <f t="shared" si="100"/>
        <v>2368.48</v>
      </c>
      <c r="FH60" s="3">
        <f t="shared" si="100"/>
        <v>2368.48</v>
      </c>
      <c r="FI60" s="3">
        <f t="shared" si="100"/>
        <v>2368.48</v>
      </c>
      <c r="FJ60" s="3">
        <f t="shared" si="100"/>
        <v>2368.48</v>
      </c>
      <c r="FK60" s="3">
        <f t="shared" si="100"/>
        <v>2368.48</v>
      </c>
      <c r="FL60" s="3">
        <f t="shared" si="100"/>
        <v>2368.48</v>
      </c>
      <c r="FM60" s="3">
        <f t="shared" si="100"/>
        <v>2368.48</v>
      </c>
      <c r="FN60" s="3">
        <f t="shared" si="100"/>
        <v>2368.48</v>
      </c>
      <c r="FO60" s="3">
        <f t="shared" si="100"/>
        <v>2368.48</v>
      </c>
      <c r="FP60" s="3">
        <f t="shared" si="100"/>
        <v>2368.48</v>
      </c>
      <c r="FQ60" s="3">
        <f t="shared" si="100"/>
        <v>2368.48</v>
      </c>
      <c r="FR60" s="3">
        <f t="shared" si="100"/>
        <v>2368.48</v>
      </c>
      <c r="FS60" s="3">
        <f t="shared" si="100"/>
        <v>2368.48</v>
      </c>
      <c r="FT60" s="3">
        <f t="shared" si="100"/>
        <v>2368.48</v>
      </c>
      <c r="FU60" s="3">
        <f t="shared" si="100"/>
        <v>2368.48</v>
      </c>
      <c r="FV60" s="3">
        <f t="shared" si="100"/>
        <v>2368.48</v>
      </c>
      <c r="FW60" s="3">
        <f t="shared" si="100"/>
        <v>2368.48</v>
      </c>
      <c r="FX60" s="3">
        <f t="shared" si="100"/>
        <v>2368.48</v>
      </c>
      <c r="FY60" s="3">
        <f t="shared" si="100"/>
        <v>2368.48</v>
      </c>
      <c r="FZ60" s="3">
        <f t="shared" si="100"/>
        <v>2368.48</v>
      </c>
      <c r="GA60" s="3">
        <f t="shared" si="100"/>
        <v>2368.48</v>
      </c>
      <c r="GB60" s="3">
        <f t="shared" si="100"/>
        <v>2368.48</v>
      </c>
      <c r="GH60">
        <f>ROUND(SUM($E$59:$FZ$59)/177,2)</f>
        <v>2402.91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1">+E32</f>
        <v>176730</v>
      </c>
      <c r="F62" s="4">
        <f t="shared" si="101"/>
        <v>812020.6</v>
      </c>
      <c r="G62" s="4">
        <f t="shared" si="101"/>
        <v>74022</v>
      </c>
      <c r="H62" s="4">
        <f t="shared" si="101"/>
        <v>720369</v>
      </c>
      <c r="I62" s="4">
        <f t="shared" si="101"/>
        <v>148248</v>
      </c>
      <c r="J62" s="4">
        <f t="shared" si="101"/>
        <v>68623</v>
      </c>
      <c r="K62" s="4">
        <f t="shared" si="101"/>
        <v>167548.5</v>
      </c>
      <c r="L62" s="4">
        <f t="shared" si="101"/>
        <v>85656</v>
      </c>
      <c r="M62" s="4">
        <f t="shared" si="101"/>
        <v>20300</v>
      </c>
      <c r="N62" s="4">
        <f t="shared" si="101"/>
        <v>50181</v>
      </c>
      <c r="O62" s="4">
        <f t="shared" si="101"/>
        <v>46473.1</v>
      </c>
      <c r="P62" s="4">
        <f t="shared" si="101"/>
        <v>1797180</v>
      </c>
      <c r="Q62" s="4">
        <f t="shared" si="101"/>
        <v>477360</v>
      </c>
      <c r="R62" s="4">
        <f t="shared" si="101"/>
        <v>33558</v>
      </c>
      <c r="S62" s="4">
        <f t="shared" si="101"/>
        <v>328329.59999999998</v>
      </c>
      <c r="T62" s="4">
        <f t="shared" si="101"/>
        <v>85800</v>
      </c>
      <c r="U62" s="4">
        <f t="shared" si="101"/>
        <v>148005.9</v>
      </c>
      <c r="V62" s="4">
        <f t="shared" si="101"/>
        <v>70356</v>
      </c>
      <c r="W62" s="4">
        <f t="shared" si="101"/>
        <v>20592</v>
      </c>
      <c r="X62" s="4">
        <f t="shared" si="101"/>
        <v>62050</v>
      </c>
      <c r="Y62" s="4">
        <f t="shared" si="101"/>
        <v>13390</v>
      </c>
      <c r="Z62" s="4">
        <f t="shared" si="101"/>
        <v>22680</v>
      </c>
      <c r="AA62" s="4">
        <f t="shared" si="101"/>
        <v>50315</v>
      </c>
      <c r="AB62" s="4">
        <f t="shared" si="101"/>
        <v>42113.5</v>
      </c>
      <c r="AC62" s="4">
        <f t="shared" si="101"/>
        <v>1026200</v>
      </c>
      <c r="AD62" s="4">
        <f t="shared" si="101"/>
        <v>1035612</v>
      </c>
      <c r="AE62" s="4">
        <f t="shared" si="101"/>
        <v>66420</v>
      </c>
      <c r="AF62" s="4">
        <f t="shared" si="101"/>
        <v>43216</v>
      </c>
      <c r="AG62" s="4">
        <f t="shared" si="101"/>
        <v>70720</v>
      </c>
      <c r="AH62" s="4">
        <f t="shared" si="101"/>
        <v>64368</v>
      </c>
      <c r="AI62" s="4">
        <f t="shared" si="101"/>
        <v>232175</v>
      </c>
      <c r="AJ62" s="4">
        <f t="shared" si="101"/>
        <v>79651</v>
      </c>
      <c r="AK62" s="4">
        <f t="shared" si="101"/>
        <v>16200.9</v>
      </c>
      <c r="AL62" s="4">
        <f t="shared" si="101"/>
        <v>17666</v>
      </c>
      <c r="AM62" s="4">
        <f t="shared" si="101"/>
        <v>64695.199999999997</v>
      </c>
      <c r="AN62" s="4">
        <f t="shared" si="101"/>
        <v>41122</v>
      </c>
      <c r="AO62" s="4">
        <f t="shared" si="101"/>
        <v>31302</v>
      </c>
      <c r="AP62" s="4">
        <f t="shared" si="101"/>
        <v>49420</v>
      </c>
      <c r="AQ62" s="4">
        <f t="shared" si="101"/>
        <v>317688</v>
      </c>
      <c r="AR62" s="4">
        <f t="shared" si="101"/>
        <v>1515698.4</v>
      </c>
      <c r="AS62" s="4">
        <f t="shared" si="101"/>
        <v>70119.600000000006</v>
      </c>
      <c r="AT62" s="4">
        <f t="shared" si="101"/>
        <v>692400.7</v>
      </c>
      <c r="AU62" s="4">
        <f t="shared" si="101"/>
        <v>319044</v>
      </c>
      <c r="AV62" s="4">
        <f t="shared" si="101"/>
        <v>262119</v>
      </c>
      <c r="AW62" s="4">
        <f t="shared" si="101"/>
        <v>256583.6</v>
      </c>
      <c r="AX62" s="4">
        <f t="shared" si="101"/>
        <v>80482.8</v>
      </c>
      <c r="AY62" s="4">
        <f t="shared" si="101"/>
        <v>21516</v>
      </c>
      <c r="AZ62" s="4">
        <f t="shared" si="101"/>
        <v>17250</v>
      </c>
      <c r="BA62" s="4">
        <f t="shared" si="101"/>
        <v>83469.5</v>
      </c>
      <c r="BB62" s="4">
        <f t="shared" si="101"/>
        <v>239353.4</v>
      </c>
      <c r="BC62" s="4">
        <f t="shared" si="101"/>
        <v>561184.19999999995</v>
      </c>
      <c r="BD62" s="4">
        <f t="shared" si="101"/>
        <v>458764.79999999999</v>
      </c>
      <c r="BE62" s="4">
        <f t="shared" si="101"/>
        <v>955472</v>
      </c>
      <c r="BF62" s="4">
        <f t="shared" si="101"/>
        <v>68157.600000000006</v>
      </c>
      <c r="BG62" s="4">
        <f t="shared" si="101"/>
        <v>98835</v>
      </c>
      <c r="BH62" s="4">
        <f t="shared" si="101"/>
        <v>1290854</v>
      </c>
      <c r="BI62" s="4">
        <f t="shared" si="101"/>
        <v>201308</v>
      </c>
      <c r="BJ62" s="4">
        <f t="shared" si="101"/>
        <v>84184</v>
      </c>
      <c r="BK62" s="4">
        <f t="shared" si="101"/>
        <v>193779</v>
      </c>
      <c r="BL62" s="4">
        <f t="shared" si="101"/>
        <v>404535</v>
      </c>
      <c r="BM62" s="4">
        <f t="shared" si="101"/>
        <v>492714</v>
      </c>
      <c r="BN62" s="4">
        <f t="shared" si="101"/>
        <v>32802</v>
      </c>
      <c r="BO62" s="4">
        <f t="shared" si="101"/>
        <v>139503</v>
      </c>
      <c r="BP62" s="4">
        <f t="shared" si="101"/>
        <v>179988</v>
      </c>
      <c r="BQ62" s="4">
        <f t="shared" ref="BQ62:EB62" si="102">+BQ32</f>
        <v>190482.6</v>
      </c>
      <c r="BR62" s="4">
        <f t="shared" si="102"/>
        <v>43011.8</v>
      </c>
      <c r="BS62" s="4">
        <f t="shared" si="102"/>
        <v>251047.2</v>
      </c>
      <c r="BT62" s="4">
        <f t="shared" si="102"/>
        <v>257466</v>
      </c>
      <c r="BU62" s="4">
        <f t="shared" si="102"/>
        <v>40560.199999999997</v>
      </c>
      <c r="BV62" s="4">
        <f t="shared" si="102"/>
        <v>51212</v>
      </c>
      <c r="BW62" s="4">
        <f t="shared" si="102"/>
        <v>30090.6</v>
      </c>
      <c r="BX62" s="4">
        <f t="shared" si="102"/>
        <v>124684</v>
      </c>
      <c r="BY62" s="4">
        <f t="shared" si="102"/>
        <v>145179</v>
      </c>
      <c r="BZ62" s="4">
        <f t="shared" si="102"/>
        <v>6262</v>
      </c>
      <c r="CA62" s="4">
        <f t="shared" si="102"/>
        <v>86219</v>
      </c>
      <c r="CB62" s="4">
        <f t="shared" si="102"/>
        <v>0</v>
      </c>
      <c r="CC62" s="4">
        <f t="shared" si="102"/>
        <v>34158.400000000001</v>
      </c>
      <c r="CD62" s="4">
        <f t="shared" si="102"/>
        <v>2646225</v>
      </c>
      <c r="CE62" s="4">
        <f t="shared" si="102"/>
        <v>66700</v>
      </c>
      <c r="CF62" s="4">
        <f t="shared" si="102"/>
        <v>4560</v>
      </c>
      <c r="CG62" s="4">
        <f t="shared" si="102"/>
        <v>51185</v>
      </c>
      <c r="CH62" s="4">
        <f t="shared" si="102"/>
        <v>69088</v>
      </c>
      <c r="CI62" s="4">
        <f t="shared" si="102"/>
        <v>22742</v>
      </c>
      <c r="CJ62" s="4">
        <f t="shared" si="102"/>
        <v>38014</v>
      </c>
      <c r="CK62" s="4">
        <f t="shared" si="102"/>
        <v>72644</v>
      </c>
      <c r="CL62" s="4">
        <f t="shared" si="102"/>
        <v>49590</v>
      </c>
      <c r="CM62" s="4">
        <f t="shared" si="102"/>
        <v>331053</v>
      </c>
      <c r="CN62" s="4">
        <f t="shared" si="102"/>
        <v>72464</v>
      </c>
      <c r="CO62" s="4">
        <f t="shared" si="102"/>
        <v>86985.600000000006</v>
      </c>
      <c r="CP62" s="4">
        <f t="shared" si="102"/>
        <v>340860</v>
      </c>
      <c r="CQ62" s="4">
        <f t="shared" si="102"/>
        <v>588472.19999999995</v>
      </c>
      <c r="CR62" s="4">
        <f t="shared" si="102"/>
        <v>68866.7</v>
      </c>
      <c r="CS62" s="4">
        <f t="shared" si="102"/>
        <v>13824</v>
      </c>
      <c r="CT62" s="4">
        <f t="shared" si="102"/>
        <v>40685.300000000003</v>
      </c>
      <c r="CU62" s="4">
        <f t="shared" si="102"/>
        <v>23000</v>
      </c>
      <c r="CV62" s="4">
        <f t="shared" si="102"/>
        <v>17325</v>
      </c>
      <c r="CW62" s="4">
        <f t="shared" si="102"/>
        <v>67469.600000000006</v>
      </c>
      <c r="CX62" s="4">
        <f t="shared" si="102"/>
        <v>61186.400000000001</v>
      </c>
      <c r="CY62" s="4">
        <f t="shared" si="102"/>
        <v>77040</v>
      </c>
      <c r="CZ62" s="4">
        <f t="shared" si="102"/>
        <v>50355</v>
      </c>
      <c r="DA62" s="4">
        <f t="shared" si="102"/>
        <v>55600</v>
      </c>
      <c r="DB62" s="4">
        <f t="shared" si="102"/>
        <v>112509.6</v>
      </c>
      <c r="DC62" s="4">
        <f t="shared" si="102"/>
        <v>43359</v>
      </c>
      <c r="DD62" s="4">
        <f t="shared" si="102"/>
        <v>57090</v>
      </c>
      <c r="DE62" s="4">
        <f t="shared" si="102"/>
        <v>55629.599999999999</v>
      </c>
      <c r="DF62" s="4">
        <f t="shared" si="102"/>
        <v>3808</v>
      </c>
      <c r="DG62" s="4">
        <f t="shared" si="102"/>
        <v>16498</v>
      </c>
      <c r="DH62" s="4">
        <f t="shared" si="102"/>
        <v>1980888</v>
      </c>
      <c r="DI62" s="4">
        <f t="shared" si="102"/>
        <v>36518.400000000001</v>
      </c>
      <c r="DJ62" s="4">
        <f t="shared" si="102"/>
        <v>237920</v>
      </c>
      <c r="DK62" s="4">
        <f t="shared" si="102"/>
        <v>219362</v>
      </c>
      <c r="DL62" s="4">
        <f t="shared" si="102"/>
        <v>56980.800000000003</v>
      </c>
      <c r="DM62" s="4">
        <f t="shared" si="102"/>
        <v>29870</v>
      </c>
      <c r="DN62" s="4">
        <f t="shared" si="102"/>
        <v>369358</v>
      </c>
      <c r="DO62" s="4">
        <f t="shared" si="102"/>
        <v>57744</v>
      </c>
      <c r="DP62" s="4">
        <f t="shared" si="102"/>
        <v>61374</v>
      </c>
      <c r="DQ62" s="4">
        <f t="shared" si="102"/>
        <v>223880.2</v>
      </c>
      <c r="DR62" s="4">
        <f t="shared" si="102"/>
        <v>23275</v>
      </c>
      <c r="DS62" s="4">
        <f t="shared" si="102"/>
        <v>0</v>
      </c>
      <c r="DT62" s="4">
        <f t="shared" si="102"/>
        <v>46562.400000000001</v>
      </c>
      <c r="DU62" s="4">
        <f t="shared" si="102"/>
        <v>23400</v>
      </c>
      <c r="DV62" s="4">
        <f t="shared" si="102"/>
        <v>8970</v>
      </c>
      <c r="DW62" s="4">
        <f t="shared" si="102"/>
        <v>62403.6</v>
      </c>
      <c r="DX62" s="4">
        <f t="shared" si="102"/>
        <v>15480</v>
      </c>
      <c r="DY62" s="4">
        <f t="shared" si="102"/>
        <v>17232.400000000001</v>
      </c>
      <c r="DZ62" s="4">
        <f t="shared" si="102"/>
        <v>9185</v>
      </c>
      <c r="EA62" s="4">
        <f t="shared" si="102"/>
        <v>84788</v>
      </c>
      <c r="EB62" s="4">
        <f t="shared" si="102"/>
        <v>133172</v>
      </c>
      <c r="EC62" s="4">
        <f t="shared" ref="EC62:FZ62" si="103">+EC32</f>
        <v>66314</v>
      </c>
      <c r="ED62" s="4">
        <f t="shared" si="103"/>
        <v>70328</v>
      </c>
      <c r="EE62" s="4">
        <f t="shared" si="103"/>
        <v>61650</v>
      </c>
      <c r="EF62" s="4">
        <f t="shared" si="103"/>
        <v>62926.8</v>
      </c>
      <c r="EG62" s="4">
        <f t="shared" si="103"/>
        <v>21600</v>
      </c>
      <c r="EH62" s="4">
        <f t="shared" si="103"/>
        <v>43296</v>
      </c>
      <c r="EI62" s="4">
        <f t="shared" si="103"/>
        <v>18125</v>
      </c>
      <c r="EJ62" s="4">
        <f t="shared" si="103"/>
        <v>10560</v>
      </c>
      <c r="EK62" s="4">
        <f t="shared" si="103"/>
        <v>259026</v>
      </c>
      <c r="EL62" s="4">
        <f t="shared" si="103"/>
        <v>841413.3</v>
      </c>
      <c r="EM62" s="4">
        <f t="shared" si="103"/>
        <v>75545</v>
      </c>
      <c r="EN62" s="4">
        <f t="shared" si="103"/>
        <v>58316.800000000003</v>
      </c>
      <c r="EO62" s="4">
        <f t="shared" si="103"/>
        <v>28602</v>
      </c>
      <c r="EP62" s="4">
        <f t="shared" si="103"/>
        <v>40185.599999999999</v>
      </c>
      <c r="EQ62" s="4">
        <f t="shared" si="103"/>
        <v>26812.5</v>
      </c>
      <c r="ER62" s="4">
        <f t="shared" si="103"/>
        <v>30858</v>
      </c>
      <c r="ES62" s="4">
        <f t="shared" si="103"/>
        <v>117648</v>
      </c>
      <c r="ET62" s="4">
        <f t="shared" si="103"/>
        <v>68640</v>
      </c>
      <c r="EU62" s="4">
        <f t="shared" si="103"/>
        <v>40044</v>
      </c>
      <c r="EV62" s="4">
        <f t="shared" si="103"/>
        <v>22663</v>
      </c>
      <c r="EW62" s="4">
        <f t="shared" si="103"/>
        <v>12350</v>
      </c>
      <c r="EX62" s="4">
        <f t="shared" si="103"/>
        <v>0</v>
      </c>
      <c r="EY62" s="4">
        <f t="shared" si="103"/>
        <v>26299</v>
      </c>
      <c r="EZ62" s="4">
        <f t="shared" si="103"/>
        <v>19584</v>
      </c>
      <c r="FA62" s="4">
        <f t="shared" si="103"/>
        <v>16995</v>
      </c>
      <c r="FB62" s="4">
        <f t="shared" si="103"/>
        <v>30800</v>
      </c>
      <c r="FC62" s="4">
        <f t="shared" si="103"/>
        <v>97526.7</v>
      </c>
      <c r="FD62" s="4">
        <f t="shared" si="103"/>
        <v>65224</v>
      </c>
      <c r="FE62" s="4">
        <f t="shared" si="103"/>
        <v>248217</v>
      </c>
      <c r="FF62" s="4">
        <f t="shared" si="103"/>
        <v>96868.800000000003</v>
      </c>
      <c r="FG62" s="4">
        <f t="shared" si="103"/>
        <v>64540</v>
      </c>
      <c r="FH62" s="4">
        <f t="shared" si="103"/>
        <v>35109</v>
      </c>
      <c r="FI62" s="4">
        <f t="shared" si="103"/>
        <v>46719</v>
      </c>
      <c r="FJ62" s="4">
        <f t="shared" si="103"/>
        <v>69733</v>
      </c>
      <c r="FK62" s="4">
        <f t="shared" si="103"/>
        <v>114800</v>
      </c>
      <c r="FL62" s="4">
        <f t="shared" si="103"/>
        <v>121173</v>
      </c>
      <c r="FM62" s="4">
        <f t="shared" si="103"/>
        <v>197739</v>
      </c>
      <c r="FN62" s="4">
        <f t="shared" si="103"/>
        <v>322641</v>
      </c>
      <c r="FO62" s="4">
        <f t="shared" si="103"/>
        <v>98690</v>
      </c>
      <c r="FP62" s="4">
        <f t="shared" si="103"/>
        <v>399479</v>
      </c>
      <c r="FQ62" s="4">
        <f t="shared" si="103"/>
        <v>77080</v>
      </c>
      <c r="FR62" s="4">
        <f t="shared" si="103"/>
        <v>231054.6</v>
      </c>
      <c r="FS62" s="4">
        <f t="shared" si="103"/>
        <v>189028</v>
      </c>
      <c r="FT62" s="4">
        <f t="shared" si="103"/>
        <v>51185</v>
      </c>
      <c r="FU62" s="4">
        <f t="shared" si="103"/>
        <v>62622</v>
      </c>
      <c r="FV62" s="4">
        <f t="shared" si="103"/>
        <v>41706</v>
      </c>
      <c r="FW62" s="4">
        <f t="shared" si="103"/>
        <v>62884</v>
      </c>
      <c r="FX62" s="4">
        <f t="shared" si="103"/>
        <v>155694</v>
      </c>
      <c r="FY62" s="4">
        <f t="shared" si="103"/>
        <v>86112</v>
      </c>
      <c r="FZ62" s="4">
        <f t="shared" si="103"/>
        <v>36920</v>
      </c>
      <c r="GA62" s="4">
        <f>+GA32</f>
        <v>172195.3</v>
      </c>
      <c r="GB62" s="4">
        <f>+GB32</f>
        <v>0</v>
      </c>
      <c r="GH62" s="34">
        <f>GH32</f>
        <v>32777562.900000006</v>
      </c>
    </row>
    <row r="63" spans="1:256" ht="12.75" customHeight="1">
      <c r="B63" s="33" t="s">
        <v>590</v>
      </c>
      <c r="E63" s="24">
        <f t="shared" ref="E63:BP63" si="104">+E18-E17</f>
        <v>137508</v>
      </c>
      <c r="F63" s="24">
        <f t="shared" si="104"/>
        <v>665658</v>
      </c>
      <c r="G63" s="24">
        <f t="shared" si="104"/>
        <v>51324</v>
      </c>
      <c r="H63" s="24">
        <f t="shared" si="104"/>
        <v>735119</v>
      </c>
      <c r="I63" s="24">
        <f t="shared" si="104"/>
        <v>174015</v>
      </c>
      <c r="J63" s="24">
        <f t="shared" si="104"/>
        <v>59346</v>
      </c>
      <c r="K63" s="24">
        <f t="shared" si="104"/>
        <v>156023</v>
      </c>
      <c r="L63" s="24">
        <f t="shared" si="104"/>
        <v>87236</v>
      </c>
      <c r="M63" s="24">
        <f t="shared" si="104"/>
        <v>28317</v>
      </c>
      <c r="N63" s="24">
        <f t="shared" si="104"/>
        <v>43449.799999999996</v>
      </c>
      <c r="O63" s="24">
        <f t="shared" si="104"/>
        <v>33252.199999999997</v>
      </c>
      <c r="P63" s="24">
        <f t="shared" si="104"/>
        <v>1388354</v>
      </c>
      <c r="Q63" s="24">
        <f t="shared" si="104"/>
        <v>427747</v>
      </c>
      <c r="R63" s="24">
        <f t="shared" si="104"/>
        <v>22302</v>
      </c>
      <c r="S63" s="24">
        <f t="shared" si="104"/>
        <v>562649.4</v>
      </c>
      <c r="T63" s="24">
        <f t="shared" si="104"/>
        <v>89026</v>
      </c>
      <c r="U63" s="24">
        <f t="shared" si="104"/>
        <v>148693</v>
      </c>
      <c r="V63" s="24">
        <f t="shared" si="104"/>
        <v>40018</v>
      </c>
      <c r="W63" s="24">
        <f t="shared" si="104"/>
        <v>18868</v>
      </c>
      <c r="X63" s="24">
        <f t="shared" si="104"/>
        <v>47622</v>
      </c>
      <c r="Y63" s="24">
        <f t="shared" si="104"/>
        <v>12283</v>
      </c>
      <c r="Z63" s="24">
        <f t="shared" si="104"/>
        <v>15255</v>
      </c>
      <c r="AA63" s="24">
        <f t="shared" si="104"/>
        <v>37652.9</v>
      </c>
      <c r="AB63" s="24">
        <f>+AB18-AB17</f>
        <v>39766</v>
      </c>
      <c r="AC63" s="24">
        <f t="shared" si="104"/>
        <v>1016377</v>
      </c>
      <c r="AD63" s="24">
        <f t="shared" si="104"/>
        <v>1169711</v>
      </c>
      <c r="AE63" s="24">
        <f t="shared" si="104"/>
        <v>66269</v>
      </c>
      <c r="AF63" s="24">
        <f t="shared" si="104"/>
        <v>49408</v>
      </c>
      <c r="AG63" s="24">
        <f t="shared" si="104"/>
        <v>68991</v>
      </c>
      <c r="AH63" s="24">
        <f t="shared" si="104"/>
        <v>42649</v>
      </c>
      <c r="AI63" s="24">
        <f t="shared" si="104"/>
        <v>171467</v>
      </c>
      <c r="AJ63" s="24">
        <f t="shared" si="104"/>
        <v>64407</v>
      </c>
      <c r="AK63" s="24">
        <f t="shared" si="104"/>
        <v>22141</v>
      </c>
      <c r="AL63" s="24">
        <f t="shared" si="104"/>
        <v>12480</v>
      </c>
      <c r="AM63" s="24">
        <f t="shared" si="104"/>
        <v>46587</v>
      </c>
      <c r="AN63" s="24">
        <f t="shared" si="104"/>
        <v>35580</v>
      </c>
      <c r="AO63" s="24">
        <f t="shared" si="104"/>
        <v>30697</v>
      </c>
      <c r="AP63" s="24">
        <f t="shared" si="104"/>
        <v>44112</v>
      </c>
      <c r="AQ63" s="24">
        <f t="shared" si="104"/>
        <v>308788</v>
      </c>
      <c r="AR63" s="24">
        <f t="shared" si="104"/>
        <v>1057110</v>
      </c>
      <c r="AS63" s="24">
        <f t="shared" si="104"/>
        <v>49638.700000000004</v>
      </c>
      <c r="AT63" s="24">
        <f t="shared" si="104"/>
        <v>1795577</v>
      </c>
      <c r="AU63" s="24">
        <f t="shared" si="104"/>
        <v>296615</v>
      </c>
      <c r="AV63" s="24">
        <f t="shared" si="104"/>
        <v>252247</v>
      </c>
      <c r="AW63" s="24">
        <f t="shared" si="104"/>
        <v>34639</v>
      </c>
      <c r="AX63" s="24">
        <f t="shared" si="104"/>
        <v>68636</v>
      </c>
      <c r="AY63" s="24">
        <f t="shared" si="104"/>
        <v>30740</v>
      </c>
      <c r="AZ63" s="24">
        <f t="shared" si="104"/>
        <v>15427</v>
      </c>
      <c r="BA63" s="24">
        <f t="shared" si="104"/>
        <v>73138</v>
      </c>
      <c r="BB63" s="24">
        <f t="shared" si="104"/>
        <v>252333</v>
      </c>
      <c r="BC63" s="24">
        <f t="shared" si="104"/>
        <v>397059</v>
      </c>
      <c r="BD63" s="24">
        <f t="shared" si="104"/>
        <v>465691</v>
      </c>
      <c r="BE63" s="24">
        <f t="shared" si="104"/>
        <v>698487</v>
      </c>
      <c r="BF63" s="24">
        <f t="shared" si="104"/>
        <v>36654</v>
      </c>
      <c r="BG63" s="24">
        <f t="shared" si="104"/>
        <v>79146</v>
      </c>
      <c r="BH63" s="24">
        <f t="shared" si="104"/>
        <v>1059454</v>
      </c>
      <c r="BI63" s="24">
        <f t="shared" si="104"/>
        <v>171105</v>
      </c>
      <c r="BJ63" s="24">
        <f t="shared" si="104"/>
        <v>69259</v>
      </c>
      <c r="BK63" s="24">
        <f t="shared" si="104"/>
        <v>96677</v>
      </c>
      <c r="BL63" s="24">
        <f t="shared" si="104"/>
        <v>412669.4</v>
      </c>
      <c r="BM63" s="24">
        <f t="shared" si="104"/>
        <v>501427</v>
      </c>
      <c r="BN63" s="24">
        <f t="shared" si="104"/>
        <v>46318</v>
      </c>
      <c r="BO63" s="24">
        <f t="shared" si="104"/>
        <v>154281</v>
      </c>
      <c r="BP63" s="24">
        <f t="shared" si="104"/>
        <v>152798</v>
      </c>
      <c r="BQ63" s="24">
        <f t="shared" ref="BQ63:EB63" si="105">+BQ18-BQ17</f>
        <v>185628</v>
      </c>
      <c r="BR63" s="24">
        <f t="shared" si="105"/>
        <v>43011.8</v>
      </c>
      <c r="BS63" s="24">
        <f t="shared" si="105"/>
        <v>277766</v>
      </c>
      <c r="BT63" s="24">
        <f t="shared" si="105"/>
        <v>61402</v>
      </c>
      <c r="BU63" s="24">
        <f t="shared" si="105"/>
        <v>65145</v>
      </c>
      <c r="BV63" s="24">
        <f t="shared" si="105"/>
        <v>44912</v>
      </c>
      <c r="BW63" s="24">
        <f t="shared" si="105"/>
        <v>30506</v>
      </c>
      <c r="BX63" s="24">
        <f t="shared" si="105"/>
        <v>99056</v>
      </c>
      <c r="BY63" s="24">
        <f t="shared" si="105"/>
        <v>28433</v>
      </c>
      <c r="BZ63" s="24">
        <f t="shared" si="105"/>
        <v>0</v>
      </c>
      <c r="CA63" s="24">
        <f t="shared" si="105"/>
        <v>54862</v>
      </c>
      <c r="CB63" s="24">
        <f t="shared" si="105"/>
        <v>0</v>
      </c>
      <c r="CC63" s="24">
        <f t="shared" si="105"/>
        <v>0</v>
      </c>
      <c r="CD63" s="24">
        <f t="shared" si="105"/>
        <v>2844541</v>
      </c>
      <c r="CE63" s="24">
        <f t="shared" si="105"/>
        <v>48784</v>
      </c>
      <c r="CF63" s="24">
        <f t="shared" si="105"/>
        <v>0</v>
      </c>
      <c r="CG63" s="24">
        <f t="shared" si="105"/>
        <v>37636</v>
      </c>
      <c r="CH63" s="24">
        <f t="shared" si="105"/>
        <v>47890</v>
      </c>
      <c r="CI63" s="24">
        <f t="shared" si="105"/>
        <v>28652</v>
      </c>
      <c r="CJ63" s="24">
        <f t="shared" si="105"/>
        <v>30946</v>
      </c>
      <c r="CK63" s="24">
        <f t="shared" si="105"/>
        <v>72948</v>
      </c>
      <c r="CL63" s="24">
        <f t="shared" si="105"/>
        <v>48734</v>
      </c>
      <c r="CM63" s="24">
        <f t="shared" si="105"/>
        <v>322797</v>
      </c>
      <c r="CN63" s="24">
        <f t="shared" si="105"/>
        <v>71118</v>
      </c>
      <c r="CO63" s="24">
        <f t="shared" si="105"/>
        <v>91848</v>
      </c>
      <c r="CP63" s="24">
        <f t="shared" si="105"/>
        <v>1049238</v>
      </c>
      <c r="CQ63" s="24">
        <f t="shared" si="105"/>
        <v>752467</v>
      </c>
      <c r="CR63" s="24">
        <f t="shared" si="105"/>
        <v>66438</v>
      </c>
      <c r="CS63" s="24">
        <f t="shared" si="105"/>
        <v>21687</v>
      </c>
      <c r="CT63" s="24">
        <f t="shared" si="105"/>
        <v>42653</v>
      </c>
      <c r="CU63" s="24">
        <f t="shared" si="105"/>
        <v>33221</v>
      </c>
      <c r="CV63" s="24">
        <f t="shared" si="105"/>
        <v>19053</v>
      </c>
      <c r="CW63" s="24">
        <f t="shared" si="105"/>
        <v>46728</v>
      </c>
      <c r="CX63" s="24">
        <f t="shared" si="105"/>
        <v>50443</v>
      </c>
      <c r="CY63" s="24">
        <f t="shared" si="105"/>
        <v>55625</v>
      </c>
      <c r="CZ63" s="24">
        <f t="shared" si="105"/>
        <v>60350</v>
      </c>
      <c r="DA63" s="24">
        <f t="shared" si="105"/>
        <v>44770</v>
      </c>
      <c r="DB63" s="24">
        <f t="shared" si="105"/>
        <v>110084</v>
      </c>
      <c r="DC63" s="24">
        <f t="shared" si="105"/>
        <v>32546</v>
      </c>
      <c r="DD63" s="24">
        <f t="shared" si="105"/>
        <v>46984</v>
      </c>
      <c r="DE63" s="24">
        <f t="shared" si="105"/>
        <v>50561</v>
      </c>
      <c r="DF63" s="24">
        <f t="shared" si="105"/>
        <v>2333</v>
      </c>
      <c r="DG63" s="24">
        <f t="shared" si="105"/>
        <v>21732</v>
      </c>
      <c r="DH63" s="24">
        <f t="shared" si="105"/>
        <v>0</v>
      </c>
      <c r="DI63" s="24">
        <f t="shared" si="105"/>
        <v>0</v>
      </c>
      <c r="DJ63" s="24">
        <f t="shared" si="105"/>
        <v>166838</v>
      </c>
      <c r="DK63" s="24">
        <f t="shared" si="105"/>
        <v>202883</v>
      </c>
      <c r="DL63" s="24">
        <f t="shared" si="105"/>
        <v>74073</v>
      </c>
      <c r="DM63" s="24">
        <f t="shared" si="105"/>
        <v>28280</v>
      </c>
      <c r="DN63" s="24">
        <f t="shared" si="105"/>
        <v>8111</v>
      </c>
      <c r="DO63" s="24">
        <f t="shared" si="105"/>
        <v>53541</v>
      </c>
      <c r="DP63" s="24">
        <f t="shared" si="105"/>
        <v>140854</v>
      </c>
      <c r="DQ63" s="24">
        <f t="shared" si="105"/>
        <v>240998</v>
      </c>
      <c r="DR63" s="24">
        <f t="shared" si="105"/>
        <v>20383</v>
      </c>
      <c r="DS63" s="24">
        <f t="shared" si="105"/>
        <v>0</v>
      </c>
      <c r="DT63" s="24">
        <f t="shared" si="105"/>
        <v>34871</v>
      </c>
      <c r="DU63" s="24">
        <f t="shared" si="105"/>
        <v>28410</v>
      </c>
      <c r="DV63" s="24">
        <f t="shared" si="105"/>
        <v>6886</v>
      </c>
      <c r="DW63" s="24">
        <f t="shared" si="105"/>
        <v>26399</v>
      </c>
      <c r="DX63" s="24">
        <f>+DX18-DX17</f>
        <v>13921.5</v>
      </c>
      <c r="DY63" s="24">
        <f t="shared" si="105"/>
        <v>15317</v>
      </c>
      <c r="DZ63" s="24">
        <f t="shared" si="105"/>
        <v>8261</v>
      </c>
      <c r="EA63" s="24">
        <f t="shared" si="105"/>
        <v>48309</v>
      </c>
      <c r="EB63" s="24">
        <f t="shared" si="105"/>
        <v>155550</v>
      </c>
      <c r="EC63" s="24">
        <f t="shared" ref="EC63:ER63" si="106">+EC18-EC17</f>
        <v>75687</v>
      </c>
      <c r="ED63" s="24">
        <f t="shared" si="106"/>
        <v>70436</v>
      </c>
      <c r="EE63" s="24">
        <f t="shared" si="106"/>
        <v>42837</v>
      </c>
      <c r="EF63" s="24">
        <f t="shared" si="106"/>
        <v>83785</v>
      </c>
      <c r="EG63" s="24">
        <f t="shared" si="106"/>
        <v>16382</v>
      </c>
      <c r="EH63" s="24">
        <f t="shared" si="106"/>
        <v>33155</v>
      </c>
      <c r="EI63" s="24">
        <f t="shared" si="106"/>
        <v>40521</v>
      </c>
      <c r="EJ63" s="24">
        <f t="shared" si="106"/>
        <v>26170</v>
      </c>
      <c r="EK63" s="24">
        <f t="shared" si="106"/>
        <v>262651</v>
      </c>
      <c r="EL63" s="24">
        <f t="shared" si="106"/>
        <v>106278.39999999999</v>
      </c>
      <c r="EM63" s="24">
        <f t="shared" si="106"/>
        <v>57245</v>
      </c>
      <c r="EN63" s="24">
        <f t="shared" si="106"/>
        <v>45830</v>
      </c>
      <c r="EO63" s="24">
        <f t="shared" si="106"/>
        <v>28493</v>
      </c>
      <c r="EP63" s="24">
        <f t="shared" si="106"/>
        <v>32755</v>
      </c>
      <c r="EQ63" s="24">
        <f t="shared" si="106"/>
        <v>22856</v>
      </c>
      <c r="ER63" s="24">
        <f t="shared" si="106"/>
        <v>24064</v>
      </c>
      <c r="ES63" s="24">
        <f>+GD18-GD17</f>
        <v>0</v>
      </c>
      <c r="ET63" s="24">
        <f t="shared" ref="ET63:FZ63" si="107">+ET18-ET17</f>
        <v>65055</v>
      </c>
      <c r="EU63" s="24">
        <f t="shared" si="107"/>
        <v>11650</v>
      </c>
      <c r="EV63" s="24">
        <f t="shared" si="107"/>
        <v>26109</v>
      </c>
      <c r="EW63" s="24">
        <f t="shared" si="107"/>
        <v>13435</v>
      </c>
      <c r="EX63" s="24">
        <f t="shared" si="107"/>
        <v>0</v>
      </c>
      <c r="EY63" s="24">
        <f t="shared" si="107"/>
        <v>27166</v>
      </c>
      <c r="EZ63" s="24">
        <f t="shared" si="107"/>
        <v>22751</v>
      </c>
      <c r="FA63" s="24">
        <f t="shared" si="107"/>
        <v>18906</v>
      </c>
      <c r="FB63" s="24">
        <f t="shared" si="107"/>
        <v>30250</v>
      </c>
      <c r="FC63" s="24">
        <f t="shared" si="107"/>
        <v>119636</v>
      </c>
      <c r="FD63" s="24">
        <f t="shared" si="107"/>
        <v>59434</v>
      </c>
      <c r="FE63" s="24">
        <f t="shared" si="107"/>
        <v>59662</v>
      </c>
      <c r="FF63" s="24">
        <f t="shared" si="107"/>
        <v>66799</v>
      </c>
      <c r="FG63" s="24">
        <f t="shared" si="107"/>
        <v>52215</v>
      </c>
      <c r="FH63" s="24">
        <f t="shared" si="107"/>
        <v>30990</v>
      </c>
      <c r="FI63" s="24">
        <f t="shared" si="107"/>
        <v>38354</v>
      </c>
      <c r="FJ63" s="24">
        <f t="shared" si="107"/>
        <v>60818</v>
      </c>
      <c r="FK63" s="24">
        <f t="shared" si="107"/>
        <v>114240</v>
      </c>
      <c r="FL63" s="24">
        <f t="shared" si="107"/>
        <v>73665</v>
      </c>
      <c r="FM63" s="24">
        <f t="shared" si="107"/>
        <v>206353</v>
      </c>
      <c r="FN63" s="24">
        <f t="shared" si="107"/>
        <v>352461.4</v>
      </c>
      <c r="FO63" s="24">
        <f t="shared" si="107"/>
        <v>125844</v>
      </c>
      <c r="FP63" s="24">
        <f t="shared" si="107"/>
        <v>399525</v>
      </c>
      <c r="FQ63" s="24">
        <f t="shared" si="107"/>
        <v>89175</v>
      </c>
      <c r="FR63" s="24">
        <f t="shared" si="107"/>
        <v>151927</v>
      </c>
      <c r="FS63" s="24">
        <f t="shared" si="107"/>
        <v>196365</v>
      </c>
      <c r="FT63" s="24">
        <f t="shared" si="107"/>
        <v>53094</v>
      </c>
      <c r="FU63" s="24">
        <f t="shared" si="107"/>
        <v>45895</v>
      </c>
      <c r="FV63" s="24">
        <f t="shared" si="107"/>
        <v>34825</v>
      </c>
      <c r="FW63" s="24">
        <f t="shared" si="107"/>
        <v>63302</v>
      </c>
      <c r="FX63" s="24">
        <f t="shared" si="107"/>
        <v>114934</v>
      </c>
      <c r="FY63" s="24">
        <f t="shared" si="107"/>
        <v>64317</v>
      </c>
      <c r="FZ63" s="24">
        <f t="shared" si="107"/>
        <v>28949</v>
      </c>
      <c r="GA63" s="24">
        <f>+GA18-GA17</f>
        <v>165243.40000000002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28824422.900000002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</row>
    <row r="68" spans="1:190"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</row>
    <row r="69" spans="1:190"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503FF-A44D-4021-B0D6-023BEDEA78CB}">
  <dimension ref="A1:IV71"/>
  <sheetViews>
    <sheetView workbookViewId="0">
      <pane xSplit="4" ySplit="4" topLeftCell="GC5" activePane="bottomRight" state="frozen"/>
      <selection pane="topRight" activeCell="E1" sqref="E1"/>
      <selection pane="bottomLeft" activeCell="A5" sqref="A5"/>
      <selection pane="bottomRight" activeCell="E5" sqref="E5"/>
    </sheetView>
  </sheetViews>
  <sheetFormatPr defaultRowHeight="15.75" customHeight="1"/>
  <cols>
    <col min="1" max="1" width="7.7109375" style="16" customWidth="1"/>
    <col min="2" max="2" width="57.28515625" customWidth="1"/>
    <col min="3" max="3" width="10" style="16" bestFit="1" customWidth="1"/>
    <col min="4" max="4" width="10" style="16" customWidth="1"/>
    <col min="5" max="5" width="28.42578125" style="24" bestFit="1" customWidth="1"/>
    <col min="6" max="33" width="25.85546875" customWidth="1"/>
    <col min="34" max="34" width="25.28515625" customWidth="1"/>
    <col min="35" max="36" width="25.85546875" customWidth="1"/>
    <col min="37" max="37" width="25.5703125" customWidth="1"/>
    <col min="38" max="44" width="25.85546875" customWidth="1"/>
    <col min="45" max="45" width="21.28515625" customWidth="1"/>
    <col min="46" max="46" width="22.42578125" customWidth="1"/>
    <col min="47" max="47" width="23" customWidth="1"/>
    <col min="48" max="50" width="25.85546875" customWidth="1"/>
    <col min="51" max="51" width="26.140625" customWidth="1"/>
    <col min="52" max="93" width="25.85546875" customWidth="1"/>
    <col min="94" max="95" width="22.85546875" customWidth="1"/>
    <col min="96" max="96" width="25.7109375" customWidth="1"/>
    <col min="97" max="114" width="25.85546875" customWidth="1"/>
    <col min="115" max="115" width="25.42578125" customWidth="1"/>
    <col min="116" max="127" width="25.85546875" customWidth="1"/>
    <col min="128" max="128" width="25.7109375" customWidth="1"/>
    <col min="129" max="151" width="25.85546875" customWidth="1"/>
    <col min="152" max="152" width="25.5703125" customWidth="1"/>
    <col min="153" max="153" width="24.7109375" customWidth="1"/>
    <col min="154" max="154" width="19.140625" customWidth="1"/>
    <col min="155" max="163" width="25.85546875" customWidth="1"/>
    <col min="164" max="164" width="24.7109375" customWidth="1"/>
    <col min="165" max="165" width="26.140625" customWidth="1"/>
    <col min="166" max="179" width="25.85546875" customWidth="1"/>
    <col min="180" max="186" width="25.140625" customWidth="1"/>
    <col min="187" max="187" width="25.7109375" customWidth="1"/>
    <col min="188" max="189" width="25.140625" customWidth="1"/>
    <col min="190" max="190" width="25.140625" style="19" customWidth="1"/>
    <col min="191" max="191" width="25.85546875" customWidth="1"/>
    <col min="192" max="192" width="33.5703125" customWidth="1"/>
    <col min="193" max="193" width="14" bestFit="1" customWidth="1"/>
    <col min="194" max="194" width="12.85546875" customWidth="1"/>
    <col min="195" max="195" width="14" bestFit="1" customWidth="1"/>
    <col min="196" max="196" width="15.42578125" customWidth="1"/>
    <col min="257" max="257" width="7.7109375" customWidth="1"/>
    <col min="258" max="258" width="57.28515625" customWidth="1"/>
    <col min="259" max="259" width="10" bestFit="1" customWidth="1"/>
    <col min="260" max="260" width="10" customWidth="1"/>
    <col min="261" max="261" width="28.42578125" bestFit="1" customWidth="1"/>
    <col min="262" max="289" width="25.85546875" customWidth="1"/>
    <col min="290" max="290" width="25.28515625" customWidth="1"/>
    <col min="291" max="292" width="25.85546875" customWidth="1"/>
    <col min="293" max="293" width="25.5703125" customWidth="1"/>
    <col min="294" max="300" width="25.85546875" customWidth="1"/>
    <col min="301" max="301" width="21.28515625" customWidth="1"/>
    <col min="302" max="302" width="22.42578125" customWidth="1"/>
    <col min="303" max="303" width="23" customWidth="1"/>
    <col min="304" max="306" width="25.85546875" customWidth="1"/>
    <col min="307" max="307" width="26.140625" customWidth="1"/>
    <col min="308" max="349" width="25.85546875" customWidth="1"/>
    <col min="350" max="351" width="22.85546875" customWidth="1"/>
    <col min="352" max="352" width="25.7109375" customWidth="1"/>
    <col min="353" max="370" width="25.85546875" customWidth="1"/>
    <col min="371" max="371" width="25.42578125" customWidth="1"/>
    <col min="372" max="383" width="25.85546875" customWidth="1"/>
    <col min="384" max="384" width="25.7109375" customWidth="1"/>
    <col min="385" max="407" width="25.85546875" customWidth="1"/>
    <col min="408" max="408" width="25.5703125" customWidth="1"/>
    <col min="409" max="409" width="24.7109375" customWidth="1"/>
    <col min="410" max="410" width="19.140625" customWidth="1"/>
    <col min="411" max="419" width="25.85546875" customWidth="1"/>
    <col min="420" max="420" width="24.7109375" customWidth="1"/>
    <col min="421" max="421" width="26.140625" customWidth="1"/>
    <col min="422" max="435" width="25.85546875" customWidth="1"/>
    <col min="436" max="442" width="25.140625" customWidth="1"/>
    <col min="443" max="443" width="25.7109375" customWidth="1"/>
    <col min="444" max="446" width="25.140625" customWidth="1"/>
    <col min="447" max="447" width="25.85546875" customWidth="1"/>
    <col min="448" max="448" width="33.5703125" customWidth="1"/>
    <col min="449" max="449" width="14" bestFit="1" customWidth="1"/>
    <col min="450" max="450" width="12.85546875" customWidth="1"/>
    <col min="451" max="451" width="14" bestFit="1" customWidth="1"/>
    <col min="452" max="452" width="15.42578125" customWidth="1"/>
    <col min="513" max="513" width="7.7109375" customWidth="1"/>
    <col min="514" max="514" width="57.28515625" customWidth="1"/>
    <col min="515" max="515" width="10" bestFit="1" customWidth="1"/>
    <col min="516" max="516" width="10" customWidth="1"/>
    <col min="517" max="517" width="28.42578125" bestFit="1" customWidth="1"/>
    <col min="518" max="545" width="25.85546875" customWidth="1"/>
    <col min="546" max="546" width="25.28515625" customWidth="1"/>
    <col min="547" max="548" width="25.85546875" customWidth="1"/>
    <col min="549" max="549" width="25.5703125" customWidth="1"/>
    <col min="550" max="556" width="25.85546875" customWidth="1"/>
    <col min="557" max="557" width="21.28515625" customWidth="1"/>
    <col min="558" max="558" width="22.42578125" customWidth="1"/>
    <col min="559" max="559" width="23" customWidth="1"/>
    <col min="560" max="562" width="25.85546875" customWidth="1"/>
    <col min="563" max="563" width="26.140625" customWidth="1"/>
    <col min="564" max="605" width="25.85546875" customWidth="1"/>
    <col min="606" max="607" width="22.85546875" customWidth="1"/>
    <col min="608" max="608" width="25.7109375" customWidth="1"/>
    <col min="609" max="626" width="25.85546875" customWidth="1"/>
    <col min="627" max="627" width="25.42578125" customWidth="1"/>
    <col min="628" max="639" width="25.85546875" customWidth="1"/>
    <col min="640" max="640" width="25.7109375" customWidth="1"/>
    <col min="641" max="663" width="25.85546875" customWidth="1"/>
    <col min="664" max="664" width="25.5703125" customWidth="1"/>
    <col min="665" max="665" width="24.7109375" customWidth="1"/>
    <col min="666" max="666" width="19.140625" customWidth="1"/>
    <col min="667" max="675" width="25.85546875" customWidth="1"/>
    <col min="676" max="676" width="24.7109375" customWidth="1"/>
    <col min="677" max="677" width="26.140625" customWidth="1"/>
    <col min="678" max="691" width="25.85546875" customWidth="1"/>
    <col min="692" max="698" width="25.140625" customWidth="1"/>
    <col min="699" max="699" width="25.7109375" customWidth="1"/>
    <col min="700" max="702" width="25.140625" customWidth="1"/>
    <col min="703" max="703" width="25.85546875" customWidth="1"/>
    <col min="704" max="704" width="33.5703125" customWidth="1"/>
    <col min="705" max="705" width="14" bestFit="1" customWidth="1"/>
    <col min="706" max="706" width="12.85546875" customWidth="1"/>
    <col min="707" max="707" width="14" bestFit="1" customWidth="1"/>
    <col min="708" max="708" width="15.42578125" customWidth="1"/>
    <col min="769" max="769" width="7.7109375" customWidth="1"/>
    <col min="770" max="770" width="57.28515625" customWidth="1"/>
    <col min="771" max="771" width="10" bestFit="1" customWidth="1"/>
    <col min="772" max="772" width="10" customWidth="1"/>
    <col min="773" max="773" width="28.42578125" bestFit="1" customWidth="1"/>
    <col min="774" max="801" width="25.85546875" customWidth="1"/>
    <col min="802" max="802" width="25.28515625" customWidth="1"/>
    <col min="803" max="804" width="25.85546875" customWidth="1"/>
    <col min="805" max="805" width="25.5703125" customWidth="1"/>
    <col min="806" max="812" width="25.85546875" customWidth="1"/>
    <col min="813" max="813" width="21.28515625" customWidth="1"/>
    <col min="814" max="814" width="22.42578125" customWidth="1"/>
    <col min="815" max="815" width="23" customWidth="1"/>
    <col min="816" max="818" width="25.85546875" customWidth="1"/>
    <col min="819" max="819" width="26.140625" customWidth="1"/>
    <col min="820" max="861" width="25.85546875" customWidth="1"/>
    <col min="862" max="863" width="22.85546875" customWidth="1"/>
    <col min="864" max="864" width="25.7109375" customWidth="1"/>
    <col min="865" max="882" width="25.85546875" customWidth="1"/>
    <col min="883" max="883" width="25.42578125" customWidth="1"/>
    <col min="884" max="895" width="25.85546875" customWidth="1"/>
    <col min="896" max="896" width="25.7109375" customWidth="1"/>
    <col min="897" max="919" width="25.85546875" customWidth="1"/>
    <col min="920" max="920" width="25.5703125" customWidth="1"/>
    <col min="921" max="921" width="24.7109375" customWidth="1"/>
    <col min="922" max="922" width="19.140625" customWidth="1"/>
    <col min="923" max="931" width="25.85546875" customWidth="1"/>
    <col min="932" max="932" width="24.7109375" customWidth="1"/>
    <col min="933" max="933" width="26.140625" customWidth="1"/>
    <col min="934" max="947" width="25.85546875" customWidth="1"/>
    <col min="948" max="954" width="25.140625" customWidth="1"/>
    <col min="955" max="955" width="25.7109375" customWidth="1"/>
    <col min="956" max="958" width="25.140625" customWidth="1"/>
    <col min="959" max="959" width="25.85546875" customWidth="1"/>
    <col min="960" max="960" width="33.5703125" customWidth="1"/>
    <col min="961" max="961" width="14" bestFit="1" customWidth="1"/>
    <col min="962" max="962" width="12.85546875" customWidth="1"/>
    <col min="963" max="963" width="14" bestFit="1" customWidth="1"/>
    <col min="964" max="964" width="15.42578125" customWidth="1"/>
    <col min="1025" max="1025" width="7.7109375" customWidth="1"/>
    <col min="1026" max="1026" width="57.28515625" customWidth="1"/>
    <col min="1027" max="1027" width="10" bestFit="1" customWidth="1"/>
    <col min="1028" max="1028" width="10" customWidth="1"/>
    <col min="1029" max="1029" width="28.42578125" bestFit="1" customWidth="1"/>
    <col min="1030" max="1057" width="25.85546875" customWidth="1"/>
    <col min="1058" max="1058" width="25.28515625" customWidth="1"/>
    <col min="1059" max="1060" width="25.85546875" customWidth="1"/>
    <col min="1061" max="1061" width="25.5703125" customWidth="1"/>
    <col min="1062" max="1068" width="25.85546875" customWidth="1"/>
    <col min="1069" max="1069" width="21.28515625" customWidth="1"/>
    <col min="1070" max="1070" width="22.42578125" customWidth="1"/>
    <col min="1071" max="1071" width="23" customWidth="1"/>
    <col min="1072" max="1074" width="25.85546875" customWidth="1"/>
    <col min="1075" max="1075" width="26.140625" customWidth="1"/>
    <col min="1076" max="1117" width="25.85546875" customWidth="1"/>
    <col min="1118" max="1119" width="22.85546875" customWidth="1"/>
    <col min="1120" max="1120" width="25.7109375" customWidth="1"/>
    <col min="1121" max="1138" width="25.85546875" customWidth="1"/>
    <col min="1139" max="1139" width="25.42578125" customWidth="1"/>
    <col min="1140" max="1151" width="25.85546875" customWidth="1"/>
    <col min="1152" max="1152" width="25.7109375" customWidth="1"/>
    <col min="1153" max="1175" width="25.85546875" customWidth="1"/>
    <col min="1176" max="1176" width="25.5703125" customWidth="1"/>
    <col min="1177" max="1177" width="24.7109375" customWidth="1"/>
    <col min="1178" max="1178" width="19.140625" customWidth="1"/>
    <col min="1179" max="1187" width="25.85546875" customWidth="1"/>
    <col min="1188" max="1188" width="24.7109375" customWidth="1"/>
    <col min="1189" max="1189" width="26.140625" customWidth="1"/>
    <col min="1190" max="1203" width="25.85546875" customWidth="1"/>
    <col min="1204" max="1210" width="25.140625" customWidth="1"/>
    <col min="1211" max="1211" width="25.7109375" customWidth="1"/>
    <col min="1212" max="1214" width="25.140625" customWidth="1"/>
    <col min="1215" max="1215" width="25.85546875" customWidth="1"/>
    <col min="1216" max="1216" width="33.5703125" customWidth="1"/>
    <col min="1217" max="1217" width="14" bestFit="1" customWidth="1"/>
    <col min="1218" max="1218" width="12.85546875" customWidth="1"/>
    <col min="1219" max="1219" width="14" bestFit="1" customWidth="1"/>
    <col min="1220" max="1220" width="15.42578125" customWidth="1"/>
    <col min="1281" max="1281" width="7.7109375" customWidth="1"/>
    <col min="1282" max="1282" width="57.28515625" customWidth="1"/>
    <col min="1283" max="1283" width="10" bestFit="1" customWidth="1"/>
    <col min="1284" max="1284" width="10" customWidth="1"/>
    <col min="1285" max="1285" width="28.42578125" bestFit="1" customWidth="1"/>
    <col min="1286" max="1313" width="25.85546875" customWidth="1"/>
    <col min="1314" max="1314" width="25.28515625" customWidth="1"/>
    <col min="1315" max="1316" width="25.85546875" customWidth="1"/>
    <col min="1317" max="1317" width="25.5703125" customWidth="1"/>
    <col min="1318" max="1324" width="25.85546875" customWidth="1"/>
    <col min="1325" max="1325" width="21.28515625" customWidth="1"/>
    <col min="1326" max="1326" width="22.42578125" customWidth="1"/>
    <col min="1327" max="1327" width="23" customWidth="1"/>
    <col min="1328" max="1330" width="25.85546875" customWidth="1"/>
    <col min="1331" max="1331" width="26.140625" customWidth="1"/>
    <col min="1332" max="1373" width="25.85546875" customWidth="1"/>
    <col min="1374" max="1375" width="22.85546875" customWidth="1"/>
    <col min="1376" max="1376" width="25.7109375" customWidth="1"/>
    <col min="1377" max="1394" width="25.85546875" customWidth="1"/>
    <col min="1395" max="1395" width="25.42578125" customWidth="1"/>
    <col min="1396" max="1407" width="25.85546875" customWidth="1"/>
    <col min="1408" max="1408" width="25.7109375" customWidth="1"/>
    <col min="1409" max="1431" width="25.85546875" customWidth="1"/>
    <col min="1432" max="1432" width="25.5703125" customWidth="1"/>
    <col min="1433" max="1433" width="24.7109375" customWidth="1"/>
    <col min="1434" max="1434" width="19.140625" customWidth="1"/>
    <col min="1435" max="1443" width="25.85546875" customWidth="1"/>
    <col min="1444" max="1444" width="24.7109375" customWidth="1"/>
    <col min="1445" max="1445" width="26.140625" customWidth="1"/>
    <col min="1446" max="1459" width="25.85546875" customWidth="1"/>
    <col min="1460" max="1466" width="25.140625" customWidth="1"/>
    <col min="1467" max="1467" width="25.7109375" customWidth="1"/>
    <col min="1468" max="1470" width="25.140625" customWidth="1"/>
    <col min="1471" max="1471" width="25.85546875" customWidth="1"/>
    <col min="1472" max="1472" width="33.5703125" customWidth="1"/>
    <col min="1473" max="1473" width="14" bestFit="1" customWidth="1"/>
    <col min="1474" max="1474" width="12.85546875" customWidth="1"/>
    <col min="1475" max="1475" width="14" bestFit="1" customWidth="1"/>
    <col min="1476" max="1476" width="15.42578125" customWidth="1"/>
    <col min="1537" max="1537" width="7.7109375" customWidth="1"/>
    <col min="1538" max="1538" width="57.28515625" customWidth="1"/>
    <col min="1539" max="1539" width="10" bestFit="1" customWidth="1"/>
    <col min="1540" max="1540" width="10" customWidth="1"/>
    <col min="1541" max="1541" width="28.42578125" bestFit="1" customWidth="1"/>
    <col min="1542" max="1569" width="25.85546875" customWidth="1"/>
    <col min="1570" max="1570" width="25.28515625" customWidth="1"/>
    <col min="1571" max="1572" width="25.85546875" customWidth="1"/>
    <col min="1573" max="1573" width="25.5703125" customWidth="1"/>
    <col min="1574" max="1580" width="25.85546875" customWidth="1"/>
    <col min="1581" max="1581" width="21.28515625" customWidth="1"/>
    <col min="1582" max="1582" width="22.42578125" customWidth="1"/>
    <col min="1583" max="1583" width="23" customWidth="1"/>
    <col min="1584" max="1586" width="25.85546875" customWidth="1"/>
    <col min="1587" max="1587" width="26.140625" customWidth="1"/>
    <col min="1588" max="1629" width="25.85546875" customWidth="1"/>
    <col min="1630" max="1631" width="22.85546875" customWidth="1"/>
    <col min="1632" max="1632" width="25.7109375" customWidth="1"/>
    <col min="1633" max="1650" width="25.85546875" customWidth="1"/>
    <col min="1651" max="1651" width="25.42578125" customWidth="1"/>
    <col min="1652" max="1663" width="25.85546875" customWidth="1"/>
    <col min="1664" max="1664" width="25.7109375" customWidth="1"/>
    <col min="1665" max="1687" width="25.85546875" customWidth="1"/>
    <col min="1688" max="1688" width="25.5703125" customWidth="1"/>
    <col min="1689" max="1689" width="24.7109375" customWidth="1"/>
    <col min="1690" max="1690" width="19.140625" customWidth="1"/>
    <col min="1691" max="1699" width="25.85546875" customWidth="1"/>
    <col min="1700" max="1700" width="24.7109375" customWidth="1"/>
    <col min="1701" max="1701" width="26.140625" customWidth="1"/>
    <col min="1702" max="1715" width="25.85546875" customWidth="1"/>
    <col min="1716" max="1722" width="25.140625" customWidth="1"/>
    <col min="1723" max="1723" width="25.7109375" customWidth="1"/>
    <col min="1724" max="1726" width="25.140625" customWidth="1"/>
    <col min="1727" max="1727" width="25.85546875" customWidth="1"/>
    <col min="1728" max="1728" width="33.5703125" customWidth="1"/>
    <col min="1729" max="1729" width="14" bestFit="1" customWidth="1"/>
    <col min="1730" max="1730" width="12.85546875" customWidth="1"/>
    <col min="1731" max="1731" width="14" bestFit="1" customWidth="1"/>
    <col min="1732" max="1732" width="15.42578125" customWidth="1"/>
    <col min="1793" max="1793" width="7.7109375" customWidth="1"/>
    <col min="1794" max="1794" width="57.28515625" customWidth="1"/>
    <col min="1795" max="1795" width="10" bestFit="1" customWidth="1"/>
    <col min="1796" max="1796" width="10" customWidth="1"/>
    <col min="1797" max="1797" width="28.42578125" bestFit="1" customWidth="1"/>
    <col min="1798" max="1825" width="25.85546875" customWidth="1"/>
    <col min="1826" max="1826" width="25.28515625" customWidth="1"/>
    <col min="1827" max="1828" width="25.85546875" customWidth="1"/>
    <col min="1829" max="1829" width="25.5703125" customWidth="1"/>
    <col min="1830" max="1836" width="25.85546875" customWidth="1"/>
    <col min="1837" max="1837" width="21.28515625" customWidth="1"/>
    <col min="1838" max="1838" width="22.42578125" customWidth="1"/>
    <col min="1839" max="1839" width="23" customWidth="1"/>
    <col min="1840" max="1842" width="25.85546875" customWidth="1"/>
    <col min="1843" max="1843" width="26.140625" customWidth="1"/>
    <col min="1844" max="1885" width="25.85546875" customWidth="1"/>
    <col min="1886" max="1887" width="22.85546875" customWidth="1"/>
    <col min="1888" max="1888" width="25.7109375" customWidth="1"/>
    <col min="1889" max="1906" width="25.85546875" customWidth="1"/>
    <col min="1907" max="1907" width="25.42578125" customWidth="1"/>
    <col min="1908" max="1919" width="25.85546875" customWidth="1"/>
    <col min="1920" max="1920" width="25.7109375" customWidth="1"/>
    <col min="1921" max="1943" width="25.85546875" customWidth="1"/>
    <col min="1944" max="1944" width="25.5703125" customWidth="1"/>
    <col min="1945" max="1945" width="24.7109375" customWidth="1"/>
    <col min="1946" max="1946" width="19.140625" customWidth="1"/>
    <col min="1947" max="1955" width="25.85546875" customWidth="1"/>
    <col min="1956" max="1956" width="24.7109375" customWidth="1"/>
    <col min="1957" max="1957" width="26.140625" customWidth="1"/>
    <col min="1958" max="1971" width="25.85546875" customWidth="1"/>
    <col min="1972" max="1978" width="25.140625" customWidth="1"/>
    <col min="1979" max="1979" width="25.7109375" customWidth="1"/>
    <col min="1980" max="1982" width="25.140625" customWidth="1"/>
    <col min="1983" max="1983" width="25.85546875" customWidth="1"/>
    <col min="1984" max="1984" width="33.5703125" customWidth="1"/>
    <col min="1985" max="1985" width="14" bestFit="1" customWidth="1"/>
    <col min="1986" max="1986" width="12.85546875" customWidth="1"/>
    <col min="1987" max="1987" width="14" bestFit="1" customWidth="1"/>
    <col min="1988" max="1988" width="15.42578125" customWidth="1"/>
    <col min="2049" max="2049" width="7.7109375" customWidth="1"/>
    <col min="2050" max="2050" width="57.28515625" customWidth="1"/>
    <col min="2051" max="2051" width="10" bestFit="1" customWidth="1"/>
    <col min="2052" max="2052" width="10" customWidth="1"/>
    <col min="2053" max="2053" width="28.42578125" bestFit="1" customWidth="1"/>
    <col min="2054" max="2081" width="25.85546875" customWidth="1"/>
    <col min="2082" max="2082" width="25.28515625" customWidth="1"/>
    <col min="2083" max="2084" width="25.85546875" customWidth="1"/>
    <col min="2085" max="2085" width="25.5703125" customWidth="1"/>
    <col min="2086" max="2092" width="25.85546875" customWidth="1"/>
    <col min="2093" max="2093" width="21.28515625" customWidth="1"/>
    <col min="2094" max="2094" width="22.42578125" customWidth="1"/>
    <col min="2095" max="2095" width="23" customWidth="1"/>
    <col min="2096" max="2098" width="25.85546875" customWidth="1"/>
    <col min="2099" max="2099" width="26.140625" customWidth="1"/>
    <col min="2100" max="2141" width="25.85546875" customWidth="1"/>
    <col min="2142" max="2143" width="22.85546875" customWidth="1"/>
    <col min="2144" max="2144" width="25.7109375" customWidth="1"/>
    <col min="2145" max="2162" width="25.85546875" customWidth="1"/>
    <col min="2163" max="2163" width="25.42578125" customWidth="1"/>
    <col min="2164" max="2175" width="25.85546875" customWidth="1"/>
    <col min="2176" max="2176" width="25.7109375" customWidth="1"/>
    <col min="2177" max="2199" width="25.85546875" customWidth="1"/>
    <col min="2200" max="2200" width="25.5703125" customWidth="1"/>
    <col min="2201" max="2201" width="24.7109375" customWidth="1"/>
    <col min="2202" max="2202" width="19.140625" customWidth="1"/>
    <col min="2203" max="2211" width="25.85546875" customWidth="1"/>
    <col min="2212" max="2212" width="24.7109375" customWidth="1"/>
    <col min="2213" max="2213" width="26.140625" customWidth="1"/>
    <col min="2214" max="2227" width="25.85546875" customWidth="1"/>
    <col min="2228" max="2234" width="25.140625" customWidth="1"/>
    <col min="2235" max="2235" width="25.7109375" customWidth="1"/>
    <col min="2236" max="2238" width="25.140625" customWidth="1"/>
    <col min="2239" max="2239" width="25.85546875" customWidth="1"/>
    <col min="2240" max="2240" width="33.5703125" customWidth="1"/>
    <col min="2241" max="2241" width="14" bestFit="1" customWidth="1"/>
    <col min="2242" max="2242" width="12.85546875" customWidth="1"/>
    <col min="2243" max="2243" width="14" bestFit="1" customWidth="1"/>
    <col min="2244" max="2244" width="15.42578125" customWidth="1"/>
    <col min="2305" max="2305" width="7.7109375" customWidth="1"/>
    <col min="2306" max="2306" width="57.28515625" customWidth="1"/>
    <col min="2307" max="2307" width="10" bestFit="1" customWidth="1"/>
    <col min="2308" max="2308" width="10" customWidth="1"/>
    <col min="2309" max="2309" width="28.42578125" bestFit="1" customWidth="1"/>
    <col min="2310" max="2337" width="25.85546875" customWidth="1"/>
    <col min="2338" max="2338" width="25.28515625" customWidth="1"/>
    <col min="2339" max="2340" width="25.85546875" customWidth="1"/>
    <col min="2341" max="2341" width="25.5703125" customWidth="1"/>
    <col min="2342" max="2348" width="25.85546875" customWidth="1"/>
    <col min="2349" max="2349" width="21.28515625" customWidth="1"/>
    <col min="2350" max="2350" width="22.42578125" customWidth="1"/>
    <col min="2351" max="2351" width="23" customWidth="1"/>
    <col min="2352" max="2354" width="25.85546875" customWidth="1"/>
    <col min="2355" max="2355" width="26.140625" customWidth="1"/>
    <col min="2356" max="2397" width="25.85546875" customWidth="1"/>
    <col min="2398" max="2399" width="22.85546875" customWidth="1"/>
    <col min="2400" max="2400" width="25.7109375" customWidth="1"/>
    <col min="2401" max="2418" width="25.85546875" customWidth="1"/>
    <col min="2419" max="2419" width="25.42578125" customWidth="1"/>
    <col min="2420" max="2431" width="25.85546875" customWidth="1"/>
    <col min="2432" max="2432" width="25.7109375" customWidth="1"/>
    <col min="2433" max="2455" width="25.85546875" customWidth="1"/>
    <col min="2456" max="2456" width="25.5703125" customWidth="1"/>
    <col min="2457" max="2457" width="24.7109375" customWidth="1"/>
    <col min="2458" max="2458" width="19.140625" customWidth="1"/>
    <col min="2459" max="2467" width="25.85546875" customWidth="1"/>
    <col min="2468" max="2468" width="24.7109375" customWidth="1"/>
    <col min="2469" max="2469" width="26.140625" customWidth="1"/>
    <col min="2470" max="2483" width="25.85546875" customWidth="1"/>
    <col min="2484" max="2490" width="25.140625" customWidth="1"/>
    <col min="2491" max="2491" width="25.7109375" customWidth="1"/>
    <col min="2492" max="2494" width="25.140625" customWidth="1"/>
    <col min="2495" max="2495" width="25.85546875" customWidth="1"/>
    <col min="2496" max="2496" width="33.5703125" customWidth="1"/>
    <col min="2497" max="2497" width="14" bestFit="1" customWidth="1"/>
    <col min="2498" max="2498" width="12.85546875" customWidth="1"/>
    <col min="2499" max="2499" width="14" bestFit="1" customWidth="1"/>
    <col min="2500" max="2500" width="15.42578125" customWidth="1"/>
    <col min="2561" max="2561" width="7.7109375" customWidth="1"/>
    <col min="2562" max="2562" width="57.28515625" customWidth="1"/>
    <col min="2563" max="2563" width="10" bestFit="1" customWidth="1"/>
    <col min="2564" max="2564" width="10" customWidth="1"/>
    <col min="2565" max="2565" width="28.42578125" bestFit="1" customWidth="1"/>
    <col min="2566" max="2593" width="25.85546875" customWidth="1"/>
    <col min="2594" max="2594" width="25.28515625" customWidth="1"/>
    <col min="2595" max="2596" width="25.85546875" customWidth="1"/>
    <col min="2597" max="2597" width="25.5703125" customWidth="1"/>
    <col min="2598" max="2604" width="25.85546875" customWidth="1"/>
    <col min="2605" max="2605" width="21.28515625" customWidth="1"/>
    <col min="2606" max="2606" width="22.42578125" customWidth="1"/>
    <col min="2607" max="2607" width="23" customWidth="1"/>
    <col min="2608" max="2610" width="25.85546875" customWidth="1"/>
    <col min="2611" max="2611" width="26.140625" customWidth="1"/>
    <col min="2612" max="2653" width="25.85546875" customWidth="1"/>
    <col min="2654" max="2655" width="22.85546875" customWidth="1"/>
    <col min="2656" max="2656" width="25.7109375" customWidth="1"/>
    <col min="2657" max="2674" width="25.85546875" customWidth="1"/>
    <col min="2675" max="2675" width="25.42578125" customWidth="1"/>
    <col min="2676" max="2687" width="25.85546875" customWidth="1"/>
    <col min="2688" max="2688" width="25.7109375" customWidth="1"/>
    <col min="2689" max="2711" width="25.85546875" customWidth="1"/>
    <col min="2712" max="2712" width="25.5703125" customWidth="1"/>
    <col min="2713" max="2713" width="24.7109375" customWidth="1"/>
    <col min="2714" max="2714" width="19.140625" customWidth="1"/>
    <col min="2715" max="2723" width="25.85546875" customWidth="1"/>
    <col min="2724" max="2724" width="24.7109375" customWidth="1"/>
    <col min="2725" max="2725" width="26.140625" customWidth="1"/>
    <col min="2726" max="2739" width="25.85546875" customWidth="1"/>
    <col min="2740" max="2746" width="25.140625" customWidth="1"/>
    <col min="2747" max="2747" width="25.7109375" customWidth="1"/>
    <col min="2748" max="2750" width="25.140625" customWidth="1"/>
    <col min="2751" max="2751" width="25.85546875" customWidth="1"/>
    <col min="2752" max="2752" width="33.5703125" customWidth="1"/>
    <col min="2753" max="2753" width="14" bestFit="1" customWidth="1"/>
    <col min="2754" max="2754" width="12.85546875" customWidth="1"/>
    <col min="2755" max="2755" width="14" bestFit="1" customWidth="1"/>
    <col min="2756" max="2756" width="15.42578125" customWidth="1"/>
    <col min="2817" max="2817" width="7.7109375" customWidth="1"/>
    <col min="2818" max="2818" width="57.28515625" customWidth="1"/>
    <col min="2819" max="2819" width="10" bestFit="1" customWidth="1"/>
    <col min="2820" max="2820" width="10" customWidth="1"/>
    <col min="2821" max="2821" width="28.42578125" bestFit="1" customWidth="1"/>
    <col min="2822" max="2849" width="25.85546875" customWidth="1"/>
    <col min="2850" max="2850" width="25.28515625" customWidth="1"/>
    <col min="2851" max="2852" width="25.85546875" customWidth="1"/>
    <col min="2853" max="2853" width="25.5703125" customWidth="1"/>
    <col min="2854" max="2860" width="25.85546875" customWidth="1"/>
    <col min="2861" max="2861" width="21.28515625" customWidth="1"/>
    <col min="2862" max="2862" width="22.42578125" customWidth="1"/>
    <col min="2863" max="2863" width="23" customWidth="1"/>
    <col min="2864" max="2866" width="25.85546875" customWidth="1"/>
    <col min="2867" max="2867" width="26.140625" customWidth="1"/>
    <col min="2868" max="2909" width="25.85546875" customWidth="1"/>
    <col min="2910" max="2911" width="22.85546875" customWidth="1"/>
    <col min="2912" max="2912" width="25.7109375" customWidth="1"/>
    <col min="2913" max="2930" width="25.85546875" customWidth="1"/>
    <col min="2931" max="2931" width="25.42578125" customWidth="1"/>
    <col min="2932" max="2943" width="25.85546875" customWidth="1"/>
    <col min="2944" max="2944" width="25.7109375" customWidth="1"/>
    <col min="2945" max="2967" width="25.85546875" customWidth="1"/>
    <col min="2968" max="2968" width="25.5703125" customWidth="1"/>
    <col min="2969" max="2969" width="24.7109375" customWidth="1"/>
    <col min="2970" max="2970" width="19.140625" customWidth="1"/>
    <col min="2971" max="2979" width="25.85546875" customWidth="1"/>
    <col min="2980" max="2980" width="24.7109375" customWidth="1"/>
    <col min="2981" max="2981" width="26.140625" customWidth="1"/>
    <col min="2982" max="2995" width="25.85546875" customWidth="1"/>
    <col min="2996" max="3002" width="25.140625" customWidth="1"/>
    <col min="3003" max="3003" width="25.7109375" customWidth="1"/>
    <col min="3004" max="3006" width="25.140625" customWidth="1"/>
    <col min="3007" max="3007" width="25.85546875" customWidth="1"/>
    <col min="3008" max="3008" width="33.5703125" customWidth="1"/>
    <col min="3009" max="3009" width="14" bestFit="1" customWidth="1"/>
    <col min="3010" max="3010" width="12.85546875" customWidth="1"/>
    <col min="3011" max="3011" width="14" bestFit="1" customWidth="1"/>
    <col min="3012" max="3012" width="15.42578125" customWidth="1"/>
    <col min="3073" max="3073" width="7.7109375" customWidth="1"/>
    <col min="3074" max="3074" width="57.28515625" customWidth="1"/>
    <col min="3075" max="3075" width="10" bestFit="1" customWidth="1"/>
    <col min="3076" max="3076" width="10" customWidth="1"/>
    <col min="3077" max="3077" width="28.42578125" bestFit="1" customWidth="1"/>
    <col min="3078" max="3105" width="25.85546875" customWidth="1"/>
    <col min="3106" max="3106" width="25.28515625" customWidth="1"/>
    <col min="3107" max="3108" width="25.85546875" customWidth="1"/>
    <col min="3109" max="3109" width="25.5703125" customWidth="1"/>
    <col min="3110" max="3116" width="25.85546875" customWidth="1"/>
    <col min="3117" max="3117" width="21.28515625" customWidth="1"/>
    <col min="3118" max="3118" width="22.42578125" customWidth="1"/>
    <col min="3119" max="3119" width="23" customWidth="1"/>
    <col min="3120" max="3122" width="25.85546875" customWidth="1"/>
    <col min="3123" max="3123" width="26.140625" customWidth="1"/>
    <col min="3124" max="3165" width="25.85546875" customWidth="1"/>
    <col min="3166" max="3167" width="22.85546875" customWidth="1"/>
    <col min="3168" max="3168" width="25.7109375" customWidth="1"/>
    <col min="3169" max="3186" width="25.85546875" customWidth="1"/>
    <col min="3187" max="3187" width="25.42578125" customWidth="1"/>
    <col min="3188" max="3199" width="25.85546875" customWidth="1"/>
    <col min="3200" max="3200" width="25.7109375" customWidth="1"/>
    <col min="3201" max="3223" width="25.85546875" customWidth="1"/>
    <col min="3224" max="3224" width="25.5703125" customWidth="1"/>
    <col min="3225" max="3225" width="24.7109375" customWidth="1"/>
    <col min="3226" max="3226" width="19.140625" customWidth="1"/>
    <col min="3227" max="3235" width="25.85546875" customWidth="1"/>
    <col min="3236" max="3236" width="24.7109375" customWidth="1"/>
    <col min="3237" max="3237" width="26.140625" customWidth="1"/>
    <col min="3238" max="3251" width="25.85546875" customWidth="1"/>
    <col min="3252" max="3258" width="25.140625" customWidth="1"/>
    <col min="3259" max="3259" width="25.7109375" customWidth="1"/>
    <col min="3260" max="3262" width="25.140625" customWidth="1"/>
    <col min="3263" max="3263" width="25.85546875" customWidth="1"/>
    <col min="3264" max="3264" width="33.5703125" customWidth="1"/>
    <col min="3265" max="3265" width="14" bestFit="1" customWidth="1"/>
    <col min="3266" max="3266" width="12.85546875" customWidth="1"/>
    <col min="3267" max="3267" width="14" bestFit="1" customWidth="1"/>
    <col min="3268" max="3268" width="15.42578125" customWidth="1"/>
    <col min="3329" max="3329" width="7.7109375" customWidth="1"/>
    <col min="3330" max="3330" width="57.28515625" customWidth="1"/>
    <col min="3331" max="3331" width="10" bestFit="1" customWidth="1"/>
    <col min="3332" max="3332" width="10" customWidth="1"/>
    <col min="3333" max="3333" width="28.42578125" bestFit="1" customWidth="1"/>
    <col min="3334" max="3361" width="25.85546875" customWidth="1"/>
    <col min="3362" max="3362" width="25.28515625" customWidth="1"/>
    <col min="3363" max="3364" width="25.85546875" customWidth="1"/>
    <col min="3365" max="3365" width="25.5703125" customWidth="1"/>
    <col min="3366" max="3372" width="25.85546875" customWidth="1"/>
    <col min="3373" max="3373" width="21.28515625" customWidth="1"/>
    <col min="3374" max="3374" width="22.42578125" customWidth="1"/>
    <col min="3375" max="3375" width="23" customWidth="1"/>
    <col min="3376" max="3378" width="25.85546875" customWidth="1"/>
    <col min="3379" max="3379" width="26.140625" customWidth="1"/>
    <col min="3380" max="3421" width="25.85546875" customWidth="1"/>
    <col min="3422" max="3423" width="22.85546875" customWidth="1"/>
    <col min="3424" max="3424" width="25.7109375" customWidth="1"/>
    <col min="3425" max="3442" width="25.85546875" customWidth="1"/>
    <col min="3443" max="3443" width="25.42578125" customWidth="1"/>
    <col min="3444" max="3455" width="25.85546875" customWidth="1"/>
    <col min="3456" max="3456" width="25.7109375" customWidth="1"/>
    <col min="3457" max="3479" width="25.85546875" customWidth="1"/>
    <col min="3480" max="3480" width="25.5703125" customWidth="1"/>
    <col min="3481" max="3481" width="24.7109375" customWidth="1"/>
    <col min="3482" max="3482" width="19.140625" customWidth="1"/>
    <col min="3483" max="3491" width="25.85546875" customWidth="1"/>
    <col min="3492" max="3492" width="24.7109375" customWidth="1"/>
    <col min="3493" max="3493" width="26.140625" customWidth="1"/>
    <col min="3494" max="3507" width="25.85546875" customWidth="1"/>
    <col min="3508" max="3514" width="25.140625" customWidth="1"/>
    <col min="3515" max="3515" width="25.7109375" customWidth="1"/>
    <col min="3516" max="3518" width="25.140625" customWidth="1"/>
    <col min="3519" max="3519" width="25.85546875" customWidth="1"/>
    <col min="3520" max="3520" width="33.5703125" customWidth="1"/>
    <col min="3521" max="3521" width="14" bestFit="1" customWidth="1"/>
    <col min="3522" max="3522" width="12.85546875" customWidth="1"/>
    <col min="3523" max="3523" width="14" bestFit="1" customWidth="1"/>
    <col min="3524" max="3524" width="15.42578125" customWidth="1"/>
    <col min="3585" max="3585" width="7.7109375" customWidth="1"/>
    <col min="3586" max="3586" width="57.28515625" customWidth="1"/>
    <col min="3587" max="3587" width="10" bestFit="1" customWidth="1"/>
    <col min="3588" max="3588" width="10" customWidth="1"/>
    <col min="3589" max="3589" width="28.42578125" bestFit="1" customWidth="1"/>
    <col min="3590" max="3617" width="25.85546875" customWidth="1"/>
    <col min="3618" max="3618" width="25.28515625" customWidth="1"/>
    <col min="3619" max="3620" width="25.85546875" customWidth="1"/>
    <col min="3621" max="3621" width="25.5703125" customWidth="1"/>
    <col min="3622" max="3628" width="25.85546875" customWidth="1"/>
    <col min="3629" max="3629" width="21.28515625" customWidth="1"/>
    <col min="3630" max="3630" width="22.42578125" customWidth="1"/>
    <col min="3631" max="3631" width="23" customWidth="1"/>
    <col min="3632" max="3634" width="25.85546875" customWidth="1"/>
    <col min="3635" max="3635" width="26.140625" customWidth="1"/>
    <col min="3636" max="3677" width="25.85546875" customWidth="1"/>
    <col min="3678" max="3679" width="22.85546875" customWidth="1"/>
    <col min="3680" max="3680" width="25.7109375" customWidth="1"/>
    <col min="3681" max="3698" width="25.85546875" customWidth="1"/>
    <col min="3699" max="3699" width="25.42578125" customWidth="1"/>
    <col min="3700" max="3711" width="25.85546875" customWidth="1"/>
    <col min="3712" max="3712" width="25.7109375" customWidth="1"/>
    <col min="3713" max="3735" width="25.85546875" customWidth="1"/>
    <col min="3736" max="3736" width="25.5703125" customWidth="1"/>
    <col min="3737" max="3737" width="24.7109375" customWidth="1"/>
    <col min="3738" max="3738" width="19.140625" customWidth="1"/>
    <col min="3739" max="3747" width="25.85546875" customWidth="1"/>
    <col min="3748" max="3748" width="24.7109375" customWidth="1"/>
    <col min="3749" max="3749" width="26.140625" customWidth="1"/>
    <col min="3750" max="3763" width="25.85546875" customWidth="1"/>
    <col min="3764" max="3770" width="25.140625" customWidth="1"/>
    <col min="3771" max="3771" width="25.7109375" customWidth="1"/>
    <col min="3772" max="3774" width="25.140625" customWidth="1"/>
    <col min="3775" max="3775" width="25.85546875" customWidth="1"/>
    <col min="3776" max="3776" width="33.5703125" customWidth="1"/>
    <col min="3777" max="3777" width="14" bestFit="1" customWidth="1"/>
    <col min="3778" max="3778" width="12.85546875" customWidth="1"/>
    <col min="3779" max="3779" width="14" bestFit="1" customWidth="1"/>
    <col min="3780" max="3780" width="15.42578125" customWidth="1"/>
    <col min="3841" max="3841" width="7.7109375" customWidth="1"/>
    <col min="3842" max="3842" width="57.28515625" customWidth="1"/>
    <col min="3843" max="3843" width="10" bestFit="1" customWidth="1"/>
    <col min="3844" max="3844" width="10" customWidth="1"/>
    <col min="3845" max="3845" width="28.42578125" bestFit="1" customWidth="1"/>
    <col min="3846" max="3873" width="25.85546875" customWidth="1"/>
    <col min="3874" max="3874" width="25.28515625" customWidth="1"/>
    <col min="3875" max="3876" width="25.85546875" customWidth="1"/>
    <col min="3877" max="3877" width="25.5703125" customWidth="1"/>
    <col min="3878" max="3884" width="25.85546875" customWidth="1"/>
    <col min="3885" max="3885" width="21.28515625" customWidth="1"/>
    <col min="3886" max="3886" width="22.42578125" customWidth="1"/>
    <col min="3887" max="3887" width="23" customWidth="1"/>
    <col min="3888" max="3890" width="25.85546875" customWidth="1"/>
    <col min="3891" max="3891" width="26.140625" customWidth="1"/>
    <col min="3892" max="3933" width="25.85546875" customWidth="1"/>
    <col min="3934" max="3935" width="22.85546875" customWidth="1"/>
    <col min="3936" max="3936" width="25.7109375" customWidth="1"/>
    <col min="3937" max="3954" width="25.85546875" customWidth="1"/>
    <col min="3955" max="3955" width="25.42578125" customWidth="1"/>
    <col min="3956" max="3967" width="25.85546875" customWidth="1"/>
    <col min="3968" max="3968" width="25.7109375" customWidth="1"/>
    <col min="3969" max="3991" width="25.85546875" customWidth="1"/>
    <col min="3992" max="3992" width="25.5703125" customWidth="1"/>
    <col min="3993" max="3993" width="24.7109375" customWidth="1"/>
    <col min="3994" max="3994" width="19.140625" customWidth="1"/>
    <col min="3995" max="4003" width="25.85546875" customWidth="1"/>
    <col min="4004" max="4004" width="24.7109375" customWidth="1"/>
    <col min="4005" max="4005" width="26.140625" customWidth="1"/>
    <col min="4006" max="4019" width="25.85546875" customWidth="1"/>
    <col min="4020" max="4026" width="25.140625" customWidth="1"/>
    <col min="4027" max="4027" width="25.7109375" customWidth="1"/>
    <col min="4028" max="4030" width="25.140625" customWidth="1"/>
    <col min="4031" max="4031" width="25.85546875" customWidth="1"/>
    <col min="4032" max="4032" width="33.5703125" customWidth="1"/>
    <col min="4033" max="4033" width="14" bestFit="1" customWidth="1"/>
    <col min="4034" max="4034" width="12.85546875" customWidth="1"/>
    <col min="4035" max="4035" width="14" bestFit="1" customWidth="1"/>
    <col min="4036" max="4036" width="15.42578125" customWidth="1"/>
    <col min="4097" max="4097" width="7.7109375" customWidth="1"/>
    <col min="4098" max="4098" width="57.28515625" customWidth="1"/>
    <col min="4099" max="4099" width="10" bestFit="1" customWidth="1"/>
    <col min="4100" max="4100" width="10" customWidth="1"/>
    <col min="4101" max="4101" width="28.42578125" bestFit="1" customWidth="1"/>
    <col min="4102" max="4129" width="25.85546875" customWidth="1"/>
    <col min="4130" max="4130" width="25.28515625" customWidth="1"/>
    <col min="4131" max="4132" width="25.85546875" customWidth="1"/>
    <col min="4133" max="4133" width="25.5703125" customWidth="1"/>
    <col min="4134" max="4140" width="25.85546875" customWidth="1"/>
    <col min="4141" max="4141" width="21.28515625" customWidth="1"/>
    <col min="4142" max="4142" width="22.42578125" customWidth="1"/>
    <col min="4143" max="4143" width="23" customWidth="1"/>
    <col min="4144" max="4146" width="25.85546875" customWidth="1"/>
    <col min="4147" max="4147" width="26.140625" customWidth="1"/>
    <col min="4148" max="4189" width="25.85546875" customWidth="1"/>
    <col min="4190" max="4191" width="22.85546875" customWidth="1"/>
    <col min="4192" max="4192" width="25.7109375" customWidth="1"/>
    <col min="4193" max="4210" width="25.85546875" customWidth="1"/>
    <col min="4211" max="4211" width="25.42578125" customWidth="1"/>
    <col min="4212" max="4223" width="25.85546875" customWidth="1"/>
    <col min="4224" max="4224" width="25.7109375" customWidth="1"/>
    <col min="4225" max="4247" width="25.85546875" customWidth="1"/>
    <col min="4248" max="4248" width="25.5703125" customWidth="1"/>
    <col min="4249" max="4249" width="24.7109375" customWidth="1"/>
    <col min="4250" max="4250" width="19.140625" customWidth="1"/>
    <col min="4251" max="4259" width="25.85546875" customWidth="1"/>
    <col min="4260" max="4260" width="24.7109375" customWidth="1"/>
    <col min="4261" max="4261" width="26.140625" customWidth="1"/>
    <col min="4262" max="4275" width="25.85546875" customWidth="1"/>
    <col min="4276" max="4282" width="25.140625" customWidth="1"/>
    <col min="4283" max="4283" width="25.7109375" customWidth="1"/>
    <col min="4284" max="4286" width="25.140625" customWidth="1"/>
    <col min="4287" max="4287" width="25.85546875" customWidth="1"/>
    <col min="4288" max="4288" width="33.5703125" customWidth="1"/>
    <col min="4289" max="4289" width="14" bestFit="1" customWidth="1"/>
    <col min="4290" max="4290" width="12.85546875" customWidth="1"/>
    <col min="4291" max="4291" width="14" bestFit="1" customWidth="1"/>
    <col min="4292" max="4292" width="15.42578125" customWidth="1"/>
    <col min="4353" max="4353" width="7.7109375" customWidth="1"/>
    <col min="4354" max="4354" width="57.28515625" customWidth="1"/>
    <col min="4355" max="4355" width="10" bestFit="1" customWidth="1"/>
    <col min="4356" max="4356" width="10" customWidth="1"/>
    <col min="4357" max="4357" width="28.42578125" bestFit="1" customWidth="1"/>
    <col min="4358" max="4385" width="25.85546875" customWidth="1"/>
    <col min="4386" max="4386" width="25.28515625" customWidth="1"/>
    <col min="4387" max="4388" width="25.85546875" customWidth="1"/>
    <col min="4389" max="4389" width="25.5703125" customWidth="1"/>
    <col min="4390" max="4396" width="25.85546875" customWidth="1"/>
    <col min="4397" max="4397" width="21.28515625" customWidth="1"/>
    <col min="4398" max="4398" width="22.42578125" customWidth="1"/>
    <col min="4399" max="4399" width="23" customWidth="1"/>
    <col min="4400" max="4402" width="25.85546875" customWidth="1"/>
    <col min="4403" max="4403" width="26.140625" customWidth="1"/>
    <col min="4404" max="4445" width="25.85546875" customWidth="1"/>
    <col min="4446" max="4447" width="22.85546875" customWidth="1"/>
    <col min="4448" max="4448" width="25.7109375" customWidth="1"/>
    <col min="4449" max="4466" width="25.85546875" customWidth="1"/>
    <col min="4467" max="4467" width="25.42578125" customWidth="1"/>
    <col min="4468" max="4479" width="25.85546875" customWidth="1"/>
    <col min="4480" max="4480" width="25.7109375" customWidth="1"/>
    <col min="4481" max="4503" width="25.85546875" customWidth="1"/>
    <col min="4504" max="4504" width="25.5703125" customWidth="1"/>
    <col min="4505" max="4505" width="24.7109375" customWidth="1"/>
    <col min="4506" max="4506" width="19.140625" customWidth="1"/>
    <col min="4507" max="4515" width="25.85546875" customWidth="1"/>
    <col min="4516" max="4516" width="24.7109375" customWidth="1"/>
    <col min="4517" max="4517" width="26.140625" customWidth="1"/>
    <col min="4518" max="4531" width="25.85546875" customWidth="1"/>
    <col min="4532" max="4538" width="25.140625" customWidth="1"/>
    <col min="4539" max="4539" width="25.7109375" customWidth="1"/>
    <col min="4540" max="4542" width="25.140625" customWidth="1"/>
    <col min="4543" max="4543" width="25.85546875" customWidth="1"/>
    <col min="4544" max="4544" width="33.5703125" customWidth="1"/>
    <col min="4545" max="4545" width="14" bestFit="1" customWidth="1"/>
    <col min="4546" max="4546" width="12.85546875" customWidth="1"/>
    <col min="4547" max="4547" width="14" bestFit="1" customWidth="1"/>
    <col min="4548" max="4548" width="15.42578125" customWidth="1"/>
    <col min="4609" max="4609" width="7.7109375" customWidth="1"/>
    <col min="4610" max="4610" width="57.28515625" customWidth="1"/>
    <col min="4611" max="4611" width="10" bestFit="1" customWidth="1"/>
    <col min="4612" max="4612" width="10" customWidth="1"/>
    <col min="4613" max="4613" width="28.42578125" bestFit="1" customWidth="1"/>
    <col min="4614" max="4641" width="25.85546875" customWidth="1"/>
    <col min="4642" max="4642" width="25.28515625" customWidth="1"/>
    <col min="4643" max="4644" width="25.85546875" customWidth="1"/>
    <col min="4645" max="4645" width="25.5703125" customWidth="1"/>
    <col min="4646" max="4652" width="25.85546875" customWidth="1"/>
    <col min="4653" max="4653" width="21.28515625" customWidth="1"/>
    <col min="4654" max="4654" width="22.42578125" customWidth="1"/>
    <col min="4655" max="4655" width="23" customWidth="1"/>
    <col min="4656" max="4658" width="25.85546875" customWidth="1"/>
    <col min="4659" max="4659" width="26.140625" customWidth="1"/>
    <col min="4660" max="4701" width="25.85546875" customWidth="1"/>
    <col min="4702" max="4703" width="22.85546875" customWidth="1"/>
    <col min="4704" max="4704" width="25.7109375" customWidth="1"/>
    <col min="4705" max="4722" width="25.85546875" customWidth="1"/>
    <col min="4723" max="4723" width="25.42578125" customWidth="1"/>
    <col min="4724" max="4735" width="25.85546875" customWidth="1"/>
    <col min="4736" max="4736" width="25.7109375" customWidth="1"/>
    <col min="4737" max="4759" width="25.85546875" customWidth="1"/>
    <col min="4760" max="4760" width="25.5703125" customWidth="1"/>
    <col min="4761" max="4761" width="24.7109375" customWidth="1"/>
    <col min="4762" max="4762" width="19.140625" customWidth="1"/>
    <col min="4763" max="4771" width="25.85546875" customWidth="1"/>
    <col min="4772" max="4772" width="24.7109375" customWidth="1"/>
    <col min="4773" max="4773" width="26.140625" customWidth="1"/>
    <col min="4774" max="4787" width="25.85546875" customWidth="1"/>
    <col min="4788" max="4794" width="25.140625" customWidth="1"/>
    <col min="4795" max="4795" width="25.7109375" customWidth="1"/>
    <col min="4796" max="4798" width="25.140625" customWidth="1"/>
    <col min="4799" max="4799" width="25.85546875" customWidth="1"/>
    <col min="4800" max="4800" width="33.5703125" customWidth="1"/>
    <col min="4801" max="4801" width="14" bestFit="1" customWidth="1"/>
    <col min="4802" max="4802" width="12.85546875" customWidth="1"/>
    <col min="4803" max="4803" width="14" bestFit="1" customWidth="1"/>
    <col min="4804" max="4804" width="15.42578125" customWidth="1"/>
    <col min="4865" max="4865" width="7.7109375" customWidth="1"/>
    <col min="4866" max="4866" width="57.28515625" customWidth="1"/>
    <col min="4867" max="4867" width="10" bestFit="1" customWidth="1"/>
    <col min="4868" max="4868" width="10" customWidth="1"/>
    <col min="4869" max="4869" width="28.42578125" bestFit="1" customWidth="1"/>
    <col min="4870" max="4897" width="25.85546875" customWidth="1"/>
    <col min="4898" max="4898" width="25.28515625" customWidth="1"/>
    <col min="4899" max="4900" width="25.85546875" customWidth="1"/>
    <col min="4901" max="4901" width="25.5703125" customWidth="1"/>
    <col min="4902" max="4908" width="25.85546875" customWidth="1"/>
    <col min="4909" max="4909" width="21.28515625" customWidth="1"/>
    <col min="4910" max="4910" width="22.42578125" customWidth="1"/>
    <col min="4911" max="4911" width="23" customWidth="1"/>
    <col min="4912" max="4914" width="25.85546875" customWidth="1"/>
    <col min="4915" max="4915" width="26.140625" customWidth="1"/>
    <col min="4916" max="4957" width="25.85546875" customWidth="1"/>
    <col min="4958" max="4959" width="22.85546875" customWidth="1"/>
    <col min="4960" max="4960" width="25.7109375" customWidth="1"/>
    <col min="4961" max="4978" width="25.85546875" customWidth="1"/>
    <col min="4979" max="4979" width="25.42578125" customWidth="1"/>
    <col min="4980" max="4991" width="25.85546875" customWidth="1"/>
    <col min="4992" max="4992" width="25.7109375" customWidth="1"/>
    <col min="4993" max="5015" width="25.85546875" customWidth="1"/>
    <col min="5016" max="5016" width="25.5703125" customWidth="1"/>
    <col min="5017" max="5017" width="24.7109375" customWidth="1"/>
    <col min="5018" max="5018" width="19.140625" customWidth="1"/>
    <col min="5019" max="5027" width="25.85546875" customWidth="1"/>
    <col min="5028" max="5028" width="24.7109375" customWidth="1"/>
    <col min="5029" max="5029" width="26.140625" customWidth="1"/>
    <col min="5030" max="5043" width="25.85546875" customWidth="1"/>
    <col min="5044" max="5050" width="25.140625" customWidth="1"/>
    <col min="5051" max="5051" width="25.7109375" customWidth="1"/>
    <col min="5052" max="5054" width="25.140625" customWidth="1"/>
    <col min="5055" max="5055" width="25.85546875" customWidth="1"/>
    <col min="5056" max="5056" width="33.5703125" customWidth="1"/>
    <col min="5057" max="5057" width="14" bestFit="1" customWidth="1"/>
    <col min="5058" max="5058" width="12.85546875" customWidth="1"/>
    <col min="5059" max="5059" width="14" bestFit="1" customWidth="1"/>
    <col min="5060" max="5060" width="15.42578125" customWidth="1"/>
    <col min="5121" max="5121" width="7.7109375" customWidth="1"/>
    <col min="5122" max="5122" width="57.28515625" customWidth="1"/>
    <col min="5123" max="5123" width="10" bestFit="1" customWidth="1"/>
    <col min="5124" max="5124" width="10" customWidth="1"/>
    <col min="5125" max="5125" width="28.42578125" bestFit="1" customWidth="1"/>
    <col min="5126" max="5153" width="25.85546875" customWidth="1"/>
    <col min="5154" max="5154" width="25.28515625" customWidth="1"/>
    <col min="5155" max="5156" width="25.85546875" customWidth="1"/>
    <col min="5157" max="5157" width="25.5703125" customWidth="1"/>
    <col min="5158" max="5164" width="25.85546875" customWidth="1"/>
    <col min="5165" max="5165" width="21.28515625" customWidth="1"/>
    <col min="5166" max="5166" width="22.42578125" customWidth="1"/>
    <col min="5167" max="5167" width="23" customWidth="1"/>
    <col min="5168" max="5170" width="25.85546875" customWidth="1"/>
    <col min="5171" max="5171" width="26.140625" customWidth="1"/>
    <col min="5172" max="5213" width="25.85546875" customWidth="1"/>
    <col min="5214" max="5215" width="22.85546875" customWidth="1"/>
    <col min="5216" max="5216" width="25.7109375" customWidth="1"/>
    <col min="5217" max="5234" width="25.85546875" customWidth="1"/>
    <col min="5235" max="5235" width="25.42578125" customWidth="1"/>
    <col min="5236" max="5247" width="25.85546875" customWidth="1"/>
    <col min="5248" max="5248" width="25.7109375" customWidth="1"/>
    <col min="5249" max="5271" width="25.85546875" customWidth="1"/>
    <col min="5272" max="5272" width="25.5703125" customWidth="1"/>
    <col min="5273" max="5273" width="24.7109375" customWidth="1"/>
    <col min="5274" max="5274" width="19.140625" customWidth="1"/>
    <col min="5275" max="5283" width="25.85546875" customWidth="1"/>
    <col min="5284" max="5284" width="24.7109375" customWidth="1"/>
    <col min="5285" max="5285" width="26.140625" customWidth="1"/>
    <col min="5286" max="5299" width="25.85546875" customWidth="1"/>
    <col min="5300" max="5306" width="25.140625" customWidth="1"/>
    <col min="5307" max="5307" width="25.7109375" customWidth="1"/>
    <col min="5308" max="5310" width="25.140625" customWidth="1"/>
    <col min="5311" max="5311" width="25.85546875" customWidth="1"/>
    <col min="5312" max="5312" width="33.5703125" customWidth="1"/>
    <col min="5313" max="5313" width="14" bestFit="1" customWidth="1"/>
    <col min="5314" max="5314" width="12.85546875" customWidth="1"/>
    <col min="5315" max="5315" width="14" bestFit="1" customWidth="1"/>
    <col min="5316" max="5316" width="15.42578125" customWidth="1"/>
    <col min="5377" max="5377" width="7.7109375" customWidth="1"/>
    <col min="5378" max="5378" width="57.28515625" customWidth="1"/>
    <col min="5379" max="5379" width="10" bestFit="1" customWidth="1"/>
    <col min="5380" max="5380" width="10" customWidth="1"/>
    <col min="5381" max="5381" width="28.42578125" bestFit="1" customWidth="1"/>
    <col min="5382" max="5409" width="25.85546875" customWidth="1"/>
    <col min="5410" max="5410" width="25.28515625" customWidth="1"/>
    <col min="5411" max="5412" width="25.85546875" customWidth="1"/>
    <col min="5413" max="5413" width="25.5703125" customWidth="1"/>
    <col min="5414" max="5420" width="25.85546875" customWidth="1"/>
    <col min="5421" max="5421" width="21.28515625" customWidth="1"/>
    <col min="5422" max="5422" width="22.42578125" customWidth="1"/>
    <col min="5423" max="5423" width="23" customWidth="1"/>
    <col min="5424" max="5426" width="25.85546875" customWidth="1"/>
    <col min="5427" max="5427" width="26.140625" customWidth="1"/>
    <col min="5428" max="5469" width="25.85546875" customWidth="1"/>
    <col min="5470" max="5471" width="22.85546875" customWidth="1"/>
    <col min="5472" max="5472" width="25.7109375" customWidth="1"/>
    <col min="5473" max="5490" width="25.85546875" customWidth="1"/>
    <col min="5491" max="5491" width="25.42578125" customWidth="1"/>
    <col min="5492" max="5503" width="25.85546875" customWidth="1"/>
    <col min="5504" max="5504" width="25.7109375" customWidth="1"/>
    <col min="5505" max="5527" width="25.85546875" customWidth="1"/>
    <col min="5528" max="5528" width="25.5703125" customWidth="1"/>
    <col min="5529" max="5529" width="24.7109375" customWidth="1"/>
    <col min="5530" max="5530" width="19.140625" customWidth="1"/>
    <col min="5531" max="5539" width="25.85546875" customWidth="1"/>
    <col min="5540" max="5540" width="24.7109375" customWidth="1"/>
    <col min="5541" max="5541" width="26.140625" customWidth="1"/>
    <col min="5542" max="5555" width="25.85546875" customWidth="1"/>
    <col min="5556" max="5562" width="25.140625" customWidth="1"/>
    <col min="5563" max="5563" width="25.7109375" customWidth="1"/>
    <col min="5564" max="5566" width="25.140625" customWidth="1"/>
    <col min="5567" max="5567" width="25.85546875" customWidth="1"/>
    <col min="5568" max="5568" width="33.5703125" customWidth="1"/>
    <col min="5569" max="5569" width="14" bestFit="1" customWidth="1"/>
    <col min="5570" max="5570" width="12.85546875" customWidth="1"/>
    <col min="5571" max="5571" width="14" bestFit="1" customWidth="1"/>
    <col min="5572" max="5572" width="15.42578125" customWidth="1"/>
    <col min="5633" max="5633" width="7.7109375" customWidth="1"/>
    <col min="5634" max="5634" width="57.28515625" customWidth="1"/>
    <col min="5635" max="5635" width="10" bestFit="1" customWidth="1"/>
    <col min="5636" max="5636" width="10" customWidth="1"/>
    <col min="5637" max="5637" width="28.42578125" bestFit="1" customWidth="1"/>
    <col min="5638" max="5665" width="25.85546875" customWidth="1"/>
    <col min="5666" max="5666" width="25.28515625" customWidth="1"/>
    <col min="5667" max="5668" width="25.85546875" customWidth="1"/>
    <col min="5669" max="5669" width="25.5703125" customWidth="1"/>
    <col min="5670" max="5676" width="25.85546875" customWidth="1"/>
    <col min="5677" max="5677" width="21.28515625" customWidth="1"/>
    <col min="5678" max="5678" width="22.42578125" customWidth="1"/>
    <col min="5679" max="5679" width="23" customWidth="1"/>
    <col min="5680" max="5682" width="25.85546875" customWidth="1"/>
    <col min="5683" max="5683" width="26.140625" customWidth="1"/>
    <col min="5684" max="5725" width="25.85546875" customWidth="1"/>
    <col min="5726" max="5727" width="22.85546875" customWidth="1"/>
    <col min="5728" max="5728" width="25.7109375" customWidth="1"/>
    <col min="5729" max="5746" width="25.85546875" customWidth="1"/>
    <col min="5747" max="5747" width="25.42578125" customWidth="1"/>
    <col min="5748" max="5759" width="25.85546875" customWidth="1"/>
    <col min="5760" max="5760" width="25.7109375" customWidth="1"/>
    <col min="5761" max="5783" width="25.85546875" customWidth="1"/>
    <col min="5784" max="5784" width="25.5703125" customWidth="1"/>
    <col min="5785" max="5785" width="24.7109375" customWidth="1"/>
    <col min="5786" max="5786" width="19.140625" customWidth="1"/>
    <col min="5787" max="5795" width="25.85546875" customWidth="1"/>
    <col min="5796" max="5796" width="24.7109375" customWidth="1"/>
    <col min="5797" max="5797" width="26.140625" customWidth="1"/>
    <col min="5798" max="5811" width="25.85546875" customWidth="1"/>
    <col min="5812" max="5818" width="25.140625" customWidth="1"/>
    <col min="5819" max="5819" width="25.7109375" customWidth="1"/>
    <col min="5820" max="5822" width="25.140625" customWidth="1"/>
    <col min="5823" max="5823" width="25.85546875" customWidth="1"/>
    <col min="5824" max="5824" width="33.5703125" customWidth="1"/>
    <col min="5825" max="5825" width="14" bestFit="1" customWidth="1"/>
    <col min="5826" max="5826" width="12.85546875" customWidth="1"/>
    <col min="5827" max="5827" width="14" bestFit="1" customWidth="1"/>
    <col min="5828" max="5828" width="15.42578125" customWidth="1"/>
    <col min="5889" max="5889" width="7.7109375" customWidth="1"/>
    <col min="5890" max="5890" width="57.28515625" customWidth="1"/>
    <col min="5891" max="5891" width="10" bestFit="1" customWidth="1"/>
    <col min="5892" max="5892" width="10" customWidth="1"/>
    <col min="5893" max="5893" width="28.42578125" bestFit="1" customWidth="1"/>
    <col min="5894" max="5921" width="25.85546875" customWidth="1"/>
    <col min="5922" max="5922" width="25.28515625" customWidth="1"/>
    <col min="5923" max="5924" width="25.85546875" customWidth="1"/>
    <col min="5925" max="5925" width="25.5703125" customWidth="1"/>
    <col min="5926" max="5932" width="25.85546875" customWidth="1"/>
    <col min="5933" max="5933" width="21.28515625" customWidth="1"/>
    <col min="5934" max="5934" width="22.42578125" customWidth="1"/>
    <col min="5935" max="5935" width="23" customWidth="1"/>
    <col min="5936" max="5938" width="25.85546875" customWidth="1"/>
    <col min="5939" max="5939" width="26.140625" customWidth="1"/>
    <col min="5940" max="5981" width="25.85546875" customWidth="1"/>
    <col min="5982" max="5983" width="22.85546875" customWidth="1"/>
    <col min="5984" max="5984" width="25.7109375" customWidth="1"/>
    <col min="5985" max="6002" width="25.85546875" customWidth="1"/>
    <col min="6003" max="6003" width="25.42578125" customWidth="1"/>
    <col min="6004" max="6015" width="25.85546875" customWidth="1"/>
    <col min="6016" max="6016" width="25.7109375" customWidth="1"/>
    <col min="6017" max="6039" width="25.85546875" customWidth="1"/>
    <col min="6040" max="6040" width="25.5703125" customWidth="1"/>
    <col min="6041" max="6041" width="24.7109375" customWidth="1"/>
    <col min="6042" max="6042" width="19.140625" customWidth="1"/>
    <col min="6043" max="6051" width="25.85546875" customWidth="1"/>
    <col min="6052" max="6052" width="24.7109375" customWidth="1"/>
    <col min="6053" max="6053" width="26.140625" customWidth="1"/>
    <col min="6054" max="6067" width="25.85546875" customWidth="1"/>
    <col min="6068" max="6074" width="25.140625" customWidth="1"/>
    <col min="6075" max="6075" width="25.7109375" customWidth="1"/>
    <col min="6076" max="6078" width="25.140625" customWidth="1"/>
    <col min="6079" max="6079" width="25.85546875" customWidth="1"/>
    <col min="6080" max="6080" width="33.5703125" customWidth="1"/>
    <col min="6081" max="6081" width="14" bestFit="1" customWidth="1"/>
    <col min="6082" max="6082" width="12.85546875" customWidth="1"/>
    <col min="6083" max="6083" width="14" bestFit="1" customWidth="1"/>
    <col min="6084" max="6084" width="15.42578125" customWidth="1"/>
    <col min="6145" max="6145" width="7.7109375" customWidth="1"/>
    <col min="6146" max="6146" width="57.28515625" customWidth="1"/>
    <col min="6147" max="6147" width="10" bestFit="1" customWidth="1"/>
    <col min="6148" max="6148" width="10" customWidth="1"/>
    <col min="6149" max="6149" width="28.42578125" bestFit="1" customWidth="1"/>
    <col min="6150" max="6177" width="25.85546875" customWidth="1"/>
    <col min="6178" max="6178" width="25.28515625" customWidth="1"/>
    <col min="6179" max="6180" width="25.85546875" customWidth="1"/>
    <col min="6181" max="6181" width="25.5703125" customWidth="1"/>
    <col min="6182" max="6188" width="25.85546875" customWidth="1"/>
    <col min="6189" max="6189" width="21.28515625" customWidth="1"/>
    <col min="6190" max="6190" width="22.42578125" customWidth="1"/>
    <col min="6191" max="6191" width="23" customWidth="1"/>
    <col min="6192" max="6194" width="25.85546875" customWidth="1"/>
    <col min="6195" max="6195" width="26.140625" customWidth="1"/>
    <col min="6196" max="6237" width="25.85546875" customWidth="1"/>
    <col min="6238" max="6239" width="22.85546875" customWidth="1"/>
    <col min="6240" max="6240" width="25.7109375" customWidth="1"/>
    <col min="6241" max="6258" width="25.85546875" customWidth="1"/>
    <col min="6259" max="6259" width="25.42578125" customWidth="1"/>
    <col min="6260" max="6271" width="25.85546875" customWidth="1"/>
    <col min="6272" max="6272" width="25.7109375" customWidth="1"/>
    <col min="6273" max="6295" width="25.85546875" customWidth="1"/>
    <col min="6296" max="6296" width="25.5703125" customWidth="1"/>
    <col min="6297" max="6297" width="24.7109375" customWidth="1"/>
    <col min="6298" max="6298" width="19.140625" customWidth="1"/>
    <col min="6299" max="6307" width="25.85546875" customWidth="1"/>
    <col min="6308" max="6308" width="24.7109375" customWidth="1"/>
    <col min="6309" max="6309" width="26.140625" customWidth="1"/>
    <col min="6310" max="6323" width="25.85546875" customWidth="1"/>
    <col min="6324" max="6330" width="25.140625" customWidth="1"/>
    <col min="6331" max="6331" width="25.7109375" customWidth="1"/>
    <col min="6332" max="6334" width="25.140625" customWidth="1"/>
    <col min="6335" max="6335" width="25.85546875" customWidth="1"/>
    <col min="6336" max="6336" width="33.5703125" customWidth="1"/>
    <col min="6337" max="6337" width="14" bestFit="1" customWidth="1"/>
    <col min="6338" max="6338" width="12.85546875" customWidth="1"/>
    <col min="6339" max="6339" width="14" bestFit="1" customWidth="1"/>
    <col min="6340" max="6340" width="15.42578125" customWidth="1"/>
    <col min="6401" max="6401" width="7.7109375" customWidth="1"/>
    <col min="6402" max="6402" width="57.28515625" customWidth="1"/>
    <col min="6403" max="6403" width="10" bestFit="1" customWidth="1"/>
    <col min="6404" max="6404" width="10" customWidth="1"/>
    <col min="6405" max="6405" width="28.42578125" bestFit="1" customWidth="1"/>
    <col min="6406" max="6433" width="25.85546875" customWidth="1"/>
    <col min="6434" max="6434" width="25.28515625" customWidth="1"/>
    <col min="6435" max="6436" width="25.85546875" customWidth="1"/>
    <col min="6437" max="6437" width="25.5703125" customWidth="1"/>
    <col min="6438" max="6444" width="25.85546875" customWidth="1"/>
    <col min="6445" max="6445" width="21.28515625" customWidth="1"/>
    <col min="6446" max="6446" width="22.42578125" customWidth="1"/>
    <col min="6447" max="6447" width="23" customWidth="1"/>
    <col min="6448" max="6450" width="25.85546875" customWidth="1"/>
    <col min="6451" max="6451" width="26.140625" customWidth="1"/>
    <col min="6452" max="6493" width="25.85546875" customWidth="1"/>
    <col min="6494" max="6495" width="22.85546875" customWidth="1"/>
    <col min="6496" max="6496" width="25.7109375" customWidth="1"/>
    <col min="6497" max="6514" width="25.85546875" customWidth="1"/>
    <col min="6515" max="6515" width="25.42578125" customWidth="1"/>
    <col min="6516" max="6527" width="25.85546875" customWidth="1"/>
    <col min="6528" max="6528" width="25.7109375" customWidth="1"/>
    <col min="6529" max="6551" width="25.85546875" customWidth="1"/>
    <col min="6552" max="6552" width="25.5703125" customWidth="1"/>
    <col min="6553" max="6553" width="24.7109375" customWidth="1"/>
    <col min="6554" max="6554" width="19.140625" customWidth="1"/>
    <col min="6555" max="6563" width="25.85546875" customWidth="1"/>
    <col min="6564" max="6564" width="24.7109375" customWidth="1"/>
    <col min="6565" max="6565" width="26.140625" customWidth="1"/>
    <col min="6566" max="6579" width="25.85546875" customWidth="1"/>
    <col min="6580" max="6586" width="25.140625" customWidth="1"/>
    <col min="6587" max="6587" width="25.7109375" customWidth="1"/>
    <col min="6588" max="6590" width="25.140625" customWidth="1"/>
    <col min="6591" max="6591" width="25.85546875" customWidth="1"/>
    <col min="6592" max="6592" width="33.5703125" customWidth="1"/>
    <col min="6593" max="6593" width="14" bestFit="1" customWidth="1"/>
    <col min="6594" max="6594" width="12.85546875" customWidth="1"/>
    <col min="6595" max="6595" width="14" bestFit="1" customWidth="1"/>
    <col min="6596" max="6596" width="15.42578125" customWidth="1"/>
    <col min="6657" max="6657" width="7.7109375" customWidth="1"/>
    <col min="6658" max="6658" width="57.28515625" customWidth="1"/>
    <col min="6659" max="6659" width="10" bestFit="1" customWidth="1"/>
    <col min="6660" max="6660" width="10" customWidth="1"/>
    <col min="6661" max="6661" width="28.42578125" bestFit="1" customWidth="1"/>
    <col min="6662" max="6689" width="25.85546875" customWidth="1"/>
    <col min="6690" max="6690" width="25.28515625" customWidth="1"/>
    <col min="6691" max="6692" width="25.85546875" customWidth="1"/>
    <col min="6693" max="6693" width="25.5703125" customWidth="1"/>
    <col min="6694" max="6700" width="25.85546875" customWidth="1"/>
    <col min="6701" max="6701" width="21.28515625" customWidth="1"/>
    <col min="6702" max="6702" width="22.42578125" customWidth="1"/>
    <col min="6703" max="6703" width="23" customWidth="1"/>
    <col min="6704" max="6706" width="25.85546875" customWidth="1"/>
    <col min="6707" max="6707" width="26.140625" customWidth="1"/>
    <col min="6708" max="6749" width="25.85546875" customWidth="1"/>
    <col min="6750" max="6751" width="22.85546875" customWidth="1"/>
    <col min="6752" max="6752" width="25.7109375" customWidth="1"/>
    <col min="6753" max="6770" width="25.85546875" customWidth="1"/>
    <col min="6771" max="6771" width="25.42578125" customWidth="1"/>
    <col min="6772" max="6783" width="25.85546875" customWidth="1"/>
    <col min="6784" max="6784" width="25.7109375" customWidth="1"/>
    <col min="6785" max="6807" width="25.85546875" customWidth="1"/>
    <col min="6808" max="6808" width="25.5703125" customWidth="1"/>
    <col min="6809" max="6809" width="24.7109375" customWidth="1"/>
    <col min="6810" max="6810" width="19.140625" customWidth="1"/>
    <col min="6811" max="6819" width="25.85546875" customWidth="1"/>
    <col min="6820" max="6820" width="24.7109375" customWidth="1"/>
    <col min="6821" max="6821" width="26.140625" customWidth="1"/>
    <col min="6822" max="6835" width="25.85546875" customWidth="1"/>
    <col min="6836" max="6842" width="25.140625" customWidth="1"/>
    <col min="6843" max="6843" width="25.7109375" customWidth="1"/>
    <col min="6844" max="6846" width="25.140625" customWidth="1"/>
    <col min="6847" max="6847" width="25.85546875" customWidth="1"/>
    <col min="6848" max="6848" width="33.5703125" customWidth="1"/>
    <col min="6849" max="6849" width="14" bestFit="1" customWidth="1"/>
    <col min="6850" max="6850" width="12.85546875" customWidth="1"/>
    <col min="6851" max="6851" width="14" bestFit="1" customWidth="1"/>
    <col min="6852" max="6852" width="15.42578125" customWidth="1"/>
    <col min="6913" max="6913" width="7.7109375" customWidth="1"/>
    <col min="6914" max="6914" width="57.28515625" customWidth="1"/>
    <col min="6915" max="6915" width="10" bestFit="1" customWidth="1"/>
    <col min="6916" max="6916" width="10" customWidth="1"/>
    <col min="6917" max="6917" width="28.42578125" bestFit="1" customWidth="1"/>
    <col min="6918" max="6945" width="25.85546875" customWidth="1"/>
    <col min="6946" max="6946" width="25.28515625" customWidth="1"/>
    <col min="6947" max="6948" width="25.85546875" customWidth="1"/>
    <col min="6949" max="6949" width="25.5703125" customWidth="1"/>
    <col min="6950" max="6956" width="25.85546875" customWidth="1"/>
    <col min="6957" max="6957" width="21.28515625" customWidth="1"/>
    <col min="6958" max="6958" width="22.42578125" customWidth="1"/>
    <col min="6959" max="6959" width="23" customWidth="1"/>
    <col min="6960" max="6962" width="25.85546875" customWidth="1"/>
    <col min="6963" max="6963" width="26.140625" customWidth="1"/>
    <col min="6964" max="7005" width="25.85546875" customWidth="1"/>
    <col min="7006" max="7007" width="22.85546875" customWidth="1"/>
    <col min="7008" max="7008" width="25.7109375" customWidth="1"/>
    <col min="7009" max="7026" width="25.85546875" customWidth="1"/>
    <col min="7027" max="7027" width="25.42578125" customWidth="1"/>
    <col min="7028" max="7039" width="25.85546875" customWidth="1"/>
    <col min="7040" max="7040" width="25.7109375" customWidth="1"/>
    <col min="7041" max="7063" width="25.85546875" customWidth="1"/>
    <col min="7064" max="7064" width="25.5703125" customWidth="1"/>
    <col min="7065" max="7065" width="24.7109375" customWidth="1"/>
    <col min="7066" max="7066" width="19.140625" customWidth="1"/>
    <col min="7067" max="7075" width="25.85546875" customWidth="1"/>
    <col min="7076" max="7076" width="24.7109375" customWidth="1"/>
    <col min="7077" max="7077" width="26.140625" customWidth="1"/>
    <col min="7078" max="7091" width="25.85546875" customWidth="1"/>
    <col min="7092" max="7098" width="25.140625" customWidth="1"/>
    <col min="7099" max="7099" width="25.7109375" customWidth="1"/>
    <col min="7100" max="7102" width="25.140625" customWidth="1"/>
    <col min="7103" max="7103" width="25.85546875" customWidth="1"/>
    <col min="7104" max="7104" width="33.5703125" customWidth="1"/>
    <col min="7105" max="7105" width="14" bestFit="1" customWidth="1"/>
    <col min="7106" max="7106" width="12.85546875" customWidth="1"/>
    <col min="7107" max="7107" width="14" bestFit="1" customWidth="1"/>
    <col min="7108" max="7108" width="15.42578125" customWidth="1"/>
    <col min="7169" max="7169" width="7.7109375" customWidth="1"/>
    <col min="7170" max="7170" width="57.28515625" customWidth="1"/>
    <col min="7171" max="7171" width="10" bestFit="1" customWidth="1"/>
    <col min="7172" max="7172" width="10" customWidth="1"/>
    <col min="7173" max="7173" width="28.42578125" bestFit="1" customWidth="1"/>
    <col min="7174" max="7201" width="25.85546875" customWidth="1"/>
    <col min="7202" max="7202" width="25.28515625" customWidth="1"/>
    <col min="7203" max="7204" width="25.85546875" customWidth="1"/>
    <col min="7205" max="7205" width="25.5703125" customWidth="1"/>
    <col min="7206" max="7212" width="25.85546875" customWidth="1"/>
    <col min="7213" max="7213" width="21.28515625" customWidth="1"/>
    <col min="7214" max="7214" width="22.42578125" customWidth="1"/>
    <col min="7215" max="7215" width="23" customWidth="1"/>
    <col min="7216" max="7218" width="25.85546875" customWidth="1"/>
    <col min="7219" max="7219" width="26.140625" customWidth="1"/>
    <col min="7220" max="7261" width="25.85546875" customWidth="1"/>
    <col min="7262" max="7263" width="22.85546875" customWidth="1"/>
    <col min="7264" max="7264" width="25.7109375" customWidth="1"/>
    <col min="7265" max="7282" width="25.85546875" customWidth="1"/>
    <col min="7283" max="7283" width="25.42578125" customWidth="1"/>
    <col min="7284" max="7295" width="25.85546875" customWidth="1"/>
    <col min="7296" max="7296" width="25.7109375" customWidth="1"/>
    <col min="7297" max="7319" width="25.85546875" customWidth="1"/>
    <col min="7320" max="7320" width="25.5703125" customWidth="1"/>
    <col min="7321" max="7321" width="24.7109375" customWidth="1"/>
    <col min="7322" max="7322" width="19.140625" customWidth="1"/>
    <col min="7323" max="7331" width="25.85546875" customWidth="1"/>
    <col min="7332" max="7332" width="24.7109375" customWidth="1"/>
    <col min="7333" max="7333" width="26.140625" customWidth="1"/>
    <col min="7334" max="7347" width="25.85546875" customWidth="1"/>
    <col min="7348" max="7354" width="25.140625" customWidth="1"/>
    <col min="7355" max="7355" width="25.7109375" customWidth="1"/>
    <col min="7356" max="7358" width="25.140625" customWidth="1"/>
    <col min="7359" max="7359" width="25.85546875" customWidth="1"/>
    <col min="7360" max="7360" width="33.5703125" customWidth="1"/>
    <col min="7361" max="7361" width="14" bestFit="1" customWidth="1"/>
    <col min="7362" max="7362" width="12.85546875" customWidth="1"/>
    <col min="7363" max="7363" width="14" bestFit="1" customWidth="1"/>
    <col min="7364" max="7364" width="15.42578125" customWidth="1"/>
    <col min="7425" max="7425" width="7.7109375" customWidth="1"/>
    <col min="7426" max="7426" width="57.28515625" customWidth="1"/>
    <col min="7427" max="7427" width="10" bestFit="1" customWidth="1"/>
    <col min="7428" max="7428" width="10" customWidth="1"/>
    <col min="7429" max="7429" width="28.42578125" bestFit="1" customWidth="1"/>
    <col min="7430" max="7457" width="25.85546875" customWidth="1"/>
    <col min="7458" max="7458" width="25.28515625" customWidth="1"/>
    <col min="7459" max="7460" width="25.85546875" customWidth="1"/>
    <col min="7461" max="7461" width="25.5703125" customWidth="1"/>
    <col min="7462" max="7468" width="25.85546875" customWidth="1"/>
    <col min="7469" max="7469" width="21.28515625" customWidth="1"/>
    <col min="7470" max="7470" width="22.42578125" customWidth="1"/>
    <col min="7471" max="7471" width="23" customWidth="1"/>
    <col min="7472" max="7474" width="25.85546875" customWidth="1"/>
    <col min="7475" max="7475" width="26.140625" customWidth="1"/>
    <col min="7476" max="7517" width="25.85546875" customWidth="1"/>
    <col min="7518" max="7519" width="22.85546875" customWidth="1"/>
    <col min="7520" max="7520" width="25.7109375" customWidth="1"/>
    <col min="7521" max="7538" width="25.85546875" customWidth="1"/>
    <col min="7539" max="7539" width="25.42578125" customWidth="1"/>
    <col min="7540" max="7551" width="25.85546875" customWidth="1"/>
    <col min="7552" max="7552" width="25.7109375" customWidth="1"/>
    <col min="7553" max="7575" width="25.85546875" customWidth="1"/>
    <col min="7576" max="7576" width="25.5703125" customWidth="1"/>
    <col min="7577" max="7577" width="24.7109375" customWidth="1"/>
    <col min="7578" max="7578" width="19.140625" customWidth="1"/>
    <col min="7579" max="7587" width="25.85546875" customWidth="1"/>
    <col min="7588" max="7588" width="24.7109375" customWidth="1"/>
    <col min="7589" max="7589" width="26.140625" customWidth="1"/>
    <col min="7590" max="7603" width="25.85546875" customWidth="1"/>
    <col min="7604" max="7610" width="25.140625" customWidth="1"/>
    <col min="7611" max="7611" width="25.7109375" customWidth="1"/>
    <col min="7612" max="7614" width="25.140625" customWidth="1"/>
    <col min="7615" max="7615" width="25.85546875" customWidth="1"/>
    <col min="7616" max="7616" width="33.5703125" customWidth="1"/>
    <col min="7617" max="7617" width="14" bestFit="1" customWidth="1"/>
    <col min="7618" max="7618" width="12.85546875" customWidth="1"/>
    <col min="7619" max="7619" width="14" bestFit="1" customWidth="1"/>
    <col min="7620" max="7620" width="15.42578125" customWidth="1"/>
    <col min="7681" max="7681" width="7.7109375" customWidth="1"/>
    <col min="7682" max="7682" width="57.28515625" customWidth="1"/>
    <col min="7683" max="7683" width="10" bestFit="1" customWidth="1"/>
    <col min="7684" max="7684" width="10" customWidth="1"/>
    <col min="7685" max="7685" width="28.42578125" bestFit="1" customWidth="1"/>
    <col min="7686" max="7713" width="25.85546875" customWidth="1"/>
    <col min="7714" max="7714" width="25.28515625" customWidth="1"/>
    <col min="7715" max="7716" width="25.85546875" customWidth="1"/>
    <col min="7717" max="7717" width="25.5703125" customWidth="1"/>
    <col min="7718" max="7724" width="25.85546875" customWidth="1"/>
    <col min="7725" max="7725" width="21.28515625" customWidth="1"/>
    <col min="7726" max="7726" width="22.42578125" customWidth="1"/>
    <col min="7727" max="7727" width="23" customWidth="1"/>
    <col min="7728" max="7730" width="25.85546875" customWidth="1"/>
    <col min="7731" max="7731" width="26.140625" customWidth="1"/>
    <col min="7732" max="7773" width="25.85546875" customWidth="1"/>
    <col min="7774" max="7775" width="22.85546875" customWidth="1"/>
    <col min="7776" max="7776" width="25.7109375" customWidth="1"/>
    <col min="7777" max="7794" width="25.85546875" customWidth="1"/>
    <col min="7795" max="7795" width="25.42578125" customWidth="1"/>
    <col min="7796" max="7807" width="25.85546875" customWidth="1"/>
    <col min="7808" max="7808" width="25.7109375" customWidth="1"/>
    <col min="7809" max="7831" width="25.85546875" customWidth="1"/>
    <col min="7832" max="7832" width="25.5703125" customWidth="1"/>
    <col min="7833" max="7833" width="24.7109375" customWidth="1"/>
    <col min="7834" max="7834" width="19.140625" customWidth="1"/>
    <col min="7835" max="7843" width="25.85546875" customWidth="1"/>
    <col min="7844" max="7844" width="24.7109375" customWidth="1"/>
    <col min="7845" max="7845" width="26.140625" customWidth="1"/>
    <col min="7846" max="7859" width="25.85546875" customWidth="1"/>
    <col min="7860" max="7866" width="25.140625" customWidth="1"/>
    <col min="7867" max="7867" width="25.7109375" customWidth="1"/>
    <col min="7868" max="7870" width="25.140625" customWidth="1"/>
    <col min="7871" max="7871" width="25.85546875" customWidth="1"/>
    <col min="7872" max="7872" width="33.5703125" customWidth="1"/>
    <col min="7873" max="7873" width="14" bestFit="1" customWidth="1"/>
    <col min="7874" max="7874" width="12.85546875" customWidth="1"/>
    <col min="7875" max="7875" width="14" bestFit="1" customWidth="1"/>
    <col min="7876" max="7876" width="15.42578125" customWidth="1"/>
    <col min="7937" max="7937" width="7.7109375" customWidth="1"/>
    <col min="7938" max="7938" width="57.28515625" customWidth="1"/>
    <col min="7939" max="7939" width="10" bestFit="1" customWidth="1"/>
    <col min="7940" max="7940" width="10" customWidth="1"/>
    <col min="7941" max="7941" width="28.42578125" bestFit="1" customWidth="1"/>
    <col min="7942" max="7969" width="25.85546875" customWidth="1"/>
    <col min="7970" max="7970" width="25.28515625" customWidth="1"/>
    <col min="7971" max="7972" width="25.85546875" customWidth="1"/>
    <col min="7973" max="7973" width="25.5703125" customWidth="1"/>
    <col min="7974" max="7980" width="25.85546875" customWidth="1"/>
    <col min="7981" max="7981" width="21.28515625" customWidth="1"/>
    <col min="7982" max="7982" width="22.42578125" customWidth="1"/>
    <col min="7983" max="7983" width="23" customWidth="1"/>
    <col min="7984" max="7986" width="25.85546875" customWidth="1"/>
    <col min="7987" max="7987" width="26.140625" customWidth="1"/>
    <col min="7988" max="8029" width="25.85546875" customWidth="1"/>
    <col min="8030" max="8031" width="22.85546875" customWidth="1"/>
    <col min="8032" max="8032" width="25.7109375" customWidth="1"/>
    <col min="8033" max="8050" width="25.85546875" customWidth="1"/>
    <col min="8051" max="8051" width="25.42578125" customWidth="1"/>
    <col min="8052" max="8063" width="25.85546875" customWidth="1"/>
    <col min="8064" max="8064" width="25.7109375" customWidth="1"/>
    <col min="8065" max="8087" width="25.85546875" customWidth="1"/>
    <col min="8088" max="8088" width="25.5703125" customWidth="1"/>
    <col min="8089" max="8089" width="24.7109375" customWidth="1"/>
    <col min="8090" max="8090" width="19.140625" customWidth="1"/>
    <col min="8091" max="8099" width="25.85546875" customWidth="1"/>
    <col min="8100" max="8100" width="24.7109375" customWidth="1"/>
    <col min="8101" max="8101" width="26.140625" customWidth="1"/>
    <col min="8102" max="8115" width="25.85546875" customWidth="1"/>
    <col min="8116" max="8122" width="25.140625" customWidth="1"/>
    <col min="8123" max="8123" width="25.7109375" customWidth="1"/>
    <col min="8124" max="8126" width="25.140625" customWidth="1"/>
    <col min="8127" max="8127" width="25.85546875" customWidth="1"/>
    <col min="8128" max="8128" width="33.5703125" customWidth="1"/>
    <col min="8129" max="8129" width="14" bestFit="1" customWidth="1"/>
    <col min="8130" max="8130" width="12.85546875" customWidth="1"/>
    <col min="8131" max="8131" width="14" bestFit="1" customWidth="1"/>
    <col min="8132" max="8132" width="15.42578125" customWidth="1"/>
    <col min="8193" max="8193" width="7.7109375" customWidth="1"/>
    <col min="8194" max="8194" width="57.28515625" customWidth="1"/>
    <col min="8195" max="8195" width="10" bestFit="1" customWidth="1"/>
    <col min="8196" max="8196" width="10" customWidth="1"/>
    <col min="8197" max="8197" width="28.42578125" bestFit="1" customWidth="1"/>
    <col min="8198" max="8225" width="25.85546875" customWidth="1"/>
    <col min="8226" max="8226" width="25.28515625" customWidth="1"/>
    <col min="8227" max="8228" width="25.85546875" customWidth="1"/>
    <col min="8229" max="8229" width="25.5703125" customWidth="1"/>
    <col min="8230" max="8236" width="25.85546875" customWidth="1"/>
    <col min="8237" max="8237" width="21.28515625" customWidth="1"/>
    <col min="8238" max="8238" width="22.42578125" customWidth="1"/>
    <col min="8239" max="8239" width="23" customWidth="1"/>
    <col min="8240" max="8242" width="25.85546875" customWidth="1"/>
    <col min="8243" max="8243" width="26.140625" customWidth="1"/>
    <col min="8244" max="8285" width="25.85546875" customWidth="1"/>
    <col min="8286" max="8287" width="22.85546875" customWidth="1"/>
    <col min="8288" max="8288" width="25.7109375" customWidth="1"/>
    <col min="8289" max="8306" width="25.85546875" customWidth="1"/>
    <col min="8307" max="8307" width="25.42578125" customWidth="1"/>
    <col min="8308" max="8319" width="25.85546875" customWidth="1"/>
    <col min="8320" max="8320" width="25.7109375" customWidth="1"/>
    <col min="8321" max="8343" width="25.85546875" customWidth="1"/>
    <col min="8344" max="8344" width="25.5703125" customWidth="1"/>
    <col min="8345" max="8345" width="24.7109375" customWidth="1"/>
    <col min="8346" max="8346" width="19.140625" customWidth="1"/>
    <col min="8347" max="8355" width="25.85546875" customWidth="1"/>
    <col min="8356" max="8356" width="24.7109375" customWidth="1"/>
    <col min="8357" max="8357" width="26.140625" customWidth="1"/>
    <col min="8358" max="8371" width="25.85546875" customWidth="1"/>
    <col min="8372" max="8378" width="25.140625" customWidth="1"/>
    <col min="8379" max="8379" width="25.7109375" customWidth="1"/>
    <col min="8380" max="8382" width="25.140625" customWidth="1"/>
    <col min="8383" max="8383" width="25.85546875" customWidth="1"/>
    <col min="8384" max="8384" width="33.5703125" customWidth="1"/>
    <col min="8385" max="8385" width="14" bestFit="1" customWidth="1"/>
    <col min="8386" max="8386" width="12.85546875" customWidth="1"/>
    <col min="8387" max="8387" width="14" bestFit="1" customWidth="1"/>
    <col min="8388" max="8388" width="15.42578125" customWidth="1"/>
    <col min="8449" max="8449" width="7.7109375" customWidth="1"/>
    <col min="8450" max="8450" width="57.28515625" customWidth="1"/>
    <col min="8451" max="8451" width="10" bestFit="1" customWidth="1"/>
    <col min="8452" max="8452" width="10" customWidth="1"/>
    <col min="8453" max="8453" width="28.42578125" bestFit="1" customWidth="1"/>
    <col min="8454" max="8481" width="25.85546875" customWidth="1"/>
    <col min="8482" max="8482" width="25.28515625" customWidth="1"/>
    <col min="8483" max="8484" width="25.85546875" customWidth="1"/>
    <col min="8485" max="8485" width="25.5703125" customWidth="1"/>
    <col min="8486" max="8492" width="25.85546875" customWidth="1"/>
    <col min="8493" max="8493" width="21.28515625" customWidth="1"/>
    <col min="8494" max="8494" width="22.42578125" customWidth="1"/>
    <col min="8495" max="8495" width="23" customWidth="1"/>
    <col min="8496" max="8498" width="25.85546875" customWidth="1"/>
    <col min="8499" max="8499" width="26.140625" customWidth="1"/>
    <col min="8500" max="8541" width="25.85546875" customWidth="1"/>
    <col min="8542" max="8543" width="22.85546875" customWidth="1"/>
    <col min="8544" max="8544" width="25.7109375" customWidth="1"/>
    <col min="8545" max="8562" width="25.85546875" customWidth="1"/>
    <col min="8563" max="8563" width="25.42578125" customWidth="1"/>
    <col min="8564" max="8575" width="25.85546875" customWidth="1"/>
    <col min="8576" max="8576" width="25.7109375" customWidth="1"/>
    <col min="8577" max="8599" width="25.85546875" customWidth="1"/>
    <col min="8600" max="8600" width="25.5703125" customWidth="1"/>
    <col min="8601" max="8601" width="24.7109375" customWidth="1"/>
    <col min="8602" max="8602" width="19.140625" customWidth="1"/>
    <col min="8603" max="8611" width="25.85546875" customWidth="1"/>
    <col min="8612" max="8612" width="24.7109375" customWidth="1"/>
    <col min="8613" max="8613" width="26.140625" customWidth="1"/>
    <col min="8614" max="8627" width="25.85546875" customWidth="1"/>
    <col min="8628" max="8634" width="25.140625" customWidth="1"/>
    <col min="8635" max="8635" width="25.7109375" customWidth="1"/>
    <col min="8636" max="8638" width="25.140625" customWidth="1"/>
    <col min="8639" max="8639" width="25.85546875" customWidth="1"/>
    <col min="8640" max="8640" width="33.5703125" customWidth="1"/>
    <col min="8641" max="8641" width="14" bestFit="1" customWidth="1"/>
    <col min="8642" max="8642" width="12.85546875" customWidth="1"/>
    <col min="8643" max="8643" width="14" bestFit="1" customWidth="1"/>
    <col min="8644" max="8644" width="15.42578125" customWidth="1"/>
    <col min="8705" max="8705" width="7.7109375" customWidth="1"/>
    <col min="8706" max="8706" width="57.28515625" customWidth="1"/>
    <col min="8707" max="8707" width="10" bestFit="1" customWidth="1"/>
    <col min="8708" max="8708" width="10" customWidth="1"/>
    <col min="8709" max="8709" width="28.42578125" bestFit="1" customWidth="1"/>
    <col min="8710" max="8737" width="25.85546875" customWidth="1"/>
    <col min="8738" max="8738" width="25.28515625" customWidth="1"/>
    <col min="8739" max="8740" width="25.85546875" customWidth="1"/>
    <col min="8741" max="8741" width="25.5703125" customWidth="1"/>
    <col min="8742" max="8748" width="25.85546875" customWidth="1"/>
    <col min="8749" max="8749" width="21.28515625" customWidth="1"/>
    <col min="8750" max="8750" width="22.42578125" customWidth="1"/>
    <col min="8751" max="8751" width="23" customWidth="1"/>
    <col min="8752" max="8754" width="25.85546875" customWidth="1"/>
    <col min="8755" max="8755" width="26.140625" customWidth="1"/>
    <col min="8756" max="8797" width="25.85546875" customWidth="1"/>
    <col min="8798" max="8799" width="22.85546875" customWidth="1"/>
    <col min="8800" max="8800" width="25.7109375" customWidth="1"/>
    <col min="8801" max="8818" width="25.85546875" customWidth="1"/>
    <col min="8819" max="8819" width="25.42578125" customWidth="1"/>
    <col min="8820" max="8831" width="25.85546875" customWidth="1"/>
    <col min="8832" max="8832" width="25.7109375" customWidth="1"/>
    <col min="8833" max="8855" width="25.85546875" customWidth="1"/>
    <col min="8856" max="8856" width="25.5703125" customWidth="1"/>
    <col min="8857" max="8857" width="24.7109375" customWidth="1"/>
    <col min="8858" max="8858" width="19.140625" customWidth="1"/>
    <col min="8859" max="8867" width="25.85546875" customWidth="1"/>
    <col min="8868" max="8868" width="24.7109375" customWidth="1"/>
    <col min="8869" max="8869" width="26.140625" customWidth="1"/>
    <col min="8870" max="8883" width="25.85546875" customWidth="1"/>
    <col min="8884" max="8890" width="25.140625" customWidth="1"/>
    <col min="8891" max="8891" width="25.7109375" customWidth="1"/>
    <col min="8892" max="8894" width="25.140625" customWidth="1"/>
    <col min="8895" max="8895" width="25.85546875" customWidth="1"/>
    <col min="8896" max="8896" width="33.5703125" customWidth="1"/>
    <col min="8897" max="8897" width="14" bestFit="1" customWidth="1"/>
    <col min="8898" max="8898" width="12.85546875" customWidth="1"/>
    <col min="8899" max="8899" width="14" bestFit="1" customWidth="1"/>
    <col min="8900" max="8900" width="15.42578125" customWidth="1"/>
    <col min="8961" max="8961" width="7.7109375" customWidth="1"/>
    <col min="8962" max="8962" width="57.28515625" customWidth="1"/>
    <col min="8963" max="8963" width="10" bestFit="1" customWidth="1"/>
    <col min="8964" max="8964" width="10" customWidth="1"/>
    <col min="8965" max="8965" width="28.42578125" bestFit="1" customWidth="1"/>
    <col min="8966" max="8993" width="25.85546875" customWidth="1"/>
    <col min="8994" max="8994" width="25.28515625" customWidth="1"/>
    <col min="8995" max="8996" width="25.85546875" customWidth="1"/>
    <col min="8997" max="8997" width="25.5703125" customWidth="1"/>
    <col min="8998" max="9004" width="25.85546875" customWidth="1"/>
    <col min="9005" max="9005" width="21.28515625" customWidth="1"/>
    <col min="9006" max="9006" width="22.42578125" customWidth="1"/>
    <col min="9007" max="9007" width="23" customWidth="1"/>
    <col min="9008" max="9010" width="25.85546875" customWidth="1"/>
    <col min="9011" max="9011" width="26.140625" customWidth="1"/>
    <col min="9012" max="9053" width="25.85546875" customWidth="1"/>
    <col min="9054" max="9055" width="22.85546875" customWidth="1"/>
    <col min="9056" max="9056" width="25.7109375" customWidth="1"/>
    <col min="9057" max="9074" width="25.85546875" customWidth="1"/>
    <col min="9075" max="9075" width="25.42578125" customWidth="1"/>
    <col min="9076" max="9087" width="25.85546875" customWidth="1"/>
    <col min="9088" max="9088" width="25.7109375" customWidth="1"/>
    <col min="9089" max="9111" width="25.85546875" customWidth="1"/>
    <col min="9112" max="9112" width="25.5703125" customWidth="1"/>
    <col min="9113" max="9113" width="24.7109375" customWidth="1"/>
    <col min="9114" max="9114" width="19.140625" customWidth="1"/>
    <col min="9115" max="9123" width="25.85546875" customWidth="1"/>
    <col min="9124" max="9124" width="24.7109375" customWidth="1"/>
    <col min="9125" max="9125" width="26.140625" customWidth="1"/>
    <col min="9126" max="9139" width="25.85546875" customWidth="1"/>
    <col min="9140" max="9146" width="25.140625" customWidth="1"/>
    <col min="9147" max="9147" width="25.7109375" customWidth="1"/>
    <col min="9148" max="9150" width="25.140625" customWidth="1"/>
    <col min="9151" max="9151" width="25.85546875" customWidth="1"/>
    <col min="9152" max="9152" width="33.5703125" customWidth="1"/>
    <col min="9153" max="9153" width="14" bestFit="1" customWidth="1"/>
    <col min="9154" max="9154" width="12.85546875" customWidth="1"/>
    <col min="9155" max="9155" width="14" bestFit="1" customWidth="1"/>
    <col min="9156" max="9156" width="15.42578125" customWidth="1"/>
    <col min="9217" max="9217" width="7.7109375" customWidth="1"/>
    <col min="9218" max="9218" width="57.28515625" customWidth="1"/>
    <col min="9219" max="9219" width="10" bestFit="1" customWidth="1"/>
    <col min="9220" max="9220" width="10" customWidth="1"/>
    <col min="9221" max="9221" width="28.42578125" bestFit="1" customWidth="1"/>
    <col min="9222" max="9249" width="25.85546875" customWidth="1"/>
    <col min="9250" max="9250" width="25.28515625" customWidth="1"/>
    <col min="9251" max="9252" width="25.85546875" customWidth="1"/>
    <col min="9253" max="9253" width="25.5703125" customWidth="1"/>
    <col min="9254" max="9260" width="25.85546875" customWidth="1"/>
    <col min="9261" max="9261" width="21.28515625" customWidth="1"/>
    <col min="9262" max="9262" width="22.42578125" customWidth="1"/>
    <col min="9263" max="9263" width="23" customWidth="1"/>
    <col min="9264" max="9266" width="25.85546875" customWidth="1"/>
    <col min="9267" max="9267" width="26.140625" customWidth="1"/>
    <col min="9268" max="9309" width="25.85546875" customWidth="1"/>
    <col min="9310" max="9311" width="22.85546875" customWidth="1"/>
    <col min="9312" max="9312" width="25.7109375" customWidth="1"/>
    <col min="9313" max="9330" width="25.85546875" customWidth="1"/>
    <col min="9331" max="9331" width="25.42578125" customWidth="1"/>
    <col min="9332" max="9343" width="25.85546875" customWidth="1"/>
    <col min="9344" max="9344" width="25.7109375" customWidth="1"/>
    <col min="9345" max="9367" width="25.85546875" customWidth="1"/>
    <col min="9368" max="9368" width="25.5703125" customWidth="1"/>
    <col min="9369" max="9369" width="24.7109375" customWidth="1"/>
    <col min="9370" max="9370" width="19.140625" customWidth="1"/>
    <col min="9371" max="9379" width="25.85546875" customWidth="1"/>
    <col min="9380" max="9380" width="24.7109375" customWidth="1"/>
    <col min="9381" max="9381" width="26.140625" customWidth="1"/>
    <col min="9382" max="9395" width="25.85546875" customWidth="1"/>
    <col min="9396" max="9402" width="25.140625" customWidth="1"/>
    <col min="9403" max="9403" width="25.7109375" customWidth="1"/>
    <col min="9404" max="9406" width="25.140625" customWidth="1"/>
    <col min="9407" max="9407" width="25.85546875" customWidth="1"/>
    <col min="9408" max="9408" width="33.5703125" customWidth="1"/>
    <col min="9409" max="9409" width="14" bestFit="1" customWidth="1"/>
    <col min="9410" max="9410" width="12.85546875" customWidth="1"/>
    <col min="9411" max="9411" width="14" bestFit="1" customWidth="1"/>
    <col min="9412" max="9412" width="15.42578125" customWidth="1"/>
    <col min="9473" max="9473" width="7.7109375" customWidth="1"/>
    <col min="9474" max="9474" width="57.28515625" customWidth="1"/>
    <col min="9475" max="9475" width="10" bestFit="1" customWidth="1"/>
    <col min="9476" max="9476" width="10" customWidth="1"/>
    <col min="9477" max="9477" width="28.42578125" bestFit="1" customWidth="1"/>
    <col min="9478" max="9505" width="25.85546875" customWidth="1"/>
    <col min="9506" max="9506" width="25.28515625" customWidth="1"/>
    <col min="9507" max="9508" width="25.85546875" customWidth="1"/>
    <col min="9509" max="9509" width="25.5703125" customWidth="1"/>
    <col min="9510" max="9516" width="25.85546875" customWidth="1"/>
    <col min="9517" max="9517" width="21.28515625" customWidth="1"/>
    <col min="9518" max="9518" width="22.42578125" customWidth="1"/>
    <col min="9519" max="9519" width="23" customWidth="1"/>
    <col min="9520" max="9522" width="25.85546875" customWidth="1"/>
    <col min="9523" max="9523" width="26.140625" customWidth="1"/>
    <col min="9524" max="9565" width="25.85546875" customWidth="1"/>
    <col min="9566" max="9567" width="22.85546875" customWidth="1"/>
    <col min="9568" max="9568" width="25.7109375" customWidth="1"/>
    <col min="9569" max="9586" width="25.85546875" customWidth="1"/>
    <col min="9587" max="9587" width="25.42578125" customWidth="1"/>
    <col min="9588" max="9599" width="25.85546875" customWidth="1"/>
    <col min="9600" max="9600" width="25.7109375" customWidth="1"/>
    <col min="9601" max="9623" width="25.85546875" customWidth="1"/>
    <col min="9624" max="9624" width="25.5703125" customWidth="1"/>
    <col min="9625" max="9625" width="24.7109375" customWidth="1"/>
    <col min="9626" max="9626" width="19.140625" customWidth="1"/>
    <col min="9627" max="9635" width="25.85546875" customWidth="1"/>
    <col min="9636" max="9636" width="24.7109375" customWidth="1"/>
    <col min="9637" max="9637" width="26.140625" customWidth="1"/>
    <col min="9638" max="9651" width="25.85546875" customWidth="1"/>
    <col min="9652" max="9658" width="25.140625" customWidth="1"/>
    <col min="9659" max="9659" width="25.7109375" customWidth="1"/>
    <col min="9660" max="9662" width="25.140625" customWidth="1"/>
    <col min="9663" max="9663" width="25.85546875" customWidth="1"/>
    <col min="9664" max="9664" width="33.5703125" customWidth="1"/>
    <col min="9665" max="9665" width="14" bestFit="1" customWidth="1"/>
    <col min="9666" max="9666" width="12.85546875" customWidth="1"/>
    <col min="9667" max="9667" width="14" bestFit="1" customWidth="1"/>
    <col min="9668" max="9668" width="15.42578125" customWidth="1"/>
    <col min="9729" max="9729" width="7.7109375" customWidth="1"/>
    <col min="9730" max="9730" width="57.28515625" customWidth="1"/>
    <col min="9731" max="9731" width="10" bestFit="1" customWidth="1"/>
    <col min="9732" max="9732" width="10" customWidth="1"/>
    <col min="9733" max="9733" width="28.42578125" bestFit="1" customWidth="1"/>
    <col min="9734" max="9761" width="25.85546875" customWidth="1"/>
    <col min="9762" max="9762" width="25.28515625" customWidth="1"/>
    <col min="9763" max="9764" width="25.85546875" customWidth="1"/>
    <col min="9765" max="9765" width="25.5703125" customWidth="1"/>
    <col min="9766" max="9772" width="25.85546875" customWidth="1"/>
    <col min="9773" max="9773" width="21.28515625" customWidth="1"/>
    <col min="9774" max="9774" width="22.42578125" customWidth="1"/>
    <col min="9775" max="9775" width="23" customWidth="1"/>
    <col min="9776" max="9778" width="25.85546875" customWidth="1"/>
    <col min="9779" max="9779" width="26.140625" customWidth="1"/>
    <col min="9780" max="9821" width="25.85546875" customWidth="1"/>
    <col min="9822" max="9823" width="22.85546875" customWidth="1"/>
    <col min="9824" max="9824" width="25.7109375" customWidth="1"/>
    <col min="9825" max="9842" width="25.85546875" customWidth="1"/>
    <col min="9843" max="9843" width="25.42578125" customWidth="1"/>
    <col min="9844" max="9855" width="25.85546875" customWidth="1"/>
    <col min="9856" max="9856" width="25.7109375" customWidth="1"/>
    <col min="9857" max="9879" width="25.85546875" customWidth="1"/>
    <col min="9880" max="9880" width="25.5703125" customWidth="1"/>
    <col min="9881" max="9881" width="24.7109375" customWidth="1"/>
    <col min="9882" max="9882" width="19.140625" customWidth="1"/>
    <col min="9883" max="9891" width="25.85546875" customWidth="1"/>
    <col min="9892" max="9892" width="24.7109375" customWidth="1"/>
    <col min="9893" max="9893" width="26.140625" customWidth="1"/>
    <col min="9894" max="9907" width="25.85546875" customWidth="1"/>
    <col min="9908" max="9914" width="25.140625" customWidth="1"/>
    <col min="9915" max="9915" width="25.7109375" customWidth="1"/>
    <col min="9916" max="9918" width="25.140625" customWidth="1"/>
    <col min="9919" max="9919" width="25.85546875" customWidth="1"/>
    <col min="9920" max="9920" width="33.5703125" customWidth="1"/>
    <col min="9921" max="9921" width="14" bestFit="1" customWidth="1"/>
    <col min="9922" max="9922" width="12.85546875" customWidth="1"/>
    <col min="9923" max="9923" width="14" bestFit="1" customWidth="1"/>
    <col min="9924" max="9924" width="15.42578125" customWidth="1"/>
    <col min="9985" max="9985" width="7.7109375" customWidth="1"/>
    <col min="9986" max="9986" width="57.28515625" customWidth="1"/>
    <col min="9987" max="9987" width="10" bestFit="1" customWidth="1"/>
    <col min="9988" max="9988" width="10" customWidth="1"/>
    <col min="9989" max="9989" width="28.42578125" bestFit="1" customWidth="1"/>
    <col min="9990" max="10017" width="25.85546875" customWidth="1"/>
    <col min="10018" max="10018" width="25.28515625" customWidth="1"/>
    <col min="10019" max="10020" width="25.85546875" customWidth="1"/>
    <col min="10021" max="10021" width="25.5703125" customWidth="1"/>
    <col min="10022" max="10028" width="25.85546875" customWidth="1"/>
    <col min="10029" max="10029" width="21.28515625" customWidth="1"/>
    <col min="10030" max="10030" width="22.42578125" customWidth="1"/>
    <col min="10031" max="10031" width="23" customWidth="1"/>
    <col min="10032" max="10034" width="25.85546875" customWidth="1"/>
    <col min="10035" max="10035" width="26.140625" customWidth="1"/>
    <col min="10036" max="10077" width="25.85546875" customWidth="1"/>
    <col min="10078" max="10079" width="22.85546875" customWidth="1"/>
    <col min="10080" max="10080" width="25.7109375" customWidth="1"/>
    <col min="10081" max="10098" width="25.85546875" customWidth="1"/>
    <col min="10099" max="10099" width="25.42578125" customWidth="1"/>
    <col min="10100" max="10111" width="25.85546875" customWidth="1"/>
    <col min="10112" max="10112" width="25.7109375" customWidth="1"/>
    <col min="10113" max="10135" width="25.85546875" customWidth="1"/>
    <col min="10136" max="10136" width="25.5703125" customWidth="1"/>
    <col min="10137" max="10137" width="24.7109375" customWidth="1"/>
    <col min="10138" max="10138" width="19.140625" customWidth="1"/>
    <col min="10139" max="10147" width="25.85546875" customWidth="1"/>
    <col min="10148" max="10148" width="24.7109375" customWidth="1"/>
    <col min="10149" max="10149" width="26.140625" customWidth="1"/>
    <col min="10150" max="10163" width="25.85546875" customWidth="1"/>
    <col min="10164" max="10170" width="25.140625" customWidth="1"/>
    <col min="10171" max="10171" width="25.7109375" customWidth="1"/>
    <col min="10172" max="10174" width="25.140625" customWidth="1"/>
    <col min="10175" max="10175" width="25.85546875" customWidth="1"/>
    <col min="10176" max="10176" width="33.5703125" customWidth="1"/>
    <col min="10177" max="10177" width="14" bestFit="1" customWidth="1"/>
    <col min="10178" max="10178" width="12.85546875" customWidth="1"/>
    <col min="10179" max="10179" width="14" bestFit="1" customWidth="1"/>
    <col min="10180" max="10180" width="15.42578125" customWidth="1"/>
    <col min="10241" max="10241" width="7.7109375" customWidth="1"/>
    <col min="10242" max="10242" width="57.28515625" customWidth="1"/>
    <col min="10243" max="10243" width="10" bestFit="1" customWidth="1"/>
    <col min="10244" max="10244" width="10" customWidth="1"/>
    <col min="10245" max="10245" width="28.42578125" bestFit="1" customWidth="1"/>
    <col min="10246" max="10273" width="25.85546875" customWidth="1"/>
    <col min="10274" max="10274" width="25.28515625" customWidth="1"/>
    <col min="10275" max="10276" width="25.85546875" customWidth="1"/>
    <col min="10277" max="10277" width="25.5703125" customWidth="1"/>
    <col min="10278" max="10284" width="25.85546875" customWidth="1"/>
    <col min="10285" max="10285" width="21.28515625" customWidth="1"/>
    <col min="10286" max="10286" width="22.42578125" customWidth="1"/>
    <col min="10287" max="10287" width="23" customWidth="1"/>
    <col min="10288" max="10290" width="25.85546875" customWidth="1"/>
    <col min="10291" max="10291" width="26.140625" customWidth="1"/>
    <col min="10292" max="10333" width="25.85546875" customWidth="1"/>
    <col min="10334" max="10335" width="22.85546875" customWidth="1"/>
    <col min="10336" max="10336" width="25.7109375" customWidth="1"/>
    <col min="10337" max="10354" width="25.85546875" customWidth="1"/>
    <col min="10355" max="10355" width="25.42578125" customWidth="1"/>
    <col min="10356" max="10367" width="25.85546875" customWidth="1"/>
    <col min="10368" max="10368" width="25.7109375" customWidth="1"/>
    <col min="10369" max="10391" width="25.85546875" customWidth="1"/>
    <col min="10392" max="10392" width="25.5703125" customWidth="1"/>
    <col min="10393" max="10393" width="24.7109375" customWidth="1"/>
    <col min="10394" max="10394" width="19.140625" customWidth="1"/>
    <col min="10395" max="10403" width="25.85546875" customWidth="1"/>
    <col min="10404" max="10404" width="24.7109375" customWidth="1"/>
    <col min="10405" max="10405" width="26.140625" customWidth="1"/>
    <col min="10406" max="10419" width="25.85546875" customWidth="1"/>
    <col min="10420" max="10426" width="25.140625" customWidth="1"/>
    <col min="10427" max="10427" width="25.7109375" customWidth="1"/>
    <col min="10428" max="10430" width="25.140625" customWidth="1"/>
    <col min="10431" max="10431" width="25.85546875" customWidth="1"/>
    <col min="10432" max="10432" width="33.5703125" customWidth="1"/>
    <col min="10433" max="10433" width="14" bestFit="1" customWidth="1"/>
    <col min="10434" max="10434" width="12.85546875" customWidth="1"/>
    <col min="10435" max="10435" width="14" bestFit="1" customWidth="1"/>
    <col min="10436" max="10436" width="15.42578125" customWidth="1"/>
    <col min="10497" max="10497" width="7.7109375" customWidth="1"/>
    <col min="10498" max="10498" width="57.28515625" customWidth="1"/>
    <col min="10499" max="10499" width="10" bestFit="1" customWidth="1"/>
    <col min="10500" max="10500" width="10" customWidth="1"/>
    <col min="10501" max="10501" width="28.42578125" bestFit="1" customWidth="1"/>
    <col min="10502" max="10529" width="25.85546875" customWidth="1"/>
    <col min="10530" max="10530" width="25.28515625" customWidth="1"/>
    <col min="10531" max="10532" width="25.85546875" customWidth="1"/>
    <col min="10533" max="10533" width="25.5703125" customWidth="1"/>
    <col min="10534" max="10540" width="25.85546875" customWidth="1"/>
    <col min="10541" max="10541" width="21.28515625" customWidth="1"/>
    <col min="10542" max="10542" width="22.42578125" customWidth="1"/>
    <col min="10543" max="10543" width="23" customWidth="1"/>
    <col min="10544" max="10546" width="25.85546875" customWidth="1"/>
    <col min="10547" max="10547" width="26.140625" customWidth="1"/>
    <col min="10548" max="10589" width="25.85546875" customWidth="1"/>
    <col min="10590" max="10591" width="22.85546875" customWidth="1"/>
    <col min="10592" max="10592" width="25.7109375" customWidth="1"/>
    <col min="10593" max="10610" width="25.85546875" customWidth="1"/>
    <col min="10611" max="10611" width="25.42578125" customWidth="1"/>
    <col min="10612" max="10623" width="25.85546875" customWidth="1"/>
    <col min="10624" max="10624" width="25.7109375" customWidth="1"/>
    <col min="10625" max="10647" width="25.85546875" customWidth="1"/>
    <col min="10648" max="10648" width="25.5703125" customWidth="1"/>
    <col min="10649" max="10649" width="24.7109375" customWidth="1"/>
    <col min="10650" max="10650" width="19.140625" customWidth="1"/>
    <col min="10651" max="10659" width="25.85546875" customWidth="1"/>
    <col min="10660" max="10660" width="24.7109375" customWidth="1"/>
    <col min="10661" max="10661" width="26.140625" customWidth="1"/>
    <col min="10662" max="10675" width="25.85546875" customWidth="1"/>
    <col min="10676" max="10682" width="25.140625" customWidth="1"/>
    <col min="10683" max="10683" width="25.7109375" customWidth="1"/>
    <col min="10684" max="10686" width="25.140625" customWidth="1"/>
    <col min="10687" max="10687" width="25.85546875" customWidth="1"/>
    <col min="10688" max="10688" width="33.5703125" customWidth="1"/>
    <col min="10689" max="10689" width="14" bestFit="1" customWidth="1"/>
    <col min="10690" max="10690" width="12.85546875" customWidth="1"/>
    <col min="10691" max="10691" width="14" bestFit="1" customWidth="1"/>
    <col min="10692" max="10692" width="15.42578125" customWidth="1"/>
    <col min="10753" max="10753" width="7.7109375" customWidth="1"/>
    <col min="10754" max="10754" width="57.28515625" customWidth="1"/>
    <col min="10755" max="10755" width="10" bestFit="1" customWidth="1"/>
    <col min="10756" max="10756" width="10" customWidth="1"/>
    <col min="10757" max="10757" width="28.42578125" bestFit="1" customWidth="1"/>
    <col min="10758" max="10785" width="25.85546875" customWidth="1"/>
    <col min="10786" max="10786" width="25.28515625" customWidth="1"/>
    <col min="10787" max="10788" width="25.85546875" customWidth="1"/>
    <col min="10789" max="10789" width="25.5703125" customWidth="1"/>
    <col min="10790" max="10796" width="25.85546875" customWidth="1"/>
    <col min="10797" max="10797" width="21.28515625" customWidth="1"/>
    <col min="10798" max="10798" width="22.42578125" customWidth="1"/>
    <col min="10799" max="10799" width="23" customWidth="1"/>
    <col min="10800" max="10802" width="25.85546875" customWidth="1"/>
    <col min="10803" max="10803" width="26.140625" customWidth="1"/>
    <col min="10804" max="10845" width="25.85546875" customWidth="1"/>
    <col min="10846" max="10847" width="22.85546875" customWidth="1"/>
    <col min="10848" max="10848" width="25.7109375" customWidth="1"/>
    <col min="10849" max="10866" width="25.85546875" customWidth="1"/>
    <col min="10867" max="10867" width="25.42578125" customWidth="1"/>
    <col min="10868" max="10879" width="25.85546875" customWidth="1"/>
    <col min="10880" max="10880" width="25.7109375" customWidth="1"/>
    <col min="10881" max="10903" width="25.85546875" customWidth="1"/>
    <col min="10904" max="10904" width="25.5703125" customWidth="1"/>
    <col min="10905" max="10905" width="24.7109375" customWidth="1"/>
    <col min="10906" max="10906" width="19.140625" customWidth="1"/>
    <col min="10907" max="10915" width="25.85546875" customWidth="1"/>
    <col min="10916" max="10916" width="24.7109375" customWidth="1"/>
    <col min="10917" max="10917" width="26.140625" customWidth="1"/>
    <col min="10918" max="10931" width="25.85546875" customWidth="1"/>
    <col min="10932" max="10938" width="25.140625" customWidth="1"/>
    <col min="10939" max="10939" width="25.7109375" customWidth="1"/>
    <col min="10940" max="10942" width="25.140625" customWidth="1"/>
    <col min="10943" max="10943" width="25.85546875" customWidth="1"/>
    <col min="10944" max="10944" width="33.5703125" customWidth="1"/>
    <col min="10945" max="10945" width="14" bestFit="1" customWidth="1"/>
    <col min="10946" max="10946" width="12.85546875" customWidth="1"/>
    <col min="10947" max="10947" width="14" bestFit="1" customWidth="1"/>
    <col min="10948" max="10948" width="15.42578125" customWidth="1"/>
    <col min="11009" max="11009" width="7.7109375" customWidth="1"/>
    <col min="11010" max="11010" width="57.28515625" customWidth="1"/>
    <col min="11011" max="11011" width="10" bestFit="1" customWidth="1"/>
    <col min="11012" max="11012" width="10" customWidth="1"/>
    <col min="11013" max="11013" width="28.42578125" bestFit="1" customWidth="1"/>
    <col min="11014" max="11041" width="25.85546875" customWidth="1"/>
    <col min="11042" max="11042" width="25.28515625" customWidth="1"/>
    <col min="11043" max="11044" width="25.85546875" customWidth="1"/>
    <col min="11045" max="11045" width="25.5703125" customWidth="1"/>
    <col min="11046" max="11052" width="25.85546875" customWidth="1"/>
    <col min="11053" max="11053" width="21.28515625" customWidth="1"/>
    <col min="11054" max="11054" width="22.42578125" customWidth="1"/>
    <col min="11055" max="11055" width="23" customWidth="1"/>
    <col min="11056" max="11058" width="25.85546875" customWidth="1"/>
    <col min="11059" max="11059" width="26.140625" customWidth="1"/>
    <col min="11060" max="11101" width="25.85546875" customWidth="1"/>
    <col min="11102" max="11103" width="22.85546875" customWidth="1"/>
    <col min="11104" max="11104" width="25.7109375" customWidth="1"/>
    <col min="11105" max="11122" width="25.85546875" customWidth="1"/>
    <col min="11123" max="11123" width="25.42578125" customWidth="1"/>
    <col min="11124" max="11135" width="25.85546875" customWidth="1"/>
    <col min="11136" max="11136" width="25.7109375" customWidth="1"/>
    <col min="11137" max="11159" width="25.85546875" customWidth="1"/>
    <col min="11160" max="11160" width="25.5703125" customWidth="1"/>
    <col min="11161" max="11161" width="24.7109375" customWidth="1"/>
    <col min="11162" max="11162" width="19.140625" customWidth="1"/>
    <col min="11163" max="11171" width="25.85546875" customWidth="1"/>
    <col min="11172" max="11172" width="24.7109375" customWidth="1"/>
    <col min="11173" max="11173" width="26.140625" customWidth="1"/>
    <col min="11174" max="11187" width="25.85546875" customWidth="1"/>
    <col min="11188" max="11194" width="25.140625" customWidth="1"/>
    <col min="11195" max="11195" width="25.7109375" customWidth="1"/>
    <col min="11196" max="11198" width="25.140625" customWidth="1"/>
    <col min="11199" max="11199" width="25.85546875" customWidth="1"/>
    <col min="11200" max="11200" width="33.5703125" customWidth="1"/>
    <col min="11201" max="11201" width="14" bestFit="1" customWidth="1"/>
    <col min="11202" max="11202" width="12.85546875" customWidth="1"/>
    <col min="11203" max="11203" width="14" bestFit="1" customWidth="1"/>
    <col min="11204" max="11204" width="15.42578125" customWidth="1"/>
    <col min="11265" max="11265" width="7.7109375" customWidth="1"/>
    <col min="11266" max="11266" width="57.28515625" customWidth="1"/>
    <col min="11267" max="11267" width="10" bestFit="1" customWidth="1"/>
    <col min="11268" max="11268" width="10" customWidth="1"/>
    <col min="11269" max="11269" width="28.42578125" bestFit="1" customWidth="1"/>
    <col min="11270" max="11297" width="25.85546875" customWidth="1"/>
    <col min="11298" max="11298" width="25.28515625" customWidth="1"/>
    <col min="11299" max="11300" width="25.85546875" customWidth="1"/>
    <col min="11301" max="11301" width="25.5703125" customWidth="1"/>
    <col min="11302" max="11308" width="25.85546875" customWidth="1"/>
    <col min="11309" max="11309" width="21.28515625" customWidth="1"/>
    <col min="11310" max="11310" width="22.42578125" customWidth="1"/>
    <col min="11311" max="11311" width="23" customWidth="1"/>
    <col min="11312" max="11314" width="25.85546875" customWidth="1"/>
    <col min="11315" max="11315" width="26.140625" customWidth="1"/>
    <col min="11316" max="11357" width="25.85546875" customWidth="1"/>
    <col min="11358" max="11359" width="22.85546875" customWidth="1"/>
    <col min="11360" max="11360" width="25.7109375" customWidth="1"/>
    <col min="11361" max="11378" width="25.85546875" customWidth="1"/>
    <col min="11379" max="11379" width="25.42578125" customWidth="1"/>
    <col min="11380" max="11391" width="25.85546875" customWidth="1"/>
    <col min="11392" max="11392" width="25.7109375" customWidth="1"/>
    <col min="11393" max="11415" width="25.85546875" customWidth="1"/>
    <col min="11416" max="11416" width="25.5703125" customWidth="1"/>
    <col min="11417" max="11417" width="24.7109375" customWidth="1"/>
    <col min="11418" max="11418" width="19.140625" customWidth="1"/>
    <col min="11419" max="11427" width="25.85546875" customWidth="1"/>
    <col min="11428" max="11428" width="24.7109375" customWidth="1"/>
    <col min="11429" max="11429" width="26.140625" customWidth="1"/>
    <col min="11430" max="11443" width="25.85546875" customWidth="1"/>
    <col min="11444" max="11450" width="25.140625" customWidth="1"/>
    <col min="11451" max="11451" width="25.7109375" customWidth="1"/>
    <col min="11452" max="11454" width="25.140625" customWidth="1"/>
    <col min="11455" max="11455" width="25.85546875" customWidth="1"/>
    <col min="11456" max="11456" width="33.5703125" customWidth="1"/>
    <col min="11457" max="11457" width="14" bestFit="1" customWidth="1"/>
    <col min="11458" max="11458" width="12.85546875" customWidth="1"/>
    <col min="11459" max="11459" width="14" bestFit="1" customWidth="1"/>
    <col min="11460" max="11460" width="15.42578125" customWidth="1"/>
    <col min="11521" max="11521" width="7.7109375" customWidth="1"/>
    <col min="11522" max="11522" width="57.28515625" customWidth="1"/>
    <col min="11523" max="11523" width="10" bestFit="1" customWidth="1"/>
    <col min="11524" max="11524" width="10" customWidth="1"/>
    <col min="11525" max="11525" width="28.42578125" bestFit="1" customWidth="1"/>
    <col min="11526" max="11553" width="25.85546875" customWidth="1"/>
    <col min="11554" max="11554" width="25.28515625" customWidth="1"/>
    <col min="11555" max="11556" width="25.85546875" customWidth="1"/>
    <col min="11557" max="11557" width="25.5703125" customWidth="1"/>
    <col min="11558" max="11564" width="25.85546875" customWidth="1"/>
    <col min="11565" max="11565" width="21.28515625" customWidth="1"/>
    <col min="11566" max="11566" width="22.42578125" customWidth="1"/>
    <col min="11567" max="11567" width="23" customWidth="1"/>
    <col min="11568" max="11570" width="25.85546875" customWidth="1"/>
    <col min="11571" max="11571" width="26.140625" customWidth="1"/>
    <col min="11572" max="11613" width="25.85546875" customWidth="1"/>
    <col min="11614" max="11615" width="22.85546875" customWidth="1"/>
    <col min="11616" max="11616" width="25.7109375" customWidth="1"/>
    <col min="11617" max="11634" width="25.85546875" customWidth="1"/>
    <col min="11635" max="11635" width="25.42578125" customWidth="1"/>
    <col min="11636" max="11647" width="25.85546875" customWidth="1"/>
    <col min="11648" max="11648" width="25.7109375" customWidth="1"/>
    <col min="11649" max="11671" width="25.85546875" customWidth="1"/>
    <col min="11672" max="11672" width="25.5703125" customWidth="1"/>
    <col min="11673" max="11673" width="24.7109375" customWidth="1"/>
    <col min="11674" max="11674" width="19.140625" customWidth="1"/>
    <col min="11675" max="11683" width="25.85546875" customWidth="1"/>
    <col min="11684" max="11684" width="24.7109375" customWidth="1"/>
    <col min="11685" max="11685" width="26.140625" customWidth="1"/>
    <col min="11686" max="11699" width="25.85546875" customWidth="1"/>
    <col min="11700" max="11706" width="25.140625" customWidth="1"/>
    <col min="11707" max="11707" width="25.7109375" customWidth="1"/>
    <col min="11708" max="11710" width="25.140625" customWidth="1"/>
    <col min="11711" max="11711" width="25.85546875" customWidth="1"/>
    <col min="11712" max="11712" width="33.5703125" customWidth="1"/>
    <col min="11713" max="11713" width="14" bestFit="1" customWidth="1"/>
    <col min="11714" max="11714" width="12.85546875" customWidth="1"/>
    <col min="11715" max="11715" width="14" bestFit="1" customWidth="1"/>
    <col min="11716" max="11716" width="15.42578125" customWidth="1"/>
    <col min="11777" max="11777" width="7.7109375" customWidth="1"/>
    <col min="11778" max="11778" width="57.28515625" customWidth="1"/>
    <col min="11779" max="11779" width="10" bestFit="1" customWidth="1"/>
    <col min="11780" max="11780" width="10" customWidth="1"/>
    <col min="11781" max="11781" width="28.42578125" bestFit="1" customWidth="1"/>
    <col min="11782" max="11809" width="25.85546875" customWidth="1"/>
    <col min="11810" max="11810" width="25.28515625" customWidth="1"/>
    <col min="11811" max="11812" width="25.85546875" customWidth="1"/>
    <col min="11813" max="11813" width="25.5703125" customWidth="1"/>
    <col min="11814" max="11820" width="25.85546875" customWidth="1"/>
    <col min="11821" max="11821" width="21.28515625" customWidth="1"/>
    <col min="11822" max="11822" width="22.42578125" customWidth="1"/>
    <col min="11823" max="11823" width="23" customWidth="1"/>
    <col min="11824" max="11826" width="25.85546875" customWidth="1"/>
    <col min="11827" max="11827" width="26.140625" customWidth="1"/>
    <col min="11828" max="11869" width="25.85546875" customWidth="1"/>
    <col min="11870" max="11871" width="22.85546875" customWidth="1"/>
    <col min="11872" max="11872" width="25.7109375" customWidth="1"/>
    <col min="11873" max="11890" width="25.85546875" customWidth="1"/>
    <col min="11891" max="11891" width="25.42578125" customWidth="1"/>
    <col min="11892" max="11903" width="25.85546875" customWidth="1"/>
    <col min="11904" max="11904" width="25.7109375" customWidth="1"/>
    <col min="11905" max="11927" width="25.85546875" customWidth="1"/>
    <col min="11928" max="11928" width="25.5703125" customWidth="1"/>
    <col min="11929" max="11929" width="24.7109375" customWidth="1"/>
    <col min="11930" max="11930" width="19.140625" customWidth="1"/>
    <col min="11931" max="11939" width="25.85546875" customWidth="1"/>
    <col min="11940" max="11940" width="24.7109375" customWidth="1"/>
    <col min="11941" max="11941" width="26.140625" customWidth="1"/>
    <col min="11942" max="11955" width="25.85546875" customWidth="1"/>
    <col min="11956" max="11962" width="25.140625" customWidth="1"/>
    <col min="11963" max="11963" width="25.7109375" customWidth="1"/>
    <col min="11964" max="11966" width="25.140625" customWidth="1"/>
    <col min="11967" max="11967" width="25.85546875" customWidth="1"/>
    <col min="11968" max="11968" width="33.5703125" customWidth="1"/>
    <col min="11969" max="11969" width="14" bestFit="1" customWidth="1"/>
    <col min="11970" max="11970" width="12.85546875" customWidth="1"/>
    <col min="11971" max="11971" width="14" bestFit="1" customWidth="1"/>
    <col min="11972" max="11972" width="15.42578125" customWidth="1"/>
    <col min="12033" max="12033" width="7.7109375" customWidth="1"/>
    <col min="12034" max="12034" width="57.28515625" customWidth="1"/>
    <col min="12035" max="12035" width="10" bestFit="1" customWidth="1"/>
    <col min="12036" max="12036" width="10" customWidth="1"/>
    <col min="12037" max="12037" width="28.42578125" bestFit="1" customWidth="1"/>
    <col min="12038" max="12065" width="25.85546875" customWidth="1"/>
    <col min="12066" max="12066" width="25.28515625" customWidth="1"/>
    <col min="12067" max="12068" width="25.85546875" customWidth="1"/>
    <col min="12069" max="12069" width="25.5703125" customWidth="1"/>
    <col min="12070" max="12076" width="25.85546875" customWidth="1"/>
    <col min="12077" max="12077" width="21.28515625" customWidth="1"/>
    <col min="12078" max="12078" width="22.42578125" customWidth="1"/>
    <col min="12079" max="12079" width="23" customWidth="1"/>
    <col min="12080" max="12082" width="25.85546875" customWidth="1"/>
    <col min="12083" max="12083" width="26.140625" customWidth="1"/>
    <col min="12084" max="12125" width="25.85546875" customWidth="1"/>
    <col min="12126" max="12127" width="22.85546875" customWidth="1"/>
    <col min="12128" max="12128" width="25.7109375" customWidth="1"/>
    <col min="12129" max="12146" width="25.85546875" customWidth="1"/>
    <col min="12147" max="12147" width="25.42578125" customWidth="1"/>
    <col min="12148" max="12159" width="25.85546875" customWidth="1"/>
    <col min="12160" max="12160" width="25.7109375" customWidth="1"/>
    <col min="12161" max="12183" width="25.85546875" customWidth="1"/>
    <col min="12184" max="12184" width="25.5703125" customWidth="1"/>
    <col min="12185" max="12185" width="24.7109375" customWidth="1"/>
    <col min="12186" max="12186" width="19.140625" customWidth="1"/>
    <col min="12187" max="12195" width="25.85546875" customWidth="1"/>
    <col min="12196" max="12196" width="24.7109375" customWidth="1"/>
    <col min="12197" max="12197" width="26.140625" customWidth="1"/>
    <col min="12198" max="12211" width="25.85546875" customWidth="1"/>
    <col min="12212" max="12218" width="25.140625" customWidth="1"/>
    <col min="12219" max="12219" width="25.7109375" customWidth="1"/>
    <col min="12220" max="12222" width="25.140625" customWidth="1"/>
    <col min="12223" max="12223" width="25.85546875" customWidth="1"/>
    <col min="12224" max="12224" width="33.5703125" customWidth="1"/>
    <col min="12225" max="12225" width="14" bestFit="1" customWidth="1"/>
    <col min="12226" max="12226" width="12.85546875" customWidth="1"/>
    <col min="12227" max="12227" width="14" bestFit="1" customWidth="1"/>
    <col min="12228" max="12228" width="15.42578125" customWidth="1"/>
    <col min="12289" max="12289" width="7.7109375" customWidth="1"/>
    <col min="12290" max="12290" width="57.28515625" customWidth="1"/>
    <col min="12291" max="12291" width="10" bestFit="1" customWidth="1"/>
    <col min="12292" max="12292" width="10" customWidth="1"/>
    <col min="12293" max="12293" width="28.42578125" bestFit="1" customWidth="1"/>
    <col min="12294" max="12321" width="25.85546875" customWidth="1"/>
    <col min="12322" max="12322" width="25.28515625" customWidth="1"/>
    <col min="12323" max="12324" width="25.85546875" customWidth="1"/>
    <col min="12325" max="12325" width="25.5703125" customWidth="1"/>
    <col min="12326" max="12332" width="25.85546875" customWidth="1"/>
    <col min="12333" max="12333" width="21.28515625" customWidth="1"/>
    <col min="12334" max="12334" width="22.42578125" customWidth="1"/>
    <col min="12335" max="12335" width="23" customWidth="1"/>
    <col min="12336" max="12338" width="25.85546875" customWidth="1"/>
    <col min="12339" max="12339" width="26.140625" customWidth="1"/>
    <col min="12340" max="12381" width="25.85546875" customWidth="1"/>
    <col min="12382" max="12383" width="22.85546875" customWidth="1"/>
    <col min="12384" max="12384" width="25.7109375" customWidth="1"/>
    <col min="12385" max="12402" width="25.85546875" customWidth="1"/>
    <col min="12403" max="12403" width="25.42578125" customWidth="1"/>
    <col min="12404" max="12415" width="25.85546875" customWidth="1"/>
    <col min="12416" max="12416" width="25.7109375" customWidth="1"/>
    <col min="12417" max="12439" width="25.85546875" customWidth="1"/>
    <col min="12440" max="12440" width="25.5703125" customWidth="1"/>
    <col min="12441" max="12441" width="24.7109375" customWidth="1"/>
    <col min="12442" max="12442" width="19.140625" customWidth="1"/>
    <col min="12443" max="12451" width="25.85546875" customWidth="1"/>
    <col min="12452" max="12452" width="24.7109375" customWidth="1"/>
    <col min="12453" max="12453" width="26.140625" customWidth="1"/>
    <col min="12454" max="12467" width="25.85546875" customWidth="1"/>
    <col min="12468" max="12474" width="25.140625" customWidth="1"/>
    <col min="12475" max="12475" width="25.7109375" customWidth="1"/>
    <col min="12476" max="12478" width="25.140625" customWidth="1"/>
    <col min="12479" max="12479" width="25.85546875" customWidth="1"/>
    <col min="12480" max="12480" width="33.5703125" customWidth="1"/>
    <col min="12481" max="12481" width="14" bestFit="1" customWidth="1"/>
    <col min="12482" max="12482" width="12.85546875" customWidth="1"/>
    <col min="12483" max="12483" width="14" bestFit="1" customWidth="1"/>
    <col min="12484" max="12484" width="15.42578125" customWidth="1"/>
    <col min="12545" max="12545" width="7.7109375" customWidth="1"/>
    <col min="12546" max="12546" width="57.28515625" customWidth="1"/>
    <col min="12547" max="12547" width="10" bestFit="1" customWidth="1"/>
    <col min="12548" max="12548" width="10" customWidth="1"/>
    <col min="12549" max="12549" width="28.42578125" bestFit="1" customWidth="1"/>
    <col min="12550" max="12577" width="25.85546875" customWidth="1"/>
    <col min="12578" max="12578" width="25.28515625" customWidth="1"/>
    <col min="12579" max="12580" width="25.85546875" customWidth="1"/>
    <col min="12581" max="12581" width="25.5703125" customWidth="1"/>
    <col min="12582" max="12588" width="25.85546875" customWidth="1"/>
    <col min="12589" max="12589" width="21.28515625" customWidth="1"/>
    <col min="12590" max="12590" width="22.42578125" customWidth="1"/>
    <col min="12591" max="12591" width="23" customWidth="1"/>
    <col min="12592" max="12594" width="25.85546875" customWidth="1"/>
    <col min="12595" max="12595" width="26.140625" customWidth="1"/>
    <col min="12596" max="12637" width="25.85546875" customWidth="1"/>
    <col min="12638" max="12639" width="22.85546875" customWidth="1"/>
    <col min="12640" max="12640" width="25.7109375" customWidth="1"/>
    <col min="12641" max="12658" width="25.85546875" customWidth="1"/>
    <col min="12659" max="12659" width="25.42578125" customWidth="1"/>
    <col min="12660" max="12671" width="25.85546875" customWidth="1"/>
    <col min="12672" max="12672" width="25.7109375" customWidth="1"/>
    <col min="12673" max="12695" width="25.85546875" customWidth="1"/>
    <col min="12696" max="12696" width="25.5703125" customWidth="1"/>
    <col min="12697" max="12697" width="24.7109375" customWidth="1"/>
    <col min="12698" max="12698" width="19.140625" customWidth="1"/>
    <col min="12699" max="12707" width="25.85546875" customWidth="1"/>
    <col min="12708" max="12708" width="24.7109375" customWidth="1"/>
    <col min="12709" max="12709" width="26.140625" customWidth="1"/>
    <col min="12710" max="12723" width="25.85546875" customWidth="1"/>
    <col min="12724" max="12730" width="25.140625" customWidth="1"/>
    <col min="12731" max="12731" width="25.7109375" customWidth="1"/>
    <col min="12732" max="12734" width="25.140625" customWidth="1"/>
    <col min="12735" max="12735" width="25.85546875" customWidth="1"/>
    <col min="12736" max="12736" width="33.5703125" customWidth="1"/>
    <col min="12737" max="12737" width="14" bestFit="1" customWidth="1"/>
    <col min="12738" max="12738" width="12.85546875" customWidth="1"/>
    <col min="12739" max="12739" width="14" bestFit="1" customWidth="1"/>
    <col min="12740" max="12740" width="15.42578125" customWidth="1"/>
    <col min="12801" max="12801" width="7.7109375" customWidth="1"/>
    <col min="12802" max="12802" width="57.28515625" customWidth="1"/>
    <col min="12803" max="12803" width="10" bestFit="1" customWidth="1"/>
    <col min="12804" max="12804" width="10" customWidth="1"/>
    <col min="12805" max="12805" width="28.42578125" bestFit="1" customWidth="1"/>
    <col min="12806" max="12833" width="25.85546875" customWidth="1"/>
    <col min="12834" max="12834" width="25.28515625" customWidth="1"/>
    <col min="12835" max="12836" width="25.85546875" customWidth="1"/>
    <col min="12837" max="12837" width="25.5703125" customWidth="1"/>
    <col min="12838" max="12844" width="25.85546875" customWidth="1"/>
    <col min="12845" max="12845" width="21.28515625" customWidth="1"/>
    <col min="12846" max="12846" width="22.42578125" customWidth="1"/>
    <col min="12847" max="12847" width="23" customWidth="1"/>
    <col min="12848" max="12850" width="25.85546875" customWidth="1"/>
    <col min="12851" max="12851" width="26.140625" customWidth="1"/>
    <col min="12852" max="12893" width="25.85546875" customWidth="1"/>
    <col min="12894" max="12895" width="22.85546875" customWidth="1"/>
    <col min="12896" max="12896" width="25.7109375" customWidth="1"/>
    <col min="12897" max="12914" width="25.85546875" customWidth="1"/>
    <col min="12915" max="12915" width="25.42578125" customWidth="1"/>
    <col min="12916" max="12927" width="25.85546875" customWidth="1"/>
    <col min="12928" max="12928" width="25.7109375" customWidth="1"/>
    <col min="12929" max="12951" width="25.85546875" customWidth="1"/>
    <col min="12952" max="12952" width="25.5703125" customWidth="1"/>
    <col min="12953" max="12953" width="24.7109375" customWidth="1"/>
    <col min="12954" max="12954" width="19.140625" customWidth="1"/>
    <col min="12955" max="12963" width="25.85546875" customWidth="1"/>
    <col min="12964" max="12964" width="24.7109375" customWidth="1"/>
    <col min="12965" max="12965" width="26.140625" customWidth="1"/>
    <col min="12966" max="12979" width="25.85546875" customWidth="1"/>
    <col min="12980" max="12986" width="25.140625" customWidth="1"/>
    <col min="12987" max="12987" width="25.7109375" customWidth="1"/>
    <col min="12988" max="12990" width="25.140625" customWidth="1"/>
    <col min="12991" max="12991" width="25.85546875" customWidth="1"/>
    <col min="12992" max="12992" width="33.5703125" customWidth="1"/>
    <col min="12993" max="12993" width="14" bestFit="1" customWidth="1"/>
    <col min="12994" max="12994" width="12.85546875" customWidth="1"/>
    <col min="12995" max="12995" width="14" bestFit="1" customWidth="1"/>
    <col min="12996" max="12996" width="15.42578125" customWidth="1"/>
    <col min="13057" max="13057" width="7.7109375" customWidth="1"/>
    <col min="13058" max="13058" width="57.28515625" customWidth="1"/>
    <col min="13059" max="13059" width="10" bestFit="1" customWidth="1"/>
    <col min="13060" max="13060" width="10" customWidth="1"/>
    <col min="13061" max="13061" width="28.42578125" bestFit="1" customWidth="1"/>
    <col min="13062" max="13089" width="25.85546875" customWidth="1"/>
    <col min="13090" max="13090" width="25.28515625" customWidth="1"/>
    <col min="13091" max="13092" width="25.85546875" customWidth="1"/>
    <col min="13093" max="13093" width="25.5703125" customWidth="1"/>
    <col min="13094" max="13100" width="25.85546875" customWidth="1"/>
    <col min="13101" max="13101" width="21.28515625" customWidth="1"/>
    <col min="13102" max="13102" width="22.42578125" customWidth="1"/>
    <col min="13103" max="13103" width="23" customWidth="1"/>
    <col min="13104" max="13106" width="25.85546875" customWidth="1"/>
    <col min="13107" max="13107" width="26.140625" customWidth="1"/>
    <col min="13108" max="13149" width="25.85546875" customWidth="1"/>
    <col min="13150" max="13151" width="22.85546875" customWidth="1"/>
    <col min="13152" max="13152" width="25.7109375" customWidth="1"/>
    <col min="13153" max="13170" width="25.85546875" customWidth="1"/>
    <col min="13171" max="13171" width="25.42578125" customWidth="1"/>
    <col min="13172" max="13183" width="25.85546875" customWidth="1"/>
    <col min="13184" max="13184" width="25.7109375" customWidth="1"/>
    <col min="13185" max="13207" width="25.85546875" customWidth="1"/>
    <col min="13208" max="13208" width="25.5703125" customWidth="1"/>
    <col min="13209" max="13209" width="24.7109375" customWidth="1"/>
    <col min="13210" max="13210" width="19.140625" customWidth="1"/>
    <col min="13211" max="13219" width="25.85546875" customWidth="1"/>
    <col min="13220" max="13220" width="24.7109375" customWidth="1"/>
    <col min="13221" max="13221" width="26.140625" customWidth="1"/>
    <col min="13222" max="13235" width="25.85546875" customWidth="1"/>
    <col min="13236" max="13242" width="25.140625" customWidth="1"/>
    <col min="13243" max="13243" width="25.7109375" customWidth="1"/>
    <col min="13244" max="13246" width="25.140625" customWidth="1"/>
    <col min="13247" max="13247" width="25.85546875" customWidth="1"/>
    <col min="13248" max="13248" width="33.5703125" customWidth="1"/>
    <col min="13249" max="13249" width="14" bestFit="1" customWidth="1"/>
    <col min="13250" max="13250" width="12.85546875" customWidth="1"/>
    <col min="13251" max="13251" width="14" bestFit="1" customWidth="1"/>
    <col min="13252" max="13252" width="15.42578125" customWidth="1"/>
    <col min="13313" max="13313" width="7.7109375" customWidth="1"/>
    <col min="13314" max="13314" width="57.28515625" customWidth="1"/>
    <col min="13315" max="13315" width="10" bestFit="1" customWidth="1"/>
    <col min="13316" max="13316" width="10" customWidth="1"/>
    <col min="13317" max="13317" width="28.42578125" bestFit="1" customWidth="1"/>
    <col min="13318" max="13345" width="25.85546875" customWidth="1"/>
    <col min="13346" max="13346" width="25.28515625" customWidth="1"/>
    <col min="13347" max="13348" width="25.85546875" customWidth="1"/>
    <col min="13349" max="13349" width="25.5703125" customWidth="1"/>
    <col min="13350" max="13356" width="25.85546875" customWidth="1"/>
    <col min="13357" max="13357" width="21.28515625" customWidth="1"/>
    <col min="13358" max="13358" width="22.42578125" customWidth="1"/>
    <col min="13359" max="13359" width="23" customWidth="1"/>
    <col min="13360" max="13362" width="25.85546875" customWidth="1"/>
    <col min="13363" max="13363" width="26.140625" customWidth="1"/>
    <col min="13364" max="13405" width="25.85546875" customWidth="1"/>
    <col min="13406" max="13407" width="22.85546875" customWidth="1"/>
    <col min="13408" max="13408" width="25.7109375" customWidth="1"/>
    <col min="13409" max="13426" width="25.85546875" customWidth="1"/>
    <col min="13427" max="13427" width="25.42578125" customWidth="1"/>
    <col min="13428" max="13439" width="25.85546875" customWidth="1"/>
    <col min="13440" max="13440" width="25.7109375" customWidth="1"/>
    <col min="13441" max="13463" width="25.85546875" customWidth="1"/>
    <col min="13464" max="13464" width="25.5703125" customWidth="1"/>
    <col min="13465" max="13465" width="24.7109375" customWidth="1"/>
    <col min="13466" max="13466" width="19.140625" customWidth="1"/>
    <col min="13467" max="13475" width="25.85546875" customWidth="1"/>
    <col min="13476" max="13476" width="24.7109375" customWidth="1"/>
    <col min="13477" max="13477" width="26.140625" customWidth="1"/>
    <col min="13478" max="13491" width="25.85546875" customWidth="1"/>
    <col min="13492" max="13498" width="25.140625" customWidth="1"/>
    <col min="13499" max="13499" width="25.7109375" customWidth="1"/>
    <col min="13500" max="13502" width="25.140625" customWidth="1"/>
    <col min="13503" max="13503" width="25.85546875" customWidth="1"/>
    <col min="13504" max="13504" width="33.5703125" customWidth="1"/>
    <col min="13505" max="13505" width="14" bestFit="1" customWidth="1"/>
    <col min="13506" max="13506" width="12.85546875" customWidth="1"/>
    <col min="13507" max="13507" width="14" bestFit="1" customWidth="1"/>
    <col min="13508" max="13508" width="15.42578125" customWidth="1"/>
    <col min="13569" max="13569" width="7.7109375" customWidth="1"/>
    <col min="13570" max="13570" width="57.28515625" customWidth="1"/>
    <col min="13571" max="13571" width="10" bestFit="1" customWidth="1"/>
    <col min="13572" max="13572" width="10" customWidth="1"/>
    <col min="13573" max="13573" width="28.42578125" bestFit="1" customWidth="1"/>
    <col min="13574" max="13601" width="25.85546875" customWidth="1"/>
    <col min="13602" max="13602" width="25.28515625" customWidth="1"/>
    <col min="13603" max="13604" width="25.85546875" customWidth="1"/>
    <col min="13605" max="13605" width="25.5703125" customWidth="1"/>
    <col min="13606" max="13612" width="25.85546875" customWidth="1"/>
    <col min="13613" max="13613" width="21.28515625" customWidth="1"/>
    <col min="13614" max="13614" width="22.42578125" customWidth="1"/>
    <col min="13615" max="13615" width="23" customWidth="1"/>
    <col min="13616" max="13618" width="25.85546875" customWidth="1"/>
    <col min="13619" max="13619" width="26.140625" customWidth="1"/>
    <col min="13620" max="13661" width="25.85546875" customWidth="1"/>
    <col min="13662" max="13663" width="22.85546875" customWidth="1"/>
    <col min="13664" max="13664" width="25.7109375" customWidth="1"/>
    <col min="13665" max="13682" width="25.85546875" customWidth="1"/>
    <col min="13683" max="13683" width="25.42578125" customWidth="1"/>
    <col min="13684" max="13695" width="25.85546875" customWidth="1"/>
    <col min="13696" max="13696" width="25.7109375" customWidth="1"/>
    <col min="13697" max="13719" width="25.85546875" customWidth="1"/>
    <col min="13720" max="13720" width="25.5703125" customWidth="1"/>
    <col min="13721" max="13721" width="24.7109375" customWidth="1"/>
    <col min="13722" max="13722" width="19.140625" customWidth="1"/>
    <col min="13723" max="13731" width="25.85546875" customWidth="1"/>
    <col min="13732" max="13732" width="24.7109375" customWidth="1"/>
    <col min="13733" max="13733" width="26.140625" customWidth="1"/>
    <col min="13734" max="13747" width="25.85546875" customWidth="1"/>
    <col min="13748" max="13754" width="25.140625" customWidth="1"/>
    <col min="13755" max="13755" width="25.7109375" customWidth="1"/>
    <col min="13756" max="13758" width="25.140625" customWidth="1"/>
    <col min="13759" max="13759" width="25.85546875" customWidth="1"/>
    <col min="13760" max="13760" width="33.5703125" customWidth="1"/>
    <col min="13761" max="13761" width="14" bestFit="1" customWidth="1"/>
    <col min="13762" max="13762" width="12.85546875" customWidth="1"/>
    <col min="13763" max="13763" width="14" bestFit="1" customWidth="1"/>
    <col min="13764" max="13764" width="15.42578125" customWidth="1"/>
    <col min="13825" max="13825" width="7.7109375" customWidth="1"/>
    <col min="13826" max="13826" width="57.28515625" customWidth="1"/>
    <col min="13827" max="13827" width="10" bestFit="1" customWidth="1"/>
    <col min="13828" max="13828" width="10" customWidth="1"/>
    <col min="13829" max="13829" width="28.42578125" bestFit="1" customWidth="1"/>
    <col min="13830" max="13857" width="25.85546875" customWidth="1"/>
    <col min="13858" max="13858" width="25.28515625" customWidth="1"/>
    <col min="13859" max="13860" width="25.85546875" customWidth="1"/>
    <col min="13861" max="13861" width="25.5703125" customWidth="1"/>
    <col min="13862" max="13868" width="25.85546875" customWidth="1"/>
    <col min="13869" max="13869" width="21.28515625" customWidth="1"/>
    <col min="13870" max="13870" width="22.42578125" customWidth="1"/>
    <col min="13871" max="13871" width="23" customWidth="1"/>
    <col min="13872" max="13874" width="25.85546875" customWidth="1"/>
    <col min="13875" max="13875" width="26.140625" customWidth="1"/>
    <col min="13876" max="13917" width="25.85546875" customWidth="1"/>
    <col min="13918" max="13919" width="22.85546875" customWidth="1"/>
    <col min="13920" max="13920" width="25.7109375" customWidth="1"/>
    <col min="13921" max="13938" width="25.85546875" customWidth="1"/>
    <col min="13939" max="13939" width="25.42578125" customWidth="1"/>
    <col min="13940" max="13951" width="25.85546875" customWidth="1"/>
    <col min="13952" max="13952" width="25.7109375" customWidth="1"/>
    <col min="13953" max="13975" width="25.85546875" customWidth="1"/>
    <col min="13976" max="13976" width="25.5703125" customWidth="1"/>
    <col min="13977" max="13977" width="24.7109375" customWidth="1"/>
    <col min="13978" max="13978" width="19.140625" customWidth="1"/>
    <col min="13979" max="13987" width="25.85546875" customWidth="1"/>
    <col min="13988" max="13988" width="24.7109375" customWidth="1"/>
    <col min="13989" max="13989" width="26.140625" customWidth="1"/>
    <col min="13990" max="14003" width="25.85546875" customWidth="1"/>
    <col min="14004" max="14010" width="25.140625" customWidth="1"/>
    <col min="14011" max="14011" width="25.7109375" customWidth="1"/>
    <col min="14012" max="14014" width="25.140625" customWidth="1"/>
    <col min="14015" max="14015" width="25.85546875" customWidth="1"/>
    <col min="14016" max="14016" width="33.5703125" customWidth="1"/>
    <col min="14017" max="14017" width="14" bestFit="1" customWidth="1"/>
    <col min="14018" max="14018" width="12.85546875" customWidth="1"/>
    <col min="14019" max="14019" width="14" bestFit="1" customWidth="1"/>
    <col min="14020" max="14020" width="15.42578125" customWidth="1"/>
    <col min="14081" max="14081" width="7.7109375" customWidth="1"/>
    <col min="14082" max="14082" width="57.28515625" customWidth="1"/>
    <col min="14083" max="14083" width="10" bestFit="1" customWidth="1"/>
    <col min="14084" max="14084" width="10" customWidth="1"/>
    <col min="14085" max="14085" width="28.42578125" bestFit="1" customWidth="1"/>
    <col min="14086" max="14113" width="25.85546875" customWidth="1"/>
    <col min="14114" max="14114" width="25.28515625" customWidth="1"/>
    <col min="14115" max="14116" width="25.85546875" customWidth="1"/>
    <col min="14117" max="14117" width="25.5703125" customWidth="1"/>
    <col min="14118" max="14124" width="25.85546875" customWidth="1"/>
    <col min="14125" max="14125" width="21.28515625" customWidth="1"/>
    <col min="14126" max="14126" width="22.42578125" customWidth="1"/>
    <col min="14127" max="14127" width="23" customWidth="1"/>
    <col min="14128" max="14130" width="25.85546875" customWidth="1"/>
    <col min="14131" max="14131" width="26.140625" customWidth="1"/>
    <col min="14132" max="14173" width="25.85546875" customWidth="1"/>
    <col min="14174" max="14175" width="22.85546875" customWidth="1"/>
    <col min="14176" max="14176" width="25.7109375" customWidth="1"/>
    <col min="14177" max="14194" width="25.85546875" customWidth="1"/>
    <col min="14195" max="14195" width="25.42578125" customWidth="1"/>
    <col min="14196" max="14207" width="25.85546875" customWidth="1"/>
    <col min="14208" max="14208" width="25.7109375" customWidth="1"/>
    <col min="14209" max="14231" width="25.85546875" customWidth="1"/>
    <col min="14232" max="14232" width="25.5703125" customWidth="1"/>
    <col min="14233" max="14233" width="24.7109375" customWidth="1"/>
    <col min="14234" max="14234" width="19.140625" customWidth="1"/>
    <col min="14235" max="14243" width="25.85546875" customWidth="1"/>
    <col min="14244" max="14244" width="24.7109375" customWidth="1"/>
    <col min="14245" max="14245" width="26.140625" customWidth="1"/>
    <col min="14246" max="14259" width="25.85546875" customWidth="1"/>
    <col min="14260" max="14266" width="25.140625" customWidth="1"/>
    <col min="14267" max="14267" width="25.7109375" customWidth="1"/>
    <col min="14268" max="14270" width="25.140625" customWidth="1"/>
    <col min="14271" max="14271" width="25.85546875" customWidth="1"/>
    <col min="14272" max="14272" width="33.5703125" customWidth="1"/>
    <col min="14273" max="14273" width="14" bestFit="1" customWidth="1"/>
    <col min="14274" max="14274" width="12.85546875" customWidth="1"/>
    <col min="14275" max="14275" width="14" bestFit="1" customWidth="1"/>
    <col min="14276" max="14276" width="15.42578125" customWidth="1"/>
    <col min="14337" max="14337" width="7.7109375" customWidth="1"/>
    <col min="14338" max="14338" width="57.28515625" customWidth="1"/>
    <col min="14339" max="14339" width="10" bestFit="1" customWidth="1"/>
    <col min="14340" max="14340" width="10" customWidth="1"/>
    <col min="14341" max="14341" width="28.42578125" bestFit="1" customWidth="1"/>
    <col min="14342" max="14369" width="25.85546875" customWidth="1"/>
    <col min="14370" max="14370" width="25.28515625" customWidth="1"/>
    <col min="14371" max="14372" width="25.85546875" customWidth="1"/>
    <col min="14373" max="14373" width="25.5703125" customWidth="1"/>
    <col min="14374" max="14380" width="25.85546875" customWidth="1"/>
    <col min="14381" max="14381" width="21.28515625" customWidth="1"/>
    <col min="14382" max="14382" width="22.42578125" customWidth="1"/>
    <col min="14383" max="14383" width="23" customWidth="1"/>
    <col min="14384" max="14386" width="25.85546875" customWidth="1"/>
    <col min="14387" max="14387" width="26.140625" customWidth="1"/>
    <col min="14388" max="14429" width="25.85546875" customWidth="1"/>
    <col min="14430" max="14431" width="22.85546875" customWidth="1"/>
    <col min="14432" max="14432" width="25.7109375" customWidth="1"/>
    <col min="14433" max="14450" width="25.85546875" customWidth="1"/>
    <col min="14451" max="14451" width="25.42578125" customWidth="1"/>
    <col min="14452" max="14463" width="25.85546875" customWidth="1"/>
    <col min="14464" max="14464" width="25.7109375" customWidth="1"/>
    <col min="14465" max="14487" width="25.85546875" customWidth="1"/>
    <col min="14488" max="14488" width="25.5703125" customWidth="1"/>
    <col min="14489" max="14489" width="24.7109375" customWidth="1"/>
    <col min="14490" max="14490" width="19.140625" customWidth="1"/>
    <col min="14491" max="14499" width="25.85546875" customWidth="1"/>
    <col min="14500" max="14500" width="24.7109375" customWidth="1"/>
    <col min="14501" max="14501" width="26.140625" customWidth="1"/>
    <col min="14502" max="14515" width="25.85546875" customWidth="1"/>
    <col min="14516" max="14522" width="25.140625" customWidth="1"/>
    <col min="14523" max="14523" width="25.7109375" customWidth="1"/>
    <col min="14524" max="14526" width="25.140625" customWidth="1"/>
    <col min="14527" max="14527" width="25.85546875" customWidth="1"/>
    <col min="14528" max="14528" width="33.5703125" customWidth="1"/>
    <col min="14529" max="14529" width="14" bestFit="1" customWidth="1"/>
    <col min="14530" max="14530" width="12.85546875" customWidth="1"/>
    <col min="14531" max="14531" width="14" bestFit="1" customWidth="1"/>
    <col min="14532" max="14532" width="15.42578125" customWidth="1"/>
    <col min="14593" max="14593" width="7.7109375" customWidth="1"/>
    <col min="14594" max="14594" width="57.28515625" customWidth="1"/>
    <col min="14595" max="14595" width="10" bestFit="1" customWidth="1"/>
    <col min="14596" max="14596" width="10" customWidth="1"/>
    <col min="14597" max="14597" width="28.42578125" bestFit="1" customWidth="1"/>
    <col min="14598" max="14625" width="25.85546875" customWidth="1"/>
    <col min="14626" max="14626" width="25.28515625" customWidth="1"/>
    <col min="14627" max="14628" width="25.85546875" customWidth="1"/>
    <col min="14629" max="14629" width="25.5703125" customWidth="1"/>
    <col min="14630" max="14636" width="25.85546875" customWidth="1"/>
    <col min="14637" max="14637" width="21.28515625" customWidth="1"/>
    <col min="14638" max="14638" width="22.42578125" customWidth="1"/>
    <col min="14639" max="14639" width="23" customWidth="1"/>
    <col min="14640" max="14642" width="25.85546875" customWidth="1"/>
    <col min="14643" max="14643" width="26.140625" customWidth="1"/>
    <col min="14644" max="14685" width="25.85546875" customWidth="1"/>
    <col min="14686" max="14687" width="22.85546875" customWidth="1"/>
    <col min="14688" max="14688" width="25.7109375" customWidth="1"/>
    <col min="14689" max="14706" width="25.85546875" customWidth="1"/>
    <col min="14707" max="14707" width="25.42578125" customWidth="1"/>
    <col min="14708" max="14719" width="25.85546875" customWidth="1"/>
    <col min="14720" max="14720" width="25.7109375" customWidth="1"/>
    <col min="14721" max="14743" width="25.85546875" customWidth="1"/>
    <col min="14744" max="14744" width="25.5703125" customWidth="1"/>
    <col min="14745" max="14745" width="24.7109375" customWidth="1"/>
    <col min="14746" max="14746" width="19.140625" customWidth="1"/>
    <col min="14747" max="14755" width="25.85546875" customWidth="1"/>
    <col min="14756" max="14756" width="24.7109375" customWidth="1"/>
    <col min="14757" max="14757" width="26.140625" customWidth="1"/>
    <col min="14758" max="14771" width="25.85546875" customWidth="1"/>
    <col min="14772" max="14778" width="25.140625" customWidth="1"/>
    <col min="14779" max="14779" width="25.7109375" customWidth="1"/>
    <col min="14780" max="14782" width="25.140625" customWidth="1"/>
    <col min="14783" max="14783" width="25.85546875" customWidth="1"/>
    <col min="14784" max="14784" width="33.5703125" customWidth="1"/>
    <col min="14785" max="14785" width="14" bestFit="1" customWidth="1"/>
    <col min="14786" max="14786" width="12.85546875" customWidth="1"/>
    <col min="14787" max="14787" width="14" bestFit="1" customWidth="1"/>
    <col min="14788" max="14788" width="15.42578125" customWidth="1"/>
    <col min="14849" max="14849" width="7.7109375" customWidth="1"/>
    <col min="14850" max="14850" width="57.28515625" customWidth="1"/>
    <col min="14851" max="14851" width="10" bestFit="1" customWidth="1"/>
    <col min="14852" max="14852" width="10" customWidth="1"/>
    <col min="14853" max="14853" width="28.42578125" bestFit="1" customWidth="1"/>
    <col min="14854" max="14881" width="25.85546875" customWidth="1"/>
    <col min="14882" max="14882" width="25.28515625" customWidth="1"/>
    <col min="14883" max="14884" width="25.85546875" customWidth="1"/>
    <col min="14885" max="14885" width="25.5703125" customWidth="1"/>
    <col min="14886" max="14892" width="25.85546875" customWidth="1"/>
    <col min="14893" max="14893" width="21.28515625" customWidth="1"/>
    <col min="14894" max="14894" width="22.42578125" customWidth="1"/>
    <col min="14895" max="14895" width="23" customWidth="1"/>
    <col min="14896" max="14898" width="25.85546875" customWidth="1"/>
    <col min="14899" max="14899" width="26.140625" customWidth="1"/>
    <col min="14900" max="14941" width="25.85546875" customWidth="1"/>
    <col min="14942" max="14943" width="22.85546875" customWidth="1"/>
    <col min="14944" max="14944" width="25.7109375" customWidth="1"/>
    <col min="14945" max="14962" width="25.85546875" customWidth="1"/>
    <col min="14963" max="14963" width="25.42578125" customWidth="1"/>
    <col min="14964" max="14975" width="25.85546875" customWidth="1"/>
    <col min="14976" max="14976" width="25.7109375" customWidth="1"/>
    <col min="14977" max="14999" width="25.85546875" customWidth="1"/>
    <col min="15000" max="15000" width="25.5703125" customWidth="1"/>
    <col min="15001" max="15001" width="24.7109375" customWidth="1"/>
    <col min="15002" max="15002" width="19.140625" customWidth="1"/>
    <col min="15003" max="15011" width="25.85546875" customWidth="1"/>
    <col min="15012" max="15012" width="24.7109375" customWidth="1"/>
    <col min="15013" max="15013" width="26.140625" customWidth="1"/>
    <col min="15014" max="15027" width="25.85546875" customWidth="1"/>
    <col min="15028" max="15034" width="25.140625" customWidth="1"/>
    <col min="15035" max="15035" width="25.7109375" customWidth="1"/>
    <col min="15036" max="15038" width="25.140625" customWidth="1"/>
    <col min="15039" max="15039" width="25.85546875" customWidth="1"/>
    <col min="15040" max="15040" width="33.5703125" customWidth="1"/>
    <col min="15041" max="15041" width="14" bestFit="1" customWidth="1"/>
    <col min="15042" max="15042" width="12.85546875" customWidth="1"/>
    <col min="15043" max="15043" width="14" bestFit="1" customWidth="1"/>
    <col min="15044" max="15044" width="15.42578125" customWidth="1"/>
    <col min="15105" max="15105" width="7.7109375" customWidth="1"/>
    <col min="15106" max="15106" width="57.28515625" customWidth="1"/>
    <col min="15107" max="15107" width="10" bestFit="1" customWidth="1"/>
    <col min="15108" max="15108" width="10" customWidth="1"/>
    <col min="15109" max="15109" width="28.42578125" bestFit="1" customWidth="1"/>
    <col min="15110" max="15137" width="25.85546875" customWidth="1"/>
    <col min="15138" max="15138" width="25.28515625" customWidth="1"/>
    <col min="15139" max="15140" width="25.85546875" customWidth="1"/>
    <col min="15141" max="15141" width="25.5703125" customWidth="1"/>
    <col min="15142" max="15148" width="25.85546875" customWidth="1"/>
    <col min="15149" max="15149" width="21.28515625" customWidth="1"/>
    <col min="15150" max="15150" width="22.42578125" customWidth="1"/>
    <col min="15151" max="15151" width="23" customWidth="1"/>
    <col min="15152" max="15154" width="25.85546875" customWidth="1"/>
    <col min="15155" max="15155" width="26.140625" customWidth="1"/>
    <col min="15156" max="15197" width="25.85546875" customWidth="1"/>
    <col min="15198" max="15199" width="22.85546875" customWidth="1"/>
    <col min="15200" max="15200" width="25.7109375" customWidth="1"/>
    <col min="15201" max="15218" width="25.85546875" customWidth="1"/>
    <col min="15219" max="15219" width="25.42578125" customWidth="1"/>
    <col min="15220" max="15231" width="25.85546875" customWidth="1"/>
    <col min="15232" max="15232" width="25.7109375" customWidth="1"/>
    <col min="15233" max="15255" width="25.85546875" customWidth="1"/>
    <col min="15256" max="15256" width="25.5703125" customWidth="1"/>
    <col min="15257" max="15257" width="24.7109375" customWidth="1"/>
    <col min="15258" max="15258" width="19.140625" customWidth="1"/>
    <col min="15259" max="15267" width="25.85546875" customWidth="1"/>
    <col min="15268" max="15268" width="24.7109375" customWidth="1"/>
    <col min="15269" max="15269" width="26.140625" customWidth="1"/>
    <col min="15270" max="15283" width="25.85546875" customWidth="1"/>
    <col min="15284" max="15290" width="25.140625" customWidth="1"/>
    <col min="15291" max="15291" width="25.7109375" customWidth="1"/>
    <col min="15292" max="15294" width="25.140625" customWidth="1"/>
    <col min="15295" max="15295" width="25.85546875" customWidth="1"/>
    <col min="15296" max="15296" width="33.5703125" customWidth="1"/>
    <col min="15297" max="15297" width="14" bestFit="1" customWidth="1"/>
    <col min="15298" max="15298" width="12.85546875" customWidth="1"/>
    <col min="15299" max="15299" width="14" bestFit="1" customWidth="1"/>
    <col min="15300" max="15300" width="15.42578125" customWidth="1"/>
    <col min="15361" max="15361" width="7.7109375" customWidth="1"/>
    <col min="15362" max="15362" width="57.28515625" customWidth="1"/>
    <col min="15363" max="15363" width="10" bestFit="1" customWidth="1"/>
    <col min="15364" max="15364" width="10" customWidth="1"/>
    <col min="15365" max="15365" width="28.42578125" bestFit="1" customWidth="1"/>
    <col min="15366" max="15393" width="25.85546875" customWidth="1"/>
    <col min="15394" max="15394" width="25.28515625" customWidth="1"/>
    <col min="15395" max="15396" width="25.85546875" customWidth="1"/>
    <col min="15397" max="15397" width="25.5703125" customWidth="1"/>
    <col min="15398" max="15404" width="25.85546875" customWidth="1"/>
    <col min="15405" max="15405" width="21.28515625" customWidth="1"/>
    <col min="15406" max="15406" width="22.42578125" customWidth="1"/>
    <col min="15407" max="15407" width="23" customWidth="1"/>
    <col min="15408" max="15410" width="25.85546875" customWidth="1"/>
    <col min="15411" max="15411" width="26.140625" customWidth="1"/>
    <col min="15412" max="15453" width="25.85546875" customWidth="1"/>
    <col min="15454" max="15455" width="22.85546875" customWidth="1"/>
    <col min="15456" max="15456" width="25.7109375" customWidth="1"/>
    <col min="15457" max="15474" width="25.85546875" customWidth="1"/>
    <col min="15475" max="15475" width="25.42578125" customWidth="1"/>
    <col min="15476" max="15487" width="25.85546875" customWidth="1"/>
    <col min="15488" max="15488" width="25.7109375" customWidth="1"/>
    <col min="15489" max="15511" width="25.85546875" customWidth="1"/>
    <col min="15512" max="15512" width="25.5703125" customWidth="1"/>
    <col min="15513" max="15513" width="24.7109375" customWidth="1"/>
    <col min="15514" max="15514" width="19.140625" customWidth="1"/>
    <col min="15515" max="15523" width="25.85546875" customWidth="1"/>
    <col min="15524" max="15524" width="24.7109375" customWidth="1"/>
    <col min="15525" max="15525" width="26.140625" customWidth="1"/>
    <col min="15526" max="15539" width="25.85546875" customWidth="1"/>
    <col min="15540" max="15546" width="25.140625" customWidth="1"/>
    <col min="15547" max="15547" width="25.7109375" customWidth="1"/>
    <col min="15548" max="15550" width="25.140625" customWidth="1"/>
    <col min="15551" max="15551" width="25.85546875" customWidth="1"/>
    <col min="15552" max="15552" width="33.5703125" customWidth="1"/>
    <col min="15553" max="15553" width="14" bestFit="1" customWidth="1"/>
    <col min="15554" max="15554" width="12.85546875" customWidth="1"/>
    <col min="15555" max="15555" width="14" bestFit="1" customWidth="1"/>
    <col min="15556" max="15556" width="15.42578125" customWidth="1"/>
    <col min="15617" max="15617" width="7.7109375" customWidth="1"/>
    <col min="15618" max="15618" width="57.28515625" customWidth="1"/>
    <col min="15619" max="15619" width="10" bestFit="1" customWidth="1"/>
    <col min="15620" max="15620" width="10" customWidth="1"/>
    <col min="15621" max="15621" width="28.42578125" bestFit="1" customWidth="1"/>
    <col min="15622" max="15649" width="25.85546875" customWidth="1"/>
    <col min="15650" max="15650" width="25.28515625" customWidth="1"/>
    <col min="15651" max="15652" width="25.85546875" customWidth="1"/>
    <col min="15653" max="15653" width="25.5703125" customWidth="1"/>
    <col min="15654" max="15660" width="25.85546875" customWidth="1"/>
    <col min="15661" max="15661" width="21.28515625" customWidth="1"/>
    <col min="15662" max="15662" width="22.42578125" customWidth="1"/>
    <col min="15663" max="15663" width="23" customWidth="1"/>
    <col min="15664" max="15666" width="25.85546875" customWidth="1"/>
    <col min="15667" max="15667" width="26.140625" customWidth="1"/>
    <col min="15668" max="15709" width="25.85546875" customWidth="1"/>
    <col min="15710" max="15711" width="22.85546875" customWidth="1"/>
    <col min="15712" max="15712" width="25.7109375" customWidth="1"/>
    <col min="15713" max="15730" width="25.85546875" customWidth="1"/>
    <col min="15731" max="15731" width="25.42578125" customWidth="1"/>
    <col min="15732" max="15743" width="25.85546875" customWidth="1"/>
    <col min="15744" max="15744" width="25.7109375" customWidth="1"/>
    <col min="15745" max="15767" width="25.85546875" customWidth="1"/>
    <col min="15768" max="15768" width="25.5703125" customWidth="1"/>
    <col min="15769" max="15769" width="24.7109375" customWidth="1"/>
    <col min="15770" max="15770" width="19.140625" customWidth="1"/>
    <col min="15771" max="15779" width="25.85546875" customWidth="1"/>
    <col min="15780" max="15780" width="24.7109375" customWidth="1"/>
    <col min="15781" max="15781" width="26.140625" customWidth="1"/>
    <col min="15782" max="15795" width="25.85546875" customWidth="1"/>
    <col min="15796" max="15802" width="25.140625" customWidth="1"/>
    <col min="15803" max="15803" width="25.7109375" customWidth="1"/>
    <col min="15804" max="15806" width="25.140625" customWidth="1"/>
    <col min="15807" max="15807" width="25.85546875" customWidth="1"/>
    <col min="15808" max="15808" width="33.5703125" customWidth="1"/>
    <col min="15809" max="15809" width="14" bestFit="1" customWidth="1"/>
    <col min="15810" max="15810" width="12.85546875" customWidth="1"/>
    <col min="15811" max="15811" width="14" bestFit="1" customWidth="1"/>
    <col min="15812" max="15812" width="15.42578125" customWidth="1"/>
    <col min="15873" max="15873" width="7.7109375" customWidth="1"/>
    <col min="15874" max="15874" width="57.28515625" customWidth="1"/>
    <col min="15875" max="15875" width="10" bestFit="1" customWidth="1"/>
    <col min="15876" max="15876" width="10" customWidth="1"/>
    <col min="15877" max="15877" width="28.42578125" bestFit="1" customWidth="1"/>
    <col min="15878" max="15905" width="25.85546875" customWidth="1"/>
    <col min="15906" max="15906" width="25.28515625" customWidth="1"/>
    <col min="15907" max="15908" width="25.85546875" customWidth="1"/>
    <col min="15909" max="15909" width="25.5703125" customWidth="1"/>
    <col min="15910" max="15916" width="25.85546875" customWidth="1"/>
    <col min="15917" max="15917" width="21.28515625" customWidth="1"/>
    <col min="15918" max="15918" width="22.42578125" customWidth="1"/>
    <col min="15919" max="15919" width="23" customWidth="1"/>
    <col min="15920" max="15922" width="25.85546875" customWidth="1"/>
    <col min="15923" max="15923" width="26.140625" customWidth="1"/>
    <col min="15924" max="15965" width="25.85546875" customWidth="1"/>
    <col min="15966" max="15967" width="22.85546875" customWidth="1"/>
    <col min="15968" max="15968" width="25.7109375" customWidth="1"/>
    <col min="15969" max="15986" width="25.85546875" customWidth="1"/>
    <col min="15987" max="15987" width="25.42578125" customWidth="1"/>
    <col min="15988" max="15999" width="25.85546875" customWidth="1"/>
    <col min="16000" max="16000" width="25.7109375" customWidth="1"/>
    <col min="16001" max="16023" width="25.85546875" customWidth="1"/>
    <col min="16024" max="16024" width="25.5703125" customWidth="1"/>
    <col min="16025" max="16025" width="24.7109375" customWidth="1"/>
    <col min="16026" max="16026" width="19.140625" customWidth="1"/>
    <col min="16027" max="16035" width="25.85546875" customWidth="1"/>
    <col min="16036" max="16036" width="24.7109375" customWidth="1"/>
    <col min="16037" max="16037" width="26.140625" customWidth="1"/>
    <col min="16038" max="16051" width="25.85546875" customWidth="1"/>
    <col min="16052" max="16058" width="25.140625" customWidth="1"/>
    <col min="16059" max="16059" width="25.7109375" customWidth="1"/>
    <col min="16060" max="16062" width="25.140625" customWidth="1"/>
    <col min="16063" max="16063" width="25.85546875" customWidth="1"/>
    <col min="16064" max="16064" width="33.5703125" customWidth="1"/>
    <col min="16065" max="16065" width="14" bestFit="1" customWidth="1"/>
    <col min="16066" max="16066" width="12.85546875" customWidth="1"/>
    <col min="16067" max="16067" width="14" bestFit="1" customWidth="1"/>
    <col min="16068" max="16068" width="15.42578125" customWidth="1"/>
    <col min="16129" max="16129" width="7.7109375" customWidth="1"/>
    <col min="16130" max="16130" width="57.28515625" customWidth="1"/>
    <col min="16131" max="16131" width="10" bestFit="1" customWidth="1"/>
    <col min="16132" max="16132" width="10" customWidth="1"/>
    <col min="16133" max="16133" width="28.42578125" bestFit="1" customWidth="1"/>
    <col min="16134" max="16161" width="25.85546875" customWidth="1"/>
    <col min="16162" max="16162" width="25.28515625" customWidth="1"/>
    <col min="16163" max="16164" width="25.85546875" customWidth="1"/>
    <col min="16165" max="16165" width="25.5703125" customWidth="1"/>
    <col min="16166" max="16172" width="25.85546875" customWidth="1"/>
    <col min="16173" max="16173" width="21.28515625" customWidth="1"/>
    <col min="16174" max="16174" width="22.42578125" customWidth="1"/>
    <col min="16175" max="16175" width="23" customWidth="1"/>
    <col min="16176" max="16178" width="25.85546875" customWidth="1"/>
    <col min="16179" max="16179" width="26.140625" customWidth="1"/>
    <col min="16180" max="16221" width="25.85546875" customWidth="1"/>
    <col min="16222" max="16223" width="22.85546875" customWidth="1"/>
    <col min="16224" max="16224" width="25.7109375" customWidth="1"/>
    <col min="16225" max="16242" width="25.85546875" customWidth="1"/>
    <col min="16243" max="16243" width="25.42578125" customWidth="1"/>
    <col min="16244" max="16255" width="25.85546875" customWidth="1"/>
    <col min="16256" max="16256" width="25.7109375" customWidth="1"/>
    <col min="16257" max="16279" width="25.85546875" customWidth="1"/>
    <col min="16280" max="16280" width="25.5703125" customWidth="1"/>
    <col min="16281" max="16281" width="24.7109375" customWidth="1"/>
    <col min="16282" max="16282" width="19.140625" customWidth="1"/>
    <col min="16283" max="16291" width="25.85546875" customWidth="1"/>
    <col min="16292" max="16292" width="24.7109375" customWidth="1"/>
    <col min="16293" max="16293" width="26.140625" customWidth="1"/>
    <col min="16294" max="16307" width="25.85546875" customWidth="1"/>
    <col min="16308" max="16314" width="25.140625" customWidth="1"/>
    <col min="16315" max="16315" width="25.7109375" customWidth="1"/>
    <col min="16316" max="16318" width="25.140625" customWidth="1"/>
    <col min="16319" max="16319" width="25.85546875" customWidth="1"/>
    <col min="16320" max="16320" width="33.5703125" customWidth="1"/>
    <col min="16321" max="16321" width="14" bestFit="1" customWidth="1"/>
    <col min="16322" max="16322" width="12.85546875" customWidth="1"/>
    <col min="16323" max="16323" width="14" bestFit="1" customWidth="1"/>
    <col min="16324" max="16324" width="15.42578125" customWidth="1"/>
  </cols>
  <sheetData>
    <row r="1" spans="1:193" s="16" customFormat="1" ht="15.75" customHeight="1">
      <c r="E1" s="17">
        <v>1</v>
      </c>
      <c r="F1" s="18">
        <v>2</v>
      </c>
      <c r="G1" s="17">
        <v>3</v>
      </c>
      <c r="H1" s="18">
        <v>4</v>
      </c>
      <c r="I1" s="17">
        <v>5</v>
      </c>
      <c r="J1" s="18">
        <v>6</v>
      </c>
      <c r="K1" s="17">
        <v>7</v>
      </c>
      <c r="L1" s="18">
        <v>8</v>
      </c>
      <c r="M1" s="17">
        <v>9</v>
      </c>
      <c r="N1" s="18">
        <v>10</v>
      </c>
      <c r="O1" s="17">
        <v>11</v>
      </c>
      <c r="P1" s="18">
        <v>12</v>
      </c>
      <c r="Q1" s="17">
        <v>13</v>
      </c>
      <c r="R1" s="18">
        <v>14</v>
      </c>
      <c r="S1" s="17">
        <v>15</v>
      </c>
      <c r="T1" s="18">
        <v>16</v>
      </c>
      <c r="U1" s="17">
        <v>17</v>
      </c>
      <c r="V1" s="18">
        <v>18</v>
      </c>
      <c r="W1" s="17">
        <v>19</v>
      </c>
      <c r="X1" s="18">
        <v>20</v>
      </c>
      <c r="Y1" s="17">
        <v>21</v>
      </c>
      <c r="Z1" s="18">
        <v>22</v>
      </c>
      <c r="AA1" s="17">
        <v>23</v>
      </c>
      <c r="AB1" s="18">
        <v>24</v>
      </c>
      <c r="AC1" s="17">
        <v>25</v>
      </c>
      <c r="AD1" s="18">
        <v>26</v>
      </c>
      <c r="AE1" s="17">
        <v>27</v>
      </c>
      <c r="AF1" s="18">
        <v>28</v>
      </c>
      <c r="AG1" s="17">
        <v>29</v>
      </c>
      <c r="AH1" s="18">
        <v>30</v>
      </c>
      <c r="AI1" s="17">
        <f>31*3</f>
        <v>93</v>
      </c>
      <c r="AJ1" s="18">
        <v>32</v>
      </c>
      <c r="AK1" s="17">
        <v>33</v>
      </c>
      <c r="AL1" s="18">
        <f>34*3</f>
        <v>102</v>
      </c>
      <c r="AM1" s="17">
        <v>35</v>
      </c>
      <c r="AN1" s="18">
        <v>36</v>
      </c>
      <c r="AO1" s="17">
        <v>37</v>
      </c>
      <c r="AP1" s="18">
        <v>38</v>
      </c>
      <c r="AQ1" s="17">
        <v>39</v>
      </c>
      <c r="AR1" s="18">
        <f>40*3</f>
        <v>120</v>
      </c>
      <c r="AS1" s="17">
        <v>41</v>
      </c>
      <c r="AT1" s="18">
        <f>42*3</f>
        <v>126</v>
      </c>
      <c r="AU1" s="17">
        <v>43</v>
      </c>
      <c r="AV1" s="18">
        <v>44</v>
      </c>
      <c r="AW1" s="17">
        <v>45</v>
      </c>
      <c r="AX1" s="18">
        <v>46</v>
      </c>
      <c r="AY1" s="17">
        <f>47*3</f>
        <v>141</v>
      </c>
      <c r="AZ1" s="18">
        <v>48</v>
      </c>
      <c r="BA1" s="17">
        <v>49</v>
      </c>
      <c r="BB1" s="18">
        <v>50</v>
      </c>
      <c r="BC1" s="17">
        <v>51</v>
      </c>
      <c r="BD1" s="18">
        <v>52</v>
      </c>
      <c r="BE1" s="17">
        <v>53</v>
      </c>
      <c r="BF1" s="18">
        <v>54</v>
      </c>
      <c r="BG1" s="17">
        <v>55</v>
      </c>
      <c r="BH1" s="18">
        <v>56</v>
      </c>
      <c r="BI1" s="17">
        <v>57</v>
      </c>
      <c r="BJ1" s="18">
        <v>58</v>
      </c>
      <c r="BK1" s="17">
        <v>59</v>
      </c>
      <c r="BL1" s="18">
        <v>60</v>
      </c>
      <c r="BM1" s="17">
        <v>61</v>
      </c>
      <c r="BN1" s="18">
        <v>62</v>
      </c>
      <c r="BO1" s="17">
        <v>63</v>
      </c>
      <c r="BP1" s="18">
        <v>64</v>
      </c>
      <c r="BQ1" s="17">
        <v>65</v>
      </c>
      <c r="BR1" s="18">
        <v>66</v>
      </c>
      <c r="BS1" s="17">
        <v>67</v>
      </c>
      <c r="BT1" s="18">
        <v>68</v>
      </c>
      <c r="BU1" s="17">
        <v>69</v>
      </c>
      <c r="BV1" s="18">
        <v>70</v>
      </c>
      <c r="BW1" s="17">
        <v>71</v>
      </c>
      <c r="BX1" s="18">
        <v>72</v>
      </c>
      <c r="BY1" s="17">
        <v>73</v>
      </c>
      <c r="BZ1" s="18">
        <v>74</v>
      </c>
      <c r="CA1" s="17">
        <v>75</v>
      </c>
      <c r="CB1" s="18">
        <v>76</v>
      </c>
      <c r="CC1" s="17">
        <v>77</v>
      </c>
      <c r="CD1" s="18">
        <v>78</v>
      </c>
      <c r="CE1" s="17">
        <v>79</v>
      </c>
      <c r="CF1" s="18">
        <v>80</v>
      </c>
      <c r="CG1" s="17">
        <v>81</v>
      </c>
      <c r="CH1" s="18">
        <v>82</v>
      </c>
      <c r="CI1" s="17">
        <v>83</v>
      </c>
      <c r="CJ1" s="18">
        <v>84</v>
      </c>
      <c r="CK1" s="17">
        <f>85*3</f>
        <v>255</v>
      </c>
      <c r="CL1" s="18">
        <v>86</v>
      </c>
      <c r="CM1" s="17">
        <v>87</v>
      </c>
      <c r="CN1" s="18">
        <v>88</v>
      </c>
      <c r="CO1" s="17">
        <v>89</v>
      </c>
      <c r="CP1" s="18">
        <f>90*3</f>
        <v>270</v>
      </c>
      <c r="CQ1" s="17">
        <v>91</v>
      </c>
      <c r="CR1" s="18">
        <v>276</v>
      </c>
      <c r="CS1" s="17">
        <v>93</v>
      </c>
      <c r="CT1" s="18">
        <v>94</v>
      </c>
      <c r="CU1" s="17">
        <v>95</v>
      </c>
      <c r="CV1" s="18">
        <v>96</v>
      </c>
      <c r="CW1" s="17">
        <v>97</v>
      </c>
      <c r="CX1" s="18">
        <v>98</v>
      </c>
      <c r="CY1" s="17">
        <v>99</v>
      </c>
      <c r="CZ1" s="18">
        <v>100</v>
      </c>
      <c r="DA1" s="17">
        <v>101</v>
      </c>
      <c r="DB1" s="18">
        <v>102</v>
      </c>
      <c r="DC1" s="17">
        <v>103</v>
      </c>
      <c r="DD1" s="18">
        <v>104</v>
      </c>
      <c r="DE1" s="17">
        <v>105</v>
      </c>
      <c r="DF1" s="18">
        <v>106</v>
      </c>
      <c r="DG1" s="17">
        <v>107</v>
      </c>
      <c r="DH1" s="17">
        <v>108</v>
      </c>
      <c r="DI1" s="17">
        <v>109</v>
      </c>
      <c r="DJ1" s="18">
        <v>110</v>
      </c>
      <c r="DK1" s="17">
        <v>111</v>
      </c>
      <c r="DL1" s="18">
        <f>112*3</f>
        <v>336</v>
      </c>
      <c r="DM1" s="17">
        <v>113</v>
      </c>
      <c r="DN1" s="18">
        <v>114</v>
      </c>
      <c r="DO1" s="17">
        <v>115</v>
      </c>
      <c r="DP1" s="18">
        <v>116</v>
      </c>
      <c r="DQ1" s="17">
        <v>117</v>
      </c>
      <c r="DR1" s="18">
        <v>118</v>
      </c>
      <c r="DS1" s="17">
        <v>119</v>
      </c>
      <c r="DT1" s="18">
        <v>120</v>
      </c>
      <c r="DU1" s="17">
        <v>121</v>
      </c>
      <c r="DV1" s="18">
        <v>122</v>
      </c>
      <c r="DW1" s="17">
        <v>123</v>
      </c>
      <c r="DX1" s="18">
        <f>124*3</f>
        <v>372</v>
      </c>
      <c r="DY1" s="17">
        <v>125</v>
      </c>
      <c r="DZ1" s="18">
        <v>126</v>
      </c>
      <c r="EA1" s="17">
        <v>127</v>
      </c>
      <c r="EB1" s="18">
        <v>128</v>
      </c>
      <c r="EC1" s="17">
        <v>129</v>
      </c>
      <c r="ED1" s="18">
        <v>130</v>
      </c>
      <c r="EE1" s="17">
        <v>131</v>
      </c>
      <c r="EF1" s="18">
        <v>132</v>
      </c>
      <c r="EG1" s="17">
        <v>133</v>
      </c>
      <c r="EH1" s="18">
        <v>134</v>
      </c>
      <c r="EI1" s="17">
        <v>135</v>
      </c>
      <c r="EJ1" s="18">
        <v>136</v>
      </c>
      <c r="EK1" s="17">
        <v>137</v>
      </c>
      <c r="EL1" s="18">
        <v>138</v>
      </c>
      <c r="EM1" s="17">
        <v>139</v>
      </c>
      <c r="EN1" s="18">
        <v>140</v>
      </c>
      <c r="EO1" s="17">
        <v>141</v>
      </c>
      <c r="EP1" s="18">
        <v>142</v>
      </c>
      <c r="EQ1" s="17">
        <v>143</v>
      </c>
      <c r="ER1" s="18">
        <v>144</v>
      </c>
      <c r="ES1" s="17">
        <v>145</v>
      </c>
      <c r="ET1" s="18">
        <v>146</v>
      </c>
      <c r="EU1" s="17">
        <v>147</v>
      </c>
      <c r="EV1" s="18">
        <v>148</v>
      </c>
      <c r="EW1" s="17">
        <f>149*3</f>
        <v>447</v>
      </c>
      <c r="EX1" s="18">
        <v>150</v>
      </c>
      <c r="EY1" s="17">
        <v>151</v>
      </c>
      <c r="EZ1" s="18">
        <v>152</v>
      </c>
      <c r="FA1" s="17">
        <v>153</v>
      </c>
      <c r="FB1" s="18">
        <v>154</v>
      </c>
      <c r="FC1" s="17">
        <v>155</v>
      </c>
      <c r="FD1" s="18">
        <v>156</v>
      </c>
      <c r="FE1" s="17">
        <v>157</v>
      </c>
      <c r="FF1" s="18">
        <v>158</v>
      </c>
      <c r="FG1" s="17">
        <v>159</v>
      </c>
      <c r="FH1" s="18">
        <v>160</v>
      </c>
      <c r="FI1" s="17">
        <f>161*3</f>
        <v>483</v>
      </c>
      <c r="FJ1" s="18">
        <v>162</v>
      </c>
      <c r="FK1" s="17">
        <v>163</v>
      </c>
      <c r="FL1" s="18">
        <v>164</v>
      </c>
      <c r="FM1" s="17">
        <v>165</v>
      </c>
      <c r="FN1" s="18">
        <v>166</v>
      </c>
      <c r="FO1" s="17">
        <v>167</v>
      </c>
      <c r="FP1" s="18">
        <v>168</v>
      </c>
      <c r="FQ1" s="17">
        <v>169</v>
      </c>
      <c r="FR1" s="18">
        <v>170</v>
      </c>
      <c r="FS1" s="17">
        <v>171</v>
      </c>
      <c r="FT1" s="18">
        <v>172</v>
      </c>
      <c r="FU1" s="17">
        <v>173</v>
      </c>
      <c r="FV1" s="18">
        <v>174</v>
      </c>
      <c r="FW1" s="17">
        <v>175</v>
      </c>
      <c r="FX1" s="18">
        <v>176</v>
      </c>
      <c r="FY1" s="18">
        <v>177</v>
      </c>
      <c r="FZ1" s="18">
        <v>178</v>
      </c>
      <c r="GA1" s="18">
        <v>179</v>
      </c>
      <c r="GB1" s="16">
        <v>180</v>
      </c>
      <c r="GH1" s="19"/>
      <c r="GJ1"/>
      <c r="GK1"/>
    </row>
    <row r="2" spans="1:193" s="16" customFormat="1" ht="12.75" customHeight="1">
      <c r="A2" s="20"/>
      <c r="B2" s="20"/>
      <c r="E2" s="16" t="s">
        <v>10</v>
      </c>
      <c r="F2" s="16" t="s">
        <v>22</v>
      </c>
      <c r="G2" s="16" t="s">
        <v>25</v>
      </c>
      <c r="H2" s="16" t="s">
        <v>27</v>
      </c>
      <c r="I2" s="16" t="s">
        <v>29</v>
      </c>
      <c r="J2" s="16" t="s">
        <v>31</v>
      </c>
      <c r="K2" s="16" t="s">
        <v>33</v>
      </c>
      <c r="L2" s="16" t="s">
        <v>36</v>
      </c>
      <c r="M2" s="16" t="s">
        <v>38</v>
      </c>
      <c r="N2" s="16" t="s">
        <v>41</v>
      </c>
      <c r="O2" s="16" t="s">
        <v>43</v>
      </c>
      <c r="P2" s="16" t="s">
        <v>45</v>
      </c>
      <c r="Q2" s="16" t="s">
        <v>47</v>
      </c>
      <c r="R2" s="16" t="s">
        <v>49</v>
      </c>
      <c r="S2" s="16" t="s">
        <v>51</v>
      </c>
      <c r="T2" s="16" t="s">
        <v>53</v>
      </c>
      <c r="U2" s="16" t="s">
        <v>56</v>
      </c>
      <c r="V2" s="16" t="s">
        <v>59</v>
      </c>
      <c r="W2" s="16" t="s">
        <v>61</v>
      </c>
      <c r="X2" s="16" t="s">
        <v>63</v>
      </c>
      <c r="Y2" s="16" t="s">
        <v>65</v>
      </c>
      <c r="Z2" s="16" t="s">
        <v>67</v>
      </c>
      <c r="AA2" s="16" t="s">
        <v>70</v>
      </c>
      <c r="AB2" s="16" t="s">
        <v>72</v>
      </c>
      <c r="AC2" s="16" t="s">
        <v>75</v>
      </c>
      <c r="AD2" s="16" t="s">
        <v>77</v>
      </c>
      <c r="AE2" s="16" t="s">
        <v>80</v>
      </c>
      <c r="AF2" s="16" t="s">
        <v>82</v>
      </c>
      <c r="AG2" s="16" t="s">
        <v>85</v>
      </c>
      <c r="AH2" s="16" t="s">
        <v>87</v>
      </c>
      <c r="AI2" s="16" t="s">
        <v>90</v>
      </c>
      <c r="AJ2" s="16" t="s">
        <v>93</v>
      </c>
      <c r="AK2" s="16" t="s">
        <v>95</v>
      </c>
      <c r="AL2" s="16" t="s">
        <v>97</v>
      </c>
      <c r="AM2" s="16" t="s">
        <v>100</v>
      </c>
      <c r="AN2" s="16" t="s">
        <v>102</v>
      </c>
      <c r="AO2" s="16" t="s">
        <v>105</v>
      </c>
      <c r="AP2" s="16" t="s">
        <v>108</v>
      </c>
      <c r="AQ2" s="16" t="s">
        <v>111</v>
      </c>
      <c r="AR2" s="16" t="s">
        <v>114</v>
      </c>
      <c r="AS2" s="16" t="s">
        <v>117</v>
      </c>
      <c r="AT2" s="16" t="s">
        <v>120</v>
      </c>
      <c r="AU2" s="16" t="s">
        <v>123</v>
      </c>
      <c r="AV2" s="16" t="s">
        <v>126</v>
      </c>
      <c r="AW2" s="16" t="s">
        <v>128</v>
      </c>
      <c r="AX2" s="16" t="s">
        <v>130</v>
      </c>
      <c r="AY2" s="16" t="s">
        <v>132</v>
      </c>
      <c r="AZ2" s="16" t="s">
        <v>134</v>
      </c>
      <c r="BA2" s="16" t="s">
        <v>137</v>
      </c>
      <c r="BB2" s="16" t="s">
        <v>139</v>
      </c>
      <c r="BC2" s="16" t="s">
        <v>141</v>
      </c>
      <c r="BD2" s="16" t="s">
        <v>143</v>
      </c>
      <c r="BE2" s="16" t="s">
        <v>145</v>
      </c>
      <c r="BF2" s="16" t="s">
        <v>147</v>
      </c>
      <c r="BG2" s="16" t="s">
        <v>149</v>
      </c>
      <c r="BH2" s="16" t="s">
        <v>151</v>
      </c>
      <c r="BI2" s="16" t="s">
        <v>153</v>
      </c>
      <c r="BJ2" s="16" t="s">
        <v>155</v>
      </c>
      <c r="BK2" s="16" t="s">
        <v>157</v>
      </c>
      <c r="BL2" s="16" t="s">
        <v>159</v>
      </c>
      <c r="BM2" s="16" t="s">
        <v>161</v>
      </c>
      <c r="BN2" s="16" t="s">
        <v>163</v>
      </c>
      <c r="BO2" s="16" t="s">
        <v>165</v>
      </c>
      <c r="BP2" s="16" t="s">
        <v>168</v>
      </c>
      <c r="BQ2" s="16" t="s">
        <v>170</v>
      </c>
      <c r="BR2" s="16" t="s">
        <v>172</v>
      </c>
      <c r="BS2" s="16" t="s">
        <v>175</v>
      </c>
      <c r="BT2" s="16" t="s">
        <v>177</v>
      </c>
      <c r="BU2" s="16" t="s">
        <v>179</v>
      </c>
      <c r="BV2" s="16" t="s">
        <v>182</v>
      </c>
      <c r="BW2" s="16" t="s">
        <v>185</v>
      </c>
      <c r="BX2" s="16" t="s">
        <v>187</v>
      </c>
      <c r="BY2" s="16" t="s">
        <v>190</v>
      </c>
      <c r="BZ2" s="16" t="s">
        <v>193</v>
      </c>
      <c r="CA2" s="16" t="s">
        <v>196</v>
      </c>
      <c r="CB2" s="16" t="s">
        <v>198</v>
      </c>
      <c r="CC2" s="16" t="s">
        <v>201</v>
      </c>
      <c r="CD2" s="16" t="s">
        <v>204</v>
      </c>
      <c r="CE2" s="16" t="s">
        <v>207</v>
      </c>
      <c r="CF2" s="16" t="s">
        <v>209</v>
      </c>
      <c r="CG2" s="16" t="s">
        <v>212</v>
      </c>
      <c r="CH2" s="16" t="s">
        <v>214</v>
      </c>
      <c r="CI2" s="16" t="s">
        <v>216</v>
      </c>
      <c r="CJ2" s="16" t="s">
        <v>218</v>
      </c>
      <c r="CK2" s="16" t="s">
        <v>220</v>
      </c>
      <c r="CL2" s="16" t="s">
        <v>223</v>
      </c>
      <c r="CM2" s="16" t="s">
        <v>226</v>
      </c>
      <c r="CN2" s="16" t="s">
        <v>228</v>
      </c>
      <c r="CO2" s="16" t="s">
        <v>230</v>
      </c>
      <c r="CP2" s="16" t="s">
        <v>233</v>
      </c>
      <c r="CQ2" s="16" t="s">
        <v>235</v>
      </c>
      <c r="CR2" s="16">
        <v>1570</v>
      </c>
      <c r="CS2" s="16" t="s">
        <v>239</v>
      </c>
      <c r="CT2" s="16" t="s">
        <v>241</v>
      </c>
      <c r="CU2" s="16" t="s">
        <v>243</v>
      </c>
      <c r="CV2" s="16" t="s">
        <v>245</v>
      </c>
      <c r="CW2" s="16" t="s">
        <v>247</v>
      </c>
      <c r="CX2" s="16" t="s">
        <v>249</v>
      </c>
      <c r="CY2" s="16" t="s">
        <v>252</v>
      </c>
      <c r="CZ2" s="16" t="s">
        <v>254</v>
      </c>
      <c r="DA2" s="16" t="s">
        <v>256</v>
      </c>
      <c r="DB2" s="16" t="s">
        <v>259</v>
      </c>
      <c r="DC2" s="16" t="s">
        <v>261</v>
      </c>
      <c r="DD2" s="16" t="s">
        <v>263</v>
      </c>
      <c r="DE2" s="16" t="s">
        <v>265</v>
      </c>
      <c r="DF2" s="16" t="s">
        <v>268</v>
      </c>
      <c r="DG2" s="16" t="s">
        <v>270</v>
      </c>
      <c r="DH2" s="16" t="s">
        <v>272</v>
      </c>
      <c r="DI2" s="16" t="s">
        <v>275</v>
      </c>
      <c r="DJ2" s="16" t="s">
        <v>278</v>
      </c>
      <c r="DK2" s="16" t="s">
        <v>281</v>
      </c>
      <c r="DL2" s="16" t="s">
        <v>283</v>
      </c>
      <c r="DM2" s="16" t="s">
        <v>285</v>
      </c>
      <c r="DN2" s="16" t="s">
        <v>288</v>
      </c>
      <c r="DO2" s="16" t="s">
        <v>290</v>
      </c>
      <c r="DP2" s="16" t="s">
        <v>293</v>
      </c>
      <c r="DQ2" s="16" t="s">
        <v>295</v>
      </c>
      <c r="DR2" s="16" t="s">
        <v>297</v>
      </c>
      <c r="DS2" s="16" t="s">
        <v>299</v>
      </c>
      <c r="DT2" s="16" t="s">
        <v>302</v>
      </c>
      <c r="DU2" s="16" t="s">
        <v>304</v>
      </c>
      <c r="DV2" s="16" t="s">
        <v>306</v>
      </c>
      <c r="DW2" s="16" t="s">
        <v>308</v>
      </c>
      <c r="DX2" s="16" t="s">
        <v>310</v>
      </c>
      <c r="DY2" s="16" t="s">
        <v>312</v>
      </c>
      <c r="DZ2" s="16" t="s">
        <v>315</v>
      </c>
      <c r="EA2" s="16" t="s">
        <v>317</v>
      </c>
      <c r="EB2" s="16" t="s">
        <v>320</v>
      </c>
      <c r="EC2" s="16" t="s">
        <v>322</v>
      </c>
      <c r="ED2" s="16" t="s">
        <v>325</v>
      </c>
      <c r="EE2" s="16" t="s">
        <v>327</v>
      </c>
      <c r="EF2" s="16" t="s">
        <v>330</v>
      </c>
      <c r="EG2" s="16" t="s">
        <v>333</v>
      </c>
      <c r="EH2" s="16" t="s">
        <v>335</v>
      </c>
      <c r="EI2" s="16" t="s">
        <v>337</v>
      </c>
      <c r="EJ2" s="16" t="s">
        <v>339</v>
      </c>
      <c r="EK2" s="16" t="s">
        <v>342</v>
      </c>
      <c r="EL2" s="16" t="s">
        <v>344</v>
      </c>
      <c r="EM2" s="16" t="s">
        <v>347</v>
      </c>
      <c r="EN2" s="16" t="s">
        <v>349</v>
      </c>
      <c r="EO2" s="16" t="s">
        <v>352</v>
      </c>
      <c r="EP2" s="16" t="s">
        <v>354</v>
      </c>
      <c r="EQ2" s="16" t="s">
        <v>356</v>
      </c>
      <c r="ER2" s="16" t="s">
        <v>359</v>
      </c>
      <c r="ES2" s="16" t="s">
        <v>361</v>
      </c>
      <c r="ET2" s="16" t="s">
        <v>363</v>
      </c>
      <c r="EU2" s="16" t="s">
        <v>366</v>
      </c>
      <c r="EV2" s="16" t="s">
        <v>368</v>
      </c>
      <c r="EW2" s="16" t="s">
        <v>370</v>
      </c>
      <c r="EX2" s="16" t="s">
        <v>373</v>
      </c>
      <c r="EY2" s="16" t="s">
        <v>376</v>
      </c>
      <c r="EZ2" s="16" t="s">
        <v>378</v>
      </c>
      <c r="FA2" s="16" t="s">
        <v>381</v>
      </c>
      <c r="FB2" s="16" t="s">
        <v>383</v>
      </c>
      <c r="FC2" s="16" t="s">
        <v>386</v>
      </c>
      <c r="FD2" s="16" t="s">
        <v>389</v>
      </c>
      <c r="FE2" s="16" t="s">
        <v>391</v>
      </c>
      <c r="FF2" s="16" t="s">
        <v>394</v>
      </c>
      <c r="FG2" s="16" t="s">
        <v>396</v>
      </c>
      <c r="FH2" s="16" t="s">
        <v>398</v>
      </c>
      <c r="FI2" s="16" t="s">
        <v>400</v>
      </c>
      <c r="FJ2" s="16" t="s">
        <v>402</v>
      </c>
      <c r="FK2" s="16" t="s">
        <v>405</v>
      </c>
      <c r="FL2" s="16" t="s">
        <v>407</v>
      </c>
      <c r="FM2" s="16" t="s">
        <v>409</v>
      </c>
      <c r="FN2" s="16" t="s">
        <v>411</v>
      </c>
      <c r="FO2" s="16" t="s">
        <v>413</v>
      </c>
      <c r="FP2" s="16" t="s">
        <v>415</v>
      </c>
      <c r="FQ2" s="16" t="s">
        <v>417</v>
      </c>
      <c r="FR2" s="16" t="s">
        <v>419</v>
      </c>
      <c r="FS2" s="16" t="s">
        <v>421</v>
      </c>
      <c r="FT2" s="16" t="s">
        <v>423</v>
      </c>
      <c r="FU2" s="16" t="s">
        <v>425</v>
      </c>
      <c r="FV2" s="16" t="s">
        <v>427</v>
      </c>
      <c r="FW2" s="16">
        <v>3200</v>
      </c>
      <c r="FX2" s="16">
        <v>3210</v>
      </c>
      <c r="FY2" s="16">
        <v>3220</v>
      </c>
      <c r="FZ2" s="16">
        <v>3230</v>
      </c>
      <c r="GA2" s="16">
        <v>8001</v>
      </c>
      <c r="GB2" s="16">
        <v>9025</v>
      </c>
      <c r="GC2" s="16">
        <v>9055</v>
      </c>
      <c r="GD2" s="16">
        <v>9060</v>
      </c>
      <c r="GE2" s="16">
        <v>9065</v>
      </c>
      <c r="GF2" s="16">
        <v>9035</v>
      </c>
      <c r="GG2" s="16">
        <v>9701</v>
      </c>
      <c r="GH2" s="19"/>
      <c r="GJ2"/>
      <c r="GK2"/>
    </row>
    <row r="3" spans="1:193" s="16" customFormat="1" ht="21.75" customHeight="1">
      <c r="A3"/>
      <c r="B3" s="21"/>
      <c r="E3" s="22" t="s">
        <v>9</v>
      </c>
      <c r="F3" s="22" t="s">
        <v>9</v>
      </c>
      <c r="G3" s="22" t="s">
        <v>9</v>
      </c>
      <c r="H3" s="22" t="s">
        <v>9</v>
      </c>
      <c r="I3" s="22" t="s">
        <v>9</v>
      </c>
      <c r="J3" s="22" t="s">
        <v>9</v>
      </c>
      <c r="K3" s="22" t="s">
        <v>9</v>
      </c>
      <c r="L3" s="22" t="s">
        <v>35</v>
      </c>
      <c r="M3" s="22" t="s">
        <v>35</v>
      </c>
      <c r="N3" s="22" t="s">
        <v>40</v>
      </c>
      <c r="O3" s="22" t="s">
        <v>40</v>
      </c>
      <c r="P3" s="22" t="s">
        <v>40</v>
      </c>
      <c r="Q3" s="22" t="s">
        <v>40</v>
      </c>
      <c r="R3" s="22" t="s">
        <v>40</v>
      </c>
      <c r="S3" s="22" t="s">
        <v>40</v>
      </c>
      <c r="T3" s="22" t="s">
        <v>40</v>
      </c>
      <c r="U3" s="22" t="s">
        <v>55</v>
      </c>
      <c r="V3" s="22" t="s">
        <v>58</v>
      </c>
      <c r="W3" s="22" t="s">
        <v>58</v>
      </c>
      <c r="X3" s="22" t="s">
        <v>58</v>
      </c>
      <c r="Y3" s="22" t="s">
        <v>58</v>
      </c>
      <c r="Z3" s="22" t="s">
        <v>58</v>
      </c>
      <c r="AA3" s="22" t="s">
        <v>69</v>
      </c>
      <c r="AB3" s="22" t="s">
        <v>69</v>
      </c>
      <c r="AC3" s="22" t="s">
        <v>74</v>
      </c>
      <c r="AD3" s="22" t="s">
        <v>74</v>
      </c>
      <c r="AE3" s="22" t="s">
        <v>79</v>
      </c>
      <c r="AF3" s="22" t="s">
        <v>79</v>
      </c>
      <c r="AG3" s="22" t="s">
        <v>84</v>
      </c>
      <c r="AH3" s="22" t="s">
        <v>84</v>
      </c>
      <c r="AI3" s="22" t="s">
        <v>89</v>
      </c>
      <c r="AJ3" s="22" t="s">
        <v>92</v>
      </c>
      <c r="AK3" s="22" t="s">
        <v>92</v>
      </c>
      <c r="AL3" s="22" t="s">
        <v>92</v>
      </c>
      <c r="AM3" s="22" t="s">
        <v>99</v>
      </c>
      <c r="AN3" s="22" t="s">
        <v>99</v>
      </c>
      <c r="AO3" s="22" t="s">
        <v>104</v>
      </c>
      <c r="AP3" s="22" t="s">
        <v>107</v>
      </c>
      <c r="AQ3" s="22" t="s">
        <v>110</v>
      </c>
      <c r="AR3" s="22" t="s">
        <v>113</v>
      </c>
      <c r="AS3" s="22" t="s">
        <v>116</v>
      </c>
      <c r="AT3" s="22" t="s">
        <v>119</v>
      </c>
      <c r="AU3" s="22" t="s">
        <v>122</v>
      </c>
      <c r="AV3" s="22" t="s">
        <v>125</v>
      </c>
      <c r="AW3" s="22" t="s">
        <v>125</v>
      </c>
      <c r="AX3" s="22" t="s">
        <v>125</v>
      </c>
      <c r="AY3" s="22" t="s">
        <v>125</v>
      </c>
      <c r="AZ3" s="22" t="s">
        <v>125</v>
      </c>
      <c r="BA3" s="22" t="s">
        <v>136</v>
      </c>
      <c r="BB3" s="22" t="s">
        <v>136</v>
      </c>
      <c r="BC3" s="22" t="s">
        <v>136</v>
      </c>
      <c r="BD3" s="22" t="s">
        <v>136</v>
      </c>
      <c r="BE3" s="22" t="s">
        <v>136</v>
      </c>
      <c r="BF3" s="22" t="s">
        <v>136</v>
      </c>
      <c r="BG3" s="22" t="s">
        <v>136</v>
      </c>
      <c r="BH3" s="22" t="s">
        <v>136</v>
      </c>
      <c r="BI3" s="22" t="s">
        <v>136</v>
      </c>
      <c r="BJ3" s="22" t="s">
        <v>136</v>
      </c>
      <c r="BK3" s="22" t="s">
        <v>136</v>
      </c>
      <c r="BL3" s="22" t="s">
        <v>136</v>
      </c>
      <c r="BM3" s="22" t="s">
        <v>136</v>
      </c>
      <c r="BN3" s="22" t="s">
        <v>136</v>
      </c>
      <c r="BO3" s="22" t="s">
        <v>136</v>
      </c>
      <c r="BP3" s="22" t="s">
        <v>167</v>
      </c>
      <c r="BQ3" s="22" t="s">
        <v>167</v>
      </c>
      <c r="BR3" s="22" t="s">
        <v>167</v>
      </c>
      <c r="BS3" s="22" t="s">
        <v>174</v>
      </c>
      <c r="BT3" s="22" t="s">
        <v>174</v>
      </c>
      <c r="BU3" s="22" t="s">
        <v>174</v>
      </c>
      <c r="BV3" s="22" t="s">
        <v>181</v>
      </c>
      <c r="BW3" s="22" t="s">
        <v>184</v>
      </c>
      <c r="BX3" s="22" t="s">
        <v>184</v>
      </c>
      <c r="BY3" s="22" t="s">
        <v>189</v>
      </c>
      <c r="BZ3" s="22" t="s">
        <v>192</v>
      </c>
      <c r="CA3" s="22" t="s">
        <v>195</v>
      </c>
      <c r="CB3" s="22" t="s">
        <v>195</v>
      </c>
      <c r="CC3" s="22" t="s">
        <v>200</v>
      </c>
      <c r="CD3" s="22" t="s">
        <v>203</v>
      </c>
      <c r="CE3" s="22" t="s">
        <v>206</v>
      </c>
      <c r="CF3" s="22" t="s">
        <v>206</v>
      </c>
      <c r="CG3" s="22" t="s">
        <v>211</v>
      </c>
      <c r="CH3" s="22" t="s">
        <v>211</v>
      </c>
      <c r="CI3" s="22" t="s">
        <v>211</v>
      </c>
      <c r="CJ3" s="22" t="s">
        <v>211</v>
      </c>
      <c r="CK3" s="22" t="s">
        <v>211</v>
      </c>
      <c r="CL3" s="22" t="s">
        <v>222</v>
      </c>
      <c r="CM3" s="22" t="s">
        <v>225</v>
      </c>
      <c r="CN3" s="22" t="s">
        <v>225</v>
      </c>
      <c r="CO3" s="22" t="s">
        <v>225</v>
      </c>
      <c r="CP3" s="22" t="s">
        <v>232</v>
      </c>
      <c r="CQ3" s="22" t="s">
        <v>232</v>
      </c>
      <c r="CR3" s="22" t="s">
        <v>232</v>
      </c>
      <c r="CS3" s="22" t="s">
        <v>238</v>
      </c>
      <c r="CT3" s="22" t="s">
        <v>238</v>
      </c>
      <c r="CU3" s="22" t="s">
        <v>238</v>
      </c>
      <c r="CV3" s="22" t="s">
        <v>238</v>
      </c>
      <c r="CW3" s="22" t="s">
        <v>238</v>
      </c>
      <c r="CX3" s="22" t="s">
        <v>238</v>
      </c>
      <c r="CY3" s="22" t="s">
        <v>251</v>
      </c>
      <c r="CZ3" s="22" t="s">
        <v>251</v>
      </c>
      <c r="DA3" s="22" t="s">
        <v>251</v>
      </c>
      <c r="DB3" s="22" t="s">
        <v>258</v>
      </c>
      <c r="DC3" s="22" t="s">
        <v>258</v>
      </c>
      <c r="DD3" s="22" t="s">
        <v>258</v>
      </c>
      <c r="DE3" s="22" t="s">
        <v>258</v>
      </c>
      <c r="DF3" s="22" t="s">
        <v>267</v>
      </c>
      <c r="DG3" s="22" t="s">
        <v>267</v>
      </c>
      <c r="DH3" s="22" t="s">
        <v>267</v>
      </c>
      <c r="DI3" s="22" t="s">
        <v>274</v>
      </c>
      <c r="DJ3" s="22" t="s">
        <v>277</v>
      </c>
      <c r="DK3" s="22" t="s">
        <v>280</v>
      </c>
      <c r="DL3" s="22" t="s">
        <v>440</v>
      </c>
      <c r="DM3" s="22" t="s">
        <v>280</v>
      </c>
      <c r="DN3" s="22" t="s">
        <v>287</v>
      </c>
      <c r="DO3" s="22" t="s">
        <v>287</v>
      </c>
      <c r="DP3" s="22" t="s">
        <v>292</v>
      </c>
      <c r="DQ3" s="22" t="s">
        <v>292</v>
      </c>
      <c r="DR3" s="22" t="s">
        <v>292</v>
      </c>
      <c r="DS3" s="22" t="s">
        <v>292</v>
      </c>
      <c r="DT3" s="22" t="s">
        <v>301</v>
      </c>
      <c r="DU3" s="22" t="s">
        <v>301</v>
      </c>
      <c r="DV3" s="22" t="s">
        <v>301</v>
      </c>
      <c r="DW3" s="22" t="s">
        <v>301</v>
      </c>
      <c r="DX3" s="22" t="s">
        <v>301</v>
      </c>
      <c r="DY3" s="22" t="s">
        <v>301</v>
      </c>
      <c r="DZ3" s="22" t="s">
        <v>314</v>
      </c>
      <c r="EA3" s="22" t="s">
        <v>314</v>
      </c>
      <c r="EB3" s="22" t="s">
        <v>319</v>
      </c>
      <c r="EC3" s="22" t="s">
        <v>319</v>
      </c>
      <c r="ED3" s="22" t="s">
        <v>324</v>
      </c>
      <c r="EE3" s="22" t="s">
        <v>324</v>
      </c>
      <c r="EF3" s="22" t="s">
        <v>329</v>
      </c>
      <c r="EG3" s="22" t="s">
        <v>332</v>
      </c>
      <c r="EH3" s="22" t="s">
        <v>332</v>
      </c>
      <c r="EI3" s="22" t="s">
        <v>332</v>
      </c>
      <c r="EJ3" s="22" t="s">
        <v>332</v>
      </c>
      <c r="EK3" s="22" t="s">
        <v>341</v>
      </c>
      <c r="EL3" s="22" t="s">
        <v>341</v>
      </c>
      <c r="EM3" s="22" t="s">
        <v>346</v>
      </c>
      <c r="EN3" s="22" t="s">
        <v>346</v>
      </c>
      <c r="EO3" s="22" t="s">
        <v>351</v>
      </c>
      <c r="EP3" s="22" t="s">
        <v>351</v>
      </c>
      <c r="EQ3" s="22" t="s">
        <v>351</v>
      </c>
      <c r="ER3" s="22" t="s">
        <v>358</v>
      </c>
      <c r="ES3" s="22" t="s">
        <v>358</v>
      </c>
      <c r="ET3" s="22" t="s">
        <v>358</v>
      </c>
      <c r="EU3" s="22" t="s">
        <v>365</v>
      </c>
      <c r="EV3" s="22" t="s">
        <v>365</v>
      </c>
      <c r="EW3" s="22" t="s">
        <v>365</v>
      </c>
      <c r="EX3" s="22" t="s">
        <v>372</v>
      </c>
      <c r="EY3" s="22" t="s">
        <v>375</v>
      </c>
      <c r="EZ3" s="22" t="s">
        <v>375</v>
      </c>
      <c r="FA3" s="22" t="s">
        <v>380</v>
      </c>
      <c r="FB3" s="22" t="s">
        <v>380</v>
      </c>
      <c r="FC3" s="22" t="s">
        <v>385</v>
      </c>
      <c r="FD3" s="22" t="s">
        <v>388</v>
      </c>
      <c r="FE3" s="22" t="s">
        <v>388</v>
      </c>
      <c r="FF3" s="22" t="s">
        <v>393</v>
      </c>
      <c r="FG3" s="22" t="s">
        <v>393</v>
      </c>
      <c r="FH3" s="22" t="s">
        <v>393</v>
      </c>
      <c r="FI3" s="22" t="s">
        <v>393</v>
      </c>
      <c r="FJ3" s="22" t="s">
        <v>393</v>
      </c>
      <c r="FK3" s="22" t="s">
        <v>404</v>
      </c>
      <c r="FL3" s="22" t="s">
        <v>404</v>
      </c>
      <c r="FM3" s="22" t="s">
        <v>404</v>
      </c>
      <c r="FN3" s="22" t="s">
        <v>404</v>
      </c>
      <c r="FO3" s="22" t="s">
        <v>404</v>
      </c>
      <c r="FP3" s="22" t="s">
        <v>404</v>
      </c>
      <c r="FQ3" s="22" t="s">
        <v>404</v>
      </c>
      <c r="FR3" s="22" t="s">
        <v>404</v>
      </c>
      <c r="FS3" s="22" t="s">
        <v>404</v>
      </c>
      <c r="FT3" s="22" t="s">
        <v>404</v>
      </c>
      <c r="FU3" s="22" t="s">
        <v>404</v>
      </c>
      <c r="FV3" s="22" t="s">
        <v>404</v>
      </c>
      <c r="FW3" s="22" t="s">
        <v>429</v>
      </c>
      <c r="FX3" s="22" t="s">
        <v>429</v>
      </c>
      <c r="FY3" s="22" t="s">
        <v>429</v>
      </c>
      <c r="FZ3" s="22" t="s">
        <v>429</v>
      </c>
      <c r="GA3" s="22" t="s">
        <v>441</v>
      </c>
      <c r="GG3" s="16" t="s">
        <v>442</v>
      </c>
      <c r="GH3" s="19"/>
      <c r="GJ3"/>
      <c r="GK3"/>
    </row>
    <row r="4" spans="1:193" s="16" customFormat="1" ht="12.75" customHeight="1">
      <c r="A4"/>
      <c r="B4"/>
      <c r="E4" s="22" t="s">
        <v>443</v>
      </c>
      <c r="F4" s="22" t="s">
        <v>444</v>
      </c>
      <c r="G4" s="22" t="s">
        <v>445</v>
      </c>
      <c r="H4" s="22" t="s">
        <v>28</v>
      </c>
      <c r="I4" s="22" t="s">
        <v>30</v>
      </c>
      <c r="J4" s="22" t="s">
        <v>32</v>
      </c>
      <c r="K4" s="22" t="s">
        <v>34</v>
      </c>
      <c r="L4" s="22" t="s">
        <v>446</v>
      </c>
      <c r="M4" s="22" t="s">
        <v>447</v>
      </c>
      <c r="N4" s="22" t="s">
        <v>42</v>
      </c>
      <c r="O4" s="22" t="s">
        <v>44</v>
      </c>
      <c r="P4" s="22" t="s">
        <v>46</v>
      </c>
      <c r="Q4" s="22" t="s">
        <v>48</v>
      </c>
      <c r="R4" s="22" t="s">
        <v>50</v>
      </c>
      <c r="S4" s="22" t="s">
        <v>448</v>
      </c>
      <c r="T4" s="22" t="s">
        <v>54</v>
      </c>
      <c r="U4" s="22" t="s">
        <v>449</v>
      </c>
      <c r="V4" s="22" t="s">
        <v>60</v>
      </c>
      <c r="W4" s="22" t="s">
        <v>62</v>
      </c>
      <c r="X4" s="22" t="s">
        <v>64</v>
      </c>
      <c r="Y4" s="22" t="s">
        <v>66</v>
      </c>
      <c r="Z4" s="22" t="s">
        <v>68</v>
      </c>
      <c r="AA4" s="22" t="s">
        <v>71</v>
      </c>
      <c r="AB4" s="22" t="s">
        <v>450</v>
      </c>
      <c r="AC4" s="22" t="s">
        <v>451</v>
      </c>
      <c r="AD4" s="22" t="s">
        <v>452</v>
      </c>
      <c r="AE4" s="22" t="s">
        <v>81</v>
      </c>
      <c r="AF4" s="22" t="s">
        <v>453</v>
      </c>
      <c r="AG4" s="22" t="s">
        <v>86</v>
      </c>
      <c r="AH4" s="22" t="s">
        <v>454</v>
      </c>
      <c r="AI4" s="22" t="s">
        <v>91</v>
      </c>
      <c r="AJ4" s="22" t="s">
        <v>94</v>
      </c>
      <c r="AK4" s="22" t="s">
        <v>96</v>
      </c>
      <c r="AL4" s="22" t="s">
        <v>98</v>
      </c>
      <c r="AM4" s="22" t="s">
        <v>101</v>
      </c>
      <c r="AN4" s="22" t="s">
        <v>103</v>
      </c>
      <c r="AO4" s="22" t="s">
        <v>455</v>
      </c>
      <c r="AP4" s="22" t="s">
        <v>456</v>
      </c>
      <c r="AQ4" s="22" t="s">
        <v>457</v>
      </c>
      <c r="AR4" s="22" t="s">
        <v>458</v>
      </c>
      <c r="AS4" s="22" t="s">
        <v>459</v>
      </c>
      <c r="AT4" s="22" t="s">
        <v>460</v>
      </c>
      <c r="AU4" s="22" t="s">
        <v>461</v>
      </c>
      <c r="AV4" s="22" t="s">
        <v>127</v>
      </c>
      <c r="AW4" s="22" t="s">
        <v>129</v>
      </c>
      <c r="AX4" s="22" t="s">
        <v>131</v>
      </c>
      <c r="AY4" s="22" t="s">
        <v>133</v>
      </c>
      <c r="AZ4" s="22" t="s">
        <v>135</v>
      </c>
      <c r="BA4" s="22" t="s">
        <v>138</v>
      </c>
      <c r="BB4" s="22" t="s">
        <v>140</v>
      </c>
      <c r="BC4" s="22" t="s">
        <v>142</v>
      </c>
      <c r="BD4" s="22" t="s">
        <v>144</v>
      </c>
      <c r="BE4" s="22" t="s">
        <v>146</v>
      </c>
      <c r="BF4" s="22" t="s">
        <v>148</v>
      </c>
      <c r="BG4" s="22" t="s">
        <v>150</v>
      </c>
      <c r="BH4" s="22" t="s">
        <v>152</v>
      </c>
      <c r="BI4" s="22" t="s">
        <v>154</v>
      </c>
      <c r="BJ4" s="22" t="s">
        <v>462</v>
      </c>
      <c r="BK4" s="22" t="s">
        <v>158</v>
      </c>
      <c r="BL4" s="22" t="s">
        <v>160</v>
      </c>
      <c r="BM4" s="22" t="s">
        <v>162</v>
      </c>
      <c r="BN4" s="22" t="s">
        <v>463</v>
      </c>
      <c r="BO4" s="22" t="s">
        <v>464</v>
      </c>
      <c r="BP4" s="22" t="s">
        <v>169</v>
      </c>
      <c r="BQ4" s="22" t="s">
        <v>465</v>
      </c>
      <c r="BR4" s="22" t="s">
        <v>466</v>
      </c>
      <c r="BS4" s="22" t="s">
        <v>176</v>
      </c>
      <c r="BT4" s="22" t="s">
        <v>467</v>
      </c>
      <c r="BU4" s="22" t="s">
        <v>468</v>
      </c>
      <c r="BV4" s="22" t="s">
        <v>469</v>
      </c>
      <c r="BW4" s="22" t="s">
        <v>470</v>
      </c>
      <c r="BX4" s="22" t="s">
        <v>188</v>
      </c>
      <c r="BY4" s="22" t="s">
        <v>471</v>
      </c>
      <c r="BZ4" s="22" t="s">
        <v>472</v>
      </c>
      <c r="CA4" s="22" t="s">
        <v>197</v>
      </c>
      <c r="CB4" s="22" t="s">
        <v>199</v>
      </c>
      <c r="CC4" s="22" t="s">
        <v>202</v>
      </c>
      <c r="CD4" s="22" t="s">
        <v>473</v>
      </c>
      <c r="CE4" s="22" t="s">
        <v>208</v>
      </c>
      <c r="CF4" s="22" t="s">
        <v>210</v>
      </c>
      <c r="CG4" s="22" t="s">
        <v>474</v>
      </c>
      <c r="CH4" s="22" t="s">
        <v>475</v>
      </c>
      <c r="CI4" s="22" t="s">
        <v>217</v>
      </c>
      <c r="CJ4" s="22" t="s">
        <v>219</v>
      </c>
      <c r="CK4" s="22" t="s">
        <v>476</v>
      </c>
      <c r="CL4" s="22" t="s">
        <v>477</v>
      </c>
      <c r="CM4" s="22" t="s">
        <v>478</v>
      </c>
      <c r="CN4" s="22" t="s">
        <v>479</v>
      </c>
      <c r="CO4" s="22" t="s">
        <v>480</v>
      </c>
      <c r="CP4" s="22" t="s">
        <v>234</v>
      </c>
      <c r="CQ4" s="22" t="s">
        <v>236</v>
      </c>
      <c r="CR4" s="22" t="s">
        <v>481</v>
      </c>
      <c r="CS4" s="22" t="s">
        <v>240</v>
      </c>
      <c r="CT4" s="22" t="s">
        <v>482</v>
      </c>
      <c r="CU4" s="22" t="s">
        <v>483</v>
      </c>
      <c r="CV4" s="22" t="s">
        <v>484</v>
      </c>
      <c r="CW4" s="22" t="s">
        <v>485</v>
      </c>
      <c r="CX4" s="22" t="s">
        <v>486</v>
      </c>
      <c r="CY4" s="22" t="s">
        <v>487</v>
      </c>
      <c r="CZ4" s="22" t="s">
        <v>255</v>
      </c>
      <c r="DA4" s="22" t="s">
        <v>257</v>
      </c>
      <c r="DB4" s="22" t="s">
        <v>260</v>
      </c>
      <c r="DC4" s="22" t="s">
        <v>262</v>
      </c>
      <c r="DD4" s="22" t="s">
        <v>488</v>
      </c>
      <c r="DE4" s="22" t="s">
        <v>266</v>
      </c>
      <c r="DF4" s="22" t="s">
        <v>489</v>
      </c>
      <c r="DG4" s="22" t="s">
        <v>490</v>
      </c>
      <c r="DH4" s="22" t="s">
        <v>491</v>
      </c>
      <c r="DI4" s="22" t="s">
        <v>492</v>
      </c>
      <c r="DJ4" s="22" t="s">
        <v>493</v>
      </c>
      <c r="DK4" s="22" t="s">
        <v>494</v>
      </c>
      <c r="DL4" s="22" t="s">
        <v>284</v>
      </c>
      <c r="DM4" s="22" t="s">
        <v>286</v>
      </c>
      <c r="DN4" s="22" t="s">
        <v>495</v>
      </c>
      <c r="DO4" s="22" t="s">
        <v>291</v>
      </c>
      <c r="DP4" s="22" t="s">
        <v>496</v>
      </c>
      <c r="DQ4" s="22" t="s">
        <v>497</v>
      </c>
      <c r="DR4" s="22" t="s">
        <v>498</v>
      </c>
      <c r="DS4" s="22" t="s">
        <v>499</v>
      </c>
      <c r="DT4" s="22" t="s">
        <v>303</v>
      </c>
      <c r="DU4" s="22" t="s">
        <v>305</v>
      </c>
      <c r="DV4" s="22" t="s">
        <v>307</v>
      </c>
      <c r="DW4" s="22" t="s">
        <v>309</v>
      </c>
      <c r="DX4" s="22" t="s">
        <v>311</v>
      </c>
      <c r="DY4" s="22" t="s">
        <v>313</v>
      </c>
      <c r="DZ4" s="22" t="s">
        <v>316</v>
      </c>
      <c r="EA4" s="22" t="s">
        <v>318</v>
      </c>
      <c r="EB4" s="22" t="s">
        <v>321</v>
      </c>
      <c r="EC4" s="22" t="s">
        <v>500</v>
      </c>
      <c r="ED4" s="22" t="s">
        <v>326</v>
      </c>
      <c r="EE4" s="22" t="s">
        <v>328</v>
      </c>
      <c r="EF4" s="22" t="s">
        <v>331</v>
      </c>
      <c r="EG4" s="22" t="s">
        <v>334</v>
      </c>
      <c r="EH4" s="22" t="s">
        <v>336</v>
      </c>
      <c r="EI4" s="22" t="s">
        <v>338</v>
      </c>
      <c r="EJ4" s="22" t="s">
        <v>501</v>
      </c>
      <c r="EK4" s="22" t="s">
        <v>343</v>
      </c>
      <c r="EL4" s="22" t="s">
        <v>345</v>
      </c>
      <c r="EM4" s="22" t="s">
        <v>502</v>
      </c>
      <c r="EN4" s="22" t="s">
        <v>350</v>
      </c>
      <c r="EO4" s="22" t="s">
        <v>353</v>
      </c>
      <c r="EP4" s="22" t="s">
        <v>355</v>
      </c>
      <c r="EQ4" s="22" t="s">
        <v>357</v>
      </c>
      <c r="ER4" s="22" t="s">
        <v>360</v>
      </c>
      <c r="ES4" s="22" t="s">
        <v>362</v>
      </c>
      <c r="ET4" s="22" t="s">
        <v>503</v>
      </c>
      <c r="EU4" s="22" t="s">
        <v>504</v>
      </c>
      <c r="EV4" s="22" t="s">
        <v>369</v>
      </c>
      <c r="EW4" s="22" t="s">
        <v>505</v>
      </c>
      <c r="EX4" s="22" t="s">
        <v>374</v>
      </c>
      <c r="EY4" s="22" t="s">
        <v>377</v>
      </c>
      <c r="EZ4" s="22" t="s">
        <v>506</v>
      </c>
      <c r="FA4" s="22" t="s">
        <v>382</v>
      </c>
      <c r="FB4" s="22" t="s">
        <v>507</v>
      </c>
      <c r="FC4" s="22" t="s">
        <v>387</v>
      </c>
      <c r="FD4" s="22" t="s">
        <v>508</v>
      </c>
      <c r="FE4" s="22" t="s">
        <v>392</v>
      </c>
      <c r="FF4" s="22" t="s">
        <v>395</v>
      </c>
      <c r="FG4" s="22" t="s">
        <v>397</v>
      </c>
      <c r="FH4" s="22" t="s">
        <v>399</v>
      </c>
      <c r="FI4" s="22" t="s">
        <v>509</v>
      </c>
      <c r="FJ4" s="22" t="s">
        <v>403</v>
      </c>
      <c r="FK4" s="22" t="s">
        <v>406</v>
      </c>
      <c r="FL4" s="22" t="s">
        <v>408</v>
      </c>
      <c r="FM4" s="22" t="s">
        <v>510</v>
      </c>
      <c r="FN4" s="22" t="s">
        <v>412</v>
      </c>
      <c r="FO4" s="22" t="s">
        <v>511</v>
      </c>
      <c r="FP4" s="22" t="s">
        <v>416</v>
      </c>
      <c r="FQ4" s="22" t="s">
        <v>512</v>
      </c>
      <c r="FR4" s="22" t="s">
        <v>420</v>
      </c>
      <c r="FS4" s="22" t="s">
        <v>513</v>
      </c>
      <c r="FT4" s="22" t="s">
        <v>514</v>
      </c>
      <c r="FU4" s="22" t="s">
        <v>515</v>
      </c>
      <c r="FV4" s="22" t="s">
        <v>428</v>
      </c>
      <c r="FW4" s="22" t="s">
        <v>516</v>
      </c>
      <c r="FX4" s="22" t="s">
        <v>517</v>
      </c>
      <c r="FY4" s="22" t="s">
        <v>518</v>
      </c>
      <c r="FZ4" s="22" t="s">
        <v>519</v>
      </c>
      <c r="GA4" s="22" t="s">
        <v>441</v>
      </c>
      <c r="GB4" s="16" t="s">
        <v>520</v>
      </c>
      <c r="GC4" s="16" t="s">
        <v>435</v>
      </c>
      <c r="GD4" s="16" t="s">
        <v>436</v>
      </c>
      <c r="GE4" s="16" t="s">
        <v>437</v>
      </c>
      <c r="GF4" s="16" t="s">
        <v>438</v>
      </c>
      <c r="GG4" s="16" t="s">
        <v>521</v>
      </c>
      <c r="GH4" s="23" t="s">
        <v>522</v>
      </c>
      <c r="GJ4"/>
      <c r="GK4"/>
    </row>
    <row r="5" spans="1:193" ht="12.75" customHeight="1"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</row>
    <row r="6" spans="1:193" ht="12.75" customHeight="1">
      <c r="A6" s="25" t="s">
        <v>716</v>
      </c>
      <c r="B6" s="26"/>
      <c r="C6" s="16" t="s">
        <v>597</v>
      </c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</row>
    <row r="7" spans="1:193" ht="15.75" customHeight="1">
      <c r="A7" s="27" t="s">
        <v>524</v>
      </c>
      <c r="E7" s="108" t="s">
        <v>10</v>
      </c>
      <c r="F7" s="109" t="s">
        <v>22</v>
      </c>
      <c r="G7" s="109" t="s">
        <v>25</v>
      </c>
      <c r="H7" s="109" t="s">
        <v>27</v>
      </c>
      <c r="I7" s="109" t="s">
        <v>29</v>
      </c>
      <c r="J7" s="109" t="s">
        <v>31</v>
      </c>
      <c r="K7" s="109" t="s">
        <v>33</v>
      </c>
      <c r="L7" s="109" t="s">
        <v>36</v>
      </c>
      <c r="M7" s="109" t="s">
        <v>38</v>
      </c>
      <c r="N7" s="109" t="s">
        <v>41</v>
      </c>
      <c r="O7" s="109" t="s">
        <v>43</v>
      </c>
      <c r="P7" s="109" t="s">
        <v>45</v>
      </c>
      <c r="Q7" s="109" t="s">
        <v>47</v>
      </c>
      <c r="R7" s="109" t="s">
        <v>49</v>
      </c>
      <c r="S7" s="109" t="s">
        <v>51</v>
      </c>
      <c r="T7" s="109" t="s">
        <v>53</v>
      </c>
      <c r="U7" s="109" t="s">
        <v>56</v>
      </c>
      <c r="V7" s="109" t="s">
        <v>59</v>
      </c>
      <c r="W7" s="109" t="s">
        <v>61</v>
      </c>
      <c r="X7" s="109" t="s">
        <v>63</v>
      </c>
      <c r="Y7" s="109" t="s">
        <v>65</v>
      </c>
      <c r="Z7" s="109" t="s">
        <v>67</v>
      </c>
      <c r="AA7" s="109" t="s">
        <v>70</v>
      </c>
      <c r="AB7" s="109" t="s">
        <v>72</v>
      </c>
      <c r="AC7" s="109" t="s">
        <v>75</v>
      </c>
      <c r="AD7" s="109" t="s">
        <v>77</v>
      </c>
      <c r="AE7" s="109" t="s">
        <v>80</v>
      </c>
      <c r="AF7" s="109" t="s">
        <v>82</v>
      </c>
      <c r="AG7" s="109" t="s">
        <v>85</v>
      </c>
      <c r="AH7" s="109" t="s">
        <v>87</v>
      </c>
      <c r="AI7" s="109" t="s">
        <v>90</v>
      </c>
      <c r="AJ7" s="109" t="s">
        <v>93</v>
      </c>
      <c r="AK7" s="109" t="s">
        <v>95</v>
      </c>
      <c r="AL7" s="109" t="s">
        <v>97</v>
      </c>
      <c r="AM7" s="109" t="s">
        <v>100</v>
      </c>
      <c r="AN7" s="109" t="s">
        <v>102</v>
      </c>
      <c r="AO7" s="109" t="s">
        <v>105</v>
      </c>
      <c r="AP7" s="109" t="s">
        <v>108</v>
      </c>
      <c r="AQ7" s="109" t="s">
        <v>111</v>
      </c>
      <c r="AR7" s="109" t="s">
        <v>114</v>
      </c>
      <c r="AS7" s="109" t="s">
        <v>117</v>
      </c>
      <c r="AT7" s="109" t="s">
        <v>120</v>
      </c>
      <c r="AU7" s="109" t="s">
        <v>123</v>
      </c>
      <c r="AV7" s="109" t="s">
        <v>126</v>
      </c>
      <c r="AW7" s="109" t="s">
        <v>128</v>
      </c>
      <c r="AX7" s="109" t="s">
        <v>130</v>
      </c>
      <c r="AY7" s="109" t="s">
        <v>132</v>
      </c>
      <c r="AZ7" s="109" t="s">
        <v>134</v>
      </c>
      <c r="BA7" s="109" t="s">
        <v>137</v>
      </c>
      <c r="BB7" s="109" t="s">
        <v>139</v>
      </c>
      <c r="BC7" s="109" t="s">
        <v>141</v>
      </c>
      <c r="BD7" s="109" t="s">
        <v>143</v>
      </c>
      <c r="BE7" s="109" t="s">
        <v>145</v>
      </c>
      <c r="BF7" s="109" t="s">
        <v>147</v>
      </c>
      <c r="BG7" s="109" t="s">
        <v>149</v>
      </c>
      <c r="BH7" s="109" t="s">
        <v>151</v>
      </c>
      <c r="BI7" s="109" t="s">
        <v>153</v>
      </c>
      <c r="BJ7" s="109" t="s">
        <v>155</v>
      </c>
      <c r="BK7" s="109" t="s">
        <v>157</v>
      </c>
      <c r="BL7" s="109" t="s">
        <v>159</v>
      </c>
      <c r="BM7" s="109" t="s">
        <v>161</v>
      </c>
      <c r="BN7" s="109" t="s">
        <v>163</v>
      </c>
      <c r="BO7" s="109" t="s">
        <v>165</v>
      </c>
      <c r="BP7" s="109" t="s">
        <v>168</v>
      </c>
      <c r="BQ7" s="109" t="s">
        <v>170</v>
      </c>
      <c r="BR7" s="109" t="s">
        <v>172</v>
      </c>
      <c r="BS7" s="109" t="s">
        <v>175</v>
      </c>
      <c r="BT7" s="109" t="s">
        <v>177</v>
      </c>
      <c r="BU7" s="110" t="s">
        <v>179</v>
      </c>
      <c r="BV7" s="109" t="s">
        <v>182</v>
      </c>
      <c r="BW7" s="109" t="s">
        <v>185</v>
      </c>
      <c r="BX7" s="109" t="s">
        <v>187</v>
      </c>
      <c r="BY7" s="109" t="s">
        <v>190</v>
      </c>
      <c r="BZ7" s="109" t="s">
        <v>193</v>
      </c>
      <c r="CA7" s="109" t="s">
        <v>196</v>
      </c>
      <c r="CB7" s="109" t="s">
        <v>198</v>
      </c>
      <c r="CC7" s="109" t="s">
        <v>201</v>
      </c>
      <c r="CD7" s="109" t="s">
        <v>204</v>
      </c>
      <c r="CE7" s="109" t="s">
        <v>207</v>
      </c>
      <c r="CF7" s="109" t="s">
        <v>209</v>
      </c>
      <c r="CG7" s="109" t="s">
        <v>212</v>
      </c>
      <c r="CH7" s="109" t="s">
        <v>214</v>
      </c>
      <c r="CI7" s="109" t="s">
        <v>216</v>
      </c>
      <c r="CJ7" s="109" t="s">
        <v>218</v>
      </c>
      <c r="CK7" s="109" t="s">
        <v>220</v>
      </c>
      <c r="CL7" s="109" t="s">
        <v>223</v>
      </c>
      <c r="CM7" s="109" t="s">
        <v>226</v>
      </c>
      <c r="CN7" s="109" t="s">
        <v>228</v>
      </c>
      <c r="CO7" s="109" t="s">
        <v>230</v>
      </c>
      <c r="CP7" s="109" t="s">
        <v>233</v>
      </c>
      <c r="CQ7" s="109" t="s">
        <v>235</v>
      </c>
      <c r="CR7" s="109" t="s">
        <v>641</v>
      </c>
      <c r="CS7" s="109" t="s">
        <v>239</v>
      </c>
      <c r="CT7" s="109" t="s">
        <v>241</v>
      </c>
      <c r="CU7" s="109" t="s">
        <v>243</v>
      </c>
      <c r="CV7" s="109" t="s">
        <v>245</v>
      </c>
      <c r="CW7" s="109" t="s">
        <v>247</v>
      </c>
      <c r="CX7" s="109" t="s">
        <v>249</v>
      </c>
      <c r="CY7" s="109" t="s">
        <v>252</v>
      </c>
      <c r="CZ7" s="109" t="s">
        <v>254</v>
      </c>
      <c r="DA7" s="109" t="s">
        <v>256</v>
      </c>
      <c r="DB7" s="109" t="s">
        <v>259</v>
      </c>
      <c r="DC7" s="109" t="s">
        <v>261</v>
      </c>
      <c r="DD7" s="109" t="s">
        <v>263</v>
      </c>
      <c r="DE7" s="109" t="s">
        <v>265</v>
      </c>
      <c r="DF7" s="109" t="s">
        <v>268</v>
      </c>
      <c r="DG7" s="109" t="s">
        <v>270</v>
      </c>
      <c r="DH7" s="109" t="s">
        <v>272</v>
      </c>
      <c r="DI7" s="109" t="s">
        <v>275</v>
      </c>
      <c r="DJ7" s="109" t="s">
        <v>278</v>
      </c>
      <c r="DK7" s="109" t="s">
        <v>281</v>
      </c>
      <c r="DL7" s="109" t="s">
        <v>283</v>
      </c>
      <c r="DM7" s="109" t="s">
        <v>285</v>
      </c>
      <c r="DN7" s="109" t="s">
        <v>288</v>
      </c>
      <c r="DO7" s="109" t="s">
        <v>290</v>
      </c>
      <c r="DP7" s="109" t="s">
        <v>293</v>
      </c>
      <c r="DQ7" s="109" t="s">
        <v>295</v>
      </c>
      <c r="DR7" s="109" t="s">
        <v>297</v>
      </c>
      <c r="DS7" s="109" t="s">
        <v>299</v>
      </c>
      <c r="DT7" s="109" t="s">
        <v>302</v>
      </c>
      <c r="DU7" s="109" t="s">
        <v>304</v>
      </c>
      <c r="DV7" s="109" t="s">
        <v>306</v>
      </c>
      <c r="DW7" s="109" t="s">
        <v>308</v>
      </c>
      <c r="DX7" s="109" t="s">
        <v>310</v>
      </c>
      <c r="DY7" s="109" t="s">
        <v>312</v>
      </c>
      <c r="DZ7" s="109" t="s">
        <v>315</v>
      </c>
      <c r="EA7" s="109" t="s">
        <v>317</v>
      </c>
      <c r="EB7" s="109" t="s">
        <v>320</v>
      </c>
      <c r="EC7" s="109" t="s">
        <v>322</v>
      </c>
      <c r="ED7" s="109" t="s">
        <v>325</v>
      </c>
      <c r="EE7" s="109" t="s">
        <v>327</v>
      </c>
      <c r="EF7" s="109" t="s">
        <v>330</v>
      </c>
      <c r="EG7" s="109" t="s">
        <v>333</v>
      </c>
      <c r="EH7" s="109" t="s">
        <v>335</v>
      </c>
      <c r="EI7" s="109" t="s">
        <v>337</v>
      </c>
      <c r="EJ7" s="109" t="s">
        <v>339</v>
      </c>
      <c r="EK7" s="109" t="s">
        <v>342</v>
      </c>
      <c r="EL7" s="109" t="s">
        <v>344</v>
      </c>
      <c r="EM7" s="109" t="s">
        <v>347</v>
      </c>
      <c r="EN7" s="109" t="s">
        <v>349</v>
      </c>
      <c r="EO7" s="109" t="s">
        <v>352</v>
      </c>
      <c r="EP7" s="109" t="s">
        <v>354</v>
      </c>
      <c r="EQ7" s="109" t="s">
        <v>356</v>
      </c>
      <c r="ER7" s="109" t="s">
        <v>359</v>
      </c>
      <c r="ES7" s="109" t="s">
        <v>361</v>
      </c>
      <c r="ET7" s="109" t="s">
        <v>363</v>
      </c>
      <c r="EU7" s="109" t="s">
        <v>366</v>
      </c>
      <c r="EV7" s="109" t="s">
        <v>368</v>
      </c>
      <c r="EW7" s="109" t="s">
        <v>370</v>
      </c>
      <c r="EX7" s="109" t="s">
        <v>373</v>
      </c>
      <c r="EY7" s="109" t="s">
        <v>376</v>
      </c>
      <c r="EZ7" s="109" t="s">
        <v>378</v>
      </c>
      <c r="FA7" s="109" t="s">
        <v>381</v>
      </c>
      <c r="FB7" s="109" t="s">
        <v>383</v>
      </c>
      <c r="FC7" s="109" t="s">
        <v>386</v>
      </c>
      <c r="FD7" s="109" t="s">
        <v>389</v>
      </c>
      <c r="FE7" s="109" t="s">
        <v>391</v>
      </c>
      <c r="FF7" s="109" t="s">
        <v>394</v>
      </c>
      <c r="FG7" s="109" t="s">
        <v>396</v>
      </c>
      <c r="FH7" s="109" t="s">
        <v>398</v>
      </c>
      <c r="FI7" s="109" t="s">
        <v>400</v>
      </c>
      <c r="FJ7" s="109" t="s">
        <v>402</v>
      </c>
      <c r="FK7" s="109" t="s">
        <v>405</v>
      </c>
      <c r="FL7" s="109" t="s">
        <v>407</v>
      </c>
      <c r="FM7" s="109" t="s">
        <v>409</v>
      </c>
      <c r="FN7" s="109" t="s">
        <v>411</v>
      </c>
      <c r="FO7" s="109" t="s">
        <v>413</v>
      </c>
      <c r="FP7" s="109" t="s">
        <v>415</v>
      </c>
      <c r="FQ7" s="109" t="s">
        <v>417</v>
      </c>
      <c r="FR7" s="109" t="s">
        <v>419</v>
      </c>
      <c r="FS7" s="109" t="s">
        <v>421</v>
      </c>
      <c r="FT7" s="109" t="s">
        <v>423</v>
      </c>
      <c r="FU7" s="109" t="s">
        <v>425</v>
      </c>
      <c r="FV7" s="109" t="s">
        <v>427</v>
      </c>
      <c r="FW7" s="109" t="s">
        <v>642</v>
      </c>
      <c r="FX7" s="109" t="s">
        <v>643</v>
      </c>
      <c r="FY7" s="109" t="s">
        <v>644</v>
      </c>
      <c r="FZ7" s="109" t="s">
        <v>645</v>
      </c>
      <c r="GA7" s="109" t="s">
        <v>646</v>
      </c>
      <c r="GB7" s="4"/>
      <c r="GC7" s="4"/>
    </row>
    <row r="8" spans="1:193" ht="25.5" customHeight="1">
      <c r="B8" t="s">
        <v>525</v>
      </c>
      <c r="C8" s="16">
        <v>1</v>
      </c>
      <c r="E8" s="29">
        <f>VLOOKUP(E7,[1]TOAD_Download!$B$1:$D$65536,3,0)</f>
        <v>1896810.74</v>
      </c>
      <c r="F8" s="29">
        <f>VLOOKUP(F7,[1]TOAD_Download!$B$1:$D$65536,3,0)</f>
        <v>9871041.6999999993</v>
      </c>
      <c r="G8" s="29">
        <f>VLOOKUP(G7,[1]TOAD_Download!$B$1:$D$65536,3,0)</f>
        <v>2409422.19</v>
      </c>
      <c r="H8" s="29">
        <f>VLOOKUP(H7,[1]TOAD_Download!$B$1:$D$65536,3,0)</f>
        <v>7227047.4100000001</v>
      </c>
      <c r="I8" s="29">
        <f>VLOOKUP(I7,[1]TOAD_Download!$B$1:$D$65536,3,0)</f>
        <v>604773.23</v>
      </c>
      <c r="J8" s="29">
        <f>VLOOKUP(J7,[1]TOAD_Download!$B$1:$D$65536,3,0)</f>
        <v>310258.46000000002</v>
      </c>
      <c r="K8" s="29">
        <f>VLOOKUP(K7,[1]TOAD_Download!$B$1:$D$65536,3,0)</f>
        <v>2957427.84</v>
      </c>
      <c r="L8" s="29">
        <f>VLOOKUP(L7,[1]TOAD_Download!$B$1:$D$65536,3,0)</f>
        <v>571849.55000000005</v>
      </c>
      <c r="M8" s="29">
        <f>VLOOKUP(M7,[1]TOAD_Download!$B$1:$D$65536,3,0)</f>
        <v>131867.76999999999</v>
      </c>
      <c r="N8" s="29">
        <f>VLOOKUP(N7,[1]TOAD_Download!$B$1:$D$65536,3,0)</f>
        <v>821127.39</v>
      </c>
      <c r="O8" s="29">
        <f>VLOOKUP(O7,[1]TOAD_Download!$B$1:$D$65536,3,0)</f>
        <v>835929.32</v>
      </c>
      <c r="P8" s="29">
        <f>VLOOKUP(P7,[1]TOAD_Download!$B$1:$D$65536,3,0)</f>
        <v>25930104</v>
      </c>
      <c r="Q8" s="29">
        <f>VLOOKUP(Q7,[1]TOAD_Download!$B$1:$D$65536,3,0)</f>
        <v>6033115.0800000001</v>
      </c>
      <c r="R8" s="29">
        <f>VLOOKUP(R7,[1]TOAD_Download!$B$1:$D$65536,3,0)</f>
        <v>96849.04</v>
      </c>
      <c r="S8" s="29">
        <f>VLOOKUP(S7,[1]TOAD_Download!$B$1:$D$65536,3,0)</f>
        <v>12136018.35</v>
      </c>
      <c r="T8" s="29">
        <f>VLOOKUP(T7,[1]TOAD_Download!$B$1:$D$65536,3,0)</f>
        <v>276504.56</v>
      </c>
      <c r="U8" s="29">
        <f>VLOOKUP(U7,[1]TOAD_Download!$B$1:$D$65536,3,0)</f>
        <v>931178.59</v>
      </c>
      <c r="V8" s="29">
        <f>VLOOKUP(V7,[1]TOAD_Download!$B$1:$D$65536,3,0)</f>
        <v>105536.92</v>
      </c>
      <c r="W8" s="29">
        <f>VLOOKUP(W7,[1]TOAD_Download!$B$1:$D$65536,3,0)</f>
        <v>38874.449999999997</v>
      </c>
      <c r="X8" s="29">
        <f>VLOOKUP(X7,[1]TOAD_Download!$B$1:$D$65536,3,0)</f>
        <v>95999.01</v>
      </c>
      <c r="Y8" s="29">
        <f>VLOOKUP(Y7,[1]TOAD_Download!$B$1:$D$65536,3,0)</f>
        <v>24430.91</v>
      </c>
      <c r="Z8" s="29">
        <f>VLOOKUP(Z7,[1]TOAD_Download!$B$1:$D$65536,3,0)</f>
        <v>43664.57</v>
      </c>
      <c r="AA8" s="29">
        <f>VLOOKUP(AA7,[1]TOAD_Download!$B$1:$D$65536,3,0)</f>
        <v>113762.31</v>
      </c>
      <c r="AB8" s="29">
        <f>VLOOKUP(AB7,[1]TOAD_Download!$B$1:$D$65536,3,0)</f>
        <v>102718.97</v>
      </c>
      <c r="AC8" s="29">
        <f>VLOOKUP(AC7,[1]TOAD_Download!$B$1:$D$65536,3,0)</f>
        <v>9958336.2699999996</v>
      </c>
      <c r="AD8" s="29">
        <f>VLOOKUP(AD7,[1]TOAD_Download!$B$1:$D$65536,3,0)</f>
        <v>16123216</v>
      </c>
      <c r="AE8" s="29">
        <f>VLOOKUP(AE7,[1]TOAD_Download!$B$1:$D$65536,3,0)</f>
        <v>351949.32</v>
      </c>
      <c r="AF8" s="29">
        <f>VLOOKUP(AF7,[1]TOAD_Download!$B$1:$D$65536,3,0)</f>
        <v>257870.98</v>
      </c>
      <c r="AG8" s="29">
        <f>VLOOKUP(AG7,[1]TOAD_Download!$B$1:$D$65536,3,0)</f>
        <v>150698.66</v>
      </c>
      <c r="AH8" s="29">
        <f>VLOOKUP(AH7,[1]TOAD_Download!$B$1:$D$65536,3,0)</f>
        <v>86199.55</v>
      </c>
      <c r="AI8" s="29">
        <f>VLOOKUP(AI7,[1]TOAD_Download!$B$1:$D$65536,3,0)</f>
        <v>731063.75</v>
      </c>
      <c r="AJ8" s="29">
        <f>VLOOKUP(AJ7,[1]TOAD_Download!$B$1:$D$65536,3,0)</f>
        <v>240291.11</v>
      </c>
      <c r="AK8" s="29">
        <f>VLOOKUP(AK7,[1]TOAD_Download!$B$1:$D$65536,3,0)</f>
        <v>102509.43</v>
      </c>
      <c r="AL8" s="29">
        <f>VLOOKUP(AL7,[1]TOAD_Download!$B$1:$D$65536,3,0)</f>
        <v>77758.86</v>
      </c>
      <c r="AM8" s="29">
        <f>VLOOKUP(AM7,[1]TOAD_Download!$B$1:$D$65536,3,0)</f>
        <v>137364.9</v>
      </c>
      <c r="AN8" s="29">
        <f>VLOOKUP(AN7,[1]TOAD_Download!$B$1:$D$65536,3,0)</f>
        <v>200839.69</v>
      </c>
      <c r="AO8" s="29">
        <f>VLOOKUP(AO7,[1]TOAD_Download!$B$1:$D$65536,3,0)</f>
        <v>134392.46</v>
      </c>
      <c r="AP8" s="29">
        <f>VLOOKUP(AP7,[1]TOAD_Download!$B$1:$D$65536,3,0)</f>
        <v>171608.41</v>
      </c>
      <c r="AQ8" s="29">
        <f>VLOOKUP(AQ7,[1]TOAD_Download!$B$1:$D$65536,3,0)</f>
        <v>1598874.39</v>
      </c>
      <c r="AR8" s="29">
        <f>VLOOKUP(AR7,[1]TOAD_Download!$B$1:$D$65536,3,0)</f>
        <v>29506650.960000001</v>
      </c>
      <c r="AS8" s="29">
        <f>VLOOKUP(AS7,[1]TOAD_Download!$B$1:$D$65536,3,0)</f>
        <v>208252.87</v>
      </c>
      <c r="AT8" s="29">
        <f>VLOOKUP(AT7,[1]TOAD_Download!$B$1:$D$65536,3,0)</f>
        <v>22558825.98</v>
      </c>
      <c r="AU8" s="29">
        <f>VLOOKUP(AU7,[1]TOAD_Download!$B$1:$D$65536,3,0)</f>
        <v>2113015.4</v>
      </c>
      <c r="AV8" s="29">
        <f>VLOOKUP(AV7,[1]TOAD_Download!$B$1:$D$65536,3,0)</f>
        <v>926561.91</v>
      </c>
      <c r="AW8" s="29">
        <f>VLOOKUP(AW7,[1]TOAD_Download!$B$1:$D$65536,3,0)</f>
        <v>116532.15</v>
      </c>
      <c r="AX8" s="29">
        <f>VLOOKUP(AX7,[1]TOAD_Download!$B$1:$D$65536,3,0)</f>
        <v>266431.33</v>
      </c>
      <c r="AY8" s="29">
        <f>VLOOKUP(AY7,[1]TOAD_Download!$B$1:$D$65536,3,0)</f>
        <v>106005.06</v>
      </c>
      <c r="AZ8" s="29">
        <f>VLOOKUP(AZ7,[1]TOAD_Download!$B$1:$D$65536,3,0)</f>
        <v>89792.08</v>
      </c>
      <c r="BA8" s="29">
        <f>VLOOKUP(BA7,[1]TOAD_Download!$B$1:$D$65536,3,0)</f>
        <v>376207.7</v>
      </c>
      <c r="BB8" s="29">
        <f>VLOOKUP(BB7,[1]TOAD_Download!$B$1:$D$65536,3,0)</f>
        <v>3131882.05</v>
      </c>
      <c r="BC8" s="29">
        <f>VLOOKUP(BC7,[1]TOAD_Download!$B$1:$D$65536,3,0)</f>
        <v>3974535.91</v>
      </c>
      <c r="BD8" s="29">
        <f>VLOOKUP(BD7,[1]TOAD_Download!$B$1:$D$65536,3,0)</f>
        <v>4481010.55</v>
      </c>
      <c r="BE8" s="29">
        <f>VLOOKUP(BE7,[1]TOAD_Download!$B$1:$D$65536,3,0)</f>
        <v>5130762.25</v>
      </c>
      <c r="BF8" s="29">
        <f>VLOOKUP(BF7,[1]TOAD_Download!$B$1:$D$65536,3,0)</f>
        <v>198022.09</v>
      </c>
      <c r="BG8" s="29">
        <f>VLOOKUP(BG7,[1]TOAD_Download!$B$1:$D$65536,3,0)</f>
        <v>624111.51</v>
      </c>
      <c r="BH8" s="29">
        <f>VLOOKUP(BH7,[1]TOAD_Download!$B$1:$D$65536,3,0)</f>
        <v>8043078.9800000004</v>
      </c>
      <c r="BI8" s="29">
        <f>VLOOKUP(BI7,[1]TOAD_Download!$B$1:$D$65536,3,0)</f>
        <v>564049.80000000005</v>
      </c>
      <c r="BJ8" s="29">
        <f>VLOOKUP(BJ7,[1]TOAD_Download!$B$1:$D$65536,3,0)</f>
        <v>370636.07</v>
      </c>
      <c r="BK8" s="29">
        <f>VLOOKUP(BK7,[1]TOAD_Download!$B$1:$D$65536,3,0)</f>
        <v>377737.02</v>
      </c>
      <c r="BL8" s="29">
        <f>VLOOKUP(BL7,[1]TOAD_Download!$B$1:$D$65536,3,0)</f>
        <v>2313998.6800000002</v>
      </c>
      <c r="BM8" s="29">
        <f>VLOOKUP(BM7,[1]TOAD_Download!$B$1:$D$65536,3,0)</f>
        <v>4588037.5999999996</v>
      </c>
      <c r="BN8" s="29">
        <f>VLOOKUP(BN7,[1]TOAD_Download!$B$1:$D$65536,3,0)</f>
        <v>143099.07999999999</v>
      </c>
      <c r="BO8" s="29">
        <f>VLOOKUP(BO7,[1]TOAD_Download!$B$1:$D$65536,3,0)</f>
        <v>328467.71000000002</v>
      </c>
      <c r="BP8" s="29">
        <f>VLOOKUP(BP7,[1]TOAD_Download!$B$1:$D$65536,3,0)</f>
        <v>682744.94</v>
      </c>
      <c r="BQ8" s="29">
        <f>VLOOKUP(BQ7,[1]TOAD_Download!$B$1:$D$65536,3,0)</f>
        <v>585000.23</v>
      </c>
      <c r="BR8" s="29">
        <f>VLOOKUP(BR7,[1]TOAD_Download!$B$1:$D$65536,3,0)</f>
        <v>185904.47</v>
      </c>
      <c r="BS8" s="29">
        <f>VLOOKUP(BS7,[1]TOAD_Download!$B$1:$D$65536,3,0)</f>
        <v>1737670.52</v>
      </c>
      <c r="BT8" s="29">
        <f>VLOOKUP(BT7,[1]TOAD_Download!$B$1:$D$65536,3,0)</f>
        <v>1571176.23</v>
      </c>
      <c r="BU8" s="29">
        <f>VLOOKUP(BU7,[1]TOAD_Download!$B$1:$D$65536,3,0)</f>
        <v>288067.86</v>
      </c>
      <c r="BV8" s="29">
        <f>VLOOKUP(BV7,[1]TOAD_Download!$B$1:$D$65536,3,0)</f>
        <v>264882.32</v>
      </c>
      <c r="BW8" s="29">
        <f>VLOOKUP(BW7,[1]TOAD_Download!$B$1:$D$65536,3,0)</f>
        <v>130497.44</v>
      </c>
      <c r="BX8" s="29">
        <f>VLOOKUP(BX7,[1]TOAD_Download!$B$1:$D$65536,3,0)</f>
        <v>601265.57999999996</v>
      </c>
      <c r="BY8" s="29">
        <f>VLOOKUP(BY7,[1]TOAD_Download!$B$1:$D$65536,3,0)</f>
        <v>341062.93</v>
      </c>
      <c r="BZ8" s="29">
        <f>VLOOKUP(BZ7,[1]TOAD_Download!$B$1:$D$65536,3,0)</f>
        <v>4780.2</v>
      </c>
      <c r="CA8" s="29">
        <f>VLOOKUP(CA7,[1]TOAD_Download!$B$1:$D$65536,3,0)</f>
        <v>239473.1</v>
      </c>
      <c r="CB8" s="29">
        <f>VLOOKUP(CB7,[1]TOAD_Download!$B$1:$D$65536,3,0)</f>
        <v>17598.5</v>
      </c>
      <c r="CC8" s="29">
        <f>VLOOKUP(CC7,[1]TOAD_Download!$B$1:$D$65536,3,0)</f>
        <v>11306.63</v>
      </c>
      <c r="CD8" s="29">
        <f>VLOOKUP(CD7,[1]TOAD_Download!$B$1:$D$65536,3,0)</f>
        <v>23454387.469999999</v>
      </c>
      <c r="CE8" s="29">
        <f>VLOOKUP(CE7,[1]TOAD_Download!$B$1:$D$65536,3,0)</f>
        <v>95972.5</v>
      </c>
      <c r="CF8" s="29">
        <f>VLOOKUP(CF7,[1]TOAD_Download!$B$1:$D$65536,3,0)</f>
        <v>48122.8</v>
      </c>
      <c r="CG8" s="29">
        <f>VLOOKUP(CG7,[1]TOAD_Download!$B$1:$D$65536,3,0)</f>
        <v>92987.5</v>
      </c>
      <c r="CH8" s="29">
        <f>VLOOKUP(CH7,[1]TOAD_Download!$B$1:$D$65536,3,0)</f>
        <v>149622.87</v>
      </c>
      <c r="CI8" s="29">
        <f>VLOOKUP(CI7,[1]TOAD_Download!$B$1:$D$65536,3,0)</f>
        <v>70986.17</v>
      </c>
      <c r="CJ8" s="29">
        <f>VLOOKUP(CJ7,[1]TOAD_Download!$B$1:$D$65536,3,0)</f>
        <v>36214.870000000003</v>
      </c>
      <c r="CK8" s="29">
        <f>VLOOKUP(CK7,[1]TOAD_Download!$B$1:$D$65536,3,0)</f>
        <v>149178.82</v>
      </c>
      <c r="CL8" s="29">
        <f>VLOOKUP(CL7,[1]TOAD_Download!$B$1:$D$65536,3,0)</f>
        <v>331216.92</v>
      </c>
      <c r="CM8" s="29">
        <f>VLOOKUP(CM7,[1]TOAD_Download!$B$1:$D$65536,3,0)</f>
        <v>1653486.55</v>
      </c>
      <c r="CN8" s="29">
        <f>VLOOKUP(CN7,[1]TOAD_Download!$B$1:$D$65536,3,0)</f>
        <v>523273.29</v>
      </c>
      <c r="CO8" s="29">
        <f>VLOOKUP(CO7,[1]TOAD_Download!$B$1:$D$65536,3,0)</f>
        <v>474849.35</v>
      </c>
      <c r="CP8" s="29">
        <f>VLOOKUP(CP7,[1]TOAD_Download!$B$1:$D$65536,3,0)</f>
        <v>10186988.5</v>
      </c>
      <c r="CQ8" s="29">
        <f>VLOOKUP(CQ7,[1]TOAD_Download!$B$1:$D$65536,3,0)</f>
        <v>5443253.6900000004</v>
      </c>
      <c r="CR8" s="29">
        <f>VLOOKUP(CR7,[1]TOAD_Download!$B$1:$D$65536,3,0)</f>
        <v>415599.62</v>
      </c>
      <c r="CS8" s="29">
        <f>VLOOKUP(CS7,[1]TOAD_Download!$B$1:$D$65536,3,0)</f>
        <v>260090.39</v>
      </c>
      <c r="CT8" s="29">
        <f>VLOOKUP(CT7,[1]TOAD_Download!$B$1:$D$65536,3,0)</f>
        <v>158911.19</v>
      </c>
      <c r="CU8" s="29">
        <f>VLOOKUP(CU7,[1]TOAD_Download!$B$1:$D$65536,3,0)</f>
        <v>187878.71</v>
      </c>
      <c r="CV8" s="29">
        <f>VLOOKUP(CV7,[1]TOAD_Download!$B$1:$D$65536,3,0)</f>
        <v>57390.48</v>
      </c>
      <c r="CW8" s="29">
        <f>VLOOKUP(CW7,[1]TOAD_Download!$B$1:$D$65536,3,0)</f>
        <v>70818.429999999993</v>
      </c>
      <c r="CX8" s="29">
        <f>VLOOKUP(CX7,[1]TOAD_Download!$B$1:$D$65536,3,0)</f>
        <v>56438.85</v>
      </c>
      <c r="CY8" s="29">
        <f>VLOOKUP(CY7,[1]TOAD_Download!$B$1:$D$65536,3,0)</f>
        <v>108886.73</v>
      </c>
      <c r="CZ8" s="29">
        <f>VLOOKUP(CZ7,[1]TOAD_Download!$B$1:$D$65536,3,0)</f>
        <v>164338.10999999999</v>
      </c>
      <c r="DA8" s="29">
        <f>VLOOKUP(DA7,[1]TOAD_Download!$B$1:$D$65536,3,0)</f>
        <v>49388.04</v>
      </c>
      <c r="DB8" s="29">
        <f>VLOOKUP(DB7,[1]TOAD_Download!$B$1:$D$65536,3,0)</f>
        <v>410422.33</v>
      </c>
      <c r="DC8" s="29">
        <f>VLOOKUP(DC7,[1]TOAD_Download!$B$1:$D$65536,3,0)</f>
        <v>114903.3</v>
      </c>
      <c r="DD8" s="29">
        <f>VLOOKUP(DD7,[1]TOAD_Download!$B$1:$D$65536,3,0)</f>
        <v>124898.43</v>
      </c>
      <c r="DE8" s="29">
        <f>VLOOKUP(DE7,[1]TOAD_Download!$B$1:$D$65536,3,0)</f>
        <v>173720.13</v>
      </c>
      <c r="DF8" s="29">
        <f>VLOOKUP(DF7,[1]TOAD_Download!$B$1:$D$65536,3,0)</f>
        <v>26332.44</v>
      </c>
      <c r="DG8" s="29">
        <f>VLOOKUP(DG7,[1]TOAD_Download!$B$1:$D$65536,3,0)</f>
        <v>102504.6</v>
      </c>
      <c r="DH8" s="29">
        <f>VLOOKUP(DH7,[1]TOAD_Download!$B$1:$D$65536,3,0)</f>
        <v>7667315.7599999998</v>
      </c>
      <c r="DI8" s="29">
        <f>VLOOKUP(DI7,[1]TOAD_Download!$B$1:$D$65536,3,0)</f>
        <v>10162.530000000001</v>
      </c>
      <c r="DJ8" s="29">
        <f>VLOOKUP(DJ7,[1]TOAD_Download!$B$1:$D$65536,3,0)</f>
        <v>605048.66</v>
      </c>
      <c r="DK8" s="29">
        <f>VLOOKUP(DK7,[1]TOAD_Download!$B$1:$D$65536,3,0)</f>
        <v>998284.77</v>
      </c>
      <c r="DL8" s="29">
        <f>VLOOKUP(DL7,[1]TOAD_Download!$B$1:$D$65536,3,0)</f>
        <v>266197.63</v>
      </c>
      <c r="DM8" s="29">
        <f>VLOOKUP(DM7,[1]TOAD_Download!$B$1:$D$65536,3,0)</f>
        <v>95863.93</v>
      </c>
      <c r="DN8" s="29">
        <f>VLOOKUP(DN7,[1]TOAD_Download!$B$1:$D$65536,3,0)</f>
        <v>1893002.14</v>
      </c>
      <c r="DO8" s="29">
        <f>VLOOKUP(DO7,[1]TOAD_Download!$B$1:$D$65536,3,0)</f>
        <v>201003.29</v>
      </c>
      <c r="DP8" s="29">
        <f>VLOOKUP(DP7,[1]TOAD_Download!$B$1:$D$65536,3,0)</f>
        <v>501534.65</v>
      </c>
      <c r="DQ8" s="29">
        <f>VLOOKUP(DQ7,[1]TOAD_Download!$B$1:$D$65536,3,0)</f>
        <v>817054.63</v>
      </c>
      <c r="DR8" s="29">
        <f>VLOOKUP(DR7,[1]TOAD_Download!$B$1:$D$65536,3,0)</f>
        <v>108414.01</v>
      </c>
      <c r="DS8" s="29">
        <f>VLOOKUP(DS7,[1]TOAD_Download!$B$1:$D$65536,3,0)</f>
        <v>0</v>
      </c>
      <c r="DT8" s="29">
        <f>VLOOKUP(DT7,[1]TOAD_Download!$B$1:$D$65536,3,0)</f>
        <v>182521.56</v>
      </c>
      <c r="DU8" s="29">
        <f>VLOOKUP(DU7,[1]TOAD_Download!$B$1:$D$65536,3,0)</f>
        <v>151446.06</v>
      </c>
      <c r="DV8" s="29">
        <f>VLOOKUP(DV7,[1]TOAD_Download!$B$1:$D$65536,3,0)</f>
        <v>61230.18</v>
      </c>
      <c r="DW8" s="29">
        <f>VLOOKUP(DW7,[1]TOAD_Download!$B$1:$D$65536,3,0)</f>
        <v>88559.57</v>
      </c>
      <c r="DX8" s="29">
        <f>VLOOKUP(DX7,[1]TOAD_Download!$B$1:$D$65536,3,0)</f>
        <v>59221.36</v>
      </c>
      <c r="DY8" s="29">
        <f>VLOOKUP(DY7,[1]TOAD_Download!$B$1:$D$65536,3,0)</f>
        <v>36408.25</v>
      </c>
      <c r="DZ8" s="29">
        <f>VLOOKUP(DZ7,[1]TOAD_Download!$B$1:$D$65536,3,0)</f>
        <v>31966.29</v>
      </c>
      <c r="EA8" s="29">
        <f>VLOOKUP(EA7,[1]TOAD_Download!$B$1:$D$65536,3,0)</f>
        <v>203308.76</v>
      </c>
      <c r="EB8" s="29">
        <f>VLOOKUP(EB7,[1]TOAD_Download!$B$1:$D$65536,3,0)</f>
        <v>673917.76</v>
      </c>
      <c r="EC8" s="29">
        <f>VLOOKUP(EC7,[1]TOAD_Download!$B$1:$D$65536,3,0)</f>
        <v>197692</v>
      </c>
      <c r="ED8" s="29">
        <f>VLOOKUP(ED7,[1]TOAD_Download!$B$1:$D$65536,3,0)</f>
        <v>191511.13</v>
      </c>
      <c r="EE8" s="29">
        <f>VLOOKUP(EE7,[1]TOAD_Download!$B$1:$D$65536,3,0)</f>
        <v>140613.13</v>
      </c>
      <c r="EF8" s="29">
        <f>VLOOKUP(EF7,[1]TOAD_Download!$B$1:$D$65536,3,0)</f>
        <v>961194.02</v>
      </c>
      <c r="EG8" s="29">
        <f>VLOOKUP(EG7,[1]TOAD_Download!$B$1:$D$65536,3,0)</f>
        <v>58723.23</v>
      </c>
      <c r="EH8" s="29">
        <f>VLOOKUP(EH7,[1]TOAD_Download!$B$1:$D$65536,3,0)</f>
        <v>186150.74</v>
      </c>
      <c r="EI8" s="29">
        <f>VLOOKUP(EI7,[1]TOAD_Download!$B$1:$D$65536,3,0)</f>
        <v>68496.72</v>
      </c>
      <c r="EJ8" s="29">
        <f>VLOOKUP(EJ7,[1]TOAD_Download!$B$1:$D$65536,3,0)</f>
        <v>41545.800000000003</v>
      </c>
      <c r="EK8" s="29">
        <f>VLOOKUP(EK7,[1]TOAD_Download!$B$1:$D$65536,3,0)</f>
        <v>2752167.69</v>
      </c>
      <c r="EL8" s="29">
        <f>VLOOKUP(EL7,[1]TOAD_Download!$B$1:$D$65536,3,0)</f>
        <v>3315861.53</v>
      </c>
      <c r="EM8" s="29">
        <f>VLOOKUP(EM7,[1]TOAD_Download!$B$1:$D$65536,3,0)</f>
        <v>223165.8</v>
      </c>
      <c r="EN8" s="29">
        <f>VLOOKUP(EN7,[1]TOAD_Download!$B$1:$D$65536,3,0)</f>
        <v>188870.44</v>
      </c>
      <c r="EO8" s="29">
        <f>VLOOKUP(EO7,[1]TOAD_Download!$B$1:$D$65536,3,0)</f>
        <v>142150.57</v>
      </c>
      <c r="EP8" s="29">
        <f>VLOOKUP(EP7,[1]TOAD_Download!$B$1:$D$65536,3,0)</f>
        <v>197718.73</v>
      </c>
      <c r="EQ8" s="29">
        <f>VLOOKUP(EQ7,[1]TOAD_Download!$B$1:$D$65536,3,0)</f>
        <v>102086.31</v>
      </c>
      <c r="ER8" s="29">
        <f>VLOOKUP(ER7,[1]TOAD_Download!$B$1:$D$65536,3,0)</f>
        <v>170641.78</v>
      </c>
      <c r="ES8" s="29">
        <f>VLOOKUP(ES7,[1]TOAD_Download!$B$1:$D$65536,3,0)</f>
        <v>895588.02</v>
      </c>
      <c r="ET8" s="29">
        <f>VLOOKUP(ET7,[1]TOAD_Download!$B$1:$D$65536,3,0)</f>
        <v>198750.18</v>
      </c>
      <c r="EU8" s="29">
        <f>VLOOKUP(EU7,[1]TOAD_Download!$B$1:$D$65536,3,0)</f>
        <v>92312.94</v>
      </c>
      <c r="EV8" s="29">
        <f>VLOOKUP(EV7,[1]TOAD_Download!$B$1:$D$65536,3,0)</f>
        <v>154827.51999999999</v>
      </c>
      <c r="EW8" s="29">
        <f>VLOOKUP(EW7,[1]TOAD_Download!$B$1:$D$65536,3,0)</f>
        <v>150668.99</v>
      </c>
      <c r="EX8" s="29">
        <f>VLOOKUP(EX7,[1]TOAD_Download!$B$1:$D$65536,3,0)</f>
        <v>0</v>
      </c>
      <c r="EY8" s="29">
        <f>VLOOKUP(EY7,[1]TOAD_Download!$B$1:$D$65536,3,0)</f>
        <v>121198.98</v>
      </c>
      <c r="EZ8" s="29">
        <f>VLOOKUP(EZ7,[1]TOAD_Download!$B$1:$D$65536,3,0)</f>
        <v>63947.25</v>
      </c>
      <c r="FA8" s="29">
        <f>VLOOKUP(FA7,[1]TOAD_Download!$B$1:$D$65536,3,0)</f>
        <v>29785.38</v>
      </c>
      <c r="FB8" s="29">
        <f>VLOOKUP(FB7,[1]TOAD_Download!$B$1:$D$65536,3,0)</f>
        <v>57886.37</v>
      </c>
      <c r="FC8" s="29">
        <f>VLOOKUP(FC7,[1]TOAD_Download!$B$1:$D$65536,3,0)</f>
        <v>1167927.76</v>
      </c>
      <c r="FD8" s="29">
        <f>VLOOKUP(FD7,[1]TOAD_Download!$B$1:$D$65536,3,0)</f>
        <v>324935.65999999997</v>
      </c>
      <c r="FE8" s="29">
        <f>VLOOKUP(FE7,[1]TOAD_Download!$B$1:$D$65536,3,0)</f>
        <v>1197676.5</v>
      </c>
      <c r="FF8" s="29">
        <f>VLOOKUP(FF7,[1]TOAD_Download!$B$1:$D$65536,3,0)</f>
        <v>245029.47</v>
      </c>
      <c r="FG8" s="29">
        <f>VLOOKUP(FG7,[1]TOAD_Download!$B$1:$D$65536,3,0)</f>
        <v>145830.07</v>
      </c>
      <c r="FH8" s="29">
        <f>VLOOKUP(FH7,[1]TOAD_Download!$B$1:$D$65536,3,0)</f>
        <v>145630.87</v>
      </c>
      <c r="FI8" s="29">
        <f>VLOOKUP(FI7,[1]TOAD_Download!$B$1:$D$65536,3,0)</f>
        <v>75727.72</v>
      </c>
      <c r="FJ8" s="29">
        <f>VLOOKUP(FJ7,[1]TOAD_Download!$B$1:$D$65536,3,0)</f>
        <v>133334.32999999999</v>
      </c>
      <c r="FK8" s="29">
        <f>VLOOKUP(FK7,[1]TOAD_Download!$B$1:$D$65536,3,0)</f>
        <v>599465.12</v>
      </c>
      <c r="FL8" s="29">
        <f>VLOOKUP(FL7,[1]TOAD_Download!$B$1:$D$65536,3,0)</f>
        <v>520786.02</v>
      </c>
      <c r="FM8" s="29">
        <f>VLOOKUP(FM7,[1]TOAD_Download!$B$1:$D$65536,3,0)</f>
        <v>1022280.31</v>
      </c>
      <c r="FN8" s="29">
        <f>VLOOKUP(FN7,[1]TOAD_Download!$B$1:$D$65536,3,0)</f>
        <v>2235451.63</v>
      </c>
      <c r="FO8" s="29">
        <f>VLOOKUP(FO7,[1]TOAD_Download!$B$1:$D$65536,3,0)</f>
        <v>1203195.03</v>
      </c>
      <c r="FP8" s="29">
        <f>VLOOKUP(FP7,[1]TOAD_Download!$B$1:$D$65536,3,0)</f>
        <v>4856557.78</v>
      </c>
      <c r="FQ8" s="29">
        <f>VLOOKUP(FQ7,[1]TOAD_Download!$B$1:$D$65536,3,0)</f>
        <v>511010.67</v>
      </c>
      <c r="FR8" s="29">
        <f>VLOOKUP(FR7,[1]TOAD_Download!$B$1:$D$65536,3,0)</f>
        <v>950302.45</v>
      </c>
      <c r="FS8" s="29">
        <f>VLOOKUP(FS7,[1]TOAD_Download!$B$1:$D$65536,3,0)</f>
        <v>457058.47</v>
      </c>
      <c r="FT8" s="29">
        <f>VLOOKUP(FT7,[1]TOAD_Download!$B$1:$D$65536,3,0)</f>
        <v>166767.57</v>
      </c>
      <c r="FU8" s="29">
        <f>VLOOKUP(FU7,[1]TOAD_Download!$B$1:$D$65536,3,0)</f>
        <v>105173.77</v>
      </c>
      <c r="FV8" s="29">
        <f>VLOOKUP(FV7,[1]TOAD_Download!$B$1:$D$65536,3,0)</f>
        <v>132599.63</v>
      </c>
      <c r="FW8" s="29">
        <f>VLOOKUP(FW7,[1]TOAD_Download!$B$1:$D$65536,3,0)</f>
        <v>223319.55</v>
      </c>
      <c r="FX8" s="29">
        <f>VLOOKUP(FX7,[1]TOAD_Download!$B$1:$D$65536,3,0)</f>
        <v>347932.34</v>
      </c>
      <c r="FY8" s="29">
        <f>VLOOKUP(FY7,[1]TOAD_Download!$B$1:$D$65536,3,0)</f>
        <v>181700.64</v>
      </c>
      <c r="FZ8" s="29">
        <f>VLOOKUP(FZ7,[1]TOAD_Download!$B$1:$D$65536,3,0)</f>
        <v>76266.960000000006</v>
      </c>
      <c r="GA8" s="29">
        <f>VLOOKUP(GA7,[1]TOAD_Download!$B$1:$D$65536,3,0)</f>
        <v>1629488.18</v>
      </c>
      <c r="GB8" s="29">
        <v>0</v>
      </c>
      <c r="GC8" s="29">
        <v>0</v>
      </c>
      <c r="GD8" s="29">
        <v>0</v>
      </c>
      <c r="GE8" s="29">
        <v>0</v>
      </c>
      <c r="GF8" s="29">
        <v>0</v>
      </c>
      <c r="GG8" s="29">
        <v>0</v>
      </c>
      <c r="GH8" s="30">
        <f>SUM(E8:GG8)</f>
        <v>290292950.44999993</v>
      </c>
      <c r="GI8" s="3"/>
      <c r="GJ8" s="31"/>
    </row>
    <row r="9" spans="1:193" ht="26.25">
      <c r="B9" s="42" t="s">
        <v>647</v>
      </c>
      <c r="C9" s="16">
        <v>2</v>
      </c>
      <c r="E9" s="2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2">
        <v>0</v>
      </c>
      <c r="L9" s="2">
        <v>0</v>
      </c>
      <c r="M9" s="2">
        <v>0</v>
      </c>
      <c r="N9" s="2">
        <v>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0</v>
      </c>
      <c r="CN9" s="2">
        <v>0</v>
      </c>
      <c r="CO9" s="2">
        <v>0</v>
      </c>
      <c r="CP9" s="2">
        <v>0</v>
      </c>
      <c r="CQ9" s="2">
        <v>0</v>
      </c>
      <c r="CR9" s="2">
        <v>0</v>
      </c>
      <c r="CS9" s="2">
        <v>0</v>
      </c>
      <c r="CT9" s="2">
        <v>0</v>
      </c>
      <c r="CU9" s="2">
        <v>0</v>
      </c>
      <c r="CV9" s="2">
        <v>0</v>
      </c>
      <c r="CW9" s="2">
        <v>0</v>
      </c>
      <c r="CX9" s="2">
        <v>0</v>
      </c>
      <c r="CY9" s="2">
        <v>0</v>
      </c>
      <c r="CZ9" s="2">
        <v>0</v>
      </c>
      <c r="DA9" s="2">
        <v>0</v>
      </c>
      <c r="DB9" s="2">
        <v>0</v>
      </c>
      <c r="DC9" s="2">
        <v>0</v>
      </c>
      <c r="DD9" s="2">
        <v>0</v>
      </c>
      <c r="DE9" s="2">
        <v>0</v>
      </c>
      <c r="DF9" s="2">
        <v>0</v>
      </c>
      <c r="DG9" s="2">
        <v>0</v>
      </c>
      <c r="DH9" s="2">
        <v>0</v>
      </c>
      <c r="DI9" s="2">
        <v>0</v>
      </c>
      <c r="DJ9" s="2">
        <v>0</v>
      </c>
      <c r="DK9" s="2">
        <v>0</v>
      </c>
      <c r="DL9" s="2">
        <v>0</v>
      </c>
      <c r="DM9" s="2">
        <v>0</v>
      </c>
      <c r="DN9" s="2">
        <v>0</v>
      </c>
      <c r="DO9" s="2">
        <v>0</v>
      </c>
      <c r="DP9" s="2">
        <v>0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0</v>
      </c>
      <c r="DX9" s="2">
        <v>0</v>
      </c>
      <c r="DY9" s="2">
        <v>0</v>
      </c>
      <c r="DZ9" s="2">
        <v>0</v>
      </c>
      <c r="EA9" s="2">
        <v>0</v>
      </c>
      <c r="EB9" s="2">
        <v>0</v>
      </c>
      <c r="EC9" s="2">
        <v>0</v>
      </c>
      <c r="ED9" s="2">
        <v>0</v>
      </c>
      <c r="EE9" s="2">
        <v>0</v>
      </c>
      <c r="EF9" s="2">
        <v>0</v>
      </c>
      <c r="EG9" s="2">
        <v>0</v>
      </c>
      <c r="EH9" s="2">
        <v>0</v>
      </c>
      <c r="EI9" s="2">
        <v>0</v>
      </c>
      <c r="EJ9" s="2">
        <v>0</v>
      </c>
      <c r="EK9" s="2">
        <v>0</v>
      </c>
      <c r="EL9" s="2">
        <v>0</v>
      </c>
      <c r="EM9" s="2">
        <v>0</v>
      </c>
      <c r="EN9" s="2">
        <v>0</v>
      </c>
      <c r="EO9" s="2">
        <v>0</v>
      </c>
      <c r="EP9" s="2">
        <v>0</v>
      </c>
      <c r="EQ9" s="2">
        <v>0</v>
      </c>
      <c r="ER9" s="2">
        <v>0</v>
      </c>
      <c r="ES9" s="2">
        <v>0</v>
      </c>
      <c r="ET9" s="2">
        <v>0</v>
      </c>
      <c r="EU9" s="2">
        <v>0</v>
      </c>
      <c r="EV9" s="2">
        <v>0</v>
      </c>
      <c r="EW9" s="2">
        <v>0</v>
      </c>
      <c r="EX9" s="2">
        <v>0</v>
      </c>
      <c r="EY9" s="2">
        <v>0</v>
      </c>
      <c r="EZ9" s="2">
        <v>0</v>
      </c>
      <c r="FA9" s="2">
        <v>0</v>
      </c>
      <c r="FB9" s="2">
        <v>0</v>
      </c>
      <c r="FC9" s="2">
        <v>0</v>
      </c>
      <c r="FD9" s="2">
        <v>0</v>
      </c>
      <c r="FE9" s="2">
        <v>0</v>
      </c>
      <c r="FF9" s="2">
        <v>0</v>
      </c>
      <c r="FG9" s="2">
        <v>0</v>
      </c>
      <c r="FH9" s="2">
        <v>0</v>
      </c>
      <c r="FI9" s="2">
        <v>0</v>
      </c>
      <c r="FJ9" s="2">
        <v>0</v>
      </c>
      <c r="FK9" s="2">
        <v>0</v>
      </c>
      <c r="FL9" s="2">
        <v>0</v>
      </c>
      <c r="FM9" s="2">
        <v>0</v>
      </c>
      <c r="FN9" s="2">
        <v>0</v>
      </c>
      <c r="FO9" s="2">
        <v>0</v>
      </c>
      <c r="FP9" s="2">
        <v>0</v>
      </c>
      <c r="FQ9" s="2">
        <v>0</v>
      </c>
      <c r="FR9" s="2">
        <v>0</v>
      </c>
      <c r="FS9" s="2">
        <v>0</v>
      </c>
      <c r="FT9" s="2">
        <v>0</v>
      </c>
      <c r="FU9" s="2">
        <v>0</v>
      </c>
      <c r="FV9" s="2">
        <v>0</v>
      </c>
      <c r="FW9" s="2">
        <v>0</v>
      </c>
      <c r="FX9" s="2">
        <v>0</v>
      </c>
      <c r="FY9" s="2">
        <v>0</v>
      </c>
      <c r="FZ9" s="2">
        <v>0</v>
      </c>
      <c r="GA9" s="2">
        <v>0</v>
      </c>
      <c r="GB9" s="2">
        <v>0</v>
      </c>
      <c r="GC9" s="2">
        <v>0</v>
      </c>
      <c r="GD9" s="2">
        <v>0</v>
      </c>
      <c r="GE9" s="2">
        <v>0</v>
      </c>
      <c r="GF9" s="2">
        <v>0</v>
      </c>
      <c r="GG9" s="2">
        <v>0</v>
      </c>
      <c r="GH9" s="30">
        <f>SUM(E9:GG9)</f>
        <v>0</v>
      </c>
    </row>
    <row r="10" spans="1:193" ht="30">
      <c r="B10" s="33" t="s">
        <v>527</v>
      </c>
      <c r="C10" s="16">
        <v>3</v>
      </c>
      <c r="E10" s="2">
        <f>VLOOKUP(E7,[1]TOAD_Download!$B$1:$F$65536,5,0)</f>
        <v>1589</v>
      </c>
      <c r="F10" s="2">
        <f>VLOOKUP(F7,[1]TOAD_Download!$B$1:$F$65536,5,0)</f>
        <v>6329.7</v>
      </c>
      <c r="G10" s="2">
        <f>VLOOKUP(G7,[1]TOAD_Download!$B$1:$F$65536,5,0)</f>
        <v>884</v>
      </c>
      <c r="H10" s="2">
        <f>VLOOKUP(H7,[1]TOAD_Download!$B$1:$F$65536,5,0)</f>
        <v>6451</v>
      </c>
      <c r="I10" s="2">
        <f>VLOOKUP(I7,[1]TOAD_Download!$B$1:$F$65536,5,0)</f>
        <v>1428</v>
      </c>
      <c r="J10" s="2">
        <f>VLOOKUP(J7,[1]TOAD_Download!$B$1:$F$65536,5,0)</f>
        <v>562.29999999999995</v>
      </c>
      <c r="K10" s="2">
        <f>VLOOKUP(K7,[1]TOAD_Download!$B$1:$F$65536,5,0)</f>
        <v>1331.9</v>
      </c>
      <c r="L10" s="2">
        <f>VLOOKUP(L7,[1]TOAD_Download!$B$1:$F$65536,5,0)</f>
        <v>653</v>
      </c>
      <c r="M10" s="2">
        <f>VLOOKUP(M7,[1]TOAD_Download!$B$1:$F$65536,5,0)</f>
        <v>153.5</v>
      </c>
      <c r="N10" s="2">
        <f>VLOOKUP(N7,[1]TOAD_Download!$B$1:$F$65536,5,0)</f>
        <v>400.3</v>
      </c>
      <c r="O10" s="2">
        <f>VLOOKUP(O7,[1]TOAD_Download!$B$1:$F$65536,5,0)</f>
        <v>319.3</v>
      </c>
      <c r="P10" s="2">
        <f>VLOOKUP(P7,[1]TOAD_Download!$B$1:$F$65536,5,0)</f>
        <v>9434</v>
      </c>
      <c r="Q10" s="2">
        <f>VLOOKUP(Q7,[1]TOAD_Download!$B$1:$F$65536,5,0)</f>
        <v>3369</v>
      </c>
      <c r="R10" s="2">
        <f>VLOOKUP(R7,[1]TOAD_Download!$B$1:$F$65536,5,0)</f>
        <v>383.7</v>
      </c>
      <c r="S10" s="2">
        <f>VLOOKUP(S7,[1]TOAD_Download!$B$1:$F$65536,5,0)</f>
        <v>5884.9</v>
      </c>
      <c r="T10" s="2">
        <f>VLOOKUP(T7,[1]TOAD_Download!$B$1:$F$65536,5,0)</f>
        <v>598.6</v>
      </c>
      <c r="U10" s="2">
        <f>VLOOKUP(U7,[1]TOAD_Download!$B$1:$F$65536,5,0)</f>
        <v>1037.5</v>
      </c>
      <c r="V10" s="2">
        <f>VLOOKUP(V7,[1]TOAD_Download!$B$1:$F$65536,5,0)</f>
        <v>536</v>
      </c>
      <c r="W10" s="2">
        <f>VLOOKUP(W7,[1]TOAD_Download!$B$1:$F$65536,5,0)</f>
        <v>134</v>
      </c>
      <c r="X10" s="2">
        <f>VLOOKUP(X7,[1]TOAD_Download!$B$1:$F$65536,5,0)</f>
        <v>400</v>
      </c>
      <c r="Y10" s="2">
        <f>VLOOKUP(Y7,[1]TOAD_Download!$B$1:$F$65536,5,0)</f>
        <v>103</v>
      </c>
      <c r="Z10" s="2">
        <f>VLOOKUP(Z7,[1]TOAD_Download!$B$1:$F$65536,5,0)</f>
        <v>172.8</v>
      </c>
      <c r="AA10" s="2">
        <f>VLOOKUP(AA7,[1]TOAD_Download!$B$1:$F$65536,5,0)</f>
        <v>385.2</v>
      </c>
      <c r="AB10" s="2">
        <f>VLOOKUP(AB7,[1]TOAD_Download!$B$1:$F$65536,5,0)</f>
        <v>297</v>
      </c>
      <c r="AC10" s="2">
        <f>VLOOKUP(AC7,[1]TOAD_Download!$B$1:$F$65536,5,0)</f>
        <v>10582</v>
      </c>
      <c r="AD10" s="2">
        <f>VLOOKUP(AD7,[1]TOAD_Download!$B$1:$F$65536,5,0)</f>
        <v>9917</v>
      </c>
      <c r="AE10" s="2">
        <f>VLOOKUP(AE7,[1]TOAD_Download!$B$1:$F$65536,5,0)</f>
        <v>402</v>
      </c>
      <c r="AF10" s="2">
        <f>VLOOKUP(AF7,[1]TOAD_Download!$B$1:$F$65536,5,0)</f>
        <v>312</v>
      </c>
      <c r="AG10" s="2">
        <f>VLOOKUP(AG7,[1]TOAD_Download!$B$1:$F$65536,5,0)</f>
        <v>475</v>
      </c>
      <c r="AH10" s="2">
        <f>VLOOKUP(AH7,[1]TOAD_Download!$B$1:$F$65536,5,0)</f>
        <v>203</v>
      </c>
      <c r="AI10" s="2">
        <f>VLOOKUP(AI7,[1]TOAD_Download!$B$1:$F$65536,5,0)</f>
        <v>1078</v>
      </c>
      <c r="AJ10" s="2">
        <f>VLOOKUP(AJ7,[1]TOAD_Download!$B$1:$F$65536,5,0)</f>
        <v>523</v>
      </c>
      <c r="AK10" s="2">
        <f>VLOOKUP(AK7,[1]TOAD_Download!$B$1:$F$65536,5,0)</f>
        <v>276.2</v>
      </c>
      <c r="AL10" s="2">
        <f>VLOOKUP(AL7,[1]TOAD_Download!$B$1:$F$65536,5,0)</f>
        <v>97</v>
      </c>
      <c r="AM10" s="2">
        <f>VLOOKUP(AM7,[1]TOAD_Download!$B$1:$F$65536,5,0)</f>
        <v>214</v>
      </c>
      <c r="AN10" s="2">
        <f>VLOOKUP(AN7,[1]TOAD_Download!$B$1:$F$65536,5,0)</f>
        <v>167</v>
      </c>
      <c r="AO10" s="2">
        <f>VLOOKUP(AO7,[1]TOAD_Download!$B$1:$F$65536,5,0)</f>
        <v>359.6</v>
      </c>
      <c r="AP10" s="2">
        <f>VLOOKUP(AP7,[1]TOAD_Download!$B$1:$F$65536,5,0)</f>
        <v>274</v>
      </c>
      <c r="AQ10" s="2">
        <f>VLOOKUP(AQ7,[1]TOAD_Download!$B$1:$F$65536,5,0)</f>
        <v>1820</v>
      </c>
      <c r="AR10" s="2">
        <f>VLOOKUP(AR7,[1]TOAD_Download!$B$1:$F$65536,5,0)</f>
        <v>12955.6</v>
      </c>
      <c r="AS10" s="2">
        <f>VLOOKUP(AS7,[1]TOAD_Download!$B$1:$F$65536,5,0)</f>
        <v>451.9</v>
      </c>
      <c r="AT10" s="2">
        <f>VLOOKUP(AT7,[1]TOAD_Download!$B$1:$F$65536,5,0)</f>
        <v>15132.3</v>
      </c>
      <c r="AU10" s="2">
        <f>VLOOKUP(AU7,[1]TOAD_Download!$B$1:$F$65536,5,0)</f>
        <v>2059.6999999999998</v>
      </c>
      <c r="AV10" s="2">
        <f>VLOOKUP(AV7,[1]TOAD_Download!$B$1:$F$65536,5,0)</f>
        <v>1630.1</v>
      </c>
      <c r="AW10" s="2">
        <f>VLOOKUP(AW7,[1]TOAD_Download!$B$1:$F$65536,5,0)</f>
        <v>989.8</v>
      </c>
      <c r="AX10" s="2">
        <f>VLOOKUP(AX7,[1]TOAD_Download!$B$1:$F$65536,5,0)</f>
        <v>513</v>
      </c>
      <c r="AY10" s="2">
        <f>VLOOKUP(AY7,[1]TOAD_Download!$B$1:$F$65536,5,0)</f>
        <v>162</v>
      </c>
      <c r="AZ10" s="2">
        <f>VLOOKUP(AZ7,[1]TOAD_Download!$B$1:$F$65536,5,0)</f>
        <v>143</v>
      </c>
      <c r="BA10" s="2">
        <f>VLOOKUP(BA7,[1]TOAD_Download!$B$1:$F$65536,5,0)</f>
        <v>714.5</v>
      </c>
      <c r="BB10" s="2">
        <f>VLOOKUP(BB7,[1]TOAD_Download!$B$1:$F$65536,5,0)</f>
        <v>1980.9</v>
      </c>
      <c r="BC10" s="2">
        <f>VLOOKUP(BC7,[1]TOAD_Download!$B$1:$F$65536,5,0)</f>
        <v>3193</v>
      </c>
      <c r="BD10" s="2">
        <f>VLOOKUP(BD7,[1]TOAD_Download!$B$1:$F$65536,5,0)</f>
        <v>3153</v>
      </c>
      <c r="BE10" s="2">
        <f>VLOOKUP(BE7,[1]TOAD_Download!$B$1:$F$65536,5,0)</f>
        <v>6145.3</v>
      </c>
      <c r="BF10" s="2">
        <f>VLOOKUP(BF7,[1]TOAD_Download!$B$1:$F$65536,5,0)</f>
        <v>321.39999999999998</v>
      </c>
      <c r="BG10" s="2">
        <f>VLOOKUP(BG7,[1]TOAD_Download!$B$1:$F$65536,5,0)</f>
        <v>557</v>
      </c>
      <c r="BH10" s="2">
        <f>VLOOKUP(BH7,[1]TOAD_Download!$B$1:$F$65536,5,0)</f>
        <v>8106</v>
      </c>
      <c r="BI10" s="2">
        <f>VLOOKUP(BI7,[1]TOAD_Download!$B$1:$F$65536,5,0)</f>
        <v>1968.1</v>
      </c>
      <c r="BJ10" s="2">
        <f>VLOOKUP(BJ7,[1]TOAD_Download!$B$1:$F$65536,5,0)</f>
        <v>575</v>
      </c>
      <c r="BK10" s="2">
        <f>VLOOKUP(BK7,[1]TOAD_Download!$B$1:$F$65536,5,0)</f>
        <v>952.5</v>
      </c>
      <c r="BL10" s="2">
        <f>VLOOKUP(BL7,[1]TOAD_Download!$B$1:$F$65536,5,0)</f>
        <v>2893.1</v>
      </c>
      <c r="BM10" s="2">
        <f>VLOOKUP(BM7,[1]TOAD_Download!$B$1:$F$65536,5,0)</f>
        <v>4705.8999999999996</v>
      </c>
      <c r="BN10" s="2">
        <f>VLOOKUP(BN7,[1]TOAD_Download!$B$1:$F$65536,5,0)</f>
        <v>367</v>
      </c>
      <c r="BO10" s="2">
        <f>VLOOKUP(BO7,[1]TOAD_Download!$B$1:$F$65536,5,0)</f>
        <v>1038.0999999999999</v>
      </c>
      <c r="BP10" s="2">
        <f>VLOOKUP(BP7,[1]TOAD_Download!$B$1:$F$65536,5,0)</f>
        <v>806</v>
      </c>
      <c r="BQ10" s="2">
        <f>VLOOKUP(BQ7,[1]TOAD_Download!$B$1:$F$65536,5,0)</f>
        <v>1180.4000000000001</v>
      </c>
      <c r="BR10" s="2">
        <f>VLOOKUP(BR7,[1]TOAD_Download!$B$1:$F$65536,5,0)</f>
        <v>221.6</v>
      </c>
      <c r="BS10" s="2">
        <f>VLOOKUP(BS7,[1]TOAD_Download!$B$1:$F$65536,5,0)</f>
        <v>1701.1</v>
      </c>
      <c r="BT10" s="2">
        <f>VLOOKUP(BT7,[1]TOAD_Download!$B$1:$F$65536,5,0)</f>
        <v>1664</v>
      </c>
      <c r="BU10" s="2">
        <f>VLOOKUP(BU7,[1]TOAD_Download!$B$1:$F$65536,5,0)</f>
        <v>350.5</v>
      </c>
      <c r="BV10" s="2">
        <f>VLOOKUP(BV7,[1]TOAD_Download!$B$1:$F$65536,5,0)</f>
        <v>354</v>
      </c>
      <c r="BW10" s="2">
        <f>VLOOKUP(BW7,[1]TOAD_Download!$B$1:$F$65536,5,0)</f>
        <v>195.8</v>
      </c>
      <c r="BX10" s="2">
        <f>VLOOKUP(BX7,[1]TOAD_Download!$B$1:$F$65536,5,0)</f>
        <v>1546</v>
      </c>
      <c r="BY10" s="2">
        <f>VLOOKUP(BY7,[1]TOAD_Download!$B$1:$F$65536,5,0)</f>
        <v>693.4</v>
      </c>
      <c r="BZ10" s="2">
        <f>VLOOKUP(BZ7,[1]TOAD_Download!$B$1:$F$65536,5,0)</f>
        <v>57.5</v>
      </c>
      <c r="CA10" s="2">
        <f>VLOOKUP(CA7,[1]TOAD_Download!$B$1:$F$65536,5,0)</f>
        <v>407.6</v>
      </c>
      <c r="CB10" s="2">
        <f>VLOOKUP(CB7,[1]TOAD_Download!$B$1:$F$65536,5,0)</f>
        <v>27</v>
      </c>
      <c r="CC10" s="2">
        <f>VLOOKUP(CC7,[1]TOAD_Download!$B$1:$F$65536,5,0)</f>
        <v>320.2</v>
      </c>
      <c r="CD10" s="2">
        <f>VLOOKUP(CD7,[1]TOAD_Download!$B$1:$F$65536,5,0)</f>
        <v>19588</v>
      </c>
      <c r="CE10" s="2">
        <f>VLOOKUP(CE7,[1]TOAD_Download!$B$1:$F$65536,5,0)</f>
        <v>434</v>
      </c>
      <c r="CF10" s="2">
        <f>VLOOKUP(CF7,[1]TOAD_Download!$B$1:$F$65536,5,0)</f>
        <v>151</v>
      </c>
      <c r="CG10" s="2">
        <f>VLOOKUP(CG7,[1]TOAD_Download!$B$1:$F$65536,5,0)</f>
        <v>365</v>
      </c>
      <c r="CH10" s="2">
        <f>VLOOKUP(CH7,[1]TOAD_Download!$B$1:$F$65536,5,0)</f>
        <v>639</v>
      </c>
      <c r="CI10" s="2">
        <f>VLOOKUP(CI7,[1]TOAD_Download!$B$1:$F$65536,5,0)</f>
        <v>188</v>
      </c>
      <c r="CJ10" s="2">
        <f>VLOOKUP(CJ7,[1]TOAD_Download!$B$1:$F$65536,5,0)</f>
        <v>218</v>
      </c>
      <c r="CK10" s="2">
        <f>VLOOKUP(CK7,[1]TOAD_Download!$B$1:$F$65536,5,0)</f>
        <v>526</v>
      </c>
      <c r="CL10" s="2">
        <f>VLOOKUP(CL7,[1]TOAD_Download!$B$1:$F$65536,5,0)</f>
        <v>296.60000000000002</v>
      </c>
      <c r="CM10" s="2">
        <f>VLOOKUP(CM7,[1]TOAD_Download!$B$1:$F$65536,5,0)</f>
        <v>2083</v>
      </c>
      <c r="CN10" s="2">
        <f>VLOOKUP(CN7,[1]TOAD_Download!$B$1:$F$65536,5,0)</f>
        <v>440</v>
      </c>
      <c r="CO10" s="2">
        <f>VLOOKUP(CO7,[1]TOAD_Download!$B$1:$F$65536,5,0)</f>
        <v>561.6</v>
      </c>
      <c r="CP10" s="2">
        <f>VLOOKUP(CP7,[1]TOAD_Download!$B$1:$F$65536,5,0)</f>
        <v>9372.6</v>
      </c>
      <c r="CQ10" s="2">
        <f>VLOOKUP(CQ7,[1]TOAD_Download!$B$1:$F$65536,5,0)</f>
        <v>5160</v>
      </c>
      <c r="CR10" s="2">
        <f>VLOOKUP(CR7,[1]TOAD_Download!$B$1:$F$65536,5,0)</f>
        <v>421</v>
      </c>
      <c r="CS10" s="2">
        <f>VLOOKUP(CS7,[1]TOAD_Download!$B$1:$F$65536,5,0)</f>
        <v>363</v>
      </c>
      <c r="CT10" s="2">
        <f>VLOOKUP(CT7,[1]TOAD_Download!$B$1:$F$65536,5,0)</f>
        <v>307.60000000000002</v>
      </c>
      <c r="CU10" s="2">
        <f>VLOOKUP(CU7,[1]TOAD_Download!$B$1:$F$65536,5,0)</f>
        <v>209</v>
      </c>
      <c r="CV10" s="2">
        <f>VLOOKUP(CV7,[1]TOAD_Download!$B$1:$F$65536,5,0)</f>
        <v>127</v>
      </c>
      <c r="CW10" s="2">
        <f>VLOOKUP(CW7,[1]TOAD_Download!$B$1:$F$65536,5,0)</f>
        <v>146.80000000000001</v>
      </c>
      <c r="CX10" s="2">
        <f>VLOOKUP(CX7,[1]TOAD_Download!$B$1:$F$65536,5,0)</f>
        <v>387.1</v>
      </c>
      <c r="CY10" s="2">
        <f>VLOOKUP(CY7,[1]TOAD_Download!$B$1:$F$65536,5,0)</f>
        <v>614</v>
      </c>
      <c r="CZ10" s="2">
        <f>VLOOKUP(CZ7,[1]TOAD_Download!$B$1:$F$65536,5,0)</f>
        <v>1812</v>
      </c>
      <c r="DA10" s="2">
        <f>VLOOKUP(DA7,[1]TOAD_Download!$B$1:$F$65536,5,0)</f>
        <v>351</v>
      </c>
      <c r="DB10" s="2">
        <f>VLOOKUP(DB7,[1]TOAD_Download!$B$1:$F$65536,5,0)</f>
        <v>743.7</v>
      </c>
      <c r="DC10" s="2">
        <f>VLOOKUP(DC7,[1]TOAD_Download!$B$1:$F$65536,5,0)</f>
        <v>269</v>
      </c>
      <c r="DD10" s="2">
        <f>VLOOKUP(DD7,[1]TOAD_Download!$B$1:$F$65536,5,0)</f>
        <v>301</v>
      </c>
      <c r="DE10" s="2">
        <f>VLOOKUP(DE7,[1]TOAD_Download!$B$1:$F$65536,5,0)</f>
        <v>436</v>
      </c>
      <c r="DF10" s="2">
        <f>VLOOKUP(DF7,[1]TOAD_Download!$B$1:$F$65536,5,0)</f>
        <v>48.6</v>
      </c>
      <c r="DG10" s="2">
        <f>VLOOKUP(DG7,[1]TOAD_Download!$B$1:$F$65536,5,0)</f>
        <v>115</v>
      </c>
      <c r="DH10" s="2">
        <f>VLOOKUP(DH7,[1]TOAD_Download!$B$1:$F$65536,5,0)</f>
        <v>9644</v>
      </c>
      <c r="DI10" s="2">
        <f>VLOOKUP(DI7,[1]TOAD_Download!$B$1:$F$65536,5,0)</f>
        <v>151.4</v>
      </c>
      <c r="DJ10" s="2">
        <f>VLOOKUP(DJ7,[1]TOAD_Download!$B$1:$F$65536,5,0)</f>
        <v>875.3</v>
      </c>
      <c r="DK10" s="2">
        <f>VLOOKUP(DK7,[1]TOAD_Download!$B$1:$F$65536,5,0)</f>
        <v>1889.5</v>
      </c>
      <c r="DL10" s="2">
        <f>VLOOKUP(DL7,[1]TOAD_Download!$B$1:$F$65536,5,0)</f>
        <v>466.2</v>
      </c>
      <c r="DM10" s="2">
        <f>VLOOKUP(DM7,[1]TOAD_Download!$B$1:$F$65536,5,0)</f>
        <v>251</v>
      </c>
      <c r="DN10" s="2">
        <f>VLOOKUP(DN7,[1]TOAD_Download!$B$1:$F$65536,5,0)</f>
        <v>2409</v>
      </c>
      <c r="DO10" s="2">
        <f>VLOOKUP(DO7,[1]TOAD_Download!$B$1:$F$65536,5,0)</f>
        <v>390.4</v>
      </c>
      <c r="DP10" s="2">
        <f>VLOOKUP(DP7,[1]TOAD_Download!$B$1:$F$65536,5,0)</f>
        <v>708</v>
      </c>
      <c r="DQ10" s="2">
        <f>VLOOKUP(DQ7,[1]TOAD_Download!$B$1:$F$65536,5,0)</f>
        <v>828.2</v>
      </c>
      <c r="DR10" s="2">
        <f>VLOOKUP(DR7,[1]TOAD_Download!$B$1:$F$65536,5,0)</f>
        <v>122</v>
      </c>
      <c r="DS10" s="2">
        <f>VLOOKUP(DS7,[1]TOAD_Download!$B$1:$F$65536,5,0)</f>
        <v>0</v>
      </c>
      <c r="DT10" s="2">
        <f>VLOOKUP(DT7,[1]TOAD_Download!$B$1:$F$65536,5,0)</f>
        <v>435.1</v>
      </c>
      <c r="DU10" s="2">
        <f>VLOOKUP(DU7,[1]TOAD_Download!$B$1:$F$65536,5,0)</f>
        <v>210</v>
      </c>
      <c r="DV10" s="2">
        <f>VLOOKUP(DV7,[1]TOAD_Download!$B$1:$F$65536,5,0)</f>
        <v>54</v>
      </c>
      <c r="DW10" s="2">
        <f>VLOOKUP(DW7,[1]TOAD_Download!$B$1:$F$65536,5,0)</f>
        <v>277.2</v>
      </c>
      <c r="DX10" s="2">
        <f>VLOOKUP(DX7,[1]TOAD_Download!$B$1:$F$65536,5,0)</f>
        <v>122</v>
      </c>
      <c r="DY10" s="2">
        <f>VLOOKUP(DY7,[1]TOAD_Download!$B$1:$F$65536,5,0)</f>
        <v>131.19999999999999</v>
      </c>
      <c r="DZ10" s="2">
        <f>VLOOKUP(DZ7,[1]TOAD_Download!$B$1:$F$65536,5,0)</f>
        <v>50</v>
      </c>
      <c r="EA10" s="2">
        <f>VLOOKUP(EA7,[1]TOAD_Download!$B$1:$F$65536,5,0)</f>
        <v>380</v>
      </c>
      <c r="EB10" s="2">
        <f>VLOOKUP(EB7,[1]TOAD_Download!$B$1:$F$65536,5,0)</f>
        <v>798.1</v>
      </c>
      <c r="EC10" s="2">
        <f>VLOOKUP(EC7,[1]TOAD_Download!$B$1:$F$65536,5,0)</f>
        <v>369</v>
      </c>
      <c r="ED10" s="2">
        <f>VLOOKUP(ED7,[1]TOAD_Download!$B$1:$F$65536,5,0)</f>
        <v>439.7</v>
      </c>
      <c r="EE10" s="2">
        <f>VLOOKUP(EE7,[1]TOAD_Download!$B$1:$F$65536,5,0)</f>
        <v>432</v>
      </c>
      <c r="EF10" s="2">
        <f>VLOOKUP(EF7,[1]TOAD_Download!$B$1:$F$65536,5,0)</f>
        <v>2007.1</v>
      </c>
      <c r="EG10" s="2">
        <f>VLOOKUP(EG7,[1]TOAD_Download!$B$1:$F$65536,5,0)</f>
        <v>136</v>
      </c>
      <c r="EH10" s="2">
        <f>VLOOKUP(EH7,[1]TOAD_Download!$B$1:$F$65536,5,0)</f>
        <v>419.2</v>
      </c>
      <c r="EI10" s="2">
        <f>VLOOKUP(EI7,[1]TOAD_Download!$B$1:$F$65536,5,0)</f>
        <v>324</v>
      </c>
      <c r="EJ10" s="2">
        <f>VLOOKUP(EJ7,[1]TOAD_Download!$B$1:$F$65536,5,0)</f>
        <v>86</v>
      </c>
      <c r="EK10" s="2">
        <f>VLOOKUP(EK7,[1]TOAD_Download!$B$1:$F$65536,5,0)</f>
        <v>2239.6999999999998</v>
      </c>
      <c r="EL10" s="2">
        <f>VLOOKUP(EL7,[1]TOAD_Download!$B$1:$F$65536,5,0)</f>
        <v>5976.8</v>
      </c>
      <c r="EM10" s="2">
        <f>VLOOKUP(EM7,[1]TOAD_Download!$B$1:$F$65536,5,0)</f>
        <v>523</v>
      </c>
      <c r="EN10" s="2">
        <f>VLOOKUP(EN7,[1]TOAD_Download!$B$1:$F$65536,5,0)</f>
        <v>375.7</v>
      </c>
      <c r="EO10" s="2">
        <f>VLOOKUP(EO7,[1]TOAD_Download!$B$1:$F$65536,5,0)</f>
        <v>239</v>
      </c>
      <c r="EP10" s="2">
        <f>VLOOKUP(EP7,[1]TOAD_Download!$B$1:$F$65536,5,0)</f>
        <v>225</v>
      </c>
      <c r="EQ10" s="2">
        <f>VLOOKUP(EQ7,[1]TOAD_Download!$B$1:$F$65536,5,0)</f>
        <v>150</v>
      </c>
      <c r="ER10" s="2">
        <f>VLOOKUP(ER7,[1]TOAD_Download!$B$1:$F$65536,5,0)</f>
        <v>214.4</v>
      </c>
      <c r="ES10" s="2">
        <f>VLOOKUP(ES7,[1]TOAD_Download!$B$1:$F$65536,5,0)</f>
        <v>761.5</v>
      </c>
      <c r="ET10" s="2">
        <f>VLOOKUP(ET7,[1]TOAD_Download!$B$1:$F$65536,5,0)</f>
        <v>335</v>
      </c>
      <c r="EU10" s="2">
        <f>VLOOKUP(EU7,[1]TOAD_Download!$B$1:$F$65536,5,0)</f>
        <v>253</v>
      </c>
      <c r="EV10" s="2">
        <f>VLOOKUP(EV7,[1]TOAD_Download!$B$1:$F$65536,5,0)</f>
        <v>337.9</v>
      </c>
      <c r="EW10" s="2">
        <f>VLOOKUP(EW7,[1]TOAD_Download!$B$1:$F$65536,5,0)</f>
        <v>157</v>
      </c>
      <c r="EX10" s="2">
        <f>VLOOKUP(EX7,[1]TOAD_Download!$B$1:$F$65536,5,0)</f>
        <v>0</v>
      </c>
      <c r="EY10" s="2">
        <f>VLOOKUP(EY7,[1]TOAD_Download!$B$1:$F$65536,5,0)</f>
        <v>137.69999999999999</v>
      </c>
      <c r="EZ10" s="2">
        <f>VLOOKUP(EZ7,[1]TOAD_Download!$B$1:$F$65536,5,0)</f>
        <v>145</v>
      </c>
      <c r="FA10" s="2">
        <f>VLOOKUP(FA7,[1]TOAD_Download!$B$1:$F$65536,5,0)</f>
        <v>80</v>
      </c>
      <c r="FB10" s="2">
        <f>VLOOKUP(FB7,[1]TOAD_Download!$B$1:$F$65536,5,0)</f>
        <v>146</v>
      </c>
      <c r="FC10" s="2">
        <f>VLOOKUP(FC7,[1]TOAD_Download!$B$1:$F$65536,5,0)</f>
        <v>788</v>
      </c>
      <c r="FD10" s="2">
        <f>VLOOKUP(FD7,[1]TOAD_Download!$B$1:$F$65536,5,0)</f>
        <v>372</v>
      </c>
      <c r="FE10" s="2">
        <f>VLOOKUP(FE7,[1]TOAD_Download!$B$1:$F$65536,5,0)</f>
        <v>1412</v>
      </c>
      <c r="FF10" s="2">
        <f>VLOOKUP(FF7,[1]TOAD_Download!$B$1:$F$65536,5,0)</f>
        <v>605.9</v>
      </c>
      <c r="FG10" s="2">
        <f>VLOOKUP(FG7,[1]TOAD_Download!$B$1:$F$65536,5,0)</f>
        <v>523</v>
      </c>
      <c r="FH10" s="2">
        <f>VLOOKUP(FH7,[1]TOAD_Download!$B$1:$F$65536,5,0)</f>
        <v>148</v>
      </c>
      <c r="FI10" s="2">
        <f>VLOOKUP(FI7,[1]TOAD_Download!$B$1:$F$65536,5,0)</f>
        <v>244</v>
      </c>
      <c r="FJ10" s="2">
        <f>VLOOKUP(FJ7,[1]TOAD_Download!$B$1:$F$65536,5,0)</f>
        <v>486</v>
      </c>
      <c r="FK10" s="2">
        <f>VLOOKUP(FK7,[1]TOAD_Download!$B$1:$F$65536,5,0)</f>
        <v>943.7</v>
      </c>
      <c r="FL10" s="2">
        <f>VLOOKUP(FL7,[1]TOAD_Download!$B$1:$F$65536,5,0)</f>
        <v>857</v>
      </c>
      <c r="FM10" s="2">
        <f>VLOOKUP(FM7,[1]TOAD_Download!$B$1:$F$65536,5,0)</f>
        <v>1441</v>
      </c>
      <c r="FN10" s="2">
        <f>VLOOKUP(FN7,[1]TOAD_Download!$B$1:$F$65536,5,0)</f>
        <v>2103.6</v>
      </c>
      <c r="FO10" s="2">
        <f>VLOOKUP(FO7,[1]TOAD_Download!$B$1:$F$65536,5,0)</f>
        <v>1097</v>
      </c>
      <c r="FP10" s="2">
        <f>VLOOKUP(FP7,[1]TOAD_Download!$B$1:$F$65536,5,0)</f>
        <v>2918</v>
      </c>
      <c r="FQ10" s="2">
        <f>VLOOKUP(FQ7,[1]TOAD_Download!$B$1:$F$65536,5,0)</f>
        <v>627.6</v>
      </c>
      <c r="FR10" s="2">
        <f>VLOOKUP(FR7,[1]TOAD_Download!$B$1:$F$65536,5,0)</f>
        <v>1204.5999999999999</v>
      </c>
      <c r="FS10" s="2">
        <f>VLOOKUP(FS7,[1]TOAD_Download!$B$1:$F$65536,5,0)</f>
        <v>1075.4000000000001</v>
      </c>
      <c r="FT10" s="2">
        <f>VLOOKUP(FT7,[1]TOAD_Download!$B$1:$F$65536,5,0)</f>
        <v>492.7</v>
      </c>
      <c r="FU10" s="2">
        <f>VLOOKUP(FU7,[1]TOAD_Download!$B$1:$F$65536,5,0)</f>
        <v>236</v>
      </c>
      <c r="FV10" s="2">
        <f>VLOOKUP(FV7,[1]TOAD_Download!$B$1:$F$65536,5,0)</f>
        <v>349.6</v>
      </c>
      <c r="FW10" s="2">
        <f>VLOOKUP(FW7,[1]TOAD_Download!$B$1:$F$65536,5,0)</f>
        <v>871</v>
      </c>
      <c r="FX10" s="2">
        <f>VLOOKUP(FX7,[1]TOAD_Download!$B$1:$F$65536,5,0)</f>
        <v>963</v>
      </c>
      <c r="FY10" s="2">
        <f>VLOOKUP(FY7,[1]TOAD_Download!$B$1:$F$65536,5,0)</f>
        <v>545</v>
      </c>
      <c r="FZ10" s="2">
        <f>VLOOKUP(FZ7,[1]TOAD_Download!$B$1:$F$65536,5,0)</f>
        <v>202</v>
      </c>
      <c r="GA10" s="2">
        <f>VLOOKUP(GA7,[1]TOAD_Download!$B$1:$F$65536,5,0)</f>
        <v>1830.3</v>
      </c>
      <c r="GB10" s="2">
        <v>0</v>
      </c>
      <c r="GC10" s="2">
        <v>0</v>
      </c>
      <c r="GD10" s="2">
        <v>0</v>
      </c>
      <c r="GE10" s="2">
        <v>0</v>
      </c>
      <c r="GF10" s="2">
        <v>0</v>
      </c>
      <c r="GG10" s="2">
        <v>0</v>
      </c>
      <c r="GH10" s="30">
        <f>SUM(E10:GG10)</f>
        <v>255484.10000000015</v>
      </c>
      <c r="GI10" s="34"/>
    </row>
    <row r="11" spans="1:193" ht="26.25">
      <c r="B11" s="32" t="s">
        <v>688</v>
      </c>
      <c r="C11" s="16">
        <v>4</v>
      </c>
      <c r="E11" s="1">
        <f>VLOOKUP(E7,[1]TOAD_Download!$B$1:$G$65536,6,0)</f>
        <v>173</v>
      </c>
      <c r="F11" s="1">
        <f>VLOOKUP(F7,[1]TOAD_Download!$B$1:$G$65536,6,0)</f>
        <v>173</v>
      </c>
      <c r="G11" s="1">
        <f>VLOOKUP(G7,[1]TOAD_Download!$B$1:$G$65536,6,0)</f>
        <v>171</v>
      </c>
      <c r="H11" s="1">
        <f>VLOOKUP(H7,[1]TOAD_Download!$B$1:$G$65536,6,0)</f>
        <v>149</v>
      </c>
      <c r="I11" s="1">
        <f>VLOOKUP(I7,[1]TOAD_Download!$B$1:$G$65536,6,0)</f>
        <v>147</v>
      </c>
      <c r="J11" s="1">
        <f>VLOOKUP(J7,[1]TOAD_Download!$B$1:$G$65536,6,0)</f>
        <v>163</v>
      </c>
      <c r="K11" s="1">
        <f>VLOOKUP(K7,[1]TOAD_Download!$B$1:$G$65536,6,0)</f>
        <v>174</v>
      </c>
      <c r="L11" s="1">
        <f>VLOOKUP(L7,[1]TOAD_Download!$B$1:$G$65536,6,0)</f>
        <v>171</v>
      </c>
      <c r="M11" s="1">
        <f>VLOOKUP(M7,[1]TOAD_Download!$B$1:$G$65536,6,0)</f>
        <v>136</v>
      </c>
      <c r="N11" s="1">
        <f>VLOOKUP(N7,[1]TOAD_Download!$B$1:$G$65536,6,0)</f>
        <v>169</v>
      </c>
      <c r="O11" s="1">
        <f>VLOOKUP(O7,[1]TOAD_Download!$B$1:$G$65536,6,0)</f>
        <v>171</v>
      </c>
      <c r="P11" s="1">
        <f>VLOOKUP(P7,[1]TOAD_Download!$B$1:$G$65536,6,0)</f>
        <v>172</v>
      </c>
      <c r="Q11" s="1">
        <f>VLOOKUP(Q7,[1]TOAD_Download!$B$1:$G$65536,6,0)</f>
        <v>174</v>
      </c>
      <c r="R11" s="1">
        <f>VLOOKUP(R7,[1]TOAD_Download!$B$1:$G$65536,6,0)</f>
        <v>148</v>
      </c>
      <c r="S11" s="1">
        <f>VLOOKUP(S7,[1]TOAD_Download!$B$1:$G$65536,6,0)</f>
        <v>167</v>
      </c>
      <c r="T11" s="1">
        <f>VLOOKUP(T7,[1]TOAD_Download!$B$1:$G$65536,6,0)</f>
        <v>166</v>
      </c>
      <c r="U11" s="1">
        <f>VLOOKUP(U7,[1]TOAD_Download!$B$1:$G$65536,6,0)</f>
        <v>164</v>
      </c>
      <c r="V11" s="1">
        <f>VLOOKUP(V7,[1]TOAD_Download!$B$1:$G$65536,6,0)</f>
        <v>146</v>
      </c>
      <c r="W11" s="1">
        <f>VLOOKUP(W7,[1]TOAD_Download!$B$1:$G$65536,6,0)</f>
        <v>143</v>
      </c>
      <c r="X11" s="1">
        <f>VLOOKUP(X7,[1]TOAD_Download!$B$1:$G$65536,6,0)</f>
        <v>143</v>
      </c>
      <c r="Y11" s="1">
        <f>VLOOKUP(Y7,[1]TOAD_Download!$B$1:$G$65536,6,0)</f>
        <v>143</v>
      </c>
      <c r="Z11" s="1">
        <f>VLOOKUP(Z7,[1]TOAD_Download!$B$1:$G$65536,6,0)</f>
        <v>144</v>
      </c>
      <c r="AA11" s="1">
        <f>VLOOKUP(AA7,[1]TOAD_Download!$B$1:$G$65536,6,0)</f>
        <v>148</v>
      </c>
      <c r="AB11" s="1">
        <f>VLOOKUP(AB7,[1]TOAD_Download!$B$1:$G$65536,6,0)</f>
        <v>144</v>
      </c>
      <c r="AC11" s="1">
        <f>VLOOKUP(AC7,[1]TOAD_Download!$B$1:$G$65536,6,0)</f>
        <v>173</v>
      </c>
      <c r="AD11" s="1">
        <f>VLOOKUP(AD7,[1]TOAD_Download!$B$1:$G$65536,6,0)</f>
        <v>171</v>
      </c>
      <c r="AE11" s="1">
        <f>VLOOKUP(AE7,[1]TOAD_Download!$B$1:$G$65536,6,0)</f>
        <v>164</v>
      </c>
      <c r="AF11" s="1">
        <f>VLOOKUP(AF7,[1]TOAD_Download!$B$1:$G$65536,6,0)</f>
        <v>149</v>
      </c>
      <c r="AG11" s="1">
        <f>VLOOKUP(AG7,[1]TOAD_Download!$B$1:$G$65536,6,0)</f>
        <v>154</v>
      </c>
      <c r="AH11" s="1">
        <f>VLOOKUP(AH7,[1]TOAD_Download!$B$1:$G$65536,6,0)</f>
        <v>145</v>
      </c>
      <c r="AI11" s="1">
        <f>VLOOKUP(AI7,[1]TOAD_Download!$B$1:$G$65536,6,0)</f>
        <v>166</v>
      </c>
      <c r="AJ11" s="1">
        <f>VLOOKUP(AJ7,[1]TOAD_Download!$B$1:$G$65536,6,0)</f>
        <v>144</v>
      </c>
      <c r="AK11" s="1">
        <f>VLOOKUP(AK7,[1]TOAD_Download!$B$1:$G$65536,6,0)</f>
        <v>136</v>
      </c>
      <c r="AL11" s="1">
        <f>VLOOKUP(AL7,[1]TOAD_Download!$B$1:$G$65536,6,0)</f>
        <v>146</v>
      </c>
      <c r="AM11" s="1">
        <f>VLOOKUP(AM7,[1]TOAD_Download!$B$1:$G$65536,6,0)</f>
        <v>132</v>
      </c>
      <c r="AN11" s="1">
        <f>VLOOKUP(AN7,[1]TOAD_Download!$B$1:$G$65536,6,0)</f>
        <v>145</v>
      </c>
      <c r="AO11" s="1">
        <f>VLOOKUP(AO7,[1]TOAD_Download!$B$1:$G$65536,6,0)</f>
        <v>140</v>
      </c>
      <c r="AP11" s="1">
        <f>VLOOKUP(AP7,[1]TOAD_Download!$B$1:$G$65536,6,0)</f>
        <v>134</v>
      </c>
      <c r="AQ11" s="1">
        <f>VLOOKUP(AQ7,[1]TOAD_Download!$B$1:$G$65536,6,0)</f>
        <v>170</v>
      </c>
      <c r="AR11" s="1">
        <f>VLOOKUP(AR7,[1]TOAD_Download!$B$1:$G$65536,6,0)</f>
        <v>171</v>
      </c>
      <c r="AS11" s="1">
        <f>VLOOKUP(AS7,[1]TOAD_Download!$B$1:$G$65536,6,0)</f>
        <v>143</v>
      </c>
      <c r="AT11" s="1">
        <f>VLOOKUP(AT7,[1]TOAD_Download!$B$1:$G$65536,6,0)</f>
        <v>171</v>
      </c>
      <c r="AU11" s="1">
        <f>VLOOKUP(AU7,[1]TOAD_Download!$B$1:$G$65536,6,0)</f>
        <v>170</v>
      </c>
      <c r="AV11" s="1">
        <f>VLOOKUP(AV7,[1]TOAD_Download!$B$1:$G$65536,6,0)</f>
        <v>170</v>
      </c>
      <c r="AW11" s="1">
        <f>VLOOKUP(AW7,[1]TOAD_Download!$B$1:$G$65536,6,0)</f>
        <v>138</v>
      </c>
      <c r="AX11" s="1">
        <f>VLOOKUP(AX7,[1]TOAD_Download!$B$1:$G$65536,6,0)</f>
        <v>142</v>
      </c>
      <c r="AY11" s="1">
        <f>VLOOKUP(AY7,[1]TOAD_Download!$B$1:$G$65536,6,0)</f>
        <v>133</v>
      </c>
      <c r="AZ11" s="1">
        <f>VLOOKUP(AZ7,[1]TOAD_Download!$B$1:$G$65536,6,0)</f>
        <v>142</v>
      </c>
      <c r="BA11" s="1">
        <f>VLOOKUP(BA7,[1]TOAD_Download!$B$1:$G$65536,6,0)</f>
        <v>141</v>
      </c>
      <c r="BB11" s="1">
        <f>VLOOKUP(BB7,[1]TOAD_Download!$B$1:$G$65536,6,0)</f>
        <v>167</v>
      </c>
      <c r="BC11" s="1">
        <f>VLOOKUP(BC7,[1]TOAD_Download!$B$1:$G$65536,6,0)</f>
        <v>165</v>
      </c>
      <c r="BD11" s="1">
        <f>VLOOKUP(BD7,[1]TOAD_Download!$B$1:$G$65536,6,0)</f>
        <v>170</v>
      </c>
      <c r="BE11" s="1">
        <f>VLOOKUP(BE7,[1]TOAD_Download!$B$1:$G$65536,6,0)</f>
        <v>170</v>
      </c>
      <c r="BF11" s="1">
        <f>VLOOKUP(BF7,[1]TOAD_Download!$B$1:$G$65536,6,0)</f>
        <v>170</v>
      </c>
      <c r="BG11" s="1">
        <f>VLOOKUP(BG7,[1]TOAD_Download!$B$1:$G$65536,6,0)</f>
        <v>166</v>
      </c>
      <c r="BH11" s="1">
        <f>VLOOKUP(BH7,[1]TOAD_Download!$B$1:$G$65536,6,0)</f>
        <v>171</v>
      </c>
      <c r="BI11" s="1">
        <f>VLOOKUP(BI7,[1]TOAD_Download!$B$1:$G$65536,6,0)</f>
        <v>144</v>
      </c>
      <c r="BJ11" s="1">
        <f>VLOOKUP(BJ7,[1]TOAD_Download!$B$1:$G$65536,6,0)</f>
        <v>143</v>
      </c>
      <c r="BK11" s="1">
        <f>VLOOKUP(BK7,[1]TOAD_Download!$B$1:$G$65536,6,0)</f>
        <v>148</v>
      </c>
      <c r="BL11" s="1">
        <f>VLOOKUP(BL7,[1]TOAD_Download!$B$1:$G$65536,6,0)</f>
        <v>159</v>
      </c>
      <c r="BM11" s="1">
        <f>VLOOKUP(BM7,[1]TOAD_Download!$B$1:$G$65536,6,0)</f>
        <v>163</v>
      </c>
      <c r="BN11" s="1">
        <f>VLOOKUP(BN7,[1]TOAD_Download!$B$1:$G$65536,6,0)</f>
        <v>144</v>
      </c>
      <c r="BO11" s="1">
        <f>VLOOKUP(BO7,[1]TOAD_Download!$B$1:$G$65536,6,0)</f>
        <v>144</v>
      </c>
      <c r="BP11" s="1">
        <f>VLOOKUP(BP7,[1]TOAD_Download!$B$1:$G$65536,6,0)</f>
        <v>160</v>
      </c>
      <c r="BQ11" s="1">
        <f>VLOOKUP(BQ7,[1]TOAD_Download!$B$1:$G$65536,6,0)</f>
        <v>143</v>
      </c>
      <c r="BR11" s="1">
        <f>VLOOKUP(BR7,[1]TOAD_Download!$B$1:$G$65536,6,0)</f>
        <v>133</v>
      </c>
      <c r="BS11" s="1">
        <f>VLOOKUP(BS7,[1]TOAD_Download!$B$1:$G$65536,6,0)</f>
        <v>174</v>
      </c>
      <c r="BT11" s="1">
        <f>VLOOKUP(BT7,[1]TOAD_Download!$B$1:$G$65536,6,0)</f>
        <v>153</v>
      </c>
      <c r="BU11" s="1">
        <f>VLOOKUP(BU7,[1]TOAD_Download!$B$1:$G$65536,6,0)</f>
        <v>141</v>
      </c>
      <c r="BV11" s="1">
        <f>VLOOKUP(BV7,[1]TOAD_Download!$B$1:$G$65536,6,0)</f>
        <v>147</v>
      </c>
      <c r="BW11" s="1">
        <f>VLOOKUP(BW7,[1]TOAD_Download!$B$1:$G$65536,6,0)</f>
        <v>148</v>
      </c>
      <c r="BX11" s="1">
        <f>VLOOKUP(BX7,[1]TOAD_Download!$B$1:$G$65536,6,0)</f>
        <v>145</v>
      </c>
      <c r="BY11" s="1">
        <f>VLOOKUP(BY7,[1]TOAD_Download!$B$1:$G$65536,6,0)</f>
        <v>170</v>
      </c>
      <c r="BZ11" s="1">
        <f>VLOOKUP(BZ7,[1]TOAD_Download!$B$1:$G$65536,6,0)</f>
        <v>144</v>
      </c>
      <c r="CA11" s="1">
        <f>VLOOKUP(CA7,[1]TOAD_Download!$B$1:$G$65536,6,0)</f>
        <v>148</v>
      </c>
      <c r="CB11" s="1">
        <f>VLOOKUP(CB7,[1]TOAD_Download!$B$1:$G$65536,6,0)</f>
        <v>131</v>
      </c>
      <c r="CC11" s="1">
        <f>VLOOKUP(CC7,[1]TOAD_Download!$B$1:$G$65536,6,0)</f>
        <v>147</v>
      </c>
      <c r="CD11" s="1">
        <f>VLOOKUP(CD7,[1]TOAD_Download!$B$1:$G$65536,6,0)</f>
        <v>174</v>
      </c>
      <c r="CE11" s="1">
        <f>VLOOKUP(CE7,[1]TOAD_Download!$B$1:$G$65536,6,0)</f>
        <v>139</v>
      </c>
      <c r="CF11" s="1">
        <f>VLOOKUP(CF7,[1]TOAD_Download!$B$1:$G$65536,6,0)</f>
        <v>135</v>
      </c>
      <c r="CG11" s="1">
        <f>VLOOKUP(CG7,[1]TOAD_Download!$B$1:$G$65536,6,0)</f>
        <v>148</v>
      </c>
      <c r="CH11" s="1">
        <f>VLOOKUP(CH7,[1]TOAD_Download!$B$1:$G$65536,6,0)</f>
        <v>144</v>
      </c>
      <c r="CI11" s="1">
        <f>VLOOKUP(CI7,[1]TOAD_Download!$B$1:$G$65536,6,0)</f>
        <v>142</v>
      </c>
      <c r="CJ11" s="1">
        <f>VLOOKUP(CJ7,[1]TOAD_Download!$B$1:$G$65536,6,0)</f>
        <v>142</v>
      </c>
      <c r="CK11" s="1">
        <f>VLOOKUP(CK7,[1]TOAD_Download!$B$1:$G$65536,6,0)</f>
        <v>135</v>
      </c>
      <c r="CL11" s="1">
        <f>VLOOKUP(CL7,[1]TOAD_Download!$B$1:$G$65536,6,0)</f>
        <v>161</v>
      </c>
      <c r="CM11" s="1">
        <f>VLOOKUP(CM7,[1]TOAD_Download!$B$1:$G$65536,6,0)</f>
        <v>169</v>
      </c>
      <c r="CN11" s="1">
        <f>VLOOKUP(CN7,[1]TOAD_Download!$B$1:$G$65536,6,0)</f>
        <v>158</v>
      </c>
      <c r="CO11" s="1">
        <f>VLOOKUP(CO7,[1]TOAD_Download!$B$1:$G$65536,6,0)</f>
        <v>166</v>
      </c>
      <c r="CP11" s="1">
        <f>VLOOKUP(CP7,[1]TOAD_Download!$B$1:$G$65536,6,0)</f>
        <v>176</v>
      </c>
      <c r="CQ11" s="1">
        <f>VLOOKUP(CQ7,[1]TOAD_Download!$B$1:$G$65536,6,0)</f>
        <v>169</v>
      </c>
      <c r="CR11" s="1">
        <f>VLOOKUP(CR7,[1]TOAD_Download!$B$1:$G$65536,6,0)</f>
        <v>168</v>
      </c>
      <c r="CS11" s="1">
        <f>VLOOKUP(CS7,[1]TOAD_Download!$B$1:$G$65536,6,0)</f>
        <v>145</v>
      </c>
      <c r="CT11" s="1">
        <f>VLOOKUP(CT7,[1]TOAD_Download!$B$1:$G$65536,6,0)</f>
        <v>143</v>
      </c>
      <c r="CU11" s="1">
        <f>VLOOKUP(CU7,[1]TOAD_Download!$B$1:$G$65536,6,0)</f>
        <v>142</v>
      </c>
      <c r="CV11" s="1">
        <f>VLOOKUP(CV7,[1]TOAD_Download!$B$1:$G$65536,6,0)</f>
        <v>146</v>
      </c>
      <c r="CW11" s="1">
        <f>VLOOKUP(CW7,[1]TOAD_Download!$B$1:$G$65536,6,0)</f>
        <v>138</v>
      </c>
      <c r="CX11" s="1">
        <f>VLOOKUP(CX7,[1]TOAD_Download!$B$1:$G$65536,6,0)</f>
        <v>132</v>
      </c>
      <c r="CY11" s="1">
        <f>VLOOKUP(CY7,[1]TOAD_Download!$B$1:$G$65536,6,0)</f>
        <v>143</v>
      </c>
      <c r="CZ11" s="1">
        <f>VLOOKUP(CZ7,[1]TOAD_Download!$B$1:$G$65536,6,0)</f>
        <v>143</v>
      </c>
      <c r="DA11" s="1">
        <f>VLOOKUP(DA7,[1]TOAD_Download!$B$1:$G$65536,6,0)</f>
        <v>140</v>
      </c>
      <c r="DB11" s="1">
        <f>VLOOKUP(DB7,[1]TOAD_Download!$B$1:$G$65536,6,0)</f>
        <v>147</v>
      </c>
      <c r="DC11" s="1">
        <f>VLOOKUP(DC7,[1]TOAD_Download!$B$1:$G$65536,6,0)</f>
        <v>147</v>
      </c>
      <c r="DD11" s="1">
        <f>VLOOKUP(DD7,[1]TOAD_Download!$B$1:$G$65536,6,0)</f>
        <v>163</v>
      </c>
      <c r="DE11" s="1">
        <f>VLOOKUP(DE7,[1]TOAD_Download!$B$1:$G$65536,6,0)</f>
        <v>160</v>
      </c>
      <c r="DF11" s="1">
        <f>VLOOKUP(DF7,[1]TOAD_Download!$B$1:$G$65536,6,0)</f>
        <v>145</v>
      </c>
      <c r="DG11" s="1">
        <f>VLOOKUP(DG7,[1]TOAD_Download!$B$1:$G$65536,6,0)</f>
        <v>146</v>
      </c>
      <c r="DH11" s="1">
        <f>VLOOKUP(DH7,[1]TOAD_Download!$B$1:$G$65536,6,0)</f>
        <v>174</v>
      </c>
      <c r="DI11" s="1">
        <f>VLOOKUP(DI7,[1]TOAD_Download!$B$1:$G$65536,6,0)</f>
        <v>141</v>
      </c>
      <c r="DJ11" s="1">
        <f>VLOOKUP(DJ7,[1]TOAD_Download!$B$1:$G$65536,6,0)</f>
        <v>170</v>
      </c>
      <c r="DK11" s="1">
        <f>VLOOKUP(DK7,[1]TOAD_Download!$B$1:$G$65536,6,0)</f>
        <v>162</v>
      </c>
      <c r="DL11" s="1">
        <f>VLOOKUP(DL7,[1]TOAD_Download!$B$1:$G$65536,6,0)</f>
        <v>146</v>
      </c>
      <c r="DM11" s="1">
        <f>VLOOKUP(DM7,[1]TOAD_Download!$B$1:$G$65536,6,0)</f>
        <v>144</v>
      </c>
      <c r="DN11" s="1">
        <f>VLOOKUP(DN7,[1]TOAD_Download!$B$1:$G$65536,6,0)</f>
        <v>164</v>
      </c>
      <c r="DO11" s="1">
        <f>VLOOKUP(DO7,[1]TOAD_Download!$B$1:$G$65536,6,0)</f>
        <v>141</v>
      </c>
      <c r="DP11" s="1">
        <f>VLOOKUP(DP7,[1]TOAD_Download!$B$1:$G$65536,6,0)</f>
        <v>162</v>
      </c>
      <c r="DQ11" s="1">
        <f>VLOOKUP(DQ7,[1]TOAD_Download!$B$1:$G$65536,6,0)</f>
        <v>172</v>
      </c>
      <c r="DR11" s="1">
        <f>VLOOKUP(DR7,[1]TOAD_Download!$B$1:$G$65536,6,0)</f>
        <v>143</v>
      </c>
      <c r="DS11" s="1">
        <f>VLOOKUP(DS7,[1]TOAD_Download!$B$1:$G$65536,6,0)</f>
        <v>0</v>
      </c>
      <c r="DT11" s="1">
        <f>VLOOKUP(DT7,[1]TOAD_Download!$B$1:$G$65536,6,0)</f>
        <v>142</v>
      </c>
      <c r="DU11" s="1">
        <f>VLOOKUP(DU7,[1]TOAD_Download!$B$1:$G$65536,6,0)</f>
        <v>148</v>
      </c>
      <c r="DV11" s="1">
        <f>VLOOKUP(DV7,[1]TOAD_Download!$B$1:$G$65536,6,0)</f>
        <v>135</v>
      </c>
      <c r="DW11" s="1">
        <f>VLOOKUP(DW7,[1]TOAD_Download!$B$1:$G$65536,6,0)</f>
        <v>159</v>
      </c>
      <c r="DX11" s="1">
        <f>VLOOKUP(DX7,[1]TOAD_Download!$B$1:$G$65536,6,0)</f>
        <v>141</v>
      </c>
      <c r="DY11" s="1">
        <f>VLOOKUP(DY7,[1]TOAD_Download!$B$1:$G$65536,6,0)</f>
        <v>138</v>
      </c>
      <c r="DZ11" s="1">
        <f>VLOOKUP(DZ7,[1]TOAD_Download!$B$1:$G$65536,6,0)</f>
        <v>166</v>
      </c>
      <c r="EA11" s="1">
        <f>VLOOKUP(EA7,[1]TOAD_Download!$B$1:$G$65536,6,0)</f>
        <v>164</v>
      </c>
      <c r="EB11" s="1">
        <f>VLOOKUP(EB7,[1]TOAD_Download!$B$1:$G$65536,6,0)</f>
        <v>169</v>
      </c>
      <c r="EC11" s="1">
        <f>VLOOKUP(EC7,[1]TOAD_Download!$B$1:$G$65536,6,0)</f>
        <v>142</v>
      </c>
      <c r="ED11" s="1">
        <f>VLOOKUP(ED7,[1]TOAD_Download!$B$1:$G$65536,6,0)</f>
        <v>149</v>
      </c>
      <c r="EE11" s="1">
        <f>VLOOKUP(EE7,[1]TOAD_Download!$B$1:$G$65536,6,0)</f>
        <v>147</v>
      </c>
      <c r="EF11" s="1">
        <f>VLOOKUP(EF7,[1]TOAD_Download!$B$1:$G$65536,6,0)</f>
        <v>172</v>
      </c>
      <c r="EG11" s="1">
        <f>VLOOKUP(EG7,[1]TOAD_Download!$B$1:$G$65536,6,0)</f>
        <v>141</v>
      </c>
      <c r="EH11" s="1">
        <f>VLOOKUP(EH7,[1]TOAD_Download!$B$1:$G$65536,6,0)</f>
        <v>146</v>
      </c>
      <c r="EI11" s="1">
        <f>VLOOKUP(EI7,[1]TOAD_Download!$B$1:$G$65536,6,0)</f>
        <v>142</v>
      </c>
      <c r="EJ11" s="1">
        <f>VLOOKUP(EJ7,[1]TOAD_Download!$B$1:$G$65536,6,0)</f>
        <v>156</v>
      </c>
      <c r="EK11" s="1">
        <f>VLOOKUP(EK7,[1]TOAD_Download!$B$1:$G$65536,6,0)</f>
        <v>140</v>
      </c>
      <c r="EL11" s="1">
        <f>VLOOKUP(EL7,[1]TOAD_Download!$B$1:$G$65536,6,0)</f>
        <v>148</v>
      </c>
      <c r="EM11" s="1">
        <f>VLOOKUP(EM7,[1]TOAD_Download!$B$1:$G$65536,6,0)</f>
        <v>145</v>
      </c>
      <c r="EN11" s="1">
        <f>VLOOKUP(EN7,[1]TOAD_Download!$B$1:$G$65536,6,0)</f>
        <v>148</v>
      </c>
      <c r="EO11" s="1">
        <f>VLOOKUP(EO7,[1]TOAD_Download!$B$1:$G$65536,6,0)</f>
        <v>140</v>
      </c>
      <c r="EP11" s="1">
        <f>VLOOKUP(EP7,[1]TOAD_Download!$B$1:$G$65536,6,0)</f>
        <v>146</v>
      </c>
      <c r="EQ11" s="1">
        <f>VLOOKUP(EQ7,[1]TOAD_Download!$B$1:$G$65536,6,0)</f>
        <v>147</v>
      </c>
      <c r="ER11" s="1">
        <f>VLOOKUP(ER7,[1]TOAD_Download!$B$1:$G$65536,6,0)</f>
        <v>143</v>
      </c>
      <c r="ES11" s="1">
        <f>VLOOKUP(ES7,[1]TOAD_Download!$B$1:$G$65536,6,0)</f>
        <v>169</v>
      </c>
      <c r="ET11" s="1">
        <f>VLOOKUP(ET7,[1]TOAD_Download!$B$1:$G$65536,6,0)</f>
        <v>148</v>
      </c>
      <c r="EU11" s="1">
        <f>VLOOKUP(EU7,[1]TOAD_Download!$B$1:$G$65536,6,0)</f>
        <v>128</v>
      </c>
      <c r="EV11" s="1">
        <f>VLOOKUP(EV7,[1]TOAD_Download!$B$1:$G$65536,6,0)</f>
        <v>119</v>
      </c>
      <c r="EW11" s="1">
        <f>VLOOKUP(EW7,[1]TOAD_Download!$B$1:$G$65536,6,0)</f>
        <v>145</v>
      </c>
      <c r="EX11" s="1">
        <f>VLOOKUP(EX7,[1]TOAD_Download!$B$1:$G$65536,6,0)</f>
        <v>0</v>
      </c>
      <c r="EY11" s="1">
        <f>VLOOKUP(EY7,[1]TOAD_Download!$B$1:$G$65536,6,0)</f>
        <v>171</v>
      </c>
      <c r="EZ11" s="1">
        <f>VLOOKUP(EZ7,[1]TOAD_Download!$B$1:$G$65536,6,0)</f>
        <v>149</v>
      </c>
      <c r="FA11" s="1">
        <f>VLOOKUP(FA7,[1]TOAD_Download!$B$1:$G$65536,6,0)</f>
        <v>163</v>
      </c>
      <c r="FB11" s="1">
        <f>VLOOKUP(FB7,[1]TOAD_Download!$B$1:$G$65536,6,0)</f>
        <v>150</v>
      </c>
      <c r="FC11" s="1">
        <f>VLOOKUP(FC7,[1]TOAD_Download!$B$1:$G$65536,6,0)</f>
        <v>172</v>
      </c>
      <c r="FD11" s="1">
        <f>VLOOKUP(FD7,[1]TOAD_Download!$B$1:$G$65536,6,0)</f>
        <v>123</v>
      </c>
      <c r="FE11" s="1">
        <f>VLOOKUP(FE7,[1]TOAD_Download!$B$1:$G$65536,6,0)</f>
        <v>163</v>
      </c>
      <c r="FF11" s="1">
        <f>VLOOKUP(FF7,[1]TOAD_Download!$B$1:$G$65536,6,0)</f>
        <v>147</v>
      </c>
      <c r="FG11" s="1">
        <f>VLOOKUP(FG7,[1]TOAD_Download!$B$1:$G$65536,6,0)</f>
        <v>145</v>
      </c>
      <c r="FH11" s="1">
        <f>VLOOKUP(FH7,[1]TOAD_Download!$B$1:$G$65536,6,0)</f>
        <v>145</v>
      </c>
      <c r="FI11" s="1">
        <f>VLOOKUP(FI7,[1]TOAD_Download!$B$1:$G$65536,6,0)</f>
        <v>144</v>
      </c>
      <c r="FJ11" s="1">
        <f>VLOOKUP(FJ7,[1]TOAD_Download!$B$1:$G$65536,6,0)</f>
        <v>144</v>
      </c>
      <c r="FK11" s="1">
        <f>VLOOKUP(FK7,[1]TOAD_Download!$B$1:$G$65536,6,0)</f>
        <v>160</v>
      </c>
      <c r="FL11" s="1">
        <f>VLOOKUP(FL7,[1]TOAD_Download!$B$1:$G$65536,6,0)</f>
        <v>158</v>
      </c>
      <c r="FM11" s="1">
        <f>VLOOKUP(FM7,[1]TOAD_Download!$B$1:$G$65536,6,0)</f>
        <v>171</v>
      </c>
      <c r="FN11" s="1">
        <f>VLOOKUP(FN7,[1]TOAD_Download!$B$1:$G$65536,6,0)</f>
        <v>171</v>
      </c>
      <c r="FO11" s="1">
        <f>VLOOKUP(FO7,[1]TOAD_Download!$B$1:$G$65536,6,0)</f>
        <v>167</v>
      </c>
      <c r="FP11" s="1">
        <f>VLOOKUP(FP7,[1]TOAD_Download!$B$1:$G$65536,6,0)</f>
        <v>169</v>
      </c>
      <c r="FQ11" s="1">
        <f>VLOOKUP(FQ7,[1]TOAD_Download!$B$1:$G$65536,6,0)</f>
        <v>165</v>
      </c>
      <c r="FR11" s="1">
        <f>VLOOKUP(FR7,[1]TOAD_Download!$B$1:$G$65536,6,0)</f>
        <v>175</v>
      </c>
      <c r="FS11" s="1">
        <f>VLOOKUP(FS7,[1]TOAD_Download!$B$1:$G$65536,6,0)</f>
        <v>172</v>
      </c>
      <c r="FT11" s="1">
        <f>VLOOKUP(FT7,[1]TOAD_Download!$B$1:$G$65536,6,0)</f>
        <v>146</v>
      </c>
      <c r="FU11" s="1">
        <f>VLOOKUP(FU7,[1]TOAD_Download!$B$1:$G$65536,6,0)</f>
        <v>142</v>
      </c>
      <c r="FV11" s="1">
        <f>VLOOKUP(FV7,[1]TOAD_Download!$B$1:$G$65536,6,0)</f>
        <v>141</v>
      </c>
      <c r="FW11" s="1">
        <f>VLOOKUP(FW7,[1]TOAD_Download!$B$1:$G$65536,6,0)</f>
        <v>159</v>
      </c>
      <c r="FX11" s="1">
        <f>VLOOKUP(FX7,[1]TOAD_Download!$B$1:$G$65536,6,0)</f>
        <v>163</v>
      </c>
      <c r="FY11" s="1">
        <f>VLOOKUP(FY7,[1]TOAD_Download!$B$1:$G$65536,6,0)</f>
        <v>162</v>
      </c>
      <c r="FZ11" s="1">
        <f>VLOOKUP(FZ7,[1]TOAD_Download!$B$1:$G$65536,6,0)</f>
        <v>141</v>
      </c>
      <c r="GA11" s="1">
        <f>VLOOKUP(GA7,[1]TOAD_Download!$B$1:$G$65536,6,0)</f>
        <v>167</v>
      </c>
      <c r="GB11" s="1">
        <v>0</v>
      </c>
      <c r="GC11" s="1">
        <v>0</v>
      </c>
      <c r="GD11" s="1">
        <v>0</v>
      </c>
      <c r="GE11" s="1">
        <v>0</v>
      </c>
      <c r="GF11" s="1">
        <v>0</v>
      </c>
      <c r="GG11" s="1">
        <v>0</v>
      </c>
      <c r="GH11" s="30">
        <f>SUM(E11:GG11)</f>
        <v>27090</v>
      </c>
      <c r="GI11" s="34"/>
    </row>
    <row r="12" spans="1:193" ht="30">
      <c r="B12" s="33" t="s">
        <v>529</v>
      </c>
      <c r="C12" s="16">
        <v>5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0</v>
      </c>
      <c r="CN12" s="2">
        <v>0</v>
      </c>
      <c r="CO12" s="2">
        <v>0</v>
      </c>
      <c r="CP12" s="2">
        <v>0</v>
      </c>
      <c r="CQ12" s="2">
        <v>0</v>
      </c>
      <c r="CR12" s="2">
        <v>0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0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2">
        <v>0</v>
      </c>
      <c r="DF12" s="2">
        <v>0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0</v>
      </c>
      <c r="DM12" s="2">
        <v>0</v>
      </c>
      <c r="DN12" s="2">
        <v>0</v>
      </c>
      <c r="DO12" s="2">
        <v>0</v>
      </c>
      <c r="DP12" s="2">
        <v>0</v>
      </c>
      <c r="DQ12" s="2">
        <v>0</v>
      </c>
      <c r="DR12" s="2">
        <v>1</v>
      </c>
      <c r="DS12" s="2">
        <v>0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0</v>
      </c>
      <c r="DZ12" s="2">
        <v>0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0</v>
      </c>
      <c r="EP12" s="2">
        <v>0</v>
      </c>
      <c r="EQ12" s="2">
        <v>0</v>
      </c>
      <c r="ER12" s="2">
        <v>0</v>
      </c>
      <c r="ES12" s="2">
        <v>0</v>
      </c>
      <c r="ET12" s="2">
        <v>0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2">
        <v>0</v>
      </c>
      <c r="FH12" s="2">
        <v>0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2"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0">
        <f>SUM(E12:GG12)</f>
        <v>1</v>
      </c>
    </row>
    <row r="13" spans="1:193" ht="15.75" customHeight="1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</row>
    <row r="14" spans="1:193" ht="15.75" customHeight="1">
      <c r="A14" s="27" t="s">
        <v>530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</row>
    <row r="15" spans="1:193" ht="15.75" customHeight="1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</row>
    <row r="16" spans="1:193" ht="45">
      <c r="B16" s="33" t="s">
        <v>531</v>
      </c>
      <c r="C16" s="16">
        <v>6</v>
      </c>
      <c r="E16" s="1">
        <f>VLOOKUP(E7,[1]TOAD_Download!$B$1:$C$65536,2,0)</f>
        <v>5662</v>
      </c>
      <c r="F16" s="1">
        <f>VLOOKUP(F7,[1]TOAD_Download!$B$1:$C$65536,2,0)</f>
        <v>11904</v>
      </c>
      <c r="G16" s="1">
        <f>VLOOKUP(G7,[1]TOAD_Download!$B$1:$C$65536,2,0)</f>
        <v>5806</v>
      </c>
      <c r="H16" s="1">
        <f>VLOOKUP(H7,[1]TOAD_Download!$B$1:$C$65536,2,0)</f>
        <v>10731</v>
      </c>
      <c r="I16" s="1">
        <f>VLOOKUP(I7,[1]TOAD_Download!$B$1:$C$65536,2,0)</f>
        <v>778</v>
      </c>
      <c r="J16" s="1">
        <f>VLOOKUP(J7,[1]TOAD_Download!$B$1:$C$65536,2,0)</f>
        <v>685</v>
      </c>
      <c r="K16" s="1">
        <f>VLOOKUP(K7,[1]TOAD_Download!$B$1:$C$65536,2,0)</f>
        <v>2131</v>
      </c>
      <c r="L16" s="1">
        <f>VLOOKUP(L7,[1]TOAD_Download!$B$1:$C$65536,2,0)</f>
        <v>832</v>
      </c>
      <c r="M16" s="1">
        <f>VLOOKUP(M7,[1]TOAD_Download!$B$1:$C$65536,2,0)</f>
        <v>131</v>
      </c>
      <c r="N16" s="1">
        <f>VLOOKUP(N7,[1]TOAD_Download!$B$1:$C$65536,2,0)</f>
        <v>240</v>
      </c>
      <c r="O16" s="1">
        <f>VLOOKUP(O7,[1]TOAD_Download!$B$1:$C$65536,2,0)</f>
        <v>348</v>
      </c>
      <c r="P16" s="1">
        <f>VLOOKUP(P7,[1]TOAD_Download!$B$1:$C$65536,2,0)</f>
        <v>21051</v>
      </c>
      <c r="Q16" s="1">
        <f>VLOOKUP(Q7,[1]TOAD_Download!$B$1:$C$65536,2,0)</f>
        <v>5055</v>
      </c>
      <c r="R16" s="1">
        <f>VLOOKUP(R7,[1]TOAD_Download!$B$1:$C$65536,2,0)</f>
        <v>144</v>
      </c>
      <c r="S16" s="1">
        <f>VLOOKUP(S7,[1]TOAD_Download!$B$1:$C$65536,2,0)</f>
        <v>10829</v>
      </c>
      <c r="T16" s="1">
        <f>VLOOKUP(T7,[1]TOAD_Download!$B$1:$C$65536,2,0)</f>
        <v>254</v>
      </c>
      <c r="U16" s="1">
        <f>VLOOKUP(U7,[1]TOAD_Download!$B$1:$C$65536,2,0)</f>
        <v>1511</v>
      </c>
      <c r="V16" s="1">
        <f>VLOOKUP(V7,[1]TOAD_Download!$B$1:$C$65536,2,0)</f>
        <v>68</v>
      </c>
      <c r="W16" s="1">
        <f>VLOOKUP(W7,[1]TOAD_Download!$B$1:$C$65536,2,0)</f>
        <v>17</v>
      </c>
      <c r="X16" s="1">
        <f>VLOOKUP(X7,[1]TOAD_Download!$B$1:$C$65536,2,0)</f>
        <v>84</v>
      </c>
      <c r="Y16" s="1">
        <f>VLOOKUP(Y7,[1]TOAD_Download!$B$1:$C$65536,2,0)</f>
        <v>62</v>
      </c>
      <c r="Z16" s="1">
        <f>VLOOKUP(Z7,[1]TOAD_Download!$B$1:$C$65536,2,0)</f>
        <v>21</v>
      </c>
      <c r="AA16" s="1">
        <f>VLOOKUP(AA7,[1]TOAD_Download!$B$1:$C$65536,2,0)</f>
        <v>144</v>
      </c>
      <c r="AB16" s="1">
        <f>VLOOKUP(AB7,[1]TOAD_Download!$B$1:$C$65536,2,0)</f>
        <v>139</v>
      </c>
      <c r="AC16" s="1">
        <f>VLOOKUP(AC7,[1]TOAD_Download!$B$1:$C$65536,2,0)</f>
        <v>10282</v>
      </c>
      <c r="AD16" s="1">
        <f>VLOOKUP(AD7,[1]TOAD_Download!$B$1:$C$65536,2,0)</f>
        <v>7979</v>
      </c>
      <c r="AE16" s="1">
        <f>VLOOKUP(AE7,[1]TOAD_Download!$B$1:$C$65536,2,0)</f>
        <v>264</v>
      </c>
      <c r="AF16" s="1">
        <f>VLOOKUP(AF7,[1]TOAD_Download!$B$1:$C$65536,2,0)</f>
        <v>281</v>
      </c>
      <c r="AG16" s="1">
        <f>VLOOKUP(AG7,[1]TOAD_Download!$B$1:$C$65536,2,0)</f>
        <v>43</v>
      </c>
      <c r="AH16" s="1">
        <f>VLOOKUP(AH7,[1]TOAD_Download!$B$1:$C$65536,2,0)</f>
        <v>24</v>
      </c>
      <c r="AI16" s="1">
        <f>VLOOKUP(AI7,[1]TOAD_Download!$B$1:$C$65536,2,0)</f>
        <v>248</v>
      </c>
      <c r="AJ16" s="1">
        <f>VLOOKUP(AJ7,[1]TOAD_Download!$B$1:$C$65536,2,0)</f>
        <v>1005</v>
      </c>
      <c r="AK16" s="1">
        <f>VLOOKUP(AK7,[1]TOAD_Download!$B$1:$C$65536,2,0)</f>
        <v>288</v>
      </c>
      <c r="AL16" s="1">
        <f>VLOOKUP(AL7,[1]TOAD_Download!$B$1:$C$65536,2,0)</f>
        <v>140</v>
      </c>
      <c r="AM16" s="1">
        <f>VLOOKUP(AM7,[1]TOAD_Download!$B$1:$C$65536,2,0)</f>
        <v>189</v>
      </c>
      <c r="AN16" s="1">
        <f>VLOOKUP(AN7,[1]TOAD_Download!$B$1:$C$65536,2,0)</f>
        <v>265</v>
      </c>
      <c r="AO16" s="1">
        <f>VLOOKUP(AO7,[1]TOAD_Download!$B$1:$C$65536,2,0)</f>
        <v>161</v>
      </c>
      <c r="AP16" s="1">
        <f>VLOOKUP(AP7,[1]TOAD_Download!$B$1:$C$65536,2,0)</f>
        <v>168</v>
      </c>
      <c r="AQ16" s="1">
        <f>VLOOKUP(AQ7,[1]TOAD_Download!$B$1:$C$65536,2,0)</f>
        <v>4426</v>
      </c>
      <c r="AR16" s="1">
        <f>VLOOKUP(AR7,[1]TOAD_Download!$B$1:$C$65536,2,0)</f>
        <v>35502</v>
      </c>
      <c r="AS16" s="1">
        <f>VLOOKUP(AS7,[1]TOAD_Download!$B$1:$C$65536,2,0)</f>
        <v>128</v>
      </c>
      <c r="AT16" s="1">
        <f>VLOOKUP(AT7,[1]TOAD_Download!$B$1:$C$65536,2,0)</f>
        <v>18889</v>
      </c>
      <c r="AU16" s="1">
        <f>VLOOKUP(AU7,[1]TOAD_Download!$B$1:$C$65536,2,0)</f>
        <v>3395</v>
      </c>
      <c r="AV16" s="1">
        <f>VLOOKUP(AV7,[1]TOAD_Download!$B$1:$C$65536,2,0)</f>
        <v>1455</v>
      </c>
      <c r="AW16" s="1">
        <f>VLOOKUP(AW7,[1]TOAD_Download!$B$1:$C$65536,2,0)</f>
        <v>92</v>
      </c>
      <c r="AX16" s="1">
        <f>VLOOKUP(AX7,[1]TOAD_Download!$B$1:$C$65536,2,0)</f>
        <v>171</v>
      </c>
      <c r="AY16" s="1">
        <f>VLOOKUP(AY7,[1]TOAD_Download!$B$1:$C$65536,2,0)</f>
        <v>259</v>
      </c>
      <c r="AZ16" s="1">
        <f>VLOOKUP(AZ7,[1]TOAD_Download!$B$1:$C$65536,2,0)</f>
        <v>43</v>
      </c>
      <c r="BA16" s="1">
        <f>VLOOKUP(BA7,[1]TOAD_Download!$B$1:$C$65536,2,0)</f>
        <v>281</v>
      </c>
      <c r="BB16" s="1">
        <f>VLOOKUP(BB7,[1]TOAD_Download!$B$1:$C$65536,2,0)</f>
        <v>9954</v>
      </c>
      <c r="BC16" s="1">
        <f>VLOOKUP(BC7,[1]TOAD_Download!$B$1:$C$65536,2,0)</f>
        <v>3524</v>
      </c>
      <c r="BD16" s="1">
        <f>VLOOKUP(BD7,[1]TOAD_Download!$B$1:$C$65536,2,0)</f>
        <v>2937</v>
      </c>
      <c r="BE16" s="1">
        <f>VLOOKUP(BE7,[1]TOAD_Download!$B$1:$C$65536,2,0)</f>
        <v>7595</v>
      </c>
      <c r="BF16" s="1">
        <f>VLOOKUP(BF7,[1]TOAD_Download!$B$1:$C$65536,2,0)</f>
        <v>26</v>
      </c>
      <c r="BG16" s="1">
        <f>VLOOKUP(BG7,[1]TOAD_Download!$B$1:$C$65536,2,0)</f>
        <v>402</v>
      </c>
      <c r="BH16" s="1">
        <f>VLOOKUP(BH7,[1]TOAD_Download!$B$1:$C$65536,2,0)</f>
        <v>11167</v>
      </c>
      <c r="BI16" s="1">
        <f>VLOOKUP(BI7,[1]TOAD_Download!$B$1:$C$65536,2,0)</f>
        <v>1044</v>
      </c>
      <c r="BJ16" s="1">
        <f>VLOOKUP(BJ7,[1]TOAD_Download!$B$1:$C$65536,2,0)</f>
        <v>1300</v>
      </c>
      <c r="BK16" s="1">
        <f>VLOOKUP(BK7,[1]TOAD_Download!$B$1:$C$65536,2,0)</f>
        <v>173</v>
      </c>
      <c r="BL16" s="1">
        <f>VLOOKUP(BL7,[1]TOAD_Download!$B$1:$C$65536,2,0)</f>
        <v>1899</v>
      </c>
      <c r="BM16" s="1">
        <f>VLOOKUP(BM7,[1]TOAD_Download!$B$1:$C$65536,2,0)</f>
        <v>1977</v>
      </c>
      <c r="BN16" s="1">
        <f>VLOOKUP(BN7,[1]TOAD_Download!$B$1:$C$65536,2,0)</f>
        <v>72</v>
      </c>
      <c r="BO16" s="1">
        <f>VLOOKUP(BO7,[1]TOAD_Download!$B$1:$C$65536,2,0)</f>
        <v>318</v>
      </c>
      <c r="BP16" s="1">
        <f>VLOOKUP(BP7,[1]TOAD_Download!$B$1:$C$65536,2,0)</f>
        <v>458</v>
      </c>
      <c r="BQ16" s="1">
        <f>VLOOKUP(BQ7,[1]TOAD_Download!$B$1:$C$65536,2,0)</f>
        <v>1105</v>
      </c>
      <c r="BR16" s="1">
        <f>VLOOKUP(BR7,[1]TOAD_Download!$B$1:$C$65536,2,0)</f>
        <v>208</v>
      </c>
      <c r="BS16" s="1">
        <f>VLOOKUP(BS7,[1]TOAD_Download!$B$1:$C$65536,2,0)</f>
        <v>1288</v>
      </c>
      <c r="BT16" s="1">
        <f>VLOOKUP(BT7,[1]TOAD_Download!$B$1:$C$65536,2,0)</f>
        <v>2577</v>
      </c>
      <c r="BU16" s="1">
        <f>VLOOKUP(BU7,[1]TOAD_Download!$B$1:$C$65536,2,0)</f>
        <v>1125</v>
      </c>
      <c r="BV16" s="1">
        <f>VLOOKUP(BV7,[1]TOAD_Download!$B$1:$C$65536,2,0)</f>
        <v>371</v>
      </c>
      <c r="BW16" s="1">
        <f>VLOOKUP(BW7,[1]TOAD_Download!$B$1:$C$65536,2,0)</f>
        <v>225</v>
      </c>
      <c r="BX16" s="1">
        <f>VLOOKUP(BX7,[1]TOAD_Download!$B$1:$C$65536,2,0)</f>
        <v>425</v>
      </c>
      <c r="BY16" s="1">
        <f>VLOOKUP(BY7,[1]TOAD_Download!$B$1:$C$65536,2,0)</f>
        <v>2081</v>
      </c>
      <c r="BZ16" s="1">
        <f>VLOOKUP(BZ7,[1]TOAD_Download!$B$1:$C$65536,2,0)</f>
        <v>2</v>
      </c>
      <c r="CA16" s="1">
        <f>VLOOKUP(CA7,[1]TOAD_Download!$B$1:$C$65536,2,0)</f>
        <v>70</v>
      </c>
      <c r="CB16" s="1">
        <f>VLOOKUP(CB7,[1]TOAD_Download!$B$1:$C$65536,2,0)</f>
        <v>6</v>
      </c>
      <c r="CC16" s="1">
        <f>VLOOKUP(CC7,[1]TOAD_Download!$B$1:$C$65536,2,0)</f>
        <v>19</v>
      </c>
      <c r="CD16" s="1">
        <f>VLOOKUP(CD7,[1]TOAD_Download!$B$1:$C$65536,2,0)</f>
        <v>28111</v>
      </c>
      <c r="CE16" s="1">
        <f>VLOOKUP(CE7,[1]TOAD_Download!$B$1:$C$65536,2,0)</f>
        <v>66</v>
      </c>
      <c r="CF16" s="1">
        <f>VLOOKUP(CF7,[1]TOAD_Download!$B$1:$C$65536,2,0)</f>
        <v>18</v>
      </c>
      <c r="CG16" s="1">
        <f>VLOOKUP(CG7,[1]TOAD_Download!$B$1:$C$65536,2,0)</f>
        <v>128</v>
      </c>
      <c r="CH16" s="1">
        <f>VLOOKUP(CH7,[1]TOAD_Download!$B$1:$C$65536,2,0)</f>
        <v>120</v>
      </c>
      <c r="CI16" s="1">
        <f>VLOOKUP(CI7,[1]TOAD_Download!$B$1:$C$65536,2,0)</f>
        <v>69</v>
      </c>
      <c r="CJ16" s="1">
        <f>VLOOKUP(CJ7,[1]TOAD_Download!$B$1:$C$65536,2,0)</f>
        <v>33</v>
      </c>
      <c r="CK16" s="1">
        <f>VLOOKUP(CK7,[1]TOAD_Download!$B$1:$C$65536,2,0)</f>
        <v>699</v>
      </c>
      <c r="CL16" s="1">
        <f>VLOOKUP(CL7,[1]TOAD_Download!$B$1:$C$65536,2,0)</f>
        <v>919</v>
      </c>
      <c r="CM16" s="1">
        <f>VLOOKUP(CM7,[1]TOAD_Download!$B$1:$C$65536,2,0)</f>
        <v>1406</v>
      </c>
      <c r="CN16" s="1">
        <f>VLOOKUP(CN7,[1]TOAD_Download!$B$1:$C$65536,2,0)</f>
        <v>1290</v>
      </c>
      <c r="CO16" s="1">
        <f>VLOOKUP(CO7,[1]TOAD_Download!$B$1:$C$65536,2,0)</f>
        <v>268</v>
      </c>
      <c r="CP16" s="1">
        <f>VLOOKUP(CP7,[1]TOAD_Download!$B$1:$C$65536,2,0)</f>
        <v>12312</v>
      </c>
      <c r="CQ16" s="1">
        <f>VLOOKUP(CQ7,[1]TOAD_Download!$B$1:$C$65536,2,0)</f>
        <v>3446</v>
      </c>
      <c r="CR16" s="1">
        <f>VLOOKUP(CR7,[1]TOAD_Download!$B$1:$C$65536,2,0)</f>
        <v>369</v>
      </c>
      <c r="CS16" s="1">
        <f>VLOOKUP(CS7,[1]TOAD_Download!$B$1:$C$65536,2,0)</f>
        <v>925</v>
      </c>
      <c r="CT16" s="1">
        <f>VLOOKUP(CT7,[1]TOAD_Download!$B$1:$C$65536,2,0)</f>
        <v>213</v>
      </c>
      <c r="CU16" s="1">
        <f>VLOOKUP(CU7,[1]TOAD_Download!$B$1:$C$65536,2,0)</f>
        <v>314</v>
      </c>
      <c r="CV16" s="1">
        <f>VLOOKUP(CV7,[1]TOAD_Download!$B$1:$C$65536,2,0)</f>
        <v>31</v>
      </c>
      <c r="CW16" s="1">
        <f>VLOOKUP(CW7,[1]TOAD_Download!$B$1:$C$65536,2,0)</f>
        <v>74</v>
      </c>
      <c r="CX16" s="1">
        <f>VLOOKUP(CX7,[1]TOAD_Download!$B$1:$C$65536,2,0)</f>
        <v>31</v>
      </c>
      <c r="CY16" s="1">
        <f>VLOOKUP(CY7,[1]TOAD_Download!$B$1:$C$65536,2,0)</f>
        <v>63</v>
      </c>
      <c r="CZ16" s="1">
        <f>VLOOKUP(CZ7,[1]TOAD_Download!$B$1:$C$65536,2,0)</f>
        <v>131</v>
      </c>
      <c r="DA16" s="1">
        <f>VLOOKUP(DA7,[1]TOAD_Download!$B$1:$C$65536,2,0)</f>
        <v>31</v>
      </c>
      <c r="DB16" s="1">
        <f>VLOOKUP(DB7,[1]TOAD_Download!$B$1:$C$65536,2,0)</f>
        <v>322</v>
      </c>
      <c r="DC16" s="1">
        <f>VLOOKUP(DC7,[1]TOAD_Download!$B$1:$C$65536,2,0)</f>
        <v>95</v>
      </c>
      <c r="DD16" s="1">
        <f>VLOOKUP(DD7,[1]TOAD_Download!$B$1:$C$65536,2,0)</f>
        <v>258</v>
      </c>
      <c r="DE16" s="1">
        <f>VLOOKUP(DE7,[1]TOAD_Download!$B$1:$C$65536,2,0)</f>
        <v>125</v>
      </c>
      <c r="DF16" s="1">
        <f>VLOOKUP(DF7,[1]TOAD_Download!$B$1:$C$65536,2,0)</f>
        <v>19</v>
      </c>
      <c r="DG16" s="1">
        <f>VLOOKUP(DG7,[1]TOAD_Download!$B$1:$C$65536,2,0)</f>
        <v>120</v>
      </c>
      <c r="DH16" s="1">
        <f>VLOOKUP(DH7,[1]TOAD_Download!$B$1:$C$65536,2,0)</f>
        <v>9032</v>
      </c>
      <c r="DI16" s="1">
        <f>VLOOKUP(DI7,[1]TOAD_Download!$B$1:$C$65536,2,0)</f>
        <v>33</v>
      </c>
      <c r="DJ16" s="1">
        <f>VLOOKUP(DJ7,[1]TOAD_Download!$B$1:$C$65536,2,0)</f>
        <v>1463</v>
      </c>
      <c r="DK16" s="1">
        <f>VLOOKUP(DK7,[1]TOAD_Download!$B$1:$C$65536,2,0)</f>
        <v>1724</v>
      </c>
      <c r="DL16" s="1">
        <f>VLOOKUP(DL7,[1]TOAD_Download!$B$1:$C$65536,2,0)</f>
        <v>216</v>
      </c>
      <c r="DM16" s="1">
        <f>VLOOKUP(DM7,[1]TOAD_Download!$B$1:$C$65536,2,0)</f>
        <v>225</v>
      </c>
      <c r="DN16" s="1">
        <f>VLOOKUP(DN7,[1]TOAD_Download!$B$1:$C$65536,2,0)</f>
        <v>1813</v>
      </c>
      <c r="DO16" s="1">
        <f>VLOOKUP(DO7,[1]TOAD_Download!$B$1:$C$65536,2,0)</f>
        <v>272</v>
      </c>
      <c r="DP16" s="1">
        <f>VLOOKUP(DP7,[1]TOAD_Download!$B$1:$C$65536,2,0)</f>
        <v>425</v>
      </c>
      <c r="DQ16" s="1">
        <f>VLOOKUP(DQ7,[1]TOAD_Download!$B$1:$C$65536,2,0)</f>
        <v>512</v>
      </c>
      <c r="DR16" s="1">
        <f>VLOOKUP(DR7,[1]TOAD_Download!$B$1:$C$65536,2,0)</f>
        <v>144</v>
      </c>
      <c r="DS16" s="1">
        <f>VLOOKUP(DS7,[1]TOAD_Download!$B$1:$C$65536,2,0)</f>
        <v>0</v>
      </c>
      <c r="DT16" s="1">
        <f>VLOOKUP(DT7,[1]TOAD_Download!$B$1:$C$65536,2,0)</f>
        <v>329</v>
      </c>
      <c r="DU16" s="1">
        <f>VLOOKUP(DU7,[1]TOAD_Download!$B$1:$C$65536,2,0)</f>
        <v>155</v>
      </c>
      <c r="DV16" s="1">
        <f>VLOOKUP(DV7,[1]TOAD_Download!$B$1:$C$65536,2,0)</f>
        <v>27</v>
      </c>
      <c r="DW16" s="1">
        <f>VLOOKUP(DW7,[1]TOAD_Download!$B$1:$C$65536,2,0)</f>
        <v>109</v>
      </c>
      <c r="DX16" s="1">
        <f>VLOOKUP(DX7,[1]TOAD_Download!$B$1:$C$65536,2,0)</f>
        <v>128</v>
      </c>
      <c r="DY16" s="1">
        <f>VLOOKUP(DY7,[1]TOAD_Download!$B$1:$C$65536,2,0)</f>
        <v>103</v>
      </c>
      <c r="DZ16" s="1">
        <f>VLOOKUP(DZ7,[1]TOAD_Download!$B$1:$C$65536,2,0)</f>
        <v>64</v>
      </c>
      <c r="EA16" s="1">
        <f>VLOOKUP(EA7,[1]TOAD_Download!$B$1:$C$65536,2,0)</f>
        <v>147</v>
      </c>
      <c r="EB16" s="1">
        <f>VLOOKUP(EB7,[1]TOAD_Download!$B$1:$C$65536,2,0)</f>
        <v>837</v>
      </c>
      <c r="EC16" s="1">
        <f>VLOOKUP(EC7,[1]TOAD_Download!$B$1:$C$65536,2,0)</f>
        <v>399</v>
      </c>
      <c r="ED16" s="1">
        <f>VLOOKUP(ED7,[1]TOAD_Download!$B$1:$C$65536,2,0)</f>
        <v>65</v>
      </c>
      <c r="EE16" s="1">
        <f>VLOOKUP(EE7,[1]TOAD_Download!$B$1:$C$65536,2,0)</f>
        <v>127</v>
      </c>
      <c r="EF16" s="1">
        <f>VLOOKUP(EF7,[1]TOAD_Download!$B$1:$C$65536,2,0)</f>
        <v>850</v>
      </c>
      <c r="EG16" s="1">
        <f>VLOOKUP(EG7,[1]TOAD_Download!$B$1:$C$65536,2,0)</f>
        <v>41</v>
      </c>
      <c r="EH16" s="1">
        <f>VLOOKUP(EH7,[1]TOAD_Download!$B$1:$C$65536,2,0)</f>
        <v>109</v>
      </c>
      <c r="EI16" s="1">
        <f>VLOOKUP(EI7,[1]TOAD_Download!$B$1:$C$65536,2,0)</f>
        <v>87</v>
      </c>
      <c r="EJ16" s="1">
        <f>VLOOKUP(EJ7,[1]TOAD_Download!$B$1:$C$65536,2,0)</f>
        <v>103</v>
      </c>
      <c r="EK16" s="1">
        <f>VLOOKUP(EK7,[1]TOAD_Download!$B$1:$C$65536,2,0)</f>
        <v>1799</v>
      </c>
      <c r="EL16" s="1">
        <f>VLOOKUP(EL7,[1]TOAD_Download!$B$1:$C$65536,2,0)</f>
        <v>2661</v>
      </c>
      <c r="EM16" s="1">
        <f>VLOOKUP(EM7,[1]TOAD_Download!$B$1:$C$65536,2,0)</f>
        <v>269</v>
      </c>
      <c r="EN16" s="1">
        <f>VLOOKUP(EN7,[1]TOAD_Download!$B$1:$C$65536,2,0)</f>
        <v>250</v>
      </c>
      <c r="EO16" s="1">
        <f>VLOOKUP(EO7,[1]TOAD_Download!$B$1:$C$65536,2,0)</f>
        <v>168</v>
      </c>
      <c r="EP16" s="1">
        <f>VLOOKUP(EP7,[1]TOAD_Download!$B$1:$C$65536,2,0)</f>
        <v>461</v>
      </c>
      <c r="EQ16" s="1">
        <f>VLOOKUP(EQ7,[1]TOAD_Download!$B$1:$C$65536,2,0)</f>
        <v>330</v>
      </c>
      <c r="ER16" s="1">
        <f>VLOOKUP(ER7,[1]TOAD_Download!$B$1:$C$65536,2,0)</f>
        <v>96</v>
      </c>
      <c r="ES16" s="1">
        <f>VLOOKUP(ES7,[1]TOAD_Download!$B$1:$C$65536,2,0)</f>
        <v>650</v>
      </c>
      <c r="ET16" s="1">
        <f>VLOOKUP(ET7,[1]TOAD_Download!$B$1:$C$65536,2,0)</f>
        <v>255</v>
      </c>
      <c r="EU16" s="1">
        <f>VLOOKUP(EU7,[1]TOAD_Download!$B$1:$C$65536,2,0)</f>
        <v>92</v>
      </c>
      <c r="EV16" s="1">
        <f>VLOOKUP(EV7,[1]TOAD_Download!$B$1:$C$65536,2,0)</f>
        <v>91</v>
      </c>
      <c r="EW16" s="1">
        <f>VLOOKUP(EW7,[1]TOAD_Download!$B$1:$C$65536,2,0)</f>
        <v>282</v>
      </c>
      <c r="EX16" s="1">
        <f>VLOOKUP(EX7,[1]TOAD_Download!$B$1:$C$65536,2,0)</f>
        <v>0</v>
      </c>
      <c r="EY16" s="1">
        <f>VLOOKUP(EY7,[1]TOAD_Download!$B$1:$C$65536,2,0)</f>
        <v>472</v>
      </c>
      <c r="EZ16" s="1">
        <f>VLOOKUP(EZ7,[1]TOAD_Download!$B$1:$C$65536,2,0)</f>
        <v>67</v>
      </c>
      <c r="FA16" s="1">
        <f>VLOOKUP(FA7,[1]TOAD_Download!$B$1:$C$65536,2,0)</f>
        <v>15</v>
      </c>
      <c r="FB16" s="1">
        <f>VLOOKUP(FB7,[1]TOAD_Download!$B$1:$C$65536,2,0)</f>
        <v>28</v>
      </c>
      <c r="FC16" s="1">
        <f>VLOOKUP(FC7,[1]TOAD_Download!$B$1:$C$65536,2,0)</f>
        <v>1749</v>
      </c>
      <c r="FD16" s="1">
        <f>VLOOKUP(FD7,[1]TOAD_Download!$B$1:$C$65536,2,0)</f>
        <v>142</v>
      </c>
      <c r="FE16" s="1">
        <f>VLOOKUP(FE7,[1]TOAD_Download!$B$1:$C$65536,2,0)</f>
        <v>789</v>
      </c>
      <c r="FF16" s="1">
        <f>VLOOKUP(FF7,[1]TOAD_Download!$B$1:$C$65536,2,0)</f>
        <v>179</v>
      </c>
      <c r="FG16" s="1">
        <f>VLOOKUP(FG7,[1]TOAD_Download!$B$1:$C$65536,2,0)</f>
        <v>101</v>
      </c>
      <c r="FH16" s="1">
        <f>VLOOKUP(FH7,[1]TOAD_Download!$B$1:$C$65536,2,0)</f>
        <v>211</v>
      </c>
      <c r="FI16" s="1">
        <f>VLOOKUP(FI7,[1]TOAD_Download!$B$1:$C$65536,2,0)</f>
        <v>47</v>
      </c>
      <c r="FJ16" s="1">
        <f>VLOOKUP(FJ7,[1]TOAD_Download!$B$1:$C$65536,2,0)</f>
        <v>60</v>
      </c>
      <c r="FK16" s="1">
        <f>VLOOKUP(FK7,[1]TOAD_Download!$B$1:$C$65536,2,0)</f>
        <v>739</v>
      </c>
      <c r="FL16" s="1">
        <f>VLOOKUP(FL7,[1]TOAD_Download!$B$1:$C$65536,2,0)</f>
        <v>658</v>
      </c>
      <c r="FM16" s="1">
        <f>VLOOKUP(FM7,[1]TOAD_Download!$B$1:$C$65536,2,0)</f>
        <v>801</v>
      </c>
      <c r="FN16" s="1">
        <f>VLOOKUP(FN7,[1]TOAD_Download!$B$1:$C$65536,2,0)</f>
        <v>3353</v>
      </c>
      <c r="FO16" s="1">
        <f>VLOOKUP(FO7,[1]TOAD_Download!$B$1:$C$65536,2,0)</f>
        <v>3307</v>
      </c>
      <c r="FP16" s="1">
        <f>VLOOKUP(FP7,[1]TOAD_Download!$B$1:$C$65536,2,0)</f>
        <v>3767</v>
      </c>
      <c r="FQ16" s="1">
        <f>VLOOKUP(FQ7,[1]TOAD_Download!$B$1:$C$65536,2,0)</f>
        <v>516</v>
      </c>
      <c r="FR16" s="1">
        <f>VLOOKUP(FR7,[1]TOAD_Download!$B$1:$C$65536,2,0)</f>
        <v>413</v>
      </c>
      <c r="FS16" s="1">
        <f>VLOOKUP(FS7,[1]TOAD_Download!$B$1:$C$65536,2,0)</f>
        <v>910</v>
      </c>
      <c r="FT16" s="1">
        <f>VLOOKUP(FT7,[1]TOAD_Download!$B$1:$C$65536,2,0)</f>
        <v>129</v>
      </c>
      <c r="FU16" s="1">
        <f>VLOOKUP(FU7,[1]TOAD_Download!$B$1:$C$65536,2,0)</f>
        <v>118</v>
      </c>
      <c r="FV16" s="1">
        <f>VLOOKUP(FV7,[1]TOAD_Download!$B$1:$C$65536,2,0)</f>
        <v>58</v>
      </c>
      <c r="FW16" s="1">
        <f>VLOOKUP(FW7,[1]TOAD_Download!$B$1:$C$65536,2,0)</f>
        <v>144</v>
      </c>
      <c r="FX16" s="1">
        <f>VLOOKUP(FX7,[1]TOAD_Download!$B$1:$C$65536,2,0)</f>
        <v>669</v>
      </c>
      <c r="FY16" s="1">
        <f>VLOOKUP(FY7,[1]TOAD_Download!$B$1:$C$65536,2,0)</f>
        <v>178</v>
      </c>
      <c r="FZ16" s="1">
        <f>VLOOKUP(FZ7,[1]TOAD_Download!$B$1:$C$65536,2,0)</f>
        <v>65</v>
      </c>
      <c r="GA16" s="1">
        <f>VLOOKUP(GA7,[1]TOAD_Download!$B$1:$C$65536,2,0)</f>
        <v>1179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35">
        <f>SUM(E16:GG16)</f>
        <v>316766</v>
      </c>
      <c r="GJ16" s="2"/>
    </row>
    <row r="17" spans="1:197" ht="26.25">
      <c r="B17" s="32" t="s">
        <v>689</v>
      </c>
      <c r="C17" s="16">
        <v>7</v>
      </c>
      <c r="E17" s="2">
        <f>VLOOKUP(E7,[1]TOAD_Download!$B$1:$L$65536,11,0)</f>
        <v>26424</v>
      </c>
      <c r="F17" s="2">
        <f>VLOOKUP(F7,[1]TOAD_Download!$B$1:$L$65536,11,0)</f>
        <v>195556</v>
      </c>
      <c r="G17" s="2">
        <f>VLOOKUP(G7,[1]TOAD_Download!$B$1:$L$65536,11,0)</f>
        <v>16729</v>
      </c>
      <c r="H17" s="2">
        <f>VLOOKUP(H7,[1]TOAD_Download!$B$1:$L$65536,11,0)</f>
        <v>81079</v>
      </c>
      <c r="I17" s="2">
        <f>VLOOKUP(I7,[1]TOAD_Download!$B$1:$L$65536,11,0)</f>
        <v>22184</v>
      </c>
      <c r="J17" s="2">
        <f>VLOOKUP(J7,[1]TOAD_Download!$B$1:$L$65536,11,0)</f>
        <v>40148</v>
      </c>
      <c r="K17" s="2">
        <f>VLOOKUP(K7,[1]TOAD_Download!$B$1:$L$65536,11,0)</f>
        <v>12206</v>
      </c>
      <c r="L17" s="2">
        <f>VLOOKUP(L7,[1]TOAD_Download!$B$1:$L$65536,11,0)</f>
        <v>56103</v>
      </c>
      <c r="M17" s="2">
        <f>VLOOKUP(M7,[1]TOAD_Download!$B$1:$L$65536,11,0)</f>
        <v>29676</v>
      </c>
      <c r="N17" s="2">
        <f>VLOOKUP(N7,[1]TOAD_Download!$B$1:$L$65536,11,0)</f>
        <v>9709.5</v>
      </c>
      <c r="O17" s="2">
        <f>VLOOKUP(O7,[1]TOAD_Download!$B$1:$L$65536,11,0)</f>
        <v>8790.1</v>
      </c>
      <c r="P17" s="2">
        <f>VLOOKUP(P7,[1]TOAD_Download!$B$1:$L$65536,11,0)</f>
        <v>58769</v>
      </c>
      <c r="Q17" s="2">
        <f>VLOOKUP(Q7,[1]TOAD_Download!$B$1:$L$65536,11,0)</f>
        <v>35471</v>
      </c>
      <c r="R17" s="2">
        <f>VLOOKUP(R7,[1]TOAD_Download!$B$1:$L$65536,11,0)</f>
        <v>19136</v>
      </c>
      <c r="S17" s="2">
        <f>VLOOKUP(S7,[1]TOAD_Download!$B$1:$L$65536,11,0)</f>
        <v>97953</v>
      </c>
      <c r="T17" s="2">
        <f>VLOOKUP(T7,[1]TOAD_Download!$B$1:$L$65536,11,0)</f>
        <v>37951</v>
      </c>
      <c r="U17" s="2">
        <f>VLOOKUP(U7,[1]TOAD_Download!$B$1:$L$65536,11,0)</f>
        <v>79928</v>
      </c>
      <c r="V17" s="2">
        <f>VLOOKUP(V7,[1]TOAD_Download!$B$1:$L$65536,11,0)</f>
        <v>32276</v>
      </c>
      <c r="W17" s="2">
        <f>VLOOKUP(W7,[1]TOAD_Download!$B$1:$L$65536,11,0)</f>
        <v>30427</v>
      </c>
      <c r="X17" s="2">
        <f>VLOOKUP(X7,[1]TOAD_Download!$B$1:$L$65536,11,0)</f>
        <v>49434</v>
      </c>
      <c r="Y17" s="2">
        <f>VLOOKUP(Y7,[1]TOAD_Download!$B$1:$L$65536,11,0)</f>
        <v>32369</v>
      </c>
      <c r="Z17" s="2">
        <f>VLOOKUP(Z7,[1]TOAD_Download!$B$1:$L$65536,11,0)</f>
        <v>22694</v>
      </c>
      <c r="AA17" s="2">
        <f>VLOOKUP(AA7,[1]TOAD_Download!$B$1:$L$65536,11,0)</f>
        <v>23329</v>
      </c>
      <c r="AB17" s="2">
        <f>VLOOKUP(AB7,[1]TOAD_Download!$B$1:$L$65536,11,0)</f>
        <v>61216</v>
      </c>
      <c r="AC17" s="2">
        <f>VLOOKUP(AC7,[1]TOAD_Download!$B$1:$L$65536,11,0)</f>
        <v>213440</v>
      </c>
      <c r="AD17" s="2">
        <f>VLOOKUP(AD7,[1]TOAD_Download!$B$1:$L$65536,11,0)</f>
        <v>74784</v>
      </c>
      <c r="AE17" s="2">
        <f>VLOOKUP(AE7,[1]TOAD_Download!$B$1:$L$65536,11,0)</f>
        <v>64699</v>
      </c>
      <c r="AF17" s="2">
        <f>VLOOKUP(AF7,[1]TOAD_Download!$B$1:$L$65536,11,0)</f>
        <v>66101</v>
      </c>
      <c r="AG17" s="2">
        <f>VLOOKUP(AG7,[1]TOAD_Download!$B$1:$L$65536,11,0)</f>
        <v>44171</v>
      </c>
      <c r="AH17" s="2">
        <f>VLOOKUP(AH7,[1]TOAD_Download!$B$1:$L$65536,11,0)</f>
        <v>19380</v>
      </c>
      <c r="AI17" s="2">
        <f>VLOOKUP(AI7,[1]TOAD_Download!$B$1:$L$65536,11,0)</f>
        <v>17269</v>
      </c>
      <c r="AJ17" s="2">
        <f>VLOOKUP(AJ7,[1]TOAD_Download!$B$1:$L$65536,11,0)</f>
        <v>46359</v>
      </c>
      <c r="AK17" s="2">
        <f>VLOOKUP(AK7,[1]TOAD_Download!$B$1:$L$65536,11,0)</f>
        <v>38218</v>
      </c>
      <c r="AL17" s="2">
        <f>VLOOKUP(AL7,[1]TOAD_Download!$B$1:$L$65536,11,0)</f>
        <v>18076</v>
      </c>
      <c r="AM17" s="2">
        <f>VLOOKUP(AM7,[1]TOAD_Download!$B$1:$L$65536,11,0)</f>
        <v>7681</v>
      </c>
      <c r="AN17" s="2">
        <f>VLOOKUP(AN7,[1]TOAD_Download!$B$1:$L$65536,11,0)</f>
        <v>23962</v>
      </c>
      <c r="AO17" s="2">
        <f>VLOOKUP(AO7,[1]TOAD_Download!$B$1:$L$65536,11,0)</f>
        <v>35478</v>
      </c>
      <c r="AP17" s="2">
        <f>VLOOKUP(AP7,[1]TOAD_Download!$B$1:$L$65536,11,0)</f>
        <v>31331</v>
      </c>
      <c r="AQ17" s="2">
        <f>VLOOKUP(AQ7,[1]TOAD_Download!$B$1:$L$65536,11,0)</f>
        <v>174232</v>
      </c>
      <c r="AR17" s="2">
        <f>VLOOKUP(AR7,[1]TOAD_Download!$B$1:$L$65536,11,0)</f>
        <v>148401</v>
      </c>
      <c r="AS17" s="2">
        <f>VLOOKUP(AS7,[1]TOAD_Download!$B$1:$L$65536,11,0)</f>
        <v>50869.8</v>
      </c>
      <c r="AT17" s="2">
        <f>VLOOKUP(AT7,[1]TOAD_Download!$B$1:$L$65536,11,0)</f>
        <v>42848</v>
      </c>
      <c r="AU17" s="2">
        <f>VLOOKUP(AU7,[1]TOAD_Download!$B$1:$L$65536,11,0)</f>
        <v>139567</v>
      </c>
      <c r="AV17" s="2">
        <f>VLOOKUP(AV7,[1]TOAD_Download!$B$1:$L$65536,11,0)</f>
        <v>46023</v>
      </c>
      <c r="AW17" s="2">
        <f>VLOOKUP(AW7,[1]TOAD_Download!$B$1:$L$65536,11,0)</f>
        <v>16663</v>
      </c>
      <c r="AX17" s="2">
        <f>VLOOKUP(AX7,[1]TOAD_Download!$B$1:$L$65536,11,0)</f>
        <v>22372</v>
      </c>
      <c r="AY17" s="2">
        <f>VLOOKUP(AY7,[1]TOAD_Download!$B$1:$L$65536,11,0)</f>
        <v>13063</v>
      </c>
      <c r="AZ17" s="2">
        <f>VLOOKUP(AZ7,[1]TOAD_Download!$B$1:$L$65536,11,0)</f>
        <v>4938</v>
      </c>
      <c r="BA17" s="2">
        <f>VLOOKUP(BA7,[1]TOAD_Download!$B$1:$L$65536,11,0)</f>
        <v>20925</v>
      </c>
      <c r="BB17" s="2">
        <f>VLOOKUP(BB7,[1]TOAD_Download!$B$1:$L$65536,11,0)</f>
        <v>40208</v>
      </c>
      <c r="BC17" s="2">
        <f>VLOOKUP(BC7,[1]TOAD_Download!$B$1:$L$65536,11,0)</f>
        <v>87896</v>
      </c>
      <c r="BD17" s="2">
        <f>VLOOKUP(BD7,[1]TOAD_Download!$B$1:$L$65536,11,0)</f>
        <v>122771</v>
      </c>
      <c r="BE17" s="2">
        <f>VLOOKUP(BE7,[1]TOAD_Download!$B$1:$L$65536,11,0)</f>
        <v>118584.6</v>
      </c>
      <c r="BF17" s="2">
        <f>VLOOKUP(BF7,[1]TOAD_Download!$B$1:$L$65536,11,0)</f>
        <v>43103</v>
      </c>
      <c r="BG17" s="2">
        <f>VLOOKUP(BG7,[1]TOAD_Download!$B$1:$L$65536,11,0)</f>
        <v>39567</v>
      </c>
      <c r="BH17" s="2">
        <f>VLOOKUP(BH7,[1]TOAD_Download!$B$1:$L$65536,11,0)</f>
        <v>108580</v>
      </c>
      <c r="BI17" s="2">
        <f>VLOOKUP(BI7,[1]TOAD_Download!$B$1:$L$65536,11,0)</f>
        <v>28272</v>
      </c>
      <c r="BJ17" s="2">
        <f>VLOOKUP(BJ7,[1]TOAD_Download!$B$1:$L$65536,11,0)</f>
        <v>19401</v>
      </c>
      <c r="BK17" s="2">
        <f>VLOOKUP(BK7,[1]TOAD_Download!$B$1:$L$65536,11,0)</f>
        <v>11612</v>
      </c>
      <c r="BL17" s="2">
        <f>VLOOKUP(BL7,[1]TOAD_Download!$B$1:$L$65536,11,0)</f>
        <v>58058</v>
      </c>
      <c r="BM17" s="2">
        <f>VLOOKUP(BM7,[1]TOAD_Download!$B$1:$L$65536,11,0)</f>
        <v>48886</v>
      </c>
      <c r="BN17" s="2">
        <f>VLOOKUP(BN7,[1]TOAD_Download!$B$1:$L$65536,11,0)</f>
        <v>5158</v>
      </c>
      <c r="BO17" s="2">
        <f>VLOOKUP(BO7,[1]TOAD_Download!$B$1:$L$65536,11,0)</f>
        <v>17757</v>
      </c>
      <c r="BP17" s="2">
        <f>VLOOKUP(BP7,[1]TOAD_Download!$B$1:$L$65536,11,0)</f>
        <v>59678</v>
      </c>
      <c r="BQ17" s="2">
        <f>VLOOKUP(BQ7,[1]TOAD_Download!$B$1:$L$65536,11,0)</f>
        <v>47223</v>
      </c>
      <c r="BR17" s="2">
        <f>VLOOKUP(BR7,[1]TOAD_Download!$B$1:$L$65536,11,0)</f>
        <v>14588</v>
      </c>
      <c r="BS17" s="2">
        <f>VLOOKUP(BS7,[1]TOAD_Download!$B$1:$L$65536,11,0)</f>
        <v>140325</v>
      </c>
      <c r="BT17" s="2">
        <f>VLOOKUP(BT7,[1]TOAD_Download!$B$1:$L$65536,11,0)</f>
        <v>117418</v>
      </c>
      <c r="BU17" s="2">
        <f>VLOOKUP(BU7,[1]TOAD_Download!$B$1:$L$65536,11,0)</f>
        <v>31444</v>
      </c>
      <c r="BV17" s="2">
        <f>VLOOKUP(BV7,[1]TOAD_Download!$B$1:$L$65536,11,0)</f>
        <v>21886</v>
      </c>
      <c r="BW17" s="2">
        <f>VLOOKUP(BW7,[1]TOAD_Download!$B$1:$L$65536,11,0)</f>
        <v>35454</v>
      </c>
      <c r="BX17" s="2">
        <f>VLOOKUP(BX7,[1]TOAD_Download!$B$1:$L$65536,11,0)</f>
        <v>45554</v>
      </c>
      <c r="BY17" s="2">
        <f>VLOOKUP(BY7,[1]TOAD_Download!$B$1:$L$65536,11,0)</f>
        <v>159736</v>
      </c>
      <c r="BZ17" s="2">
        <f>VLOOKUP(BZ7,[1]TOAD_Download!$B$1:$L$65536,11,0)</f>
        <v>31164</v>
      </c>
      <c r="CA17" s="2">
        <f>VLOOKUP(CA7,[1]TOAD_Download!$B$1:$L$65536,11,0)</f>
        <v>23566</v>
      </c>
      <c r="CB17" s="2">
        <f>VLOOKUP(CB7,[1]TOAD_Download!$B$1:$L$65536,11,0)</f>
        <v>26805</v>
      </c>
      <c r="CC17" s="2">
        <f>VLOOKUP(CC7,[1]TOAD_Download!$B$1:$L$65536,11,0)</f>
        <v>26893</v>
      </c>
      <c r="CD17" s="2">
        <f>VLOOKUP(CD7,[1]TOAD_Download!$B$1:$L$65536,11,0)</f>
        <v>224576</v>
      </c>
      <c r="CE17" s="2">
        <f>VLOOKUP(CE7,[1]TOAD_Download!$B$1:$L$65536,11,0)</f>
        <v>26363</v>
      </c>
      <c r="CF17" s="2">
        <f>VLOOKUP(CF7,[1]TOAD_Download!$B$1:$L$65536,11,0)</f>
        <v>2328</v>
      </c>
      <c r="CG17" s="2">
        <f>VLOOKUP(CG7,[1]TOAD_Download!$B$1:$L$65536,11,0)</f>
        <v>15995</v>
      </c>
      <c r="CH17" s="2">
        <f>VLOOKUP(CH7,[1]TOAD_Download!$B$1:$L$65536,11,0)</f>
        <v>19977</v>
      </c>
      <c r="CI17" s="2">
        <f>VLOOKUP(CI7,[1]TOAD_Download!$B$1:$L$65536,11,0)</f>
        <v>63362</v>
      </c>
      <c r="CJ17" s="2">
        <f>VLOOKUP(CJ7,[1]TOAD_Download!$B$1:$L$65536,11,0)</f>
        <v>14191</v>
      </c>
      <c r="CK17" s="2">
        <f>VLOOKUP(CK7,[1]TOAD_Download!$B$1:$L$65536,11,0)</f>
        <v>56738</v>
      </c>
      <c r="CL17" s="2">
        <f>VLOOKUP(CL7,[1]TOAD_Download!$B$1:$L$65536,11,0)</f>
        <v>50374.7</v>
      </c>
      <c r="CM17" s="2">
        <f>VLOOKUP(CM7,[1]TOAD_Download!$B$1:$L$65536,11,0)</f>
        <v>105232</v>
      </c>
      <c r="CN17" s="2">
        <f>VLOOKUP(CN7,[1]TOAD_Download!$B$1:$L$65536,11,0)</f>
        <v>45870</v>
      </c>
      <c r="CO17" s="2">
        <f>VLOOKUP(CO7,[1]TOAD_Download!$B$1:$L$65536,11,0)</f>
        <v>48062.9</v>
      </c>
      <c r="CP17" s="2">
        <f>VLOOKUP(CP7,[1]TOAD_Download!$B$1:$L$65536,11,0)</f>
        <v>117008</v>
      </c>
      <c r="CQ17" s="2">
        <f>VLOOKUP(CQ7,[1]TOAD_Download!$B$1:$L$65536,11,0)</f>
        <v>106533</v>
      </c>
      <c r="CR17" s="2">
        <f>VLOOKUP(CR7,[1]TOAD_Download!$B$1:$L$65536,11,0)</f>
        <v>29594</v>
      </c>
      <c r="CS17" s="2">
        <f>VLOOKUP(CS7,[1]TOAD_Download!$B$1:$L$65536,11,0)</f>
        <v>27417</v>
      </c>
      <c r="CT17" s="2">
        <f>VLOOKUP(CT7,[1]TOAD_Download!$B$1:$L$65536,11,0)</f>
        <v>24619</v>
      </c>
      <c r="CU17" s="2">
        <f>VLOOKUP(CU7,[1]TOAD_Download!$B$1:$L$65536,11,0)</f>
        <v>28806</v>
      </c>
      <c r="CV17" s="2">
        <f>VLOOKUP(CV7,[1]TOAD_Download!$B$1:$L$65536,11,0)</f>
        <v>18088.8</v>
      </c>
      <c r="CW17" s="2">
        <f>VLOOKUP(CW7,[1]TOAD_Download!$B$1:$L$65536,11,0)</f>
        <v>84837</v>
      </c>
      <c r="CX17" s="2">
        <f>VLOOKUP(CX7,[1]TOAD_Download!$B$1:$L$65536,11,0)</f>
        <v>33627</v>
      </c>
      <c r="CY17" s="2">
        <f>VLOOKUP(CY7,[1]TOAD_Download!$B$1:$L$65536,11,0)</f>
        <v>17711</v>
      </c>
      <c r="CZ17" s="2">
        <f>VLOOKUP(CZ7,[1]TOAD_Download!$B$1:$L$65536,11,0)</f>
        <v>53946</v>
      </c>
      <c r="DA17" s="2">
        <f>VLOOKUP(DA7,[1]TOAD_Download!$B$1:$L$65536,11,0)</f>
        <v>23354</v>
      </c>
      <c r="DB17" s="2">
        <f>VLOOKUP(DB7,[1]TOAD_Download!$B$1:$L$65536,11,0)</f>
        <v>76566.600000000006</v>
      </c>
      <c r="DC17" s="2">
        <f>VLOOKUP(DC7,[1]TOAD_Download!$B$1:$L$65536,11,0)</f>
        <v>34198</v>
      </c>
      <c r="DD17" s="2">
        <f>VLOOKUP(DD7,[1]TOAD_Download!$B$1:$L$65536,11,0)</f>
        <v>26345</v>
      </c>
      <c r="DE17" s="2">
        <f>VLOOKUP(DE7,[1]TOAD_Download!$B$1:$L$65536,11,0)</f>
        <v>16675</v>
      </c>
      <c r="DF17" s="2">
        <f>VLOOKUP(DF7,[1]TOAD_Download!$B$1:$L$65536,11,0)</f>
        <v>21950</v>
      </c>
      <c r="DG17" s="2">
        <f>VLOOKUP(DG7,[1]TOAD_Download!$B$1:$L$65536,11,0)</f>
        <v>26143</v>
      </c>
      <c r="DH17" s="2">
        <f>VLOOKUP(DH7,[1]TOAD_Download!$B$1:$L$65536,11,0)</f>
        <v>82966</v>
      </c>
      <c r="DI17" s="2">
        <f>VLOOKUP(DI7,[1]TOAD_Download!$B$1:$L$65536,11,0)</f>
        <v>15286</v>
      </c>
      <c r="DJ17" s="2">
        <f>VLOOKUP(DJ7,[1]TOAD_Download!$B$1:$L$65536,11,0)</f>
        <v>94312</v>
      </c>
      <c r="DK17" s="2">
        <f>VLOOKUP(DK7,[1]TOAD_Download!$B$1:$L$65536,11,0)</f>
        <v>77347.5</v>
      </c>
      <c r="DL17" s="2">
        <f>VLOOKUP(DL7,[1]TOAD_Download!$B$1:$L$65536,11,0)</f>
        <v>19616</v>
      </c>
      <c r="DM17" s="2">
        <f>VLOOKUP(DM7,[1]TOAD_Download!$B$1:$L$65536,11,0)</f>
        <v>36893</v>
      </c>
      <c r="DN17" s="2">
        <f>VLOOKUP(DN7,[1]TOAD_Download!$B$1:$L$65536,11,0)</f>
        <v>116115</v>
      </c>
      <c r="DO17" s="2">
        <f>VLOOKUP(DO7,[1]TOAD_Download!$B$1:$L$65536,11,0)</f>
        <v>28095</v>
      </c>
      <c r="DP17" s="2">
        <f>VLOOKUP(DP7,[1]TOAD_Download!$B$1:$L$65536,11,0)</f>
        <v>48611</v>
      </c>
      <c r="DQ17" s="2">
        <f>VLOOKUP(DQ7,[1]TOAD_Download!$B$1:$L$65536,11,0)</f>
        <v>52550</v>
      </c>
      <c r="DR17" s="2">
        <f>VLOOKUP(DR7,[1]TOAD_Download!$B$1:$L$65536,11,0)</f>
        <v>18780</v>
      </c>
      <c r="DS17" s="2">
        <f>VLOOKUP(DS7,[1]TOAD_Download!$B$1:$L$65536,11,0)</f>
        <v>0</v>
      </c>
      <c r="DT17" s="2">
        <f>VLOOKUP(DT7,[1]TOAD_Download!$B$1:$L$65536,11,0)</f>
        <v>72996</v>
      </c>
      <c r="DU17" s="2">
        <f>VLOOKUP(DU7,[1]TOAD_Download!$B$1:$L$65536,11,0)</f>
        <v>45313</v>
      </c>
      <c r="DV17" s="2">
        <f>VLOOKUP(DV7,[1]TOAD_Download!$B$1:$L$65536,11,0)</f>
        <v>27221</v>
      </c>
      <c r="DW17" s="2">
        <f>VLOOKUP(DW7,[1]TOAD_Download!$B$1:$L$65536,11,0)</f>
        <v>51372</v>
      </c>
      <c r="DX17" s="2">
        <f>VLOOKUP(DX7,[1]TOAD_Download!$B$1:$L$65536,11,0)</f>
        <v>20155</v>
      </c>
      <c r="DY17" s="2">
        <f>VLOOKUP(DY7,[1]TOAD_Download!$B$1:$L$65536,11,0)</f>
        <v>30423</v>
      </c>
      <c r="DZ17" s="2">
        <f>VLOOKUP(DZ7,[1]TOAD_Download!$B$1:$L$65536,11,0)</f>
        <v>26686</v>
      </c>
      <c r="EA17" s="2">
        <f>VLOOKUP(EA7,[1]TOAD_Download!$B$1:$L$65536,11,0)</f>
        <v>16701</v>
      </c>
      <c r="EB17" s="2">
        <f>VLOOKUP(EB7,[1]TOAD_Download!$B$1:$L$65536,11,0)</f>
        <v>24296</v>
      </c>
      <c r="EC17" s="2">
        <f>VLOOKUP(EC7,[1]TOAD_Download!$B$1:$L$65536,11,0)</f>
        <v>14879</v>
      </c>
      <c r="ED17" s="2">
        <f>VLOOKUP(ED7,[1]TOAD_Download!$B$1:$L$65536,11,0)</f>
        <v>59954</v>
      </c>
      <c r="EE17" s="2">
        <f>VLOOKUP(EE7,[1]TOAD_Download!$B$1:$L$65536,11,0)</f>
        <v>34172</v>
      </c>
      <c r="EF17" s="2">
        <f>VLOOKUP(EF7,[1]TOAD_Download!$B$1:$L$65536,11,0)</f>
        <v>122614.1</v>
      </c>
      <c r="EG17" s="2">
        <f>VLOOKUP(EG7,[1]TOAD_Download!$B$1:$L$65536,11,0)</f>
        <v>23461</v>
      </c>
      <c r="EH17" s="2">
        <f>VLOOKUP(EH7,[1]TOAD_Download!$B$1:$L$65536,11,0)</f>
        <v>79094</v>
      </c>
      <c r="EI17" s="2">
        <f>VLOOKUP(EI7,[1]TOAD_Download!$B$1:$L$65536,11,0)</f>
        <v>29905</v>
      </c>
      <c r="EJ17" s="2">
        <f>VLOOKUP(EJ7,[1]TOAD_Download!$B$1:$L$65536,11,0)</f>
        <v>33086</v>
      </c>
      <c r="EK17" s="2">
        <f>VLOOKUP(EK7,[1]TOAD_Download!$B$1:$L$65536,11,0)</f>
        <v>8941</v>
      </c>
      <c r="EL17" s="2">
        <f>VLOOKUP(EL7,[1]TOAD_Download!$B$1:$L$65536,11,0)</f>
        <v>46099.8</v>
      </c>
      <c r="EM17" s="2">
        <f>VLOOKUP(EM7,[1]TOAD_Download!$B$1:$L$65536,11,0)</f>
        <v>55271</v>
      </c>
      <c r="EN17" s="2">
        <f>VLOOKUP(EN7,[1]TOAD_Download!$B$1:$L$65536,11,0)</f>
        <v>43451</v>
      </c>
      <c r="EO17" s="2">
        <f>VLOOKUP(EO7,[1]TOAD_Download!$B$1:$L$65536,11,0)</f>
        <v>36872</v>
      </c>
      <c r="EP17" s="2">
        <f>VLOOKUP(EP7,[1]TOAD_Download!$B$1:$L$65536,11,0)</f>
        <v>44256</v>
      </c>
      <c r="EQ17" s="2">
        <f>VLOOKUP(EQ7,[1]TOAD_Download!$B$1:$L$65536,11,0)</f>
        <v>30306</v>
      </c>
      <c r="ER17" s="2">
        <f>VLOOKUP(ER7,[1]TOAD_Download!$B$1:$L$65536,11,0)</f>
        <v>31187</v>
      </c>
      <c r="ES17" s="2">
        <f>VLOOKUP(ES7,[1]TOAD_Download!$B$1:$L$65536,11,0)</f>
        <v>112264</v>
      </c>
      <c r="ET17" s="2">
        <f>VLOOKUP(ET7,[1]TOAD_Download!$B$1:$L$65536,11,0)</f>
        <v>51914</v>
      </c>
      <c r="EU17" s="2">
        <f>VLOOKUP(EU7,[1]TOAD_Download!$B$1:$L$65536,11,0)</f>
        <v>27442</v>
      </c>
      <c r="EV17" s="2">
        <f>VLOOKUP(EV7,[1]TOAD_Download!$B$1:$L$65536,11,0)</f>
        <v>21453</v>
      </c>
      <c r="EW17" s="2">
        <f>VLOOKUP(EW7,[1]TOAD_Download!$B$1:$L$65536,11,0)</f>
        <v>34366</v>
      </c>
      <c r="EX17" s="2">
        <f>VLOOKUP(EX7,[1]TOAD_Download!$B$1:$L$65536,11,0)</f>
        <v>0</v>
      </c>
      <c r="EY17" s="2">
        <f>VLOOKUP(EY7,[1]TOAD_Download!$B$1:$L$65536,11,0)</f>
        <v>46606</v>
      </c>
      <c r="EZ17" s="2">
        <f>VLOOKUP(EZ7,[1]TOAD_Download!$B$1:$L$65536,11,0)</f>
        <v>31697</v>
      </c>
      <c r="FA17" s="2">
        <f>VLOOKUP(FA7,[1]TOAD_Download!$B$1:$L$65536,11,0)</f>
        <v>25996</v>
      </c>
      <c r="FB17" s="2">
        <f>VLOOKUP(FB7,[1]TOAD_Download!$B$1:$L$65536,11,0)</f>
        <v>23969</v>
      </c>
      <c r="FC17" s="2">
        <f>VLOOKUP(FC7,[1]TOAD_Download!$B$1:$L$65536,11,0)</f>
        <v>55514</v>
      </c>
      <c r="FD17" s="2">
        <f>VLOOKUP(FD7,[1]TOAD_Download!$B$1:$L$65536,11,0)</f>
        <v>5786</v>
      </c>
      <c r="FE17" s="2">
        <f>VLOOKUP(FE7,[1]TOAD_Download!$B$1:$L$65536,11,0)</f>
        <v>33415</v>
      </c>
      <c r="FF17" s="2">
        <f>VLOOKUP(FF7,[1]TOAD_Download!$B$1:$L$65536,11,0)</f>
        <v>32107</v>
      </c>
      <c r="FG17" s="2">
        <f>VLOOKUP(FG7,[1]TOAD_Download!$B$1:$L$65536,11,0)</f>
        <v>31465</v>
      </c>
      <c r="FH17" s="2">
        <f>VLOOKUP(FH7,[1]TOAD_Download!$B$1:$L$65536,11,0)</f>
        <v>12809</v>
      </c>
      <c r="FI17" s="2">
        <f>VLOOKUP(FI7,[1]TOAD_Download!$B$1:$L$65536,11,0)</f>
        <v>29650</v>
      </c>
      <c r="FJ17" s="2">
        <f>VLOOKUP(FJ7,[1]TOAD_Download!$B$1:$L$65536,11,0)</f>
        <v>37214</v>
      </c>
      <c r="FK17" s="2">
        <f>VLOOKUP(FK7,[1]TOAD_Download!$B$1:$L$65536,11,0)</f>
        <v>56396</v>
      </c>
      <c r="FL17" s="2">
        <f>VLOOKUP(FL7,[1]TOAD_Download!$B$1:$L$65536,11,0)</f>
        <v>50535</v>
      </c>
      <c r="FM17" s="2">
        <f>VLOOKUP(FM7,[1]TOAD_Download!$B$1:$L$65536,11,0)</f>
        <v>64515</v>
      </c>
      <c r="FN17" s="2">
        <f>VLOOKUP(FN7,[1]TOAD_Download!$B$1:$L$65536,11,0)</f>
        <v>76266</v>
      </c>
      <c r="FO17" s="2">
        <f>VLOOKUP(FO7,[1]TOAD_Download!$B$1:$L$65536,11,0)</f>
        <v>58845</v>
      </c>
      <c r="FP17" s="2">
        <f>VLOOKUP(FP7,[1]TOAD_Download!$B$1:$L$65536,11,0)</f>
        <v>130265</v>
      </c>
      <c r="FQ17" s="2">
        <f>VLOOKUP(FQ7,[1]TOAD_Download!$B$1:$L$65536,11,0)</f>
        <v>46319</v>
      </c>
      <c r="FR17" s="2">
        <f>VLOOKUP(FR7,[1]TOAD_Download!$B$1:$L$65536,11,0)</f>
        <v>23908</v>
      </c>
      <c r="FS17" s="2">
        <f>VLOOKUP(FS7,[1]TOAD_Download!$B$1:$L$65536,11,0)</f>
        <v>52280</v>
      </c>
      <c r="FT17" s="2">
        <f>VLOOKUP(FT7,[1]TOAD_Download!$B$1:$L$65536,11,0)</f>
        <v>21784</v>
      </c>
      <c r="FU17" s="2">
        <f>VLOOKUP(FU7,[1]TOAD_Download!$B$1:$L$65536,11,0)</f>
        <v>16832</v>
      </c>
      <c r="FV17" s="2">
        <f>VLOOKUP(FV7,[1]TOAD_Download!$B$1:$L$65536,11,0)</f>
        <v>16331</v>
      </c>
      <c r="FW17" s="2">
        <f>VLOOKUP(FW7,[1]TOAD_Download!$B$1:$L$65536,11,0)</f>
        <v>74129</v>
      </c>
      <c r="FX17" s="2">
        <f>VLOOKUP(FX7,[1]TOAD_Download!$B$1:$L$65536,11,0)</f>
        <v>80916</v>
      </c>
      <c r="FY17" s="2">
        <f>VLOOKUP(FY7,[1]TOAD_Download!$B$1:$L$65536,11,0)</f>
        <v>32825</v>
      </c>
      <c r="FZ17" s="2">
        <f>VLOOKUP(FZ7,[1]TOAD_Download!$B$1:$L$65536,11,0)</f>
        <v>13671</v>
      </c>
      <c r="GA17" s="2">
        <f>VLOOKUP(GA7,[1]TOAD_Download!$B$1:$L$65536,11,0)</f>
        <v>63766.2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35">
        <f>SUM(E17:GG17)</f>
        <v>8525017.5999999978</v>
      </c>
      <c r="GI17" s="34"/>
    </row>
    <row r="18" spans="1:197" ht="39">
      <c r="B18" s="32" t="s">
        <v>690</v>
      </c>
      <c r="C18" s="16">
        <v>8</v>
      </c>
      <c r="E18" s="2">
        <f>VLOOKUP(E7,[1]TOAD_Download!$B$1:$M$65536,12,0)</f>
        <v>321006</v>
      </c>
      <c r="F18" s="2">
        <f>VLOOKUP(F7,[1]TOAD_Download!$B$1:$M$65536,12,0)</f>
        <v>1322157</v>
      </c>
      <c r="G18" s="2">
        <f>VLOOKUP(G7,[1]TOAD_Download!$B$1:$M$65536,12,0)</f>
        <v>177079</v>
      </c>
      <c r="H18" s="2">
        <f>VLOOKUP(H7,[1]TOAD_Download!$B$1:$M$65536,12,0)</f>
        <v>1089183</v>
      </c>
      <c r="I18" s="2">
        <f>VLOOKUP(I7,[1]TOAD_Download!$B$1:$M$65536,12,0)</f>
        <v>216424</v>
      </c>
      <c r="J18" s="2">
        <f>VLOOKUP(J7,[1]TOAD_Download!$B$1:$M$65536,12,0)</f>
        <v>119712</v>
      </c>
      <c r="K18" s="2">
        <f>VLOOKUP(K7,[1]TOAD_Download!$B$1:$M$65536,12,0)</f>
        <v>207595</v>
      </c>
      <c r="L18" s="2">
        <f>VLOOKUP(L7,[1]TOAD_Download!$B$1:$M$65536,12,0)</f>
        <v>171612</v>
      </c>
      <c r="M18" s="2">
        <f>VLOOKUP(M7,[1]TOAD_Download!$B$1:$M$65536,12,0)</f>
        <v>62135</v>
      </c>
      <c r="N18" s="2">
        <f>VLOOKUP(N7,[1]TOAD_Download!$B$1:$M$65536,12,0)</f>
        <v>69519.5</v>
      </c>
      <c r="O18" s="2">
        <f>VLOOKUP(O7,[1]TOAD_Download!$B$1:$M$65536,12,0)</f>
        <v>53837.9</v>
      </c>
      <c r="P18" s="2">
        <f>VLOOKUP(P7,[1]TOAD_Download!$B$1:$M$65536,12,0)</f>
        <v>2530380</v>
      </c>
      <c r="Q18" s="2">
        <f>VLOOKUP(Q7,[1]TOAD_Download!$B$1:$M$65536,12,0)</f>
        <v>538082</v>
      </c>
      <c r="R18" s="2">
        <f>VLOOKUP(R7,[1]TOAD_Download!$B$1:$M$65536,12,0)</f>
        <v>67240</v>
      </c>
      <c r="S18" s="2">
        <f>VLOOKUP(S7,[1]TOAD_Download!$B$1:$M$65536,12,0)</f>
        <v>832950</v>
      </c>
      <c r="T18" s="2">
        <f>VLOOKUP(T7,[1]TOAD_Download!$B$1:$M$65536,12,0)</f>
        <v>163803</v>
      </c>
      <c r="U18" s="2">
        <f>VLOOKUP(U7,[1]TOAD_Download!$B$1:$M$65536,12,0)</f>
        <v>311638</v>
      </c>
      <c r="V18" s="2">
        <f>VLOOKUP(V7,[1]TOAD_Download!$B$1:$M$65536,12,0)</f>
        <v>77654</v>
      </c>
      <c r="W18" s="2">
        <f>VLOOKUP(W7,[1]TOAD_Download!$B$1:$M$65536,12,0)</f>
        <v>49171</v>
      </c>
      <c r="X18" s="2">
        <f>VLOOKUP(X7,[1]TOAD_Download!$B$1:$M$65536,12,0)</f>
        <v>89402</v>
      </c>
      <c r="Y18" s="2">
        <f>VLOOKUP(Y7,[1]TOAD_Download!$B$1:$M$65536,12,0)</f>
        <v>44997</v>
      </c>
      <c r="Z18" s="2">
        <f>VLOOKUP(Z7,[1]TOAD_Download!$B$1:$M$65536,12,0)</f>
        <v>44067</v>
      </c>
      <c r="AA18" s="2">
        <f>VLOOKUP(AA7,[1]TOAD_Download!$B$1:$M$65536,12,0)</f>
        <v>60602</v>
      </c>
      <c r="AB18" s="2">
        <f>VLOOKUP(AB7,[1]TOAD_Download!$B$1:$M$65536,12,0)</f>
        <v>104614</v>
      </c>
      <c r="AC18" s="2">
        <f>VLOOKUP(AC7,[1]TOAD_Download!$B$1:$M$65536,12,0)</f>
        <v>1905997</v>
      </c>
      <c r="AD18" s="2">
        <f>VLOOKUP(AD7,[1]TOAD_Download!$B$1:$M$65536,12,0)</f>
        <v>1805124</v>
      </c>
      <c r="AE18" s="2">
        <f>VLOOKUP(AE7,[1]TOAD_Download!$B$1:$M$65536,12,0)</f>
        <v>130177</v>
      </c>
      <c r="AF18" s="2">
        <f>VLOOKUP(AF7,[1]TOAD_Download!$B$1:$M$65536,12,0)</f>
        <v>121692</v>
      </c>
      <c r="AG18" s="2">
        <f>VLOOKUP(AG7,[1]TOAD_Download!$B$1:$M$65536,12,0)</f>
        <v>94290</v>
      </c>
      <c r="AH18" s="2">
        <f>VLOOKUP(AH7,[1]TOAD_Download!$B$1:$M$65536,12,0)</f>
        <v>46738</v>
      </c>
      <c r="AI18" s="2">
        <f>VLOOKUP(AI7,[1]TOAD_Download!$B$1:$M$65536,12,0)</f>
        <v>224278</v>
      </c>
      <c r="AJ18" s="2">
        <f>VLOOKUP(AJ7,[1]TOAD_Download!$B$1:$M$65536,12,0)</f>
        <v>113252</v>
      </c>
      <c r="AK18" s="2">
        <f>VLOOKUP(AK7,[1]TOAD_Download!$B$1:$M$65536,12,0)</f>
        <v>63903</v>
      </c>
      <c r="AL18" s="2">
        <f>VLOOKUP(AL7,[1]TOAD_Download!$B$1:$M$65536,12,0)</f>
        <v>31499</v>
      </c>
      <c r="AM18" s="2">
        <f>VLOOKUP(AM7,[1]TOAD_Download!$B$1:$M$65536,12,0)</f>
        <v>29610</v>
      </c>
      <c r="AN18" s="2">
        <f>VLOOKUP(AN7,[1]TOAD_Download!$B$1:$M$65536,12,0)</f>
        <v>64181</v>
      </c>
      <c r="AO18" s="2">
        <f>VLOOKUP(AO7,[1]TOAD_Download!$B$1:$M$65536,12,0)</f>
        <v>79272</v>
      </c>
      <c r="AP18" s="2">
        <f>VLOOKUP(AP7,[1]TOAD_Download!$B$1:$M$65536,12,0)</f>
        <v>72312</v>
      </c>
      <c r="AQ18" s="2">
        <f>VLOOKUP(AQ7,[1]TOAD_Download!$B$1:$M$65536,12,0)</f>
        <v>507454</v>
      </c>
      <c r="AR18" s="2">
        <f>VLOOKUP(AR7,[1]TOAD_Download!$B$1:$M$65536,12,0)</f>
        <v>2117421</v>
      </c>
      <c r="AS18" s="2">
        <f>VLOOKUP(AS7,[1]TOAD_Download!$B$1:$M$65536,12,0)</f>
        <v>115033.9</v>
      </c>
      <c r="AT18" s="2">
        <f>VLOOKUP(AT7,[1]TOAD_Download!$B$1:$M$65536,12,0)</f>
        <v>2164000.1</v>
      </c>
      <c r="AU18" s="2">
        <f>VLOOKUP(AU7,[1]TOAD_Download!$B$1:$M$65536,12,0)</f>
        <v>459921</v>
      </c>
      <c r="AV18" s="2">
        <f>VLOOKUP(AV7,[1]TOAD_Download!$B$1:$M$65536,12,0)</f>
        <v>292658</v>
      </c>
      <c r="AW18" s="2">
        <f>VLOOKUP(AW7,[1]TOAD_Download!$B$1:$M$65536,12,0)</f>
        <v>68698</v>
      </c>
      <c r="AX18" s="2">
        <f>VLOOKUP(AX7,[1]TOAD_Download!$B$1:$M$65536,12,0)</f>
        <v>96900</v>
      </c>
      <c r="AY18" s="2">
        <f>VLOOKUP(AY7,[1]TOAD_Download!$B$1:$M$65536,12,0)</f>
        <v>36445</v>
      </c>
      <c r="AZ18" s="2">
        <f>VLOOKUP(AZ7,[1]TOAD_Download!$B$1:$M$65536,12,0)</f>
        <v>25689</v>
      </c>
      <c r="BA18" s="2">
        <f>VLOOKUP(BA7,[1]TOAD_Download!$B$1:$M$65536,12,0)</f>
        <v>118993</v>
      </c>
      <c r="BB18" s="2">
        <f>VLOOKUP(BB7,[1]TOAD_Download!$B$1:$M$65536,12,0)</f>
        <v>355082</v>
      </c>
      <c r="BC18" s="2">
        <f>VLOOKUP(BC7,[1]TOAD_Download!$B$1:$M$65536,12,0)</f>
        <v>564242</v>
      </c>
      <c r="BD18" s="2">
        <f>VLOOKUP(BD7,[1]TOAD_Download!$B$1:$M$65536,12,0)</f>
        <v>658082</v>
      </c>
      <c r="BE18" s="2">
        <f>VLOOKUP(BE7,[1]TOAD_Download!$B$1:$M$65536,12,0)</f>
        <v>1077683</v>
      </c>
      <c r="BF18" s="2">
        <f>VLOOKUP(BF7,[1]TOAD_Download!$B$1:$M$65536,12,0)</f>
        <v>77221</v>
      </c>
      <c r="BG18" s="2">
        <f>VLOOKUP(BG7,[1]TOAD_Download!$B$1:$M$65536,12,0)</f>
        <v>132261</v>
      </c>
      <c r="BH18" s="2">
        <f>VLOOKUP(BH7,[1]TOAD_Download!$B$1:$M$65536,12,0)</f>
        <v>1462270</v>
      </c>
      <c r="BI18" s="2">
        <f>VLOOKUP(BI7,[1]TOAD_Download!$B$1:$M$65536,12,0)</f>
        <v>226593</v>
      </c>
      <c r="BJ18" s="2">
        <f>VLOOKUP(BJ7,[1]TOAD_Download!$B$1:$M$65536,12,0)</f>
        <v>92780</v>
      </c>
      <c r="BK18" s="2">
        <f>VLOOKUP(BK7,[1]TOAD_Download!$B$1:$M$65536,12,0)</f>
        <v>142298</v>
      </c>
      <c r="BL18" s="2">
        <f>VLOOKUP(BL7,[1]TOAD_Download!$B$1:$M$65536,12,0)</f>
        <v>483495</v>
      </c>
      <c r="BM18" s="2">
        <f>VLOOKUP(BM7,[1]TOAD_Download!$B$1:$M$65536,12,0)</f>
        <v>767731</v>
      </c>
      <c r="BN18" s="2">
        <f>VLOOKUP(BN7,[1]TOAD_Download!$B$1:$M$65536,12,0)</f>
        <v>58337</v>
      </c>
      <c r="BO18" s="2">
        <f>VLOOKUP(BO7,[1]TOAD_Download!$B$1:$M$65536,12,0)</f>
        <v>201689</v>
      </c>
      <c r="BP18" s="2">
        <f>VLOOKUP(BP7,[1]TOAD_Download!$B$1:$M$65536,12,0)</f>
        <v>215098</v>
      </c>
      <c r="BQ18" s="2">
        <f>VLOOKUP(BQ7,[1]TOAD_Download!$B$1:$M$65536,12,0)</f>
        <v>203418</v>
      </c>
      <c r="BR18" s="2">
        <f>VLOOKUP(BR7,[1]TOAD_Download!$B$1:$M$65536,12,0)</f>
        <v>44369</v>
      </c>
      <c r="BS18" s="2">
        <f>VLOOKUP(BS7,[1]TOAD_Download!$B$1:$M$65536,12,0)</f>
        <v>426649</v>
      </c>
      <c r="BT18" s="2">
        <f>VLOOKUP(BT7,[1]TOAD_Download!$B$1:$M$65536,12,0)</f>
        <v>378996</v>
      </c>
      <c r="BU18" s="2">
        <f>VLOOKUP(BU7,[1]TOAD_Download!$B$1:$M$65536,12,0)</f>
        <v>88417</v>
      </c>
      <c r="BV18" s="2">
        <f>VLOOKUP(BV7,[1]TOAD_Download!$B$1:$M$65536,12,0)</f>
        <v>72918</v>
      </c>
      <c r="BW18" s="2">
        <f>VLOOKUP(BW7,[1]TOAD_Download!$B$1:$M$65536,12,0)</f>
        <v>64950</v>
      </c>
      <c r="BX18" s="2">
        <f>VLOOKUP(BX7,[1]TOAD_Download!$B$1:$M$65536,12,0)</f>
        <v>148593</v>
      </c>
      <c r="BY18" s="2">
        <f>VLOOKUP(BY7,[1]TOAD_Download!$B$1:$M$65536,12,0)</f>
        <v>259239</v>
      </c>
      <c r="BZ18" s="2">
        <f>VLOOKUP(BZ7,[1]TOAD_Download!$B$1:$M$65536,12,0)</f>
        <v>31164</v>
      </c>
      <c r="CA18" s="2">
        <f>VLOOKUP(CA7,[1]TOAD_Download!$B$1:$M$65536,12,0)</f>
        <v>86572</v>
      </c>
      <c r="CB18" s="2">
        <f>VLOOKUP(CB7,[1]TOAD_Download!$B$1:$M$65536,12,0)</f>
        <v>31103</v>
      </c>
      <c r="CC18" s="2">
        <f>VLOOKUP(CC7,[1]TOAD_Download!$B$1:$M$65536,12,0)</f>
        <v>26893</v>
      </c>
      <c r="CD18" s="2">
        <f>VLOOKUP(CD7,[1]TOAD_Download!$B$1:$M$65536,12,0)</f>
        <v>3621297</v>
      </c>
      <c r="CE18" s="2">
        <f>VLOOKUP(CE7,[1]TOAD_Download!$B$1:$M$65536,12,0)</f>
        <v>71237</v>
      </c>
      <c r="CF18" s="2">
        <f>VLOOKUP(CF7,[1]TOAD_Download!$B$1:$M$65536,12,0)</f>
        <v>43632</v>
      </c>
      <c r="CG18" s="2">
        <f>VLOOKUP(CG7,[1]TOAD_Download!$B$1:$M$65536,12,0)</f>
        <v>40139</v>
      </c>
      <c r="CH18" s="2">
        <f>VLOOKUP(CH7,[1]TOAD_Download!$B$1:$M$65536,12,0)</f>
        <v>79059</v>
      </c>
      <c r="CI18" s="2">
        <f>VLOOKUP(CI7,[1]TOAD_Download!$B$1:$M$65536,12,0)</f>
        <v>88886</v>
      </c>
      <c r="CJ18" s="2">
        <f>VLOOKUP(CJ7,[1]TOAD_Download!$B$1:$M$65536,12,0)</f>
        <v>40044</v>
      </c>
      <c r="CK18" s="2">
        <f>VLOOKUP(CK7,[1]TOAD_Download!$B$1:$M$65536,12,0)</f>
        <v>112324</v>
      </c>
      <c r="CL18" s="2">
        <f>VLOOKUP(CL7,[1]TOAD_Download!$B$1:$M$65536,12,0)</f>
        <v>111450.2</v>
      </c>
      <c r="CM18" s="2">
        <f>VLOOKUP(CM7,[1]TOAD_Download!$B$1:$M$65536,12,0)</f>
        <v>460026</v>
      </c>
      <c r="CN18" s="2">
        <f>VLOOKUP(CN7,[1]TOAD_Download!$B$1:$M$65536,12,0)</f>
        <v>122296</v>
      </c>
      <c r="CO18" s="2">
        <f>VLOOKUP(CO7,[1]TOAD_Download!$B$1:$M$65536,12,0)</f>
        <v>140653.70000000001</v>
      </c>
      <c r="CP18" s="2">
        <f>VLOOKUP(CP7,[1]TOAD_Download!$B$1:$M$65536,12,0)</f>
        <v>1736097</v>
      </c>
      <c r="CQ18" s="2">
        <f>VLOOKUP(CQ7,[1]TOAD_Download!$B$1:$M$65536,12,0)</f>
        <v>1025974</v>
      </c>
      <c r="CR18" s="2">
        <f>VLOOKUP(CR7,[1]TOAD_Download!$B$1:$M$65536,12,0)</f>
        <v>98683</v>
      </c>
      <c r="CS18" s="2">
        <f>VLOOKUP(CS7,[1]TOAD_Download!$B$1:$M$65536,12,0)</f>
        <v>68201</v>
      </c>
      <c r="CT18" s="2">
        <f>VLOOKUP(CT7,[1]TOAD_Download!$B$1:$M$65536,12,0)</f>
        <v>68868</v>
      </c>
      <c r="CU18" s="2">
        <f>VLOOKUP(CU7,[1]TOAD_Download!$B$1:$M$65536,12,0)</f>
        <v>66390</v>
      </c>
      <c r="CV18" s="2">
        <f>VLOOKUP(CV7,[1]TOAD_Download!$B$1:$M$65536,12,0)</f>
        <v>34578.800000000003</v>
      </c>
      <c r="CW18" s="2">
        <f>VLOOKUP(CW7,[1]TOAD_Download!$B$1:$M$65536,12,0)</f>
        <v>115983</v>
      </c>
      <c r="CX18" s="2">
        <f>VLOOKUP(CX7,[1]TOAD_Download!$B$1:$M$65536,12,0)</f>
        <v>73933</v>
      </c>
      <c r="CY18" s="2">
        <f>VLOOKUP(CY7,[1]TOAD_Download!$B$1:$M$65536,12,0)</f>
        <v>87883</v>
      </c>
      <c r="CZ18" s="2">
        <f>VLOOKUP(CZ7,[1]TOAD_Download!$B$1:$M$65536,12,0)</f>
        <v>158840</v>
      </c>
      <c r="DA18" s="2">
        <f>VLOOKUP(DA7,[1]TOAD_Download!$B$1:$M$65536,12,0)</f>
        <v>65369</v>
      </c>
      <c r="DB18" s="2">
        <f>VLOOKUP(DB7,[1]TOAD_Download!$B$1:$M$65536,12,0)</f>
        <v>205978.7</v>
      </c>
      <c r="DC18" s="2">
        <f>VLOOKUP(DC7,[1]TOAD_Download!$B$1:$M$65536,12,0)</f>
        <v>71529</v>
      </c>
      <c r="DD18" s="2">
        <f>VLOOKUP(DD7,[1]TOAD_Download!$B$1:$M$65536,12,0)</f>
        <v>74191</v>
      </c>
      <c r="DE18" s="2">
        <f>VLOOKUP(DE7,[1]TOAD_Download!$B$1:$M$65536,12,0)</f>
        <v>66657</v>
      </c>
      <c r="DF18" s="2">
        <f>VLOOKUP(DF7,[1]TOAD_Download!$B$1:$M$65536,12,0)</f>
        <v>30558</v>
      </c>
      <c r="DG18" s="2">
        <f>VLOOKUP(DG7,[1]TOAD_Download!$B$1:$M$65536,12,0)</f>
        <v>45264</v>
      </c>
      <c r="DH18" s="2">
        <f>VLOOKUP(DH7,[1]TOAD_Download!$B$1:$M$65536,12,0)</f>
        <v>82966</v>
      </c>
      <c r="DI18" s="2">
        <f>VLOOKUP(DI7,[1]TOAD_Download!$B$1:$M$65536,12,0)</f>
        <v>15286</v>
      </c>
      <c r="DJ18" s="2">
        <f>VLOOKUP(DJ7,[1]TOAD_Download!$B$1:$M$65536,12,0)</f>
        <v>269550</v>
      </c>
      <c r="DK18" s="2">
        <f>VLOOKUP(DK7,[1]TOAD_Download!$B$1:$M$65536,12,0)</f>
        <v>368808.5</v>
      </c>
      <c r="DL18" s="2">
        <f>VLOOKUP(DL7,[1]TOAD_Download!$B$1:$M$65536,12,0)</f>
        <v>123478</v>
      </c>
      <c r="DM18" s="2">
        <f>VLOOKUP(DM7,[1]TOAD_Download!$B$1:$M$65536,12,0)</f>
        <v>63998</v>
      </c>
      <c r="DN18" s="2">
        <f>VLOOKUP(DN7,[1]TOAD_Download!$B$1:$M$65536,12,0)</f>
        <v>123623</v>
      </c>
      <c r="DO18" s="2">
        <f>VLOOKUP(DO7,[1]TOAD_Download!$B$1:$M$65536,12,0)</f>
        <v>59835</v>
      </c>
      <c r="DP18" s="2">
        <f>VLOOKUP(DP7,[1]TOAD_Download!$B$1:$M$65536,12,0)</f>
        <v>159588</v>
      </c>
      <c r="DQ18" s="2">
        <f>VLOOKUP(DQ7,[1]TOAD_Download!$B$1:$M$65536,12,0)</f>
        <v>180696</v>
      </c>
      <c r="DR18" s="2">
        <f>VLOOKUP(DR7,[1]TOAD_Download!$B$1:$M$65536,12,0)</f>
        <v>38577</v>
      </c>
      <c r="DS18" s="2">
        <f>VLOOKUP(DS7,[1]TOAD_Download!$B$1:$M$65536,12,0)</f>
        <v>0</v>
      </c>
      <c r="DT18" s="2">
        <f>VLOOKUP(DT7,[1]TOAD_Download!$B$1:$M$65536,12,0)</f>
        <v>108944</v>
      </c>
      <c r="DU18" s="2">
        <f>VLOOKUP(DU7,[1]TOAD_Download!$B$1:$M$65536,12,0)</f>
        <v>76986</v>
      </c>
      <c r="DV18" s="2">
        <f>VLOOKUP(DV7,[1]TOAD_Download!$B$1:$M$65536,12,0)</f>
        <v>33243</v>
      </c>
      <c r="DW18" s="2">
        <f>VLOOKUP(DW7,[1]TOAD_Download!$B$1:$M$65536,12,0)</f>
        <v>79249</v>
      </c>
      <c r="DX18" s="2">
        <f>VLOOKUP(DX7,[1]TOAD_Download!$B$1:$M$65536,12,0)</f>
        <v>37467</v>
      </c>
      <c r="DY18" s="2">
        <f>VLOOKUP(DY7,[1]TOAD_Download!$B$1:$M$65536,12,0)</f>
        <v>45317</v>
      </c>
      <c r="DZ18" s="2">
        <f>VLOOKUP(DZ7,[1]TOAD_Download!$B$1:$M$65536,12,0)</f>
        <v>36035</v>
      </c>
      <c r="EA18" s="2">
        <f>VLOOKUP(EA7,[1]TOAD_Download!$B$1:$M$65536,12,0)</f>
        <v>52685</v>
      </c>
      <c r="EB18" s="2">
        <f>VLOOKUP(EB7,[1]TOAD_Download!$B$1:$M$65536,12,0)</f>
        <v>169154</v>
      </c>
      <c r="EC18" s="2">
        <f>VLOOKUP(EC7,[1]TOAD_Download!$B$1:$M$65536,12,0)</f>
        <v>70804</v>
      </c>
      <c r="ED18" s="2">
        <f>VLOOKUP(ED7,[1]TOAD_Download!$B$1:$M$65536,12,0)</f>
        <v>123825</v>
      </c>
      <c r="EE18" s="2">
        <f>VLOOKUP(EE7,[1]TOAD_Download!$B$1:$M$65536,12,0)</f>
        <v>79596</v>
      </c>
      <c r="EF18" s="2">
        <f>VLOOKUP(EF7,[1]TOAD_Download!$B$1:$M$65536,12,0)</f>
        <v>271522</v>
      </c>
      <c r="EG18" s="2">
        <f>VLOOKUP(EG7,[1]TOAD_Download!$B$1:$M$65536,12,0)</f>
        <v>42888</v>
      </c>
      <c r="EH18" s="2">
        <f>VLOOKUP(EH7,[1]TOAD_Download!$B$1:$M$65536,12,0)</f>
        <v>122684</v>
      </c>
      <c r="EI18" s="2">
        <f>VLOOKUP(EI7,[1]TOAD_Download!$B$1:$M$65536,12,0)</f>
        <v>69405</v>
      </c>
      <c r="EJ18" s="2">
        <f>VLOOKUP(EJ7,[1]TOAD_Download!$B$1:$M$65536,12,0)</f>
        <v>50950</v>
      </c>
      <c r="EK18" s="2">
        <f>VLOOKUP(EK7,[1]TOAD_Download!$B$1:$M$65536,12,0)</f>
        <v>335074</v>
      </c>
      <c r="EL18" s="2">
        <f>VLOOKUP(EL7,[1]TOAD_Download!$B$1:$M$65536,12,0)</f>
        <v>162455.70000000001</v>
      </c>
      <c r="EM18" s="2">
        <f>VLOOKUP(EM7,[1]TOAD_Download!$B$1:$M$65536,12,0)</f>
        <v>126422</v>
      </c>
      <c r="EN18" s="2">
        <f>VLOOKUP(EN7,[1]TOAD_Download!$B$1:$M$65536,12,0)</f>
        <v>87801</v>
      </c>
      <c r="EO18" s="2">
        <f>VLOOKUP(EO7,[1]TOAD_Download!$B$1:$M$65536,12,0)</f>
        <v>76427</v>
      </c>
      <c r="EP18" s="2">
        <f>VLOOKUP(EP7,[1]TOAD_Download!$B$1:$M$65536,12,0)</f>
        <v>75632</v>
      </c>
      <c r="EQ18" s="2">
        <f>VLOOKUP(EQ7,[1]TOAD_Download!$B$1:$M$65536,12,0)</f>
        <v>52657</v>
      </c>
      <c r="ER18" s="2">
        <f>VLOOKUP(ER7,[1]TOAD_Download!$B$1:$M$65536,12,0)</f>
        <v>58531</v>
      </c>
      <c r="ES18" s="2">
        <f>VLOOKUP(ES7,[1]TOAD_Download!$B$1:$M$65536,12,0)</f>
        <v>233984</v>
      </c>
      <c r="ET18" s="2">
        <f>VLOOKUP(ET7,[1]TOAD_Download!$B$1:$M$65536,12,0)</f>
        <v>103643</v>
      </c>
      <c r="EU18" s="2">
        <f>VLOOKUP(EU7,[1]TOAD_Download!$B$1:$M$65536,12,0)</f>
        <v>60842</v>
      </c>
      <c r="EV18" s="2">
        <f>VLOOKUP(EV7,[1]TOAD_Download!$B$1:$M$65536,12,0)</f>
        <v>55370</v>
      </c>
      <c r="EW18" s="2">
        <f>VLOOKUP(EW7,[1]TOAD_Download!$B$1:$M$65536,12,0)</f>
        <v>69202</v>
      </c>
      <c r="EX18" s="2">
        <f>VLOOKUP(EX7,[1]TOAD_Download!$B$1:$M$65536,12,0)</f>
        <v>0</v>
      </c>
      <c r="EY18" s="2">
        <f>VLOOKUP(EY7,[1]TOAD_Download!$B$1:$M$65536,12,0)</f>
        <v>70605</v>
      </c>
      <c r="EZ18" s="2">
        <f>VLOOKUP(EZ7,[1]TOAD_Download!$B$1:$M$65536,12,0)</f>
        <v>50224</v>
      </c>
      <c r="FA18" s="2">
        <f>VLOOKUP(FA7,[1]TOAD_Download!$B$1:$M$65536,12,0)</f>
        <v>46516</v>
      </c>
      <c r="FB18" s="2">
        <f>VLOOKUP(FB7,[1]TOAD_Download!$B$1:$M$65536,12,0)</f>
        <v>47414</v>
      </c>
      <c r="FC18" s="2">
        <f>VLOOKUP(FC7,[1]TOAD_Download!$B$1:$M$65536,12,0)</f>
        <v>213347</v>
      </c>
      <c r="FD18" s="2">
        <f>VLOOKUP(FD7,[1]TOAD_Download!$B$1:$M$65536,12,0)</f>
        <v>50999</v>
      </c>
      <c r="FE18" s="2">
        <f>VLOOKUP(FE7,[1]TOAD_Download!$B$1:$M$65536,12,0)</f>
        <v>95884</v>
      </c>
      <c r="FF18" s="2">
        <f>VLOOKUP(FF7,[1]TOAD_Download!$B$1:$M$65536,12,0)</f>
        <v>92722</v>
      </c>
      <c r="FG18" s="2">
        <f>VLOOKUP(FG7,[1]TOAD_Download!$B$1:$M$65536,12,0)</f>
        <v>95290</v>
      </c>
      <c r="FH18" s="2">
        <f>VLOOKUP(FH7,[1]TOAD_Download!$B$1:$M$65536,12,0)</f>
        <v>35592</v>
      </c>
      <c r="FI18" s="2">
        <f>VLOOKUP(FI7,[1]TOAD_Download!$B$1:$M$65536,12,0)</f>
        <v>82333</v>
      </c>
      <c r="FJ18" s="2">
        <f>VLOOKUP(FJ7,[1]TOAD_Download!$B$1:$M$65536,12,0)</f>
        <v>118874</v>
      </c>
      <c r="FK18" s="2">
        <f>VLOOKUP(FK7,[1]TOAD_Download!$B$1:$M$65536,12,0)</f>
        <v>193596</v>
      </c>
      <c r="FL18" s="2">
        <f>VLOOKUP(FL7,[1]TOAD_Download!$B$1:$M$65536,12,0)</f>
        <v>185460</v>
      </c>
      <c r="FM18" s="2">
        <f>VLOOKUP(FM7,[1]TOAD_Download!$B$1:$M$65536,12,0)</f>
        <v>291981</v>
      </c>
      <c r="FN18" s="2">
        <f>VLOOKUP(FN7,[1]TOAD_Download!$B$1:$M$65536,12,0)</f>
        <v>575791</v>
      </c>
      <c r="FO18" s="2">
        <f>VLOOKUP(FO7,[1]TOAD_Download!$B$1:$M$65536,12,0)</f>
        <v>251733</v>
      </c>
      <c r="FP18" s="2">
        <f>VLOOKUP(FP7,[1]TOAD_Download!$B$1:$M$65536,12,0)</f>
        <v>583688</v>
      </c>
      <c r="FQ18" s="2">
        <f>VLOOKUP(FQ7,[1]TOAD_Download!$B$1:$M$65536,12,0)</f>
        <v>149115</v>
      </c>
      <c r="FR18" s="2">
        <f>VLOOKUP(FR7,[1]TOAD_Download!$B$1:$M$65536,12,0)</f>
        <v>187897</v>
      </c>
      <c r="FS18" s="2">
        <f>VLOOKUP(FS7,[1]TOAD_Download!$B$1:$M$65536,12,0)</f>
        <v>229038</v>
      </c>
      <c r="FT18" s="2">
        <f>VLOOKUP(FT7,[1]TOAD_Download!$B$1:$M$65536,12,0)</f>
        <v>92960</v>
      </c>
      <c r="FU18" s="2">
        <f>VLOOKUP(FU7,[1]TOAD_Download!$B$1:$M$65536,12,0)</f>
        <v>56696</v>
      </c>
      <c r="FV18" s="2">
        <f>VLOOKUP(FV7,[1]TOAD_Download!$B$1:$M$65536,12,0)</f>
        <v>57038</v>
      </c>
      <c r="FW18" s="2">
        <f>VLOOKUP(FW7,[1]TOAD_Download!$B$1:$M$65536,12,0)</f>
        <v>164637</v>
      </c>
      <c r="FX18" s="2">
        <f>VLOOKUP(FX7,[1]TOAD_Download!$B$1:$M$65536,12,0)</f>
        <v>204696</v>
      </c>
      <c r="FY18" s="2">
        <f>VLOOKUP(FY7,[1]TOAD_Download!$B$1:$M$65536,12,0)</f>
        <v>100646</v>
      </c>
      <c r="FZ18" s="2">
        <f>VLOOKUP(FZ7,[1]TOAD_Download!$B$1:$M$65536,12,0)</f>
        <v>41978</v>
      </c>
      <c r="GA18" s="2">
        <f>VLOOKUP(GA7,[1]TOAD_Download!$B$1:$M$65536,12,0)</f>
        <v>396734.3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35">
        <f>SUM(E18:GG18)</f>
        <v>46133247.299999997</v>
      </c>
      <c r="GI18" s="2"/>
    </row>
    <row r="19" spans="1:197" ht="14.25" customHeight="1"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2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</row>
    <row r="20" spans="1:197" ht="15.75" customHeight="1">
      <c r="A20" s="20" t="s">
        <v>534</v>
      </c>
      <c r="B20" s="2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</row>
    <row r="21" spans="1:197" ht="15.75" customHeight="1">
      <c r="A21" s="25" t="s">
        <v>535</v>
      </c>
      <c r="B21" s="2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</row>
    <row r="22" spans="1:197" ht="15.75" customHeight="1">
      <c r="A22" s="25" t="s">
        <v>718</v>
      </c>
      <c r="B22" s="25"/>
      <c r="E22" s="36">
        <f t="shared" ref="E22:BP22" si="0">IF(E26&lt;&gt;0,1,0)</f>
        <v>0</v>
      </c>
      <c r="F22" s="36">
        <f t="shared" si="0"/>
        <v>0</v>
      </c>
      <c r="G22" s="36">
        <f t="shared" si="0"/>
        <v>0</v>
      </c>
      <c r="H22" s="36">
        <f t="shared" si="0"/>
        <v>0</v>
      </c>
      <c r="I22" s="36">
        <f t="shared" si="0"/>
        <v>0</v>
      </c>
      <c r="J22" s="36">
        <f t="shared" si="0"/>
        <v>0</v>
      </c>
      <c r="K22" s="36">
        <f t="shared" si="0"/>
        <v>0</v>
      </c>
      <c r="L22" s="36">
        <f t="shared" si="0"/>
        <v>0</v>
      </c>
      <c r="M22" s="36">
        <f t="shared" si="0"/>
        <v>0</v>
      </c>
      <c r="N22" s="36">
        <f t="shared" si="0"/>
        <v>0</v>
      </c>
      <c r="O22" s="36">
        <f t="shared" si="0"/>
        <v>0</v>
      </c>
      <c r="P22" s="36">
        <f t="shared" si="0"/>
        <v>0</v>
      </c>
      <c r="Q22" s="36">
        <f t="shared" si="0"/>
        <v>0</v>
      </c>
      <c r="R22" s="36">
        <f t="shared" si="0"/>
        <v>0</v>
      </c>
      <c r="S22" s="36">
        <f t="shared" si="0"/>
        <v>0</v>
      </c>
      <c r="T22" s="36">
        <f t="shared" si="0"/>
        <v>0</v>
      </c>
      <c r="U22" s="36">
        <f t="shared" si="0"/>
        <v>0</v>
      </c>
      <c r="V22" s="36">
        <f t="shared" si="0"/>
        <v>0</v>
      </c>
      <c r="W22" s="36">
        <f t="shared" si="0"/>
        <v>0</v>
      </c>
      <c r="X22" s="36">
        <f t="shared" si="0"/>
        <v>0</v>
      </c>
      <c r="Y22" s="36">
        <f t="shared" si="0"/>
        <v>0</v>
      </c>
      <c r="Z22" s="36">
        <f t="shared" si="0"/>
        <v>0</v>
      </c>
      <c r="AA22" s="36">
        <f t="shared" si="0"/>
        <v>0</v>
      </c>
      <c r="AB22" s="36">
        <f t="shared" si="0"/>
        <v>0</v>
      </c>
      <c r="AC22" s="36">
        <f t="shared" si="0"/>
        <v>0</v>
      </c>
      <c r="AD22" s="36">
        <f t="shared" si="0"/>
        <v>0</v>
      </c>
      <c r="AE22" s="36">
        <f t="shared" si="0"/>
        <v>0</v>
      </c>
      <c r="AF22" s="36">
        <f t="shared" si="0"/>
        <v>0</v>
      </c>
      <c r="AG22" s="36">
        <f t="shared" si="0"/>
        <v>0</v>
      </c>
      <c r="AH22" s="36">
        <f t="shared" si="0"/>
        <v>0</v>
      </c>
      <c r="AI22" s="36">
        <f t="shared" si="0"/>
        <v>0</v>
      </c>
      <c r="AJ22" s="36">
        <f t="shared" si="0"/>
        <v>0</v>
      </c>
      <c r="AK22" s="36">
        <f t="shared" si="0"/>
        <v>0</v>
      </c>
      <c r="AL22" s="36">
        <f t="shared" si="0"/>
        <v>0</v>
      </c>
      <c r="AM22" s="36">
        <f t="shared" si="0"/>
        <v>0</v>
      </c>
      <c r="AN22" s="36">
        <f t="shared" si="0"/>
        <v>0</v>
      </c>
      <c r="AO22" s="36">
        <f t="shared" si="0"/>
        <v>0</v>
      </c>
      <c r="AP22" s="36">
        <f t="shared" si="0"/>
        <v>0</v>
      </c>
      <c r="AQ22" s="36">
        <f t="shared" si="0"/>
        <v>1</v>
      </c>
      <c r="AR22" s="36">
        <f t="shared" si="0"/>
        <v>0</v>
      </c>
      <c r="AS22" s="36">
        <f t="shared" si="0"/>
        <v>0</v>
      </c>
      <c r="AT22" s="36">
        <f t="shared" si="0"/>
        <v>0</v>
      </c>
      <c r="AU22" s="36">
        <f t="shared" si="0"/>
        <v>0</v>
      </c>
      <c r="AV22" s="36">
        <f t="shared" si="0"/>
        <v>0</v>
      </c>
      <c r="AW22" s="36">
        <f t="shared" si="0"/>
        <v>0</v>
      </c>
      <c r="AX22" s="36">
        <f t="shared" si="0"/>
        <v>0</v>
      </c>
      <c r="AY22" s="36">
        <f t="shared" si="0"/>
        <v>0</v>
      </c>
      <c r="AZ22" s="36">
        <f t="shared" si="0"/>
        <v>0</v>
      </c>
      <c r="BA22" s="36">
        <f t="shared" si="0"/>
        <v>1</v>
      </c>
      <c r="BB22" s="36">
        <f t="shared" si="0"/>
        <v>1</v>
      </c>
      <c r="BC22" s="36">
        <f t="shared" si="0"/>
        <v>0</v>
      </c>
      <c r="BD22" s="36">
        <f t="shared" si="0"/>
        <v>0</v>
      </c>
      <c r="BE22" s="36">
        <f t="shared" si="0"/>
        <v>0</v>
      </c>
      <c r="BF22" s="36">
        <f t="shared" si="0"/>
        <v>0</v>
      </c>
      <c r="BG22" s="36">
        <f t="shared" si="0"/>
        <v>0</v>
      </c>
      <c r="BH22" s="36">
        <f t="shared" si="0"/>
        <v>0</v>
      </c>
      <c r="BI22" s="36">
        <f t="shared" si="0"/>
        <v>1</v>
      </c>
      <c r="BJ22" s="36">
        <f t="shared" si="0"/>
        <v>0</v>
      </c>
      <c r="BK22" s="36">
        <f t="shared" si="0"/>
        <v>0</v>
      </c>
      <c r="BL22" s="36">
        <f t="shared" si="0"/>
        <v>0</v>
      </c>
      <c r="BM22" s="36">
        <f t="shared" si="0"/>
        <v>0</v>
      </c>
      <c r="BN22" s="36">
        <f t="shared" si="0"/>
        <v>0</v>
      </c>
      <c r="BO22" s="36">
        <f t="shared" si="0"/>
        <v>0</v>
      </c>
      <c r="BP22" s="36">
        <f t="shared" si="0"/>
        <v>0</v>
      </c>
      <c r="BQ22" s="36">
        <f t="shared" ref="BQ22:EB22" si="1">IF(BQ26&lt;&gt;0,1,0)</f>
        <v>0</v>
      </c>
      <c r="BR22" s="36">
        <f t="shared" si="1"/>
        <v>0</v>
      </c>
      <c r="BS22" s="36">
        <f t="shared" si="1"/>
        <v>0</v>
      </c>
      <c r="BT22" s="36">
        <f t="shared" si="1"/>
        <v>0</v>
      </c>
      <c r="BU22" s="36">
        <f t="shared" si="1"/>
        <v>0</v>
      </c>
      <c r="BV22" s="36">
        <f t="shared" si="1"/>
        <v>0</v>
      </c>
      <c r="BW22" s="36">
        <f t="shared" si="1"/>
        <v>0</v>
      </c>
      <c r="BX22" s="36">
        <f t="shared" si="1"/>
        <v>0</v>
      </c>
      <c r="BY22" s="36">
        <f t="shared" si="1"/>
        <v>0</v>
      </c>
      <c r="BZ22" s="36">
        <f t="shared" si="1"/>
        <v>0</v>
      </c>
      <c r="CA22" s="36">
        <f t="shared" si="1"/>
        <v>0</v>
      </c>
      <c r="CB22" s="36">
        <f t="shared" si="1"/>
        <v>0</v>
      </c>
      <c r="CC22" s="36">
        <v>0</v>
      </c>
      <c r="CD22" s="36">
        <f t="shared" si="1"/>
        <v>0</v>
      </c>
      <c r="CE22" s="36">
        <f t="shared" si="1"/>
        <v>0</v>
      </c>
      <c r="CF22" s="36">
        <f t="shared" si="1"/>
        <v>0</v>
      </c>
      <c r="CG22" s="36">
        <f t="shared" si="1"/>
        <v>0</v>
      </c>
      <c r="CH22" s="36">
        <f t="shared" si="1"/>
        <v>0</v>
      </c>
      <c r="CI22" s="36">
        <f t="shared" si="1"/>
        <v>0</v>
      </c>
      <c r="CJ22" s="36">
        <f t="shared" si="1"/>
        <v>0</v>
      </c>
      <c r="CK22" s="36">
        <f t="shared" si="1"/>
        <v>0</v>
      </c>
      <c r="CL22" s="36">
        <f t="shared" si="1"/>
        <v>0</v>
      </c>
      <c r="CM22" s="36">
        <f t="shared" si="1"/>
        <v>0</v>
      </c>
      <c r="CN22" s="36">
        <f t="shared" si="1"/>
        <v>0</v>
      </c>
      <c r="CO22" s="36">
        <f t="shared" si="1"/>
        <v>0</v>
      </c>
      <c r="CP22" s="36">
        <f t="shared" si="1"/>
        <v>0</v>
      </c>
      <c r="CQ22" s="36">
        <f t="shared" si="1"/>
        <v>0</v>
      </c>
      <c r="CR22" s="36">
        <f t="shared" si="1"/>
        <v>0</v>
      </c>
      <c r="CS22" s="36">
        <f t="shared" si="1"/>
        <v>0</v>
      </c>
      <c r="CT22" s="36">
        <f t="shared" si="1"/>
        <v>0</v>
      </c>
      <c r="CU22" s="36">
        <f t="shared" si="1"/>
        <v>0</v>
      </c>
      <c r="CV22" s="36">
        <f t="shared" si="1"/>
        <v>0</v>
      </c>
      <c r="CW22" s="36">
        <f t="shared" si="1"/>
        <v>0</v>
      </c>
      <c r="CX22" s="36">
        <f t="shared" si="1"/>
        <v>0</v>
      </c>
      <c r="CY22" s="36">
        <f t="shared" si="1"/>
        <v>0</v>
      </c>
      <c r="CZ22" s="36">
        <f t="shared" si="1"/>
        <v>0</v>
      </c>
      <c r="DA22" s="36">
        <f t="shared" si="1"/>
        <v>0</v>
      </c>
      <c r="DB22" s="36">
        <f t="shared" si="1"/>
        <v>0</v>
      </c>
      <c r="DC22" s="36">
        <f t="shared" si="1"/>
        <v>0</v>
      </c>
      <c r="DD22" s="36">
        <f t="shared" si="1"/>
        <v>0</v>
      </c>
      <c r="DE22" s="36">
        <f t="shared" si="1"/>
        <v>0</v>
      </c>
      <c r="DF22" s="36">
        <f t="shared" si="1"/>
        <v>0</v>
      </c>
      <c r="DG22" s="36">
        <f t="shared" si="1"/>
        <v>0</v>
      </c>
      <c r="DH22" s="36">
        <f t="shared" si="1"/>
        <v>1</v>
      </c>
      <c r="DI22" s="36">
        <f t="shared" si="1"/>
        <v>0</v>
      </c>
      <c r="DJ22" s="36">
        <f t="shared" si="1"/>
        <v>0</v>
      </c>
      <c r="DK22" s="36">
        <f t="shared" si="1"/>
        <v>0</v>
      </c>
      <c r="DL22" s="36">
        <f t="shared" si="1"/>
        <v>0</v>
      </c>
      <c r="DM22" s="36">
        <f t="shared" si="1"/>
        <v>0</v>
      </c>
      <c r="DN22" s="36">
        <f t="shared" si="1"/>
        <v>1</v>
      </c>
      <c r="DO22" s="36">
        <f t="shared" si="1"/>
        <v>0</v>
      </c>
      <c r="DP22" s="36">
        <f t="shared" si="1"/>
        <v>0</v>
      </c>
      <c r="DQ22" s="36">
        <f t="shared" si="1"/>
        <v>0</v>
      </c>
      <c r="DR22" s="36">
        <f t="shared" si="1"/>
        <v>0</v>
      </c>
      <c r="DS22" s="36">
        <v>0</v>
      </c>
      <c r="DT22" s="36">
        <f t="shared" si="1"/>
        <v>0</v>
      </c>
      <c r="DU22" s="36">
        <f t="shared" si="1"/>
        <v>0</v>
      </c>
      <c r="DV22" s="36">
        <f t="shared" si="1"/>
        <v>0</v>
      </c>
      <c r="DW22" s="36">
        <f t="shared" si="1"/>
        <v>0</v>
      </c>
      <c r="DX22" s="36">
        <f t="shared" si="1"/>
        <v>0</v>
      </c>
      <c r="DY22" s="36">
        <f t="shared" si="1"/>
        <v>0</v>
      </c>
      <c r="DZ22" s="36">
        <f t="shared" si="1"/>
        <v>0</v>
      </c>
      <c r="EA22" s="36">
        <f t="shared" si="1"/>
        <v>0</v>
      </c>
      <c r="EB22" s="36">
        <f t="shared" si="1"/>
        <v>0</v>
      </c>
      <c r="EC22" s="36">
        <f t="shared" ref="EC22:GH22" si="2">IF(EC26&lt;&gt;0,1,0)</f>
        <v>0</v>
      </c>
      <c r="ED22" s="36">
        <f t="shared" si="2"/>
        <v>0</v>
      </c>
      <c r="EE22" s="36">
        <f t="shared" si="2"/>
        <v>0</v>
      </c>
      <c r="EF22" s="36">
        <f t="shared" si="2"/>
        <v>0</v>
      </c>
      <c r="EG22" s="36">
        <f t="shared" si="2"/>
        <v>0</v>
      </c>
      <c r="EH22" s="36">
        <f t="shared" si="2"/>
        <v>0</v>
      </c>
      <c r="EI22" s="36">
        <f t="shared" si="2"/>
        <v>0</v>
      </c>
      <c r="EJ22" s="36">
        <f t="shared" si="2"/>
        <v>0</v>
      </c>
      <c r="EK22" s="36">
        <f t="shared" si="2"/>
        <v>1</v>
      </c>
      <c r="EL22" s="36">
        <f t="shared" si="2"/>
        <v>1</v>
      </c>
      <c r="EM22" s="36">
        <f t="shared" si="2"/>
        <v>0</v>
      </c>
      <c r="EN22" s="36">
        <f t="shared" si="2"/>
        <v>0</v>
      </c>
      <c r="EO22" s="36">
        <f t="shared" si="2"/>
        <v>0</v>
      </c>
      <c r="EP22" s="36">
        <f t="shared" si="2"/>
        <v>0</v>
      </c>
      <c r="EQ22" s="36">
        <f t="shared" si="2"/>
        <v>0</v>
      </c>
      <c r="ER22" s="36">
        <f t="shared" si="2"/>
        <v>0</v>
      </c>
      <c r="ES22" s="36">
        <f t="shared" si="2"/>
        <v>0</v>
      </c>
      <c r="ET22" s="36">
        <f t="shared" si="2"/>
        <v>0</v>
      </c>
      <c r="EU22" s="36">
        <f t="shared" si="2"/>
        <v>0</v>
      </c>
      <c r="EV22" s="36">
        <f t="shared" si="2"/>
        <v>0</v>
      </c>
      <c r="EW22" s="36">
        <f t="shared" si="2"/>
        <v>1</v>
      </c>
      <c r="EX22" s="36">
        <f t="shared" si="2"/>
        <v>0</v>
      </c>
      <c r="EY22" s="36">
        <f t="shared" si="2"/>
        <v>0</v>
      </c>
      <c r="EZ22" s="36">
        <f t="shared" si="2"/>
        <v>0</v>
      </c>
      <c r="FA22" s="36">
        <f t="shared" si="2"/>
        <v>0</v>
      </c>
      <c r="FB22" s="36">
        <f t="shared" si="2"/>
        <v>0</v>
      </c>
      <c r="FC22" s="36">
        <f t="shared" si="2"/>
        <v>1</v>
      </c>
      <c r="FD22" s="36">
        <f t="shared" si="2"/>
        <v>0</v>
      </c>
      <c r="FE22" s="36">
        <f t="shared" si="2"/>
        <v>1</v>
      </c>
      <c r="FF22" s="36">
        <f t="shared" si="2"/>
        <v>0</v>
      </c>
      <c r="FG22" s="36">
        <f t="shared" si="2"/>
        <v>0</v>
      </c>
      <c r="FH22" s="36">
        <f t="shared" si="2"/>
        <v>0</v>
      </c>
      <c r="FI22" s="36">
        <f t="shared" si="2"/>
        <v>0</v>
      </c>
      <c r="FJ22" s="36">
        <f t="shared" si="2"/>
        <v>0</v>
      </c>
      <c r="FK22" s="36">
        <f t="shared" si="2"/>
        <v>0</v>
      </c>
      <c r="FL22" s="36">
        <v>0</v>
      </c>
      <c r="FM22" s="36">
        <v>0</v>
      </c>
      <c r="FN22" s="36">
        <f t="shared" si="2"/>
        <v>0</v>
      </c>
      <c r="FO22" s="36">
        <f t="shared" si="2"/>
        <v>0</v>
      </c>
      <c r="FP22" s="36">
        <f t="shared" si="2"/>
        <v>0</v>
      </c>
      <c r="FQ22" s="36">
        <v>0</v>
      </c>
      <c r="FR22" s="36">
        <v>0</v>
      </c>
      <c r="FS22" s="36">
        <f t="shared" si="2"/>
        <v>0</v>
      </c>
      <c r="FT22" s="36">
        <v>0</v>
      </c>
      <c r="FU22" s="36">
        <f t="shared" si="2"/>
        <v>0</v>
      </c>
      <c r="FV22" s="36">
        <v>0</v>
      </c>
      <c r="FW22" s="36">
        <f t="shared" si="2"/>
        <v>0</v>
      </c>
      <c r="FX22" s="36">
        <f t="shared" si="2"/>
        <v>0</v>
      </c>
      <c r="FY22" s="36">
        <f t="shared" si="2"/>
        <v>0</v>
      </c>
      <c r="FZ22" s="36">
        <f t="shared" si="2"/>
        <v>0</v>
      </c>
      <c r="GA22" s="36">
        <f t="shared" si="2"/>
        <v>0</v>
      </c>
      <c r="GB22" s="36">
        <f t="shared" si="2"/>
        <v>0</v>
      </c>
      <c r="GC22" s="36">
        <f t="shared" si="2"/>
        <v>0</v>
      </c>
      <c r="GD22" s="36">
        <f t="shared" si="2"/>
        <v>0</v>
      </c>
      <c r="GE22" s="36">
        <f t="shared" si="2"/>
        <v>0</v>
      </c>
      <c r="GF22" s="36">
        <f t="shared" si="2"/>
        <v>0</v>
      </c>
      <c r="GG22" s="36">
        <f t="shared" si="2"/>
        <v>0</v>
      </c>
      <c r="GH22" s="36">
        <f t="shared" si="2"/>
        <v>1</v>
      </c>
      <c r="GI22" s="38"/>
    </row>
    <row r="23" spans="1:197" ht="8.25" customHeight="1"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</row>
    <row r="24" spans="1:197" ht="15" customHeight="1"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</row>
    <row r="25" spans="1:197" ht="30">
      <c r="A25" s="16">
        <v>1</v>
      </c>
      <c r="B25" s="33" t="s">
        <v>538</v>
      </c>
      <c r="C25" s="16">
        <v>1</v>
      </c>
      <c r="E25" s="40">
        <f>+E8</f>
        <v>1896810.74</v>
      </c>
      <c r="F25" s="40">
        <f t="shared" ref="F25:BQ25" si="3">+F8</f>
        <v>9871041.6999999993</v>
      </c>
      <c r="G25" s="40">
        <f t="shared" si="3"/>
        <v>2409422.19</v>
      </c>
      <c r="H25" s="40">
        <f t="shared" si="3"/>
        <v>7227047.4100000001</v>
      </c>
      <c r="I25" s="40">
        <f t="shared" si="3"/>
        <v>604773.23</v>
      </c>
      <c r="J25" s="40">
        <f t="shared" si="3"/>
        <v>310258.46000000002</v>
      </c>
      <c r="K25" s="40">
        <f t="shared" si="3"/>
        <v>2957427.84</v>
      </c>
      <c r="L25" s="40">
        <f t="shared" si="3"/>
        <v>571849.55000000005</v>
      </c>
      <c r="M25" s="40">
        <f t="shared" si="3"/>
        <v>131867.76999999999</v>
      </c>
      <c r="N25" s="40">
        <f t="shared" si="3"/>
        <v>821127.39</v>
      </c>
      <c r="O25" s="40">
        <f t="shared" si="3"/>
        <v>835929.32</v>
      </c>
      <c r="P25" s="40">
        <f t="shared" si="3"/>
        <v>25930104</v>
      </c>
      <c r="Q25" s="40">
        <f t="shared" si="3"/>
        <v>6033115.0800000001</v>
      </c>
      <c r="R25" s="40">
        <f t="shared" si="3"/>
        <v>96849.04</v>
      </c>
      <c r="S25" s="40">
        <f t="shared" si="3"/>
        <v>12136018.35</v>
      </c>
      <c r="T25" s="40">
        <f t="shared" si="3"/>
        <v>276504.56</v>
      </c>
      <c r="U25" s="40">
        <f t="shared" si="3"/>
        <v>931178.59</v>
      </c>
      <c r="V25" s="40">
        <f t="shared" si="3"/>
        <v>105536.92</v>
      </c>
      <c r="W25" s="40">
        <f t="shared" si="3"/>
        <v>38874.449999999997</v>
      </c>
      <c r="X25" s="40">
        <f t="shared" si="3"/>
        <v>95999.01</v>
      </c>
      <c r="Y25" s="40">
        <f t="shared" si="3"/>
        <v>24430.91</v>
      </c>
      <c r="Z25" s="40">
        <f t="shared" si="3"/>
        <v>43664.57</v>
      </c>
      <c r="AA25" s="40">
        <f t="shared" si="3"/>
        <v>113762.31</v>
      </c>
      <c r="AB25" s="40">
        <f t="shared" si="3"/>
        <v>102718.97</v>
      </c>
      <c r="AC25" s="40">
        <f t="shared" si="3"/>
        <v>9958336.2699999996</v>
      </c>
      <c r="AD25" s="40">
        <f t="shared" si="3"/>
        <v>16123216</v>
      </c>
      <c r="AE25" s="40">
        <f t="shared" si="3"/>
        <v>351949.32</v>
      </c>
      <c r="AF25" s="40">
        <f t="shared" si="3"/>
        <v>257870.98</v>
      </c>
      <c r="AG25" s="40">
        <f t="shared" si="3"/>
        <v>150698.66</v>
      </c>
      <c r="AH25" s="40">
        <f t="shared" si="3"/>
        <v>86199.55</v>
      </c>
      <c r="AI25" s="40">
        <f t="shared" si="3"/>
        <v>731063.75</v>
      </c>
      <c r="AJ25" s="40">
        <f t="shared" si="3"/>
        <v>240291.11</v>
      </c>
      <c r="AK25" s="40">
        <f t="shared" si="3"/>
        <v>102509.43</v>
      </c>
      <c r="AL25" s="40">
        <f t="shared" si="3"/>
        <v>77758.86</v>
      </c>
      <c r="AM25" s="40">
        <f t="shared" si="3"/>
        <v>137364.9</v>
      </c>
      <c r="AN25" s="40">
        <f t="shared" si="3"/>
        <v>200839.69</v>
      </c>
      <c r="AO25" s="40">
        <f t="shared" si="3"/>
        <v>134392.46</v>
      </c>
      <c r="AP25" s="40">
        <f t="shared" si="3"/>
        <v>171608.41</v>
      </c>
      <c r="AQ25" s="40">
        <f t="shared" si="3"/>
        <v>1598874.39</v>
      </c>
      <c r="AR25" s="40">
        <f t="shared" si="3"/>
        <v>29506650.960000001</v>
      </c>
      <c r="AS25" s="40">
        <f t="shared" si="3"/>
        <v>208252.87</v>
      </c>
      <c r="AT25" s="40">
        <f t="shared" si="3"/>
        <v>22558825.98</v>
      </c>
      <c r="AU25" s="40">
        <f t="shared" si="3"/>
        <v>2113015.4</v>
      </c>
      <c r="AV25" s="40">
        <f t="shared" si="3"/>
        <v>926561.91</v>
      </c>
      <c r="AW25" s="40">
        <f t="shared" si="3"/>
        <v>116532.15</v>
      </c>
      <c r="AX25" s="40">
        <f t="shared" si="3"/>
        <v>266431.33</v>
      </c>
      <c r="AY25" s="40">
        <f t="shared" si="3"/>
        <v>106005.06</v>
      </c>
      <c r="AZ25" s="40">
        <f t="shared" si="3"/>
        <v>89792.08</v>
      </c>
      <c r="BA25" s="40">
        <f t="shared" si="3"/>
        <v>376207.7</v>
      </c>
      <c r="BB25" s="40">
        <f t="shared" si="3"/>
        <v>3131882.05</v>
      </c>
      <c r="BC25" s="40">
        <f t="shared" si="3"/>
        <v>3974535.91</v>
      </c>
      <c r="BD25" s="40">
        <f t="shared" si="3"/>
        <v>4481010.55</v>
      </c>
      <c r="BE25" s="40">
        <f t="shared" si="3"/>
        <v>5130762.25</v>
      </c>
      <c r="BF25" s="40">
        <f t="shared" si="3"/>
        <v>198022.09</v>
      </c>
      <c r="BG25" s="40">
        <f t="shared" si="3"/>
        <v>624111.51</v>
      </c>
      <c r="BH25" s="40">
        <f t="shared" si="3"/>
        <v>8043078.9800000004</v>
      </c>
      <c r="BI25" s="40">
        <f t="shared" si="3"/>
        <v>564049.80000000005</v>
      </c>
      <c r="BJ25" s="40">
        <f t="shared" si="3"/>
        <v>370636.07</v>
      </c>
      <c r="BK25" s="40">
        <f t="shared" si="3"/>
        <v>377737.02</v>
      </c>
      <c r="BL25" s="40">
        <f t="shared" si="3"/>
        <v>2313998.6800000002</v>
      </c>
      <c r="BM25" s="40">
        <f t="shared" si="3"/>
        <v>4588037.5999999996</v>
      </c>
      <c r="BN25" s="40">
        <f t="shared" si="3"/>
        <v>143099.07999999999</v>
      </c>
      <c r="BO25" s="40">
        <f t="shared" si="3"/>
        <v>328467.71000000002</v>
      </c>
      <c r="BP25" s="40">
        <f t="shared" si="3"/>
        <v>682744.94</v>
      </c>
      <c r="BQ25" s="40">
        <f t="shared" si="3"/>
        <v>585000.23</v>
      </c>
      <c r="BR25" s="40">
        <f t="shared" ref="BR25:EC25" si="4">+BR8</f>
        <v>185904.47</v>
      </c>
      <c r="BS25" s="40">
        <f t="shared" si="4"/>
        <v>1737670.52</v>
      </c>
      <c r="BT25" s="40">
        <f t="shared" si="4"/>
        <v>1571176.23</v>
      </c>
      <c r="BU25" s="40">
        <f t="shared" si="4"/>
        <v>288067.86</v>
      </c>
      <c r="BV25" s="40">
        <f t="shared" si="4"/>
        <v>264882.32</v>
      </c>
      <c r="BW25" s="40">
        <f t="shared" si="4"/>
        <v>130497.44</v>
      </c>
      <c r="BX25" s="40">
        <f t="shared" si="4"/>
        <v>601265.57999999996</v>
      </c>
      <c r="BY25" s="40">
        <f t="shared" si="4"/>
        <v>341062.93</v>
      </c>
      <c r="BZ25" s="40">
        <f t="shared" si="4"/>
        <v>4780.2</v>
      </c>
      <c r="CA25" s="40">
        <f t="shared" si="4"/>
        <v>239473.1</v>
      </c>
      <c r="CB25" s="40">
        <f t="shared" si="4"/>
        <v>17598.5</v>
      </c>
      <c r="CC25" s="40">
        <f t="shared" si="4"/>
        <v>11306.63</v>
      </c>
      <c r="CD25" s="40">
        <f t="shared" si="4"/>
        <v>23454387.469999999</v>
      </c>
      <c r="CE25" s="40">
        <f t="shared" si="4"/>
        <v>95972.5</v>
      </c>
      <c r="CF25" s="40">
        <f t="shared" si="4"/>
        <v>48122.8</v>
      </c>
      <c r="CG25" s="40">
        <f t="shared" si="4"/>
        <v>92987.5</v>
      </c>
      <c r="CH25" s="40">
        <f t="shared" si="4"/>
        <v>149622.87</v>
      </c>
      <c r="CI25" s="40">
        <f t="shared" si="4"/>
        <v>70986.17</v>
      </c>
      <c r="CJ25" s="40">
        <f t="shared" si="4"/>
        <v>36214.870000000003</v>
      </c>
      <c r="CK25" s="40">
        <f t="shared" si="4"/>
        <v>149178.82</v>
      </c>
      <c r="CL25" s="40">
        <f t="shared" si="4"/>
        <v>331216.92</v>
      </c>
      <c r="CM25" s="40">
        <f t="shared" si="4"/>
        <v>1653486.55</v>
      </c>
      <c r="CN25" s="40">
        <f t="shared" si="4"/>
        <v>523273.29</v>
      </c>
      <c r="CO25" s="40">
        <f t="shared" si="4"/>
        <v>474849.35</v>
      </c>
      <c r="CP25" s="40">
        <f t="shared" si="4"/>
        <v>10186988.5</v>
      </c>
      <c r="CQ25" s="40">
        <f t="shared" si="4"/>
        <v>5443253.6900000004</v>
      </c>
      <c r="CR25" s="40">
        <f t="shared" si="4"/>
        <v>415599.62</v>
      </c>
      <c r="CS25" s="40">
        <f t="shared" si="4"/>
        <v>260090.39</v>
      </c>
      <c r="CT25" s="40">
        <f t="shared" si="4"/>
        <v>158911.19</v>
      </c>
      <c r="CU25" s="40">
        <f t="shared" si="4"/>
        <v>187878.71</v>
      </c>
      <c r="CV25" s="40">
        <f t="shared" si="4"/>
        <v>57390.48</v>
      </c>
      <c r="CW25" s="40">
        <f t="shared" si="4"/>
        <v>70818.429999999993</v>
      </c>
      <c r="CX25" s="40">
        <f t="shared" si="4"/>
        <v>56438.85</v>
      </c>
      <c r="CY25" s="40">
        <f t="shared" si="4"/>
        <v>108886.73</v>
      </c>
      <c r="CZ25" s="40">
        <f t="shared" si="4"/>
        <v>164338.10999999999</v>
      </c>
      <c r="DA25" s="40">
        <f t="shared" si="4"/>
        <v>49388.04</v>
      </c>
      <c r="DB25" s="40">
        <f t="shared" si="4"/>
        <v>410422.33</v>
      </c>
      <c r="DC25" s="40">
        <f t="shared" si="4"/>
        <v>114903.3</v>
      </c>
      <c r="DD25" s="40">
        <f t="shared" si="4"/>
        <v>124898.43</v>
      </c>
      <c r="DE25" s="40">
        <f t="shared" si="4"/>
        <v>173720.13</v>
      </c>
      <c r="DF25" s="40">
        <f t="shared" si="4"/>
        <v>26332.44</v>
      </c>
      <c r="DG25" s="40">
        <f t="shared" si="4"/>
        <v>102504.6</v>
      </c>
      <c r="DH25" s="40">
        <f t="shared" si="4"/>
        <v>7667315.7599999998</v>
      </c>
      <c r="DI25" s="40">
        <f t="shared" si="4"/>
        <v>10162.530000000001</v>
      </c>
      <c r="DJ25" s="40">
        <f t="shared" si="4"/>
        <v>605048.66</v>
      </c>
      <c r="DK25" s="40">
        <f t="shared" si="4"/>
        <v>998284.77</v>
      </c>
      <c r="DL25" s="40">
        <f t="shared" si="4"/>
        <v>266197.63</v>
      </c>
      <c r="DM25" s="40">
        <f t="shared" si="4"/>
        <v>95863.93</v>
      </c>
      <c r="DN25" s="40">
        <f t="shared" si="4"/>
        <v>1893002.14</v>
      </c>
      <c r="DO25" s="40">
        <f t="shared" si="4"/>
        <v>201003.29</v>
      </c>
      <c r="DP25" s="40">
        <f t="shared" si="4"/>
        <v>501534.65</v>
      </c>
      <c r="DQ25" s="40">
        <f t="shared" si="4"/>
        <v>817054.63</v>
      </c>
      <c r="DR25" s="40">
        <f t="shared" si="4"/>
        <v>108414.01</v>
      </c>
      <c r="DS25" s="40">
        <f t="shared" si="4"/>
        <v>0</v>
      </c>
      <c r="DT25" s="40">
        <f t="shared" si="4"/>
        <v>182521.56</v>
      </c>
      <c r="DU25" s="40">
        <f t="shared" si="4"/>
        <v>151446.06</v>
      </c>
      <c r="DV25" s="40">
        <f t="shared" si="4"/>
        <v>61230.18</v>
      </c>
      <c r="DW25" s="40">
        <f t="shared" si="4"/>
        <v>88559.57</v>
      </c>
      <c r="DX25" s="40">
        <f t="shared" si="4"/>
        <v>59221.36</v>
      </c>
      <c r="DY25" s="40">
        <f t="shared" si="4"/>
        <v>36408.25</v>
      </c>
      <c r="DZ25" s="40">
        <f t="shared" si="4"/>
        <v>31966.29</v>
      </c>
      <c r="EA25" s="40">
        <f t="shared" si="4"/>
        <v>203308.76</v>
      </c>
      <c r="EB25" s="40">
        <f t="shared" si="4"/>
        <v>673917.76</v>
      </c>
      <c r="EC25" s="40">
        <f t="shared" si="4"/>
        <v>197692</v>
      </c>
      <c r="ED25" s="40">
        <f t="shared" ref="ED25:GA25" si="5">+ED8</f>
        <v>191511.13</v>
      </c>
      <c r="EE25" s="40">
        <f t="shared" si="5"/>
        <v>140613.13</v>
      </c>
      <c r="EF25" s="40">
        <f t="shared" si="5"/>
        <v>961194.02</v>
      </c>
      <c r="EG25" s="40">
        <f t="shared" si="5"/>
        <v>58723.23</v>
      </c>
      <c r="EH25" s="40">
        <f t="shared" si="5"/>
        <v>186150.74</v>
      </c>
      <c r="EI25" s="40">
        <f t="shared" si="5"/>
        <v>68496.72</v>
      </c>
      <c r="EJ25" s="40">
        <f t="shared" si="5"/>
        <v>41545.800000000003</v>
      </c>
      <c r="EK25" s="40">
        <f t="shared" si="5"/>
        <v>2752167.69</v>
      </c>
      <c r="EL25" s="40">
        <f t="shared" si="5"/>
        <v>3315861.53</v>
      </c>
      <c r="EM25" s="40">
        <f t="shared" si="5"/>
        <v>223165.8</v>
      </c>
      <c r="EN25" s="40">
        <f t="shared" si="5"/>
        <v>188870.44</v>
      </c>
      <c r="EO25" s="40">
        <f t="shared" si="5"/>
        <v>142150.57</v>
      </c>
      <c r="EP25" s="40">
        <f t="shared" si="5"/>
        <v>197718.73</v>
      </c>
      <c r="EQ25" s="40">
        <f t="shared" si="5"/>
        <v>102086.31</v>
      </c>
      <c r="ER25" s="40">
        <f t="shared" si="5"/>
        <v>170641.78</v>
      </c>
      <c r="ES25" s="40">
        <f t="shared" si="5"/>
        <v>895588.02</v>
      </c>
      <c r="ET25" s="40">
        <f t="shared" si="5"/>
        <v>198750.18</v>
      </c>
      <c r="EU25" s="40">
        <f t="shared" si="5"/>
        <v>92312.94</v>
      </c>
      <c r="EV25" s="40">
        <f t="shared" si="5"/>
        <v>154827.51999999999</v>
      </c>
      <c r="EW25" s="40">
        <f t="shared" si="5"/>
        <v>150668.99</v>
      </c>
      <c r="EX25" s="40">
        <f t="shared" si="5"/>
        <v>0</v>
      </c>
      <c r="EY25" s="40">
        <f t="shared" si="5"/>
        <v>121198.98</v>
      </c>
      <c r="EZ25" s="40">
        <f t="shared" si="5"/>
        <v>63947.25</v>
      </c>
      <c r="FA25" s="40">
        <f t="shared" si="5"/>
        <v>29785.38</v>
      </c>
      <c r="FB25" s="40">
        <f t="shared" si="5"/>
        <v>57886.37</v>
      </c>
      <c r="FC25" s="40">
        <f t="shared" si="5"/>
        <v>1167927.76</v>
      </c>
      <c r="FD25" s="40">
        <f t="shared" si="5"/>
        <v>324935.65999999997</v>
      </c>
      <c r="FE25" s="40">
        <f t="shared" si="5"/>
        <v>1197676.5</v>
      </c>
      <c r="FF25" s="40">
        <f t="shared" si="5"/>
        <v>245029.47</v>
      </c>
      <c r="FG25" s="40">
        <f t="shared" si="5"/>
        <v>145830.07</v>
      </c>
      <c r="FH25" s="40">
        <f t="shared" si="5"/>
        <v>145630.87</v>
      </c>
      <c r="FI25" s="40">
        <f t="shared" si="5"/>
        <v>75727.72</v>
      </c>
      <c r="FJ25" s="40">
        <f t="shared" si="5"/>
        <v>133334.32999999999</v>
      </c>
      <c r="FK25" s="40">
        <f t="shared" si="5"/>
        <v>599465.12</v>
      </c>
      <c r="FL25" s="40">
        <f t="shared" si="5"/>
        <v>520786.02</v>
      </c>
      <c r="FM25" s="40">
        <f t="shared" si="5"/>
        <v>1022280.31</v>
      </c>
      <c r="FN25" s="40">
        <f t="shared" si="5"/>
        <v>2235451.63</v>
      </c>
      <c r="FO25" s="40">
        <f t="shared" si="5"/>
        <v>1203195.03</v>
      </c>
      <c r="FP25" s="40">
        <f t="shared" si="5"/>
        <v>4856557.78</v>
      </c>
      <c r="FQ25" s="40">
        <f t="shared" si="5"/>
        <v>511010.67</v>
      </c>
      <c r="FR25" s="40">
        <f t="shared" si="5"/>
        <v>950302.45</v>
      </c>
      <c r="FS25" s="40">
        <f t="shared" si="5"/>
        <v>457058.47</v>
      </c>
      <c r="FT25" s="40">
        <f t="shared" si="5"/>
        <v>166767.57</v>
      </c>
      <c r="FU25" s="40">
        <f t="shared" si="5"/>
        <v>105173.77</v>
      </c>
      <c r="FV25" s="40">
        <f t="shared" si="5"/>
        <v>132599.63</v>
      </c>
      <c r="FW25" s="40">
        <f t="shared" si="5"/>
        <v>223319.55</v>
      </c>
      <c r="FX25" s="40">
        <f t="shared" si="5"/>
        <v>347932.34</v>
      </c>
      <c r="FY25" s="40">
        <f t="shared" si="5"/>
        <v>181700.64</v>
      </c>
      <c r="FZ25" s="40">
        <f t="shared" si="5"/>
        <v>76266.960000000006</v>
      </c>
      <c r="GA25" s="40">
        <f t="shared" si="5"/>
        <v>1629488.18</v>
      </c>
      <c r="GB25" s="24">
        <f>+GB8</f>
        <v>0</v>
      </c>
      <c r="GC25" s="24">
        <f>+GD8</f>
        <v>0</v>
      </c>
      <c r="GD25" s="24">
        <f>+GE8</f>
        <v>0</v>
      </c>
      <c r="GE25" s="24">
        <f>+GE8</f>
        <v>0</v>
      </c>
      <c r="GF25" s="24">
        <f>+GF8</f>
        <v>0</v>
      </c>
      <c r="GG25" s="24">
        <f>+GG8</f>
        <v>0</v>
      </c>
      <c r="GH25" s="19">
        <f t="shared" ref="GH25:GH43" si="6">SUM(E25:GG25)</f>
        <v>290292950.44999993</v>
      </c>
      <c r="GI25" s="3"/>
      <c r="GJ25" s="34"/>
    </row>
    <row r="26" spans="1:197" ht="30">
      <c r="A26" s="16">
        <v>2</v>
      </c>
      <c r="B26" s="33" t="s">
        <v>539</v>
      </c>
      <c r="C26" s="16">
        <v>2</v>
      </c>
      <c r="E26" s="40">
        <f>VLOOKUP(E7,[1]TOAD_Download!$B$1:$E$65536,4,0)</f>
        <v>0</v>
      </c>
      <c r="F26" s="40">
        <f>VLOOKUP(F7,[1]TOAD_Download!$B$1:$E$65536,4,0)</f>
        <v>0</v>
      </c>
      <c r="G26" s="40">
        <f>VLOOKUP(G7,[1]TOAD_Download!$B$1:$E$65536,4,0)</f>
        <v>0</v>
      </c>
      <c r="H26" s="40">
        <f>VLOOKUP(H7,[1]TOAD_Download!$B$1:$E$65536,4,0)</f>
        <v>0</v>
      </c>
      <c r="I26" s="40">
        <f>VLOOKUP(I7,[1]TOAD_Download!$B$1:$E$65536,4,0)</f>
        <v>0</v>
      </c>
      <c r="J26" s="40">
        <f>VLOOKUP(J7,[1]TOAD_Download!$B$1:$E$65536,4,0)</f>
        <v>0</v>
      </c>
      <c r="K26" s="40">
        <f>VLOOKUP(K7,[1]TOAD_Download!$B$1:$E$65536,4,0)</f>
        <v>0</v>
      </c>
      <c r="L26" s="40">
        <f>VLOOKUP(L7,[1]TOAD_Download!$B$1:$E$65536,4,0)</f>
        <v>0</v>
      </c>
      <c r="M26" s="40">
        <f>VLOOKUP(M7,[1]TOAD_Download!$B$1:$E$65536,4,0)</f>
        <v>0</v>
      </c>
      <c r="N26" s="40">
        <f>VLOOKUP(N7,[1]TOAD_Download!$B$1:$E$65536,4,0)</f>
        <v>0</v>
      </c>
      <c r="O26" s="40">
        <f>VLOOKUP(O7,[1]TOAD_Download!$B$1:$E$65536,4,0)</f>
        <v>0</v>
      </c>
      <c r="P26" s="40">
        <f>VLOOKUP(P7,[1]TOAD_Download!$B$1:$E$65536,4,0)</f>
        <v>0</v>
      </c>
      <c r="Q26" s="40">
        <f>VLOOKUP(Q7,[1]TOAD_Download!$B$1:$E$65536,4,0)</f>
        <v>0</v>
      </c>
      <c r="R26" s="40">
        <f>VLOOKUP(R7,[1]TOAD_Download!$B$1:$E$65536,4,0)</f>
        <v>0</v>
      </c>
      <c r="S26" s="40">
        <f>VLOOKUP(S7,[1]TOAD_Download!$B$1:$E$65536,4,0)</f>
        <v>0</v>
      </c>
      <c r="T26" s="40">
        <f>VLOOKUP(T7,[1]TOAD_Download!$B$1:$E$65536,4,0)</f>
        <v>0</v>
      </c>
      <c r="U26" s="40">
        <f>VLOOKUP(U7,[1]TOAD_Download!$B$1:$E$65536,4,0)</f>
        <v>0</v>
      </c>
      <c r="V26" s="40">
        <f>VLOOKUP(V7,[1]TOAD_Download!$B$1:$E$65536,4,0)</f>
        <v>0</v>
      </c>
      <c r="W26" s="40">
        <f>VLOOKUP(W7,[1]TOAD_Download!$B$1:$E$65536,4,0)</f>
        <v>0</v>
      </c>
      <c r="X26" s="40">
        <f>VLOOKUP(X7,[1]TOAD_Download!$B$1:$E$65536,4,0)</f>
        <v>0</v>
      </c>
      <c r="Y26" s="40">
        <f>VLOOKUP(Y7,[1]TOAD_Download!$B$1:$E$65536,4,0)</f>
        <v>0</v>
      </c>
      <c r="Z26" s="40">
        <f>VLOOKUP(Z7,[1]TOAD_Download!$B$1:$E$65536,4,0)</f>
        <v>0</v>
      </c>
      <c r="AA26" s="40">
        <f>VLOOKUP(AA7,[1]TOAD_Download!$B$1:$E$65536,4,0)</f>
        <v>0</v>
      </c>
      <c r="AB26" s="40">
        <f>VLOOKUP(AB7,[1]TOAD_Download!$B$1:$E$65536,4,0)</f>
        <v>0</v>
      </c>
      <c r="AC26" s="40">
        <f>VLOOKUP(AC7,[1]TOAD_Download!$B$1:$E$65536,4,0)</f>
        <v>0</v>
      </c>
      <c r="AD26" s="40">
        <f>VLOOKUP(AD7,[1]TOAD_Download!$B$1:$E$65536,4,0)</f>
        <v>0</v>
      </c>
      <c r="AE26" s="40">
        <f>VLOOKUP(AE7,[1]TOAD_Download!$B$1:$E$65536,4,0)</f>
        <v>0</v>
      </c>
      <c r="AF26" s="40">
        <f>VLOOKUP(AF7,[1]TOAD_Download!$B$1:$E$65536,4,0)</f>
        <v>0</v>
      </c>
      <c r="AG26" s="40">
        <f>VLOOKUP(AG7,[1]TOAD_Download!$B$1:$E$65536,4,0)</f>
        <v>0</v>
      </c>
      <c r="AH26" s="40">
        <f>VLOOKUP(AH7,[1]TOAD_Download!$B$1:$E$65536,4,0)</f>
        <v>0</v>
      </c>
      <c r="AI26" s="40">
        <f>VLOOKUP(AI7,[1]TOAD_Download!$B$1:$E$65536,4,0)</f>
        <v>0</v>
      </c>
      <c r="AJ26" s="40">
        <f>VLOOKUP(AJ7,[1]TOAD_Download!$B$1:$E$65536,4,0)</f>
        <v>0</v>
      </c>
      <c r="AK26" s="40">
        <f>VLOOKUP(AK7,[1]TOAD_Download!$B$1:$E$65536,4,0)</f>
        <v>0</v>
      </c>
      <c r="AL26" s="40">
        <f>VLOOKUP(AL7,[1]TOAD_Download!$B$1:$E$65536,4,0)</f>
        <v>0</v>
      </c>
      <c r="AM26" s="40">
        <f>VLOOKUP(AM7,[1]TOAD_Download!$B$1:$E$65536,4,0)</f>
        <v>0</v>
      </c>
      <c r="AN26" s="40">
        <f>VLOOKUP(AN7,[1]TOAD_Download!$B$1:$E$65536,4,0)</f>
        <v>0</v>
      </c>
      <c r="AO26" s="40">
        <f>VLOOKUP(AO7,[1]TOAD_Download!$B$1:$E$65536,4,0)</f>
        <v>0</v>
      </c>
      <c r="AP26" s="40">
        <f>VLOOKUP(AP7,[1]TOAD_Download!$B$1:$E$65536,4,0)</f>
        <v>0</v>
      </c>
      <c r="AQ26" s="40">
        <f>VLOOKUP(AQ7,[1]TOAD_Download!$B$1:$E$65536,4,0)</f>
        <v>2615</v>
      </c>
      <c r="AR26" s="40">
        <f>VLOOKUP(AR7,[1]TOAD_Download!$B$1:$E$65536,4,0)</f>
        <v>0</v>
      </c>
      <c r="AS26" s="40">
        <f>VLOOKUP(AS7,[1]TOAD_Download!$B$1:$E$65536,4,0)</f>
        <v>0</v>
      </c>
      <c r="AT26" s="40">
        <f>VLOOKUP(AT7,[1]TOAD_Download!$B$1:$E$65536,4,0)</f>
        <v>0</v>
      </c>
      <c r="AU26" s="40">
        <f>VLOOKUP(AU7,[1]TOAD_Download!$B$1:$E$65536,4,0)</f>
        <v>0</v>
      </c>
      <c r="AV26" s="40">
        <f>VLOOKUP(AV7,[1]TOAD_Download!$B$1:$E$65536,4,0)</f>
        <v>0</v>
      </c>
      <c r="AW26" s="40">
        <f>VLOOKUP(AW7,[1]TOAD_Download!$B$1:$E$65536,4,0)</f>
        <v>0</v>
      </c>
      <c r="AX26" s="40">
        <f>VLOOKUP(AX7,[1]TOAD_Download!$B$1:$E$65536,4,0)</f>
        <v>0</v>
      </c>
      <c r="AY26" s="40">
        <f>VLOOKUP(AY7,[1]TOAD_Download!$B$1:$E$65536,4,0)</f>
        <v>0</v>
      </c>
      <c r="AZ26" s="40">
        <f>VLOOKUP(AZ7,[1]TOAD_Download!$B$1:$E$65536,4,0)</f>
        <v>0</v>
      </c>
      <c r="BA26" s="40">
        <f>VLOOKUP(BA7,[1]TOAD_Download!$B$1:$E$65536,4,0)</f>
        <v>1618</v>
      </c>
      <c r="BB26" s="40">
        <f>VLOOKUP(BB7,[1]TOAD_Download!$B$1:$E$65536,4,0)</f>
        <v>10988</v>
      </c>
      <c r="BC26" s="40">
        <f>VLOOKUP(BC7,[1]TOAD_Download!$B$1:$E$65536,4,0)</f>
        <v>0</v>
      </c>
      <c r="BD26" s="40">
        <f>VLOOKUP(BD7,[1]TOAD_Download!$B$1:$E$65536,4,0)</f>
        <v>0</v>
      </c>
      <c r="BE26" s="40">
        <f>VLOOKUP(BE7,[1]TOAD_Download!$B$1:$E$65536,4,0)</f>
        <v>0</v>
      </c>
      <c r="BF26" s="40">
        <f>VLOOKUP(BF7,[1]TOAD_Download!$B$1:$E$65536,4,0)</f>
        <v>0</v>
      </c>
      <c r="BG26" s="40">
        <f>VLOOKUP(BG7,[1]TOAD_Download!$B$1:$E$65536,4,0)</f>
        <v>0</v>
      </c>
      <c r="BH26" s="40">
        <f>VLOOKUP(BH7,[1]TOAD_Download!$B$1:$E$65536,4,0)</f>
        <v>0</v>
      </c>
      <c r="BI26" s="40">
        <f>VLOOKUP(BI7,[1]TOAD_Download!$B$1:$E$65536,4,0)</f>
        <v>22</v>
      </c>
      <c r="BJ26" s="40">
        <f>VLOOKUP(BJ7,[1]TOAD_Download!$B$1:$E$65536,4,0)</f>
        <v>0</v>
      </c>
      <c r="BK26" s="40">
        <f>VLOOKUP(BK7,[1]TOAD_Download!$B$1:$E$65536,4,0)</f>
        <v>0</v>
      </c>
      <c r="BL26" s="40">
        <f>VLOOKUP(BL7,[1]TOAD_Download!$B$1:$E$65536,4,0)</f>
        <v>0</v>
      </c>
      <c r="BM26" s="40">
        <f>VLOOKUP(BM7,[1]TOAD_Download!$B$1:$E$65536,4,0)</f>
        <v>0</v>
      </c>
      <c r="BN26" s="40">
        <f>VLOOKUP(BN7,[1]TOAD_Download!$B$1:$E$65536,4,0)</f>
        <v>0</v>
      </c>
      <c r="BO26" s="40">
        <f>VLOOKUP(BO7,[1]TOAD_Download!$B$1:$E$65536,4,0)</f>
        <v>0</v>
      </c>
      <c r="BP26" s="40">
        <f>VLOOKUP(BP7,[1]TOAD_Download!$B$1:$E$65536,4,0)</f>
        <v>0</v>
      </c>
      <c r="BQ26" s="40">
        <f>VLOOKUP(BQ7,[1]TOAD_Download!$B$1:$E$65536,4,0)</f>
        <v>0</v>
      </c>
      <c r="BR26" s="40">
        <f>VLOOKUP(BR7,[1]TOAD_Download!$B$1:$E$65536,4,0)</f>
        <v>0</v>
      </c>
      <c r="BS26" s="40">
        <f>VLOOKUP(BS7,[1]TOAD_Download!$B$1:$E$65536,4,0)</f>
        <v>0</v>
      </c>
      <c r="BT26" s="40">
        <f>VLOOKUP(BT7,[1]TOAD_Download!$B$1:$E$65536,4,0)</f>
        <v>0</v>
      </c>
      <c r="BU26" s="40">
        <f>VLOOKUP(BU7,[1]TOAD_Download!$B$1:$E$65536,4,0)</f>
        <v>0</v>
      </c>
      <c r="BV26" s="40">
        <f>VLOOKUP(BV7,[1]TOAD_Download!$B$1:$E$65536,4,0)</f>
        <v>0</v>
      </c>
      <c r="BW26" s="40">
        <f>VLOOKUP(BW7,[1]TOAD_Download!$B$1:$E$65536,4,0)</f>
        <v>0</v>
      </c>
      <c r="BX26" s="40">
        <f>VLOOKUP(BX7,[1]TOAD_Download!$B$1:$E$65536,4,0)</f>
        <v>0</v>
      </c>
      <c r="BY26" s="40">
        <f>VLOOKUP(BY7,[1]TOAD_Download!$B$1:$E$65536,4,0)</f>
        <v>0</v>
      </c>
      <c r="BZ26" s="40">
        <f>VLOOKUP(BZ7,[1]TOAD_Download!$B$1:$E$65536,4,0)</f>
        <v>0</v>
      </c>
      <c r="CA26" s="40">
        <f>VLOOKUP(CA7,[1]TOAD_Download!$B$1:$E$65536,4,0)</f>
        <v>0</v>
      </c>
      <c r="CB26" s="40">
        <f>VLOOKUP(CB7,[1]TOAD_Download!$B$1:$E$65536,4,0)</f>
        <v>0</v>
      </c>
      <c r="CC26" s="40">
        <f>VLOOKUP(CC7,[1]TOAD_Download!$B$1:$E$65536,4,0)</f>
        <v>0</v>
      </c>
      <c r="CD26" s="40">
        <f>VLOOKUP(CD7,[1]TOAD_Download!$B$1:$E$65536,4,0)</f>
        <v>0</v>
      </c>
      <c r="CE26" s="40">
        <f>VLOOKUP(CE7,[1]TOAD_Download!$B$1:$E$65536,4,0)</f>
        <v>0</v>
      </c>
      <c r="CF26" s="40">
        <f>VLOOKUP(CF7,[1]TOAD_Download!$B$1:$E$65536,4,0)</f>
        <v>0</v>
      </c>
      <c r="CG26" s="40">
        <f>VLOOKUP(CG7,[1]TOAD_Download!$B$1:$E$65536,4,0)</f>
        <v>0</v>
      </c>
      <c r="CH26" s="40">
        <f>VLOOKUP(CH7,[1]TOAD_Download!$B$1:$E$65536,4,0)</f>
        <v>0</v>
      </c>
      <c r="CI26" s="40">
        <f>VLOOKUP(CI7,[1]TOAD_Download!$B$1:$E$65536,4,0)</f>
        <v>0</v>
      </c>
      <c r="CJ26" s="40">
        <f>VLOOKUP(CJ7,[1]TOAD_Download!$B$1:$E$65536,4,0)</f>
        <v>0</v>
      </c>
      <c r="CK26" s="40">
        <f>VLOOKUP(CK7,[1]TOAD_Download!$B$1:$E$65536,4,0)</f>
        <v>0</v>
      </c>
      <c r="CL26" s="40">
        <f>VLOOKUP(CL7,[1]TOAD_Download!$B$1:$E$65536,4,0)</f>
        <v>0</v>
      </c>
      <c r="CM26" s="40">
        <f>VLOOKUP(CM7,[1]TOAD_Download!$B$1:$E$65536,4,0)</f>
        <v>0</v>
      </c>
      <c r="CN26" s="40">
        <f>VLOOKUP(CN7,[1]TOAD_Download!$B$1:$E$65536,4,0)</f>
        <v>0</v>
      </c>
      <c r="CO26" s="40">
        <f>VLOOKUP(CO7,[1]TOAD_Download!$B$1:$E$65536,4,0)</f>
        <v>0</v>
      </c>
      <c r="CP26" s="40">
        <f>VLOOKUP(CP7,[1]TOAD_Download!$B$1:$E$65536,4,0)</f>
        <v>0</v>
      </c>
      <c r="CQ26" s="40">
        <f>VLOOKUP(CQ7,[1]TOAD_Download!$B$1:$E$65536,4,0)</f>
        <v>0</v>
      </c>
      <c r="CR26" s="40">
        <f>VLOOKUP(CR7,[1]TOAD_Download!$B$1:$E$65536,4,0)</f>
        <v>0</v>
      </c>
      <c r="CS26" s="40">
        <f>VLOOKUP(CS7,[1]TOAD_Download!$B$1:$E$65536,4,0)</f>
        <v>0</v>
      </c>
      <c r="CT26" s="40">
        <f>VLOOKUP(CT7,[1]TOAD_Download!$B$1:$E$65536,4,0)</f>
        <v>0</v>
      </c>
      <c r="CU26" s="40">
        <f>VLOOKUP(CU7,[1]TOAD_Download!$B$1:$E$65536,4,0)</f>
        <v>0</v>
      </c>
      <c r="CV26" s="40">
        <f>VLOOKUP(CV7,[1]TOAD_Download!$B$1:$E$65536,4,0)</f>
        <v>0</v>
      </c>
      <c r="CW26" s="40">
        <f>VLOOKUP(CW7,[1]TOAD_Download!$B$1:$E$65536,4,0)</f>
        <v>0</v>
      </c>
      <c r="CX26" s="40">
        <f>VLOOKUP(CX7,[1]TOAD_Download!$B$1:$E$65536,4,0)</f>
        <v>0</v>
      </c>
      <c r="CY26" s="40">
        <f>VLOOKUP(CY7,[1]TOAD_Download!$B$1:$E$65536,4,0)</f>
        <v>0</v>
      </c>
      <c r="CZ26" s="40">
        <f>VLOOKUP(CZ7,[1]TOAD_Download!$B$1:$E$65536,4,0)</f>
        <v>0</v>
      </c>
      <c r="DA26" s="40">
        <f>VLOOKUP(DA7,[1]TOAD_Download!$B$1:$E$65536,4,0)</f>
        <v>0</v>
      </c>
      <c r="DB26" s="40">
        <f>VLOOKUP(DB7,[1]TOAD_Download!$B$1:$E$65536,4,0)</f>
        <v>0</v>
      </c>
      <c r="DC26" s="40">
        <f>VLOOKUP(DC7,[1]TOAD_Download!$B$1:$E$65536,4,0)</f>
        <v>0</v>
      </c>
      <c r="DD26" s="40">
        <f>VLOOKUP(DD7,[1]TOAD_Download!$B$1:$E$65536,4,0)</f>
        <v>0</v>
      </c>
      <c r="DE26" s="40">
        <f>VLOOKUP(DE7,[1]TOAD_Download!$B$1:$E$65536,4,0)</f>
        <v>0</v>
      </c>
      <c r="DF26" s="40">
        <f>VLOOKUP(DF7,[1]TOAD_Download!$B$1:$E$65536,4,0)</f>
        <v>0</v>
      </c>
      <c r="DG26" s="40">
        <f>VLOOKUP(DG7,[1]TOAD_Download!$B$1:$E$65536,4,0)</f>
        <v>0</v>
      </c>
      <c r="DH26" s="40">
        <f>VLOOKUP(DH7,[1]TOAD_Download!$B$1:$E$65536,4,0)</f>
        <v>945202.62</v>
      </c>
      <c r="DI26" s="40">
        <f>VLOOKUP(DI7,[1]TOAD_Download!$B$1:$E$65536,4,0)</f>
        <v>0</v>
      </c>
      <c r="DJ26" s="40">
        <f>VLOOKUP(DJ7,[1]TOAD_Download!$B$1:$E$65536,4,0)</f>
        <v>0</v>
      </c>
      <c r="DK26" s="40">
        <f>VLOOKUP(DK7,[1]TOAD_Download!$B$1:$E$65536,4,0)</f>
        <v>0</v>
      </c>
      <c r="DL26" s="40">
        <f>VLOOKUP(DL7,[1]TOAD_Download!$B$1:$E$65536,4,0)</f>
        <v>0</v>
      </c>
      <c r="DM26" s="40">
        <f>VLOOKUP(DM7,[1]TOAD_Download!$B$1:$E$65536,4,0)</f>
        <v>0</v>
      </c>
      <c r="DN26" s="40">
        <f>VLOOKUP(DN7,[1]TOAD_Download!$B$1:$E$65536,4,0)</f>
        <v>355831.68</v>
      </c>
      <c r="DO26" s="40">
        <f>VLOOKUP(DO7,[1]TOAD_Download!$B$1:$E$65536,4,0)</f>
        <v>0</v>
      </c>
      <c r="DP26" s="40">
        <f>VLOOKUP(DP7,[1]TOAD_Download!$B$1:$E$65536,4,0)</f>
        <v>0</v>
      </c>
      <c r="DQ26" s="40">
        <f>VLOOKUP(DQ7,[1]TOAD_Download!$B$1:$E$65536,4,0)</f>
        <v>0</v>
      </c>
      <c r="DR26" s="40">
        <f>VLOOKUP(DR7,[1]TOAD_Download!$B$1:$E$65536,4,0)</f>
        <v>0</v>
      </c>
      <c r="DS26" s="40">
        <f>VLOOKUP(DS7,[1]TOAD_Download!$B$1:$E$65536,4,0)</f>
        <v>0</v>
      </c>
      <c r="DT26" s="40">
        <f>VLOOKUP(DT7,[1]TOAD_Download!$B$1:$E$65536,4,0)</f>
        <v>0</v>
      </c>
      <c r="DU26" s="40">
        <f>VLOOKUP(DU7,[1]TOAD_Download!$B$1:$E$65536,4,0)</f>
        <v>0</v>
      </c>
      <c r="DV26" s="40">
        <f>VLOOKUP(DV7,[1]TOAD_Download!$B$1:$E$65536,4,0)</f>
        <v>0</v>
      </c>
      <c r="DW26" s="40">
        <f>VLOOKUP(DW7,[1]TOAD_Download!$B$1:$E$65536,4,0)</f>
        <v>0</v>
      </c>
      <c r="DX26" s="40">
        <f>VLOOKUP(DX7,[1]TOAD_Download!$B$1:$E$65536,4,0)</f>
        <v>0</v>
      </c>
      <c r="DY26" s="40">
        <f>VLOOKUP(DY7,[1]TOAD_Download!$B$1:$E$65536,4,0)</f>
        <v>0</v>
      </c>
      <c r="DZ26" s="40">
        <f>VLOOKUP(DZ7,[1]TOAD_Download!$B$1:$E$65536,4,0)</f>
        <v>0</v>
      </c>
      <c r="EA26" s="40">
        <f>VLOOKUP(EA7,[1]TOAD_Download!$B$1:$E$65536,4,0)</f>
        <v>0</v>
      </c>
      <c r="EB26" s="40">
        <f>VLOOKUP(EB7,[1]TOAD_Download!$B$1:$E$65536,4,0)</f>
        <v>0</v>
      </c>
      <c r="EC26" s="40">
        <f>VLOOKUP(EC7,[1]TOAD_Download!$B$1:$E$65536,4,0)</f>
        <v>0</v>
      </c>
      <c r="ED26" s="40">
        <f>VLOOKUP(ED7,[1]TOAD_Download!$B$1:$E$65536,4,0)</f>
        <v>0</v>
      </c>
      <c r="EE26" s="40">
        <f>VLOOKUP(EE7,[1]TOAD_Download!$B$1:$E$65536,4,0)</f>
        <v>0</v>
      </c>
      <c r="EF26" s="40">
        <f>VLOOKUP(EF7,[1]TOAD_Download!$B$1:$E$65536,4,0)</f>
        <v>0</v>
      </c>
      <c r="EG26" s="40">
        <f>VLOOKUP(EG7,[1]TOAD_Download!$B$1:$E$65536,4,0)</f>
        <v>0</v>
      </c>
      <c r="EH26" s="40">
        <f>VLOOKUP(EH7,[1]TOAD_Download!$B$1:$E$65536,4,0)</f>
        <v>0</v>
      </c>
      <c r="EI26" s="40">
        <f>VLOOKUP(EI7,[1]TOAD_Download!$B$1:$E$65536,4,0)</f>
        <v>0</v>
      </c>
      <c r="EJ26" s="40">
        <f>VLOOKUP(EJ7,[1]TOAD_Download!$B$1:$E$65536,4,0)</f>
        <v>0</v>
      </c>
      <c r="EK26" s="40">
        <f>VLOOKUP(EK7,[1]TOAD_Download!$B$1:$E$65536,4,0)</f>
        <v>338186.93</v>
      </c>
      <c r="EL26" s="40">
        <f>VLOOKUP(EL7,[1]TOAD_Download!$B$1:$E$65536,4,0)</f>
        <v>155439</v>
      </c>
      <c r="EM26" s="40">
        <f>VLOOKUP(EM7,[1]TOAD_Download!$B$1:$E$65536,4,0)</f>
        <v>0</v>
      </c>
      <c r="EN26" s="40">
        <f>VLOOKUP(EN7,[1]TOAD_Download!$B$1:$E$65536,4,0)</f>
        <v>0</v>
      </c>
      <c r="EO26" s="40">
        <f>VLOOKUP(EO7,[1]TOAD_Download!$B$1:$E$65536,4,0)</f>
        <v>0</v>
      </c>
      <c r="EP26" s="40">
        <f>VLOOKUP(EP7,[1]TOAD_Download!$B$1:$E$65536,4,0)</f>
        <v>0</v>
      </c>
      <c r="EQ26" s="40">
        <f>VLOOKUP(EQ7,[1]TOAD_Download!$B$1:$E$65536,4,0)</f>
        <v>0</v>
      </c>
      <c r="ER26" s="40">
        <f>VLOOKUP(ER7,[1]TOAD_Download!$B$1:$E$65536,4,0)</f>
        <v>0</v>
      </c>
      <c r="ES26" s="40">
        <f>VLOOKUP(ES7,[1]TOAD_Download!$B$1:$E$65536,4,0)</f>
        <v>0</v>
      </c>
      <c r="ET26" s="40">
        <f>VLOOKUP(ET7,[1]TOAD_Download!$B$1:$E$65536,4,0)</f>
        <v>0</v>
      </c>
      <c r="EU26" s="40">
        <f>VLOOKUP(EU7,[1]TOAD_Download!$B$1:$E$65536,4,0)</f>
        <v>0</v>
      </c>
      <c r="EV26" s="40">
        <f>VLOOKUP(EV7,[1]TOAD_Download!$B$1:$E$65536,4,0)</f>
        <v>0</v>
      </c>
      <c r="EW26" s="40">
        <f>VLOOKUP(EW7,[1]TOAD_Download!$B$1:$E$65536,4,0)</f>
        <v>26</v>
      </c>
      <c r="EX26" s="40">
        <f>VLOOKUP(EX7,[1]TOAD_Download!$B$1:$E$65536,4,0)</f>
        <v>0</v>
      </c>
      <c r="EY26" s="40">
        <f>VLOOKUP(EY7,[1]TOAD_Download!$B$1:$E$65536,4,0)</f>
        <v>0</v>
      </c>
      <c r="EZ26" s="40">
        <f>VLOOKUP(EZ7,[1]TOAD_Download!$B$1:$E$65536,4,0)</f>
        <v>0</v>
      </c>
      <c r="FA26" s="40">
        <f>VLOOKUP(FA7,[1]TOAD_Download!$B$1:$E$65536,4,0)</f>
        <v>0</v>
      </c>
      <c r="FB26" s="40">
        <f>VLOOKUP(FB7,[1]TOAD_Download!$B$1:$E$65536,4,0)</f>
        <v>0</v>
      </c>
      <c r="FC26" s="40">
        <f>VLOOKUP(FC7,[1]TOAD_Download!$B$1:$E$65536,4,0)</f>
        <v>1</v>
      </c>
      <c r="FD26" s="40">
        <f>VLOOKUP(FD7,[1]TOAD_Download!$B$1:$E$65536,4,0)</f>
        <v>0</v>
      </c>
      <c r="FE26" s="40">
        <f>VLOOKUP(FE7,[1]TOAD_Download!$B$1:$E$65536,4,0)</f>
        <v>155953.34</v>
      </c>
      <c r="FF26" s="40">
        <f>VLOOKUP(FF7,[1]TOAD_Download!$B$1:$E$65536,4,0)</f>
        <v>0</v>
      </c>
      <c r="FG26" s="40">
        <f>VLOOKUP(FG7,[1]TOAD_Download!$B$1:$E$65536,4,0)</f>
        <v>0</v>
      </c>
      <c r="FH26" s="40">
        <f>VLOOKUP(FH7,[1]TOAD_Download!$B$1:$E$65536,4,0)</f>
        <v>0</v>
      </c>
      <c r="FI26" s="40">
        <f>VLOOKUP(FI7,[1]TOAD_Download!$B$1:$E$65536,4,0)</f>
        <v>0</v>
      </c>
      <c r="FJ26" s="40">
        <f>VLOOKUP(FJ7,[1]TOAD_Download!$B$1:$E$65536,4,0)</f>
        <v>0</v>
      </c>
      <c r="FK26" s="40">
        <f>VLOOKUP(FK7,[1]TOAD_Download!$B$1:$E$65536,4,0)</f>
        <v>0</v>
      </c>
      <c r="FL26" s="40">
        <f>VLOOKUP(FL7,[1]TOAD_Download!$B$1:$E$65536,4,0)</f>
        <v>0</v>
      </c>
      <c r="FM26" s="40">
        <f>VLOOKUP(FM7,[1]TOAD_Download!$B$1:$E$65536,4,0)</f>
        <v>0</v>
      </c>
      <c r="FN26" s="40">
        <f>VLOOKUP(FN7,[1]TOAD_Download!$B$1:$E$65536,4,0)</f>
        <v>0</v>
      </c>
      <c r="FO26" s="40">
        <f>VLOOKUP(FO7,[1]TOAD_Download!$B$1:$E$65536,4,0)</f>
        <v>0</v>
      </c>
      <c r="FP26" s="40">
        <f>VLOOKUP(FP7,[1]TOAD_Download!$B$1:$E$65536,4,0)</f>
        <v>0</v>
      </c>
      <c r="FQ26" s="40">
        <f>VLOOKUP(FQ7,[1]TOAD_Download!$B$1:$E$65536,4,0)</f>
        <v>0</v>
      </c>
      <c r="FR26" s="40">
        <f>VLOOKUP(FR7,[1]TOAD_Download!$B$1:$E$65536,4,0)</f>
        <v>0</v>
      </c>
      <c r="FS26" s="40">
        <f>VLOOKUP(FS7,[1]TOAD_Download!$B$1:$E$65536,4,0)</f>
        <v>0</v>
      </c>
      <c r="FT26" s="40">
        <f>VLOOKUP(FT7,[1]TOAD_Download!$B$1:$E$65536,4,0)</f>
        <v>0</v>
      </c>
      <c r="FU26" s="40">
        <f>VLOOKUP(FU7,[1]TOAD_Download!$B$1:$E$65536,4,0)</f>
        <v>0</v>
      </c>
      <c r="FV26" s="40">
        <f>VLOOKUP(FV7,[1]TOAD_Download!$B$1:$E$65536,4,0)</f>
        <v>0</v>
      </c>
      <c r="FW26" s="40">
        <f>VLOOKUP(FW7,[1]TOAD_Download!$B$1:$E$65536,4,0)</f>
        <v>0</v>
      </c>
      <c r="FX26" s="40">
        <f>VLOOKUP(FX7,[1]TOAD_Download!$B$1:$E$65536,4,0)</f>
        <v>0</v>
      </c>
      <c r="FY26" s="40">
        <f>VLOOKUP(FY7,[1]TOAD_Download!$B$1:$E$65536,4,0)</f>
        <v>0</v>
      </c>
      <c r="FZ26" s="40">
        <f>VLOOKUP(FZ7,[1]TOAD_Download!$B$1:$E$65536,4,0)</f>
        <v>0</v>
      </c>
      <c r="GA26" s="40">
        <f>VLOOKUP(GA7,[1]TOAD_Download!$B$1:$E$65536,4,0)</f>
        <v>0</v>
      </c>
      <c r="GB26" s="40">
        <v>0</v>
      </c>
      <c r="GC26" s="40">
        <v>0</v>
      </c>
      <c r="GD26" s="40">
        <v>0</v>
      </c>
      <c r="GE26" s="40">
        <v>0</v>
      </c>
      <c r="GF26" s="40">
        <v>0</v>
      </c>
      <c r="GG26" s="40">
        <v>0</v>
      </c>
      <c r="GH26" s="30">
        <f t="shared" si="6"/>
        <v>1965883.57</v>
      </c>
      <c r="GI26" s="34"/>
    </row>
    <row r="27" spans="1:197" ht="15">
      <c r="A27" s="16">
        <v>3</v>
      </c>
      <c r="B27" s="33" t="s">
        <v>540</v>
      </c>
      <c r="C27" s="16">
        <v>3</v>
      </c>
      <c r="E27" s="24">
        <f>E25-E26</f>
        <v>1896810.74</v>
      </c>
      <c r="F27" s="24">
        <f t="shared" ref="F27:BQ27" si="7">F25-F26</f>
        <v>9871041.6999999993</v>
      </c>
      <c r="G27" s="24">
        <f t="shared" si="7"/>
        <v>2409422.19</v>
      </c>
      <c r="H27" s="24">
        <f t="shared" si="7"/>
        <v>7227047.4100000001</v>
      </c>
      <c r="I27" s="24">
        <f t="shared" si="7"/>
        <v>604773.23</v>
      </c>
      <c r="J27" s="24">
        <f t="shared" si="7"/>
        <v>310258.46000000002</v>
      </c>
      <c r="K27" s="24">
        <f t="shared" si="7"/>
        <v>2957427.84</v>
      </c>
      <c r="L27" s="24">
        <f t="shared" si="7"/>
        <v>571849.55000000005</v>
      </c>
      <c r="M27" s="24">
        <f t="shared" si="7"/>
        <v>131867.76999999999</v>
      </c>
      <c r="N27" s="24">
        <f t="shared" si="7"/>
        <v>821127.39</v>
      </c>
      <c r="O27" s="24">
        <f t="shared" si="7"/>
        <v>835929.32</v>
      </c>
      <c r="P27" s="24">
        <f t="shared" si="7"/>
        <v>25930104</v>
      </c>
      <c r="Q27" s="24">
        <f t="shared" si="7"/>
        <v>6033115.0800000001</v>
      </c>
      <c r="R27" s="24">
        <f t="shared" si="7"/>
        <v>96849.04</v>
      </c>
      <c r="S27" s="24">
        <f t="shared" si="7"/>
        <v>12136018.35</v>
      </c>
      <c r="T27" s="24">
        <f t="shared" si="7"/>
        <v>276504.56</v>
      </c>
      <c r="U27" s="24">
        <f t="shared" si="7"/>
        <v>931178.59</v>
      </c>
      <c r="V27" s="24">
        <f t="shared" si="7"/>
        <v>105536.92</v>
      </c>
      <c r="W27" s="24">
        <f t="shared" si="7"/>
        <v>38874.449999999997</v>
      </c>
      <c r="X27" s="24">
        <f t="shared" si="7"/>
        <v>95999.01</v>
      </c>
      <c r="Y27" s="24">
        <f t="shared" si="7"/>
        <v>24430.91</v>
      </c>
      <c r="Z27" s="24">
        <f t="shared" si="7"/>
        <v>43664.57</v>
      </c>
      <c r="AA27" s="24">
        <f t="shared" si="7"/>
        <v>113762.31</v>
      </c>
      <c r="AB27" s="24">
        <f t="shared" si="7"/>
        <v>102718.97</v>
      </c>
      <c r="AC27" s="24">
        <f t="shared" si="7"/>
        <v>9958336.2699999996</v>
      </c>
      <c r="AD27" s="24">
        <f t="shared" si="7"/>
        <v>16123216</v>
      </c>
      <c r="AE27" s="24">
        <f t="shared" si="7"/>
        <v>351949.32</v>
      </c>
      <c r="AF27" s="24">
        <f t="shared" si="7"/>
        <v>257870.98</v>
      </c>
      <c r="AG27" s="24">
        <f t="shared" si="7"/>
        <v>150698.66</v>
      </c>
      <c r="AH27" s="24">
        <f t="shared" si="7"/>
        <v>86199.55</v>
      </c>
      <c r="AI27" s="24">
        <f t="shared" si="7"/>
        <v>731063.75</v>
      </c>
      <c r="AJ27" s="24">
        <f t="shared" si="7"/>
        <v>240291.11</v>
      </c>
      <c r="AK27" s="24">
        <f t="shared" si="7"/>
        <v>102509.43</v>
      </c>
      <c r="AL27" s="24">
        <f t="shared" si="7"/>
        <v>77758.86</v>
      </c>
      <c r="AM27" s="24">
        <f t="shared" si="7"/>
        <v>137364.9</v>
      </c>
      <c r="AN27" s="24">
        <f t="shared" si="7"/>
        <v>200839.69</v>
      </c>
      <c r="AO27" s="24">
        <f t="shared" si="7"/>
        <v>134392.46</v>
      </c>
      <c r="AP27" s="24">
        <f t="shared" si="7"/>
        <v>171608.41</v>
      </c>
      <c r="AQ27" s="24">
        <f t="shared" si="7"/>
        <v>1596259.39</v>
      </c>
      <c r="AR27" s="24">
        <f t="shared" si="7"/>
        <v>29506650.960000001</v>
      </c>
      <c r="AS27" s="24">
        <f t="shared" si="7"/>
        <v>208252.87</v>
      </c>
      <c r="AT27" s="24">
        <f t="shared" si="7"/>
        <v>22558825.98</v>
      </c>
      <c r="AU27" s="24">
        <f t="shared" si="7"/>
        <v>2113015.4</v>
      </c>
      <c r="AV27" s="24">
        <f t="shared" si="7"/>
        <v>926561.91</v>
      </c>
      <c r="AW27" s="24">
        <f t="shared" si="7"/>
        <v>116532.15</v>
      </c>
      <c r="AX27" s="24">
        <f t="shared" si="7"/>
        <v>266431.33</v>
      </c>
      <c r="AY27" s="24">
        <f t="shared" si="7"/>
        <v>106005.06</v>
      </c>
      <c r="AZ27" s="24">
        <f t="shared" si="7"/>
        <v>89792.08</v>
      </c>
      <c r="BA27" s="24">
        <f t="shared" si="7"/>
        <v>374589.7</v>
      </c>
      <c r="BB27" s="24">
        <f t="shared" si="7"/>
        <v>3120894.05</v>
      </c>
      <c r="BC27" s="24">
        <f t="shared" si="7"/>
        <v>3974535.91</v>
      </c>
      <c r="BD27" s="24">
        <f t="shared" si="7"/>
        <v>4481010.55</v>
      </c>
      <c r="BE27" s="24">
        <f t="shared" si="7"/>
        <v>5130762.25</v>
      </c>
      <c r="BF27" s="24">
        <f t="shared" si="7"/>
        <v>198022.09</v>
      </c>
      <c r="BG27" s="24">
        <f t="shared" si="7"/>
        <v>624111.51</v>
      </c>
      <c r="BH27" s="24">
        <f t="shared" si="7"/>
        <v>8043078.9800000004</v>
      </c>
      <c r="BI27" s="24">
        <f t="shared" si="7"/>
        <v>564027.80000000005</v>
      </c>
      <c r="BJ27" s="24">
        <f t="shared" si="7"/>
        <v>370636.07</v>
      </c>
      <c r="BK27" s="24">
        <f t="shared" si="7"/>
        <v>377737.02</v>
      </c>
      <c r="BL27" s="24">
        <f t="shared" si="7"/>
        <v>2313998.6800000002</v>
      </c>
      <c r="BM27" s="24">
        <f t="shared" si="7"/>
        <v>4588037.5999999996</v>
      </c>
      <c r="BN27" s="24">
        <f t="shared" si="7"/>
        <v>143099.07999999999</v>
      </c>
      <c r="BO27" s="24">
        <f t="shared" si="7"/>
        <v>328467.71000000002</v>
      </c>
      <c r="BP27" s="24">
        <f t="shared" si="7"/>
        <v>682744.94</v>
      </c>
      <c r="BQ27" s="24">
        <f t="shared" si="7"/>
        <v>585000.23</v>
      </c>
      <c r="BR27" s="24">
        <f t="shared" ref="BR27:EC27" si="8">BR25-BR26</f>
        <v>185904.47</v>
      </c>
      <c r="BS27" s="24">
        <f t="shared" si="8"/>
        <v>1737670.52</v>
      </c>
      <c r="BT27" s="24">
        <f t="shared" si="8"/>
        <v>1571176.23</v>
      </c>
      <c r="BU27" s="24">
        <f t="shared" si="8"/>
        <v>288067.86</v>
      </c>
      <c r="BV27" s="24">
        <f t="shared" si="8"/>
        <v>264882.32</v>
      </c>
      <c r="BW27" s="24">
        <f t="shared" si="8"/>
        <v>130497.44</v>
      </c>
      <c r="BX27" s="24">
        <f t="shared" si="8"/>
        <v>601265.57999999996</v>
      </c>
      <c r="BY27" s="24">
        <f t="shared" si="8"/>
        <v>341062.93</v>
      </c>
      <c r="BZ27" s="24">
        <f t="shared" si="8"/>
        <v>4780.2</v>
      </c>
      <c r="CA27" s="24">
        <f t="shared" si="8"/>
        <v>239473.1</v>
      </c>
      <c r="CB27" s="24">
        <f t="shared" si="8"/>
        <v>17598.5</v>
      </c>
      <c r="CC27" s="24">
        <f t="shared" si="8"/>
        <v>11306.63</v>
      </c>
      <c r="CD27" s="24">
        <f t="shared" si="8"/>
        <v>23454387.469999999</v>
      </c>
      <c r="CE27" s="24">
        <f t="shared" si="8"/>
        <v>95972.5</v>
      </c>
      <c r="CF27" s="24">
        <f t="shared" si="8"/>
        <v>48122.8</v>
      </c>
      <c r="CG27" s="24">
        <f t="shared" si="8"/>
        <v>92987.5</v>
      </c>
      <c r="CH27" s="24">
        <f t="shared" si="8"/>
        <v>149622.87</v>
      </c>
      <c r="CI27" s="24">
        <f t="shared" si="8"/>
        <v>70986.17</v>
      </c>
      <c r="CJ27" s="24">
        <f t="shared" si="8"/>
        <v>36214.870000000003</v>
      </c>
      <c r="CK27" s="24">
        <f t="shared" si="8"/>
        <v>149178.82</v>
      </c>
      <c r="CL27" s="24">
        <f t="shared" si="8"/>
        <v>331216.92</v>
      </c>
      <c r="CM27" s="24">
        <f t="shared" si="8"/>
        <v>1653486.55</v>
      </c>
      <c r="CN27" s="24">
        <f t="shared" si="8"/>
        <v>523273.29</v>
      </c>
      <c r="CO27" s="24">
        <f t="shared" si="8"/>
        <v>474849.35</v>
      </c>
      <c r="CP27" s="24">
        <f t="shared" si="8"/>
        <v>10186988.5</v>
      </c>
      <c r="CQ27" s="24">
        <f t="shared" si="8"/>
        <v>5443253.6900000004</v>
      </c>
      <c r="CR27" s="24">
        <f t="shared" si="8"/>
        <v>415599.62</v>
      </c>
      <c r="CS27" s="24">
        <f t="shared" si="8"/>
        <v>260090.39</v>
      </c>
      <c r="CT27" s="24">
        <f t="shared" si="8"/>
        <v>158911.19</v>
      </c>
      <c r="CU27" s="24">
        <f t="shared" si="8"/>
        <v>187878.71</v>
      </c>
      <c r="CV27" s="24">
        <f t="shared" si="8"/>
        <v>57390.48</v>
      </c>
      <c r="CW27" s="24">
        <f t="shared" si="8"/>
        <v>70818.429999999993</v>
      </c>
      <c r="CX27" s="24">
        <f t="shared" si="8"/>
        <v>56438.85</v>
      </c>
      <c r="CY27" s="24">
        <f t="shared" si="8"/>
        <v>108886.73</v>
      </c>
      <c r="CZ27" s="24">
        <f t="shared" si="8"/>
        <v>164338.10999999999</v>
      </c>
      <c r="DA27" s="24">
        <f t="shared" si="8"/>
        <v>49388.04</v>
      </c>
      <c r="DB27" s="24">
        <f t="shared" si="8"/>
        <v>410422.33</v>
      </c>
      <c r="DC27" s="24">
        <f t="shared" si="8"/>
        <v>114903.3</v>
      </c>
      <c r="DD27" s="24">
        <f t="shared" si="8"/>
        <v>124898.43</v>
      </c>
      <c r="DE27" s="24">
        <f t="shared" si="8"/>
        <v>173720.13</v>
      </c>
      <c r="DF27" s="24">
        <f t="shared" si="8"/>
        <v>26332.44</v>
      </c>
      <c r="DG27" s="24">
        <f t="shared" si="8"/>
        <v>102504.6</v>
      </c>
      <c r="DH27" s="24">
        <f t="shared" si="8"/>
        <v>6722113.1399999997</v>
      </c>
      <c r="DI27" s="24">
        <f t="shared" si="8"/>
        <v>10162.530000000001</v>
      </c>
      <c r="DJ27" s="24">
        <f t="shared" si="8"/>
        <v>605048.66</v>
      </c>
      <c r="DK27" s="24">
        <f t="shared" si="8"/>
        <v>998284.77</v>
      </c>
      <c r="DL27" s="24">
        <f t="shared" si="8"/>
        <v>266197.63</v>
      </c>
      <c r="DM27" s="24">
        <f t="shared" si="8"/>
        <v>95863.93</v>
      </c>
      <c r="DN27" s="24">
        <f t="shared" si="8"/>
        <v>1537170.46</v>
      </c>
      <c r="DO27" s="24">
        <f t="shared" si="8"/>
        <v>201003.29</v>
      </c>
      <c r="DP27" s="24">
        <f t="shared" si="8"/>
        <v>501534.65</v>
      </c>
      <c r="DQ27" s="24">
        <f t="shared" si="8"/>
        <v>817054.63</v>
      </c>
      <c r="DR27" s="24">
        <f t="shared" si="8"/>
        <v>108414.01</v>
      </c>
      <c r="DS27" s="24">
        <f t="shared" si="8"/>
        <v>0</v>
      </c>
      <c r="DT27" s="24">
        <f t="shared" si="8"/>
        <v>182521.56</v>
      </c>
      <c r="DU27" s="24">
        <f t="shared" si="8"/>
        <v>151446.06</v>
      </c>
      <c r="DV27" s="24">
        <f t="shared" si="8"/>
        <v>61230.18</v>
      </c>
      <c r="DW27" s="24">
        <f t="shared" si="8"/>
        <v>88559.57</v>
      </c>
      <c r="DX27" s="24">
        <f t="shared" si="8"/>
        <v>59221.36</v>
      </c>
      <c r="DY27" s="24">
        <f t="shared" si="8"/>
        <v>36408.25</v>
      </c>
      <c r="DZ27" s="24">
        <f t="shared" si="8"/>
        <v>31966.29</v>
      </c>
      <c r="EA27" s="24">
        <f t="shared" si="8"/>
        <v>203308.76</v>
      </c>
      <c r="EB27" s="24">
        <f t="shared" si="8"/>
        <v>673917.76</v>
      </c>
      <c r="EC27" s="24">
        <f t="shared" si="8"/>
        <v>197692</v>
      </c>
      <c r="ED27" s="24">
        <f t="shared" ref="ED27:GG27" si="9">ED25-ED26</f>
        <v>191511.13</v>
      </c>
      <c r="EE27" s="24">
        <f t="shared" si="9"/>
        <v>140613.13</v>
      </c>
      <c r="EF27" s="24">
        <f t="shared" si="9"/>
        <v>961194.02</v>
      </c>
      <c r="EG27" s="24">
        <f t="shared" si="9"/>
        <v>58723.23</v>
      </c>
      <c r="EH27" s="24">
        <f t="shared" si="9"/>
        <v>186150.74</v>
      </c>
      <c r="EI27" s="24">
        <f t="shared" si="9"/>
        <v>68496.72</v>
      </c>
      <c r="EJ27" s="24">
        <f t="shared" si="9"/>
        <v>41545.800000000003</v>
      </c>
      <c r="EK27" s="24">
        <f t="shared" si="9"/>
        <v>2413980.7599999998</v>
      </c>
      <c r="EL27" s="24">
        <f t="shared" si="9"/>
        <v>3160422.53</v>
      </c>
      <c r="EM27" s="24">
        <f t="shared" si="9"/>
        <v>223165.8</v>
      </c>
      <c r="EN27" s="24">
        <f t="shared" si="9"/>
        <v>188870.44</v>
      </c>
      <c r="EO27" s="24">
        <f t="shared" si="9"/>
        <v>142150.57</v>
      </c>
      <c r="EP27" s="24">
        <f t="shared" si="9"/>
        <v>197718.73</v>
      </c>
      <c r="EQ27" s="24">
        <f t="shared" si="9"/>
        <v>102086.31</v>
      </c>
      <c r="ER27" s="24">
        <f t="shared" si="9"/>
        <v>170641.78</v>
      </c>
      <c r="ES27" s="24">
        <f t="shared" si="9"/>
        <v>895588.02</v>
      </c>
      <c r="ET27" s="24">
        <f t="shared" si="9"/>
        <v>198750.18</v>
      </c>
      <c r="EU27" s="24">
        <f t="shared" si="9"/>
        <v>92312.94</v>
      </c>
      <c r="EV27" s="24">
        <f t="shared" si="9"/>
        <v>154827.51999999999</v>
      </c>
      <c r="EW27" s="24">
        <f t="shared" si="9"/>
        <v>150642.99</v>
      </c>
      <c r="EX27" s="24">
        <f t="shared" si="9"/>
        <v>0</v>
      </c>
      <c r="EY27" s="24">
        <f t="shared" si="9"/>
        <v>121198.98</v>
      </c>
      <c r="EZ27" s="24">
        <f t="shared" si="9"/>
        <v>63947.25</v>
      </c>
      <c r="FA27" s="24">
        <f t="shared" si="9"/>
        <v>29785.38</v>
      </c>
      <c r="FB27" s="24">
        <f t="shared" si="9"/>
        <v>57886.37</v>
      </c>
      <c r="FC27" s="24">
        <f t="shared" si="9"/>
        <v>1167926.76</v>
      </c>
      <c r="FD27" s="24">
        <f t="shared" si="9"/>
        <v>324935.65999999997</v>
      </c>
      <c r="FE27" s="24">
        <f t="shared" si="9"/>
        <v>1041723.16</v>
      </c>
      <c r="FF27" s="24">
        <f t="shared" si="9"/>
        <v>245029.47</v>
      </c>
      <c r="FG27" s="24">
        <f t="shared" si="9"/>
        <v>145830.07</v>
      </c>
      <c r="FH27" s="24">
        <f t="shared" si="9"/>
        <v>145630.87</v>
      </c>
      <c r="FI27" s="24">
        <f t="shared" si="9"/>
        <v>75727.72</v>
      </c>
      <c r="FJ27" s="24">
        <f t="shared" si="9"/>
        <v>133334.32999999999</v>
      </c>
      <c r="FK27" s="24">
        <f t="shared" si="9"/>
        <v>599465.12</v>
      </c>
      <c r="FL27" s="24">
        <f t="shared" si="9"/>
        <v>520786.02</v>
      </c>
      <c r="FM27" s="24">
        <f t="shared" si="9"/>
        <v>1022280.31</v>
      </c>
      <c r="FN27" s="24">
        <f t="shared" si="9"/>
        <v>2235451.63</v>
      </c>
      <c r="FO27" s="24">
        <f t="shared" si="9"/>
        <v>1203195.03</v>
      </c>
      <c r="FP27" s="24">
        <f t="shared" si="9"/>
        <v>4856557.78</v>
      </c>
      <c r="FQ27" s="24">
        <f t="shared" si="9"/>
        <v>511010.67</v>
      </c>
      <c r="FR27" s="24">
        <f t="shared" si="9"/>
        <v>950302.45</v>
      </c>
      <c r="FS27" s="24">
        <f t="shared" si="9"/>
        <v>457058.47</v>
      </c>
      <c r="FT27" s="24">
        <f t="shared" si="9"/>
        <v>166767.57</v>
      </c>
      <c r="FU27" s="24">
        <f t="shared" si="9"/>
        <v>105173.77</v>
      </c>
      <c r="FV27" s="24">
        <f t="shared" si="9"/>
        <v>132599.63</v>
      </c>
      <c r="FW27" s="24">
        <f t="shared" si="9"/>
        <v>223319.55</v>
      </c>
      <c r="FX27" s="24">
        <f t="shared" si="9"/>
        <v>347932.34</v>
      </c>
      <c r="FY27" s="24">
        <f t="shared" si="9"/>
        <v>181700.64</v>
      </c>
      <c r="FZ27" s="24">
        <f t="shared" si="9"/>
        <v>76266.960000000006</v>
      </c>
      <c r="GA27" s="24">
        <f t="shared" si="9"/>
        <v>1629488.18</v>
      </c>
      <c r="GB27" s="24">
        <f t="shared" si="9"/>
        <v>0</v>
      </c>
      <c r="GC27" s="24">
        <f t="shared" si="9"/>
        <v>0</v>
      </c>
      <c r="GD27" s="24">
        <f t="shared" si="9"/>
        <v>0</v>
      </c>
      <c r="GE27" s="24">
        <f t="shared" si="9"/>
        <v>0</v>
      </c>
      <c r="GF27" s="24">
        <f t="shared" si="9"/>
        <v>0</v>
      </c>
      <c r="GG27" s="24">
        <f t="shared" si="9"/>
        <v>0</v>
      </c>
      <c r="GH27" s="19">
        <f t="shared" si="6"/>
        <v>288327066.88</v>
      </c>
      <c r="GJ27" s="34"/>
    </row>
    <row r="28" spans="1:197" ht="26.25">
      <c r="A28" s="41">
        <v>4</v>
      </c>
      <c r="B28" s="42" t="s">
        <v>541</v>
      </c>
      <c r="C28" s="41">
        <v>4</v>
      </c>
      <c r="E28" s="24">
        <f>+E9</f>
        <v>0</v>
      </c>
      <c r="F28" s="24">
        <f t="shared" ref="F28:BQ30" si="10">+F9</f>
        <v>0</v>
      </c>
      <c r="G28" s="24">
        <f t="shared" si="10"/>
        <v>0</v>
      </c>
      <c r="H28" s="24">
        <f t="shared" si="10"/>
        <v>0</v>
      </c>
      <c r="I28" s="24">
        <f t="shared" si="10"/>
        <v>0</v>
      </c>
      <c r="J28" s="24">
        <f t="shared" si="10"/>
        <v>0</v>
      </c>
      <c r="K28" s="24">
        <f t="shared" si="10"/>
        <v>0</v>
      </c>
      <c r="L28" s="24">
        <f t="shared" si="10"/>
        <v>0</v>
      </c>
      <c r="M28" s="24">
        <f t="shared" si="10"/>
        <v>0</v>
      </c>
      <c r="N28" s="24">
        <f t="shared" si="10"/>
        <v>0</v>
      </c>
      <c r="O28" s="24">
        <f t="shared" si="10"/>
        <v>0</v>
      </c>
      <c r="P28" s="24">
        <f t="shared" si="10"/>
        <v>0</v>
      </c>
      <c r="Q28" s="24">
        <f t="shared" si="10"/>
        <v>0</v>
      </c>
      <c r="R28" s="24">
        <f t="shared" si="10"/>
        <v>0</v>
      </c>
      <c r="S28" s="24">
        <f t="shared" si="10"/>
        <v>0</v>
      </c>
      <c r="T28" s="24">
        <f t="shared" si="10"/>
        <v>0</v>
      </c>
      <c r="U28" s="24">
        <f t="shared" si="10"/>
        <v>0</v>
      </c>
      <c r="V28" s="24">
        <f t="shared" si="10"/>
        <v>0</v>
      </c>
      <c r="W28" s="24">
        <f t="shared" si="10"/>
        <v>0</v>
      </c>
      <c r="X28" s="24">
        <f t="shared" si="10"/>
        <v>0</v>
      </c>
      <c r="Y28" s="24">
        <f t="shared" si="10"/>
        <v>0</v>
      </c>
      <c r="Z28" s="24">
        <f t="shared" si="10"/>
        <v>0</v>
      </c>
      <c r="AA28" s="24">
        <f t="shared" si="10"/>
        <v>0</v>
      </c>
      <c r="AB28" s="24">
        <f t="shared" si="10"/>
        <v>0</v>
      </c>
      <c r="AC28" s="24">
        <f t="shared" si="10"/>
        <v>0</v>
      </c>
      <c r="AD28" s="24">
        <f t="shared" si="10"/>
        <v>0</v>
      </c>
      <c r="AE28" s="24">
        <f t="shared" si="10"/>
        <v>0</v>
      </c>
      <c r="AF28" s="24">
        <f t="shared" si="10"/>
        <v>0</v>
      </c>
      <c r="AG28" s="24">
        <f t="shared" si="10"/>
        <v>0</v>
      </c>
      <c r="AH28" s="24">
        <f t="shared" si="10"/>
        <v>0</v>
      </c>
      <c r="AI28" s="24">
        <f t="shared" si="10"/>
        <v>0</v>
      </c>
      <c r="AJ28" s="24">
        <f t="shared" si="10"/>
        <v>0</v>
      </c>
      <c r="AK28" s="24">
        <f t="shared" si="10"/>
        <v>0</v>
      </c>
      <c r="AL28" s="24">
        <f t="shared" si="10"/>
        <v>0</v>
      </c>
      <c r="AM28" s="24">
        <f t="shared" si="10"/>
        <v>0</v>
      </c>
      <c r="AN28" s="24">
        <f t="shared" si="10"/>
        <v>0</v>
      </c>
      <c r="AO28" s="24">
        <f t="shared" si="10"/>
        <v>0</v>
      </c>
      <c r="AP28" s="24">
        <f t="shared" si="10"/>
        <v>0</v>
      </c>
      <c r="AQ28" s="24">
        <f t="shared" si="10"/>
        <v>0</v>
      </c>
      <c r="AR28" s="24">
        <f t="shared" si="10"/>
        <v>0</v>
      </c>
      <c r="AS28" s="24">
        <f t="shared" si="10"/>
        <v>0</v>
      </c>
      <c r="AT28" s="24">
        <f t="shared" si="10"/>
        <v>0</v>
      </c>
      <c r="AU28" s="24">
        <f t="shared" si="10"/>
        <v>0</v>
      </c>
      <c r="AV28" s="24">
        <f t="shared" si="10"/>
        <v>0</v>
      </c>
      <c r="AW28" s="24">
        <f t="shared" si="10"/>
        <v>0</v>
      </c>
      <c r="AX28" s="24">
        <f t="shared" si="10"/>
        <v>0</v>
      </c>
      <c r="AY28" s="24">
        <f t="shared" si="10"/>
        <v>0</v>
      </c>
      <c r="AZ28" s="24">
        <f t="shared" si="10"/>
        <v>0</v>
      </c>
      <c r="BA28" s="24">
        <f t="shared" si="10"/>
        <v>0</v>
      </c>
      <c r="BB28" s="24">
        <f t="shared" si="10"/>
        <v>0</v>
      </c>
      <c r="BC28" s="24">
        <f t="shared" si="10"/>
        <v>0</v>
      </c>
      <c r="BD28" s="24">
        <f t="shared" si="10"/>
        <v>0</v>
      </c>
      <c r="BE28" s="24">
        <f t="shared" si="10"/>
        <v>0</v>
      </c>
      <c r="BF28" s="24">
        <f t="shared" si="10"/>
        <v>0</v>
      </c>
      <c r="BG28" s="24">
        <f t="shared" si="10"/>
        <v>0</v>
      </c>
      <c r="BH28" s="24">
        <f t="shared" si="10"/>
        <v>0</v>
      </c>
      <c r="BI28" s="24">
        <f t="shared" si="10"/>
        <v>0</v>
      </c>
      <c r="BJ28" s="24">
        <f t="shared" si="10"/>
        <v>0</v>
      </c>
      <c r="BK28" s="24">
        <f t="shared" si="10"/>
        <v>0</v>
      </c>
      <c r="BL28" s="24">
        <f t="shared" si="10"/>
        <v>0</v>
      </c>
      <c r="BM28" s="24">
        <f t="shared" si="10"/>
        <v>0</v>
      </c>
      <c r="BN28" s="24">
        <f t="shared" si="10"/>
        <v>0</v>
      </c>
      <c r="BO28" s="24">
        <f t="shared" si="10"/>
        <v>0</v>
      </c>
      <c r="BP28" s="24">
        <f t="shared" si="10"/>
        <v>0</v>
      </c>
      <c r="BQ28" s="24">
        <f t="shared" si="10"/>
        <v>0</v>
      </c>
      <c r="BR28" s="24">
        <f t="shared" ref="BR28:EC30" si="11">+BR9</f>
        <v>0</v>
      </c>
      <c r="BS28" s="24">
        <f t="shared" si="11"/>
        <v>0</v>
      </c>
      <c r="BT28" s="24">
        <f t="shared" si="11"/>
        <v>0</v>
      </c>
      <c r="BU28" s="24">
        <f t="shared" si="11"/>
        <v>0</v>
      </c>
      <c r="BV28" s="24">
        <f t="shared" si="11"/>
        <v>0</v>
      </c>
      <c r="BW28" s="24">
        <f t="shared" si="11"/>
        <v>0</v>
      </c>
      <c r="BX28" s="24">
        <f t="shared" si="11"/>
        <v>0</v>
      </c>
      <c r="BY28" s="24">
        <f t="shared" si="11"/>
        <v>0</v>
      </c>
      <c r="BZ28" s="24">
        <f t="shared" si="11"/>
        <v>0</v>
      </c>
      <c r="CA28" s="24">
        <f t="shared" si="11"/>
        <v>0</v>
      </c>
      <c r="CB28" s="24">
        <f t="shared" si="11"/>
        <v>0</v>
      </c>
      <c r="CC28" s="24">
        <f t="shared" si="11"/>
        <v>0</v>
      </c>
      <c r="CD28" s="24">
        <f t="shared" si="11"/>
        <v>0</v>
      </c>
      <c r="CE28" s="24">
        <f t="shared" si="11"/>
        <v>0</v>
      </c>
      <c r="CF28" s="24">
        <f t="shared" si="11"/>
        <v>0</v>
      </c>
      <c r="CG28" s="24">
        <f t="shared" si="11"/>
        <v>0</v>
      </c>
      <c r="CH28" s="24">
        <f t="shared" si="11"/>
        <v>0</v>
      </c>
      <c r="CI28" s="24">
        <f t="shared" si="11"/>
        <v>0</v>
      </c>
      <c r="CJ28" s="24">
        <f t="shared" si="11"/>
        <v>0</v>
      </c>
      <c r="CK28" s="24">
        <f t="shared" si="11"/>
        <v>0</v>
      </c>
      <c r="CL28" s="24">
        <f t="shared" si="11"/>
        <v>0</v>
      </c>
      <c r="CM28" s="24">
        <f t="shared" si="11"/>
        <v>0</v>
      </c>
      <c r="CN28" s="24">
        <f t="shared" si="11"/>
        <v>0</v>
      </c>
      <c r="CO28" s="24">
        <f t="shared" si="11"/>
        <v>0</v>
      </c>
      <c r="CP28" s="24">
        <f t="shared" si="11"/>
        <v>0</v>
      </c>
      <c r="CQ28" s="24">
        <f t="shared" si="11"/>
        <v>0</v>
      </c>
      <c r="CR28" s="24">
        <f t="shared" si="11"/>
        <v>0</v>
      </c>
      <c r="CS28" s="24">
        <f t="shared" si="11"/>
        <v>0</v>
      </c>
      <c r="CT28" s="24">
        <f t="shared" si="11"/>
        <v>0</v>
      </c>
      <c r="CU28" s="24">
        <f t="shared" si="11"/>
        <v>0</v>
      </c>
      <c r="CV28" s="24">
        <f t="shared" si="11"/>
        <v>0</v>
      </c>
      <c r="CW28" s="24">
        <f t="shared" si="11"/>
        <v>0</v>
      </c>
      <c r="CX28" s="24">
        <f t="shared" si="11"/>
        <v>0</v>
      </c>
      <c r="CY28" s="24">
        <f t="shared" si="11"/>
        <v>0</v>
      </c>
      <c r="CZ28" s="24">
        <f t="shared" si="11"/>
        <v>0</v>
      </c>
      <c r="DA28" s="24">
        <f t="shared" si="11"/>
        <v>0</v>
      </c>
      <c r="DB28" s="24">
        <f t="shared" si="11"/>
        <v>0</v>
      </c>
      <c r="DC28" s="24">
        <f t="shared" si="11"/>
        <v>0</v>
      </c>
      <c r="DD28" s="24">
        <f t="shared" si="11"/>
        <v>0</v>
      </c>
      <c r="DE28" s="24">
        <f t="shared" si="11"/>
        <v>0</v>
      </c>
      <c r="DF28" s="24">
        <f t="shared" si="11"/>
        <v>0</v>
      </c>
      <c r="DG28" s="24">
        <f t="shared" si="11"/>
        <v>0</v>
      </c>
      <c r="DH28" s="24">
        <f t="shared" si="11"/>
        <v>0</v>
      </c>
      <c r="DI28" s="24">
        <f t="shared" si="11"/>
        <v>0</v>
      </c>
      <c r="DJ28" s="24">
        <f t="shared" si="11"/>
        <v>0</v>
      </c>
      <c r="DK28" s="24">
        <f t="shared" si="11"/>
        <v>0</v>
      </c>
      <c r="DL28" s="24">
        <f t="shared" si="11"/>
        <v>0</v>
      </c>
      <c r="DM28" s="24">
        <f t="shared" si="11"/>
        <v>0</v>
      </c>
      <c r="DN28" s="24">
        <f t="shared" si="11"/>
        <v>0</v>
      </c>
      <c r="DO28" s="24">
        <f t="shared" si="11"/>
        <v>0</v>
      </c>
      <c r="DP28" s="24">
        <f t="shared" si="11"/>
        <v>0</v>
      </c>
      <c r="DQ28" s="24">
        <f t="shared" si="11"/>
        <v>0</v>
      </c>
      <c r="DR28" s="24">
        <f t="shared" si="11"/>
        <v>0</v>
      </c>
      <c r="DS28" s="24">
        <f t="shared" si="11"/>
        <v>0</v>
      </c>
      <c r="DT28" s="24">
        <f t="shared" si="11"/>
        <v>0</v>
      </c>
      <c r="DU28" s="24">
        <f t="shared" si="11"/>
        <v>0</v>
      </c>
      <c r="DV28" s="24">
        <f t="shared" si="11"/>
        <v>0</v>
      </c>
      <c r="DW28" s="24">
        <f t="shared" si="11"/>
        <v>0</v>
      </c>
      <c r="DX28" s="24">
        <f t="shared" si="11"/>
        <v>0</v>
      </c>
      <c r="DY28" s="24">
        <f t="shared" si="11"/>
        <v>0</v>
      </c>
      <c r="DZ28" s="24">
        <f t="shared" si="11"/>
        <v>0</v>
      </c>
      <c r="EA28" s="24">
        <f t="shared" si="11"/>
        <v>0</v>
      </c>
      <c r="EB28" s="24">
        <f t="shared" si="11"/>
        <v>0</v>
      </c>
      <c r="EC28" s="24">
        <f t="shared" si="11"/>
        <v>0</v>
      </c>
      <c r="ED28" s="24">
        <f t="shared" ref="ED28:GA30" si="12">+ED9</f>
        <v>0</v>
      </c>
      <c r="EE28" s="24">
        <f t="shared" si="12"/>
        <v>0</v>
      </c>
      <c r="EF28" s="24">
        <f t="shared" si="12"/>
        <v>0</v>
      </c>
      <c r="EG28" s="24">
        <f t="shared" si="12"/>
        <v>0</v>
      </c>
      <c r="EH28" s="24">
        <f t="shared" si="12"/>
        <v>0</v>
      </c>
      <c r="EI28" s="24">
        <f t="shared" si="12"/>
        <v>0</v>
      </c>
      <c r="EJ28" s="24">
        <f t="shared" si="12"/>
        <v>0</v>
      </c>
      <c r="EK28" s="24">
        <f t="shared" si="12"/>
        <v>0</v>
      </c>
      <c r="EL28" s="24">
        <f t="shared" si="12"/>
        <v>0</v>
      </c>
      <c r="EM28" s="24">
        <f t="shared" si="12"/>
        <v>0</v>
      </c>
      <c r="EN28" s="24">
        <f t="shared" si="12"/>
        <v>0</v>
      </c>
      <c r="EO28" s="24">
        <f t="shared" si="12"/>
        <v>0</v>
      </c>
      <c r="EP28" s="24">
        <f t="shared" si="12"/>
        <v>0</v>
      </c>
      <c r="EQ28" s="24">
        <f t="shared" si="12"/>
        <v>0</v>
      </c>
      <c r="ER28" s="24">
        <f t="shared" si="12"/>
        <v>0</v>
      </c>
      <c r="ES28" s="24">
        <f t="shared" si="12"/>
        <v>0</v>
      </c>
      <c r="ET28" s="24">
        <f t="shared" si="12"/>
        <v>0</v>
      </c>
      <c r="EU28" s="24">
        <f t="shared" si="12"/>
        <v>0</v>
      </c>
      <c r="EV28" s="24">
        <f t="shared" si="12"/>
        <v>0</v>
      </c>
      <c r="EW28" s="24">
        <f t="shared" si="12"/>
        <v>0</v>
      </c>
      <c r="EX28" s="24">
        <f t="shared" si="12"/>
        <v>0</v>
      </c>
      <c r="EY28" s="24">
        <f t="shared" si="12"/>
        <v>0</v>
      </c>
      <c r="EZ28" s="24">
        <f t="shared" si="12"/>
        <v>0</v>
      </c>
      <c r="FA28" s="24">
        <f t="shared" si="12"/>
        <v>0</v>
      </c>
      <c r="FB28" s="24">
        <f t="shared" si="12"/>
        <v>0</v>
      </c>
      <c r="FC28" s="24">
        <f t="shared" si="12"/>
        <v>0</v>
      </c>
      <c r="FD28" s="24">
        <f t="shared" si="12"/>
        <v>0</v>
      </c>
      <c r="FE28" s="24">
        <f t="shared" si="12"/>
        <v>0</v>
      </c>
      <c r="FF28" s="24">
        <f t="shared" si="12"/>
        <v>0</v>
      </c>
      <c r="FG28" s="24">
        <f t="shared" si="12"/>
        <v>0</v>
      </c>
      <c r="FH28" s="24">
        <f t="shared" si="12"/>
        <v>0</v>
      </c>
      <c r="FI28" s="24">
        <f t="shared" si="12"/>
        <v>0</v>
      </c>
      <c r="FJ28" s="24">
        <f t="shared" si="12"/>
        <v>0</v>
      </c>
      <c r="FK28" s="24">
        <f t="shared" si="12"/>
        <v>0</v>
      </c>
      <c r="FL28" s="24">
        <f t="shared" si="12"/>
        <v>0</v>
      </c>
      <c r="FM28" s="24">
        <f t="shared" si="12"/>
        <v>0</v>
      </c>
      <c r="FN28" s="24">
        <f t="shared" si="12"/>
        <v>0</v>
      </c>
      <c r="FO28" s="24">
        <f t="shared" si="12"/>
        <v>0</v>
      </c>
      <c r="FP28" s="24">
        <f t="shared" si="12"/>
        <v>0</v>
      </c>
      <c r="FQ28" s="24">
        <f t="shared" si="12"/>
        <v>0</v>
      </c>
      <c r="FR28" s="24">
        <f t="shared" si="12"/>
        <v>0</v>
      </c>
      <c r="FS28" s="24">
        <f t="shared" si="12"/>
        <v>0</v>
      </c>
      <c r="FT28" s="24">
        <f t="shared" si="12"/>
        <v>0</v>
      </c>
      <c r="FU28" s="24">
        <f t="shared" si="12"/>
        <v>0</v>
      </c>
      <c r="FV28" s="24">
        <f t="shared" si="12"/>
        <v>0</v>
      </c>
      <c r="FW28" s="24">
        <f t="shared" si="12"/>
        <v>0</v>
      </c>
      <c r="FX28" s="24">
        <f t="shared" si="12"/>
        <v>0</v>
      </c>
      <c r="FY28" s="24">
        <f t="shared" si="12"/>
        <v>0</v>
      </c>
      <c r="FZ28" s="24">
        <f t="shared" si="12"/>
        <v>0</v>
      </c>
      <c r="GA28" s="24">
        <f t="shared" si="12"/>
        <v>0</v>
      </c>
      <c r="GB28" s="24">
        <f>+GB9</f>
        <v>0</v>
      </c>
      <c r="GC28" s="24">
        <f t="shared" ref="GC28:GD30" si="13">+GD9</f>
        <v>0</v>
      </c>
      <c r="GD28" s="24">
        <f t="shared" si="13"/>
        <v>0</v>
      </c>
      <c r="GE28" s="24">
        <f t="shared" ref="GE28:GG30" si="14">+GE9</f>
        <v>0</v>
      </c>
      <c r="GF28" s="24">
        <f t="shared" si="14"/>
        <v>0</v>
      </c>
      <c r="GG28" s="24">
        <f t="shared" si="14"/>
        <v>0</v>
      </c>
      <c r="GH28" s="19">
        <f t="shared" si="6"/>
        <v>0</v>
      </c>
      <c r="GI28" s="19"/>
    </row>
    <row r="29" spans="1:197" ht="30">
      <c r="A29" s="43">
        <v>5</v>
      </c>
      <c r="B29" s="44" t="s">
        <v>542</v>
      </c>
      <c r="C29" s="16">
        <v>5</v>
      </c>
      <c r="E29" s="24">
        <f>+E10</f>
        <v>1589</v>
      </c>
      <c r="F29" s="24">
        <f t="shared" si="10"/>
        <v>6329.7</v>
      </c>
      <c r="G29" s="24">
        <f t="shared" si="10"/>
        <v>884</v>
      </c>
      <c r="H29" s="24">
        <f t="shared" si="10"/>
        <v>6451</v>
      </c>
      <c r="I29" s="24">
        <f t="shared" si="10"/>
        <v>1428</v>
      </c>
      <c r="J29" s="24">
        <f t="shared" si="10"/>
        <v>562.29999999999995</v>
      </c>
      <c r="K29" s="24">
        <f t="shared" si="10"/>
        <v>1331.9</v>
      </c>
      <c r="L29" s="24">
        <f t="shared" si="10"/>
        <v>653</v>
      </c>
      <c r="M29" s="24">
        <f t="shared" si="10"/>
        <v>153.5</v>
      </c>
      <c r="N29" s="24">
        <f t="shared" si="10"/>
        <v>400.3</v>
      </c>
      <c r="O29" s="24">
        <f t="shared" si="10"/>
        <v>319.3</v>
      </c>
      <c r="P29" s="24">
        <f t="shared" si="10"/>
        <v>9434</v>
      </c>
      <c r="Q29" s="24">
        <f t="shared" si="10"/>
        <v>3369</v>
      </c>
      <c r="R29" s="24">
        <f t="shared" si="10"/>
        <v>383.7</v>
      </c>
      <c r="S29" s="24">
        <f t="shared" si="10"/>
        <v>5884.9</v>
      </c>
      <c r="T29" s="24">
        <f t="shared" si="10"/>
        <v>598.6</v>
      </c>
      <c r="U29" s="24">
        <f t="shared" si="10"/>
        <v>1037.5</v>
      </c>
      <c r="V29" s="24">
        <f t="shared" si="10"/>
        <v>536</v>
      </c>
      <c r="W29" s="24">
        <f t="shared" si="10"/>
        <v>134</v>
      </c>
      <c r="X29" s="24">
        <f t="shared" si="10"/>
        <v>400</v>
      </c>
      <c r="Y29" s="24">
        <f t="shared" si="10"/>
        <v>103</v>
      </c>
      <c r="Z29" s="24">
        <f t="shared" si="10"/>
        <v>172.8</v>
      </c>
      <c r="AA29" s="24">
        <f t="shared" si="10"/>
        <v>385.2</v>
      </c>
      <c r="AB29" s="24">
        <f t="shared" si="10"/>
        <v>297</v>
      </c>
      <c r="AC29" s="24">
        <f t="shared" si="10"/>
        <v>10582</v>
      </c>
      <c r="AD29" s="24">
        <f t="shared" si="10"/>
        <v>9917</v>
      </c>
      <c r="AE29" s="24">
        <f t="shared" si="10"/>
        <v>402</v>
      </c>
      <c r="AF29" s="24">
        <f t="shared" si="10"/>
        <v>312</v>
      </c>
      <c r="AG29" s="24">
        <f t="shared" si="10"/>
        <v>475</v>
      </c>
      <c r="AH29" s="24">
        <f t="shared" si="10"/>
        <v>203</v>
      </c>
      <c r="AI29" s="24">
        <f t="shared" si="10"/>
        <v>1078</v>
      </c>
      <c r="AJ29" s="24">
        <f t="shared" si="10"/>
        <v>523</v>
      </c>
      <c r="AK29" s="24">
        <f t="shared" si="10"/>
        <v>276.2</v>
      </c>
      <c r="AL29" s="24">
        <f t="shared" si="10"/>
        <v>97</v>
      </c>
      <c r="AM29" s="24">
        <f t="shared" si="10"/>
        <v>214</v>
      </c>
      <c r="AN29" s="24">
        <f t="shared" si="10"/>
        <v>167</v>
      </c>
      <c r="AO29" s="24">
        <f t="shared" si="10"/>
        <v>359.6</v>
      </c>
      <c r="AP29" s="24">
        <f t="shared" si="10"/>
        <v>274</v>
      </c>
      <c r="AQ29" s="24">
        <f t="shared" si="10"/>
        <v>1820</v>
      </c>
      <c r="AR29" s="24">
        <f t="shared" si="10"/>
        <v>12955.6</v>
      </c>
      <c r="AS29" s="24">
        <f t="shared" si="10"/>
        <v>451.9</v>
      </c>
      <c r="AT29" s="24">
        <f t="shared" si="10"/>
        <v>15132.3</v>
      </c>
      <c r="AU29" s="24">
        <f t="shared" si="10"/>
        <v>2059.6999999999998</v>
      </c>
      <c r="AV29" s="24">
        <f t="shared" si="10"/>
        <v>1630.1</v>
      </c>
      <c r="AW29" s="24">
        <f t="shared" si="10"/>
        <v>989.8</v>
      </c>
      <c r="AX29" s="24">
        <f t="shared" si="10"/>
        <v>513</v>
      </c>
      <c r="AY29" s="24">
        <f t="shared" si="10"/>
        <v>162</v>
      </c>
      <c r="AZ29" s="24">
        <f t="shared" si="10"/>
        <v>143</v>
      </c>
      <c r="BA29" s="24">
        <f t="shared" si="10"/>
        <v>714.5</v>
      </c>
      <c r="BB29" s="24">
        <f t="shared" si="10"/>
        <v>1980.9</v>
      </c>
      <c r="BC29" s="24">
        <f t="shared" si="10"/>
        <v>3193</v>
      </c>
      <c r="BD29" s="24">
        <f t="shared" si="10"/>
        <v>3153</v>
      </c>
      <c r="BE29" s="24">
        <f t="shared" si="10"/>
        <v>6145.3</v>
      </c>
      <c r="BF29" s="24">
        <f t="shared" si="10"/>
        <v>321.39999999999998</v>
      </c>
      <c r="BG29" s="24">
        <f t="shared" si="10"/>
        <v>557</v>
      </c>
      <c r="BH29" s="24">
        <f t="shared" si="10"/>
        <v>8106</v>
      </c>
      <c r="BI29" s="24">
        <f t="shared" si="10"/>
        <v>1968.1</v>
      </c>
      <c r="BJ29" s="24">
        <f t="shared" si="10"/>
        <v>575</v>
      </c>
      <c r="BK29" s="24">
        <f t="shared" si="10"/>
        <v>952.5</v>
      </c>
      <c r="BL29" s="24">
        <f t="shared" si="10"/>
        <v>2893.1</v>
      </c>
      <c r="BM29" s="24">
        <f t="shared" si="10"/>
        <v>4705.8999999999996</v>
      </c>
      <c r="BN29" s="24">
        <f t="shared" si="10"/>
        <v>367</v>
      </c>
      <c r="BO29" s="24">
        <f t="shared" si="10"/>
        <v>1038.0999999999999</v>
      </c>
      <c r="BP29" s="24">
        <f t="shared" si="10"/>
        <v>806</v>
      </c>
      <c r="BQ29" s="24">
        <f t="shared" si="10"/>
        <v>1180.4000000000001</v>
      </c>
      <c r="BR29" s="24">
        <f t="shared" si="11"/>
        <v>221.6</v>
      </c>
      <c r="BS29" s="24">
        <f t="shared" si="11"/>
        <v>1701.1</v>
      </c>
      <c r="BT29" s="24">
        <f t="shared" si="11"/>
        <v>1664</v>
      </c>
      <c r="BU29" s="24">
        <f t="shared" si="11"/>
        <v>350.5</v>
      </c>
      <c r="BV29" s="24">
        <f t="shared" si="11"/>
        <v>354</v>
      </c>
      <c r="BW29" s="24">
        <f t="shared" si="11"/>
        <v>195.8</v>
      </c>
      <c r="BX29" s="24">
        <f t="shared" si="11"/>
        <v>1546</v>
      </c>
      <c r="BY29" s="24">
        <f t="shared" si="11"/>
        <v>693.4</v>
      </c>
      <c r="BZ29" s="24">
        <f t="shared" si="11"/>
        <v>57.5</v>
      </c>
      <c r="CA29" s="24">
        <f t="shared" si="11"/>
        <v>407.6</v>
      </c>
      <c r="CB29" s="24">
        <f t="shared" si="11"/>
        <v>27</v>
      </c>
      <c r="CC29" s="24">
        <f t="shared" si="11"/>
        <v>320.2</v>
      </c>
      <c r="CD29" s="24">
        <f t="shared" si="11"/>
        <v>19588</v>
      </c>
      <c r="CE29" s="24">
        <f t="shared" si="11"/>
        <v>434</v>
      </c>
      <c r="CF29" s="24">
        <f t="shared" si="11"/>
        <v>151</v>
      </c>
      <c r="CG29" s="24">
        <f t="shared" si="11"/>
        <v>365</v>
      </c>
      <c r="CH29" s="24">
        <f t="shared" si="11"/>
        <v>639</v>
      </c>
      <c r="CI29" s="24">
        <f t="shared" si="11"/>
        <v>188</v>
      </c>
      <c r="CJ29" s="24">
        <f t="shared" si="11"/>
        <v>218</v>
      </c>
      <c r="CK29" s="24">
        <f t="shared" si="11"/>
        <v>526</v>
      </c>
      <c r="CL29" s="24">
        <f t="shared" si="11"/>
        <v>296.60000000000002</v>
      </c>
      <c r="CM29" s="24">
        <f t="shared" si="11"/>
        <v>2083</v>
      </c>
      <c r="CN29" s="24">
        <f t="shared" si="11"/>
        <v>440</v>
      </c>
      <c r="CO29" s="24">
        <f t="shared" si="11"/>
        <v>561.6</v>
      </c>
      <c r="CP29" s="24">
        <f t="shared" si="11"/>
        <v>9372.6</v>
      </c>
      <c r="CQ29" s="24">
        <f t="shared" si="11"/>
        <v>5160</v>
      </c>
      <c r="CR29" s="24">
        <f t="shared" si="11"/>
        <v>421</v>
      </c>
      <c r="CS29" s="24">
        <f t="shared" si="11"/>
        <v>363</v>
      </c>
      <c r="CT29" s="24">
        <f t="shared" si="11"/>
        <v>307.60000000000002</v>
      </c>
      <c r="CU29" s="24">
        <f t="shared" si="11"/>
        <v>209</v>
      </c>
      <c r="CV29" s="24">
        <f t="shared" si="11"/>
        <v>127</v>
      </c>
      <c r="CW29" s="24">
        <f t="shared" si="11"/>
        <v>146.80000000000001</v>
      </c>
      <c r="CX29" s="24">
        <f t="shared" si="11"/>
        <v>387.1</v>
      </c>
      <c r="CY29" s="24">
        <f t="shared" si="11"/>
        <v>614</v>
      </c>
      <c r="CZ29" s="24">
        <f t="shared" si="11"/>
        <v>1812</v>
      </c>
      <c r="DA29" s="24">
        <f t="shared" si="11"/>
        <v>351</v>
      </c>
      <c r="DB29" s="24">
        <f t="shared" si="11"/>
        <v>743.7</v>
      </c>
      <c r="DC29" s="24">
        <f t="shared" si="11"/>
        <v>269</v>
      </c>
      <c r="DD29" s="24">
        <f t="shared" si="11"/>
        <v>301</v>
      </c>
      <c r="DE29" s="24">
        <f t="shared" si="11"/>
        <v>436</v>
      </c>
      <c r="DF29" s="24">
        <f t="shared" si="11"/>
        <v>48.6</v>
      </c>
      <c r="DG29" s="24">
        <f t="shared" si="11"/>
        <v>115</v>
      </c>
      <c r="DH29" s="24">
        <f t="shared" si="11"/>
        <v>9644</v>
      </c>
      <c r="DI29" s="24">
        <f t="shared" si="11"/>
        <v>151.4</v>
      </c>
      <c r="DJ29" s="24">
        <f t="shared" si="11"/>
        <v>875.3</v>
      </c>
      <c r="DK29" s="24">
        <f t="shared" si="11"/>
        <v>1889.5</v>
      </c>
      <c r="DL29" s="24">
        <f t="shared" si="11"/>
        <v>466.2</v>
      </c>
      <c r="DM29" s="24">
        <f t="shared" si="11"/>
        <v>251</v>
      </c>
      <c r="DN29" s="24">
        <f t="shared" si="11"/>
        <v>2409</v>
      </c>
      <c r="DO29" s="24">
        <f t="shared" si="11"/>
        <v>390.4</v>
      </c>
      <c r="DP29" s="24">
        <f t="shared" si="11"/>
        <v>708</v>
      </c>
      <c r="DQ29" s="24">
        <f t="shared" si="11"/>
        <v>828.2</v>
      </c>
      <c r="DR29" s="24">
        <f t="shared" si="11"/>
        <v>122</v>
      </c>
      <c r="DS29" s="24">
        <f t="shared" si="11"/>
        <v>0</v>
      </c>
      <c r="DT29" s="24">
        <f t="shared" si="11"/>
        <v>435.1</v>
      </c>
      <c r="DU29" s="24">
        <f t="shared" si="11"/>
        <v>210</v>
      </c>
      <c r="DV29" s="24">
        <f t="shared" si="11"/>
        <v>54</v>
      </c>
      <c r="DW29" s="24">
        <f t="shared" si="11"/>
        <v>277.2</v>
      </c>
      <c r="DX29" s="24">
        <f t="shared" si="11"/>
        <v>122</v>
      </c>
      <c r="DY29" s="24">
        <f t="shared" si="11"/>
        <v>131.19999999999999</v>
      </c>
      <c r="DZ29" s="24">
        <f t="shared" si="11"/>
        <v>50</v>
      </c>
      <c r="EA29" s="24">
        <f t="shared" si="11"/>
        <v>380</v>
      </c>
      <c r="EB29" s="24">
        <f t="shared" si="11"/>
        <v>798.1</v>
      </c>
      <c r="EC29" s="24">
        <f t="shared" si="11"/>
        <v>369</v>
      </c>
      <c r="ED29" s="24">
        <f t="shared" si="12"/>
        <v>439.7</v>
      </c>
      <c r="EE29" s="24">
        <f t="shared" si="12"/>
        <v>432</v>
      </c>
      <c r="EF29" s="24">
        <f t="shared" si="12"/>
        <v>2007.1</v>
      </c>
      <c r="EG29" s="24">
        <f t="shared" si="12"/>
        <v>136</v>
      </c>
      <c r="EH29" s="24">
        <f t="shared" si="12"/>
        <v>419.2</v>
      </c>
      <c r="EI29" s="24">
        <f t="shared" si="12"/>
        <v>324</v>
      </c>
      <c r="EJ29" s="24">
        <f t="shared" si="12"/>
        <v>86</v>
      </c>
      <c r="EK29" s="24">
        <f t="shared" si="12"/>
        <v>2239.6999999999998</v>
      </c>
      <c r="EL29" s="24">
        <f t="shared" si="12"/>
        <v>5976.8</v>
      </c>
      <c r="EM29" s="24">
        <f t="shared" si="12"/>
        <v>523</v>
      </c>
      <c r="EN29" s="24">
        <f t="shared" si="12"/>
        <v>375.7</v>
      </c>
      <c r="EO29" s="24">
        <f t="shared" si="12"/>
        <v>239</v>
      </c>
      <c r="EP29" s="24">
        <f t="shared" si="12"/>
        <v>225</v>
      </c>
      <c r="EQ29" s="24">
        <f t="shared" si="12"/>
        <v>150</v>
      </c>
      <c r="ER29" s="24">
        <f t="shared" si="12"/>
        <v>214.4</v>
      </c>
      <c r="ES29" s="24">
        <f t="shared" si="12"/>
        <v>761.5</v>
      </c>
      <c r="ET29" s="24">
        <f t="shared" si="12"/>
        <v>335</v>
      </c>
      <c r="EU29" s="24">
        <f t="shared" si="12"/>
        <v>253</v>
      </c>
      <c r="EV29" s="24">
        <f t="shared" si="12"/>
        <v>337.9</v>
      </c>
      <c r="EW29" s="24">
        <f t="shared" si="12"/>
        <v>157</v>
      </c>
      <c r="EX29" s="24">
        <f t="shared" si="12"/>
        <v>0</v>
      </c>
      <c r="EY29" s="24">
        <f t="shared" si="12"/>
        <v>137.69999999999999</v>
      </c>
      <c r="EZ29" s="24">
        <f t="shared" si="12"/>
        <v>145</v>
      </c>
      <c r="FA29" s="24">
        <f t="shared" si="12"/>
        <v>80</v>
      </c>
      <c r="FB29" s="24">
        <f t="shared" si="12"/>
        <v>146</v>
      </c>
      <c r="FC29" s="24">
        <f t="shared" si="12"/>
        <v>788</v>
      </c>
      <c r="FD29" s="24">
        <f t="shared" si="12"/>
        <v>372</v>
      </c>
      <c r="FE29" s="24">
        <f t="shared" si="12"/>
        <v>1412</v>
      </c>
      <c r="FF29" s="24">
        <f t="shared" si="12"/>
        <v>605.9</v>
      </c>
      <c r="FG29" s="24">
        <f t="shared" si="12"/>
        <v>523</v>
      </c>
      <c r="FH29" s="24">
        <f t="shared" si="12"/>
        <v>148</v>
      </c>
      <c r="FI29" s="24">
        <f t="shared" si="12"/>
        <v>244</v>
      </c>
      <c r="FJ29" s="24">
        <f t="shared" si="12"/>
        <v>486</v>
      </c>
      <c r="FK29" s="24">
        <f t="shared" si="12"/>
        <v>943.7</v>
      </c>
      <c r="FL29" s="24">
        <f t="shared" si="12"/>
        <v>857</v>
      </c>
      <c r="FM29" s="24">
        <f t="shared" si="12"/>
        <v>1441</v>
      </c>
      <c r="FN29" s="24">
        <f t="shared" si="12"/>
        <v>2103.6</v>
      </c>
      <c r="FO29" s="24">
        <f t="shared" si="12"/>
        <v>1097</v>
      </c>
      <c r="FP29" s="24">
        <f t="shared" si="12"/>
        <v>2918</v>
      </c>
      <c r="FQ29" s="24">
        <f t="shared" si="12"/>
        <v>627.6</v>
      </c>
      <c r="FR29" s="24">
        <f t="shared" si="12"/>
        <v>1204.5999999999999</v>
      </c>
      <c r="FS29" s="24">
        <f t="shared" si="12"/>
        <v>1075.4000000000001</v>
      </c>
      <c r="FT29" s="24">
        <f t="shared" si="12"/>
        <v>492.7</v>
      </c>
      <c r="FU29" s="24">
        <f t="shared" si="12"/>
        <v>236</v>
      </c>
      <c r="FV29" s="24">
        <f t="shared" si="12"/>
        <v>349.6</v>
      </c>
      <c r="FW29" s="24">
        <f t="shared" si="12"/>
        <v>871</v>
      </c>
      <c r="FX29" s="24">
        <f t="shared" si="12"/>
        <v>963</v>
      </c>
      <c r="FY29" s="24">
        <f t="shared" si="12"/>
        <v>545</v>
      </c>
      <c r="FZ29" s="24">
        <f t="shared" si="12"/>
        <v>202</v>
      </c>
      <c r="GA29" s="24">
        <f t="shared" si="12"/>
        <v>1830.3</v>
      </c>
      <c r="GB29" s="24">
        <f>+GB10</f>
        <v>0</v>
      </c>
      <c r="GC29" s="24">
        <f t="shared" si="13"/>
        <v>0</v>
      </c>
      <c r="GD29" s="24">
        <f t="shared" si="13"/>
        <v>0</v>
      </c>
      <c r="GE29" s="24">
        <f t="shared" si="14"/>
        <v>0</v>
      </c>
      <c r="GF29" s="24">
        <f t="shared" si="14"/>
        <v>0</v>
      </c>
      <c r="GG29" s="24">
        <f t="shared" si="14"/>
        <v>0</v>
      </c>
      <c r="GH29" s="19">
        <f t="shared" si="6"/>
        <v>255484.10000000015</v>
      </c>
      <c r="GI29" s="19"/>
      <c r="GJ29" s="115" t="s">
        <v>914</v>
      </c>
      <c r="GK29" s="89" t="s">
        <v>915</v>
      </c>
      <c r="GL29" s="88"/>
      <c r="GM29" s="80"/>
      <c r="GN29" s="80"/>
      <c r="GO29" s="80"/>
    </row>
    <row r="30" spans="1:197" ht="26.25">
      <c r="A30" s="43">
        <v>6</v>
      </c>
      <c r="B30" s="45" t="s">
        <v>694</v>
      </c>
      <c r="C30" s="16">
        <v>6</v>
      </c>
      <c r="E30" s="24">
        <f>+E11</f>
        <v>173</v>
      </c>
      <c r="F30" s="24">
        <f t="shared" si="10"/>
        <v>173</v>
      </c>
      <c r="G30" s="24">
        <f t="shared" si="10"/>
        <v>171</v>
      </c>
      <c r="H30" s="24">
        <f t="shared" si="10"/>
        <v>149</v>
      </c>
      <c r="I30" s="24">
        <f t="shared" si="10"/>
        <v>147</v>
      </c>
      <c r="J30" s="24">
        <f t="shared" si="10"/>
        <v>163</v>
      </c>
      <c r="K30" s="24">
        <f t="shared" si="10"/>
        <v>174</v>
      </c>
      <c r="L30" s="24">
        <f t="shared" si="10"/>
        <v>171</v>
      </c>
      <c r="M30" s="24">
        <f t="shared" si="10"/>
        <v>136</v>
      </c>
      <c r="N30" s="24">
        <f t="shared" si="10"/>
        <v>169</v>
      </c>
      <c r="O30" s="24">
        <f t="shared" si="10"/>
        <v>171</v>
      </c>
      <c r="P30" s="24">
        <f t="shared" si="10"/>
        <v>172</v>
      </c>
      <c r="Q30" s="24">
        <f t="shared" si="10"/>
        <v>174</v>
      </c>
      <c r="R30" s="24">
        <f t="shared" si="10"/>
        <v>148</v>
      </c>
      <c r="S30" s="24">
        <f t="shared" si="10"/>
        <v>167</v>
      </c>
      <c r="T30" s="24">
        <f t="shared" si="10"/>
        <v>166</v>
      </c>
      <c r="U30" s="24">
        <f t="shared" si="10"/>
        <v>164</v>
      </c>
      <c r="V30" s="24">
        <f t="shared" si="10"/>
        <v>146</v>
      </c>
      <c r="W30" s="24">
        <f t="shared" si="10"/>
        <v>143</v>
      </c>
      <c r="X30" s="24">
        <f t="shared" si="10"/>
        <v>143</v>
      </c>
      <c r="Y30" s="24">
        <f t="shared" si="10"/>
        <v>143</v>
      </c>
      <c r="Z30" s="24">
        <f t="shared" si="10"/>
        <v>144</v>
      </c>
      <c r="AA30" s="24">
        <f t="shared" si="10"/>
        <v>148</v>
      </c>
      <c r="AB30" s="24">
        <f t="shared" si="10"/>
        <v>144</v>
      </c>
      <c r="AC30" s="24">
        <f t="shared" si="10"/>
        <v>173</v>
      </c>
      <c r="AD30" s="24">
        <f t="shared" si="10"/>
        <v>171</v>
      </c>
      <c r="AE30" s="24">
        <f t="shared" si="10"/>
        <v>164</v>
      </c>
      <c r="AF30" s="24">
        <f t="shared" si="10"/>
        <v>149</v>
      </c>
      <c r="AG30" s="24">
        <f t="shared" si="10"/>
        <v>154</v>
      </c>
      <c r="AH30" s="24">
        <f t="shared" si="10"/>
        <v>145</v>
      </c>
      <c r="AI30" s="24">
        <f t="shared" si="10"/>
        <v>166</v>
      </c>
      <c r="AJ30" s="24">
        <f t="shared" si="10"/>
        <v>144</v>
      </c>
      <c r="AK30" s="24">
        <f t="shared" si="10"/>
        <v>136</v>
      </c>
      <c r="AL30" s="24">
        <f t="shared" si="10"/>
        <v>146</v>
      </c>
      <c r="AM30" s="24">
        <f t="shared" si="10"/>
        <v>132</v>
      </c>
      <c r="AN30" s="24">
        <f t="shared" si="10"/>
        <v>145</v>
      </c>
      <c r="AO30" s="24">
        <f t="shared" si="10"/>
        <v>140</v>
      </c>
      <c r="AP30" s="24">
        <f t="shared" si="10"/>
        <v>134</v>
      </c>
      <c r="AQ30" s="24">
        <f t="shared" si="10"/>
        <v>170</v>
      </c>
      <c r="AR30" s="24">
        <f t="shared" si="10"/>
        <v>171</v>
      </c>
      <c r="AS30" s="24">
        <f t="shared" si="10"/>
        <v>143</v>
      </c>
      <c r="AT30" s="24">
        <f t="shared" si="10"/>
        <v>171</v>
      </c>
      <c r="AU30" s="24">
        <f t="shared" si="10"/>
        <v>170</v>
      </c>
      <c r="AV30" s="24">
        <f t="shared" si="10"/>
        <v>170</v>
      </c>
      <c r="AW30" s="24">
        <f t="shared" si="10"/>
        <v>138</v>
      </c>
      <c r="AX30" s="24">
        <f t="shared" si="10"/>
        <v>142</v>
      </c>
      <c r="AY30" s="24">
        <f t="shared" si="10"/>
        <v>133</v>
      </c>
      <c r="AZ30" s="24">
        <f t="shared" si="10"/>
        <v>142</v>
      </c>
      <c r="BA30" s="24">
        <f t="shared" si="10"/>
        <v>141</v>
      </c>
      <c r="BB30" s="24">
        <f t="shared" si="10"/>
        <v>167</v>
      </c>
      <c r="BC30" s="24">
        <f t="shared" si="10"/>
        <v>165</v>
      </c>
      <c r="BD30" s="24">
        <f t="shared" si="10"/>
        <v>170</v>
      </c>
      <c r="BE30" s="24">
        <f t="shared" si="10"/>
        <v>170</v>
      </c>
      <c r="BF30" s="24">
        <f t="shared" si="10"/>
        <v>170</v>
      </c>
      <c r="BG30" s="24">
        <f t="shared" si="10"/>
        <v>166</v>
      </c>
      <c r="BH30" s="24">
        <f t="shared" si="10"/>
        <v>171</v>
      </c>
      <c r="BI30" s="24">
        <f t="shared" si="10"/>
        <v>144</v>
      </c>
      <c r="BJ30" s="24">
        <f t="shared" si="10"/>
        <v>143</v>
      </c>
      <c r="BK30" s="24">
        <f t="shared" si="10"/>
        <v>148</v>
      </c>
      <c r="BL30" s="24">
        <f t="shared" si="10"/>
        <v>159</v>
      </c>
      <c r="BM30" s="24">
        <f t="shared" si="10"/>
        <v>163</v>
      </c>
      <c r="BN30" s="24">
        <f t="shared" si="10"/>
        <v>144</v>
      </c>
      <c r="BO30" s="24">
        <f t="shared" si="10"/>
        <v>144</v>
      </c>
      <c r="BP30" s="24">
        <f t="shared" si="10"/>
        <v>160</v>
      </c>
      <c r="BQ30" s="24">
        <f t="shared" si="10"/>
        <v>143</v>
      </c>
      <c r="BR30" s="24">
        <f t="shared" si="11"/>
        <v>133</v>
      </c>
      <c r="BS30" s="24">
        <f t="shared" si="11"/>
        <v>174</v>
      </c>
      <c r="BT30" s="24">
        <f t="shared" si="11"/>
        <v>153</v>
      </c>
      <c r="BU30" s="24">
        <f t="shared" si="11"/>
        <v>141</v>
      </c>
      <c r="BV30" s="24">
        <f t="shared" si="11"/>
        <v>147</v>
      </c>
      <c r="BW30" s="24">
        <f t="shared" si="11"/>
        <v>148</v>
      </c>
      <c r="BX30" s="24">
        <f t="shared" si="11"/>
        <v>145</v>
      </c>
      <c r="BY30" s="24">
        <f t="shared" si="11"/>
        <v>170</v>
      </c>
      <c r="BZ30" s="24">
        <f t="shared" si="11"/>
        <v>144</v>
      </c>
      <c r="CA30" s="24">
        <f t="shared" si="11"/>
        <v>148</v>
      </c>
      <c r="CB30" s="24">
        <f t="shared" si="11"/>
        <v>131</v>
      </c>
      <c r="CC30" s="24">
        <f t="shared" si="11"/>
        <v>147</v>
      </c>
      <c r="CD30" s="24">
        <f t="shared" si="11"/>
        <v>174</v>
      </c>
      <c r="CE30" s="24">
        <f t="shared" si="11"/>
        <v>139</v>
      </c>
      <c r="CF30" s="24">
        <f t="shared" si="11"/>
        <v>135</v>
      </c>
      <c r="CG30" s="24">
        <f t="shared" si="11"/>
        <v>148</v>
      </c>
      <c r="CH30" s="24">
        <f t="shared" si="11"/>
        <v>144</v>
      </c>
      <c r="CI30" s="24">
        <f t="shared" si="11"/>
        <v>142</v>
      </c>
      <c r="CJ30" s="24">
        <f t="shared" si="11"/>
        <v>142</v>
      </c>
      <c r="CK30" s="24">
        <f t="shared" si="11"/>
        <v>135</v>
      </c>
      <c r="CL30" s="24">
        <f t="shared" si="11"/>
        <v>161</v>
      </c>
      <c r="CM30" s="24">
        <f t="shared" si="11"/>
        <v>169</v>
      </c>
      <c r="CN30" s="24">
        <f t="shared" si="11"/>
        <v>158</v>
      </c>
      <c r="CO30" s="24">
        <f t="shared" si="11"/>
        <v>166</v>
      </c>
      <c r="CP30" s="24">
        <f t="shared" si="11"/>
        <v>176</v>
      </c>
      <c r="CQ30" s="24">
        <f t="shared" si="11"/>
        <v>169</v>
      </c>
      <c r="CR30" s="24">
        <f t="shared" si="11"/>
        <v>168</v>
      </c>
      <c r="CS30" s="24">
        <f t="shared" si="11"/>
        <v>145</v>
      </c>
      <c r="CT30" s="24">
        <f t="shared" si="11"/>
        <v>143</v>
      </c>
      <c r="CU30" s="24">
        <f t="shared" si="11"/>
        <v>142</v>
      </c>
      <c r="CV30" s="24">
        <f t="shared" si="11"/>
        <v>146</v>
      </c>
      <c r="CW30" s="24">
        <f t="shared" si="11"/>
        <v>138</v>
      </c>
      <c r="CX30" s="24">
        <f t="shared" si="11"/>
        <v>132</v>
      </c>
      <c r="CY30" s="24">
        <f t="shared" si="11"/>
        <v>143</v>
      </c>
      <c r="CZ30" s="24">
        <f t="shared" si="11"/>
        <v>143</v>
      </c>
      <c r="DA30" s="24">
        <f t="shared" si="11"/>
        <v>140</v>
      </c>
      <c r="DB30" s="24">
        <f t="shared" si="11"/>
        <v>147</v>
      </c>
      <c r="DC30" s="24">
        <f t="shared" si="11"/>
        <v>147</v>
      </c>
      <c r="DD30" s="24">
        <f t="shared" si="11"/>
        <v>163</v>
      </c>
      <c r="DE30" s="24">
        <f t="shared" si="11"/>
        <v>160</v>
      </c>
      <c r="DF30" s="24">
        <f t="shared" si="11"/>
        <v>145</v>
      </c>
      <c r="DG30" s="24">
        <f t="shared" si="11"/>
        <v>146</v>
      </c>
      <c r="DH30" s="24">
        <f t="shared" si="11"/>
        <v>174</v>
      </c>
      <c r="DI30" s="24">
        <f t="shared" si="11"/>
        <v>141</v>
      </c>
      <c r="DJ30" s="24">
        <f t="shared" si="11"/>
        <v>170</v>
      </c>
      <c r="DK30" s="24">
        <f t="shared" si="11"/>
        <v>162</v>
      </c>
      <c r="DL30" s="24">
        <f t="shared" si="11"/>
        <v>146</v>
      </c>
      <c r="DM30" s="24">
        <f t="shared" si="11"/>
        <v>144</v>
      </c>
      <c r="DN30" s="24">
        <f t="shared" si="11"/>
        <v>164</v>
      </c>
      <c r="DO30" s="24">
        <f t="shared" si="11"/>
        <v>141</v>
      </c>
      <c r="DP30" s="24">
        <f t="shared" si="11"/>
        <v>162</v>
      </c>
      <c r="DQ30" s="24">
        <f t="shared" si="11"/>
        <v>172</v>
      </c>
      <c r="DR30" s="24">
        <f t="shared" si="11"/>
        <v>143</v>
      </c>
      <c r="DS30" s="24">
        <f t="shared" si="11"/>
        <v>0</v>
      </c>
      <c r="DT30" s="24">
        <f t="shared" si="11"/>
        <v>142</v>
      </c>
      <c r="DU30" s="24">
        <f t="shared" si="11"/>
        <v>148</v>
      </c>
      <c r="DV30" s="24">
        <f t="shared" si="11"/>
        <v>135</v>
      </c>
      <c r="DW30" s="24">
        <f t="shared" si="11"/>
        <v>159</v>
      </c>
      <c r="DX30" s="24">
        <f t="shared" si="11"/>
        <v>141</v>
      </c>
      <c r="DY30" s="24">
        <f t="shared" si="11"/>
        <v>138</v>
      </c>
      <c r="DZ30" s="24">
        <f t="shared" si="11"/>
        <v>166</v>
      </c>
      <c r="EA30" s="24">
        <f t="shared" si="11"/>
        <v>164</v>
      </c>
      <c r="EB30" s="24">
        <f t="shared" si="11"/>
        <v>169</v>
      </c>
      <c r="EC30" s="24">
        <f t="shared" si="11"/>
        <v>142</v>
      </c>
      <c r="ED30" s="24">
        <f t="shared" si="12"/>
        <v>149</v>
      </c>
      <c r="EE30" s="24">
        <f t="shared" si="12"/>
        <v>147</v>
      </c>
      <c r="EF30" s="24">
        <f t="shared" si="12"/>
        <v>172</v>
      </c>
      <c r="EG30" s="24">
        <f t="shared" si="12"/>
        <v>141</v>
      </c>
      <c r="EH30" s="24">
        <f t="shared" si="12"/>
        <v>146</v>
      </c>
      <c r="EI30" s="24">
        <f t="shared" si="12"/>
        <v>142</v>
      </c>
      <c r="EJ30" s="24">
        <f t="shared" si="12"/>
        <v>156</v>
      </c>
      <c r="EK30" s="24">
        <f t="shared" si="12"/>
        <v>140</v>
      </c>
      <c r="EL30" s="24">
        <f t="shared" si="12"/>
        <v>148</v>
      </c>
      <c r="EM30" s="24">
        <f t="shared" si="12"/>
        <v>145</v>
      </c>
      <c r="EN30" s="24">
        <f t="shared" si="12"/>
        <v>148</v>
      </c>
      <c r="EO30" s="24">
        <f t="shared" si="12"/>
        <v>140</v>
      </c>
      <c r="EP30" s="24">
        <f t="shared" si="12"/>
        <v>146</v>
      </c>
      <c r="EQ30" s="24">
        <f t="shared" si="12"/>
        <v>147</v>
      </c>
      <c r="ER30" s="24">
        <f t="shared" si="12"/>
        <v>143</v>
      </c>
      <c r="ES30" s="24">
        <f t="shared" si="12"/>
        <v>169</v>
      </c>
      <c r="ET30" s="24">
        <f t="shared" si="12"/>
        <v>148</v>
      </c>
      <c r="EU30" s="24">
        <f t="shared" si="12"/>
        <v>128</v>
      </c>
      <c r="EV30" s="24">
        <f t="shared" si="12"/>
        <v>119</v>
      </c>
      <c r="EW30" s="24">
        <f t="shared" si="12"/>
        <v>145</v>
      </c>
      <c r="EX30" s="24">
        <f t="shared" si="12"/>
        <v>0</v>
      </c>
      <c r="EY30" s="24">
        <f t="shared" si="12"/>
        <v>171</v>
      </c>
      <c r="EZ30" s="24">
        <f t="shared" si="12"/>
        <v>149</v>
      </c>
      <c r="FA30" s="24">
        <f t="shared" si="12"/>
        <v>163</v>
      </c>
      <c r="FB30" s="24">
        <f t="shared" si="12"/>
        <v>150</v>
      </c>
      <c r="FC30" s="24">
        <f t="shared" si="12"/>
        <v>172</v>
      </c>
      <c r="FD30" s="24">
        <f t="shared" si="12"/>
        <v>123</v>
      </c>
      <c r="FE30" s="24">
        <f t="shared" si="12"/>
        <v>163</v>
      </c>
      <c r="FF30" s="24">
        <f t="shared" si="12"/>
        <v>147</v>
      </c>
      <c r="FG30" s="24">
        <f t="shared" si="12"/>
        <v>145</v>
      </c>
      <c r="FH30" s="24">
        <f t="shared" si="12"/>
        <v>145</v>
      </c>
      <c r="FI30" s="24">
        <f t="shared" si="12"/>
        <v>144</v>
      </c>
      <c r="FJ30" s="24">
        <f t="shared" si="12"/>
        <v>144</v>
      </c>
      <c r="FK30" s="24">
        <f t="shared" si="12"/>
        <v>160</v>
      </c>
      <c r="FL30" s="24">
        <f t="shared" si="12"/>
        <v>158</v>
      </c>
      <c r="FM30" s="24">
        <f t="shared" si="12"/>
        <v>171</v>
      </c>
      <c r="FN30" s="24">
        <f t="shared" si="12"/>
        <v>171</v>
      </c>
      <c r="FO30" s="24">
        <f t="shared" si="12"/>
        <v>167</v>
      </c>
      <c r="FP30" s="24">
        <f t="shared" si="12"/>
        <v>169</v>
      </c>
      <c r="FQ30" s="24">
        <f t="shared" si="12"/>
        <v>165</v>
      </c>
      <c r="FR30" s="24">
        <f t="shared" si="12"/>
        <v>175</v>
      </c>
      <c r="FS30" s="24">
        <f t="shared" si="12"/>
        <v>172</v>
      </c>
      <c r="FT30" s="24">
        <f t="shared" si="12"/>
        <v>146</v>
      </c>
      <c r="FU30" s="24">
        <f t="shared" si="12"/>
        <v>142</v>
      </c>
      <c r="FV30" s="24">
        <f t="shared" si="12"/>
        <v>141</v>
      </c>
      <c r="FW30" s="24">
        <f t="shared" si="12"/>
        <v>159</v>
      </c>
      <c r="FX30" s="24">
        <f t="shared" si="12"/>
        <v>163</v>
      </c>
      <c r="FY30" s="24">
        <f t="shared" si="12"/>
        <v>162</v>
      </c>
      <c r="FZ30" s="24">
        <f t="shared" si="12"/>
        <v>141</v>
      </c>
      <c r="GA30" s="24">
        <f t="shared" si="12"/>
        <v>167</v>
      </c>
      <c r="GB30" s="24">
        <f>+GB11</f>
        <v>0</v>
      </c>
      <c r="GC30" s="24">
        <f t="shared" si="13"/>
        <v>0</v>
      </c>
      <c r="GD30" s="24">
        <f t="shared" si="13"/>
        <v>0</v>
      </c>
      <c r="GE30" s="24">
        <f t="shared" si="14"/>
        <v>0</v>
      </c>
      <c r="GF30" s="24">
        <f t="shared" si="14"/>
        <v>0</v>
      </c>
      <c r="GG30" s="24">
        <f t="shared" si="14"/>
        <v>0</v>
      </c>
      <c r="GH30" s="19">
        <f t="shared" si="6"/>
        <v>27090</v>
      </c>
      <c r="GI30" s="23"/>
      <c r="GJ30" s="116" t="s">
        <v>695</v>
      </c>
      <c r="GK30" s="117">
        <v>241261</v>
      </c>
      <c r="GL30" s="88" t="s">
        <v>549</v>
      </c>
      <c r="GM30" s="80"/>
      <c r="GN30" s="118"/>
      <c r="GO30" s="80"/>
    </row>
    <row r="31" spans="1:197" ht="12.75" customHeight="1">
      <c r="A31" s="43">
        <v>7</v>
      </c>
      <c r="B31" s="44" t="s">
        <v>544</v>
      </c>
      <c r="C31" s="16">
        <v>7</v>
      </c>
      <c r="E31" s="24">
        <f>ROUND(E29*E30,2)</f>
        <v>274897</v>
      </c>
      <c r="F31" s="24">
        <f t="shared" ref="F31:BQ31" si="15">ROUND(F29*F30,2)</f>
        <v>1095038.1000000001</v>
      </c>
      <c r="G31" s="24">
        <f t="shared" si="15"/>
        <v>151164</v>
      </c>
      <c r="H31" s="24">
        <f t="shared" si="15"/>
        <v>961199</v>
      </c>
      <c r="I31" s="24">
        <f t="shared" si="15"/>
        <v>209916</v>
      </c>
      <c r="J31" s="24">
        <f t="shared" si="15"/>
        <v>91654.9</v>
      </c>
      <c r="K31" s="24">
        <f t="shared" si="15"/>
        <v>231750.6</v>
      </c>
      <c r="L31" s="24">
        <f t="shared" si="15"/>
        <v>111663</v>
      </c>
      <c r="M31" s="24">
        <f t="shared" si="15"/>
        <v>20876</v>
      </c>
      <c r="N31" s="24">
        <f t="shared" si="15"/>
        <v>67650.7</v>
      </c>
      <c r="O31" s="24">
        <f t="shared" si="15"/>
        <v>54600.3</v>
      </c>
      <c r="P31" s="24">
        <f t="shared" si="15"/>
        <v>1622648</v>
      </c>
      <c r="Q31" s="24">
        <f t="shared" si="15"/>
        <v>586206</v>
      </c>
      <c r="R31" s="24">
        <f t="shared" si="15"/>
        <v>56787.6</v>
      </c>
      <c r="S31" s="24">
        <f t="shared" si="15"/>
        <v>982778.3</v>
      </c>
      <c r="T31" s="24">
        <f t="shared" si="15"/>
        <v>99367.6</v>
      </c>
      <c r="U31" s="24">
        <f t="shared" si="15"/>
        <v>170150</v>
      </c>
      <c r="V31" s="24">
        <f t="shared" si="15"/>
        <v>78256</v>
      </c>
      <c r="W31" s="24">
        <f t="shared" si="15"/>
        <v>19162</v>
      </c>
      <c r="X31" s="24">
        <f t="shared" si="15"/>
        <v>57200</v>
      </c>
      <c r="Y31" s="24">
        <f t="shared" si="15"/>
        <v>14729</v>
      </c>
      <c r="Z31" s="24">
        <f t="shared" si="15"/>
        <v>24883.200000000001</v>
      </c>
      <c r="AA31" s="24">
        <f t="shared" si="15"/>
        <v>57009.599999999999</v>
      </c>
      <c r="AB31" s="24">
        <f t="shared" si="15"/>
        <v>42768</v>
      </c>
      <c r="AC31" s="24">
        <f t="shared" si="15"/>
        <v>1830686</v>
      </c>
      <c r="AD31" s="24">
        <f t="shared" si="15"/>
        <v>1695807</v>
      </c>
      <c r="AE31" s="24">
        <f t="shared" si="15"/>
        <v>65928</v>
      </c>
      <c r="AF31" s="24">
        <f t="shared" si="15"/>
        <v>46488</v>
      </c>
      <c r="AG31" s="24">
        <f t="shared" si="15"/>
        <v>73150</v>
      </c>
      <c r="AH31" s="24">
        <f t="shared" si="15"/>
        <v>29435</v>
      </c>
      <c r="AI31" s="24">
        <f t="shared" si="15"/>
        <v>178948</v>
      </c>
      <c r="AJ31" s="24">
        <f t="shared" si="15"/>
        <v>75312</v>
      </c>
      <c r="AK31" s="24">
        <f t="shared" si="15"/>
        <v>37563.199999999997</v>
      </c>
      <c r="AL31" s="24">
        <f t="shared" si="15"/>
        <v>14162</v>
      </c>
      <c r="AM31" s="24">
        <f t="shared" si="15"/>
        <v>28248</v>
      </c>
      <c r="AN31" s="24">
        <f t="shared" si="15"/>
        <v>24215</v>
      </c>
      <c r="AO31" s="24">
        <f t="shared" si="15"/>
        <v>50344</v>
      </c>
      <c r="AP31" s="24">
        <f t="shared" si="15"/>
        <v>36716</v>
      </c>
      <c r="AQ31" s="24">
        <f t="shared" si="15"/>
        <v>309400</v>
      </c>
      <c r="AR31" s="24">
        <f t="shared" si="15"/>
        <v>2215407.6</v>
      </c>
      <c r="AS31" s="24">
        <f t="shared" si="15"/>
        <v>64621.7</v>
      </c>
      <c r="AT31" s="24">
        <f t="shared" si="15"/>
        <v>2587623.2999999998</v>
      </c>
      <c r="AU31" s="24">
        <f t="shared" si="15"/>
        <v>350149</v>
      </c>
      <c r="AV31" s="24">
        <f t="shared" si="15"/>
        <v>277117</v>
      </c>
      <c r="AW31" s="24">
        <f t="shared" si="15"/>
        <v>136592.4</v>
      </c>
      <c r="AX31" s="24">
        <f t="shared" si="15"/>
        <v>72846</v>
      </c>
      <c r="AY31" s="24">
        <f t="shared" si="15"/>
        <v>21546</v>
      </c>
      <c r="AZ31" s="24">
        <f t="shared" si="15"/>
        <v>20306</v>
      </c>
      <c r="BA31" s="24">
        <f t="shared" si="15"/>
        <v>100744.5</v>
      </c>
      <c r="BB31" s="24">
        <f t="shared" si="15"/>
        <v>330810.3</v>
      </c>
      <c r="BC31" s="24">
        <f t="shared" si="15"/>
        <v>526845</v>
      </c>
      <c r="BD31" s="24">
        <f t="shared" si="15"/>
        <v>536010</v>
      </c>
      <c r="BE31" s="24">
        <f t="shared" si="15"/>
        <v>1044701</v>
      </c>
      <c r="BF31" s="24">
        <f t="shared" si="15"/>
        <v>54638</v>
      </c>
      <c r="BG31" s="24">
        <f t="shared" si="15"/>
        <v>92462</v>
      </c>
      <c r="BH31" s="24">
        <f t="shared" si="15"/>
        <v>1386126</v>
      </c>
      <c r="BI31" s="24">
        <f t="shared" si="15"/>
        <v>283406.40000000002</v>
      </c>
      <c r="BJ31" s="24">
        <f t="shared" si="15"/>
        <v>82225</v>
      </c>
      <c r="BK31" s="24">
        <f t="shared" si="15"/>
        <v>140970</v>
      </c>
      <c r="BL31" s="24">
        <f t="shared" si="15"/>
        <v>460002.9</v>
      </c>
      <c r="BM31" s="24">
        <f t="shared" si="15"/>
        <v>767061.7</v>
      </c>
      <c r="BN31" s="24">
        <f t="shared" si="15"/>
        <v>52848</v>
      </c>
      <c r="BO31" s="24">
        <f t="shared" si="15"/>
        <v>149486.39999999999</v>
      </c>
      <c r="BP31" s="24">
        <f t="shared" si="15"/>
        <v>128960</v>
      </c>
      <c r="BQ31" s="24">
        <f t="shared" si="15"/>
        <v>168797.2</v>
      </c>
      <c r="BR31" s="24">
        <f t="shared" ref="BR31:EC31" si="16">ROUND(BR29*BR30,2)</f>
        <v>29472.799999999999</v>
      </c>
      <c r="BS31" s="24">
        <f t="shared" si="16"/>
        <v>295991.40000000002</v>
      </c>
      <c r="BT31" s="24">
        <f t="shared" si="16"/>
        <v>254592</v>
      </c>
      <c r="BU31" s="24">
        <f t="shared" si="16"/>
        <v>49420.5</v>
      </c>
      <c r="BV31" s="24">
        <f t="shared" si="16"/>
        <v>52038</v>
      </c>
      <c r="BW31" s="24">
        <f t="shared" si="16"/>
        <v>28978.400000000001</v>
      </c>
      <c r="BX31" s="24">
        <f t="shared" si="16"/>
        <v>224170</v>
      </c>
      <c r="BY31" s="24">
        <f t="shared" si="16"/>
        <v>117878</v>
      </c>
      <c r="BZ31" s="24">
        <f t="shared" si="16"/>
        <v>8280</v>
      </c>
      <c r="CA31" s="24">
        <f t="shared" si="16"/>
        <v>60324.800000000003</v>
      </c>
      <c r="CB31" s="24">
        <f t="shared" si="16"/>
        <v>3537</v>
      </c>
      <c r="CC31" s="24">
        <f t="shared" si="16"/>
        <v>47069.4</v>
      </c>
      <c r="CD31" s="24">
        <f t="shared" si="16"/>
        <v>3408312</v>
      </c>
      <c r="CE31" s="24">
        <f t="shared" si="16"/>
        <v>60326</v>
      </c>
      <c r="CF31" s="24">
        <f t="shared" si="16"/>
        <v>20385</v>
      </c>
      <c r="CG31" s="24">
        <f t="shared" si="16"/>
        <v>54020</v>
      </c>
      <c r="CH31" s="24">
        <f t="shared" si="16"/>
        <v>92016</v>
      </c>
      <c r="CI31" s="24">
        <f t="shared" si="16"/>
        <v>26696</v>
      </c>
      <c r="CJ31" s="24">
        <f t="shared" si="16"/>
        <v>30956</v>
      </c>
      <c r="CK31" s="24">
        <f t="shared" si="16"/>
        <v>71010</v>
      </c>
      <c r="CL31" s="24">
        <f t="shared" si="16"/>
        <v>47752.6</v>
      </c>
      <c r="CM31" s="24">
        <f t="shared" si="16"/>
        <v>352027</v>
      </c>
      <c r="CN31" s="24">
        <f t="shared" si="16"/>
        <v>69520</v>
      </c>
      <c r="CO31" s="24">
        <f t="shared" si="16"/>
        <v>93225.600000000006</v>
      </c>
      <c r="CP31" s="24">
        <f t="shared" si="16"/>
        <v>1649577.6</v>
      </c>
      <c r="CQ31" s="24">
        <f t="shared" si="16"/>
        <v>872040</v>
      </c>
      <c r="CR31" s="24">
        <f t="shared" si="16"/>
        <v>70728</v>
      </c>
      <c r="CS31" s="24">
        <f t="shared" si="16"/>
        <v>52635</v>
      </c>
      <c r="CT31" s="24">
        <f t="shared" si="16"/>
        <v>43986.8</v>
      </c>
      <c r="CU31" s="24">
        <f t="shared" si="16"/>
        <v>29678</v>
      </c>
      <c r="CV31" s="24">
        <f t="shared" si="16"/>
        <v>18542</v>
      </c>
      <c r="CW31" s="24">
        <f t="shared" si="16"/>
        <v>20258.400000000001</v>
      </c>
      <c r="CX31" s="24">
        <f t="shared" si="16"/>
        <v>51097.2</v>
      </c>
      <c r="CY31" s="24">
        <f t="shared" si="16"/>
        <v>87802</v>
      </c>
      <c r="CZ31" s="24">
        <f t="shared" si="16"/>
        <v>259116</v>
      </c>
      <c r="DA31" s="24">
        <f t="shared" si="16"/>
        <v>49140</v>
      </c>
      <c r="DB31" s="24">
        <f t="shared" si="16"/>
        <v>109323.9</v>
      </c>
      <c r="DC31" s="24">
        <f t="shared" si="16"/>
        <v>39543</v>
      </c>
      <c r="DD31" s="24">
        <f t="shared" si="16"/>
        <v>49063</v>
      </c>
      <c r="DE31" s="24">
        <f t="shared" si="16"/>
        <v>69760</v>
      </c>
      <c r="DF31" s="24">
        <f t="shared" si="16"/>
        <v>7047</v>
      </c>
      <c r="DG31" s="24">
        <f t="shared" si="16"/>
        <v>16790</v>
      </c>
      <c r="DH31" s="24">
        <f t="shared" si="16"/>
        <v>1678056</v>
      </c>
      <c r="DI31" s="24">
        <f t="shared" si="16"/>
        <v>21347.4</v>
      </c>
      <c r="DJ31" s="24">
        <f t="shared" si="16"/>
        <v>148801</v>
      </c>
      <c r="DK31" s="24">
        <f t="shared" si="16"/>
        <v>306099</v>
      </c>
      <c r="DL31" s="24">
        <f t="shared" si="16"/>
        <v>68065.2</v>
      </c>
      <c r="DM31" s="24">
        <f t="shared" si="16"/>
        <v>36144</v>
      </c>
      <c r="DN31" s="24">
        <f t="shared" si="16"/>
        <v>395076</v>
      </c>
      <c r="DO31" s="24">
        <f t="shared" si="16"/>
        <v>55046.400000000001</v>
      </c>
      <c r="DP31" s="24">
        <f t="shared" si="16"/>
        <v>114696</v>
      </c>
      <c r="DQ31" s="24">
        <f t="shared" si="16"/>
        <v>142450.4</v>
      </c>
      <c r="DR31" s="24">
        <f t="shared" si="16"/>
        <v>17446</v>
      </c>
      <c r="DS31" s="24">
        <f t="shared" si="16"/>
        <v>0</v>
      </c>
      <c r="DT31" s="24">
        <f t="shared" si="16"/>
        <v>61784.2</v>
      </c>
      <c r="DU31" s="24">
        <f t="shared" si="16"/>
        <v>31080</v>
      </c>
      <c r="DV31" s="24">
        <f t="shared" si="16"/>
        <v>7290</v>
      </c>
      <c r="DW31" s="24">
        <f t="shared" si="16"/>
        <v>44074.8</v>
      </c>
      <c r="DX31" s="24">
        <f t="shared" si="16"/>
        <v>17202</v>
      </c>
      <c r="DY31" s="24">
        <f t="shared" si="16"/>
        <v>18105.599999999999</v>
      </c>
      <c r="DZ31" s="24">
        <f t="shared" si="16"/>
        <v>8300</v>
      </c>
      <c r="EA31" s="24">
        <f t="shared" si="16"/>
        <v>62320</v>
      </c>
      <c r="EB31" s="24">
        <f t="shared" si="16"/>
        <v>134878.9</v>
      </c>
      <c r="EC31" s="24">
        <f t="shared" si="16"/>
        <v>52398</v>
      </c>
      <c r="ED31" s="24">
        <f t="shared" ref="ED31:GG31" si="17">ROUND(ED29*ED30,2)</f>
        <v>65515.3</v>
      </c>
      <c r="EE31" s="24">
        <f t="shared" si="17"/>
        <v>63504</v>
      </c>
      <c r="EF31" s="24">
        <f t="shared" si="17"/>
        <v>345221.2</v>
      </c>
      <c r="EG31" s="24">
        <f t="shared" si="17"/>
        <v>19176</v>
      </c>
      <c r="EH31" s="24">
        <f t="shared" si="17"/>
        <v>61203.199999999997</v>
      </c>
      <c r="EI31" s="24">
        <f t="shared" si="17"/>
        <v>46008</v>
      </c>
      <c r="EJ31" s="24">
        <f t="shared" si="17"/>
        <v>13416</v>
      </c>
      <c r="EK31" s="24">
        <f t="shared" si="17"/>
        <v>313558</v>
      </c>
      <c r="EL31" s="24">
        <f t="shared" si="17"/>
        <v>884566.4</v>
      </c>
      <c r="EM31" s="24">
        <f t="shared" si="17"/>
        <v>75835</v>
      </c>
      <c r="EN31" s="24">
        <f t="shared" si="17"/>
        <v>55603.6</v>
      </c>
      <c r="EO31" s="24">
        <f t="shared" si="17"/>
        <v>33460</v>
      </c>
      <c r="EP31" s="24">
        <f t="shared" si="17"/>
        <v>32850</v>
      </c>
      <c r="EQ31" s="24">
        <f t="shared" si="17"/>
        <v>22050</v>
      </c>
      <c r="ER31" s="24">
        <f t="shared" si="17"/>
        <v>30659.200000000001</v>
      </c>
      <c r="ES31" s="24">
        <f t="shared" si="17"/>
        <v>128693.5</v>
      </c>
      <c r="ET31" s="24">
        <f t="shared" si="17"/>
        <v>49580</v>
      </c>
      <c r="EU31" s="24">
        <f t="shared" si="17"/>
        <v>32384</v>
      </c>
      <c r="EV31" s="24">
        <f t="shared" si="17"/>
        <v>40210.1</v>
      </c>
      <c r="EW31" s="24">
        <f t="shared" si="17"/>
        <v>22765</v>
      </c>
      <c r="EX31" s="24">
        <f t="shared" si="17"/>
        <v>0</v>
      </c>
      <c r="EY31" s="24">
        <f t="shared" si="17"/>
        <v>23546.7</v>
      </c>
      <c r="EZ31" s="24">
        <f t="shared" si="17"/>
        <v>21605</v>
      </c>
      <c r="FA31" s="24">
        <f t="shared" si="17"/>
        <v>13040</v>
      </c>
      <c r="FB31" s="24">
        <f t="shared" si="17"/>
        <v>21900</v>
      </c>
      <c r="FC31" s="24">
        <f t="shared" si="17"/>
        <v>135536</v>
      </c>
      <c r="FD31" s="24">
        <f t="shared" si="17"/>
        <v>45756</v>
      </c>
      <c r="FE31" s="24">
        <f t="shared" si="17"/>
        <v>230156</v>
      </c>
      <c r="FF31" s="24">
        <f t="shared" si="17"/>
        <v>89067.3</v>
      </c>
      <c r="FG31" s="24">
        <f t="shared" si="17"/>
        <v>75835</v>
      </c>
      <c r="FH31" s="24">
        <f t="shared" si="17"/>
        <v>21460</v>
      </c>
      <c r="FI31" s="24">
        <f t="shared" si="17"/>
        <v>35136</v>
      </c>
      <c r="FJ31" s="24">
        <f t="shared" si="17"/>
        <v>69984</v>
      </c>
      <c r="FK31" s="24">
        <f t="shared" si="17"/>
        <v>150992</v>
      </c>
      <c r="FL31" s="24">
        <f t="shared" si="17"/>
        <v>135406</v>
      </c>
      <c r="FM31" s="24">
        <f t="shared" si="17"/>
        <v>246411</v>
      </c>
      <c r="FN31" s="24">
        <f t="shared" si="17"/>
        <v>359715.6</v>
      </c>
      <c r="FO31" s="24">
        <f t="shared" si="17"/>
        <v>183199</v>
      </c>
      <c r="FP31" s="24">
        <f t="shared" si="17"/>
        <v>493142</v>
      </c>
      <c r="FQ31" s="24">
        <f t="shared" si="17"/>
        <v>103554</v>
      </c>
      <c r="FR31" s="24">
        <f t="shared" si="17"/>
        <v>210805</v>
      </c>
      <c r="FS31" s="24">
        <f t="shared" si="17"/>
        <v>184968.8</v>
      </c>
      <c r="FT31" s="24">
        <f t="shared" si="17"/>
        <v>71934.2</v>
      </c>
      <c r="FU31" s="24">
        <f t="shared" si="17"/>
        <v>33512</v>
      </c>
      <c r="FV31" s="24">
        <f t="shared" si="17"/>
        <v>49293.599999999999</v>
      </c>
      <c r="FW31" s="24">
        <f t="shared" si="17"/>
        <v>138489</v>
      </c>
      <c r="FX31" s="24">
        <f t="shared" si="17"/>
        <v>156969</v>
      </c>
      <c r="FY31" s="24">
        <f t="shared" si="17"/>
        <v>88290</v>
      </c>
      <c r="FZ31" s="24">
        <f t="shared" si="17"/>
        <v>28482</v>
      </c>
      <c r="GA31" s="24">
        <f t="shared" si="17"/>
        <v>305660.09999999998</v>
      </c>
      <c r="GB31" s="24">
        <f t="shared" si="17"/>
        <v>0</v>
      </c>
      <c r="GC31" s="24">
        <f t="shared" si="17"/>
        <v>0</v>
      </c>
      <c r="GD31" s="24">
        <f t="shared" si="17"/>
        <v>0</v>
      </c>
      <c r="GE31" s="24">
        <f t="shared" si="17"/>
        <v>0</v>
      </c>
      <c r="GF31" s="24">
        <f t="shared" si="17"/>
        <v>0</v>
      </c>
      <c r="GG31" s="24">
        <f t="shared" si="17"/>
        <v>0</v>
      </c>
      <c r="GH31" s="19">
        <f t="shared" si="6"/>
        <v>42105951.600000001</v>
      </c>
      <c r="GI31" s="23"/>
      <c r="GJ31" s="77" t="s">
        <v>655</v>
      </c>
      <c r="GK31" s="117">
        <v>1000000</v>
      </c>
      <c r="GL31" s="77"/>
      <c r="GM31" s="77"/>
      <c r="GN31" s="77"/>
      <c r="GO31" s="80"/>
    </row>
    <row r="32" spans="1:197" ht="12.75" customHeight="1">
      <c r="A32" s="43">
        <v>8</v>
      </c>
      <c r="B32" s="44" t="s">
        <v>547</v>
      </c>
      <c r="C32" s="16">
        <v>8</v>
      </c>
      <c r="E32" s="24">
        <f>+E28+E31</f>
        <v>274897</v>
      </c>
      <c r="F32" s="24">
        <f t="shared" ref="F32:BQ32" si="18">+F28+F31</f>
        <v>1095038.1000000001</v>
      </c>
      <c r="G32" s="24">
        <f t="shared" si="18"/>
        <v>151164</v>
      </c>
      <c r="H32" s="24">
        <f t="shared" si="18"/>
        <v>961199</v>
      </c>
      <c r="I32" s="24">
        <f t="shared" si="18"/>
        <v>209916</v>
      </c>
      <c r="J32" s="24">
        <f t="shared" si="18"/>
        <v>91654.9</v>
      </c>
      <c r="K32" s="24">
        <f t="shared" si="18"/>
        <v>231750.6</v>
      </c>
      <c r="L32" s="24">
        <f t="shared" si="18"/>
        <v>111663</v>
      </c>
      <c r="M32" s="24">
        <f t="shared" si="18"/>
        <v>20876</v>
      </c>
      <c r="N32" s="24">
        <f t="shared" si="18"/>
        <v>67650.7</v>
      </c>
      <c r="O32" s="24">
        <f t="shared" si="18"/>
        <v>54600.3</v>
      </c>
      <c r="P32" s="24">
        <f t="shared" si="18"/>
        <v>1622648</v>
      </c>
      <c r="Q32" s="24">
        <f t="shared" si="18"/>
        <v>586206</v>
      </c>
      <c r="R32" s="24">
        <f t="shared" si="18"/>
        <v>56787.6</v>
      </c>
      <c r="S32" s="24">
        <f t="shared" si="18"/>
        <v>982778.3</v>
      </c>
      <c r="T32" s="24">
        <f t="shared" si="18"/>
        <v>99367.6</v>
      </c>
      <c r="U32" s="24">
        <f t="shared" si="18"/>
        <v>170150</v>
      </c>
      <c r="V32" s="24">
        <f t="shared" si="18"/>
        <v>78256</v>
      </c>
      <c r="W32" s="24">
        <f t="shared" si="18"/>
        <v>19162</v>
      </c>
      <c r="X32" s="24">
        <f t="shared" si="18"/>
        <v>57200</v>
      </c>
      <c r="Y32" s="24">
        <f t="shared" si="18"/>
        <v>14729</v>
      </c>
      <c r="Z32" s="24">
        <f t="shared" si="18"/>
        <v>24883.200000000001</v>
      </c>
      <c r="AA32" s="24">
        <f t="shared" si="18"/>
        <v>57009.599999999999</v>
      </c>
      <c r="AB32" s="24">
        <f t="shared" si="18"/>
        <v>42768</v>
      </c>
      <c r="AC32" s="24">
        <f t="shared" si="18"/>
        <v>1830686</v>
      </c>
      <c r="AD32" s="24">
        <f t="shared" si="18"/>
        <v>1695807</v>
      </c>
      <c r="AE32" s="24">
        <f t="shared" si="18"/>
        <v>65928</v>
      </c>
      <c r="AF32" s="24">
        <f t="shared" si="18"/>
        <v>46488</v>
      </c>
      <c r="AG32" s="24">
        <f t="shared" si="18"/>
        <v>73150</v>
      </c>
      <c r="AH32" s="24">
        <f t="shared" si="18"/>
        <v>29435</v>
      </c>
      <c r="AI32" s="24">
        <f t="shared" si="18"/>
        <v>178948</v>
      </c>
      <c r="AJ32" s="24">
        <f t="shared" si="18"/>
        <v>75312</v>
      </c>
      <c r="AK32" s="24">
        <f t="shared" si="18"/>
        <v>37563.199999999997</v>
      </c>
      <c r="AL32" s="24">
        <f t="shared" si="18"/>
        <v>14162</v>
      </c>
      <c r="AM32" s="24">
        <f t="shared" si="18"/>
        <v>28248</v>
      </c>
      <c r="AN32" s="24">
        <f t="shared" si="18"/>
        <v>24215</v>
      </c>
      <c r="AO32" s="24">
        <f t="shared" si="18"/>
        <v>50344</v>
      </c>
      <c r="AP32" s="24">
        <f t="shared" si="18"/>
        <v>36716</v>
      </c>
      <c r="AQ32" s="24">
        <f t="shared" si="18"/>
        <v>309400</v>
      </c>
      <c r="AR32" s="24">
        <f t="shared" si="18"/>
        <v>2215407.6</v>
      </c>
      <c r="AS32" s="24">
        <f t="shared" si="18"/>
        <v>64621.7</v>
      </c>
      <c r="AT32" s="24">
        <f t="shared" si="18"/>
        <v>2587623.2999999998</v>
      </c>
      <c r="AU32" s="24">
        <f t="shared" si="18"/>
        <v>350149</v>
      </c>
      <c r="AV32" s="24">
        <f t="shared" si="18"/>
        <v>277117</v>
      </c>
      <c r="AW32" s="24">
        <f t="shared" si="18"/>
        <v>136592.4</v>
      </c>
      <c r="AX32" s="24">
        <f t="shared" si="18"/>
        <v>72846</v>
      </c>
      <c r="AY32" s="24">
        <f t="shared" si="18"/>
        <v>21546</v>
      </c>
      <c r="AZ32" s="24">
        <f t="shared" si="18"/>
        <v>20306</v>
      </c>
      <c r="BA32" s="24">
        <f t="shared" si="18"/>
        <v>100744.5</v>
      </c>
      <c r="BB32" s="24">
        <f t="shared" si="18"/>
        <v>330810.3</v>
      </c>
      <c r="BC32" s="24">
        <f t="shared" si="18"/>
        <v>526845</v>
      </c>
      <c r="BD32" s="24">
        <f t="shared" si="18"/>
        <v>536010</v>
      </c>
      <c r="BE32" s="24">
        <f t="shared" si="18"/>
        <v>1044701</v>
      </c>
      <c r="BF32" s="24">
        <f t="shared" si="18"/>
        <v>54638</v>
      </c>
      <c r="BG32" s="24">
        <f t="shared" si="18"/>
        <v>92462</v>
      </c>
      <c r="BH32" s="24">
        <f t="shared" si="18"/>
        <v>1386126</v>
      </c>
      <c r="BI32" s="24">
        <f t="shared" si="18"/>
        <v>283406.40000000002</v>
      </c>
      <c r="BJ32" s="24">
        <f t="shared" si="18"/>
        <v>82225</v>
      </c>
      <c r="BK32" s="24">
        <f t="shared" si="18"/>
        <v>140970</v>
      </c>
      <c r="BL32" s="24">
        <f t="shared" si="18"/>
        <v>460002.9</v>
      </c>
      <c r="BM32" s="24">
        <f t="shared" si="18"/>
        <v>767061.7</v>
      </c>
      <c r="BN32" s="24">
        <f t="shared" si="18"/>
        <v>52848</v>
      </c>
      <c r="BO32" s="24">
        <f t="shared" si="18"/>
        <v>149486.39999999999</v>
      </c>
      <c r="BP32" s="24">
        <f t="shared" si="18"/>
        <v>128960</v>
      </c>
      <c r="BQ32" s="24">
        <f t="shared" si="18"/>
        <v>168797.2</v>
      </c>
      <c r="BR32" s="24">
        <f t="shared" ref="BR32:EC32" si="19">+BR28+BR31</f>
        <v>29472.799999999999</v>
      </c>
      <c r="BS32" s="24">
        <f t="shared" si="19"/>
        <v>295991.40000000002</v>
      </c>
      <c r="BT32" s="24">
        <f t="shared" si="19"/>
        <v>254592</v>
      </c>
      <c r="BU32" s="24">
        <f t="shared" si="19"/>
        <v>49420.5</v>
      </c>
      <c r="BV32" s="24">
        <f t="shared" si="19"/>
        <v>52038</v>
      </c>
      <c r="BW32" s="24">
        <f t="shared" si="19"/>
        <v>28978.400000000001</v>
      </c>
      <c r="BX32" s="24">
        <f t="shared" si="19"/>
        <v>224170</v>
      </c>
      <c r="BY32" s="24">
        <f t="shared" si="19"/>
        <v>117878</v>
      </c>
      <c r="BZ32" s="24">
        <f t="shared" si="19"/>
        <v>8280</v>
      </c>
      <c r="CA32" s="24">
        <f t="shared" si="19"/>
        <v>60324.800000000003</v>
      </c>
      <c r="CB32" s="24">
        <f t="shared" si="19"/>
        <v>3537</v>
      </c>
      <c r="CC32" s="24">
        <f t="shared" si="19"/>
        <v>47069.4</v>
      </c>
      <c r="CD32" s="24">
        <f t="shared" si="19"/>
        <v>3408312</v>
      </c>
      <c r="CE32" s="24">
        <f t="shared" si="19"/>
        <v>60326</v>
      </c>
      <c r="CF32" s="24">
        <f t="shared" si="19"/>
        <v>20385</v>
      </c>
      <c r="CG32" s="24">
        <f t="shared" si="19"/>
        <v>54020</v>
      </c>
      <c r="CH32" s="24">
        <f t="shared" si="19"/>
        <v>92016</v>
      </c>
      <c r="CI32" s="24">
        <f t="shared" si="19"/>
        <v>26696</v>
      </c>
      <c r="CJ32" s="24">
        <f t="shared" si="19"/>
        <v>30956</v>
      </c>
      <c r="CK32" s="24">
        <f t="shared" si="19"/>
        <v>71010</v>
      </c>
      <c r="CL32" s="24">
        <f t="shared" si="19"/>
        <v>47752.6</v>
      </c>
      <c r="CM32" s="24">
        <f t="shared" si="19"/>
        <v>352027</v>
      </c>
      <c r="CN32" s="24">
        <f t="shared" si="19"/>
        <v>69520</v>
      </c>
      <c r="CO32" s="24">
        <f t="shared" si="19"/>
        <v>93225.600000000006</v>
      </c>
      <c r="CP32" s="24">
        <f t="shared" si="19"/>
        <v>1649577.6</v>
      </c>
      <c r="CQ32" s="24">
        <f t="shared" si="19"/>
        <v>872040</v>
      </c>
      <c r="CR32" s="24">
        <f t="shared" si="19"/>
        <v>70728</v>
      </c>
      <c r="CS32" s="24">
        <f t="shared" si="19"/>
        <v>52635</v>
      </c>
      <c r="CT32" s="24">
        <f t="shared" si="19"/>
        <v>43986.8</v>
      </c>
      <c r="CU32" s="24">
        <f t="shared" si="19"/>
        <v>29678</v>
      </c>
      <c r="CV32" s="24">
        <f t="shared" si="19"/>
        <v>18542</v>
      </c>
      <c r="CW32" s="24">
        <f t="shared" si="19"/>
        <v>20258.400000000001</v>
      </c>
      <c r="CX32" s="24">
        <f t="shared" si="19"/>
        <v>51097.2</v>
      </c>
      <c r="CY32" s="24">
        <f t="shared" si="19"/>
        <v>87802</v>
      </c>
      <c r="CZ32" s="24">
        <f t="shared" si="19"/>
        <v>259116</v>
      </c>
      <c r="DA32" s="24">
        <f t="shared" si="19"/>
        <v>49140</v>
      </c>
      <c r="DB32" s="24">
        <f t="shared" si="19"/>
        <v>109323.9</v>
      </c>
      <c r="DC32" s="24">
        <f t="shared" si="19"/>
        <v>39543</v>
      </c>
      <c r="DD32" s="24">
        <f t="shared" si="19"/>
        <v>49063</v>
      </c>
      <c r="DE32" s="24">
        <f t="shared" si="19"/>
        <v>69760</v>
      </c>
      <c r="DF32" s="24">
        <f t="shared" si="19"/>
        <v>7047</v>
      </c>
      <c r="DG32" s="24">
        <f t="shared" si="19"/>
        <v>16790</v>
      </c>
      <c r="DH32" s="24">
        <f t="shared" si="19"/>
        <v>1678056</v>
      </c>
      <c r="DI32" s="24">
        <f t="shared" si="19"/>
        <v>21347.4</v>
      </c>
      <c r="DJ32" s="24">
        <f t="shared" si="19"/>
        <v>148801</v>
      </c>
      <c r="DK32" s="24">
        <f t="shared" si="19"/>
        <v>306099</v>
      </c>
      <c r="DL32" s="24">
        <f t="shared" si="19"/>
        <v>68065.2</v>
      </c>
      <c r="DM32" s="24">
        <f t="shared" si="19"/>
        <v>36144</v>
      </c>
      <c r="DN32" s="24">
        <f t="shared" si="19"/>
        <v>395076</v>
      </c>
      <c r="DO32" s="24">
        <f t="shared" si="19"/>
        <v>55046.400000000001</v>
      </c>
      <c r="DP32" s="24">
        <f t="shared" si="19"/>
        <v>114696</v>
      </c>
      <c r="DQ32" s="24">
        <f t="shared" si="19"/>
        <v>142450.4</v>
      </c>
      <c r="DR32" s="24">
        <f t="shared" si="19"/>
        <v>17446</v>
      </c>
      <c r="DS32" s="24">
        <f t="shared" si="19"/>
        <v>0</v>
      </c>
      <c r="DT32" s="24">
        <f t="shared" si="19"/>
        <v>61784.2</v>
      </c>
      <c r="DU32" s="24">
        <f t="shared" si="19"/>
        <v>31080</v>
      </c>
      <c r="DV32" s="24">
        <f t="shared" si="19"/>
        <v>7290</v>
      </c>
      <c r="DW32" s="24">
        <f t="shared" si="19"/>
        <v>44074.8</v>
      </c>
      <c r="DX32" s="24">
        <f t="shared" si="19"/>
        <v>17202</v>
      </c>
      <c r="DY32" s="24">
        <f t="shared" si="19"/>
        <v>18105.599999999999</v>
      </c>
      <c r="DZ32" s="24">
        <f t="shared" si="19"/>
        <v>8300</v>
      </c>
      <c r="EA32" s="24">
        <f t="shared" si="19"/>
        <v>62320</v>
      </c>
      <c r="EB32" s="24">
        <f t="shared" si="19"/>
        <v>134878.9</v>
      </c>
      <c r="EC32" s="24">
        <f t="shared" si="19"/>
        <v>52398</v>
      </c>
      <c r="ED32" s="24">
        <f t="shared" ref="ED32:GG32" si="20">+ED28+ED31</f>
        <v>65515.3</v>
      </c>
      <c r="EE32" s="24">
        <f t="shared" si="20"/>
        <v>63504</v>
      </c>
      <c r="EF32" s="24">
        <f t="shared" si="20"/>
        <v>345221.2</v>
      </c>
      <c r="EG32" s="24">
        <f t="shared" si="20"/>
        <v>19176</v>
      </c>
      <c r="EH32" s="24">
        <f t="shared" si="20"/>
        <v>61203.199999999997</v>
      </c>
      <c r="EI32" s="24">
        <f t="shared" si="20"/>
        <v>46008</v>
      </c>
      <c r="EJ32" s="24">
        <f t="shared" si="20"/>
        <v>13416</v>
      </c>
      <c r="EK32" s="24">
        <f t="shared" si="20"/>
        <v>313558</v>
      </c>
      <c r="EL32" s="24">
        <f t="shared" si="20"/>
        <v>884566.4</v>
      </c>
      <c r="EM32" s="24">
        <f t="shared" si="20"/>
        <v>75835</v>
      </c>
      <c r="EN32" s="24">
        <f t="shared" si="20"/>
        <v>55603.6</v>
      </c>
      <c r="EO32" s="24">
        <f t="shared" si="20"/>
        <v>33460</v>
      </c>
      <c r="EP32" s="24">
        <f t="shared" si="20"/>
        <v>32850</v>
      </c>
      <c r="EQ32" s="24">
        <f t="shared" si="20"/>
        <v>22050</v>
      </c>
      <c r="ER32" s="24">
        <f t="shared" si="20"/>
        <v>30659.200000000001</v>
      </c>
      <c r="ES32" s="24">
        <f t="shared" si="20"/>
        <v>128693.5</v>
      </c>
      <c r="ET32" s="24">
        <f t="shared" si="20"/>
        <v>49580</v>
      </c>
      <c r="EU32" s="24">
        <f t="shared" si="20"/>
        <v>32384</v>
      </c>
      <c r="EV32" s="24">
        <f t="shared" si="20"/>
        <v>40210.1</v>
      </c>
      <c r="EW32" s="24">
        <f t="shared" si="20"/>
        <v>22765</v>
      </c>
      <c r="EX32" s="24">
        <f t="shared" si="20"/>
        <v>0</v>
      </c>
      <c r="EY32" s="24">
        <f t="shared" si="20"/>
        <v>23546.7</v>
      </c>
      <c r="EZ32" s="24">
        <f t="shared" si="20"/>
        <v>21605</v>
      </c>
      <c r="FA32" s="24">
        <f t="shared" si="20"/>
        <v>13040</v>
      </c>
      <c r="FB32" s="24">
        <f t="shared" si="20"/>
        <v>21900</v>
      </c>
      <c r="FC32" s="24">
        <f t="shared" si="20"/>
        <v>135536</v>
      </c>
      <c r="FD32" s="24">
        <f t="shared" si="20"/>
        <v>45756</v>
      </c>
      <c r="FE32" s="24">
        <f t="shared" si="20"/>
        <v>230156</v>
      </c>
      <c r="FF32" s="24">
        <f t="shared" si="20"/>
        <v>89067.3</v>
      </c>
      <c r="FG32" s="24">
        <f t="shared" si="20"/>
        <v>75835</v>
      </c>
      <c r="FH32" s="24">
        <f t="shared" si="20"/>
        <v>21460</v>
      </c>
      <c r="FI32" s="24">
        <f t="shared" si="20"/>
        <v>35136</v>
      </c>
      <c r="FJ32" s="24">
        <f t="shared" si="20"/>
        <v>69984</v>
      </c>
      <c r="FK32" s="24">
        <f t="shared" si="20"/>
        <v>150992</v>
      </c>
      <c r="FL32" s="24">
        <f t="shared" si="20"/>
        <v>135406</v>
      </c>
      <c r="FM32" s="24">
        <f t="shared" si="20"/>
        <v>246411</v>
      </c>
      <c r="FN32" s="24">
        <f t="shared" si="20"/>
        <v>359715.6</v>
      </c>
      <c r="FO32" s="24">
        <f t="shared" si="20"/>
        <v>183199</v>
      </c>
      <c r="FP32" s="24">
        <f t="shared" si="20"/>
        <v>493142</v>
      </c>
      <c r="FQ32" s="24">
        <f t="shared" si="20"/>
        <v>103554</v>
      </c>
      <c r="FR32" s="24">
        <f t="shared" si="20"/>
        <v>210805</v>
      </c>
      <c r="FS32" s="24">
        <f t="shared" si="20"/>
        <v>184968.8</v>
      </c>
      <c r="FT32" s="24">
        <f t="shared" si="20"/>
        <v>71934.2</v>
      </c>
      <c r="FU32" s="24">
        <f t="shared" si="20"/>
        <v>33512</v>
      </c>
      <c r="FV32" s="24">
        <f t="shared" si="20"/>
        <v>49293.599999999999</v>
      </c>
      <c r="FW32" s="24">
        <f t="shared" si="20"/>
        <v>138489</v>
      </c>
      <c r="FX32" s="24">
        <f t="shared" si="20"/>
        <v>156969</v>
      </c>
      <c r="FY32" s="24">
        <f t="shared" si="20"/>
        <v>88290</v>
      </c>
      <c r="FZ32" s="24">
        <f t="shared" si="20"/>
        <v>28482</v>
      </c>
      <c r="GA32" s="24">
        <f t="shared" si="20"/>
        <v>305660.09999999998</v>
      </c>
      <c r="GB32" s="24">
        <f t="shared" si="20"/>
        <v>0</v>
      </c>
      <c r="GC32" s="24">
        <f t="shared" si="20"/>
        <v>0</v>
      </c>
      <c r="GD32" s="24">
        <f t="shared" si="20"/>
        <v>0</v>
      </c>
      <c r="GE32" s="24">
        <f t="shared" si="20"/>
        <v>0</v>
      </c>
      <c r="GF32" s="24">
        <f t="shared" si="20"/>
        <v>0</v>
      </c>
      <c r="GG32" s="24">
        <f t="shared" si="20"/>
        <v>0</v>
      </c>
      <c r="GH32" s="19">
        <f t="shared" si="6"/>
        <v>42105951.600000001</v>
      </c>
      <c r="GI32" s="19"/>
      <c r="GJ32" s="77" t="s">
        <v>656</v>
      </c>
      <c r="GK32" s="119">
        <f>SUM(GK30:GK31)</f>
        <v>1241261</v>
      </c>
      <c r="GL32" s="80"/>
      <c r="GM32" s="80"/>
      <c r="GN32" s="48"/>
      <c r="GO32" s="80"/>
    </row>
    <row r="33" spans="1:256" s="19" customFormat="1" ht="12.75" customHeight="1">
      <c r="A33" s="43">
        <v>9</v>
      </c>
      <c r="B33" s="44" t="s">
        <v>550</v>
      </c>
      <c r="C33" s="16">
        <v>9</v>
      </c>
      <c r="D33" s="16"/>
      <c r="E33" s="24">
        <f>ROUND(E32*0.3787,2)</f>
        <v>104103.49</v>
      </c>
      <c r="F33" s="24">
        <f t="shared" ref="F33:BQ33" si="21">ROUND(F32*0.3787,2)</f>
        <v>414690.93</v>
      </c>
      <c r="G33" s="24">
        <f t="shared" si="21"/>
        <v>57245.81</v>
      </c>
      <c r="H33" s="24">
        <f t="shared" si="21"/>
        <v>364006.06</v>
      </c>
      <c r="I33" s="24">
        <f t="shared" si="21"/>
        <v>79495.19</v>
      </c>
      <c r="J33" s="24">
        <f t="shared" si="21"/>
        <v>34709.71</v>
      </c>
      <c r="K33" s="24">
        <f t="shared" si="21"/>
        <v>87763.95</v>
      </c>
      <c r="L33" s="24">
        <f t="shared" si="21"/>
        <v>42286.78</v>
      </c>
      <c r="M33" s="24">
        <f t="shared" si="21"/>
        <v>7905.74</v>
      </c>
      <c r="N33" s="24">
        <f t="shared" si="21"/>
        <v>25619.32</v>
      </c>
      <c r="O33" s="24">
        <f t="shared" si="21"/>
        <v>20677.13</v>
      </c>
      <c r="P33" s="24">
        <f t="shared" si="21"/>
        <v>614496.80000000005</v>
      </c>
      <c r="Q33" s="24">
        <f t="shared" si="21"/>
        <v>221996.21</v>
      </c>
      <c r="R33" s="24">
        <f t="shared" si="21"/>
        <v>21505.46</v>
      </c>
      <c r="S33" s="24">
        <f t="shared" si="21"/>
        <v>372178.14</v>
      </c>
      <c r="T33" s="24">
        <f t="shared" si="21"/>
        <v>37630.51</v>
      </c>
      <c r="U33" s="24">
        <f t="shared" si="21"/>
        <v>64435.81</v>
      </c>
      <c r="V33" s="24">
        <f t="shared" si="21"/>
        <v>29635.55</v>
      </c>
      <c r="W33" s="24">
        <f t="shared" si="21"/>
        <v>7256.65</v>
      </c>
      <c r="X33" s="24">
        <f t="shared" si="21"/>
        <v>21661.64</v>
      </c>
      <c r="Y33" s="24">
        <f t="shared" si="21"/>
        <v>5577.87</v>
      </c>
      <c r="Z33" s="24">
        <f t="shared" si="21"/>
        <v>9423.27</v>
      </c>
      <c r="AA33" s="24">
        <f t="shared" si="21"/>
        <v>21589.54</v>
      </c>
      <c r="AB33" s="24">
        <f t="shared" si="21"/>
        <v>16196.24</v>
      </c>
      <c r="AC33" s="24">
        <f t="shared" si="21"/>
        <v>693280.79</v>
      </c>
      <c r="AD33" s="24">
        <f t="shared" si="21"/>
        <v>642202.11</v>
      </c>
      <c r="AE33" s="24">
        <f t="shared" si="21"/>
        <v>24966.93</v>
      </c>
      <c r="AF33" s="24">
        <f t="shared" si="21"/>
        <v>17605.009999999998</v>
      </c>
      <c r="AG33" s="24">
        <f t="shared" si="21"/>
        <v>27701.91</v>
      </c>
      <c r="AH33" s="24">
        <f t="shared" si="21"/>
        <v>11147.03</v>
      </c>
      <c r="AI33" s="24">
        <f t="shared" si="21"/>
        <v>67767.61</v>
      </c>
      <c r="AJ33" s="24">
        <f t="shared" si="21"/>
        <v>28520.65</v>
      </c>
      <c r="AK33" s="24">
        <f t="shared" si="21"/>
        <v>14225.18</v>
      </c>
      <c r="AL33" s="24">
        <f t="shared" si="21"/>
        <v>5363.15</v>
      </c>
      <c r="AM33" s="24">
        <f t="shared" si="21"/>
        <v>10697.52</v>
      </c>
      <c r="AN33" s="24">
        <f t="shared" si="21"/>
        <v>9170.2199999999993</v>
      </c>
      <c r="AO33" s="24">
        <f t="shared" si="21"/>
        <v>19065.27</v>
      </c>
      <c r="AP33" s="24">
        <f t="shared" si="21"/>
        <v>13904.35</v>
      </c>
      <c r="AQ33" s="24">
        <f t="shared" si="21"/>
        <v>117169.78</v>
      </c>
      <c r="AR33" s="24">
        <f t="shared" si="21"/>
        <v>838974.86</v>
      </c>
      <c r="AS33" s="24">
        <f t="shared" si="21"/>
        <v>24472.240000000002</v>
      </c>
      <c r="AT33" s="24">
        <f t="shared" si="21"/>
        <v>979932.94</v>
      </c>
      <c r="AU33" s="24">
        <f t="shared" si="21"/>
        <v>132601.43</v>
      </c>
      <c r="AV33" s="24">
        <f t="shared" si="21"/>
        <v>104944.21</v>
      </c>
      <c r="AW33" s="24">
        <f t="shared" si="21"/>
        <v>51727.54</v>
      </c>
      <c r="AX33" s="24">
        <f t="shared" si="21"/>
        <v>27586.78</v>
      </c>
      <c r="AY33" s="24">
        <f t="shared" si="21"/>
        <v>8159.47</v>
      </c>
      <c r="AZ33" s="24">
        <f t="shared" si="21"/>
        <v>7689.88</v>
      </c>
      <c r="BA33" s="24">
        <f t="shared" si="21"/>
        <v>38151.94</v>
      </c>
      <c r="BB33" s="24">
        <f t="shared" si="21"/>
        <v>125277.86</v>
      </c>
      <c r="BC33" s="24">
        <f t="shared" si="21"/>
        <v>199516.2</v>
      </c>
      <c r="BD33" s="24">
        <f t="shared" si="21"/>
        <v>202986.99</v>
      </c>
      <c r="BE33" s="24">
        <f t="shared" si="21"/>
        <v>395628.27</v>
      </c>
      <c r="BF33" s="24">
        <f t="shared" si="21"/>
        <v>20691.41</v>
      </c>
      <c r="BG33" s="24">
        <f t="shared" si="21"/>
        <v>35015.360000000001</v>
      </c>
      <c r="BH33" s="24">
        <f t="shared" si="21"/>
        <v>524925.92000000004</v>
      </c>
      <c r="BI33" s="24">
        <f t="shared" si="21"/>
        <v>107326</v>
      </c>
      <c r="BJ33" s="24">
        <f t="shared" si="21"/>
        <v>31138.61</v>
      </c>
      <c r="BK33" s="24">
        <f t="shared" si="21"/>
        <v>53385.34</v>
      </c>
      <c r="BL33" s="24">
        <f t="shared" si="21"/>
        <v>174203.1</v>
      </c>
      <c r="BM33" s="24">
        <f t="shared" si="21"/>
        <v>290486.27</v>
      </c>
      <c r="BN33" s="24">
        <f t="shared" si="21"/>
        <v>20013.54</v>
      </c>
      <c r="BO33" s="24">
        <f t="shared" si="21"/>
        <v>56610.5</v>
      </c>
      <c r="BP33" s="24">
        <f t="shared" si="21"/>
        <v>48837.15</v>
      </c>
      <c r="BQ33" s="24">
        <f t="shared" si="21"/>
        <v>63923.5</v>
      </c>
      <c r="BR33" s="24">
        <f t="shared" ref="BR33:EC33" si="22">ROUND(BR32*0.3787,2)</f>
        <v>11161.35</v>
      </c>
      <c r="BS33" s="24">
        <f t="shared" si="22"/>
        <v>112091.94</v>
      </c>
      <c r="BT33" s="24">
        <f t="shared" si="22"/>
        <v>96413.99</v>
      </c>
      <c r="BU33" s="24">
        <f t="shared" si="22"/>
        <v>18715.54</v>
      </c>
      <c r="BV33" s="24">
        <f t="shared" si="22"/>
        <v>19706.79</v>
      </c>
      <c r="BW33" s="24">
        <f t="shared" si="22"/>
        <v>10974.12</v>
      </c>
      <c r="BX33" s="24">
        <f t="shared" si="22"/>
        <v>84893.18</v>
      </c>
      <c r="BY33" s="24">
        <f t="shared" si="22"/>
        <v>44640.4</v>
      </c>
      <c r="BZ33" s="24">
        <f t="shared" si="22"/>
        <v>3135.64</v>
      </c>
      <c r="CA33" s="24">
        <f t="shared" si="22"/>
        <v>22845</v>
      </c>
      <c r="CB33" s="24">
        <f t="shared" si="22"/>
        <v>1339.46</v>
      </c>
      <c r="CC33" s="24">
        <f t="shared" si="22"/>
        <v>17825.18</v>
      </c>
      <c r="CD33" s="24">
        <f t="shared" si="22"/>
        <v>1290727.75</v>
      </c>
      <c r="CE33" s="24">
        <f t="shared" si="22"/>
        <v>22845.46</v>
      </c>
      <c r="CF33" s="24">
        <f t="shared" si="22"/>
        <v>7719.8</v>
      </c>
      <c r="CG33" s="24">
        <f t="shared" si="22"/>
        <v>20457.37</v>
      </c>
      <c r="CH33" s="24">
        <f t="shared" si="22"/>
        <v>34846.46</v>
      </c>
      <c r="CI33" s="24">
        <f t="shared" si="22"/>
        <v>10109.780000000001</v>
      </c>
      <c r="CJ33" s="24">
        <f t="shared" si="22"/>
        <v>11723.04</v>
      </c>
      <c r="CK33" s="24">
        <f t="shared" si="22"/>
        <v>26891.49</v>
      </c>
      <c r="CL33" s="24">
        <f t="shared" si="22"/>
        <v>18083.91</v>
      </c>
      <c r="CM33" s="24">
        <f t="shared" si="22"/>
        <v>133312.62</v>
      </c>
      <c r="CN33" s="24">
        <f t="shared" si="22"/>
        <v>26327.22</v>
      </c>
      <c r="CO33" s="24">
        <f t="shared" si="22"/>
        <v>35304.53</v>
      </c>
      <c r="CP33" s="24">
        <f t="shared" si="22"/>
        <v>624695.04000000004</v>
      </c>
      <c r="CQ33" s="24">
        <f t="shared" si="22"/>
        <v>330241.55</v>
      </c>
      <c r="CR33" s="24">
        <f t="shared" si="22"/>
        <v>26784.69</v>
      </c>
      <c r="CS33" s="24">
        <f t="shared" si="22"/>
        <v>19932.87</v>
      </c>
      <c r="CT33" s="24">
        <f t="shared" si="22"/>
        <v>16657.8</v>
      </c>
      <c r="CU33" s="24">
        <f t="shared" si="22"/>
        <v>11239.06</v>
      </c>
      <c r="CV33" s="24">
        <f t="shared" si="22"/>
        <v>7021.86</v>
      </c>
      <c r="CW33" s="24">
        <f t="shared" si="22"/>
        <v>7671.86</v>
      </c>
      <c r="CX33" s="24">
        <f t="shared" si="22"/>
        <v>19350.509999999998</v>
      </c>
      <c r="CY33" s="24">
        <f t="shared" si="22"/>
        <v>33250.620000000003</v>
      </c>
      <c r="CZ33" s="24">
        <f t="shared" si="22"/>
        <v>98127.23</v>
      </c>
      <c r="DA33" s="24">
        <f t="shared" si="22"/>
        <v>18609.32</v>
      </c>
      <c r="DB33" s="24">
        <f t="shared" si="22"/>
        <v>41400.959999999999</v>
      </c>
      <c r="DC33" s="24">
        <f t="shared" si="22"/>
        <v>14974.93</v>
      </c>
      <c r="DD33" s="24">
        <f t="shared" si="22"/>
        <v>18580.16</v>
      </c>
      <c r="DE33" s="24">
        <f t="shared" si="22"/>
        <v>26418.11</v>
      </c>
      <c r="DF33" s="24">
        <f t="shared" si="22"/>
        <v>2668.7</v>
      </c>
      <c r="DG33" s="24">
        <f t="shared" si="22"/>
        <v>6358.37</v>
      </c>
      <c r="DH33" s="24">
        <f t="shared" si="22"/>
        <v>635479.81000000006</v>
      </c>
      <c r="DI33" s="24">
        <f t="shared" si="22"/>
        <v>8084.26</v>
      </c>
      <c r="DJ33" s="24">
        <f t="shared" si="22"/>
        <v>56350.94</v>
      </c>
      <c r="DK33" s="24">
        <f t="shared" si="22"/>
        <v>115919.69</v>
      </c>
      <c r="DL33" s="24">
        <f t="shared" si="22"/>
        <v>25776.29</v>
      </c>
      <c r="DM33" s="24">
        <f t="shared" si="22"/>
        <v>13687.73</v>
      </c>
      <c r="DN33" s="24">
        <f t="shared" si="22"/>
        <v>149615.28</v>
      </c>
      <c r="DO33" s="24">
        <f t="shared" si="22"/>
        <v>20846.07</v>
      </c>
      <c r="DP33" s="24">
        <f t="shared" si="22"/>
        <v>43435.38</v>
      </c>
      <c r="DQ33" s="24">
        <f t="shared" si="22"/>
        <v>53945.97</v>
      </c>
      <c r="DR33" s="24">
        <f t="shared" si="22"/>
        <v>6606.8</v>
      </c>
      <c r="DS33" s="24">
        <f t="shared" si="22"/>
        <v>0</v>
      </c>
      <c r="DT33" s="24">
        <f t="shared" si="22"/>
        <v>23397.68</v>
      </c>
      <c r="DU33" s="24">
        <f t="shared" si="22"/>
        <v>11770</v>
      </c>
      <c r="DV33" s="24">
        <f t="shared" si="22"/>
        <v>2760.72</v>
      </c>
      <c r="DW33" s="24">
        <f t="shared" si="22"/>
        <v>16691.13</v>
      </c>
      <c r="DX33" s="24">
        <f t="shared" si="22"/>
        <v>6514.4</v>
      </c>
      <c r="DY33" s="24">
        <f t="shared" si="22"/>
        <v>6856.59</v>
      </c>
      <c r="DZ33" s="24">
        <f t="shared" si="22"/>
        <v>3143.21</v>
      </c>
      <c r="EA33" s="24">
        <f t="shared" si="22"/>
        <v>23600.58</v>
      </c>
      <c r="EB33" s="24">
        <f t="shared" si="22"/>
        <v>51078.64</v>
      </c>
      <c r="EC33" s="24">
        <f t="shared" si="22"/>
        <v>19843.12</v>
      </c>
      <c r="ED33" s="24">
        <f t="shared" ref="ED33:GG33" si="23">ROUND(ED32*0.3787,2)</f>
        <v>24810.639999999999</v>
      </c>
      <c r="EE33" s="24">
        <f t="shared" si="23"/>
        <v>24048.959999999999</v>
      </c>
      <c r="EF33" s="24">
        <f t="shared" si="23"/>
        <v>130735.27</v>
      </c>
      <c r="EG33" s="24">
        <f t="shared" si="23"/>
        <v>7261.95</v>
      </c>
      <c r="EH33" s="24">
        <f t="shared" si="23"/>
        <v>23177.65</v>
      </c>
      <c r="EI33" s="24">
        <f t="shared" si="23"/>
        <v>17423.23</v>
      </c>
      <c r="EJ33" s="24">
        <f t="shared" si="23"/>
        <v>5080.6400000000003</v>
      </c>
      <c r="EK33" s="24">
        <f t="shared" si="23"/>
        <v>118744.41</v>
      </c>
      <c r="EL33" s="24">
        <f t="shared" si="23"/>
        <v>334985.3</v>
      </c>
      <c r="EM33" s="24">
        <f t="shared" si="23"/>
        <v>28718.71</v>
      </c>
      <c r="EN33" s="24">
        <f t="shared" si="23"/>
        <v>21057.08</v>
      </c>
      <c r="EO33" s="24">
        <f t="shared" si="23"/>
        <v>12671.3</v>
      </c>
      <c r="EP33" s="24">
        <f t="shared" si="23"/>
        <v>12440.3</v>
      </c>
      <c r="EQ33" s="24">
        <f t="shared" si="23"/>
        <v>8350.34</v>
      </c>
      <c r="ER33" s="24">
        <f t="shared" si="23"/>
        <v>11610.64</v>
      </c>
      <c r="ES33" s="24">
        <f t="shared" si="23"/>
        <v>48736.23</v>
      </c>
      <c r="ET33" s="24">
        <f t="shared" si="23"/>
        <v>18775.95</v>
      </c>
      <c r="EU33" s="24">
        <f t="shared" si="23"/>
        <v>12263.82</v>
      </c>
      <c r="EV33" s="24">
        <f t="shared" si="23"/>
        <v>15227.56</v>
      </c>
      <c r="EW33" s="24">
        <f t="shared" si="23"/>
        <v>8621.11</v>
      </c>
      <c r="EX33" s="24">
        <f t="shared" si="23"/>
        <v>0</v>
      </c>
      <c r="EY33" s="24">
        <f t="shared" si="23"/>
        <v>8917.14</v>
      </c>
      <c r="EZ33" s="24">
        <f t="shared" si="23"/>
        <v>8181.81</v>
      </c>
      <c r="FA33" s="24">
        <f t="shared" si="23"/>
        <v>4938.25</v>
      </c>
      <c r="FB33" s="24">
        <f t="shared" si="23"/>
        <v>8293.5300000000007</v>
      </c>
      <c r="FC33" s="24">
        <f t="shared" si="23"/>
        <v>51327.48</v>
      </c>
      <c r="FD33" s="24">
        <f t="shared" si="23"/>
        <v>17327.8</v>
      </c>
      <c r="FE33" s="24">
        <f t="shared" si="23"/>
        <v>87160.08</v>
      </c>
      <c r="FF33" s="24">
        <f t="shared" si="23"/>
        <v>33729.79</v>
      </c>
      <c r="FG33" s="24">
        <f t="shared" si="23"/>
        <v>28718.71</v>
      </c>
      <c r="FH33" s="24">
        <f t="shared" si="23"/>
        <v>8126.9</v>
      </c>
      <c r="FI33" s="24">
        <f t="shared" si="23"/>
        <v>13306</v>
      </c>
      <c r="FJ33" s="24">
        <f t="shared" si="23"/>
        <v>26502.94</v>
      </c>
      <c r="FK33" s="24">
        <f t="shared" si="23"/>
        <v>57180.67</v>
      </c>
      <c r="FL33" s="24">
        <f t="shared" si="23"/>
        <v>51278.25</v>
      </c>
      <c r="FM33" s="24">
        <f t="shared" si="23"/>
        <v>93315.85</v>
      </c>
      <c r="FN33" s="24">
        <f t="shared" si="23"/>
        <v>136224.29999999999</v>
      </c>
      <c r="FO33" s="24">
        <f t="shared" si="23"/>
        <v>69377.460000000006</v>
      </c>
      <c r="FP33" s="24">
        <f t="shared" si="23"/>
        <v>186752.88</v>
      </c>
      <c r="FQ33" s="24">
        <f t="shared" si="23"/>
        <v>39215.9</v>
      </c>
      <c r="FR33" s="24">
        <f t="shared" si="23"/>
        <v>79831.850000000006</v>
      </c>
      <c r="FS33" s="24">
        <f t="shared" si="23"/>
        <v>70047.679999999993</v>
      </c>
      <c r="FT33" s="24">
        <f t="shared" si="23"/>
        <v>27241.48</v>
      </c>
      <c r="FU33" s="24">
        <f t="shared" si="23"/>
        <v>12690.99</v>
      </c>
      <c r="FV33" s="24">
        <f t="shared" si="23"/>
        <v>18667.490000000002</v>
      </c>
      <c r="FW33" s="24">
        <f t="shared" si="23"/>
        <v>52445.78</v>
      </c>
      <c r="FX33" s="24">
        <f t="shared" si="23"/>
        <v>59444.160000000003</v>
      </c>
      <c r="FY33" s="24">
        <f t="shared" si="23"/>
        <v>33435.42</v>
      </c>
      <c r="FZ33" s="24">
        <f t="shared" si="23"/>
        <v>10786.13</v>
      </c>
      <c r="GA33" s="24">
        <f t="shared" si="23"/>
        <v>115753.48</v>
      </c>
      <c r="GB33" s="24">
        <f t="shared" si="23"/>
        <v>0</v>
      </c>
      <c r="GC33" s="24">
        <f t="shared" si="23"/>
        <v>0</v>
      </c>
      <c r="GD33" s="24">
        <f t="shared" si="23"/>
        <v>0</v>
      </c>
      <c r="GE33" s="24">
        <f t="shared" si="23"/>
        <v>0</v>
      </c>
      <c r="GF33" s="24">
        <f t="shared" si="23"/>
        <v>0</v>
      </c>
      <c r="GG33" s="24">
        <f t="shared" si="23"/>
        <v>0</v>
      </c>
      <c r="GH33" s="19">
        <f t="shared" si="6"/>
        <v>15945523.860000007</v>
      </c>
      <c r="GI33"/>
      <c r="GJ33" s="77"/>
      <c r="GK33" s="77"/>
      <c r="GL33" s="77"/>
      <c r="GM33" s="77"/>
      <c r="GN33" s="77"/>
      <c r="GO33" s="77"/>
    </row>
    <row r="34" spans="1:256" ht="12.75" customHeight="1">
      <c r="A34" s="43">
        <v>10</v>
      </c>
      <c r="B34" s="44" t="s">
        <v>551</v>
      </c>
      <c r="C34" s="16">
        <v>10</v>
      </c>
      <c r="E34" s="24">
        <f>+E27-E33</f>
        <v>1792707.25</v>
      </c>
      <c r="F34" s="24">
        <f t="shared" ref="F34:BQ34" si="24">+F27-F33</f>
        <v>9456350.7699999996</v>
      </c>
      <c r="G34" s="24">
        <f t="shared" si="24"/>
        <v>2352176.38</v>
      </c>
      <c r="H34" s="24">
        <f t="shared" si="24"/>
        <v>6863041.3500000006</v>
      </c>
      <c r="I34" s="24">
        <f t="shared" si="24"/>
        <v>525278.04</v>
      </c>
      <c r="J34" s="24">
        <f t="shared" si="24"/>
        <v>275548.75</v>
      </c>
      <c r="K34" s="24">
        <f t="shared" si="24"/>
        <v>2869663.8899999997</v>
      </c>
      <c r="L34" s="24">
        <f t="shared" si="24"/>
        <v>529562.77</v>
      </c>
      <c r="M34" s="24">
        <f t="shared" si="24"/>
        <v>123962.02999999998</v>
      </c>
      <c r="N34" s="24">
        <f t="shared" si="24"/>
        <v>795508.07000000007</v>
      </c>
      <c r="O34" s="24">
        <f t="shared" si="24"/>
        <v>815252.19</v>
      </c>
      <c r="P34" s="24">
        <f t="shared" si="24"/>
        <v>25315607.199999999</v>
      </c>
      <c r="Q34" s="24">
        <f t="shared" si="24"/>
        <v>5811118.8700000001</v>
      </c>
      <c r="R34" s="24">
        <f t="shared" si="24"/>
        <v>75343.579999999987</v>
      </c>
      <c r="S34" s="24">
        <f t="shared" si="24"/>
        <v>11763840.209999999</v>
      </c>
      <c r="T34" s="24">
        <f t="shared" si="24"/>
        <v>238874.05</v>
      </c>
      <c r="U34" s="24">
        <f t="shared" si="24"/>
        <v>866742.78</v>
      </c>
      <c r="V34" s="24">
        <f t="shared" si="24"/>
        <v>75901.37</v>
      </c>
      <c r="W34" s="24">
        <f t="shared" si="24"/>
        <v>31617.799999999996</v>
      </c>
      <c r="X34" s="24">
        <f t="shared" si="24"/>
        <v>74337.37</v>
      </c>
      <c r="Y34" s="24">
        <f t="shared" si="24"/>
        <v>18853.04</v>
      </c>
      <c r="Z34" s="24">
        <f t="shared" si="24"/>
        <v>34241.300000000003</v>
      </c>
      <c r="AA34" s="24">
        <f t="shared" si="24"/>
        <v>92172.76999999999</v>
      </c>
      <c r="AB34" s="24">
        <f t="shared" si="24"/>
        <v>86522.73</v>
      </c>
      <c r="AC34" s="24">
        <f t="shared" si="24"/>
        <v>9265055.4800000004</v>
      </c>
      <c r="AD34" s="24">
        <f t="shared" si="24"/>
        <v>15481013.890000001</v>
      </c>
      <c r="AE34" s="24">
        <f t="shared" si="24"/>
        <v>326982.39</v>
      </c>
      <c r="AF34" s="24">
        <f t="shared" si="24"/>
        <v>240265.97</v>
      </c>
      <c r="AG34" s="24">
        <f t="shared" si="24"/>
        <v>122996.75</v>
      </c>
      <c r="AH34" s="24">
        <f t="shared" si="24"/>
        <v>75052.52</v>
      </c>
      <c r="AI34" s="24">
        <f t="shared" si="24"/>
        <v>663296.14</v>
      </c>
      <c r="AJ34" s="24">
        <f t="shared" si="24"/>
        <v>211770.46</v>
      </c>
      <c r="AK34" s="24">
        <f t="shared" si="24"/>
        <v>88284.25</v>
      </c>
      <c r="AL34" s="24">
        <f t="shared" si="24"/>
        <v>72395.710000000006</v>
      </c>
      <c r="AM34" s="24">
        <f t="shared" si="24"/>
        <v>126667.37999999999</v>
      </c>
      <c r="AN34" s="24">
        <f t="shared" si="24"/>
        <v>191669.47</v>
      </c>
      <c r="AO34" s="24">
        <f t="shared" si="24"/>
        <v>115327.18999999999</v>
      </c>
      <c r="AP34" s="24">
        <f t="shared" si="24"/>
        <v>157704.06</v>
      </c>
      <c r="AQ34" s="24">
        <f t="shared" si="24"/>
        <v>1479089.6099999999</v>
      </c>
      <c r="AR34" s="24">
        <f t="shared" si="24"/>
        <v>28667676.100000001</v>
      </c>
      <c r="AS34" s="24">
        <f t="shared" si="24"/>
        <v>183780.63</v>
      </c>
      <c r="AT34" s="24">
        <f t="shared" si="24"/>
        <v>21578893.039999999</v>
      </c>
      <c r="AU34" s="24">
        <f t="shared" si="24"/>
        <v>1980413.97</v>
      </c>
      <c r="AV34" s="24">
        <f t="shared" si="24"/>
        <v>821617.70000000007</v>
      </c>
      <c r="AW34" s="24">
        <f t="shared" si="24"/>
        <v>64804.609999999993</v>
      </c>
      <c r="AX34" s="24">
        <f t="shared" si="24"/>
        <v>238844.55000000002</v>
      </c>
      <c r="AY34" s="24">
        <f t="shared" si="24"/>
        <v>97845.59</v>
      </c>
      <c r="AZ34" s="24">
        <f t="shared" si="24"/>
        <v>82102.2</v>
      </c>
      <c r="BA34" s="24">
        <f t="shared" si="24"/>
        <v>336437.76000000001</v>
      </c>
      <c r="BB34" s="24">
        <f t="shared" si="24"/>
        <v>2995616.19</v>
      </c>
      <c r="BC34" s="24">
        <f t="shared" si="24"/>
        <v>3775019.71</v>
      </c>
      <c r="BD34" s="24">
        <f t="shared" si="24"/>
        <v>4278023.5599999996</v>
      </c>
      <c r="BE34" s="24">
        <f t="shared" si="24"/>
        <v>4735133.9800000004</v>
      </c>
      <c r="BF34" s="24">
        <f t="shared" si="24"/>
        <v>177330.68</v>
      </c>
      <c r="BG34" s="24">
        <f t="shared" si="24"/>
        <v>589096.15</v>
      </c>
      <c r="BH34" s="24">
        <f t="shared" si="24"/>
        <v>7518153.0600000005</v>
      </c>
      <c r="BI34" s="24">
        <f t="shared" si="24"/>
        <v>456701.80000000005</v>
      </c>
      <c r="BJ34" s="24">
        <f t="shared" si="24"/>
        <v>339497.46</v>
      </c>
      <c r="BK34" s="24">
        <f t="shared" si="24"/>
        <v>324351.68000000005</v>
      </c>
      <c r="BL34" s="24">
        <f t="shared" si="24"/>
        <v>2139795.58</v>
      </c>
      <c r="BM34" s="24">
        <f t="shared" si="24"/>
        <v>4297551.33</v>
      </c>
      <c r="BN34" s="24">
        <f t="shared" si="24"/>
        <v>123085.53999999998</v>
      </c>
      <c r="BO34" s="24">
        <f t="shared" si="24"/>
        <v>271857.21000000002</v>
      </c>
      <c r="BP34" s="24">
        <f t="shared" si="24"/>
        <v>633907.78999999992</v>
      </c>
      <c r="BQ34" s="24">
        <f t="shared" si="24"/>
        <v>521076.73</v>
      </c>
      <c r="BR34" s="24">
        <f t="shared" ref="BR34:EC34" si="25">+BR27-BR33</f>
        <v>174743.12</v>
      </c>
      <c r="BS34" s="24">
        <f t="shared" si="25"/>
        <v>1625578.58</v>
      </c>
      <c r="BT34" s="24">
        <f t="shared" si="25"/>
        <v>1474762.24</v>
      </c>
      <c r="BU34" s="24">
        <f t="shared" si="25"/>
        <v>269352.32000000001</v>
      </c>
      <c r="BV34" s="24">
        <f t="shared" si="25"/>
        <v>245175.53</v>
      </c>
      <c r="BW34" s="24">
        <f t="shared" si="25"/>
        <v>119523.32</v>
      </c>
      <c r="BX34" s="24">
        <f t="shared" si="25"/>
        <v>516372.39999999997</v>
      </c>
      <c r="BY34" s="24">
        <f t="shared" si="25"/>
        <v>296422.52999999997</v>
      </c>
      <c r="BZ34" s="24">
        <f t="shared" si="25"/>
        <v>1644.56</v>
      </c>
      <c r="CA34" s="24">
        <f t="shared" si="25"/>
        <v>216628.1</v>
      </c>
      <c r="CB34" s="24">
        <f t="shared" si="25"/>
        <v>16259.04</v>
      </c>
      <c r="CC34" s="24">
        <f t="shared" si="25"/>
        <v>-6518.5500000000011</v>
      </c>
      <c r="CD34" s="24">
        <f t="shared" si="25"/>
        <v>22163659.719999999</v>
      </c>
      <c r="CE34" s="24">
        <f t="shared" si="25"/>
        <v>73127.040000000008</v>
      </c>
      <c r="CF34" s="24">
        <f t="shared" si="25"/>
        <v>40403</v>
      </c>
      <c r="CG34" s="24">
        <f t="shared" si="25"/>
        <v>72530.13</v>
      </c>
      <c r="CH34" s="24">
        <f t="shared" si="25"/>
        <v>114776.41</v>
      </c>
      <c r="CI34" s="24">
        <f t="shared" si="25"/>
        <v>60876.39</v>
      </c>
      <c r="CJ34" s="24">
        <f t="shared" si="25"/>
        <v>24491.83</v>
      </c>
      <c r="CK34" s="24">
        <f t="shared" si="25"/>
        <v>122287.33</v>
      </c>
      <c r="CL34" s="24">
        <f t="shared" si="25"/>
        <v>313133.01</v>
      </c>
      <c r="CM34" s="24">
        <f t="shared" si="25"/>
        <v>1520173.9300000002</v>
      </c>
      <c r="CN34" s="24">
        <f t="shared" si="25"/>
        <v>496946.06999999995</v>
      </c>
      <c r="CO34" s="24">
        <f t="shared" si="25"/>
        <v>439544.81999999995</v>
      </c>
      <c r="CP34" s="24">
        <f t="shared" si="25"/>
        <v>9562293.4600000009</v>
      </c>
      <c r="CQ34" s="24">
        <f t="shared" si="25"/>
        <v>5113012.1400000006</v>
      </c>
      <c r="CR34" s="24">
        <f t="shared" si="25"/>
        <v>388814.93</v>
      </c>
      <c r="CS34" s="24">
        <f t="shared" si="25"/>
        <v>240157.52000000002</v>
      </c>
      <c r="CT34" s="24">
        <f t="shared" si="25"/>
        <v>142253.39000000001</v>
      </c>
      <c r="CU34" s="24">
        <f t="shared" si="25"/>
        <v>176639.65</v>
      </c>
      <c r="CV34" s="24">
        <f t="shared" si="25"/>
        <v>50368.62</v>
      </c>
      <c r="CW34" s="24">
        <f t="shared" si="25"/>
        <v>63146.569999999992</v>
      </c>
      <c r="CX34" s="24">
        <f t="shared" si="25"/>
        <v>37088.339999999997</v>
      </c>
      <c r="CY34" s="24">
        <f t="shared" si="25"/>
        <v>75636.109999999986</v>
      </c>
      <c r="CZ34" s="24">
        <f t="shared" si="25"/>
        <v>66210.87999999999</v>
      </c>
      <c r="DA34" s="24">
        <f t="shared" si="25"/>
        <v>30778.720000000001</v>
      </c>
      <c r="DB34" s="24">
        <f t="shared" si="25"/>
        <v>369021.37</v>
      </c>
      <c r="DC34" s="24">
        <f t="shared" si="25"/>
        <v>99928.37</v>
      </c>
      <c r="DD34" s="24">
        <f t="shared" si="25"/>
        <v>106318.26999999999</v>
      </c>
      <c r="DE34" s="24">
        <f t="shared" si="25"/>
        <v>147302.02000000002</v>
      </c>
      <c r="DF34" s="24">
        <f t="shared" si="25"/>
        <v>23663.739999999998</v>
      </c>
      <c r="DG34" s="24">
        <f t="shared" si="25"/>
        <v>96146.23000000001</v>
      </c>
      <c r="DH34" s="24">
        <f t="shared" si="25"/>
        <v>6086633.3300000001</v>
      </c>
      <c r="DI34" s="24">
        <f t="shared" si="25"/>
        <v>2078.2700000000004</v>
      </c>
      <c r="DJ34" s="24">
        <f t="shared" si="25"/>
        <v>548697.72</v>
      </c>
      <c r="DK34" s="24">
        <f t="shared" si="25"/>
        <v>882365.08000000007</v>
      </c>
      <c r="DL34" s="24">
        <f t="shared" si="25"/>
        <v>240421.34</v>
      </c>
      <c r="DM34" s="24">
        <f t="shared" si="25"/>
        <v>82176.2</v>
      </c>
      <c r="DN34" s="24">
        <f t="shared" si="25"/>
        <v>1387555.18</v>
      </c>
      <c r="DO34" s="24">
        <f t="shared" si="25"/>
        <v>180157.22</v>
      </c>
      <c r="DP34" s="24">
        <f t="shared" si="25"/>
        <v>458099.27</v>
      </c>
      <c r="DQ34" s="24">
        <f t="shared" si="25"/>
        <v>763108.66</v>
      </c>
      <c r="DR34" s="24">
        <f t="shared" si="25"/>
        <v>101807.20999999999</v>
      </c>
      <c r="DS34" s="24">
        <f t="shared" si="25"/>
        <v>0</v>
      </c>
      <c r="DT34" s="24">
        <f t="shared" si="25"/>
        <v>159123.88</v>
      </c>
      <c r="DU34" s="24">
        <f t="shared" si="25"/>
        <v>139676.06</v>
      </c>
      <c r="DV34" s="24">
        <f t="shared" si="25"/>
        <v>58469.46</v>
      </c>
      <c r="DW34" s="24">
        <f t="shared" si="25"/>
        <v>71868.44</v>
      </c>
      <c r="DX34" s="24">
        <f t="shared" si="25"/>
        <v>52706.96</v>
      </c>
      <c r="DY34" s="24">
        <f t="shared" si="25"/>
        <v>29551.66</v>
      </c>
      <c r="DZ34" s="24">
        <f t="shared" si="25"/>
        <v>28823.08</v>
      </c>
      <c r="EA34" s="24">
        <f t="shared" si="25"/>
        <v>179708.18</v>
      </c>
      <c r="EB34" s="24">
        <f t="shared" si="25"/>
        <v>622839.12</v>
      </c>
      <c r="EC34" s="24">
        <f t="shared" si="25"/>
        <v>177848.88</v>
      </c>
      <c r="ED34" s="24">
        <f t="shared" ref="ED34:GG34" si="26">+ED27-ED33</f>
        <v>166700.49</v>
      </c>
      <c r="EE34" s="24">
        <f t="shared" si="26"/>
        <v>116564.17000000001</v>
      </c>
      <c r="EF34" s="24">
        <f t="shared" si="26"/>
        <v>830458.75</v>
      </c>
      <c r="EG34" s="24">
        <f t="shared" si="26"/>
        <v>51461.280000000006</v>
      </c>
      <c r="EH34" s="24">
        <f t="shared" si="26"/>
        <v>162973.09</v>
      </c>
      <c r="EI34" s="24">
        <f t="shared" si="26"/>
        <v>51073.490000000005</v>
      </c>
      <c r="EJ34" s="24">
        <f t="shared" si="26"/>
        <v>36465.160000000003</v>
      </c>
      <c r="EK34" s="24">
        <f t="shared" si="26"/>
        <v>2295236.3499999996</v>
      </c>
      <c r="EL34" s="24">
        <f t="shared" si="26"/>
        <v>2825437.23</v>
      </c>
      <c r="EM34" s="24">
        <f t="shared" si="26"/>
        <v>194447.09</v>
      </c>
      <c r="EN34" s="24">
        <f t="shared" si="26"/>
        <v>167813.36</v>
      </c>
      <c r="EO34" s="24">
        <f t="shared" si="26"/>
        <v>129479.27</v>
      </c>
      <c r="EP34" s="24">
        <f t="shared" si="26"/>
        <v>185278.43000000002</v>
      </c>
      <c r="EQ34" s="24">
        <f t="shared" si="26"/>
        <v>93735.97</v>
      </c>
      <c r="ER34" s="24">
        <f t="shared" si="26"/>
        <v>159031.14000000001</v>
      </c>
      <c r="ES34" s="24">
        <f t="shared" si="26"/>
        <v>846851.79</v>
      </c>
      <c r="ET34" s="24">
        <f t="shared" si="26"/>
        <v>179974.22999999998</v>
      </c>
      <c r="EU34" s="24">
        <f t="shared" si="26"/>
        <v>80049.119999999995</v>
      </c>
      <c r="EV34" s="24">
        <f t="shared" si="26"/>
        <v>139599.96</v>
      </c>
      <c r="EW34" s="24">
        <f t="shared" si="26"/>
        <v>142021.88</v>
      </c>
      <c r="EX34" s="24">
        <f t="shared" si="26"/>
        <v>0</v>
      </c>
      <c r="EY34" s="24">
        <f t="shared" si="26"/>
        <v>112281.84</v>
      </c>
      <c r="EZ34" s="24">
        <f t="shared" si="26"/>
        <v>55765.440000000002</v>
      </c>
      <c r="FA34" s="24">
        <f t="shared" si="26"/>
        <v>24847.13</v>
      </c>
      <c r="FB34" s="24">
        <f t="shared" si="26"/>
        <v>49592.840000000004</v>
      </c>
      <c r="FC34" s="24">
        <f t="shared" si="26"/>
        <v>1116599.28</v>
      </c>
      <c r="FD34" s="24">
        <f t="shared" si="26"/>
        <v>307607.86</v>
      </c>
      <c r="FE34" s="24">
        <f t="shared" si="26"/>
        <v>954563.08000000007</v>
      </c>
      <c r="FF34" s="24">
        <f t="shared" si="26"/>
        <v>211299.68</v>
      </c>
      <c r="FG34" s="24">
        <f t="shared" si="26"/>
        <v>117111.36000000002</v>
      </c>
      <c r="FH34" s="24">
        <f t="shared" si="26"/>
        <v>137503.97</v>
      </c>
      <c r="FI34" s="24">
        <f t="shared" si="26"/>
        <v>62421.72</v>
      </c>
      <c r="FJ34" s="24">
        <f t="shared" si="26"/>
        <v>106831.38999999998</v>
      </c>
      <c r="FK34" s="24">
        <f t="shared" si="26"/>
        <v>542284.44999999995</v>
      </c>
      <c r="FL34" s="24">
        <f t="shared" si="26"/>
        <v>469507.77</v>
      </c>
      <c r="FM34" s="24">
        <f t="shared" si="26"/>
        <v>928964.46000000008</v>
      </c>
      <c r="FN34" s="24">
        <f t="shared" si="26"/>
        <v>2099227.33</v>
      </c>
      <c r="FO34" s="24">
        <f t="shared" si="26"/>
        <v>1133817.57</v>
      </c>
      <c r="FP34" s="24">
        <f t="shared" si="26"/>
        <v>4669804.9000000004</v>
      </c>
      <c r="FQ34" s="24">
        <f t="shared" si="26"/>
        <v>471794.76999999996</v>
      </c>
      <c r="FR34" s="24">
        <f t="shared" si="26"/>
        <v>870470.6</v>
      </c>
      <c r="FS34" s="24">
        <f t="shared" si="26"/>
        <v>387010.79</v>
      </c>
      <c r="FT34" s="24">
        <f t="shared" si="26"/>
        <v>139526.09</v>
      </c>
      <c r="FU34" s="24">
        <f t="shared" si="26"/>
        <v>92482.78</v>
      </c>
      <c r="FV34" s="24">
        <f t="shared" si="26"/>
        <v>113932.14</v>
      </c>
      <c r="FW34" s="24">
        <f t="shared" si="26"/>
        <v>170873.77</v>
      </c>
      <c r="FX34" s="24">
        <f t="shared" si="26"/>
        <v>288488.18000000005</v>
      </c>
      <c r="FY34" s="24">
        <f t="shared" si="26"/>
        <v>148265.22000000003</v>
      </c>
      <c r="FZ34" s="24">
        <f t="shared" si="26"/>
        <v>65480.830000000009</v>
      </c>
      <c r="GA34" s="24">
        <f t="shared" si="26"/>
        <v>1513734.7</v>
      </c>
      <c r="GB34" s="24">
        <f t="shared" si="26"/>
        <v>0</v>
      </c>
      <c r="GC34" s="24">
        <f t="shared" si="26"/>
        <v>0</v>
      </c>
      <c r="GD34" s="24">
        <f t="shared" si="26"/>
        <v>0</v>
      </c>
      <c r="GE34" s="24">
        <f t="shared" si="26"/>
        <v>0</v>
      </c>
      <c r="GF34" s="24">
        <f t="shared" si="26"/>
        <v>0</v>
      </c>
      <c r="GG34" s="24">
        <f t="shared" si="26"/>
        <v>0</v>
      </c>
      <c r="GH34" s="19">
        <f t="shared" si="6"/>
        <v>272381543.0200001</v>
      </c>
      <c r="GJ34" s="88" t="s">
        <v>552</v>
      </c>
      <c r="GK34" s="48">
        <f>26299735-GK32-GK36</f>
        <v>24608474</v>
      </c>
      <c r="GL34" s="88" t="s">
        <v>553</v>
      </c>
      <c r="GM34" s="80"/>
      <c r="GN34" s="80"/>
      <c r="GO34" s="80"/>
    </row>
    <row r="35" spans="1:256" ht="12.75" customHeight="1">
      <c r="A35" s="43">
        <v>11</v>
      </c>
      <c r="B35" s="44" t="s">
        <v>554</v>
      </c>
      <c r="C35" s="16">
        <v>11</v>
      </c>
      <c r="E35" s="24">
        <f>ROUND(E34*0.3387,2)</f>
        <v>607189.94999999995</v>
      </c>
      <c r="F35" s="24">
        <f t="shared" ref="F35:BQ35" si="27">ROUND(F34*0.3387,2)</f>
        <v>3202866.01</v>
      </c>
      <c r="G35" s="24">
        <f t="shared" si="27"/>
        <v>796682.14</v>
      </c>
      <c r="H35" s="24">
        <f t="shared" si="27"/>
        <v>2324512.11</v>
      </c>
      <c r="I35" s="24">
        <f t="shared" si="27"/>
        <v>177911.67</v>
      </c>
      <c r="J35" s="24">
        <f t="shared" si="27"/>
        <v>93328.36</v>
      </c>
      <c r="K35" s="24">
        <f t="shared" si="27"/>
        <v>971955.16</v>
      </c>
      <c r="L35" s="24">
        <f t="shared" si="27"/>
        <v>179362.91</v>
      </c>
      <c r="M35" s="24">
        <f t="shared" si="27"/>
        <v>41985.94</v>
      </c>
      <c r="N35" s="24">
        <f t="shared" si="27"/>
        <v>269438.58</v>
      </c>
      <c r="O35" s="24">
        <f t="shared" si="27"/>
        <v>276125.92</v>
      </c>
      <c r="P35" s="24">
        <f t="shared" si="27"/>
        <v>8574396.1600000001</v>
      </c>
      <c r="Q35" s="24">
        <f t="shared" si="27"/>
        <v>1968225.96</v>
      </c>
      <c r="R35" s="24">
        <f t="shared" si="27"/>
        <v>25518.87</v>
      </c>
      <c r="S35" s="24">
        <f t="shared" si="27"/>
        <v>3984412.68</v>
      </c>
      <c r="T35" s="24">
        <f t="shared" si="27"/>
        <v>80906.64</v>
      </c>
      <c r="U35" s="24">
        <f t="shared" si="27"/>
        <v>293565.78000000003</v>
      </c>
      <c r="V35" s="24">
        <f t="shared" si="27"/>
        <v>25707.79</v>
      </c>
      <c r="W35" s="24">
        <f t="shared" si="27"/>
        <v>10708.95</v>
      </c>
      <c r="X35" s="24">
        <f t="shared" si="27"/>
        <v>25178.07</v>
      </c>
      <c r="Y35" s="24">
        <f t="shared" si="27"/>
        <v>6385.52</v>
      </c>
      <c r="Z35" s="24">
        <f t="shared" si="27"/>
        <v>11597.53</v>
      </c>
      <c r="AA35" s="24">
        <f t="shared" si="27"/>
        <v>31218.92</v>
      </c>
      <c r="AB35" s="24">
        <f t="shared" si="27"/>
        <v>29305.25</v>
      </c>
      <c r="AC35" s="24">
        <f t="shared" si="27"/>
        <v>3138074.29</v>
      </c>
      <c r="AD35" s="24">
        <f t="shared" si="27"/>
        <v>5243419.4000000004</v>
      </c>
      <c r="AE35" s="24">
        <f t="shared" si="27"/>
        <v>110748.94</v>
      </c>
      <c r="AF35" s="24">
        <f t="shared" si="27"/>
        <v>81378.080000000002</v>
      </c>
      <c r="AG35" s="24">
        <f t="shared" si="27"/>
        <v>41659</v>
      </c>
      <c r="AH35" s="24">
        <f t="shared" si="27"/>
        <v>25420.29</v>
      </c>
      <c r="AI35" s="24">
        <f t="shared" si="27"/>
        <v>224658.4</v>
      </c>
      <c r="AJ35" s="24">
        <f t="shared" si="27"/>
        <v>71726.649999999994</v>
      </c>
      <c r="AK35" s="24">
        <f t="shared" si="27"/>
        <v>29901.88</v>
      </c>
      <c r="AL35" s="24">
        <f t="shared" si="27"/>
        <v>24520.43</v>
      </c>
      <c r="AM35" s="24">
        <f t="shared" si="27"/>
        <v>42902.239999999998</v>
      </c>
      <c r="AN35" s="24">
        <f t="shared" si="27"/>
        <v>64918.45</v>
      </c>
      <c r="AO35" s="24">
        <f t="shared" si="27"/>
        <v>39061.32</v>
      </c>
      <c r="AP35" s="24">
        <f t="shared" si="27"/>
        <v>53414.37</v>
      </c>
      <c r="AQ35" s="24">
        <f t="shared" si="27"/>
        <v>500967.65</v>
      </c>
      <c r="AR35" s="24">
        <f t="shared" si="27"/>
        <v>9709741.9000000004</v>
      </c>
      <c r="AS35" s="24">
        <f t="shared" si="27"/>
        <v>62246.5</v>
      </c>
      <c r="AT35" s="24">
        <f t="shared" si="27"/>
        <v>7308771.0700000003</v>
      </c>
      <c r="AU35" s="24">
        <f t="shared" si="27"/>
        <v>670766.21</v>
      </c>
      <c r="AV35" s="24">
        <f t="shared" si="27"/>
        <v>278281.90999999997</v>
      </c>
      <c r="AW35" s="24">
        <f t="shared" si="27"/>
        <v>21949.32</v>
      </c>
      <c r="AX35" s="24">
        <f t="shared" si="27"/>
        <v>80896.649999999994</v>
      </c>
      <c r="AY35" s="24">
        <f t="shared" si="27"/>
        <v>33140.300000000003</v>
      </c>
      <c r="AZ35" s="24">
        <f t="shared" si="27"/>
        <v>27808.02</v>
      </c>
      <c r="BA35" s="24">
        <f t="shared" si="27"/>
        <v>113951.47</v>
      </c>
      <c r="BB35" s="24">
        <f t="shared" si="27"/>
        <v>1014615.2</v>
      </c>
      <c r="BC35" s="24">
        <f t="shared" si="27"/>
        <v>1278599.18</v>
      </c>
      <c r="BD35" s="24">
        <f t="shared" si="27"/>
        <v>1448966.58</v>
      </c>
      <c r="BE35" s="24">
        <f t="shared" si="27"/>
        <v>1603789.88</v>
      </c>
      <c r="BF35" s="24">
        <f t="shared" si="27"/>
        <v>60061.9</v>
      </c>
      <c r="BG35" s="24">
        <f t="shared" si="27"/>
        <v>199526.87</v>
      </c>
      <c r="BH35" s="24">
        <f t="shared" si="27"/>
        <v>2546398.44</v>
      </c>
      <c r="BI35" s="24">
        <f t="shared" si="27"/>
        <v>154684.9</v>
      </c>
      <c r="BJ35" s="24">
        <f t="shared" si="27"/>
        <v>114987.79</v>
      </c>
      <c r="BK35" s="24">
        <f t="shared" si="27"/>
        <v>109857.91</v>
      </c>
      <c r="BL35" s="24">
        <f t="shared" si="27"/>
        <v>724748.76</v>
      </c>
      <c r="BM35" s="24">
        <f t="shared" si="27"/>
        <v>1455580.64</v>
      </c>
      <c r="BN35" s="24">
        <f t="shared" si="27"/>
        <v>41689.07</v>
      </c>
      <c r="BO35" s="24">
        <f t="shared" si="27"/>
        <v>92078.04</v>
      </c>
      <c r="BP35" s="24">
        <f t="shared" si="27"/>
        <v>214704.57</v>
      </c>
      <c r="BQ35" s="24">
        <f t="shared" si="27"/>
        <v>176488.69</v>
      </c>
      <c r="BR35" s="24">
        <f t="shared" ref="BR35:EC35" si="28">ROUND(BR34*0.3387,2)</f>
        <v>59185.49</v>
      </c>
      <c r="BS35" s="24">
        <f t="shared" si="28"/>
        <v>550583.47</v>
      </c>
      <c r="BT35" s="24">
        <f t="shared" si="28"/>
        <v>499501.97</v>
      </c>
      <c r="BU35" s="24">
        <f t="shared" si="28"/>
        <v>91229.63</v>
      </c>
      <c r="BV35" s="24">
        <f t="shared" si="28"/>
        <v>83040.95</v>
      </c>
      <c r="BW35" s="24">
        <f t="shared" si="28"/>
        <v>40482.550000000003</v>
      </c>
      <c r="BX35" s="24">
        <f t="shared" si="28"/>
        <v>174895.33</v>
      </c>
      <c r="BY35" s="24">
        <f t="shared" si="28"/>
        <v>100398.31</v>
      </c>
      <c r="BZ35" s="24">
        <f t="shared" si="28"/>
        <v>557.01</v>
      </c>
      <c r="CA35" s="24">
        <f t="shared" si="28"/>
        <v>73371.94</v>
      </c>
      <c r="CB35" s="24">
        <f t="shared" si="28"/>
        <v>5506.94</v>
      </c>
      <c r="CC35" s="24">
        <f t="shared" si="28"/>
        <v>-2207.83</v>
      </c>
      <c r="CD35" s="24">
        <f t="shared" si="28"/>
        <v>7506831.5499999998</v>
      </c>
      <c r="CE35" s="24">
        <f t="shared" si="28"/>
        <v>24768.13</v>
      </c>
      <c r="CF35" s="24">
        <f t="shared" si="28"/>
        <v>13684.5</v>
      </c>
      <c r="CG35" s="24">
        <f t="shared" si="28"/>
        <v>24565.96</v>
      </c>
      <c r="CH35" s="24">
        <f t="shared" si="28"/>
        <v>38874.769999999997</v>
      </c>
      <c r="CI35" s="24">
        <f t="shared" si="28"/>
        <v>20618.830000000002</v>
      </c>
      <c r="CJ35" s="24">
        <f t="shared" si="28"/>
        <v>8295.3799999999992</v>
      </c>
      <c r="CK35" s="24">
        <f t="shared" si="28"/>
        <v>41418.720000000001</v>
      </c>
      <c r="CL35" s="24">
        <f t="shared" si="28"/>
        <v>106058.15</v>
      </c>
      <c r="CM35" s="24">
        <f t="shared" si="28"/>
        <v>514882.91</v>
      </c>
      <c r="CN35" s="24">
        <f t="shared" si="28"/>
        <v>168315.63</v>
      </c>
      <c r="CO35" s="24">
        <f t="shared" si="28"/>
        <v>148873.82999999999</v>
      </c>
      <c r="CP35" s="24">
        <f t="shared" si="28"/>
        <v>3238748.79</v>
      </c>
      <c r="CQ35" s="24">
        <f t="shared" si="28"/>
        <v>1731777.21</v>
      </c>
      <c r="CR35" s="24">
        <f t="shared" si="28"/>
        <v>131691.62</v>
      </c>
      <c r="CS35" s="24">
        <f t="shared" si="28"/>
        <v>81341.350000000006</v>
      </c>
      <c r="CT35" s="24">
        <f t="shared" si="28"/>
        <v>48181.22</v>
      </c>
      <c r="CU35" s="24">
        <f t="shared" si="28"/>
        <v>59827.85</v>
      </c>
      <c r="CV35" s="24">
        <f t="shared" si="28"/>
        <v>17059.849999999999</v>
      </c>
      <c r="CW35" s="24">
        <f t="shared" si="28"/>
        <v>21387.74</v>
      </c>
      <c r="CX35" s="24">
        <f t="shared" si="28"/>
        <v>12561.82</v>
      </c>
      <c r="CY35" s="24">
        <f t="shared" si="28"/>
        <v>25617.95</v>
      </c>
      <c r="CZ35" s="24">
        <f t="shared" si="28"/>
        <v>22425.63</v>
      </c>
      <c r="DA35" s="24">
        <f t="shared" si="28"/>
        <v>10424.75</v>
      </c>
      <c r="DB35" s="24">
        <f t="shared" si="28"/>
        <v>124987.54</v>
      </c>
      <c r="DC35" s="24">
        <f t="shared" si="28"/>
        <v>33845.74</v>
      </c>
      <c r="DD35" s="24">
        <f t="shared" si="28"/>
        <v>36010</v>
      </c>
      <c r="DE35" s="24">
        <f t="shared" si="28"/>
        <v>49891.19</v>
      </c>
      <c r="DF35" s="24">
        <f t="shared" si="28"/>
        <v>8014.91</v>
      </c>
      <c r="DG35" s="24">
        <f t="shared" si="28"/>
        <v>32564.73</v>
      </c>
      <c r="DH35" s="24">
        <f t="shared" si="28"/>
        <v>2061542.71</v>
      </c>
      <c r="DI35" s="24">
        <f t="shared" si="28"/>
        <v>703.91</v>
      </c>
      <c r="DJ35" s="24">
        <f t="shared" si="28"/>
        <v>185843.92</v>
      </c>
      <c r="DK35" s="24">
        <f t="shared" si="28"/>
        <v>298857.05</v>
      </c>
      <c r="DL35" s="24">
        <f t="shared" si="28"/>
        <v>81430.710000000006</v>
      </c>
      <c r="DM35" s="24">
        <f t="shared" si="28"/>
        <v>27833.08</v>
      </c>
      <c r="DN35" s="24">
        <f t="shared" si="28"/>
        <v>469964.94</v>
      </c>
      <c r="DO35" s="24">
        <f t="shared" si="28"/>
        <v>61019.25</v>
      </c>
      <c r="DP35" s="24">
        <f t="shared" si="28"/>
        <v>155158.22</v>
      </c>
      <c r="DQ35" s="24">
        <f t="shared" si="28"/>
        <v>258464.9</v>
      </c>
      <c r="DR35" s="24">
        <f t="shared" si="28"/>
        <v>34482.1</v>
      </c>
      <c r="DS35" s="24">
        <f t="shared" si="28"/>
        <v>0</v>
      </c>
      <c r="DT35" s="24">
        <f t="shared" si="28"/>
        <v>53895.26</v>
      </c>
      <c r="DU35" s="24">
        <f t="shared" si="28"/>
        <v>47308.28</v>
      </c>
      <c r="DV35" s="24">
        <f t="shared" si="28"/>
        <v>19803.61</v>
      </c>
      <c r="DW35" s="24">
        <f t="shared" si="28"/>
        <v>24341.84</v>
      </c>
      <c r="DX35" s="24">
        <f t="shared" si="28"/>
        <v>17851.849999999999</v>
      </c>
      <c r="DY35" s="24">
        <f t="shared" si="28"/>
        <v>10009.15</v>
      </c>
      <c r="DZ35" s="24">
        <f t="shared" si="28"/>
        <v>9762.3799999999992</v>
      </c>
      <c r="EA35" s="24">
        <f t="shared" si="28"/>
        <v>60867.16</v>
      </c>
      <c r="EB35" s="24">
        <f t="shared" si="28"/>
        <v>210955.61</v>
      </c>
      <c r="EC35" s="24">
        <f t="shared" si="28"/>
        <v>60237.42</v>
      </c>
      <c r="ED35" s="24">
        <f t="shared" ref="ED35:GG35" si="29">ROUND(ED34*0.3387,2)</f>
        <v>56461.46</v>
      </c>
      <c r="EE35" s="24">
        <f t="shared" si="29"/>
        <v>39480.28</v>
      </c>
      <c r="EF35" s="24">
        <f t="shared" si="29"/>
        <v>281276.38</v>
      </c>
      <c r="EG35" s="24">
        <f t="shared" si="29"/>
        <v>17429.939999999999</v>
      </c>
      <c r="EH35" s="24">
        <f t="shared" si="29"/>
        <v>55198.99</v>
      </c>
      <c r="EI35" s="24">
        <f t="shared" si="29"/>
        <v>17298.59</v>
      </c>
      <c r="EJ35" s="24">
        <f t="shared" si="29"/>
        <v>12350.75</v>
      </c>
      <c r="EK35" s="24">
        <f t="shared" si="29"/>
        <v>777396.55</v>
      </c>
      <c r="EL35" s="24">
        <f t="shared" si="29"/>
        <v>956975.59</v>
      </c>
      <c r="EM35" s="24">
        <f t="shared" si="29"/>
        <v>65859.23</v>
      </c>
      <c r="EN35" s="24">
        <f t="shared" si="29"/>
        <v>56838.39</v>
      </c>
      <c r="EO35" s="24">
        <f t="shared" si="29"/>
        <v>43854.63</v>
      </c>
      <c r="EP35" s="24">
        <f t="shared" si="29"/>
        <v>62753.8</v>
      </c>
      <c r="EQ35" s="24">
        <f t="shared" si="29"/>
        <v>31748.37</v>
      </c>
      <c r="ER35" s="24">
        <f t="shared" si="29"/>
        <v>53863.85</v>
      </c>
      <c r="ES35" s="24">
        <f t="shared" si="29"/>
        <v>286828.7</v>
      </c>
      <c r="ET35" s="24">
        <f t="shared" si="29"/>
        <v>60957.27</v>
      </c>
      <c r="EU35" s="24">
        <f t="shared" si="29"/>
        <v>27112.639999999999</v>
      </c>
      <c r="EV35" s="24">
        <f t="shared" si="29"/>
        <v>47282.51</v>
      </c>
      <c r="EW35" s="24">
        <f t="shared" si="29"/>
        <v>48102.81</v>
      </c>
      <c r="EX35" s="24">
        <f t="shared" si="29"/>
        <v>0</v>
      </c>
      <c r="EY35" s="24">
        <f t="shared" si="29"/>
        <v>38029.86</v>
      </c>
      <c r="EZ35" s="24">
        <f t="shared" si="29"/>
        <v>18887.75</v>
      </c>
      <c r="FA35" s="24">
        <f t="shared" si="29"/>
        <v>8415.7199999999993</v>
      </c>
      <c r="FB35" s="24">
        <f t="shared" si="29"/>
        <v>16797.09</v>
      </c>
      <c r="FC35" s="24">
        <f t="shared" si="29"/>
        <v>378192.18</v>
      </c>
      <c r="FD35" s="24">
        <f t="shared" si="29"/>
        <v>104186.78</v>
      </c>
      <c r="FE35" s="24">
        <f t="shared" si="29"/>
        <v>323310.52</v>
      </c>
      <c r="FF35" s="24">
        <f t="shared" si="29"/>
        <v>71567.199999999997</v>
      </c>
      <c r="FG35" s="24">
        <f t="shared" si="29"/>
        <v>39665.620000000003</v>
      </c>
      <c r="FH35" s="24">
        <f t="shared" si="29"/>
        <v>46572.59</v>
      </c>
      <c r="FI35" s="24">
        <f t="shared" si="29"/>
        <v>21142.240000000002</v>
      </c>
      <c r="FJ35" s="24">
        <f t="shared" si="29"/>
        <v>36183.79</v>
      </c>
      <c r="FK35" s="24">
        <f t="shared" si="29"/>
        <v>183671.74</v>
      </c>
      <c r="FL35" s="24">
        <f t="shared" si="29"/>
        <v>159022.28</v>
      </c>
      <c r="FM35" s="24">
        <f t="shared" si="29"/>
        <v>314640.26</v>
      </c>
      <c r="FN35" s="24">
        <f t="shared" si="29"/>
        <v>711008.3</v>
      </c>
      <c r="FO35" s="24">
        <f t="shared" si="29"/>
        <v>384024.01</v>
      </c>
      <c r="FP35" s="24">
        <f t="shared" si="29"/>
        <v>1581662.92</v>
      </c>
      <c r="FQ35" s="24">
        <f t="shared" si="29"/>
        <v>159796.89000000001</v>
      </c>
      <c r="FR35" s="24">
        <f t="shared" si="29"/>
        <v>294828.39</v>
      </c>
      <c r="FS35" s="24">
        <f t="shared" si="29"/>
        <v>131080.54999999999</v>
      </c>
      <c r="FT35" s="24">
        <f t="shared" si="29"/>
        <v>47257.49</v>
      </c>
      <c r="FU35" s="24">
        <f t="shared" si="29"/>
        <v>31323.919999999998</v>
      </c>
      <c r="FV35" s="24">
        <f t="shared" si="29"/>
        <v>38588.82</v>
      </c>
      <c r="FW35" s="24">
        <f t="shared" si="29"/>
        <v>57874.95</v>
      </c>
      <c r="FX35" s="24">
        <f t="shared" si="29"/>
        <v>97710.95</v>
      </c>
      <c r="FY35" s="24">
        <f t="shared" si="29"/>
        <v>50217.43</v>
      </c>
      <c r="FZ35" s="24">
        <f t="shared" si="29"/>
        <v>22178.36</v>
      </c>
      <c r="GA35" s="24">
        <f t="shared" si="29"/>
        <v>512701.94</v>
      </c>
      <c r="GB35" s="24">
        <f t="shared" si="29"/>
        <v>0</v>
      </c>
      <c r="GC35" s="24">
        <f t="shared" si="29"/>
        <v>0</v>
      </c>
      <c r="GD35" s="24">
        <f t="shared" si="29"/>
        <v>0</v>
      </c>
      <c r="GE35" s="24">
        <f t="shared" si="29"/>
        <v>0</v>
      </c>
      <c r="GF35" s="24">
        <f t="shared" si="29"/>
        <v>0</v>
      </c>
      <c r="GG35" s="24">
        <f t="shared" si="29"/>
        <v>0</v>
      </c>
      <c r="GH35" s="19">
        <f t="shared" si="6"/>
        <v>92255628.659999907</v>
      </c>
      <c r="GJ35" s="88" t="s">
        <v>555</v>
      </c>
      <c r="GK35" s="48">
        <v>36922227</v>
      </c>
      <c r="GL35" s="88" t="s">
        <v>553</v>
      </c>
      <c r="GM35" s="80"/>
      <c r="GN35" s="80"/>
      <c r="GO35" s="80"/>
    </row>
    <row r="36" spans="1:256" ht="30">
      <c r="A36" s="43">
        <v>12</v>
      </c>
      <c r="B36" s="44" t="s">
        <v>556</v>
      </c>
      <c r="C36" s="16">
        <v>12</v>
      </c>
      <c r="E36" s="24">
        <f>+E33+E35</f>
        <v>711293.43999999994</v>
      </c>
      <c r="F36" s="24">
        <f t="shared" ref="F36:BQ36" si="30">+F33+F35</f>
        <v>3617556.94</v>
      </c>
      <c r="G36" s="24">
        <f t="shared" si="30"/>
        <v>853927.95</v>
      </c>
      <c r="H36" s="24">
        <f t="shared" si="30"/>
        <v>2688518.17</v>
      </c>
      <c r="I36" s="24">
        <f t="shared" si="30"/>
        <v>257406.86000000002</v>
      </c>
      <c r="J36" s="24">
        <f t="shared" si="30"/>
        <v>128038.07</v>
      </c>
      <c r="K36" s="24">
        <f t="shared" si="30"/>
        <v>1059719.1100000001</v>
      </c>
      <c r="L36" s="24">
        <f t="shared" si="30"/>
        <v>221649.69</v>
      </c>
      <c r="M36" s="24">
        <f t="shared" si="30"/>
        <v>49891.68</v>
      </c>
      <c r="N36" s="24">
        <f t="shared" si="30"/>
        <v>295057.90000000002</v>
      </c>
      <c r="O36" s="24">
        <f t="shared" si="30"/>
        <v>296803.05</v>
      </c>
      <c r="P36" s="24">
        <f t="shared" si="30"/>
        <v>9188892.9600000009</v>
      </c>
      <c r="Q36" s="24">
        <f t="shared" si="30"/>
        <v>2190222.17</v>
      </c>
      <c r="R36" s="24">
        <f t="shared" si="30"/>
        <v>47024.33</v>
      </c>
      <c r="S36" s="24">
        <f t="shared" si="30"/>
        <v>4356590.82</v>
      </c>
      <c r="T36" s="24">
        <f t="shared" si="30"/>
        <v>118537.15</v>
      </c>
      <c r="U36" s="24">
        <f t="shared" si="30"/>
        <v>358001.59</v>
      </c>
      <c r="V36" s="24">
        <f t="shared" si="30"/>
        <v>55343.34</v>
      </c>
      <c r="W36" s="24">
        <f t="shared" si="30"/>
        <v>17965.599999999999</v>
      </c>
      <c r="X36" s="24">
        <f t="shared" si="30"/>
        <v>46839.71</v>
      </c>
      <c r="Y36" s="24">
        <f t="shared" si="30"/>
        <v>11963.39</v>
      </c>
      <c r="Z36" s="24">
        <f t="shared" si="30"/>
        <v>21020.800000000003</v>
      </c>
      <c r="AA36" s="24">
        <f t="shared" si="30"/>
        <v>52808.46</v>
      </c>
      <c r="AB36" s="24">
        <f t="shared" si="30"/>
        <v>45501.49</v>
      </c>
      <c r="AC36" s="24">
        <f t="shared" si="30"/>
        <v>3831355.08</v>
      </c>
      <c r="AD36" s="24">
        <f t="shared" si="30"/>
        <v>5885621.5100000007</v>
      </c>
      <c r="AE36" s="24">
        <f t="shared" si="30"/>
        <v>135715.87</v>
      </c>
      <c r="AF36" s="24">
        <f t="shared" si="30"/>
        <v>98983.09</v>
      </c>
      <c r="AG36" s="24">
        <f t="shared" si="30"/>
        <v>69360.91</v>
      </c>
      <c r="AH36" s="24">
        <f t="shared" si="30"/>
        <v>36567.32</v>
      </c>
      <c r="AI36" s="24">
        <f t="shared" si="30"/>
        <v>292426.01</v>
      </c>
      <c r="AJ36" s="24">
        <f t="shared" si="30"/>
        <v>100247.29999999999</v>
      </c>
      <c r="AK36" s="24">
        <f t="shared" si="30"/>
        <v>44127.06</v>
      </c>
      <c r="AL36" s="24">
        <f t="shared" si="30"/>
        <v>29883.58</v>
      </c>
      <c r="AM36" s="24">
        <f t="shared" si="30"/>
        <v>53599.759999999995</v>
      </c>
      <c r="AN36" s="24">
        <f t="shared" si="30"/>
        <v>74088.67</v>
      </c>
      <c r="AO36" s="24">
        <f t="shared" si="30"/>
        <v>58126.59</v>
      </c>
      <c r="AP36" s="24">
        <f t="shared" si="30"/>
        <v>67318.720000000001</v>
      </c>
      <c r="AQ36" s="24">
        <f t="shared" si="30"/>
        <v>618137.43000000005</v>
      </c>
      <c r="AR36" s="24">
        <f t="shared" si="30"/>
        <v>10548716.76</v>
      </c>
      <c r="AS36" s="24">
        <f t="shared" si="30"/>
        <v>86718.74</v>
      </c>
      <c r="AT36" s="24">
        <f t="shared" si="30"/>
        <v>8288704.0099999998</v>
      </c>
      <c r="AU36" s="24">
        <f t="shared" si="30"/>
        <v>803367.6399999999</v>
      </c>
      <c r="AV36" s="24">
        <f t="shared" si="30"/>
        <v>383226.12</v>
      </c>
      <c r="AW36" s="24">
        <f t="shared" si="30"/>
        <v>73676.86</v>
      </c>
      <c r="AX36" s="24">
        <f t="shared" si="30"/>
        <v>108483.43</v>
      </c>
      <c r="AY36" s="24">
        <f t="shared" si="30"/>
        <v>41299.770000000004</v>
      </c>
      <c r="AZ36" s="24">
        <f t="shared" si="30"/>
        <v>35497.9</v>
      </c>
      <c r="BA36" s="24">
        <f t="shared" si="30"/>
        <v>152103.41</v>
      </c>
      <c r="BB36" s="24">
        <f t="shared" si="30"/>
        <v>1139893.06</v>
      </c>
      <c r="BC36" s="24">
        <f t="shared" si="30"/>
        <v>1478115.38</v>
      </c>
      <c r="BD36" s="24">
        <f t="shared" si="30"/>
        <v>1651953.57</v>
      </c>
      <c r="BE36" s="24">
        <f t="shared" si="30"/>
        <v>1999418.15</v>
      </c>
      <c r="BF36" s="24">
        <f t="shared" si="30"/>
        <v>80753.31</v>
      </c>
      <c r="BG36" s="24">
        <f t="shared" si="30"/>
        <v>234542.22999999998</v>
      </c>
      <c r="BH36" s="24">
        <f t="shared" si="30"/>
        <v>3071324.36</v>
      </c>
      <c r="BI36" s="24">
        <f t="shared" si="30"/>
        <v>262010.9</v>
      </c>
      <c r="BJ36" s="24">
        <f t="shared" si="30"/>
        <v>146126.39999999999</v>
      </c>
      <c r="BK36" s="24">
        <f t="shared" si="30"/>
        <v>163243.25</v>
      </c>
      <c r="BL36" s="24">
        <f t="shared" si="30"/>
        <v>898951.86</v>
      </c>
      <c r="BM36" s="24">
        <f t="shared" si="30"/>
        <v>1746066.91</v>
      </c>
      <c r="BN36" s="24">
        <f t="shared" si="30"/>
        <v>61702.61</v>
      </c>
      <c r="BO36" s="24">
        <f t="shared" si="30"/>
        <v>148688.53999999998</v>
      </c>
      <c r="BP36" s="24">
        <f t="shared" si="30"/>
        <v>263541.72000000003</v>
      </c>
      <c r="BQ36" s="24">
        <f t="shared" si="30"/>
        <v>240412.19</v>
      </c>
      <c r="BR36" s="24">
        <f t="shared" ref="BR36:EC36" si="31">+BR33+BR35</f>
        <v>70346.84</v>
      </c>
      <c r="BS36" s="24">
        <f t="shared" si="31"/>
        <v>662675.40999999992</v>
      </c>
      <c r="BT36" s="24">
        <f t="shared" si="31"/>
        <v>595915.96</v>
      </c>
      <c r="BU36" s="24">
        <f t="shared" si="31"/>
        <v>109945.17000000001</v>
      </c>
      <c r="BV36" s="24">
        <f t="shared" si="31"/>
        <v>102747.73999999999</v>
      </c>
      <c r="BW36" s="24">
        <f t="shared" si="31"/>
        <v>51456.670000000006</v>
      </c>
      <c r="BX36" s="24">
        <f t="shared" si="31"/>
        <v>259788.50999999998</v>
      </c>
      <c r="BY36" s="24">
        <f t="shared" si="31"/>
        <v>145038.71</v>
      </c>
      <c r="BZ36" s="24">
        <f t="shared" si="31"/>
        <v>3692.6499999999996</v>
      </c>
      <c r="CA36" s="24">
        <f t="shared" si="31"/>
        <v>96216.94</v>
      </c>
      <c r="CB36" s="24">
        <f t="shared" si="31"/>
        <v>6846.4</v>
      </c>
      <c r="CC36" s="24">
        <f t="shared" si="31"/>
        <v>15617.35</v>
      </c>
      <c r="CD36" s="24">
        <f t="shared" si="31"/>
        <v>8797559.3000000007</v>
      </c>
      <c r="CE36" s="24">
        <f t="shared" si="31"/>
        <v>47613.59</v>
      </c>
      <c r="CF36" s="24">
        <f t="shared" si="31"/>
        <v>21404.3</v>
      </c>
      <c r="CG36" s="24">
        <f t="shared" si="31"/>
        <v>45023.33</v>
      </c>
      <c r="CH36" s="24">
        <f t="shared" si="31"/>
        <v>73721.23</v>
      </c>
      <c r="CI36" s="24">
        <f t="shared" si="31"/>
        <v>30728.61</v>
      </c>
      <c r="CJ36" s="24">
        <f t="shared" si="31"/>
        <v>20018.419999999998</v>
      </c>
      <c r="CK36" s="24">
        <f t="shared" si="31"/>
        <v>68310.210000000006</v>
      </c>
      <c r="CL36" s="24">
        <f t="shared" si="31"/>
        <v>124142.06</v>
      </c>
      <c r="CM36" s="24">
        <f t="shared" si="31"/>
        <v>648195.53</v>
      </c>
      <c r="CN36" s="24">
        <f t="shared" si="31"/>
        <v>194642.85</v>
      </c>
      <c r="CO36" s="24">
        <f t="shared" si="31"/>
        <v>184178.36</v>
      </c>
      <c r="CP36" s="24">
        <f t="shared" si="31"/>
        <v>3863443.83</v>
      </c>
      <c r="CQ36" s="24">
        <f t="shared" si="31"/>
        <v>2062018.76</v>
      </c>
      <c r="CR36" s="24">
        <f t="shared" si="31"/>
        <v>158476.31</v>
      </c>
      <c r="CS36" s="24">
        <f t="shared" si="31"/>
        <v>101274.22</v>
      </c>
      <c r="CT36" s="24">
        <f t="shared" si="31"/>
        <v>64839.020000000004</v>
      </c>
      <c r="CU36" s="24">
        <f t="shared" si="31"/>
        <v>71066.91</v>
      </c>
      <c r="CV36" s="24">
        <f t="shared" si="31"/>
        <v>24081.71</v>
      </c>
      <c r="CW36" s="24">
        <f t="shared" si="31"/>
        <v>29059.600000000002</v>
      </c>
      <c r="CX36" s="24">
        <f t="shared" si="31"/>
        <v>31912.329999999998</v>
      </c>
      <c r="CY36" s="24">
        <f t="shared" si="31"/>
        <v>58868.570000000007</v>
      </c>
      <c r="CZ36" s="24">
        <f t="shared" si="31"/>
        <v>120552.86</v>
      </c>
      <c r="DA36" s="24">
        <f t="shared" si="31"/>
        <v>29034.07</v>
      </c>
      <c r="DB36" s="24">
        <f t="shared" si="31"/>
        <v>166388.5</v>
      </c>
      <c r="DC36" s="24">
        <f t="shared" si="31"/>
        <v>48820.67</v>
      </c>
      <c r="DD36" s="24">
        <f t="shared" si="31"/>
        <v>54590.16</v>
      </c>
      <c r="DE36" s="24">
        <f t="shared" si="31"/>
        <v>76309.3</v>
      </c>
      <c r="DF36" s="24">
        <f t="shared" si="31"/>
        <v>10683.61</v>
      </c>
      <c r="DG36" s="24">
        <f t="shared" si="31"/>
        <v>38923.1</v>
      </c>
      <c r="DH36" s="24">
        <f t="shared" si="31"/>
        <v>2697022.52</v>
      </c>
      <c r="DI36" s="24">
        <f t="shared" si="31"/>
        <v>8788.17</v>
      </c>
      <c r="DJ36" s="24">
        <f t="shared" si="31"/>
        <v>242194.86000000002</v>
      </c>
      <c r="DK36" s="24">
        <f t="shared" si="31"/>
        <v>414776.74</v>
      </c>
      <c r="DL36" s="24">
        <f t="shared" si="31"/>
        <v>107207</v>
      </c>
      <c r="DM36" s="24">
        <f t="shared" si="31"/>
        <v>41520.81</v>
      </c>
      <c r="DN36" s="24">
        <f t="shared" si="31"/>
        <v>619580.22</v>
      </c>
      <c r="DO36" s="24">
        <f t="shared" si="31"/>
        <v>81865.320000000007</v>
      </c>
      <c r="DP36" s="24">
        <f t="shared" si="31"/>
        <v>198593.6</v>
      </c>
      <c r="DQ36" s="24">
        <f t="shared" si="31"/>
        <v>312410.87</v>
      </c>
      <c r="DR36" s="24">
        <f t="shared" si="31"/>
        <v>41088.9</v>
      </c>
      <c r="DS36" s="24">
        <f t="shared" si="31"/>
        <v>0</v>
      </c>
      <c r="DT36" s="24">
        <f t="shared" si="31"/>
        <v>77292.94</v>
      </c>
      <c r="DU36" s="24">
        <f t="shared" si="31"/>
        <v>59078.28</v>
      </c>
      <c r="DV36" s="24">
        <f t="shared" si="31"/>
        <v>22564.33</v>
      </c>
      <c r="DW36" s="24">
        <f t="shared" si="31"/>
        <v>41032.97</v>
      </c>
      <c r="DX36" s="24">
        <f t="shared" si="31"/>
        <v>24366.25</v>
      </c>
      <c r="DY36" s="24">
        <f t="shared" si="31"/>
        <v>16865.739999999998</v>
      </c>
      <c r="DZ36" s="24">
        <f t="shared" si="31"/>
        <v>12905.59</v>
      </c>
      <c r="EA36" s="24">
        <f t="shared" si="31"/>
        <v>84467.74</v>
      </c>
      <c r="EB36" s="24">
        <f t="shared" si="31"/>
        <v>262034.25</v>
      </c>
      <c r="EC36" s="24">
        <f t="shared" si="31"/>
        <v>80080.539999999994</v>
      </c>
      <c r="ED36" s="24">
        <f t="shared" ref="ED36:GG36" si="32">+ED33+ED35</f>
        <v>81272.100000000006</v>
      </c>
      <c r="EE36" s="24">
        <f t="shared" si="32"/>
        <v>63529.24</v>
      </c>
      <c r="EF36" s="24">
        <f t="shared" si="32"/>
        <v>412011.65</v>
      </c>
      <c r="EG36" s="24">
        <f t="shared" si="32"/>
        <v>24691.89</v>
      </c>
      <c r="EH36" s="24">
        <f t="shared" si="32"/>
        <v>78376.639999999999</v>
      </c>
      <c r="EI36" s="24">
        <f t="shared" si="32"/>
        <v>34721.82</v>
      </c>
      <c r="EJ36" s="24">
        <f t="shared" si="32"/>
        <v>17431.39</v>
      </c>
      <c r="EK36" s="24">
        <f t="shared" si="32"/>
        <v>896140.96000000008</v>
      </c>
      <c r="EL36" s="24">
        <f t="shared" si="32"/>
        <v>1291960.8899999999</v>
      </c>
      <c r="EM36" s="24">
        <f t="shared" si="32"/>
        <v>94577.94</v>
      </c>
      <c r="EN36" s="24">
        <f t="shared" si="32"/>
        <v>77895.47</v>
      </c>
      <c r="EO36" s="24">
        <f t="shared" si="32"/>
        <v>56525.929999999993</v>
      </c>
      <c r="EP36" s="24">
        <f t="shared" si="32"/>
        <v>75194.100000000006</v>
      </c>
      <c r="EQ36" s="24">
        <f t="shared" si="32"/>
        <v>40098.71</v>
      </c>
      <c r="ER36" s="24">
        <f t="shared" si="32"/>
        <v>65474.49</v>
      </c>
      <c r="ES36" s="24">
        <f t="shared" si="32"/>
        <v>335564.93</v>
      </c>
      <c r="ET36" s="24">
        <f t="shared" si="32"/>
        <v>79733.22</v>
      </c>
      <c r="EU36" s="24">
        <f t="shared" si="32"/>
        <v>39376.46</v>
      </c>
      <c r="EV36" s="24">
        <f t="shared" si="32"/>
        <v>62510.07</v>
      </c>
      <c r="EW36" s="24">
        <f t="shared" si="32"/>
        <v>56723.92</v>
      </c>
      <c r="EX36" s="24">
        <f t="shared" si="32"/>
        <v>0</v>
      </c>
      <c r="EY36" s="24">
        <f t="shared" si="32"/>
        <v>46947</v>
      </c>
      <c r="EZ36" s="24">
        <f t="shared" si="32"/>
        <v>27069.56</v>
      </c>
      <c r="FA36" s="24">
        <f t="shared" si="32"/>
        <v>13353.97</v>
      </c>
      <c r="FB36" s="24">
        <f t="shared" si="32"/>
        <v>25090.620000000003</v>
      </c>
      <c r="FC36" s="24">
        <f t="shared" si="32"/>
        <v>429519.66</v>
      </c>
      <c r="FD36" s="24">
        <f t="shared" si="32"/>
        <v>121514.58</v>
      </c>
      <c r="FE36" s="24">
        <f t="shared" si="32"/>
        <v>410470.60000000003</v>
      </c>
      <c r="FF36" s="24">
        <f t="shared" si="32"/>
        <v>105296.98999999999</v>
      </c>
      <c r="FG36" s="24">
        <f t="shared" si="32"/>
        <v>68384.33</v>
      </c>
      <c r="FH36" s="24">
        <f t="shared" si="32"/>
        <v>54699.49</v>
      </c>
      <c r="FI36" s="24">
        <f t="shared" si="32"/>
        <v>34448.240000000005</v>
      </c>
      <c r="FJ36" s="24">
        <f t="shared" si="32"/>
        <v>62686.729999999996</v>
      </c>
      <c r="FK36" s="24">
        <f t="shared" si="32"/>
        <v>240852.40999999997</v>
      </c>
      <c r="FL36" s="24">
        <f t="shared" si="32"/>
        <v>210300.53</v>
      </c>
      <c r="FM36" s="24">
        <f t="shared" si="32"/>
        <v>407956.11</v>
      </c>
      <c r="FN36" s="24">
        <f t="shared" si="32"/>
        <v>847232.60000000009</v>
      </c>
      <c r="FO36" s="24">
        <f t="shared" si="32"/>
        <v>453401.47000000003</v>
      </c>
      <c r="FP36" s="24">
        <f t="shared" si="32"/>
        <v>1768415.7999999998</v>
      </c>
      <c r="FQ36" s="24">
        <f t="shared" si="32"/>
        <v>199012.79</v>
      </c>
      <c r="FR36" s="24">
        <f t="shared" si="32"/>
        <v>374660.24</v>
      </c>
      <c r="FS36" s="24">
        <f t="shared" si="32"/>
        <v>201128.22999999998</v>
      </c>
      <c r="FT36" s="24">
        <f t="shared" si="32"/>
        <v>74498.97</v>
      </c>
      <c r="FU36" s="24">
        <f t="shared" si="32"/>
        <v>44014.909999999996</v>
      </c>
      <c r="FV36" s="24">
        <f t="shared" si="32"/>
        <v>57256.31</v>
      </c>
      <c r="FW36" s="24">
        <f t="shared" si="32"/>
        <v>110320.73</v>
      </c>
      <c r="FX36" s="24">
        <f t="shared" si="32"/>
        <v>157155.10999999999</v>
      </c>
      <c r="FY36" s="24">
        <f t="shared" si="32"/>
        <v>83652.850000000006</v>
      </c>
      <c r="FZ36" s="24">
        <f t="shared" si="32"/>
        <v>32964.49</v>
      </c>
      <c r="GA36" s="24">
        <f t="shared" si="32"/>
        <v>628455.42000000004</v>
      </c>
      <c r="GB36" s="24">
        <f t="shared" si="32"/>
        <v>0</v>
      </c>
      <c r="GC36" s="24">
        <f t="shared" si="32"/>
        <v>0</v>
      </c>
      <c r="GD36" s="24">
        <f t="shared" si="32"/>
        <v>0</v>
      </c>
      <c r="GE36" s="24">
        <f t="shared" si="32"/>
        <v>0</v>
      </c>
      <c r="GF36" s="24">
        <f t="shared" si="32"/>
        <v>0</v>
      </c>
      <c r="GG36" s="24">
        <f t="shared" si="32"/>
        <v>0</v>
      </c>
      <c r="GH36" s="19">
        <f t="shared" si="6"/>
        <v>108201152.51999986</v>
      </c>
      <c r="GJ36" s="88" t="s">
        <v>606</v>
      </c>
      <c r="GK36" s="48">
        <v>450000</v>
      </c>
      <c r="GL36" s="77" t="s">
        <v>553</v>
      </c>
      <c r="GM36" s="48"/>
      <c r="GN36" s="80"/>
      <c r="GO36" s="80"/>
    </row>
    <row r="37" spans="1:256" ht="12.75" customHeight="1">
      <c r="A37" s="43">
        <v>13</v>
      </c>
      <c r="B37" s="44" t="s">
        <v>558</v>
      </c>
      <c r="C37" s="16">
        <v>13</v>
      </c>
      <c r="E37" s="24">
        <f>ROUND(E27*0.9,2)</f>
        <v>1707129.67</v>
      </c>
      <c r="F37" s="24">
        <f t="shared" ref="F37:BQ37" si="33">ROUND(F27*0.9,2)</f>
        <v>8883937.5299999993</v>
      </c>
      <c r="G37" s="24">
        <f t="shared" si="33"/>
        <v>2168479.9700000002</v>
      </c>
      <c r="H37" s="24">
        <f t="shared" si="33"/>
        <v>6504342.6699999999</v>
      </c>
      <c r="I37" s="24">
        <f t="shared" si="33"/>
        <v>544295.91</v>
      </c>
      <c r="J37" s="24">
        <f t="shared" si="33"/>
        <v>279232.61</v>
      </c>
      <c r="K37" s="24">
        <f t="shared" si="33"/>
        <v>2661685.06</v>
      </c>
      <c r="L37" s="24">
        <f t="shared" si="33"/>
        <v>514664.6</v>
      </c>
      <c r="M37" s="24">
        <f t="shared" si="33"/>
        <v>118680.99</v>
      </c>
      <c r="N37" s="24">
        <f t="shared" si="33"/>
        <v>739014.65</v>
      </c>
      <c r="O37" s="24">
        <f t="shared" si="33"/>
        <v>752336.39</v>
      </c>
      <c r="P37" s="24">
        <f t="shared" si="33"/>
        <v>23337093.600000001</v>
      </c>
      <c r="Q37" s="24">
        <f t="shared" si="33"/>
        <v>5429803.5700000003</v>
      </c>
      <c r="R37" s="24">
        <f t="shared" si="33"/>
        <v>87164.14</v>
      </c>
      <c r="S37" s="24">
        <f t="shared" si="33"/>
        <v>10922416.52</v>
      </c>
      <c r="T37" s="24">
        <f t="shared" si="33"/>
        <v>248854.1</v>
      </c>
      <c r="U37" s="24">
        <f t="shared" si="33"/>
        <v>838060.73</v>
      </c>
      <c r="V37" s="24">
        <f t="shared" si="33"/>
        <v>94983.23</v>
      </c>
      <c r="W37" s="24">
        <f t="shared" si="33"/>
        <v>34987.01</v>
      </c>
      <c r="X37" s="24">
        <f t="shared" si="33"/>
        <v>86399.11</v>
      </c>
      <c r="Y37" s="24">
        <f t="shared" si="33"/>
        <v>21987.82</v>
      </c>
      <c r="Z37" s="24">
        <f t="shared" si="33"/>
        <v>39298.11</v>
      </c>
      <c r="AA37" s="24">
        <f t="shared" si="33"/>
        <v>102386.08</v>
      </c>
      <c r="AB37" s="24">
        <f t="shared" si="33"/>
        <v>92447.07</v>
      </c>
      <c r="AC37" s="24">
        <f t="shared" si="33"/>
        <v>8962502.6400000006</v>
      </c>
      <c r="AD37" s="24">
        <f t="shared" si="33"/>
        <v>14510894.4</v>
      </c>
      <c r="AE37" s="24">
        <f t="shared" si="33"/>
        <v>316754.39</v>
      </c>
      <c r="AF37" s="24">
        <f t="shared" si="33"/>
        <v>232083.88</v>
      </c>
      <c r="AG37" s="24">
        <f t="shared" si="33"/>
        <v>135628.79</v>
      </c>
      <c r="AH37" s="24">
        <f t="shared" si="33"/>
        <v>77579.600000000006</v>
      </c>
      <c r="AI37" s="24">
        <f t="shared" si="33"/>
        <v>657957.38</v>
      </c>
      <c r="AJ37" s="24">
        <f t="shared" si="33"/>
        <v>216262</v>
      </c>
      <c r="AK37" s="24">
        <f t="shared" si="33"/>
        <v>92258.49</v>
      </c>
      <c r="AL37" s="24">
        <f t="shared" si="33"/>
        <v>69982.97</v>
      </c>
      <c r="AM37" s="24">
        <f t="shared" si="33"/>
        <v>123628.41</v>
      </c>
      <c r="AN37" s="24">
        <f t="shared" si="33"/>
        <v>180755.72</v>
      </c>
      <c r="AO37" s="24">
        <f t="shared" si="33"/>
        <v>120953.21</v>
      </c>
      <c r="AP37" s="24">
        <f t="shared" si="33"/>
        <v>154447.57</v>
      </c>
      <c r="AQ37" s="24">
        <f t="shared" si="33"/>
        <v>1436633.45</v>
      </c>
      <c r="AR37" s="24">
        <f t="shared" si="33"/>
        <v>26555985.859999999</v>
      </c>
      <c r="AS37" s="24">
        <f t="shared" si="33"/>
        <v>187427.58</v>
      </c>
      <c r="AT37" s="24">
        <f t="shared" si="33"/>
        <v>20302943.379999999</v>
      </c>
      <c r="AU37" s="24">
        <f t="shared" si="33"/>
        <v>1901713.86</v>
      </c>
      <c r="AV37" s="24">
        <f t="shared" si="33"/>
        <v>833905.72</v>
      </c>
      <c r="AW37" s="24">
        <f t="shared" si="33"/>
        <v>104878.94</v>
      </c>
      <c r="AX37" s="24">
        <f t="shared" si="33"/>
        <v>239788.2</v>
      </c>
      <c r="AY37" s="24">
        <f t="shared" si="33"/>
        <v>95404.55</v>
      </c>
      <c r="AZ37" s="24">
        <f t="shared" si="33"/>
        <v>80812.87</v>
      </c>
      <c r="BA37" s="24">
        <f t="shared" si="33"/>
        <v>337130.73</v>
      </c>
      <c r="BB37" s="24">
        <f t="shared" si="33"/>
        <v>2808804.65</v>
      </c>
      <c r="BC37" s="24">
        <f t="shared" si="33"/>
        <v>3577082.32</v>
      </c>
      <c r="BD37" s="24">
        <f t="shared" si="33"/>
        <v>4032909.5</v>
      </c>
      <c r="BE37" s="24">
        <f t="shared" si="33"/>
        <v>4617686.03</v>
      </c>
      <c r="BF37" s="24">
        <f t="shared" si="33"/>
        <v>178219.88</v>
      </c>
      <c r="BG37" s="24">
        <f t="shared" si="33"/>
        <v>561700.36</v>
      </c>
      <c r="BH37" s="24">
        <f t="shared" si="33"/>
        <v>7238771.0800000001</v>
      </c>
      <c r="BI37" s="24">
        <f t="shared" si="33"/>
        <v>507625.02</v>
      </c>
      <c r="BJ37" s="24">
        <f t="shared" si="33"/>
        <v>333572.46000000002</v>
      </c>
      <c r="BK37" s="24">
        <f t="shared" si="33"/>
        <v>339963.32</v>
      </c>
      <c r="BL37" s="24">
        <f t="shared" si="33"/>
        <v>2082598.81</v>
      </c>
      <c r="BM37" s="24">
        <f t="shared" si="33"/>
        <v>4129233.84</v>
      </c>
      <c r="BN37" s="24">
        <f t="shared" si="33"/>
        <v>128789.17</v>
      </c>
      <c r="BO37" s="24">
        <f t="shared" si="33"/>
        <v>295620.94</v>
      </c>
      <c r="BP37" s="24">
        <f t="shared" si="33"/>
        <v>614470.44999999995</v>
      </c>
      <c r="BQ37" s="24">
        <f t="shared" si="33"/>
        <v>526500.21</v>
      </c>
      <c r="BR37" s="24">
        <f t="shared" ref="BR37:EC37" si="34">ROUND(BR27*0.9,2)</f>
        <v>167314.01999999999</v>
      </c>
      <c r="BS37" s="24">
        <f t="shared" si="34"/>
        <v>1563903.47</v>
      </c>
      <c r="BT37" s="24">
        <f t="shared" si="34"/>
        <v>1414058.61</v>
      </c>
      <c r="BU37" s="24">
        <f t="shared" si="34"/>
        <v>259261.07</v>
      </c>
      <c r="BV37" s="24">
        <f t="shared" si="34"/>
        <v>238394.09</v>
      </c>
      <c r="BW37" s="24">
        <f t="shared" si="34"/>
        <v>117447.7</v>
      </c>
      <c r="BX37" s="24">
        <f t="shared" si="34"/>
        <v>541139.02</v>
      </c>
      <c r="BY37" s="24">
        <f t="shared" si="34"/>
        <v>306956.64</v>
      </c>
      <c r="BZ37" s="24">
        <f t="shared" si="34"/>
        <v>4302.18</v>
      </c>
      <c r="CA37" s="24">
        <f t="shared" si="34"/>
        <v>215525.79</v>
      </c>
      <c r="CB37" s="24">
        <f t="shared" si="34"/>
        <v>15838.65</v>
      </c>
      <c r="CC37" s="24">
        <f t="shared" si="34"/>
        <v>10175.969999999999</v>
      </c>
      <c r="CD37" s="24">
        <f t="shared" si="34"/>
        <v>21108948.719999999</v>
      </c>
      <c r="CE37" s="24">
        <f t="shared" si="34"/>
        <v>86375.25</v>
      </c>
      <c r="CF37" s="24">
        <f t="shared" si="34"/>
        <v>43310.52</v>
      </c>
      <c r="CG37" s="24">
        <f t="shared" si="34"/>
        <v>83688.75</v>
      </c>
      <c r="CH37" s="24">
        <f t="shared" si="34"/>
        <v>134660.57999999999</v>
      </c>
      <c r="CI37" s="24">
        <f t="shared" si="34"/>
        <v>63887.55</v>
      </c>
      <c r="CJ37" s="24">
        <f t="shared" si="34"/>
        <v>32593.38</v>
      </c>
      <c r="CK37" s="24">
        <f t="shared" si="34"/>
        <v>134260.94</v>
      </c>
      <c r="CL37" s="24">
        <f t="shared" si="34"/>
        <v>298095.23</v>
      </c>
      <c r="CM37" s="24">
        <f t="shared" si="34"/>
        <v>1488137.9</v>
      </c>
      <c r="CN37" s="24">
        <f t="shared" si="34"/>
        <v>470945.96</v>
      </c>
      <c r="CO37" s="24">
        <f t="shared" si="34"/>
        <v>427364.42</v>
      </c>
      <c r="CP37" s="24">
        <f t="shared" si="34"/>
        <v>9168289.6500000004</v>
      </c>
      <c r="CQ37" s="24">
        <f t="shared" si="34"/>
        <v>4898928.32</v>
      </c>
      <c r="CR37" s="24">
        <f t="shared" si="34"/>
        <v>374039.66</v>
      </c>
      <c r="CS37" s="24">
        <f t="shared" si="34"/>
        <v>234081.35</v>
      </c>
      <c r="CT37" s="24">
        <f t="shared" si="34"/>
        <v>143020.07</v>
      </c>
      <c r="CU37" s="24">
        <f t="shared" si="34"/>
        <v>169090.84</v>
      </c>
      <c r="CV37" s="24">
        <f t="shared" si="34"/>
        <v>51651.43</v>
      </c>
      <c r="CW37" s="24">
        <f t="shared" si="34"/>
        <v>63736.59</v>
      </c>
      <c r="CX37" s="24">
        <f t="shared" si="34"/>
        <v>50794.97</v>
      </c>
      <c r="CY37" s="24">
        <f t="shared" si="34"/>
        <v>97998.06</v>
      </c>
      <c r="CZ37" s="24">
        <f t="shared" si="34"/>
        <v>147904.29999999999</v>
      </c>
      <c r="DA37" s="24">
        <f t="shared" si="34"/>
        <v>44449.24</v>
      </c>
      <c r="DB37" s="24">
        <f t="shared" si="34"/>
        <v>369380.1</v>
      </c>
      <c r="DC37" s="24">
        <f t="shared" si="34"/>
        <v>103412.97</v>
      </c>
      <c r="DD37" s="24">
        <f t="shared" si="34"/>
        <v>112408.59</v>
      </c>
      <c r="DE37" s="24">
        <f t="shared" si="34"/>
        <v>156348.12</v>
      </c>
      <c r="DF37" s="24">
        <f t="shared" si="34"/>
        <v>23699.200000000001</v>
      </c>
      <c r="DG37" s="24">
        <f t="shared" si="34"/>
        <v>92254.14</v>
      </c>
      <c r="DH37" s="24">
        <f t="shared" si="34"/>
        <v>6049901.8300000001</v>
      </c>
      <c r="DI37" s="24">
        <f t="shared" si="34"/>
        <v>9146.2800000000007</v>
      </c>
      <c r="DJ37" s="24">
        <f t="shared" si="34"/>
        <v>544543.79</v>
      </c>
      <c r="DK37" s="24">
        <f t="shared" si="34"/>
        <v>898456.29</v>
      </c>
      <c r="DL37" s="24">
        <f t="shared" si="34"/>
        <v>239577.87</v>
      </c>
      <c r="DM37" s="24">
        <f t="shared" si="34"/>
        <v>86277.54</v>
      </c>
      <c r="DN37" s="24">
        <f t="shared" si="34"/>
        <v>1383453.41</v>
      </c>
      <c r="DO37" s="24">
        <f t="shared" si="34"/>
        <v>180902.96</v>
      </c>
      <c r="DP37" s="24">
        <f t="shared" si="34"/>
        <v>451381.19</v>
      </c>
      <c r="DQ37" s="24">
        <f t="shared" si="34"/>
        <v>735349.17</v>
      </c>
      <c r="DR37" s="24">
        <f t="shared" si="34"/>
        <v>97572.61</v>
      </c>
      <c r="DS37" s="24">
        <f t="shared" si="34"/>
        <v>0</v>
      </c>
      <c r="DT37" s="24">
        <f t="shared" si="34"/>
        <v>164269.4</v>
      </c>
      <c r="DU37" s="24">
        <f t="shared" si="34"/>
        <v>136301.45000000001</v>
      </c>
      <c r="DV37" s="24">
        <f t="shared" si="34"/>
        <v>55107.16</v>
      </c>
      <c r="DW37" s="24">
        <f t="shared" si="34"/>
        <v>79703.61</v>
      </c>
      <c r="DX37" s="24">
        <f t="shared" si="34"/>
        <v>53299.22</v>
      </c>
      <c r="DY37" s="24">
        <f t="shared" si="34"/>
        <v>32767.43</v>
      </c>
      <c r="DZ37" s="24">
        <f t="shared" si="34"/>
        <v>28769.66</v>
      </c>
      <c r="EA37" s="24">
        <f t="shared" si="34"/>
        <v>182977.88</v>
      </c>
      <c r="EB37" s="24">
        <f t="shared" si="34"/>
        <v>606525.98</v>
      </c>
      <c r="EC37" s="24">
        <f t="shared" si="34"/>
        <v>177922.8</v>
      </c>
      <c r="ED37" s="24">
        <f t="shared" ref="ED37:GG37" si="35">ROUND(ED27*0.9,2)</f>
        <v>172360.02</v>
      </c>
      <c r="EE37" s="24">
        <f t="shared" si="35"/>
        <v>126551.82</v>
      </c>
      <c r="EF37" s="24">
        <f t="shared" si="35"/>
        <v>865074.62</v>
      </c>
      <c r="EG37" s="24">
        <f t="shared" si="35"/>
        <v>52850.91</v>
      </c>
      <c r="EH37" s="24">
        <f t="shared" si="35"/>
        <v>167535.67000000001</v>
      </c>
      <c r="EI37" s="24">
        <f t="shared" si="35"/>
        <v>61647.05</v>
      </c>
      <c r="EJ37" s="24">
        <f t="shared" si="35"/>
        <v>37391.22</v>
      </c>
      <c r="EK37" s="24">
        <f t="shared" si="35"/>
        <v>2172582.6800000002</v>
      </c>
      <c r="EL37" s="24">
        <f t="shared" si="35"/>
        <v>2844380.28</v>
      </c>
      <c r="EM37" s="24">
        <f t="shared" si="35"/>
        <v>200849.22</v>
      </c>
      <c r="EN37" s="24">
        <f t="shared" si="35"/>
        <v>169983.4</v>
      </c>
      <c r="EO37" s="24">
        <f t="shared" si="35"/>
        <v>127935.51</v>
      </c>
      <c r="EP37" s="24">
        <f t="shared" si="35"/>
        <v>177946.86</v>
      </c>
      <c r="EQ37" s="24">
        <f t="shared" si="35"/>
        <v>91877.68</v>
      </c>
      <c r="ER37" s="24">
        <f t="shared" si="35"/>
        <v>153577.60000000001</v>
      </c>
      <c r="ES37" s="24">
        <f t="shared" si="35"/>
        <v>806029.22</v>
      </c>
      <c r="ET37" s="24">
        <f t="shared" si="35"/>
        <v>178875.16</v>
      </c>
      <c r="EU37" s="24">
        <f t="shared" si="35"/>
        <v>83081.649999999994</v>
      </c>
      <c r="EV37" s="24">
        <f t="shared" si="35"/>
        <v>139344.76999999999</v>
      </c>
      <c r="EW37" s="24">
        <f t="shared" si="35"/>
        <v>135578.69</v>
      </c>
      <c r="EX37" s="24">
        <f t="shared" si="35"/>
        <v>0</v>
      </c>
      <c r="EY37" s="24">
        <f t="shared" si="35"/>
        <v>109079.08</v>
      </c>
      <c r="EZ37" s="24">
        <f t="shared" si="35"/>
        <v>57552.53</v>
      </c>
      <c r="FA37" s="24">
        <f t="shared" si="35"/>
        <v>26806.84</v>
      </c>
      <c r="FB37" s="24">
        <f t="shared" si="35"/>
        <v>52097.73</v>
      </c>
      <c r="FC37" s="24">
        <f t="shared" si="35"/>
        <v>1051134.08</v>
      </c>
      <c r="FD37" s="24">
        <f t="shared" si="35"/>
        <v>292442.09000000003</v>
      </c>
      <c r="FE37" s="24">
        <f t="shared" si="35"/>
        <v>937550.84</v>
      </c>
      <c r="FF37" s="24">
        <f t="shared" si="35"/>
        <v>220526.52</v>
      </c>
      <c r="FG37" s="24">
        <f t="shared" si="35"/>
        <v>131247.06</v>
      </c>
      <c r="FH37" s="24">
        <f t="shared" si="35"/>
        <v>131067.78</v>
      </c>
      <c r="FI37" s="24">
        <f t="shared" si="35"/>
        <v>68154.95</v>
      </c>
      <c r="FJ37" s="24">
        <f t="shared" si="35"/>
        <v>120000.9</v>
      </c>
      <c r="FK37" s="24">
        <f t="shared" si="35"/>
        <v>539518.61</v>
      </c>
      <c r="FL37" s="24">
        <f t="shared" si="35"/>
        <v>468707.42</v>
      </c>
      <c r="FM37" s="24">
        <f t="shared" si="35"/>
        <v>920052.28</v>
      </c>
      <c r="FN37" s="24">
        <f t="shared" si="35"/>
        <v>2011906.47</v>
      </c>
      <c r="FO37" s="24">
        <f t="shared" si="35"/>
        <v>1082875.53</v>
      </c>
      <c r="FP37" s="24">
        <f t="shared" si="35"/>
        <v>4370902</v>
      </c>
      <c r="FQ37" s="24">
        <f t="shared" si="35"/>
        <v>459909.6</v>
      </c>
      <c r="FR37" s="24">
        <f t="shared" si="35"/>
        <v>855272.21</v>
      </c>
      <c r="FS37" s="24">
        <f t="shared" si="35"/>
        <v>411352.62</v>
      </c>
      <c r="FT37" s="24">
        <f t="shared" si="35"/>
        <v>150090.81</v>
      </c>
      <c r="FU37" s="24">
        <f t="shared" si="35"/>
        <v>94656.39</v>
      </c>
      <c r="FV37" s="24">
        <f t="shared" si="35"/>
        <v>119339.67</v>
      </c>
      <c r="FW37" s="24">
        <f t="shared" si="35"/>
        <v>200987.6</v>
      </c>
      <c r="FX37" s="24">
        <f t="shared" si="35"/>
        <v>313139.11</v>
      </c>
      <c r="FY37" s="24">
        <f t="shared" si="35"/>
        <v>163530.57999999999</v>
      </c>
      <c r="FZ37" s="24">
        <f t="shared" si="35"/>
        <v>68640.259999999995</v>
      </c>
      <c r="GA37" s="24">
        <f t="shared" si="35"/>
        <v>1466539.36</v>
      </c>
      <c r="GB37" s="24">
        <f t="shared" si="35"/>
        <v>0</v>
      </c>
      <c r="GC37" s="24">
        <f t="shared" si="35"/>
        <v>0</v>
      </c>
      <c r="GD37" s="24">
        <f t="shared" si="35"/>
        <v>0</v>
      </c>
      <c r="GE37" s="24">
        <f t="shared" si="35"/>
        <v>0</v>
      </c>
      <c r="GF37" s="24">
        <f t="shared" si="35"/>
        <v>0</v>
      </c>
      <c r="GG37" s="24">
        <f t="shared" si="35"/>
        <v>0</v>
      </c>
      <c r="GH37" s="19">
        <f t="shared" si="6"/>
        <v>259494360.26000008</v>
      </c>
      <c r="GJ37" s="88" t="s">
        <v>696</v>
      </c>
      <c r="GK37" s="120">
        <f>SUM(GK34:GK36)</f>
        <v>61980701</v>
      </c>
      <c r="GL37" s="80"/>
      <c r="GM37" s="80"/>
      <c r="GN37" s="80"/>
      <c r="GO37" s="80"/>
    </row>
    <row r="38" spans="1:256" ht="26.25">
      <c r="A38" s="43">
        <v>14</v>
      </c>
      <c r="B38" s="45" t="s">
        <v>697</v>
      </c>
      <c r="C38" s="16">
        <v>14</v>
      </c>
      <c r="E38" s="24">
        <f>MIN(E36,E37)</f>
        <v>711293.43999999994</v>
      </c>
      <c r="F38" s="24">
        <f t="shared" ref="F38:BQ38" si="36">MIN(F36,F37)</f>
        <v>3617556.94</v>
      </c>
      <c r="G38" s="24">
        <f t="shared" si="36"/>
        <v>853927.95</v>
      </c>
      <c r="H38" s="24">
        <f t="shared" si="36"/>
        <v>2688518.17</v>
      </c>
      <c r="I38" s="24">
        <f t="shared" si="36"/>
        <v>257406.86000000002</v>
      </c>
      <c r="J38" s="24">
        <f t="shared" si="36"/>
        <v>128038.07</v>
      </c>
      <c r="K38" s="24">
        <f t="shared" si="36"/>
        <v>1059719.1100000001</v>
      </c>
      <c r="L38" s="24">
        <f t="shared" si="36"/>
        <v>221649.69</v>
      </c>
      <c r="M38" s="24">
        <f t="shared" si="36"/>
        <v>49891.68</v>
      </c>
      <c r="N38" s="24">
        <f t="shared" si="36"/>
        <v>295057.90000000002</v>
      </c>
      <c r="O38" s="24">
        <f t="shared" si="36"/>
        <v>296803.05</v>
      </c>
      <c r="P38" s="24">
        <f t="shared" si="36"/>
        <v>9188892.9600000009</v>
      </c>
      <c r="Q38" s="24">
        <f t="shared" si="36"/>
        <v>2190222.17</v>
      </c>
      <c r="R38" s="24">
        <f t="shared" si="36"/>
        <v>47024.33</v>
      </c>
      <c r="S38" s="24">
        <f t="shared" si="36"/>
        <v>4356590.82</v>
      </c>
      <c r="T38" s="24">
        <f t="shared" si="36"/>
        <v>118537.15</v>
      </c>
      <c r="U38" s="24">
        <f t="shared" si="36"/>
        <v>358001.59</v>
      </c>
      <c r="V38" s="24">
        <f t="shared" si="36"/>
        <v>55343.34</v>
      </c>
      <c r="W38" s="24">
        <f t="shared" si="36"/>
        <v>17965.599999999999</v>
      </c>
      <c r="X38" s="24">
        <f t="shared" si="36"/>
        <v>46839.71</v>
      </c>
      <c r="Y38" s="24">
        <f t="shared" si="36"/>
        <v>11963.39</v>
      </c>
      <c r="Z38" s="24">
        <f t="shared" si="36"/>
        <v>21020.800000000003</v>
      </c>
      <c r="AA38" s="24">
        <f t="shared" si="36"/>
        <v>52808.46</v>
      </c>
      <c r="AB38" s="24">
        <f t="shared" si="36"/>
        <v>45501.49</v>
      </c>
      <c r="AC38" s="24">
        <f t="shared" si="36"/>
        <v>3831355.08</v>
      </c>
      <c r="AD38" s="24">
        <f t="shared" si="36"/>
        <v>5885621.5100000007</v>
      </c>
      <c r="AE38" s="24">
        <f t="shared" si="36"/>
        <v>135715.87</v>
      </c>
      <c r="AF38" s="24">
        <f t="shared" si="36"/>
        <v>98983.09</v>
      </c>
      <c r="AG38" s="24">
        <f t="shared" si="36"/>
        <v>69360.91</v>
      </c>
      <c r="AH38" s="24">
        <f t="shared" si="36"/>
        <v>36567.32</v>
      </c>
      <c r="AI38" s="24">
        <f t="shared" si="36"/>
        <v>292426.01</v>
      </c>
      <c r="AJ38" s="24">
        <f t="shared" si="36"/>
        <v>100247.29999999999</v>
      </c>
      <c r="AK38" s="24">
        <f t="shared" si="36"/>
        <v>44127.06</v>
      </c>
      <c r="AL38" s="24">
        <f t="shared" si="36"/>
        <v>29883.58</v>
      </c>
      <c r="AM38" s="24">
        <f t="shared" si="36"/>
        <v>53599.759999999995</v>
      </c>
      <c r="AN38" s="24">
        <f t="shared" si="36"/>
        <v>74088.67</v>
      </c>
      <c r="AO38" s="24">
        <f t="shared" si="36"/>
        <v>58126.59</v>
      </c>
      <c r="AP38" s="24">
        <f t="shared" si="36"/>
        <v>67318.720000000001</v>
      </c>
      <c r="AQ38" s="24">
        <f t="shared" si="36"/>
        <v>618137.43000000005</v>
      </c>
      <c r="AR38" s="24">
        <f t="shared" si="36"/>
        <v>10548716.76</v>
      </c>
      <c r="AS38" s="24">
        <f t="shared" si="36"/>
        <v>86718.74</v>
      </c>
      <c r="AT38" s="24">
        <f t="shared" si="36"/>
        <v>8288704.0099999998</v>
      </c>
      <c r="AU38" s="24">
        <f t="shared" si="36"/>
        <v>803367.6399999999</v>
      </c>
      <c r="AV38" s="24">
        <f t="shared" si="36"/>
        <v>383226.12</v>
      </c>
      <c r="AW38" s="24">
        <f t="shared" si="36"/>
        <v>73676.86</v>
      </c>
      <c r="AX38" s="24">
        <f t="shared" si="36"/>
        <v>108483.43</v>
      </c>
      <c r="AY38" s="24">
        <f t="shared" si="36"/>
        <v>41299.770000000004</v>
      </c>
      <c r="AZ38" s="24">
        <f t="shared" si="36"/>
        <v>35497.9</v>
      </c>
      <c r="BA38" s="24">
        <f t="shared" si="36"/>
        <v>152103.41</v>
      </c>
      <c r="BB38" s="24">
        <f t="shared" si="36"/>
        <v>1139893.06</v>
      </c>
      <c r="BC38" s="24">
        <f t="shared" si="36"/>
        <v>1478115.38</v>
      </c>
      <c r="BD38" s="24">
        <f t="shared" si="36"/>
        <v>1651953.57</v>
      </c>
      <c r="BE38" s="24">
        <f t="shared" si="36"/>
        <v>1999418.15</v>
      </c>
      <c r="BF38" s="24">
        <f t="shared" si="36"/>
        <v>80753.31</v>
      </c>
      <c r="BG38" s="24">
        <f t="shared" si="36"/>
        <v>234542.22999999998</v>
      </c>
      <c r="BH38" s="24">
        <f t="shared" si="36"/>
        <v>3071324.36</v>
      </c>
      <c r="BI38" s="24">
        <f t="shared" si="36"/>
        <v>262010.9</v>
      </c>
      <c r="BJ38" s="24">
        <f t="shared" si="36"/>
        <v>146126.39999999999</v>
      </c>
      <c r="BK38" s="24">
        <f t="shared" si="36"/>
        <v>163243.25</v>
      </c>
      <c r="BL38" s="24">
        <f t="shared" si="36"/>
        <v>898951.86</v>
      </c>
      <c r="BM38" s="24">
        <f t="shared" si="36"/>
        <v>1746066.91</v>
      </c>
      <c r="BN38" s="24">
        <f t="shared" si="36"/>
        <v>61702.61</v>
      </c>
      <c r="BO38" s="24">
        <f t="shared" si="36"/>
        <v>148688.53999999998</v>
      </c>
      <c r="BP38" s="24">
        <f t="shared" si="36"/>
        <v>263541.72000000003</v>
      </c>
      <c r="BQ38" s="24">
        <f t="shared" si="36"/>
        <v>240412.19</v>
      </c>
      <c r="BR38" s="24">
        <f t="shared" ref="BR38:EC38" si="37">MIN(BR36,BR37)</f>
        <v>70346.84</v>
      </c>
      <c r="BS38" s="24">
        <f t="shared" si="37"/>
        <v>662675.40999999992</v>
      </c>
      <c r="BT38" s="24">
        <f t="shared" si="37"/>
        <v>595915.96</v>
      </c>
      <c r="BU38" s="24">
        <f t="shared" si="37"/>
        <v>109945.17000000001</v>
      </c>
      <c r="BV38" s="24">
        <f t="shared" si="37"/>
        <v>102747.73999999999</v>
      </c>
      <c r="BW38" s="24">
        <f t="shared" si="37"/>
        <v>51456.670000000006</v>
      </c>
      <c r="BX38" s="24">
        <f t="shared" si="37"/>
        <v>259788.50999999998</v>
      </c>
      <c r="BY38" s="24">
        <f t="shared" si="37"/>
        <v>145038.71</v>
      </c>
      <c r="BZ38" s="24">
        <f t="shared" si="37"/>
        <v>3692.6499999999996</v>
      </c>
      <c r="CA38" s="24">
        <f t="shared" si="37"/>
        <v>96216.94</v>
      </c>
      <c r="CB38" s="24">
        <f t="shared" si="37"/>
        <v>6846.4</v>
      </c>
      <c r="CC38" s="24">
        <f t="shared" si="37"/>
        <v>10175.969999999999</v>
      </c>
      <c r="CD38" s="24">
        <f t="shared" si="37"/>
        <v>8797559.3000000007</v>
      </c>
      <c r="CE38" s="24">
        <f t="shared" si="37"/>
        <v>47613.59</v>
      </c>
      <c r="CF38" s="24">
        <f t="shared" si="37"/>
        <v>21404.3</v>
      </c>
      <c r="CG38" s="24">
        <f t="shared" si="37"/>
        <v>45023.33</v>
      </c>
      <c r="CH38" s="24">
        <f t="shared" si="37"/>
        <v>73721.23</v>
      </c>
      <c r="CI38" s="24">
        <f t="shared" si="37"/>
        <v>30728.61</v>
      </c>
      <c r="CJ38" s="24">
        <f t="shared" si="37"/>
        <v>20018.419999999998</v>
      </c>
      <c r="CK38" s="24">
        <f t="shared" si="37"/>
        <v>68310.210000000006</v>
      </c>
      <c r="CL38" s="24">
        <f t="shared" si="37"/>
        <v>124142.06</v>
      </c>
      <c r="CM38" s="24">
        <f t="shared" si="37"/>
        <v>648195.53</v>
      </c>
      <c r="CN38" s="24">
        <f t="shared" si="37"/>
        <v>194642.85</v>
      </c>
      <c r="CO38" s="24">
        <f t="shared" si="37"/>
        <v>184178.36</v>
      </c>
      <c r="CP38" s="24">
        <f t="shared" si="37"/>
        <v>3863443.83</v>
      </c>
      <c r="CQ38" s="24">
        <f t="shared" si="37"/>
        <v>2062018.76</v>
      </c>
      <c r="CR38" s="24">
        <f t="shared" si="37"/>
        <v>158476.31</v>
      </c>
      <c r="CS38" s="24">
        <f t="shared" si="37"/>
        <v>101274.22</v>
      </c>
      <c r="CT38" s="24">
        <f t="shared" si="37"/>
        <v>64839.020000000004</v>
      </c>
      <c r="CU38" s="24">
        <f t="shared" si="37"/>
        <v>71066.91</v>
      </c>
      <c r="CV38" s="24">
        <f t="shared" si="37"/>
        <v>24081.71</v>
      </c>
      <c r="CW38" s="24">
        <f t="shared" si="37"/>
        <v>29059.600000000002</v>
      </c>
      <c r="CX38" s="24">
        <f t="shared" si="37"/>
        <v>31912.329999999998</v>
      </c>
      <c r="CY38" s="24">
        <f t="shared" si="37"/>
        <v>58868.570000000007</v>
      </c>
      <c r="CZ38" s="24">
        <f t="shared" si="37"/>
        <v>120552.86</v>
      </c>
      <c r="DA38" s="24">
        <f t="shared" si="37"/>
        <v>29034.07</v>
      </c>
      <c r="DB38" s="24">
        <f t="shared" si="37"/>
        <v>166388.5</v>
      </c>
      <c r="DC38" s="24">
        <f t="shared" si="37"/>
        <v>48820.67</v>
      </c>
      <c r="DD38" s="24">
        <f t="shared" si="37"/>
        <v>54590.16</v>
      </c>
      <c r="DE38" s="24">
        <f t="shared" si="37"/>
        <v>76309.3</v>
      </c>
      <c r="DF38" s="24">
        <f t="shared" si="37"/>
        <v>10683.61</v>
      </c>
      <c r="DG38" s="24">
        <f t="shared" si="37"/>
        <v>38923.1</v>
      </c>
      <c r="DH38" s="24">
        <f t="shared" si="37"/>
        <v>2697022.52</v>
      </c>
      <c r="DI38" s="24">
        <f t="shared" si="37"/>
        <v>8788.17</v>
      </c>
      <c r="DJ38" s="24">
        <f t="shared" si="37"/>
        <v>242194.86000000002</v>
      </c>
      <c r="DK38" s="24">
        <f t="shared" si="37"/>
        <v>414776.74</v>
      </c>
      <c r="DL38" s="24">
        <f t="shared" si="37"/>
        <v>107207</v>
      </c>
      <c r="DM38" s="24">
        <f t="shared" si="37"/>
        <v>41520.81</v>
      </c>
      <c r="DN38" s="24">
        <f t="shared" si="37"/>
        <v>619580.22</v>
      </c>
      <c r="DO38" s="24">
        <f t="shared" si="37"/>
        <v>81865.320000000007</v>
      </c>
      <c r="DP38" s="24">
        <f t="shared" si="37"/>
        <v>198593.6</v>
      </c>
      <c r="DQ38" s="24">
        <f t="shared" si="37"/>
        <v>312410.87</v>
      </c>
      <c r="DR38" s="24">
        <f t="shared" si="37"/>
        <v>41088.9</v>
      </c>
      <c r="DS38" s="24">
        <f t="shared" si="37"/>
        <v>0</v>
      </c>
      <c r="DT38" s="24">
        <f t="shared" si="37"/>
        <v>77292.94</v>
      </c>
      <c r="DU38" s="24">
        <f t="shared" si="37"/>
        <v>59078.28</v>
      </c>
      <c r="DV38" s="24">
        <f t="shared" si="37"/>
        <v>22564.33</v>
      </c>
      <c r="DW38" s="24">
        <f t="shared" si="37"/>
        <v>41032.97</v>
      </c>
      <c r="DX38" s="24">
        <f t="shared" si="37"/>
        <v>24366.25</v>
      </c>
      <c r="DY38" s="24">
        <f t="shared" si="37"/>
        <v>16865.739999999998</v>
      </c>
      <c r="DZ38" s="24">
        <f t="shared" si="37"/>
        <v>12905.59</v>
      </c>
      <c r="EA38" s="24">
        <f t="shared" si="37"/>
        <v>84467.74</v>
      </c>
      <c r="EB38" s="24">
        <f t="shared" si="37"/>
        <v>262034.25</v>
      </c>
      <c r="EC38" s="24">
        <f t="shared" si="37"/>
        <v>80080.539999999994</v>
      </c>
      <c r="ED38" s="24">
        <f t="shared" ref="ED38:GG38" si="38">MIN(ED36,ED37)</f>
        <v>81272.100000000006</v>
      </c>
      <c r="EE38" s="24">
        <f t="shared" si="38"/>
        <v>63529.24</v>
      </c>
      <c r="EF38" s="24">
        <f t="shared" si="38"/>
        <v>412011.65</v>
      </c>
      <c r="EG38" s="24">
        <f t="shared" si="38"/>
        <v>24691.89</v>
      </c>
      <c r="EH38" s="24">
        <f t="shared" si="38"/>
        <v>78376.639999999999</v>
      </c>
      <c r="EI38" s="24">
        <f t="shared" si="38"/>
        <v>34721.82</v>
      </c>
      <c r="EJ38" s="24">
        <f t="shared" si="38"/>
        <v>17431.39</v>
      </c>
      <c r="EK38" s="24">
        <f t="shared" si="38"/>
        <v>896140.96000000008</v>
      </c>
      <c r="EL38" s="24">
        <f t="shared" si="38"/>
        <v>1291960.8899999999</v>
      </c>
      <c r="EM38" s="24">
        <f t="shared" si="38"/>
        <v>94577.94</v>
      </c>
      <c r="EN38" s="24">
        <f t="shared" si="38"/>
        <v>77895.47</v>
      </c>
      <c r="EO38" s="24">
        <f t="shared" si="38"/>
        <v>56525.929999999993</v>
      </c>
      <c r="EP38" s="24">
        <f t="shared" si="38"/>
        <v>75194.100000000006</v>
      </c>
      <c r="EQ38" s="24">
        <f t="shared" si="38"/>
        <v>40098.71</v>
      </c>
      <c r="ER38" s="24">
        <f t="shared" si="38"/>
        <v>65474.49</v>
      </c>
      <c r="ES38" s="24">
        <f t="shared" si="38"/>
        <v>335564.93</v>
      </c>
      <c r="ET38" s="24">
        <f t="shared" si="38"/>
        <v>79733.22</v>
      </c>
      <c r="EU38" s="24">
        <f t="shared" si="38"/>
        <v>39376.46</v>
      </c>
      <c r="EV38" s="24">
        <f t="shared" si="38"/>
        <v>62510.07</v>
      </c>
      <c r="EW38" s="24">
        <f t="shared" si="38"/>
        <v>56723.92</v>
      </c>
      <c r="EX38" s="24">
        <f t="shared" si="38"/>
        <v>0</v>
      </c>
      <c r="EY38" s="24">
        <f t="shared" si="38"/>
        <v>46947</v>
      </c>
      <c r="EZ38" s="24">
        <f t="shared" si="38"/>
        <v>27069.56</v>
      </c>
      <c r="FA38" s="24">
        <f t="shared" si="38"/>
        <v>13353.97</v>
      </c>
      <c r="FB38" s="24">
        <f t="shared" si="38"/>
        <v>25090.620000000003</v>
      </c>
      <c r="FC38" s="24">
        <f t="shared" si="38"/>
        <v>429519.66</v>
      </c>
      <c r="FD38" s="24">
        <f t="shared" si="38"/>
        <v>121514.58</v>
      </c>
      <c r="FE38" s="24">
        <f t="shared" si="38"/>
        <v>410470.60000000003</v>
      </c>
      <c r="FF38" s="24">
        <f t="shared" si="38"/>
        <v>105296.98999999999</v>
      </c>
      <c r="FG38" s="24">
        <f t="shared" si="38"/>
        <v>68384.33</v>
      </c>
      <c r="FH38" s="24">
        <f t="shared" si="38"/>
        <v>54699.49</v>
      </c>
      <c r="FI38" s="24">
        <f t="shared" si="38"/>
        <v>34448.240000000005</v>
      </c>
      <c r="FJ38" s="24">
        <f t="shared" si="38"/>
        <v>62686.729999999996</v>
      </c>
      <c r="FK38" s="24">
        <f t="shared" si="38"/>
        <v>240852.40999999997</v>
      </c>
      <c r="FL38" s="24">
        <f t="shared" si="38"/>
        <v>210300.53</v>
      </c>
      <c r="FM38" s="24">
        <f t="shared" si="38"/>
        <v>407956.11</v>
      </c>
      <c r="FN38" s="24">
        <f t="shared" si="38"/>
        <v>847232.60000000009</v>
      </c>
      <c r="FO38" s="24">
        <f t="shared" si="38"/>
        <v>453401.47000000003</v>
      </c>
      <c r="FP38" s="24">
        <f t="shared" si="38"/>
        <v>1768415.7999999998</v>
      </c>
      <c r="FQ38" s="24">
        <f t="shared" si="38"/>
        <v>199012.79</v>
      </c>
      <c r="FR38" s="24">
        <f t="shared" si="38"/>
        <v>374660.24</v>
      </c>
      <c r="FS38" s="24">
        <f t="shared" si="38"/>
        <v>201128.22999999998</v>
      </c>
      <c r="FT38" s="24">
        <f t="shared" si="38"/>
        <v>74498.97</v>
      </c>
      <c r="FU38" s="24">
        <f t="shared" si="38"/>
        <v>44014.909999999996</v>
      </c>
      <c r="FV38" s="24">
        <f t="shared" si="38"/>
        <v>57256.31</v>
      </c>
      <c r="FW38" s="24">
        <f t="shared" si="38"/>
        <v>110320.73</v>
      </c>
      <c r="FX38" s="24">
        <f t="shared" si="38"/>
        <v>157155.10999999999</v>
      </c>
      <c r="FY38" s="24">
        <f t="shared" si="38"/>
        <v>83652.850000000006</v>
      </c>
      <c r="FZ38" s="24">
        <f t="shared" si="38"/>
        <v>32964.49</v>
      </c>
      <c r="GA38" s="24">
        <f t="shared" si="38"/>
        <v>628455.42000000004</v>
      </c>
      <c r="GB38" s="24">
        <f t="shared" si="38"/>
        <v>0</v>
      </c>
      <c r="GC38" s="24">
        <f t="shared" si="38"/>
        <v>0</v>
      </c>
      <c r="GD38" s="24">
        <f t="shared" si="38"/>
        <v>0</v>
      </c>
      <c r="GE38" s="24">
        <f t="shared" si="38"/>
        <v>0</v>
      </c>
      <c r="GF38" s="24">
        <f t="shared" si="38"/>
        <v>0</v>
      </c>
      <c r="GG38" s="24">
        <f t="shared" si="38"/>
        <v>0</v>
      </c>
      <c r="GH38" s="19">
        <f t="shared" si="6"/>
        <v>108195711.13999987</v>
      </c>
      <c r="GI38" s="34"/>
      <c r="GJ38" s="32"/>
      <c r="GK38" s="3"/>
      <c r="GM38" s="3"/>
    </row>
    <row r="39" spans="1:256" s="56" customFormat="1" ht="26.25">
      <c r="A39" s="49">
        <v>15</v>
      </c>
      <c r="B39" s="50" t="s">
        <v>707</v>
      </c>
      <c r="C39" s="49">
        <v>15</v>
      </c>
      <c r="D39" s="49"/>
      <c r="E39" s="51">
        <v>717487.52</v>
      </c>
      <c r="F39" s="51">
        <v>3554287.32</v>
      </c>
      <c r="G39" s="51">
        <v>750881.29</v>
      </c>
      <c r="H39" s="51">
        <v>2588369.1900000004</v>
      </c>
      <c r="I39" s="51">
        <v>201972.09</v>
      </c>
      <c r="J39" s="51">
        <v>115053.23</v>
      </c>
      <c r="K39" s="51">
        <v>1069114.46</v>
      </c>
      <c r="L39" s="51">
        <v>217176.86</v>
      </c>
      <c r="M39" s="51">
        <v>57298.239999999998</v>
      </c>
      <c r="N39" s="51">
        <v>258942.47</v>
      </c>
      <c r="O39" s="51">
        <v>265230.57</v>
      </c>
      <c r="P39" s="51">
        <v>8176012.2200000007</v>
      </c>
      <c r="Q39" s="51">
        <v>2110926.52</v>
      </c>
      <c r="R39" s="51">
        <v>31894.6</v>
      </c>
      <c r="S39" s="51">
        <v>3319216.94</v>
      </c>
      <c r="T39" s="51">
        <v>105268</v>
      </c>
      <c r="U39" s="51">
        <v>303120.55</v>
      </c>
      <c r="V39" s="51">
        <v>49467.49</v>
      </c>
      <c r="W39" s="51">
        <v>15473.95</v>
      </c>
      <c r="X39" s="51">
        <v>55206.619999999995</v>
      </c>
      <c r="Y39" s="51">
        <v>12013.16</v>
      </c>
      <c r="Z39" s="51">
        <v>17554.489999999998</v>
      </c>
      <c r="AA39" s="51">
        <v>52477.78</v>
      </c>
      <c r="AB39" s="51">
        <v>45645.83</v>
      </c>
      <c r="AC39" s="51">
        <v>3505599.39</v>
      </c>
      <c r="AD39" s="51">
        <v>5842616.5200000005</v>
      </c>
      <c r="AE39" s="51">
        <v>129839.21</v>
      </c>
      <c r="AF39" s="51">
        <v>102074.34</v>
      </c>
      <c r="AG39" s="51">
        <v>75845.02</v>
      </c>
      <c r="AH39" s="51">
        <v>43815.369999999995</v>
      </c>
      <c r="AI39" s="51">
        <v>303829.57</v>
      </c>
      <c r="AJ39" s="51">
        <v>115976.79000000001</v>
      </c>
      <c r="AK39" s="51">
        <v>40877.83</v>
      </c>
      <c r="AL39" s="51">
        <v>38717.07</v>
      </c>
      <c r="AM39" s="51">
        <v>55959.19</v>
      </c>
      <c r="AN39" s="51">
        <v>71175.490000000005</v>
      </c>
      <c r="AO39" s="51">
        <v>41121.74</v>
      </c>
      <c r="AP39" s="51">
        <v>62870.97</v>
      </c>
      <c r="AQ39" s="51">
        <v>374364.01</v>
      </c>
      <c r="AR39" s="51">
        <v>10373860.48</v>
      </c>
      <c r="AS39" s="51">
        <v>81603.959999999992</v>
      </c>
      <c r="AT39" s="51">
        <v>6494498.6600000001</v>
      </c>
      <c r="AU39" s="51">
        <v>723789.23</v>
      </c>
      <c r="AV39" s="51">
        <v>419253.85</v>
      </c>
      <c r="AW39" s="51">
        <v>77052.600000000006</v>
      </c>
      <c r="AX39" s="51">
        <v>104469.8</v>
      </c>
      <c r="AY39" s="51">
        <v>41166.239999999998</v>
      </c>
      <c r="AZ39" s="51">
        <v>24389.9</v>
      </c>
      <c r="BA39" s="51">
        <v>137054.12</v>
      </c>
      <c r="BB39" s="51">
        <v>1139432.23</v>
      </c>
      <c r="BC39" s="51">
        <v>1438472.92</v>
      </c>
      <c r="BD39" s="51">
        <v>1417915.08</v>
      </c>
      <c r="BE39" s="51">
        <v>1790516.27</v>
      </c>
      <c r="BF39" s="51">
        <v>127617.31</v>
      </c>
      <c r="BG39" s="51">
        <v>208730.28</v>
      </c>
      <c r="BH39" s="51">
        <v>3001091.5</v>
      </c>
      <c r="BI39" s="51">
        <v>256093.82</v>
      </c>
      <c r="BJ39" s="51">
        <v>150054.62</v>
      </c>
      <c r="BK39" s="51">
        <v>154380.92000000001</v>
      </c>
      <c r="BL39" s="51">
        <v>884367.09000000008</v>
      </c>
      <c r="BM39" s="51">
        <v>1654100.6700000002</v>
      </c>
      <c r="BN39" s="51">
        <v>49480.520000000004</v>
      </c>
      <c r="BO39" s="51">
        <v>117375.16</v>
      </c>
      <c r="BP39" s="51">
        <v>258686.8</v>
      </c>
      <c r="BQ39" s="51">
        <v>271450.69</v>
      </c>
      <c r="BR39" s="51">
        <v>76342.69</v>
      </c>
      <c r="BS39" s="51">
        <v>636211.4</v>
      </c>
      <c r="BT39" s="51">
        <v>808732.96</v>
      </c>
      <c r="BU39" s="51">
        <v>103183.2</v>
      </c>
      <c r="BV39" s="51">
        <v>93047.840000000011</v>
      </c>
      <c r="BW39" s="51">
        <v>79274.320000000007</v>
      </c>
      <c r="BX39" s="51">
        <v>235039.71000000002</v>
      </c>
      <c r="BY39" s="51">
        <v>206899.41</v>
      </c>
      <c r="BZ39" s="51">
        <v>2825.03</v>
      </c>
      <c r="CA39" s="51">
        <v>104445.81999999999</v>
      </c>
      <c r="CB39" s="51">
        <v>0</v>
      </c>
      <c r="CC39" s="51">
        <v>9614.93</v>
      </c>
      <c r="CD39" s="51">
        <v>8737423.120000001</v>
      </c>
      <c r="CE39" s="51">
        <v>37693.86</v>
      </c>
      <c r="CF39" s="51">
        <v>13940.11</v>
      </c>
      <c r="CG39" s="51">
        <v>74514.94</v>
      </c>
      <c r="CH39" s="51">
        <v>54121.64</v>
      </c>
      <c r="CI39" s="51">
        <v>30066.42</v>
      </c>
      <c r="CJ39" s="51">
        <v>22079</v>
      </c>
      <c r="CK39" s="51">
        <v>94836.15</v>
      </c>
      <c r="CL39" s="51">
        <v>129365.09</v>
      </c>
      <c r="CM39" s="51">
        <v>625089.65</v>
      </c>
      <c r="CN39" s="51">
        <v>197986.12</v>
      </c>
      <c r="CO39" s="51">
        <v>205749.68</v>
      </c>
      <c r="CP39" s="51">
        <v>3384165.8800000004</v>
      </c>
      <c r="CQ39" s="51">
        <v>1945082.04</v>
      </c>
      <c r="CR39" s="51">
        <v>113049.51999999999</v>
      </c>
      <c r="CS39" s="51">
        <v>74632.160000000003</v>
      </c>
      <c r="CT39" s="51">
        <v>66549.17</v>
      </c>
      <c r="CU39" s="51">
        <v>62800.19</v>
      </c>
      <c r="CV39" s="51">
        <v>28599.439999999999</v>
      </c>
      <c r="CW39" s="51">
        <v>34320.21</v>
      </c>
      <c r="CX39" s="51">
        <v>34831.86</v>
      </c>
      <c r="CY39" s="51">
        <v>56304.259999999995</v>
      </c>
      <c r="CZ39" s="51">
        <v>66456.17</v>
      </c>
      <c r="DA39" s="51">
        <v>33990.26</v>
      </c>
      <c r="DB39" s="51">
        <v>203918.43</v>
      </c>
      <c r="DC39" s="51">
        <v>50493.770000000004</v>
      </c>
      <c r="DD39" s="51">
        <v>55470.11</v>
      </c>
      <c r="DE39" s="51">
        <v>64973.96</v>
      </c>
      <c r="DF39" s="51">
        <v>5566.82</v>
      </c>
      <c r="DG39" s="51">
        <v>34083.78</v>
      </c>
      <c r="DH39" s="51">
        <v>2986732.05</v>
      </c>
      <c r="DI39" s="51">
        <v>11554.63</v>
      </c>
      <c r="DJ39" s="51">
        <v>289063.82</v>
      </c>
      <c r="DK39" s="51">
        <v>414754.95999999996</v>
      </c>
      <c r="DL39" s="51">
        <v>94224.44</v>
      </c>
      <c r="DM39" s="51">
        <v>54815.95</v>
      </c>
      <c r="DN39" s="51">
        <v>600913.62</v>
      </c>
      <c r="DO39" s="51">
        <v>86623.16</v>
      </c>
      <c r="DP39" s="51">
        <v>173412.94</v>
      </c>
      <c r="DQ39" s="51">
        <v>359710.58999999997</v>
      </c>
      <c r="DR39" s="51">
        <v>39074.300000000003</v>
      </c>
      <c r="DS39" s="51">
        <v>98972.540000000008</v>
      </c>
      <c r="DT39" s="51">
        <v>87617.97</v>
      </c>
      <c r="DU39" s="51">
        <v>70222.789999999994</v>
      </c>
      <c r="DV39" s="51">
        <v>11763.9</v>
      </c>
      <c r="DW39" s="51">
        <v>49262.25</v>
      </c>
      <c r="DX39" s="51">
        <v>34934.68</v>
      </c>
      <c r="DY39" s="51">
        <v>22635.599999999999</v>
      </c>
      <c r="DZ39" s="51">
        <v>12470.890000000001</v>
      </c>
      <c r="EA39" s="51">
        <v>86050.08</v>
      </c>
      <c r="EB39" s="51">
        <v>247182.21</v>
      </c>
      <c r="EC39" s="51">
        <v>87119.66</v>
      </c>
      <c r="ED39" s="51">
        <v>92203.040000000008</v>
      </c>
      <c r="EE39" s="51">
        <v>56060.160000000003</v>
      </c>
      <c r="EF39" s="51">
        <v>327800.03000000003</v>
      </c>
      <c r="EG39" s="51">
        <v>22274.6</v>
      </c>
      <c r="EH39" s="51">
        <v>76427.53</v>
      </c>
      <c r="EI39" s="51">
        <v>49388.97</v>
      </c>
      <c r="EJ39" s="51">
        <v>24061.81</v>
      </c>
      <c r="EK39" s="51">
        <v>858717.34</v>
      </c>
      <c r="EL39" s="51">
        <v>1043445.63</v>
      </c>
      <c r="EM39" s="51">
        <v>89313.34</v>
      </c>
      <c r="EN39" s="51">
        <v>82425.010000000009</v>
      </c>
      <c r="EO39" s="51">
        <v>54130.520000000004</v>
      </c>
      <c r="EP39" s="51">
        <v>74294.36</v>
      </c>
      <c r="EQ39" s="51">
        <v>48021.43</v>
      </c>
      <c r="ER39" s="51">
        <v>64670.9</v>
      </c>
      <c r="ES39" s="51">
        <v>329668.20999999996</v>
      </c>
      <c r="ET39" s="51">
        <v>139943.32</v>
      </c>
      <c r="EU39" s="51">
        <v>46248.33</v>
      </c>
      <c r="EV39" s="51">
        <v>71270.55</v>
      </c>
      <c r="EW39" s="51">
        <v>54592.68</v>
      </c>
      <c r="EX39" s="51">
        <v>0</v>
      </c>
      <c r="EY39" s="51">
        <v>66328.820000000007</v>
      </c>
      <c r="EZ39" s="51">
        <v>34902.19</v>
      </c>
      <c r="FA39" s="51">
        <v>16094.11</v>
      </c>
      <c r="FB39" s="51">
        <v>30386.95</v>
      </c>
      <c r="FC39" s="51">
        <v>388919.76</v>
      </c>
      <c r="FD39" s="51">
        <v>142283.57</v>
      </c>
      <c r="FE39" s="51">
        <v>390431.23</v>
      </c>
      <c r="FF39" s="51">
        <v>106762.18</v>
      </c>
      <c r="FG39" s="51">
        <v>56892.28</v>
      </c>
      <c r="FH39" s="51">
        <v>44015.38</v>
      </c>
      <c r="FI39" s="51">
        <v>35754.600000000006</v>
      </c>
      <c r="FJ39" s="51">
        <v>50567.21</v>
      </c>
      <c r="FK39" s="51">
        <v>203040.98</v>
      </c>
      <c r="FL39" s="51">
        <v>204648.87</v>
      </c>
      <c r="FM39" s="51">
        <v>295511.27</v>
      </c>
      <c r="FN39" s="51">
        <v>662350.63</v>
      </c>
      <c r="FO39" s="51">
        <v>320973.21000000002</v>
      </c>
      <c r="FP39" s="51">
        <v>1475466.91</v>
      </c>
      <c r="FQ39" s="51">
        <v>220267.4</v>
      </c>
      <c r="FR39" s="51">
        <v>417347.19</v>
      </c>
      <c r="FS39" s="51">
        <v>241813.72</v>
      </c>
      <c r="FT39" s="51">
        <v>47835.89</v>
      </c>
      <c r="FU39" s="51">
        <v>57616.09</v>
      </c>
      <c r="FV39" s="51">
        <v>61213.42</v>
      </c>
      <c r="FW39" s="51">
        <v>76628.45</v>
      </c>
      <c r="FX39" s="51">
        <v>175302.84</v>
      </c>
      <c r="FY39" s="51">
        <v>84912.260000000009</v>
      </c>
      <c r="FZ39" s="51">
        <v>28159.120000000003</v>
      </c>
      <c r="GA39" s="51">
        <v>447512.67</v>
      </c>
      <c r="GB39" s="51">
        <v>0</v>
      </c>
      <c r="GC39" s="51">
        <v>0</v>
      </c>
      <c r="GD39" s="51">
        <v>0</v>
      </c>
      <c r="GE39" s="51">
        <v>0</v>
      </c>
      <c r="GF39" s="51">
        <v>0</v>
      </c>
      <c r="GG39" s="51">
        <v>0</v>
      </c>
      <c r="GH39" s="54">
        <f t="shared" si="6"/>
        <v>101093459.72999999</v>
      </c>
      <c r="GI39" s="34"/>
      <c r="GJ39" s="83" t="s">
        <v>564</v>
      </c>
      <c r="GK39" s="55">
        <f>GK37-GK38</f>
        <v>61980701</v>
      </c>
      <c r="GL39"/>
      <c r="GM39" s="3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</row>
    <row r="40" spans="1:256" ht="27" customHeight="1">
      <c r="A40" s="16">
        <v>16</v>
      </c>
      <c r="B40" s="32" t="s">
        <v>711</v>
      </c>
      <c r="C40" s="16">
        <v>16</v>
      </c>
      <c r="E40" s="24">
        <f>MAX(E38,E39)</f>
        <v>717487.52</v>
      </c>
      <c r="F40" s="24">
        <f t="shared" ref="F40:BQ40" si="39">MAX(F38,F39)</f>
        <v>3617556.94</v>
      </c>
      <c r="G40" s="24">
        <f t="shared" si="39"/>
        <v>853927.95</v>
      </c>
      <c r="H40" s="24">
        <f t="shared" si="39"/>
        <v>2688518.17</v>
      </c>
      <c r="I40" s="24">
        <f t="shared" si="39"/>
        <v>257406.86000000002</v>
      </c>
      <c r="J40" s="24">
        <f t="shared" si="39"/>
        <v>128038.07</v>
      </c>
      <c r="K40" s="24">
        <f t="shared" si="39"/>
        <v>1069114.46</v>
      </c>
      <c r="L40" s="24">
        <f t="shared" si="39"/>
        <v>221649.69</v>
      </c>
      <c r="M40" s="24">
        <f t="shared" si="39"/>
        <v>57298.239999999998</v>
      </c>
      <c r="N40" s="24">
        <f t="shared" si="39"/>
        <v>295057.90000000002</v>
      </c>
      <c r="O40" s="24">
        <f t="shared" si="39"/>
        <v>296803.05</v>
      </c>
      <c r="P40" s="24">
        <f t="shared" si="39"/>
        <v>9188892.9600000009</v>
      </c>
      <c r="Q40" s="24">
        <f t="shared" si="39"/>
        <v>2190222.17</v>
      </c>
      <c r="R40" s="24">
        <f t="shared" si="39"/>
        <v>47024.33</v>
      </c>
      <c r="S40" s="24">
        <f t="shared" si="39"/>
        <v>4356590.82</v>
      </c>
      <c r="T40" s="24">
        <f t="shared" si="39"/>
        <v>118537.15</v>
      </c>
      <c r="U40" s="24">
        <f t="shared" si="39"/>
        <v>358001.59</v>
      </c>
      <c r="V40" s="24">
        <f t="shared" si="39"/>
        <v>55343.34</v>
      </c>
      <c r="W40" s="24">
        <f t="shared" si="39"/>
        <v>17965.599999999999</v>
      </c>
      <c r="X40" s="24">
        <f t="shared" si="39"/>
        <v>55206.619999999995</v>
      </c>
      <c r="Y40" s="24">
        <f t="shared" si="39"/>
        <v>12013.16</v>
      </c>
      <c r="Z40" s="24">
        <f t="shared" si="39"/>
        <v>21020.800000000003</v>
      </c>
      <c r="AA40" s="24">
        <f t="shared" si="39"/>
        <v>52808.46</v>
      </c>
      <c r="AB40" s="24">
        <f t="shared" si="39"/>
        <v>45645.83</v>
      </c>
      <c r="AC40" s="24">
        <f t="shared" si="39"/>
        <v>3831355.08</v>
      </c>
      <c r="AD40" s="24">
        <f t="shared" si="39"/>
        <v>5885621.5100000007</v>
      </c>
      <c r="AE40" s="24">
        <f t="shared" si="39"/>
        <v>135715.87</v>
      </c>
      <c r="AF40" s="24">
        <f t="shared" si="39"/>
        <v>102074.34</v>
      </c>
      <c r="AG40" s="24">
        <f t="shared" si="39"/>
        <v>75845.02</v>
      </c>
      <c r="AH40" s="24">
        <f t="shared" si="39"/>
        <v>43815.369999999995</v>
      </c>
      <c r="AI40" s="24">
        <f t="shared" si="39"/>
        <v>303829.57</v>
      </c>
      <c r="AJ40" s="24">
        <f t="shared" si="39"/>
        <v>115976.79000000001</v>
      </c>
      <c r="AK40" s="24">
        <f t="shared" si="39"/>
        <v>44127.06</v>
      </c>
      <c r="AL40" s="24">
        <f t="shared" si="39"/>
        <v>38717.07</v>
      </c>
      <c r="AM40" s="24">
        <f t="shared" si="39"/>
        <v>55959.19</v>
      </c>
      <c r="AN40" s="24">
        <f t="shared" si="39"/>
        <v>74088.67</v>
      </c>
      <c r="AO40" s="24">
        <f t="shared" si="39"/>
        <v>58126.59</v>
      </c>
      <c r="AP40" s="24">
        <f t="shared" si="39"/>
        <v>67318.720000000001</v>
      </c>
      <c r="AQ40" s="24">
        <f t="shared" si="39"/>
        <v>618137.43000000005</v>
      </c>
      <c r="AR40" s="24">
        <f t="shared" si="39"/>
        <v>10548716.76</v>
      </c>
      <c r="AS40" s="24">
        <f t="shared" si="39"/>
        <v>86718.74</v>
      </c>
      <c r="AT40" s="24">
        <f t="shared" si="39"/>
        <v>8288704.0099999998</v>
      </c>
      <c r="AU40" s="24">
        <f t="shared" si="39"/>
        <v>803367.6399999999</v>
      </c>
      <c r="AV40" s="24">
        <f t="shared" si="39"/>
        <v>419253.85</v>
      </c>
      <c r="AW40" s="24">
        <f t="shared" si="39"/>
        <v>77052.600000000006</v>
      </c>
      <c r="AX40" s="24">
        <f t="shared" si="39"/>
        <v>108483.43</v>
      </c>
      <c r="AY40" s="24">
        <f t="shared" si="39"/>
        <v>41299.770000000004</v>
      </c>
      <c r="AZ40" s="24">
        <f t="shared" si="39"/>
        <v>35497.9</v>
      </c>
      <c r="BA40" s="24">
        <f t="shared" si="39"/>
        <v>152103.41</v>
      </c>
      <c r="BB40" s="24">
        <f t="shared" si="39"/>
        <v>1139893.06</v>
      </c>
      <c r="BC40" s="24">
        <f t="shared" si="39"/>
        <v>1478115.38</v>
      </c>
      <c r="BD40" s="24">
        <f t="shared" si="39"/>
        <v>1651953.57</v>
      </c>
      <c r="BE40" s="24">
        <f t="shared" si="39"/>
        <v>1999418.15</v>
      </c>
      <c r="BF40" s="24">
        <f t="shared" si="39"/>
        <v>127617.31</v>
      </c>
      <c r="BG40" s="24">
        <f t="shared" si="39"/>
        <v>234542.22999999998</v>
      </c>
      <c r="BH40" s="24">
        <f t="shared" si="39"/>
        <v>3071324.36</v>
      </c>
      <c r="BI40" s="24">
        <f t="shared" si="39"/>
        <v>262010.9</v>
      </c>
      <c r="BJ40" s="24">
        <f t="shared" si="39"/>
        <v>150054.62</v>
      </c>
      <c r="BK40" s="24">
        <f t="shared" si="39"/>
        <v>163243.25</v>
      </c>
      <c r="BL40" s="24">
        <f t="shared" si="39"/>
        <v>898951.86</v>
      </c>
      <c r="BM40" s="24">
        <f t="shared" si="39"/>
        <v>1746066.91</v>
      </c>
      <c r="BN40" s="24">
        <f t="shared" si="39"/>
        <v>61702.61</v>
      </c>
      <c r="BO40" s="24">
        <f t="shared" si="39"/>
        <v>148688.53999999998</v>
      </c>
      <c r="BP40" s="24">
        <f t="shared" si="39"/>
        <v>263541.72000000003</v>
      </c>
      <c r="BQ40" s="24">
        <f t="shared" si="39"/>
        <v>271450.69</v>
      </c>
      <c r="BR40" s="24">
        <f t="shared" ref="BR40:EC40" si="40">MAX(BR38,BR39)</f>
        <v>76342.69</v>
      </c>
      <c r="BS40" s="24">
        <f t="shared" si="40"/>
        <v>662675.40999999992</v>
      </c>
      <c r="BT40" s="24">
        <f t="shared" si="40"/>
        <v>808732.96</v>
      </c>
      <c r="BU40" s="24">
        <f t="shared" si="40"/>
        <v>109945.17000000001</v>
      </c>
      <c r="BV40" s="24">
        <f t="shared" si="40"/>
        <v>102747.73999999999</v>
      </c>
      <c r="BW40" s="24">
        <f t="shared" si="40"/>
        <v>79274.320000000007</v>
      </c>
      <c r="BX40" s="24">
        <f t="shared" si="40"/>
        <v>259788.50999999998</v>
      </c>
      <c r="BY40" s="24">
        <f t="shared" si="40"/>
        <v>206899.41</v>
      </c>
      <c r="BZ40" s="24">
        <f t="shared" si="40"/>
        <v>3692.6499999999996</v>
      </c>
      <c r="CA40" s="24">
        <f t="shared" si="40"/>
        <v>104445.81999999999</v>
      </c>
      <c r="CB40" s="24">
        <f>MAX(CB38,CB39)</f>
        <v>6846.4</v>
      </c>
      <c r="CC40" s="24">
        <f t="shared" si="40"/>
        <v>10175.969999999999</v>
      </c>
      <c r="CD40" s="24">
        <f t="shared" si="40"/>
        <v>8797559.3000000007</v>
      </c>
      <c r="CE40" s="24">
        <f t="shared" si="40"/>
        <v>47613.59</v>
      </c>
      <c r="CF40" s="24">
        <f t="shared" si="40"/>
        <v>21404.3</v>
      </c>
      <c r="CG40" s="24">
        <f t="shared" si="40"/>
        <v>74514.94</v>
      </c>
      <c r="CH40" s="24">
        <f t="shared" si="40"/>
        <v>73721.23</v>
      </c>
      <c r="CI40" s="24">
        <f t="shared" si="40"/>
        <v>30728.61</v>
      </c>
      <c r="CJ40" s="24">
        <f t="shared" si="40"/>
        <v>22079</v>
      </c>
      <c r="CK40" s="24">
        <f t="shared" si="40"/>
        <v>94836.15</v>
      </c>
      <c r="CL40" s="24">
        <f t="shared" si="40"/>
        <v>129365.09</v>
      </c>
      <c r="CM40" s="24">
        <f t="shared" si="40"/>
        <v>648195.53</v>
      </c>
      <c r="CN40" s="24">
        <f t="shared" si="40"/>
        <v>197986.12</v>
      </c>
      <c r="CO40" s="24">
        <f t="shared" si="40"/>
        <v>205749.68</v>
      </c>
      <c r="CP40" s="24">
        <f t="shared" si="40"/>
        <v>3863443.83</v>
      </c>
      <c r="CQ40" s="24">
        <f t="shared" si="40"/>
        <v>2062018.76</v>
      </c>
      <c r="CR40" s="24">
        <f t="shared" si="40"/>
        <v>158476.31</v>
      </c>
      <c r="CS40" s="24">
        <f t="shared" si="40"/>
        <v>101274.22</v>
      </c>
      <c r="CT40" s="24">
        <f t="shared" si="40"/>
        <v>66549.17</v>
      </c>
      <c r="CU40" s="24">
        <f t="shared" si="40"/>
        <v>71066.91</v>
      </c>
      <c r="CV40" s="24">
        <f t="shared" si="40"/>
        <v>28599.439999999999</v>
      </c>
      <c r="CW40" s="24">
        <f t="shared" si="40"/>
        <v>34320.21</v>
      </c>
      <c r="CX40" s="24">
        <f t="shared" si="40"/>
        <v>34831.86</v>
      </c>
      <c r="CY40" s="24">
        <f t="shared" si="40"/>
        <v>58868.570000000007</v>
      </c>
      <c r="CZ40" s="24">
        <f t="shared" si="40"/>
        <v>120552.86</v>
      </c>
      <c r="DA40" s="24">
        <f t="shared" si="40"/>
        <v>33990.26</v>
      </c>
      <c r="DB40" s="24">
        <f t="shared" si="40"/>
        <v>203918.43</v>
      </c>
      <c r="DC40" s="24">
        <f t="shared" si="40"/>
        <v>50493.770000000004</v>
      </c>
      <c r="DD40" s="24">
        <f t="shared" si="40"/>
        <v>55470.11</v>
      </c>
      <c r="DE40" s="24">
        <f t="shared" si="40"/>
        <v>76309.3</v>
      </c>
      <c r="DF40" s="24">
        <f t="shared" si="40"/>
        <v>10683.61</v>
      </c>
      <c r="DG40" s="24">
        <f t="shared" si="40"/>
        <v>38923.1</v>
      </c>
      <c r="DH40" s="24">
        <f t="shared" si="40"/>
        <v>2986732.05</v>
      </c>
      <c r="DI40" s="24">
        <f t="shared" si="40"/>
        <v>11554.63</v>
      </c>
      <c r="DJ40" s="24">
        <f t="shared" si="40"/>
        <v>289063.82</v>
      </c>
      <c r="DK40" s="24">
        <f t="shared" si="40"/>
        <v>414776.74</v>
      </c>
      <c r="DL40" s="24">
        <f t="shared" si="40"/>
        <v>107207</v>
      </c>
      <c r="DM40" s="24">
        <f t="shared" si="40"/>
        <v>54815.95</v>
      </c>
      <c r="DN40" s="24">
        <f t="shared" si="40"/>
        <v>619580.22</v>
      </c>
      <c r="DO40" s="24">
        <f t="shared" si="40"/>
        <v>86623.16</v>
      </c>
      <c r="DP40" s="24">
        <f t="shared" si="40"/>
        <v>198593.6</v>
      </c>
      <c r="DQ40" s="24">
        <f t="shared" si="40"/>
        <v>359710.58999999997</v>
      </c>
      <c r="DR40" s="24">
        <f t="shared" si="40"/>
        <v>41088.9</v>
      </c>
      <c r="DS40" s="24">
        <v>98972.540000000008</v>
      </c>
      <c r="DT40" s="24">
        <f t="shared" si="40"/>
        <v>87617.97</v>
      </c>
      <c r="DU40" s="24">
        <f t="shared" si="40"/>
        <v>70222.789999999994</v>
      </c>
      <c r="DV40" s="24">
        <f t="shared" si="40"/>
        <v>22564.33</v>
      </c>
      <c r="DW40" s="24">
        <f t="shared" si="40"/>
        <v>49262.25</v>
      </c>
      <c r="DX40" s="24">
        <f t="shared" si="40"/>
        <v>34934.68</v>
      </c>
      <c r="DY40" s="24">
        <f t="shared" si="40"/>
        <v>22635.599999999999</v>
      </c>
      <c r="DZ40" s="24">
        <f t="shared" si="40"/>
        <v>12905.59</v>
      </c>
      <c r="EA40" s="24">
        <f t="shared" si="40"/>
        <v>86050.08</v>
      </c>
      <c r="EB40" s="24">
        <f t="shared" si="40"/>
        <v>262034.25</v>
      </c>
      <c r="EC40" s="24">
        <f t="shared" si="40"/>
        <v>87119.66</v>
      </c>
      <c r="ED40" s="24">
        <f t="shared" ref="ED40:GF40" si="41">MAX(ED38,ED39)</f>
        <v>92203.040000000008</v>
      </c>
      <c r="EE40" s="24">
        <f t="shared" si="41"/>
        <v>63529.24</v>
      </c>
      <c r="EF40" s="24">
        <f t="shared" si="41"/>
        <v>412011.65</v>
      </c>
      <c r="EG40" s="24">
        <f t="shared" si="41"/>
        <v>24691.89</v>
      </c>
      <c r="EH40" s="24">
        <f t="shared" si="41"/>
        <v>78376.639999999999</v>
      </c>
      <c r="EI40" s="24">
        <f t="shared" si="41"/>
        <v>49388.97</v>
      </c>
      <c r="EJ40" s="24">
        <f t="shared" si="41"/>
        <v>24061.81</v>
      </c>
      <c r="EK40" s="24">
        <f t="shared" si="41"/>
        <v>896140.96000000008</v>
      </c>
      <c r="EL40" s="24">
        <f t="shared" si="41"/>
        <v>1291960.8899999999</v>
      </c>
      <c r="EM40" s="24">
        <f t="shared" si="41"/>
        <v>94577.94</v>
      </c>
      <c r="EN40" s="24">
        <f t="shared" si="41"/>
        <v>82425.010000000009</v>
      </c>
      <c r="EO40" s="24">
        <f t="shared" si="41"/>
        <v>56525.929999999993</v>
      </c>
      <c r="EP40" s="24">
        <f t="shared" si="41"/>
        <v>75194.100000000006</v>
      </c>
      <c r="EQ40" s="24">
        <f t="shared" si="41"/>
        <v>48021.43</v>
      </c>
      <c r="ER40" s="24">
        <f t="shared" si="41"/>
        <v>65474.49</v>
      </c>
      <c r="ES40" s="24">
        <f t="shared" si="41"/>
        <v>335564.93</v>
      </c>
      <c r="ET40" s="24">
        <f t="shared" si="41"/>
        <v>139943.32</v>
      </c>
      <c r="EU40" s="24">
        <f t="shared" si="41"/>
        <v>46248.33</v>
      </c>
      <c r="EV40" s="24">
        <f t="shared" si="41"/>
        <v>71270.55</v>
      </c>
      <c r="EW40" s="24">
        <f t="shared" si="41"/>
        <v>56723.92</v>
      </c>
      <c r="EX40" s="24">
        <f t="shared" si="41"/>
        <v>0</v>
      </c>
      <c r="EY40" s="24">
        <f t="shared" si="41"/>
        <v>66328.820000000007</v>
      </c>
      <c r="EZ40" s="24">
        <f t="shared" si="41"/>
        <v>34902.19</v>
      </c>
      <c r="FA40" s="24">
        <f t="shared" si="41"/>
        <v>16094.11</v>
      </c>
      <c r="FB40" s="24">
        <f t="shared" si="41"/>
        <v>30386.95</v>
      </c>
      <c r="FC40" s="24">
        <f t="shared" si="41"/>
        <v>429519.66</v>
      </c>
      <c r="FD40" s="24">
        <f>MAX(FD38,FD39)</f>
        <v>142283.57</v>
      </c>
      <c r="FE40" s="24">
        <f t="shared" si="41"/>
        <v>410470.60000000003</v>
      </c>
      <c r="FF40" s="24">
        <f t="shared" si="41"/>
        <v>106762.18</v>
      </c>
      <c r="FG40" s="24">
        <f t="shared" si="41"/>
        <v>68384.33</v>
      </c>
      <c r="FH40" s="24">
        <f t="shared" si="41"/>
        <v>54699.49</v>
      </c>
      <c r="FI40" s="24">
        <f t="shared" si="41"/>
        <v>35754.600000000006</v>
      </c>
      <c r="FJ40" s="24">
        <f t="shared" si="41"/>
        <v>62686.729999999996</v>
      </c>
      <c r="FK40" s="24">
        <f t="shared" si="41"/>
        <v>240852.40999999997</v>
      </c>
      <c r="FL40" s="24">
        <v>210300.53</v>
      </c>
      <c r="FM40" s="24">
        <f t="shared" si="41"/>
        <v>407956.11</v>
      </c>
      <c r="FN40" s="24">
        <f t="shared" si="41"/>
        <v>847232.60000000009</v>
      </c>
      <c r="FO40" s="24">
        <f t="shared" si="41"/>
        <v>453401.47000000003</v>
      </c>
      <c r="FP40" s="24">
        <f t="shared" si="41"/>
        <v>1768415.7999999998</v>
      </c>
      <c r="FQ40" s="24">
        <v>220267.4</v>
      </c>
      <c r="FR40" s="24">
        <f t="shared" si="41"/>
        <v>417347.19</v>
      </c>
      <c r="FS40" s="24">
        <f t="shared" si="41"/>
        <v>241813.72</v>
      </c>
      <c r="FT40" s="24">
        <v>74498.97</v>
      </c>
      <c r="FU40" s="24">
        <f t="shared" si="41"/>
        <v>57616.09</v>
      </c>
      <c r="FV40" s="24">
        <v>61213.42</v>
      </c>
      <c r="FW40" s="24">
        <f t="shared" si="41"/>
        <v>110320.73</v>
      </c>
      <c r="FX40" s="24">
        <f t="shared" si="41"/>
        <v>175302.84</v>
      </c>
      <c r="FY40" s="24">
        <f t="shared" si="41"/>
        <v>84912.260000000009</v>
      </c>
      <c r="FZ40" s="24">
        <f t="shared" si="41"/>
        <v>32964.49</v>
      </c>
      <c r="GA40" s="24">
        <f t="shared" si="41"/>
        <v>628455.42000000004</v>
      </c>
      <c r="GB40" s="24">
        <f t="shared" si="41"/>
        <v>0</v>
      </c>
      <c r="GC40" s="24">
        <f t="shared" si="41"/>
        <v>0</v>
      </c>
      <c r="GD40" s="24">
        <f t="shared" si="41"/>
        <v>0</v>
      </c>
      <c r="GE40" s="24">
        <f t="shared" si="41"/>
        <v>0</v>
      </c>
      <c r="GF40" s="24">
        <f t="shared" si="41"/>
        <v>0</v>
      </c>
      <c r="GG40" s="24">
        <f>MAX(GG38,GG39)</f>
        <v>0</v>
      </c>
      <c r="GH40" s="57">
        <f t="shared" si="6"/>
        <v>109747270.65999998</v>
      </c>
      <c r="GI40" s="34"/>
      <c r="GJ40" s="46" t="s">
        <v>916</v>
      </c>
      <c r="GK40" s="58">
        <f>+'[1]2nd payment notes'!A3</f>
        <v>2459194.2800000003</v>
      </c>
      <c r="GN40" s="34"/>
    </row>
    <row r="41" spans="1:256" ht="26.25" customHeight="1">
      <c r="A41" s="16">
        <v>17</v>
      </c>
      <c r="B41" s="33" t="s">
        <v>566</v>
      </c>
      <c r="C41" s="16">
        <v>17</v>
      </c>
      <c r="E41" s="24">
        <f>+E12</f>
        <v>0</v>
      </c>
      <c r="F41" s="24">
        <f>+F12</f>
        <v>0</v>
      </c>
      <c r="G41" s="24">
        <f>+G12</f>
        <v>0</v>
      </c>
      <c r="H41" s="24">
        <f>+I12</f>
        <v>0</v>
      </c>
      <c r="I41" s="24">
        <f>+J12</f>
        <v>0</v>
      </c>
      <c r="J41" s="24">
        <f t="shared" ref="J41:X41" si="42">+J12</f>
        <v>0</v>
      </c>
      <c r="K41" s="24">
        <f t="shared" si="42"/>
        <v>0</v>
      </c>
      <c r="L41" s="24">
        <f t="shared" si="42"/>
        <v>0</v>
      </c>
      <c r="M41" s="24">
        <f t="shared" si="42"/>
        <v>0</v>
      </c>
      <c r="N41" s="24">
        <f t="shared" si="42"/>
        <v>0</v>
      </c>
      <c r="O41" s="24">
        <f t="shared" si="42"/>
        <v>0</v>
      </c>
      <c r="P41" s="24">
        <f t="shared" si="42"/>
        <v>0</v>
      </c>
      <c r="Q41" s="24">
        <f t="shared" si="42"/>
        <v>0</v>
      </c>
      <c r="R41" s="24">
        <f t="shared" si="42"/>
        <v>0</v>
      </c>
      <c r="S41" s="24">
        <f t="shared" si="42"/>
        <v>0</v>
      </c>
      <c r="T41" s="24">
        <f t="shared" si="42"/>
        <v>0</v>
      </c>
      <c r="U41" s="24">
        <f t="shared" si="42"/>
        <v>0</v>
      </c>
      <c r="V41" s="24">
        <f t="shared" si="42"/>
        <v>0</v>
      </c>
      <c r="W41" s="24">
        <f t="shared" si="42"/>
        <v>0</v>
      </c>
      <c r="X41" s="24">
        <f t="shared" si="42"/>
        <v>0</v>
      </c>
      <c r="Y41" s="24">
        <f>+Z12</f>
        <v>0</v>
      </c>
      <c r="Z41" s="24">
        <f>+AA12</f>
        <v>0</v>
      </c>
      <c r="AA41" s="24">
        <f t="shared" ref="AA41:CL41" si="43">+AA12</f>
        <v>0</v>
      </c>
      <c r="AB41" s="24">
        <f t="shared" si="43"/>
        <v>0</v>
      </c>
      <c r="AC41" s="24">
        <f t="shared" si="43"/>
        <v>0</v>
      </c>
      <c r="AD41" s="24">
        <f t="shared" si="43"/>
        <v>0</v>
      </c>
      <c r="AE41" s="24">
        <f t="shared" si="43"/>
        <v>0</v>
      </c>
      <c r="AF41" s="24">
        <f t="shared" si="43"/>
        <v>0</v>
      </c>
      <c r="AG41" s="24">
        <f t="shared" si="43"/>
        <v>0</v>
      </c>
      <c r="AH41" s="24">
        <f t="shared" si="43"/>
        <v>0</v>
      </c>
      <c r="AI41" s="24">
        <f t="shared" si="43"/>
        <v>0</v>
      </c>
      <c r="AJ41" s="24">
        <f t="shared" si="43"/>
        <v>0</v>
      </c>
      <c r="AK41" s="24">
        <f t="shared" si="43"/>
        <v>0</v>
      </c>
      <c r="AL41" s="24">
        <f t="shared" si="43"/>
        <v>0</v>
      </c>
      <c r="AM41" s="24">
        <f t="shared" si="43"/>
        <v>0</v>
      </c>
      <c r="AN41" s="24">
        <f t="shared" si="43"/>
        <v>0</v>
      </c>
      <c r="AO41" s="24">
        <f t="shared" si="43"/>
        <v>0</v>
      </c>
      <c r="AP41" s="24">
        <f t="shared" si="43"/>
        <v>0</v>
      </c>
      <c r="AQ41" s="24">
        <f t="shared" si="43"/>
        <v>0</v>
      </c>
      <c r="AR41" s="24">
        <f t="shared" si="43"/>
        <v>0</v>
      </c>
      <c r="AS41" s="24">
        <f t="shared" si="43"/>
        <v>0</v>
      </c>
      <c r="AT41" s="24">
        <f t="shared" si="43"/>
        <v>0</v>
      </c>
      <c r="AU41" s="24">
        <f t="shared" si="43"/>
        <v>0</v>
      </c>
      <c r="AV41" s="24">
        <f t="shared" si="43"/>
        <v>0</v>
      </c>
      <c r="AW41" s="24">
        <f t="shared" si="43"/>
        <v>0</v>
      </c>
      <c r="AX41" s="24">
        <f t="shared" si="43"/>
        <v>0</v>
      </c>
      <c r="AY41" s="24">
        <f t="shared" si="43"/>
        <v>0</v>
      </c>
      <c r="AZ41" s="24">
        <f t="shared" si="43"/>
        <v>0</v>
      </c>
      <c r="BA41" s="24">
        <f t="shared" si="43"/>
        <v>0</v>
      </c>
      <c r="BB41" s="24">
        <f t="shared" si="43"/>
        <v>0</v>
      </c>
      <c r="BC41" s="24">
        <f t="shared" si="43"/>
        <v>0</v>
      </c>
      <c r="BD41" s="24">
        <f t="shared" si="43"/>
        <v>0</v>
      </c>
      <c r="BE41" s="24">
        <f t="shared" si="43"/>
        <v>0</v>
      </c>
      <c r="BF41" s="24">
        <f t="shared" si="43"/>
        <v>0</v>
      </c>
      <c r="BG41" s="24">
        <f t="shared" si="43"/>
        <v>0</v>
      </c>
      <c r="BH41" s="24">
        <f t="shared" si="43"/>
        <v>0</v>
      </c>
      <c r="BI41" s="24">
        <f t="shared" si="43"/>
        <v>0</v>
      </c>
      <c r="BJ41" s="24">
        <f t="shared" si="43"/>
        <v>0</v>
      </c>
      <c r="BK41" s="24">
        <f t="shared" si="43"/>
        <v>0</v>
      </c>
      <c r="BL41" s="24">
        <f t="shared" si="43"/>
        <v>0</v>
      </c>
      <c r="BM41" s="24">
        <f t="shared" si="43"/>
        <v>0</v>
      </c>
      <c r="BN41" s="24">
        <f t="shared" si="43"/>
        <v>0</v>
      </c>
      <c r="BO41" s="24">
        <f t="shared" si="43"/>
        <v>0</v>
      </c>
      <c r="BP41" s="24">
        <f t="shared" si="43"/>
        <v>0</v>
      </c>
      <c r="BQ41" s="24">
        <f t="shared" si="43"/>
        <v>0</v>
      </c>
      <c r="BR41" s="24">
        <f t="shared" si="43"/>
        <v>0</v>
      </c>
      <c r="BS41" s="24">
        <f t="shared" si="43"/>
        <v>0</v>
      </c>
      <c r="BT41" s="24">
        <f t="shared" si="43"/>
        <v>0</v>
      </c>
      <c r="BU41" s="24">
        <f t="shared" si="43"/>
        <v>0</v>
      </c>
      <c r="BV41" s="24">
        <f t="shared" si="43"/>
        <v>0</v>
      </c>
      <c r="BW41" s="24">
        <f t="shared" si="43"/>
        <v>0</v>
      </c>
      <c r="BX41" s="24">
        <f t="shared" si="43"/>
        <v>0</v>
      </c>
      <c r="BY41" s="24">
        <f t="shared" si="43"/>
        <v>0</v>
      </c>
      <c r="BZ41" s="24">
        <f t="shared" si="43"/>
        <v>0</v>
      </c>
      <c r="CA41" s="24">
        <f t="shared" si="43"/>
        <v>0</v>
      </c>
      <c r="CB41" s="24">
        <f t="shared" si="43"/>
        <v>0</v>
      </c>
      <c r="CC41" s="24">
        <v>0</v>
      </c>
      <c r="CD41" s="24">
        <f t="shared" si="43"/>
        <v>0</v>
      </c>
      <c r="CE41" s="24">
        <f t="shared" si="43"/>
        <v>0</v>
      </c>
      <c r="CF41" s="24">
        <f t="shared" si="43"/>
        <v>0</v>
      </c>
      <c r="CG41" s="24">
        <f t="shared" si="43"/>
        <v>0</v>
      </c>
      <c r="CH41" s="24">
        <f t="shared" si="43"/>
        <v>0</v>
      </c>
      <c r="CI41" s="24">
        <f t="shared" si="43"/>
        <v>0</v>
      </c>
      <c r="CJ41" s="24">
        <f t="shared" si="43"/>
        <v>0</v>
      </c>
      <c r="CK41" s="24">
        <f t="shared" si="43"/>
        <v>0</v>
      </c>
      <c r="CL41" s="24">
        <f t="shared" si="43"/>
        <v>0</v>
      </c>
      <c r="CM41" s="24">
        <f t="shared" ref="CM41:DU41" si="44">+CM12</f>
        <v>0</v>
      </c>
      <c r="CN41" s="24">
        <f t="shared" si="44"/>
        <v>0</v>
      </c>
      <c r="CO41" s="24">
        <f t="shared" si="44"/>
        <v>0</v>
      </c>
      <c r="CP41" s="24">
        <f t="shared" si="44"/>
        <v>0</v>
      </c>
      <c r="CQ41" s="24">
        <f t="shared" si="44"/>
        <v>0</v>
      </c>
      <c r="CR41" s="24">
        <f t="shared" si="44"/>
        <v>0</v>
      </c>
      <c r="CS41" s="24">
        <f t="shared" si="44"/>
        <v>0</v>
      </c>
      <c r="CT41" s="24">
        <f t="shared" si="44"/>
        <v>0</v>
      </c>
      <c r="CU41" s="24">
        <f t="shared" si="44"/>
        <v>0</v>
      </c>
      <c r="CV41" s="39">
        <f t="shared" si="44"/>
        <v>0</v>
      </c>
      <c r="CW41" s="24">
        <f t="shared" si="44"/>
        <v>0</v>
      </c>
      <c r="CX41" s="24">
        <f t="shared" si="44"/>
        <v>0</v>
      </c>
      <c r="CY41" s="24">
        <f t="shared" si="44"/>
        <v>0</v>
      </c>
      <c r="CZ41" s="24">
        <f t="shared" si="44"/>
        <v>0</v>
      </c>
      <c r="DA41" s="24">
        <f t="shared" si="44"/>
        <v>0</v>
      </c>
      <c r="DB41" s="24">
        <f t="shared" si="44"/>
        <v>0</v>
      </c>
      <c r="DC41" s="24">
        <f t="shared" si="44"/>
        <v>0</v>
      </c>
      <c r="DD41" s="24">
        <f t="shared" si="44"/>
        <v>0</v>
      </c>
      <c r="DE41" s="24">
        <f t="shared" si="44"/>
        <v>0</v>
      </c>
      <c r="DF41" s="24">
        <f t="shared" si="44"/>
        <v>0</v>
      </c>
      <c r="DG41" s="24">
        <f t="shared" si="44"/>
        <v>0</v>
      </c>
      <c r="DH41" s="24">
        <f t="shared" si="44"/>
        <v>0</v>
      </c>
      <c r="DI41" s="24">
        <f t="shared" si="44"/>
        <v>0</v>
      </c>
      <c r="DJ41" s="24">
        <f t="shared" si="44"/>
        <v>0</v>
      </c>
      <c r="DK41" s="24">
        <f t="shared" si="44"/>
        <v>0</v>
      </c>
      <c r="DL41" s="24">
        <f t="shared" si="44"/>
        <v>0</v>
      </c>
      <c r="DM41" s="24">
        <f t="shared" si="44"/>
        <v>0</v>
      </c>
      <c r="DN41" s="24">
        <f t="shared" si="44"/>
        <v>0</v>
      </c>
      <c r="DO41" s="24">
        <f t="shared" si="44"/>
        <v>0</v>
      </c>
      <c r="DP41" s="24">
        <f t="shared" si="44"/>
        <v>0</v>
      </c>
      <c r="DQ41" s="24">
        <f t="shared" si="44"/>
        <v>0</v>
      </c>
      <c r="DR41" s="24">
        <f t="shared" si="44"/>
        <v>1</v>
      </c>
      <c r="DS41" s="24">
        <v>0</v>
      </c>
      <c r="DT41" s="24">
        <f t="shared" si="44"/>
        <v>0</v>
      </c>
      <c r="DU41" s="24">
        <f t="shared" si="44"/>
        <v>0</v>
      </c>
      <c r="DV41" s="24">
        <f t="shared" ref="DV41:EA41" si="45">+DW12</f>
        <v>0</v>
      </c>
      <c r="DW41" s="24">
        <f t="shared" si="45"/>
        <v>0</v>
      </c>
      <c r="DX41" s="24">
        <f t="shared" si="45"/>
        <v>0</v>
      </c>
      <c r="DY41" s="24">
        <f t="shared" si="45"/>
        <v>0</v>
      </c>
      <c r="DZ41" s="24">
        <f t="shared" si="45"/>
        <v>0</v>
      </c>
      <c r="EA41" s="24">
        <f t="shared" si="45"/>
        <v>0</v>
      </c>
      <c r="EB41" s="24">
        <f t="shared" ref="EB41:ER41" si="46">+EB12</f>
        <v>0</v>
      </c>
      <c r="EC41" s="24">
        <f t="shared" si="46"/>
        <v>0</v>
      </c>
      <c r="ED41" s="24">
        <f t="shared" si="46"/>
        <v>0</v>
      </c>
      <c r="EE41" s="24">
        <f t="shared" si="46"/>
        <v>0</v>
      </c>
      <c r="EF41" s="24">
        <f t="shared" si="46"/>
        <v>0</v>
      </c>
      <c r="EG41" s="24">
        <f t="shared" si="46"/>
        <v>0</v>
      </c>
      <c r="EH41" s="24">
        <f t="shared" si="46"/>
        <v>0</v>
      </c>
      <c r="EI41" s="24">
        <f t="shared" si="46"/>
        <v>0</v>
      </c>
      <c r="EJ41" s="24">
        <f t="shared" si="46"/>
        <v>0</v>
      </c>
      <c r="EK41" s="24">
        <f t="shared" si="46"/>
        <v>0</v>
      </c>
      <c r="EL41" s="24">
        <f t="shared" si="46"/>
        <v>0</v>
      </c>
      <c r="EM41" s="24">
        <f t="shared" si="46"/>
        <v>0</v>
      </c>
      <c r="EN41" s="24">
        <f t="shared" si="46"/>
        <v>0</v>
      </c>
      <c r="EO41" s="24">
        <f t="shared" si="46"/>
        <v>0</v>
      </c>
      <c r="EP41" s="24">
        <f t="shared" si="46"/>
        <v>0</v>
      </c>
      <c r="EQ41" s="24">
        <f t="shared" si="46"/>
        <v>0</v>
      </c>
      <c r="ER41" s="24">
        <f t="shared" si="46"/>
        <v>0</v>
      </c>
      <c r="ES41" s="24">
        <f>+GD12</f>
        <v>0</v>
      </c>
      <c r="ET41" s="24">
        <f t="shared" ref="ET41:GE41" si="47">+ET12</f>
        <v>0</v>
      </c>
      <c r="EU41" s="24">
        <f t="shared" si="47"/>
        <v>0</v>
      </c>
      <c r="EV41" s="24">
        <f t="shared" si="47"/>
        <v>0</v>
      </c>
      <c r="EW41" s="24">
        <f t="shared" si="47"/>
        <v>0</v>
      </c>
      <c r="EX41" s="24">
        <f t="shared" si="47"/>
        <v>0</v>
      </c>
      <c r="EY41" s="24">
        <f t="shared" si="47"/>
        <v>0</v>
      </c>
      <c r="EZ41" s="24">
        <f t="shared" si="47"/>
        <v>0</v>
      </c>
      <c r="FA41" s="24">
        <f t="shared" si="47"/>
        <v>0</v>
      </c>
      <c r="FB41" s="24">
        <f t="shared" si="47"/>
        <v>0</v>
      </c>
      <c r="FC41" s="24">
        <f t="shared" si="47"/>
        <v>0</v>
      </c>
      <c r="FD41" s="24">
        <f>+FD12</f>
        <v>0</v>
      </c>
      <c r="FE41" s="24">
        <f t="shared" si="47"/>
        <v>0</v>
      </c>
      <c r="FF41" s="24">
        <f t="shared" si="47"/>
        <v>0</v>
      </c>
      <c r="FG41" s="24">
        <f t="shared" si="47"/>
        <v>0</v>
      </c>
      <c r="FH41" s="24">
        <f t="shared" si="47"/>
        <v>0</v>
      </c>
      <c r="FI41" s="24">
        <f t="shared" si="47"/>
        <v>0</v>
      </c>
      <c r="FJ41" s="24">
        <f t="shared" si="47"/>
        <v>0</v>
      </c>
      <c r="FK41" s="24">
        <f t="shared" si="47"/>
        <v>0</v>
      </c>
      <c r="FL41" s="24">
        <v>0</v>
      </c>
      <c r="FM41" s="24">
        <v>0</v>
      </c>
      <c r="FN41" s="24">
        <f t="shared" si="47"/>
        <v>0</v>
      </c>
      <c r="FO41" s="24">
        <f t="shared" si="47"/>
        <v>0</v>
      </c>
      <c r="FP41" s="24">
        <f t="shared" si="47"/>
        <v>0</v>
      </c>
      <c r="FQ41" s="24">
        <v>0</v>
      </c>
      <c r="FR41" s="24">
        <v>0</v>
      </c>
      <c r="FS41" s="24">
        <f t="shared" si="47"/>
        <v>0</v>
      </c>
      <c r="FT41" s="24">
        <v>0</v>
      </c>
      <c r="FU41" s="24">
        <f t="shared" si="47"/>
        <v>0</v>
      </c>
      <c r="FV41" s="24">
        <v>0</v>
      </c>
      <c r="FW41" s="24">
        <f t="shared" si="47"/>
        <v>0</v>
      </c>
      <c r="FX41" s="24">
        <f t="shared" si="47"/>
        <v>0</v>
      </c>
      <c r="FY41" s="24">
        <f t="shared" si="47"/>
        <v>0</v>
      </c>
      <c r="FZ41" s="24">
        <f t="shared" si="47"/>
        <v>0</v>
      </c>
      <c r="GA41" s="24">
        <f t="shared" si="47"/>
        <v>0</v>
      </c>
      <c r="GB41" s="24">
        <f t="shared" si="47"/>
        <v>0</v>
      </c>
      <c r="GC41" s="24">
        <f>+GD12</f>
        <v>0</v>
      </c>
      <c r="GD41" s="24">
        <f>+GE12</f>
        <v>0</v>
      </c>
      <c r="GE41" s="24">
        <f t="shared" si="47"/>
        <v>0</v>
      </c>
      <c r="GF41" s="24">
        <v>0</v>
      </c>
      <c r="GG41" s="24">
        <v>0</v>
      </c>
      <c r="GH41" s="19">
        <f t="shared" si="6"/>
        <v>1</v>
      </c>
      <c r="GI41" s="4"/>
      <c r="GJ41" s="46" t="s">
        <v>917</v>
      </c>
      <c r="GK41" s="58">
        <f>SUM(GK39:GK40)</f>
        <v>64439895.280000001</v>
      </c>
    </row>
    <row r="42" spans="1:256" s="95" customFormat="1" ht="12.75" customHeight="1">
      <c r="A42" s="90">
        <v>18</v>
      </c>
      <c r="B42" s="91" t="s">
        <v>712</v>
      </c>
      <c r="C42" s="90">
        <v>18</v>
      </c>
      <c r="D42" s="90"/>
      <c r="E42" s="92">
        <f>+E40+E41</f>
        <v>717487.52</v>
      </c>
      <c r="F42" s="92">
        <f t="shared" ref="F42:BQ42" si="48">+F40+F41</f>
        <v>3617556.94</v>
      </c>
      <c r="G42" s="92">
        <f t="shared" si="48"/>
        <v>853927.95</v>
      </c>
      <c r="H42" s="92">
        <f t="shared" si="48"/>
        <v>2688518.17</v>
      </c>
      <c r="I42" s="92">
        <f t="shared" si="48"/>
        <v>257406.86000000002</v>
      </c>
      <c r="J42" s="92">
        <f t="shared" si="48"/>
        <v>128038.07</v>
      </c>
      <c r="K42" s="92">
        <f t="shared" si="48"/>
        <v>1069114.46</v>
      </c>
      <c r="L42" s="92">
        <f t="shared" si="48"/>
        <v>221649.69</v>
      </c>
      <c r="M42" s="92">
        <f t="shared" si="48"/>
        <v>57298.239999999998</v>
      </c>
      <c r="N42" s="92">
        <f t="shared" si="48"/>
        <v>295057.90000000002</v>
      </c>
      <c r="O42" s="92">
        <f t="shared" si="48"/>
        <v>296803.05</v>
      </c>
      <c r="P42" s="92">
        <f t="shared" si="48"/>
        <v>9188892.9600000009</v>
      </c>
      <c r="Q42" s="92">
        <f t="shared" si="48"/>
        <v>2190222.17</v>
      </c>
      <c r="R42" s="92">
        <f t="shared" si="48"/>
        <v>47024.33</v>
      </c>
      <c r="S42" s="92">
        <f t="shared" si="48"/>
        <v>4356590.82</v>
      </c>
      <c r="T42" s="92">
        <f t="shared" si="48"/>
        <v>118537.15</v>
      </c>
      <c r="U42" s="92">
        <f t="shared" si="48"/>
        <v>358001.59</v>
      </c>
      <c r="V42" s="92">
        <f t="shared" si="48"/>
        <v>55343.34</v>
      </c>
      <c r="W42" s="92">
        <f t="shared" si="48"/>
        <v>17965.599999999999</v>
      </c>
      <c r="X42" s="92">
        <f t="shared" si="48"/>
        <v>55206.619999999995</v>
      </c>
      <c r="Y42" s="92">
        <f t="shared" si="48"/>
        <v>12013.16</v>
      </c>
      <c r="Z42" s="92">
        <f t="shared" si="48"/>
        <v>21020.800000000003</v>
      </c>
      <c r="AA42" s="92">
        <f t="shared" si="48"/>
        <v>52808.46</v>
      </c>
      <c r="AB42" s="92">
        <f t="shared" si="48"/>
        <v>45645.83</v>
      </c>
      <c r="AC42" s="92">
        <f t="shared" si="48"/>
        <v>3831355.08</v>
      </c>
      <c r="AD42" s="92">
        <f t="shared" si="48"/>
        <v>5885621.5100000007</v>
      </c>
      <c r="AE42" s="92">
        <f t="shared" si="48"/>
        <v>135715.87</v>
      </c>
      <c r="AF42" s="92">
        <f t="shared" si="48"/>
        <v>102074.34</v>
      </c>
      <c r="AG42" s="92">
        <f t="shared" si="48"/>
        <v>75845.02</v>
      </c>
      <c r="AH42" s="92">
        <f t="shared" si="48"/>
        <v>43815.369999999995</v>
      </c>
      <c r="AI42" s="92">
        <f t="shared" si="48"/>
        <v>303829.57</v>
      </c>
      <c r="AJ42" s="92">
        <f t="shared" si="48"/>
        <v>115976.79000000001</v>
      </c>
      <c r="AK42" s="92">
        <f t="shared" si="48"/>
        <v>44127.06</v>
      </c>
      <c r="AL42" s="92">
        <f t="shared" si="48"/>
        <v>38717.07</v>
      </c>
      <c r="AM42" s="92">
        <f t="shared" si="48"/>
        <v>55959.19</v>
      </c>
      <c r="AN42" s="92">
        <f t="shared" si="48"/>
        <v>74088.67</v>
      </c>
      <c r="AO42" s="92">
        <f t="shared" si="48"/>
        <v>58126.59</v>
      </c>
      <c r="AP42" s="92">
        <f t="shared" si="48"/>
        <v>67318.720000000001</v>
      </c>
      <c r="AQ42" s="92">
        <f t="shared" si="48"/>
        <v>618137.43000000005</v>
      </c>
      <c r="AR42" s="92">
        <f t="shared" si="48"/>
        <v>10548716.76</v>
      </c>
      <c r="AS42" s="92">
        <f t="shared" si="48"/>
        <v>86718.74</v>
      </c>
      <c r="AT42" s="92">
        <f t="shared" si="48"/>
        <v>8288704.0099999998</v>
      </c>
      <c r="AU42" s="92">
        <f t="shared" si="48"/>
        <v>803367.6399999999</v>
      </c>
      <c r="AV42" s="92">
        <f t="shared" si="48"/>
        <v>419253.85</v>
      </c>
      <c r="AW42" s="92">
        <f t="shared" si="48"/>
        <v>77052.600000000006</v>
      </c>
      <c r="AX42" s="92">
        <f t="shared" si="48"/>
        <v>108483.43</v>
      </c>
      <c r="AY42" s="92">
        <f t="shared" si="48"/>
        <v>41299.770000000004</v>
      </c>
      <c r="AZ42" s="92">
        <f t="shared" si="48"/>
        <v>35497.9</v>
      </c>
      <c r="BA42" s="92">
        <f t="shared" si="48"/>
        <v>152103.41</v>
      </c>
      <c r="BB42" s="92">
        <f t="shared" si="48"/>
        <v>1139893.06</v>
      </c>
      <c r="BC42" s="92">
        <f t="shared" si="48"/>
        <v>1478115.38</v>
      </c>
      <c r="BD42" s="92">
        <f t="shared" si="48"/>
        <v>1651953.57</v>
      </c>
      <c r="BE42" s="92">
        <f t="shared" si="48"/>
        <v>1999418.15</v>
      </c>
      <c r="BF42" s="92">
        <f t="shared" si="48"/>
        <v>127617.31</v>
      </c>
      <c r="BG42" s="92">
        <f t="shared" si="48"/>
        <v>234542.22999999998</v>
      </c>
      <c r="BH42" s="92">
        <f t="shared" si="48"/>
        <v>3071324.36</v>
      </c>
      <c r="BI42" s="92">
        <f t="shared" si="48"/>
        <v>262010.9</v>
      </c>
      <c r="BJ42" s="92">
        <f t="shared" si="48"/>
        <v>150054.62</v>
      </c>
      <c r="BK42" s="92">
        <f t="shared" si="48"/>
        <v>163243.25</v>
      </c>
      <c r="BL42" s="92">
        <f t="shared" si="48"/>
        <v>898951.86</v>
      </c>
      <c r="BM42" s="92">
        <f t="shared" si="48"/>
        <v>1746066.91</v>
      </c>
      <c r="BN42" s="92">
        <f t="shared" si="48"/>
        <v>61702.61</v>
      </c>
      <c r="BO42" s="92">
        <f t="shared" si="48"/>
        <v>148688.53999999998</v>
      </c>
      <c r="BP42" s="92">
        <f t="shared" si="48"/>
        <v>263541.72000000003</v>
      </c>
      <c r="BQ42" s="92">
        <f t="shared" si="48"/>
        <v>271450.69</v>
      </c>
      <c r="BR42" s="92">
        <f t="shared" ref="BR42:EC42" si="49">+BR40+BR41</f>
        <v>76342.69</v>
      </c>
      <c r="BS42" s="92">
        <f t="shared" si="49"/>
        <v>662675.40999999992</v>
      </c>
      <c r="BT42" s="92">
        <f t="shared" si="49"/>
        <v>808732.96</v>
      </c>
      <c r="BU42" s="92">
        <f t="shared" si="49"/>
        <v>109945.17000000001</v>
      </c>
      <c r="BV42" s="92">
        <f t="shared" si="49"/>
        <v>102747.73999999999</v>
      </c>
      <c r="BW42" s="92">
        <f t="shared" si="49"/>
        <v>79274.320000000007</v>
      </c>
      <c r="BX42" s="92">
        <f t="shared" si="49"/>
        <v>259788.50999999998</v>
      </c>
      <c r="BY42" s="92">
        <f t="shared" si="49"/>
        <v>206899.41</v>
      </c>
      <c r="BZ42" s="92">
        <f t="shared" si="49"/>
        <v>3692.6499999999996</v>
      </c>
      <c r="CA42" s="92">
        <f t="shared" si="49"/>
        <v>104445.81999999999</v>
      </c>
      <c r="CB42" s="92">
        <f>+CB40+CB41</f>
        <v>6846.4</v>
      </c>
      <c r="CC42" s="92">
        <f t="shared" si="49"/>
        <v>10175.969999999999</v>
      </c>
      <c r="CD42" s="92">
        <f t="shared" si="49"/>
        <v>8797559.3000000007</v>
      </c>
      <c r="CE42" s="92">
        <f t="shared" si="49"/>
        <v>47613.59</v>
      </c>
      <c r="CF42" s="92">
        <f t="shared" si="49"/>
        <v>21404.3</v>
      </c>
      <c r="CG42" s="92">
        <f t="shared" si="49"/>
        <v>74514.94</v>
      </c>
      <c r="CH42" s="92">
        <f t="shared" si="49"/>
        <v>73721.23</v>
      </c>
      <c r="CI42" s="92">
        <f t="shared" si="49"/>
        <v>30728.61</v>
      </c>
      <c r="CJ42" s="92">
        <f t="shared" si="49"/>
        <v>22079</v>
      </c>
      <c r="CK42" s="92">
        <f t="shared" si="49"/>
        <v>94836.15</v>
      </c>
      <c r="CL42" s="92">
        <f t="shared" si="49"/>
        <v>129365.09</v>
      </c>
      <c r="CM42" s="92">
        <f t="shared" si="49"/>
        <v>648195.53</v>
      </c>
      <c r="CN42" s="92">
        <f t="shared" si="49"/>
        <v>197986.12</v>
      </c>
      <c r="CO42" s="92">
        <f t="shared" si="49"/>
        <v>205749.68</v>
      </c>
      <c r="CP42" s="92">
        <f t="shared" si="49"/>
        <v>3863443.83</v>
      </c>
      <c r="CQ42" s="92">
        <f t="shared" si="49"/>
        <v>2062018.76</v>
      </c>
      <c r="CR42" s="92">
        <f t="shared" si="49"/>
        <v>158476.31</v>
      </c>
      <c r="CS42" s="92">
        <f t="shared" si="49"/>
        <v>101274.22</v>
      </c>
      <c r="CT42" s="92">
        <f t="shared" si="49"/>
        <v>66549.17</v>
      </c>
      <c r="CU42" s="92">
        <f t="shared" si="49"/>
        <v>71066.91</v>
      </c>
      <c r="CV42" s="92">
        <f t="shared" si="49"/>
        <v>28599.439999999999</v>
      </c>
      <c r="CW42" s="92">
        <f t="shared" si="49"/>
        <v>34320.21</v>
      </c>
      <c r="CX42" s="92">
        <f t="shared" si="49"/>
        <v>34831.86</v>
      </c>
      <c r="CY42" s="92">
        <f t="shared" si="49"/>
        <v>58868.570000000007</v>
      </c>
      <c r="CZ42" s="92">
        <f t="shared" si="49"/>
        <v>120552.86</v>
      </c>
      <c r="DA42" s="92">
        <f t="shared" si="49"/>
        <v>33990.26</v>
      </c>
      <c r="DB42" s="92">
        <f t="shared" si="49"/>
        <v>203918.43</v>
      </c>
      <c r="DC42" s="92">
        <f t="shared" si="49"/>
        <v>50493.770000000004</v>
      </c>
      <c r="DD42" s="92">
        <f t="shared" si="49"/>
        <v>55470.11</v>
      </c>
      <c r="DE42" s="92">
        <f t="shared" si="49"/>
        <v>76309.3</v>
      </c>
      <c r="DF42" s="92">
        <f t="shared" si="49"/>
        <v>10683.61</v>
      </c>
      <c r="DG42" s="92">
        <f t="shared" si="49"/>
        <v>38923.1</v>
      </c>
      <c r="DH42" s="92">
        <f t="shared" si="49"/>
        <v>2986732.05</v>
      </c>
      <c r="DI42" s="92">
        <f t="shared" si="49"/>
        <v>11554.63</v>
      </c>
      <c r="DJ42" s="92">
        <f t="shared" si="49"/>
        <v>289063.82</v>
      </c>
      <c r="DK42" s="92">
        <f t="shared" si="49"/>
        <v>414776.74</v>
      </c>
      <c r="DL42" s="92">
        <f t="shared" si="49"/>
        <v>107207</v>
      </c>
      <c r="DM42" s="92">
        <f t="shared" si="49"/>
        <v>54815.95</v>
      </c>
      <c r="DN42" s="92">
        <f t="shared" si="49"/>
        <v>619580.22</v>
      </c>
      <c r="DO42" s="92">
        <f t="shared" si="49"/>
        <v>86623.16</v>
      </c>
      <c r="DP42" s="92">
        <f t="shared" si="49"/>
        <v>198593.6</v>
      </c>
      <c r="DQ42" s="92">
        <f t="shared" si="49"/>
        <v>359710.58999999997</v>
      </c>
      <c r="DR42" s="92">
        <f>+DR40+DR41</f>
        <v>41089.9</v>
      </c>
      <c r="DS42" s="92">
        <v>98972.540000000008</v>
      </c>
      <c r="DT42" s="92">
        <f t="shared" si="49"/>
        <v>87617.97</v>
      </c>
      <c r="DU42" s="92">
        <f t="shared" si="49"/>
        <v>70222.789999999994</v>
      </c>
      <c r="DV42" s="92">
        <f t="shared" si="49"/>
        <v>22564.33</v>
      </c>
      <c r="DW42" s="92">
        <f t="shared" si="49"/>
        <v>49262.25</v>
      </c>
      <c r="DX42" s="92">
        <f t="shared" si="49"/>
        <v>34934.68</v>
      </c>
      <c r="DY42" s="92">
        <f t="shared" si="49"/>
        <v>22635.599999999999</v>
      </c>
      <c r="DZ42" s="92">
        <f t="shared" si="49"/>
        <v>12905.59</v>
      </c>
      <c r="EA42" s="92">
        <f t="shared" si="49"/>
        <v>86050.08</v>
      </c>
      <c r="EB42" s="92">
        <f t="shared" si="49"/>
        <v>262034.25</v>
      </c>
      <c r="EC42" s="92">
        <f t="shared" si="49"/>
        <v>87119.66</v>
      </c>
      <c r="ED42" s="92">
        <f t="shared" ref="ED42:GF42" si="50">+ED40+ED41</f>
        <v>92203.040000000008</v>
      </c>
      <c r="EE42" s="92">
        <f t="shared" si="50"/>
        <v>63529.24</v>
      </c>
      <c r="EF42" s="92">
        <f t="shared" si="50"/>
        <v>412011.65</v>
      </c>
      <c r="EG42" s="92">
        <f t="shared" si="50"/>
        <v>24691.89</v>
      </c>
      <c r="EH42" s="92">
        <f t="shared" si="50"/>
        <v>78376.639999999999</v>
      </c>
      <c r="EI42" s="92">
        <f t="shared" si="50"/>
        <v>49388.97</v>
      </c>
      <c r="EJ42" s="92">
        <f t="shared" si="50"/>
        <v>24061.81</v>
      </c>
      <c r="EK42" s="92">
        <f t="shared" si="50"/>
        <v>896140.96000000008</v>
      </c>
      <c r="EL42" s="92">
        <f t="shared" si="50"/>
        <v>1291960.8899999999</v>
      </c>
      <c r="EM42" s="92">
        <f t="shared" si="50"/>
        <v>94577.94</v>
      </c>
      <c r="EN42" s="92">
        <f t="shared" si="50"/>
        <v>82425.010000000009</v>
      </c>
      <c r="EO42" s="92">
        <f t="shared" si="50"/>
        <v>56525.929999999993</v>
      </c>
      <c r="EP42" s="92">
        <f t="shared" si="50"/>
        <v>75194.100000000006</v>
      </c>
      <c r="EQ42" s="92">
        <f t="shared" si="50"/>
        <v>48021.43</v>
      </c>
      <c r="ER42" s="92">
        <f t="shared" si="50"/>
        <v>65474.49</v>
      </c>
      <c r="ES42" s="92">
        <f t="shared" si="50"/>
        <v>335564.93</v>
      </c>
      <c r="ET42" s="92">
        <f t="shared" si="50"/>
        <v>139943.32</v>
      </c>
      <c r="EU42" s="92">
        <f t="shared" si="50"/>
        <v>46248.33</v>
      </c>
      <c r="EV42" s="92">
        <f t="shared" si="50"/>
        <v>71270.55</v>
      </c>
      <c r="EW42" s="92">
        <f t="shared" si="50"/>
        <v>56723.92</v>
      </c>
      <c r="EX42" s="92">
        <f t="shared" si="50"/>
        <v>0</v>
      </c>
      <c r="EY42" s="92">
        <f t="shared" si="50"/>
        <v>66328.820000000007</v>
      </c>
      <c r="EZ42" s="92">
        <f t="shared" si="50"/>
        <v>34902.19</v>
      </c>
      <c r="FA42" s="92">
        <f t="shared" si="50"/>
        <v>16094.11</v>
      </c>
      <c r="FB42" s="92">
        <f t="shared" si="50"/>
        <v>30386.95</v>
      </c>
      <c r="FC42" s="92">
        <f t="shared" si="50"/>
        <v>429519.66</v>
      </c>
      <c r="FD42" s="92">
        <f>+FD40+FD41</f>
        <v>142283.57</v>
      </c>
      <c r="FE42" s="92">
        <f t="shared" si="50"/>
        <v>410470.60000000003</v>
      </c>
      <c r="FF42" s="92">
        <f t="shared" si="50"/>
        <v>106762.18</v>
      </c>
      <c r="FG42" s="92">
        <f t="shared" si="50"/>
        <v>68384.33</v>
      </c>
      <c r="FH42" s="92">
        <f t="shared" si="50"/>
        <v>54699.49</v>
      </c>
      <c r="FI42" s="92">
        <f t="shared" si="50"/>
        <v>35754.600000000006</v>
      </c>
      <c r="FJ42" s="92">
        <f t="shared" si="50"/>
        <v>62686.729999999996</v>
      </c>
      <c r="FK42" s="92">
        <f t="shared" si="50"/>
        <v>240852.40999999997</v>
      </c>
      <c r="FL42" s="92">
        <v>210300.53</v>
      </c>
      <c r="FM42" s="92">
        <f t="shared" si="50"/>
        <v>407956.11</v>
      </c>
      <c r="FN42" s="92">
        <f t="shared" si="50"/>
        <v>847232.60000000009</v>
      </c>
      <c r="FO42" s="92">
        <f t="shared" si="50"/>
        <v>453401.47000000003</v>
      </c>
      <c r="FP42" s="92">
        <f t="shared" si="50"/>
        <v>1768415.7999999998</v>
      </c>
      <c r="FQ42" s="92">
        <v>220267.4</v>
      </c>
      <c r="FR42" s="92">
        <f t="shared" si="50"/>
        <v>417347.19</v>
      </c>
      <c r="FS42" s="92">
        <f t="shared" si="50"/>
        <v>241813.72</v>
      </c>
      <c r="FT42" s="92">
        <v>74498.97</v>
      </c>
      <c r="FU42" s="92">
        <f t="shared" si="50"/>
        <v>57616.09</v>
      </c>
      <c r="FV42" s="92">
        <v>61213.42</v>
      </c>
      <c r="FW42" s="92">
        <f t="shared" si="50"/>
        <v>110320.73</v>
      </c>
      <c r="FX42" s="92">
        <f t="shared" si="50"/>
        <v>175302.84</v>
      </c>
      <c r="FY42" s="92">
        <f t="shared" si="50"/>
        <v>84912.260000000009</v>
      </c>
      <c r="FZ42" s="92">
        <f t="shared" si="50"/>
        <v>32964.49</v>
      </c>
      <c r="GA42" s="92">
        <f t="shared" si="50"/>
        <v>628455.42000000004</v>
      </c>
      <c r="GB42" s="92">
        <f t="shared" si="50"/>
        <v>0</v>
      </c>
      <c r="GC42" s="92">
        <f t="shared" si="50"/>
        <v>0</v>
      </c>
      <c r="GD42" s="92">
        <f>+GD40+GD41</f>
        <v>0</v>
      </c>
      <c r="GE42" s="92">
        <f t="shared" si="50"/>
        <v>0</v>
      </c>
      <c r="GF42" s="92">
        <f t="shared" si="50"/>
        <v>0</v>
      </c>
      <c r="GG42" s="92">
        <f>+GG40+GG41</f>
        <v>0</v>
      </c>
      <c r="GH42" s="93">
        <f t="shared" si="6"/>
        <v>109747271.65999998</v>
      </c>
      <c r="GI42" s="94"/>
      <c r="GJ42" s="94"/>
      <c r="GK42" s="93"/>
      <c r="GL42" s="93"/>
      <c r="GM42" s="93"/>
    </row>
    <row r="43" spans="1:256" s="66" customFormat="1" ht="26.25">
      <c r="A43" s="59">
        <v>19</v>
      </c>
      <c r="B43" s="60" t="s">
        <v>701</v>
      </c>
      <c r="C43" s="61">
        <v>19</v>
      </c>
      <c r="D43" s="61"/>
      <c r="E43" s="62">
        <v>170861.29</v>
      </c>
      <c r="F43" s="62">
        <v>710857.46</v>
      </c>
      <c r="G43" s="62">
        <v>150176.26</v>
      </c>
      <c r="H43" s="62">
        <v>517673.84</v>
      </c>
      <c r="I43" s="62">
        <v>40394.42</v>
      </c>
      <c r="J43" s="62">
        <v>27910.07</v>
      </c>
      <c r="K43" s="62">
        <v>213822.89</v>
      </c>
      <c r="L43" s="62">
        <v>43435.37</v>
      </c>
      <c r="M43" s="62">
        <v>11459.65</v>
      </c>
      <c r="N43" s="62">
        <v>51788.49</v>
      </c>
      <c r="O43" s="62">
        <v>53046.11</v>
      </c>
      <c r="P43" s="62">
        <v>1635202.44</v>
      </c>
      <c r="Q43" s="62">
        <v>443255.77</v>
      </c>
      <c r="R43" s="62">
        <v>6378.92</v>
      </c>
      <c r="S43" s="62">
        <v>663843.39</v>
      </c>
      <c r="T43" s="62">
        <v>21053.599999999999</v>
      </c>
      <c r="U43" s="62">
        <v>60624.11</v>
      </c>
      <c r="V43" s="62">
        <v>9893.5</v>
      </c>
      <c r="W43" s="62">
        <v>3094.79</v>
      </c>
      <c r="X43" s="62">
        <v>11041.32</v>
      </c>
      <c r="Y43" s="62">
        <v>2402.63</v>
      </c>
      <c r="Z43" s="62">
        <v>3510.9</v>
      </c>
      <c r="AA43" s="62">
        <v>10495.56</v>
      </c>
      <c r="AB43" s="62">
        <v>12546.41</v>
      </c>
      <c r="AC43" s="62">
        <v>701119.88</v>
      </c>
      <c r="AD43" s="62">
        <v>1168523.3</v>
      </c>
      <c r="AE43" s="62">
        <v>25967.84</v>
      </c>
      <c r="AF43" s="62">
        <v>20414.87</v>
      </c>
      <c r="AG43" s="62">
        <v>15169</v>
      </c>
      <c r="AH43" s="62">
        <v>8763.07</v>
      </c>
      <c r="AI43" s="62">
        <v>60765.91</v>
      </c>
      <c r="AJ43" s="62">
        <v>23195.360000000001</v>
      </c>
      <c r="AK43" s="62">
        <v>8175.57</v>
      </c>
      <c r="AL43" s="62">
        <v>7743.41</v>
      </c>
      <c r="AM43" s="62">
        <v>13176.92</v>
      </c>
      <c r="AN43" s="62">
        <v>14235.1</v>
      </c>
      <c r="AO43" s="62">
        <v>8224.35</v>
      </c>
      <c r="AP43" s="62">
        <v>12574.19</v>
      </c>
      <c r="AQ43" s="62">
        <v>74872.800000000003</v>
      </c>
      <c r="AR43" s="62">
        <v>2074772.1</v>
      </c>
      <c r="AS43" s="62">
        <v>16320.79</v>
      </c>
      <c r="AT43" s="62">
        <v>1677544.99</v>
      </c>
      <c r="AU43" s="62">
        <v>184797.18</v>
      </c>
      <c r="AV43" s="62">
        <v>83850.77</v>
      </c>
      <c r="AW43" s="62">
        <v>15410.52</v>
      </c>
      <c r="AX43" s="62">
        <v>20893.96</v>
      </c>
      <c r="AY43" s="62">
        <v>8233.25</v>
      </c>
      <c r="AZ43" s="62">
        <v>4877.9799999999996</v>
      </c>
      <c r="BA43" s="62">
        <v>31671.360000000001</v>
      </c>
      <c r="BB43" s="62">
        <v>227886.45</v>
      </c>
      <c r="BC43" s="62">
        <v>287694.58</v>
      </c>
      <c r="BD43" s="62">
        <v>283583.02</v>
      </c>
      <c r="BE43" s="62">
        <v>358103.25</v>
      </c>
      <c r="BF43" s="62">
        <v>25523.46</v>
      </c>
      <c r="BG43" s="62">
        <v>41746.06</v>
      </c>
      <c r="BH43" s="62">
        <v>600218.30000000005</v>
      </c>
      <c r="BI43" s="62">
        <v>51218.76</v>
      </c>
      <c r="BJ43" s="62">
        <v>30459.96</v>
      </c>
      <c r="BK43" s="62">
        <v>34299.33</v>
      </c>
      <c r="BL43" s="62">
        <v>176873.42</v>
      </c>
      <c r="BM43" s="62">
        <v>330820.13</v>
      </c>
      <c r="BN43" s="62">
        <v>9896.1</v>
      </c>
      <c r="BO43" s="62">
        <v>23475.03</v>
      </c>
      <c r="BP43" s="62">
        <v>53623.43</v>
      </c>
      <c r="BQ43" s="62">
        <v>54290.14</v>
      </c>
      <c r="BR43" s="62">
        <v>15634.39</v>
      </c>
      <c r="BS43" s="62">
        <v>127242.28</v>
      </c>
      <c r="BT43" s="62">
        <v>161746.59</v>
      </c>
      <c r="BU43" s="62">
        <v>20636.64</v>
      </c>
      <c r="BV43" s="62">
        <v>18609.57</v>
      </c>
      <c r="BW43" s="62">
        <v>17441.07</v>
      </c>
      <c r="BX43" s="62">
        <v>47007.94</v>
      </c>
      <c r="BY43" s="62">
        <v>41379.879999999997</v>
      </c>
      <c r="BZ43" s="62">
        <v>565.01</v>
      </c>
      <c r="CA43" s="62">
        <v>20889.16</v>
      </c>
      <c r="CB43" s="62">
        <v>0</v>
      </c>
      <c r="CC43" s="62">
        <v>2473.4699999999998</v>
      </c>
      <c r="CD43" s="62">
        <v>1747484.62</v>
      </c>
      <c r="CE43" s="62">
        <v>7538.77</v>
      </c>
      <c r="CF43" s="62">
        <v>5779.28</v>
      </c>
      <c r="CG43" s="62">
        <v>14902.99</v>
      </c>
      <c r="CH43" s="62">
        <v>10824.33</v>
      </c>
      <c r="CI43" s="62">
        <v>6851.56</v>
      </c>
      <c r="CJ43" s="62">
        <v>4415.8</v>
      </c>
      <c r="CK43" s="62">
        <v>18967.23</v>
      </c>
      <c r="CL43" s="62">
        <v>30935.43</v>
      </c>
      <c r="CM43" s="62">
        <v>125017.93</v>
      </c>
      <c r="CN43" s="62">
        <v>43939.040000000001</v>
      </c>
      <c r="CO43" s="62">
        <v>41149.94</v>
      </c>
      <c r="CP43" s="62">
        <v>676833.18</v>
      </c>
      <c r="CQ43" s="62">
        <v>389016.41</v>
      </c>
      <c r="CR43" s="62">
        <v>22609.9</v>
      </c>
      <c r="CS43" s="62">
        <v>14926.43</v>
      </c>
      <c r="CT43" s="62">
        <v>13309.83</v>
      </c>
      <c r="CU43" s="62">
        <v>12560.04</v>
      </c>
      <c r="CV43" s="62">
        <v>5719.89</v>
      </c>
      <c r="CW43" s="62">
        <v>6864.04</v>
      </c>
      <c r="CX43" s="62">
        <v>6966.37</v>
      </c>
      <c r="CY43" s="62">
        <v>11260.85</v>
      </c>
      <c r="CZ43" s="62">
        <v>13291.23</v>
      </c>
      <c r="DA43" s="62">
        <v>9769.89</v>
      </c>
      <c r="DB43" s="62">
        <v>40783.69</v>
      </c>
      <c r="DC43" s="62">
        <v>10098.75</v>
      </c>
      <c r="DD43" s="62">
        <v>11094.02</v>
      </c>
      <c r="DE43" s="62">
        <v>12994.79</v>
      </c>
      <c r="DF43" s="62">
        <v>2628.97</v>
      </c>
      <c r="DG43" s="62">
        <v>6816.76</v>
      </c>
      <c r="DH43" s="62">
        <v>533318.43000000005</v>
      </c>
      <c r="DI43" s="62">
        <v>2310.9299999999998</v>
      </c>
      <c r="DJ43" s="62">
        <v>57812.76</v>
      </c>
      <c r="DK43" s="62">
        <v>82950.990000000005</v>
      </c>
      <c r="DL43" s="62">
        <v>18844.89</v>
      </c>
      <c r="DM43" s="62">
        <v>10963.19</v>
      </c>
      <c r="DN43" s="62">
        <v>120182.72</v>
      </c>
      <c r="DO43" s="62">
        <v>17324.63</v>
      </c>
      <c r="DP43" s="62">
        <v>34682.589999999997</v>
      </c>
      <c r="DQ43" s="62">
        <v>71942.12</v>
      </c>
      <c r="DR43" s="62">
        <v>7814.86</v>
      </c>
      <c r="DS43" s="62">
        <v>19794.509999999998</v>
      </c>
      <c r="DT43" s="62">
        <v>17523.59</v>
      </c>
      <c r="DU43" s="62">
        <v>14044.56</v>
      </c>
      <c r="DV43" s="62">
        <v>2352.7800000000002</v>
      </c>
      <c r="DW43" s="62">
        <v>11983.14</v>
      </c>
      <c r="DX43" s="62">
        <v>6986.94</v>
      </c>
      <c r="DY43" s="62">
        <v>4527.12</v>
      </c>
      <c r="DZ43" s="62">
        <v>2494.1799999999998</v>
      </c>
      <c r="EA43" s="62">
        <v>17210.02</v>
      </c>
      <c r="EB43" s="62">
        <v>49436.44</v>
      </c>
      <c r="EC43" s="62">
        <v>18484.060000000001</v>
      </c>
      <c r="ED43" s="62">
        <v>18440.61</v>
      </c>
      <c r="EE43" s="62">
        <v>11212.03</v>
      </c>
      <c r="EF43" s="62">
        <v>65560.009999999995</v>
      </c>
      <c r="EG43" s="62">
        <v>4454.92</v>
      </c>
      <c r="EH43" s="62">
        <v>15285.51</v>
      </c>
      <c r="EI43" s="62">
        <v>12019.43</v>
      </c>
      <c r="EJ43" s="62">
        <v>4812.3599999999997</v>
      </c>
      <c r="EK43" s="62">
        <v>171743.47</v>
      </c>
      <c r="EL43" s="62">
        <v>208689.13</v>
      </c>
      <c r="EM43" s="62">
        <v>17862.669999999998</v>
      </c>
      <c r="EN43" s="62">
        <v>16485</v>
      </c>
      <c r="EO43" s="62">
        <v>10826.1</v>
      </c>
      <c r="EP43" s="62">
        <v>14858.87</v>
      </c>
      <c r="EQ43" s="62">
        <v>9604.2900000000009</v>
      </c>
      <c r="ER43" s="62">
        <v>12934.18</v>
      </c>
      <c r="ES43" s="62">
        <v>65933.64</v>
      </c>
      <c r="ET43" s="62">
        <v>27988.66</v>
      </c>
      <c r="EU43" s="62">
        <v>9249.67</v>
      </c>
      <c r="EV43" s="62">
        <v>14254.11</v>
      </c>
      <c r="EW43" s="62">
        <v>13435.44</v>
      </c>
      <c r="EX43" s="62">
        <v>0</v>
      </c>
      <c r="EY43" s="62">
        <v>13265.76</v>
      </c>
      <c r="EZ43" s="62">
        <v>6980.44</v>
      </c>
      <c r="FA43" s="62">
        <v>3865.86</v>
      </c>
      <c r="FB43" s="62">
        <v>6077.39</v>
      </c>
      <c r="FC43" s="62">
        <v>86832.08</v>
      </c>
      <c r="FD43" s="62">
        <v>28456.71</v>
      </c>
      <c r="FE43" s="62">
        <v>78086.25</v>
      </c>
      <c r="FF43" s="62">
        <v>21451.35</v>
      </c>
      <c r="FG43" s="62">
        <v>11378.46</v>
      </c>
      <c r="FH43" s="62">
        <v>11780.8</v>
      </c>
      <c r="FI43" s="62">
        <v>7150.92</v>
      </c>
      <c r="FJ43" s="62">
        <v>10113.44</v>
      </c>
      <c r="FK43" s="62">
        <v>40608.199999999997</v>
      </c>
      <c r="FL43" s="62">
        <v>40929.769999999997</v>
      </c>
      <c r="FM43" s="62">
        <v>82213.899999999994</v>
      </c>
      <c r="FN43" s="62">
        <v>132470.13</v>
      </c>
      <c r="FO43" s="62">
        <v>64194.64</v>
      </c>
      <c r="FP43" s="62">
        <v>361834.91</v>
      </c>
      <c r="FQ43" s="62">
        <v>44053.48</v>
      </c>
      <c r="FR43" s="62">
        <v>83469.440000000002</v>
      </c>
      <c r="FS43" s="62">
        <v>48362.74</v>
      </c>
      <c r="FT43" s="62">
        <v>9567.18</v>
      </c>
      <c r="FU43" s="62">
        <v>11523.22</v>
      </c>
      <c r="FV43" s="62">
        <v>12242.68</v>
      </c>
      <c r="FW43" s="62">
        <v>15325.69</v>
      </c>
      <c r="FX43" s="62">
        <v>35060.57</v>
      </c>
      <c r="FY43" s="62">
        <v>16982.45</v>
      </c>
      <c r="FZ43" s="62">
        <v>5631.82</v>
      </c>
      <c r="GA43" s="62">
        <v>131115.45000000001</v>
      </c>
      <c r="GB43" s="62">
        <v>0</v>
      </c>
      <c r="GC43" s="62">
        <v>0</v>
      </c>
      <c r="GD43" s="62">
        <v>0</v>
      </c>
      <c r="GE43" s="62">
        <v>0</v>
      </c>
      <c r="GF43" s="62">
        <v>0</v>
      </c>
      <c r="GG43" s="62">
        <v>0</v>
      </c>
      <c r="GH43" s="65">
        <f t="shared" si="6"/>
        <v>20814414.320000019</v>
      </c>
      <c r="GI43" s="34">
        <f>GH49/GH8</f>
        <v>0.22198229471335068</v>
      </c>
      <c r="GJ43" s="34">
        <f>GH40/GH8</f>
        <v>0.37805696104529707</v>
      </c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ht="26.25">
      <c r="A44" s="16">
        <v>20</v>
      </c>
      <c r="B44" s="32" t="s">
        <v>713</v>
      </c>
      <c r="C44" s="16">
        <v>20</v>
      </c>
      <c r="E44" s="24">
        <f>+E42-E43</f>
        <v>546626.23</v>
      </c>
      <c r="F44" s="24">
        <f t="shared" ref="F44:BQ44" si="51">+F42-F43</f>
        <v>2906699.48</v>
      </c>
      <c r="G44" s="24">
        <f t="shared" si="51"/>
        <v>703751.69</v>
      </c>
      <c r="H44" s="24">
        <f t="shared" si="51"/>
        <v>2170844.33</v>
      </c>
      <c r="I44" s="24">
        <f t="shared" si="51"/>
        <v>217012.44</v>
      </c>
      <c r="J44" s="24">
        <f t="shared" si="51"/>
        <v>100128</v>
      </c>
      <c r="K44" s="24">
        <f t="shared" si="51"/>
        <v>855291.57</v>
      </c>
      <c r="L44" s="24">
        <f t="shared" si="51"/>
        <v>178214.32</v>
      </c>
      <c r="M44" s="24">
        <f t="shared" si="51"/>
        <v>45838.59</v>
      </c>
      <c r="N44" s="24">
        <f t="shared" si="51"/>
        <v>243269.41000000003</v>
      </c>
      <c r="O44" s="24">
        <f t="shared" si="51"/>
        <v>243756.94</v>
      </c>
      <c r="P44" s="24">
        <f t="shared" si="51"/>
        <v>7553690.5200000014</v>
      </c>
      <c r="Q44" s="24">
        <f t="shared" si="51"/>
        <v>1746966.4</v>
      </c>
      <c r="R44" s="24">
        <f t="shared" si="51"/>
        <v>40645.410000000003</v>
      </c>
      <c r="S44" s="24">
        <f t="shared" si="51"/>
        <v>3692747.43</v>
      </c>
      <c r="T44" s="24">
        <f t="shared" si="51"/>
        <v>97483.549999999988</v>
      </c>
      <c r="U44" s="24">
        <f t="shared" si="51"/>
        <v>297377.48000000004</v>
      </c>
      <c r="V44" s="24">
        <f t="shared" si="51"/>
        <v>45449.84</v>
      </c>
      <c r="W44" s="24">
        <f t="shared" si="51"/>
        <v>14870.809999999998</v>
      </c>
      <c r="X44" s="24">
        <f t="shared" si="51"/>
        <v>44165.299999999996</v>
      </c>
      <c r="Y44" s="24">
        <f t="shared" si="51"/>
        <v>9610.5299999999988</v>
      </c>
      <c r="Z44" s="24">
        <f t="shared" si="51"/>
        <v>17509.900000000001</v>
      </c>
      <c r="AA44" s="24">
        <f t="shared" si="51"/>
        <v>42312.9</v>
      </c>
      <c r="AB44" s="24">
        <f t="shared" si="51"/>
        <v>33099.42</v>
      </c>
      <c r="AC44" s="24">
        <f t="shared" si="51"/>
        <v>3130235.2</v>
      </c>
      <c r="AD44" s="24">
        <f t="shared" si="51"/>
        <v>4717098.2100000009</v>
      </c>
      <c r="AE44" s="24">
        <f t="shared" si="51"/>
        <v>109748.03</v>
      </c>
      <c r="AF44" s="24">
        <f t="shared" si="51"/>
        <v>81659.47</v>
      </c>
      <c r="AG44" s="24">
        <f t="shared" si="51"/>
        <v>60676.020000000004</v>
      </c>
      <c r="AH44" s="24">
        <f t="shared" si="51"/>
        <v>35052.299999999996</v>
      </c>
      <c r="AI44" s="24">
        <f t="shared" si="51"/>
        <v>243063.66</v>
      </c>
      <c r="AJ44" s="24">
        <f t="shared" si="51"/>
        <v>92781.430000000008</v>
      </c>
      <c r="AK44" s="24">
        <f t="shared" si="51"/>
        <v>35951.49</v>
      </c>
      <c r="AL44" s="24">
        <f t="shared" si="51"/>
        <v>30973.66</v>
      </c>
      <c r="AM44" s="24">
        <f t="shared" si="51"/>
        <v>42782.270000000004</v>
      </c>
      <c r="AN44" s="24">
        <f t="shared" si="51"/>
        <v>59853.57</v>
      </c>
      <c r="AO44" s="24">
        <f t="shared" si="51"/>
        <v>49902.239999999998</v>
      </c>
      <c r="AP44" s="24">
        <f t="shared" si="51"/>
        <v>54744.53</v>
      </c>
      <c r="AQ44" s="24">
        <f t="shared" si="51"/>
        <v>543264.63</v>
      </c>
      <c r="AR44" s="24">
        <f t="shared" si="51"/>
        <v>8473944.6600000001</v>
      </c>
      <c r="AS44" s="24">
        <f t="shared" si="51"/>
        <v>70397.950000000012</v>
      </c>
      <c r="AT44" s="24">
        <f t="shared" si="51"/>
        <v>6611159.0199999996</v>
      </c>
      <c r="AU44" s="24">
        <f t="shared" si="51"/>
        <v>618570.46</v>
      </c>
      <c r="AV44" s="24">
        <f t="shared" si="51"/>
        <v>335403.07999999996</v>
      </c>
      <c r="AW44" s="24">
        <f t="shared" si="51"/>
        <v>61642.080000000002</v>
      </c>
      <c r="AX44" s="24">
        <f t="shared" si="51"/>
        <v>87589.47</v>
      </c>
      <c r="AY44" s="24">
        <f t="shared" si="51"/>
        <v>33066.520000000004</v>
      </c>
      <c r="AZ44" s="24">
        <f t="shared" si="51"/>
        <v>30619.920000000002</v>
      </c>
      <c r="BA44" s="24">
        <f t="shared" si="51"/>
        <v>120432.05</v>
      </c>
      <c r="BB44" s="24">
        <f t="shared" si="51"/>
        <v>912006.6100000001</v>
      </c>
      <c r="BC44" s="24">
        <f t="shared" si="51"/>
        <v>1190420.7999999998</v>
      </c>
      <c r="BD44" s="24">
        <f t="shared" si="51"/>
        <v>1368370.55</v>
      </c>
      <c r="BE44" s="24">
        <f t="shared" si="51"/>
        <v>1641314.9</v>
      </c>
      <c r="BF44" s="24">
        <f t="shared" si="51"/>
        <v>102093.85</v>
      </c>
      <c r="BG44" s="24">
        <f t="shared" si="51"/>
        <v>192796.16999999998</v>
      </c>
      <c r="BH44" s="24">
        <f t="shared" si="51"/>
        <v>2471106.0599999996</v>
      </c>
      <c r="BI44" s="24">
        <f t="shared" si="51"/>
        <v>210792.13999999998</v>
      </c>
      <c r="BJ44" s="24">
        <f t="shared" si="51"/>
        <v>119594.66</v>
      </c>
      <c r="BK44" s="24">
        <f t="shared" si="51"/>
        <v>128943.92</v>
      </c>
      <c r="BL44" s="24">
        <f t="shared" si="51"/>
        <v>722078.44</v>
      </c>
      <c r="BM44" s="24">
        <f t="shared" si="51"/>
        <v>1415246.7799999998</v>
      </c>
      <c r="BN44" s="24">
        <f t="shared" si="51"/>
        <v>51806.51</v>
      </c>
      <c r="BO44" s="24">
        <f t="shared" si="51"/>
        <v>125213.50999999998</v>
      </c>
      <c r="BP44" s="24">
        <f t="shared" si="51"/>
        <v>209918.29000000004</v>
      </c>
      <c r="BQ44" s="24">
        <f t="shared" si="51"/>
        <v>217160.55</v>
      </c>
      <c r="BR44" s="24">
        <f t="shared" ref="BR44:EC44" si="52">+BR42-BR43</f>
        <v>60708.3</v>
      </c>
      <c r="BS44" s="24">
        <f t="shared" si="52"/>
        <v>535433.12999999989</v>
      </c>
      <c r="BT44" s="24">
        <f t="shared" si="52"/>
        <v>646986.37</v>
      </c>
      <c r="BU44" s="24">
        <f t="shared" si="52"/>
        <v>89308.530000000013</v>
      </c>
      <c r="BV44" s="24">
        <f t="shared" si="52"/>
        <v>84138.169999999984</v>
      </c>
      <c r="BW44" s="24">
        <f t="shared" si="52"/>
        <v>61833.250000000007</v>
      </c>
      <c r="BX44" s="24">
        <f t="shared" si="52"/>
        <v>212780.56999999998</v>
      </c>
      <c r="BY44" s="24">
        <f t="shared" si="52"/>
        <v>165519.53</v>
      </c>
      <c r="BZ44" s="24">
        <f t="shared" si="52"/>
        <v>3127.6399999999994</v>
      </c>
      <c r="CA44" s="24">
        <f t="shared" si="52"/>
        <v>83556.659999999989</v>
      </c>
      <c r="CB44" s="24">
        <f>+CB42-CB43</f>
        <v>6846.4</v>
      </c>
      <c r="CC44" s="24">
        <f>+CC42-CC43</f>
        <v>7702.5</v>
      </c>
      <c r="CD44" s="24">
        <f t="shared" si="52"/>
        <v>7050074.6800000006</v>
      </c>
      <c r="CE44" s="24">
        <f t="shared" si="52"/>
        <v>40074.819999999992</v>
      </c>
      <c r="CF44" s="24">
        <f t="shared" si="52"/>
        <v>15625.02</v>
      </c>
      <c r="CG44" s="24">
        <f t="shared" si="52"/>
        <v>59611.950000000004</v>
      </c>
      <c r="CH44" s="24">
        <f t="shared" si="52"/>
        <v>62896.899999999994</v>
      </c>
      <c r="CI44" s="24">
        <f t="shared" si="52"/>
        <v>23877.05</v>
      </c>
      <c r="CJ44" s="24">
        <f t="shared" si="52"/>
        <v>17663.2</v>
      </c>
      <c r="CK44" s="24">
        <f t="shared" si="52"/>
        <v>75868.92</v>
      </c>
      <c r="CL44" s="24">
        <f t="shared" si="52"/>
        <v>98429.66</v>
      </c>
      <c r="CM44" s="24">
        <f t="shared" si="52"/>
        <v>523177.60000000003</v>
      </c>
      <c r="CN44" s="24">
        <f t="shared" si="52"/>
        <v>154047.07999999999</v>
      </c>
      <c r="CO44" s="24">
        <f t="shared" si="52"/>
        <v>164599.74</v>
      </c>
      <c r="CP44" s="24">
        <f t="shared" si="52"/>
        <v>3186610.65</v>
      </c>
      <c r="CQ44" s="24">
        <f t="shared" si="52"/>
        <v>1673002.35</v>
      </c>
      <c r="CR44" s="24">
        <f t="shared" si="52"/>
        <v>135866.41</v>
      </c>
      <c r="CS44" s="24">
        <f t="shared" si="52"/>
        <v>86347.790000000008</v>
      </c>
      <c r="CT44" s="24">
        <f t="shared" si="52"/>
        <v>53239.34</v>
      </c>
      <c r="CU44" s="24">
        <f t="shared" si="52"/>
        <v>58506.87</v>
      </c>
      <c r="CV44" s="24">
        <f t="shared" si="52"/>
        <v>22879.55</v>
      </c>
      <c r="CW44" s="24">
        <f t="shared" si="52"/>
        <v>27456.17</v>
      </c>
      <c r="CX44" s="24">
        <f t="shared" si="52"/>
        <v>27865.49</v>
      </c>
      <c r="CY44" s="24">
        <f t="shared" si="52"/>
        <v>47607.720000000008</v>
      </c>
      <c r="CZ44" s="24">
        <f t="shared" si="52"/>
        <v>107261.63</v>
      </c>
      <c r="DA44" s="24">
        <f t="shared" si="52"/>
        <v>24220.370000000003</v>
      </c>
      <c r="DB44" s="24">
        <f t="shared" si="52"/>
        <v>163134.74</v>
      </c>
      <c r="DC44" s="24">
        <f t="shared" si="52"/>
        <v>40395.020000000004</v>
      </c>
      <c r="DD44" s="24">
        <f t="shared" si="52"/>
        <v>44376.09</v>
      </c>
      <c r="DE44" s="24">
        <f t="shared" si="52"/>
        <v>63314.51</v>
      </c>
      <c r="DF44" s="24">
        <f t="shared" si="52"/>
        <v>8054.6400000000012</v>
      </c>
      <c r="DG44" s="24">
        <f t="shared" si="52"/>
        <v>32106.339999999997</v>
      </c>
      <c r="DH44" s="24">
        <f t="shared" si="52"/>
        <v>2453413.6199999996</v>
      </c>
      <c r="DI44" s="24">
        <f t="shared" si="52"/>
        <v>9243.6999999999989</v>
      </c>
      <c r="DJ44" s="24">
        <f t="shared" si="52"/>
        <v>231251.06</v>
      </c>
      <c r="DK44" s="24">
        <f t="shared" si="52"/>
        <v>331825.75</v>
      </c>
      <c r="DL44" s="24">
        <f t="shared" si="52"/>
        <v>88362.11</v>
      </c>
      <c r="DM44" s="24">
        <f t="shared" si="52"/>
        <v>43852.759999999995</v>
      </c>
      <c r="DN44" s="24">
        <f t="shared" si="52"/>
        <v>499397.5</v>
      </c>
      <c r="DO44" s="24">
        <f t="shared" si="52"/>
        <v>69298.53</v>
      </c>
      <c r="DP44" s="24">
        <f t="shared" si="52"/>
        <v>163911.01</v>
      </c>
      <c r="DQ44" s="24">
        <f t="shared" si="52"/>
        <v>287768.46999999997</v>
      </c>
      <c r="DR44" s="24">
        <f t="shared" si="52"/>
        <v>33275.040000000001</v>
      </c>
      <c r="DS44" s="24">
        <v>79178.030000000013</v>
      </c>
      <c r="DT44" s="24">
        <f t="shared" si="52"/>
        <v>70094.38</v>
      </c>
      <c r="DU44" s="24">
        <f t="shared" si="52"/>
        <v>56178.229999999996</v>
      </c>
      <c r="DV44" s="24">
        <f t="shared" si="52"/>
        <v>20211.550000000003</v>
      </c>
      <c r="DW44" s="24">
        <f t="shared" si="52"/>
        <v>37279.11</v>
      </c>
      <c r="DX44" s="24">
        <f t="shared" si="52"/>
        <v>27947.74</v>
      </c>
      <c r="DY44" s="24">
        <f t="shared" si="52"/>
        <v>18108.48</v>
      </c>
      <c r="DZ44" s="24">
        <f t="shared" si="52"/>
        <v>10411.41</v>
      </c>
      <c r="EA44" s="24">
        <f t="shared" si="52"/>
        <v>68840.06</v>
      </c>
      <c r="EB44" s="24">
        <f t="shared" si="52"/>
        <v>212597.81</v>
      </c>
      <c r="EC44" s="24">
        <f t="shared" si="52"/>
        <v>68635.600000000006</v>
      </c>
      <c r="ED44" s="24">
        <f t="shared" ref="ED44:GF44" si="53">+ED42-ED43</f>
        <v>73762.430000000008</v>
      </c>
      <c r="EE44" s="24">
        <f t="shared" si="53"/>
        <v>52317.21</v>
      </c>
      <c r="EF44" s="24">
        <f t="shared" si="53"/>
        <v>346451.64</v>
      </c>
      <c r="EG44" s="24">
        <f t="shared" si="53"/>
        <v>20236.97</v>
      </c>
      <c r="EH44" s="24">
        <f t="shared" si="53"/>
        <v>63091.13</v>
      </c>
      <c r="EI44" s="24">
        <f t="shared" si="53"/>
        <v>37369.54</v>
      </c>
      <c r="EJ44" s="24">
        <f t="shared" si="53"/>
        <v>19249.45</v>
      </c>
      <c r="EK44" s="24">
        <f t="shared" si="53"/>
        <v>724397.49000000011</v>
      </c>
      <c r="EL44" s="24">
        <f t="shared" si="53"/>
        <v>1083271.7599999998</v>
      </c>
      <c r="EM44" s="24">
        <f t="shared" si="53"/>
        <v>76715.27</v>
      </c>
      <c r="EN44" s="24">
        <f t="shared" si="53"/>
        <v>65940.010000000009</v>
      </c>
      <c r="EO44" s="24">
        <f t="shared" si="53"/>
        <v>45699.829999999994</v>
      </c>
      <c r="EP44" s="24">
        <f t="shared" si="53"/>
        <v>60335.23</v>
      </c>
      <c r="EQ44" s="24">
        <f t="shared" si="53"/>
        <v>38417.14</v>
      </c>
      <c r="ER44" s="24">
        <f t="shared" si="53"/>
        <v>52540.31</v>
      </c>
      <c r="ES44" s="24">
        <f t="shared" si="53"/>
        <v>269631.28999999998</v>
      </c>
      <c r="ET44" s="24">
        <f t="shared" si="53"/>
        <v>111954.66</v>
      </c>
      <c r="EU44" s="24">
        <f t="shared" si="53"/>
        <v>36998.660000000003</v>
      </c>
      <c r="EV44" s="24">
        <f t="shared" si="53"/>
        <v>57016.44</v>
      </c>
      <c r="EW44" s="24">
        <f t="shared" si="53"/>
        <v>43288.479999999996</v>
      </c>
      <c r="EX44" s="24">
        <f t="shared" si="53"/>
        <v>0</v>
      </c>
      <c r="EY44" s="24">
        <f t="shared" si="53"/>
        <v>53063.060000000005</v>
      </c>
      <c r="EZ44" s="24">
        <f t="shared" si="53"/>
        <v>27921.750000000004</v>
      </c>
      <c r="FA44" s="24">
        <f t="shared" si="53"/>
        <v>12228.25</v>
      </c>
      <c r="FB44" s="24">
        <f t="shared" si="53"/>
        <v>24309.56</v>
      </c>
      <c r="FC44" s="24">
        <f t="shared" si="53"/>
        <v>342687.57999999996</v>
      </c>
      <c r="FD44" s="24">
        <f>+FD42-FD43</f>
        <v>113826.86000000002</v>
      </c>
      <c r="FE44" s="24">
        <f t="shared" si="53"/>
        <v>332384.35000000003</v>
      </c>
      <c r="FF44" s="24">
        <f t="shared" si="53"/>
        <v>85310.829999999987</v>
      </c>
      <c r="FG44" s="24">
        <f t="shared" si="53"/>
        <v>57005.87</v>
      </c>
      <c r="FH44" s="24">
        <f t="shared" si="53"/>
        <v>42918.69</v>
      </c>
      <c r="FI44" s="24">
        <f t="shared" si="53"/>
        <v>28603.680000000008</v>
      </c>
      <c r="FJ44" s="24">
        <f t="shared" si="53"/>
        <v>52573.289999999994</v>
      </c>
      <c r="FK44" s="24">
        <f t="shared" si="53"/>
        <v>200244.20999999996</v>
      </c>
      <c r="FL44" s="24">
        <v>169370.76</v>
      </c>
      <c r="FM44" s="24">
        <f t="shared" si="53"/>
        <v>325742.20999999996</v>
      </c>
      <c r="FN44" s="24">
        <f t="shared" si="53"/>
        <v>714762.47000000009</v>
      </c>
      <c r="FO44" s="24">
        <f t="shared" si="53"/>
        <v>389206.83</v>
      </c>
      <c r="FP44" s="24">
        <f t="shared" si="53"/>
        <v>1406580.89</v>
      </c>
      <c r="FQ44" s="24">
        <v>176213.91999999998</v>
      </c>
      <c r="FR44" s="24">
        <f t="shared" si="53"/>
        <v>333877.75</v>
      </c>
      <c r="FS44" s="24">
        <f t="shared" si="53"/>
        <v>193450.98</v>
      </c>
      <c r="FT44" s="24">
        <v>64931.79</v>
      </c>
      <c r="FU44" s="24">
        <f t="shared" si="53"/>
        <v>46092.869999999995</v>
      </c>
      <c r="FV44" s="24">
        <v>48480.74</v>
      </c>
      <c r="FW44" s="24">
        <f t="shared" si="53"/>
        <v>94995.04</v>
      </c>
      <c r="FX44" s="24">
        <f t="shared" si="53"/>
        <v>140242.26999999999</v>
      </c>
      <c r="FY44" s="24">
        <f t="shared" si="53"/>
        <v>67929.810000000012</v>
      </c>
      <c r="FZ44" s="24">
        <f t="shared" si="53"/>
        <v>27332.67</v>
      </c>
      <c r="GA44" s="24">
        <f t="shared" si="53"/>
        <v>497339.97000000003</v>
      </c>
      <c r="GB44" s="24">
        <f t="shared" si="53"/>
        <v>0</v>
      </c>
      <c r="GC44" s="24">
        <f t="shared" si="53"/>
        <v>0</v>
      </c>
      <c r="GD44" s="24">
        <f t="shared" si="53"/>
        <v>0</v>
      </c>
      <c r="GE44" s="24">
        <f t="shared" si="53"/>
        <v>0</v>
      </c>
      <c r="GF44" s="24">
        <f t="shared" si="53"/>
        <v>0</v>
      </c>
      <c r="GG44" s="24">
        <f>+GG42-GG43</f>
        <v>0</v>
      </c>
      <c r="GH44" s="68">
        <f>SUM(E44:GG44)</f>
        <v>88932367.340000018</v>
      </c>
      <c r="GI44" s="34"/>
      <c r="GJ44" s="34"/>
      <c r="GK44" s="19"/>
      <c r="GL44" s="19"/>
      <c r="GM44" s="19"/>
      <c r="GN44" s="34"/>
    </row>
    <row r="45" spans="1:256" ht="14.25" customHeight="1">
      <c r="A45" s="16">
        <v>20.5</v>
      </c>
      <c r="B45" s="33" t="s">
        <v>570</v>
      </c>
      <c r="C45"/>
      <c r="D45"/>
      <c r="E45" s="69">
        <f t="shared" ref="E45:BP45" si="54">+$GI$47</f>
        <v>0.47857352804450815</v>
      </c>
      <c r="F45" s="69">
        <f t="shared" si="54"/>
        <v>0.47857352804450815</v>
      </c>
      <c r="G45" s="69">
        <f t="shared" si="54"/>
        <v>0.47857352804450815</v>
      </c>
      <c r="H45" s="69">
        <f t="shared" si="54"/>
        <v>0.47857352804450815</v>
      </c>
      <c r="I45" s="69">
        <f t="shared" si="54"/>
        <v>0.47857352804450815</v>
      </c>
      <c r="J45" s="69">
        <f t="shared" si="54"/>
        <v>0.47857352804450815</v>
      </c>
      <c r="K45" s="69">
        <f t="shared" si="54"/>
        <v>0.47857352804450815</v>
      </c>
      <c r="L45" s="69">
        <f t="shared" si="54"/>
        <v>0.47857352804450815</v>
      </c>
      <c r="M45" s="69">
        <f t="shared" si="54"/>
        <v>0.47857352804450815</v>
      </c>
      <c r="N45" s="69">
        <f t="shared" si="54"/>
        <v>0.47857352804450815</v>
      </c>
      <c r="O45" s="69">
        <f t="shared" si="54"/>
        <v>0.47857352804450815</v>
      </c>
      <c r="P45" s="69">
        <f t="shared" si="54"/>
        <v>0.47857352804450815</v>
      </c>
      <c r="Q45" s="69">
        <f t="shared" si="54"/>
        <v>0.47857352804450815</v>
      </c>
      <c r="R45" s="69">
        <f t="shared" si="54"/>
        <v>0.47857352804450815</v>
      </c>
      <c r="S45" s="69">
        <f t="shared" si="54"/>
        <v>0.47857352804450815</v>
      </c>
      <c r="T45" s="69">
        <f t="shared" si="54"/>
        <v>0.47857352804450815</v>
      </c>
      <c r="U45" s="69">
        <f t="shared" si="54"/>
        <v>0.47857352804450815</v>
      </c>
      <c r="V45" s="69">
        <f t="shared" si="54"/>
        <v>0.47857352804450815</v>
      </c>
      <c r="W45" s="69">
        <f t="shared" si="54"/>
        <v>0.47857352804450815</v>
      </c>
      <c r="X45" s="69">
        <f t="shared" si="54"/>
        <v>0.47857352804450815</v>
      </c>
      <c r="Y45" s="69">
        <f t="shared" si="54"/>
        <v>0.47857352804450815</v>
      </c>
      <c r="Z45" s="69">
        <f t="shared" si="54"/>
        <v>0.47857352804450815</v>
      </c>
      <c r="AA45" s="69">
        <f t="shared" si="54"/>
        <v>0.47857352804450815</v>
      </c>
      <c r="AB45" s="69">
        <f t="shared" si="54"/>
        <v>0.47857352804450815</v>
      </c>
      <c r="AC45" s="69">
        <f t="shared" si="54"/>
        <v>0.47857352804450815</v>
      </c>
      <c r="AD45" s="69">
        <f t="shared" si="54"/>
        <v>0.47857352804450815</v>
      </c>
      <c r="AE45" s="69">
        <f t="shared" si="54"/>
        <v>0.47857352804450815</v>
      </c>
      <c r="AF45" s="69">
        <f t="shared" si="54"/>
        <v>0.47857352804450815</v>
      </c>
      <c r="AG45" s="69">
        <f t="shared" si="54"/>
        <v>0.47857352804450815</v>
      </c>
      <c r="AH45" s="69">
        <f t="shared" si="54"/>
        <v>0.47857352804450815</v>
      </c>
      <c r="AI45" s="69">
        <f t="shared" si="54"/>
        <v>0.47857352804450815</v>
      </c>
      <c r="AJ45" s="69">
        <f t="shared" si="54"/>
        <v>0.47857352804450815</v>
      </c>
      <c r="AK45" s="69">
        <f t="shared" si="54"/>
        <v>0.47857352804450815</v>
      </c>
      <c r="AL45" s="69">
        <f t="shared" si="54"/>
        <v>0.47857352804450815</v>
      </c>
      <c r="AM45" s="69">
        <f t="shared" si="54"/>
        <v>0.47857352804450815</v>
      </c>
      <c r="AN45" s="69">
        <f t="shared" si="54"/>
        <v>0.47857352804450815</v>
      </c>
      <c r="AO45" s="69">
        <f t="shared" si="54"/>
        <v>0.47857352804450815</v>
      </c>
      <c r="AP45" s="69">
        <f t="shared" si="54"/>
        <v>0.47857352804450815</v>
      </c>
      <c r="AQ45" s="69">
        <f t="shared" si="54"/>
        <v>0.47857352804450815</v>
      </c>
      <c r="AR45" s="69">
        <f t="shared" si="54"/>
        <v>0.47857352804450815</v>
      </c>
      <c r="AS45" s="69">
        <f t="shared" si="54"/>
        <v>0.47857352804450815</v>
      </c>
      <c r="AT45" s="69">
        <f t="shared" si="54"/>
        <v>0.47857352804450815</v>
      </c>
      <c r="AU45" s="69">
        <f t="shared" si="54"/>
        <v>0.47857352804450815</v>
      </c>
      <c r="AV45" s="69">
        <f t="shared" si="54"/>
        <v>0.47857352804450815</v>
      </c>
      <c r="AW45" s="69">
        <f t="shared" si="54"/>
        <v>0.47857352804450815</v>
      </c>
      <c r="AX45" s="69">
        <f t="shared" si="54"/>
        <v>0.47857352804450815</v>
      </c>
      <c r="AY45" s="69">
        <f t="shared" si="54"/>
        <v>0.47857352804450815</v>
      </c>
      <c r="AZ45" s="69">
        <f t="shared" si="54"/>
        <v>0.47857352804450815</v>
      </c>
      <c r="BA45" s="69">
        <f t="shared" si="54"/>
        <v>0.47857352804450815</v>
      </c>
      <c r="BB45" s="69">
        <f t="shared" si="54"/>
        <v>0.47857352804450815</v>
      </c>
      <c r="BC45" s="69">
        <f t="shared" si="54"/>
        <v>0.47857352804450815</v>
      </c>
      <c r="BD45" s="69">
        <f t="shared" si="54"/>
        <v>0.47857352804450815</v>
      </c>
      <c r="BE45" s="69">
        <f t="shared" si="54"/>
        <v>0.47857352804450815</v>
      </c>
      <c r="BF45" s="69">
        <f t="shared" si="54"/>
        <v>0.47857352804450815</v>
      </c>
      <c r="BG45" s="69">
        <f t="shared" si="54"/>
        <v>0.47857352804450815</v>
      </c>
      <c r="BH45" s="69">
        <f t="shared" si="54"/>
        <v>0.47857352804450815</v>
      </c>
      <c r="BI45" s="69">
        <f t="shared" si="54"/>
        <v>0.47857352804450815</v>
      </c>
      <c r="BJ45" s="69">
        <f t="shared" si="54"/>
        <v>0.47857352804450815</v>
      </c>
      <c r="BK45" s="69">
        <f t="shared" si="54"/>
        <v>0.47857352804450815</v>
      </c>
      <c r="BL45" s="69">
        <f t="shared" si="54"/>
        <v>0.47857352804450815</v>
      </c>
      <c r="BM45" s="69">
        <f t="shared" si="54"/>
        <v>0.47857352804450815</v>
      </c>
      <c r="BN45" s="69">
        <f t="shared" si="54"/>
        <v>0.47857352804450815</v>
      </c>
      <c r="BO45" s="69">
        <f t="shared" si="54"/>
        <v>0.47857352804450815</v>
      </c>
      <c r="BP45" s="69">
        <f t="shared" si="54"/>
        <v>0.47857352804450815</v>
      </c>
      <c r="BQ45" s="69">
        <f t="shared" ref="BQ45:EB45" si="55">+$GI$47</f>
        <v>0.47857352804450815</v>
      </c>
      <c r="BR45" s="69">
        <f t="shared" si="55"/>
        <v>0.47857352804450815</v>
      </c>
      <c r="BS45" s="69">
        <f t="shared" si="55"/>
        <v>0.47857352804450815</v>
      </c>
      <c r="BT45" s="69">
        <f t="shared" si="55"/>
        <v>0.47857352804450815</v>
      </c>
      <c r="BU45" s="69">
        <f t="shared" si="55"/>
        <v>0.47857352804450815</v>
      </c>
      <c r="BV45" s="69">
        <f t="shared" si="55"/>
        <v>0.47857352804450815</v>
      </c>
      <c r="BW45" s="69">
        <f t="shared" si="55"/>
        <v>0.47857352804450815</v>
      </c>
      <c r="BX45" s="69">
        <f t="shared" si="55"/>
        <v>0.47857352804450815</v>
      </c>
      <c r="BY45" s="69">
        <f t="shared" si="55"/>
        <v>0.47857352804450815</v>
      </c>
      <c r="BZ45" s="69">
        <f t="shared" si="55"/>
        <v>0.47857352804450815</v>
      </c>
      <c r="CA45" s="69">
        <f t="shared" si="55"/>
        <v>0.47857352804450815</v>
      </c>
      <c r="CB45" s="69">
        <f t="shared" si="55"/>
        <v>0.47857352804450815</v>
      </c>
      <c r="CC45" s="69">
        <f t="shared" si="55"/>
        <v>0.47857352804450815</v>
      </c>
      <c r="CD45" s="69">
        <f t="shared" si="55"/>
        <v>0.47857352804450815</v>
      </c>
      <c r="CE45" s="69">
        <f t="shared" si="55"/>
        <v>0.47857352804450815</v>
      </c>
      <c r="CF45" s="69">
        <f t="shared" si="55"/>
        <v>0.47857352804450815</v>
      </c>
      <c r="CG45" s="69">
        <f t="shared" si="55"/>
        <v>0.47857352804450815</v>
      </c>
      <c r="CH45" s="69">
        <f t="shared" si="55"/>
        <v>0.47857352804450815</v>
      </c>
      <c r="CI45" s="69">
        <f t="shared" si="55"/>
        <v>0.47857352804450815</v>
      </c>
      <c r="CJ45" s="69">
        <f t="shared" si="55"/>
        <v>0.47857352804450815</v>
      </c>
      <c r="CK45" s="69">
        <f t="shared" si="55"/>
        <v>0.47857352804450815</v>
      </c>
      <c r="CL45" s="69">
        <f t="shared" si="55"/>
        <v>0.47857352804450815</v>
      </c>
      <c r="CM45" s="69">
        <f t="shared" si="55"/>
        <v>0.47857352804450815</v>
      </c>
      <c r="CN45" s="69">
        <f t="shared" si="55"/>
        <v>0.47857352804450815</v>
      </c>
      <c r="CO45" s="69">
        <f t="shared" si="55"/>
        <v>0.47857352804450815</v>
      </c>
      <c r="CP45" s="69">
        <f t="shared" si="55"/>
        <v>0.47857352804450815</v>
      </c>
      <c r="CQ45" s="69">
        <f t="shared" si="55"/>
        <v>0.47857352804450815</v>
      </c>
      <c r="CR45" s="69">
        <f t="shared" si="55"/>
        <v>0.47857352804450815</v>
      </c>
      <c r="CS45" s="69">
        <f t="shared" si="55"/>
        <v>0.47857352804450815</v>
      </c>
      <c r="CT45" s="69">
        <f t="shared" si="55"/>
        <v>0.47857352804450815</v>
      </c>
      <c r="CU45" s="69">
        <f t="shared" si="55"/>
        <v>0.47857352804450815</v>
      </c>
      <c r="CV45" s="69">
        <f t="shared" si="55"/>
        <v>0.47857352804450815</v>
      </c>
      <c r="CW45" s="69">
        <f t="shared" si="55"/>
        <v>0.47857352804450815</v>
      </c>
      <c r="CX45" s="69">
        <f t="shared" si="55"/>
        <v>0.47857352804450815</v>
      </c>
      <c r="CY45" s="69">
        <f t="shared" si="55"/>
        <v>0.47857352804450815</v>
      </c>
      <c r="CZ45" s="69">
        <f t="shared" si="55"/>
        <v>0.47857352804450815</v>
      </c>
      <c r="DA45" s="69">
        <f t="shared" si="55"/>
        <v>0.47857352804450815</v>
      </c>
      <c r="DB45" s="69">
        <f t="shared" si="55"/>
        <v>0.47857352804450815</v>
      </c>
      <c r="DC45" s="69">
        <f t="shared" si="55"/>
        <v>0.47857352804450815</v>
      </c>
      <c r="DD45" s="69">
        <f t="shared" si="55"/>
        <v>0.47857352804450815</v>
      </c>
      <c r="DE45" s="69">
        <f t="shared" si="55"/>
        <v>0.47857352804450815</v>
      </c>
      <c r="DF45" s="69">
        <f t="shared" si="55"/>
        <v>0.47857352804450815</v>
      </c>
      <c r="DG45" s="69">
        <f t="shared" si="55"/>
        <v>0.47857352804450815</v>
      </c>
      <c r="DH45" s="69">
        <f t="shared" si="55"/>
        <v>0.47857352804450815</v>
      </c>
      <c r="DI45" s="69">
        <f t="shared" si="55"/>
        <v>0.47857352804450815</v>
      </c>
      <c r="DJ45" s="69">
        <f t="shared" si="55"/>
        <v>0.47857352804450815</v>
      </c>
      <c r="DK45" s="69">
        <f t="shared" si="55"/>
        <v>0.47857352804450815</v>
      </c>
      <c r="DL45" s="69">
        <f t="shared" si="55"/>
        <v>0.47857352804450815</v>
      </c>
      <c r="DM45" s="69">
        <f t="shared" si="55"/>
        <v>0.47857352804450815</v>
      </c>
      <c r="DN45" s="69">
        <f t="shared" si="55"/>
        <v>0.47857352804450815</v>
      </c>
      <c r="DO45" s="69">
        <f t="shared" si="55"/>
        <v>0.47857352804450815</v>
      </c>
      <c r="DP45" s="69">
        <f t="shared" si="55"/>
        <v>0.47857352804450815</v>
      </c>
      <c r="DQ45" s="69">
        <f t="shared" si="55"/>
        <v>0.47857352804450815</v>
      </c>
      <c r="DR45" s="69">
        <f t="shared" si="55"/>
        <v>0.47857352804450815</v>
      </c>
      <c r="DS45" s="69">
        <v>0.46441075999999998</v>
      </c>
      <c r="DT45" s="69">
        <f t="shared" si="55"/>
        <v>0.47857352804450815</v>
      </c>
      <c r="DU45" s="69">
        <f t="shared" si="55"/>
        <v>0.47857352804450815</v>
      </c>
      <c r="DV45" s="69">
        <f t="shared" si="55"/>
        <v>0.47857352804450815</v>
      </c>
      <c r="DW45" s="69">
        <f t="shared" si="55"/>
        <v>0.47857352804450815</v>
      </c>
      <c r="DX45" s="69">
        <f t="shared" si="55"/>
        <v>0.47857352804450815</v>
      </c>
      <c r="DY45" s="69">
        <f t="shared" si="55"/>
        <v>0.47857352804450815</v>
      </c>
      <c r="DZ45" s="69">
        <f t="shared" si="55"/>
        <v>0.47857352804450815</v>
      </c>
      <c r="EA45" s="69">
        <f t="shared" si="55"/>
        <v>0.47857352804450815</v>
      </c>
      <c r="EB45" s="69">
        <f t="shared" si="55"/>
        <v>0.47857352804450815</v>
      </c>
      <c r="EC45" s="69">
        <f t="shared" ref="EC45:GG45" si="56">+$GI$47</f>
        <v>0.47857352804450815</v>
      </c>
      <c r="ED45" s="69">
        <f t="shared" si="56"/>
        <v>0.47857352804450815</v>
      </c>
      <c r="EE45" s="69">
        <f t="shared" si="56"/>
        <v>0.47857352804450815</v>
      </c>
      <c r="EF45" s="69">
        <f t="shared" si="56"/>
        <v>0.47857352804450815</v>
      </c>
      <c r="EG45" s="69">
        <f t="shared" si="56"/>
        <v>0.47857352804450815</v>
      </c>
      <c r="EH45" s="69">
        <f t="shared" si="56"/>
        <v>0.47857352804450815</v>
      </c>
      <c r="EI45" s="69">
        <f t="shared" si="56"/>
        <v>0.47857352804450815</v>
      </c>
      <c r="EJ45" s="69">
        <f t="shared" si="56"/>
        <v>0.47857352804450815</v>
      </c>
      <c r="EK45" s="69">
        <f t="shared" si="56"/>
        <v>0.47857352804450815</v>
      </c>
      <c r="EL45" s="69">
        <f t="shared" si="56"/>
        <v>0.47857352804450815</v>
      </c>
      <c r="EM45" s="69">
        <f t="shared" si="56"/>
        <v>0.47857352804450815</v>
      </c>
      <c r="EN45" s="69">
        <f t="shared" si="56"/>
        <v>0.47857352804450815</v>
      </c>
      <c r="EO45" s="69">
        <f t="shared" si="56"/>
        <v>0.47857352804450815</v>
      </c>
      <c r="EP45" s="69">
        <f t="shared" si="56"/>
        <v>0.47857352804450815</v>
      </c>
      <c r="EQ45" s="69">
        <f t="shared" si="56"/>
        <v>0.47857352804450815</v>
      </c>
      <c r="ER45" s="69">
        <f t="shared" si="56"/>
        <v>0.47857352804450815</v>
      </c>
      <c r="ES45" s="69">
        <f t="shared" si="56"/>
        <v>0.47857352804450815</v>
      </c>
      <c r="ET45" s="69">
        <f t="shared" si="56"/>
        <v>0.47857352804450815</v>
      </c>
      <c r="EU45" s="69">
        <f t="shared" si="56"/>
        <v>0.47857352804450815</v>
      </c>
      <c r="EV45" s="69">
        <f t="shared" si="56"/>
        <v>0.47857352804450815</v>
      </c>
      <c r="EW45" s="69">
        <f t="shared" si="56"/>
        <v>0.47857352804450815</v>
      </c>
      <c r="EX45" s="69">
        <f t="shared" si="56"/>
        <v>0.47857352804450815</v>
      </c>
      <c r="EY45" s="69">
        <f t="shared" si="56"/>
        <v>0.47857352804450815</v>
      </c>
      <c r="EZ45" s="69">
        <f t="shared" si="56"/>
        <v>0.47857352804450815</v>
      </c>
      <c r="FA45" s="69">
        <f t="shared" si="56"/>
        <v>0.47857352804450815</v>
      </c>
      <c r="FB45" s="69">
        <f t="shared" si="56"/>
        <v>0.47857352804450815</v>
      </c>
      <c r="FC45" s="69">
        <f t="shared" si="56"/>
        <v>0.47857352804450815</v>
      </c>
      <c r="FD45" s="69">
        <f t="shared" si="56"/>
        <v>0.47857352804450815</v>
      </c>
      <c r="FE45" s="69">
        <f t="shared" si="56"/>
        <v>0.47857352804450815</v>
      </c>
      <c r="FF45" s="69">
        <f t="shared" si="56"/>
        <v>0.47857352804450815</v>
      </c>
      <c r="FG45" s="69">
        <f t="shared" si="56"/>
        <v>0.47857352804450815</v>
      </c>
      <c r="FH45" s="69">
        <f t="shared" si="56"/>
        <v>0.47857352804450815</v>
      </c>
      <c r="FI45" s="69">
        <f t="shared" si="56"/>
        <v>0.47857352804450815</v>
      </c>
      <c r="FJ45" s="69">
        <f t="shared" si="56"/>
        <v>0.47857352804450815</v>
      </c>
      <c r="FK45" s="69">
        <f t="shared" si="56"/>
        <v>0.47857352804450815</v>
      </c>
      <c r="FL45" s="69">
        <v>0.45075275999999997</v>
      </c>
      <c r="FM45" s="69">
        <f t="shared" si="56"/>
        <v>0.47857352804450815</v>
      </c>
      <c r="FN45" s="69">
        <f t="shared" si="56"/>
        <v>0.47857352804450815</v>
      </c>
      <c r="FO45" s="69">
        <f t="shared" si="56"/>
        <v>0.47857352804450815</v>
      </c>
      <c r="FP45" s="69">
        <f t="shared" si="56"/>
        <v>0.47857352804450815</v>
      </c>
      <c r="FQ45" s="69">
        <v>0.45075275999999997</v>
      </c>
      <c r="FR45" s="69">
        <f t="shared" si="56"/>
        <v>0.47857352804450815</v>
      </c>
      <c r="FS45" s="69">
        <f t="shared" si="56"/>
        <v>0.47857352804450815</v>
      </c>
      <c r="FT45" s="69">
        <v>0.45075275999999997</v>
      </c>
      <c r="FU45" s="69">
        <f t="shared" si="56"/>
        <v>0.47857352804450815</v>
      </c>
      <c r="FV45" s="69">
        <v>0.49604816000000002</v>
      </c>
      <c r="FW45" s="69">
        <f t="shared" si="56"/>
        <v>0.47857352804450815</v>
      </c>
      <c r="FX45" s="69">
        <f t="shared" si="56"/>
        <v>0.47857352804450815</v>
      </c>
      <c r="FY45" s="69">
        <f t="shared" si="56"/>
        <v>0.47857352804450815</v>
      </c>
      <c r="FZ45" s="69">
        <f t="shared" si="56"/>
        <v>0.47857352804450815</v>
      </c>
      <c r="GA45" s="69">
        <f t="shared" si="56"/>
        <v>0.47857352804450815</v>
      </c>
      <c r="GB45" s="69">
        <f t="shared" si="56"/>
        <v>0.47857352804450815</v>
      </c>
      <c r="GC45" s="69">
        <f t="shared" si="56"/>
        <v>0.47857352804450815</v>
      </c>
      <c r="GD45" s="69">
        <f t="shared" si="56"/>
        <v>0.47857352804450815</v>
      </c>
      <c r="GE45" s="69">
        <f t="shared" si="56"/>
        <v>0.47857352804450815</v>
      </c>
      <c r="GF45" s="69">
        <f t="shared" si="56"/>
        <v>0.47857352804450815</v>
      </c>
      <c r="GG45" s="69">
        <f t="shared" si="56"/>
        <v>0.47857352804450815</v>
      </c>
      <c r="GH45" s="70"/>
      <c r="GI45" s="34"/>
      <c r="GJ45" s="34"/>
    </row>
    <row r="46" spans="1:256" ht="12.75" customHeight="1">
      <c r="A46" s="16">
        <v>21</v>
      </c>
      <c r="B46" s="33" t="s">
        <v>571</v>
      </c>
      <c r="C46" s="16">
        <v>21</v>
      </c>
      <c r="E46" s="24">
        <f>ROUND(E44*$GI$47,2)</f>
        <v>261600.84</v>
      </c>
      <c r="F46" s="24">
        <f t="shared" ref="F46:BQ46" si="57">ROUND(F44*$GI$47,2)</f>
        <v>1391069.43</v>
      </c>
      <c r="G46" s="24">
        <f t="shared" si="57"/>
        <v>336796.93</v>
      </c>
      <c r="H46" s="24">
        <f t="shared" si="57"/>
        <v>1038908.63</v>
      </c>
      <c r="I46" s="24">
        <f t="shared" si="57"/>
        <v>103856.41</v>
      </c>
      <c r="J46" s="24">
        <f t="shared" si="57"/>
        <v>47918.61</v>
      </c>
      <c r="K46" s="24">
        <f t="shared" si="57"/>
        <v>409319.9</v>
      </c>
      <c r="L46" s="24">
        <f t="shared" si="57"/>
        <v>85288.66</v>
      </c>
      <c r="M46" s="24">
        <f t="shared" si="57"/>
        <v>21937.14</v>
      </c>
      <c r="N46" s="24">
        <f t="shared" si="57"/>
        <v>116422.3</v>
      </c>
      <c r="O46" s="24">
        <f t="shared" si="57"/>
        <v>116655.62</v>
      </c>
      <c r="P46" s="24">
        <f t="shared" si="57"/>
        <v>3614996.32</v>
      </c>
      <c r="Q46" s="24">
        <f t="shared" si="57"/>
        <v>836051.87</v>
      </c>
      <c r="R46" s="24">
        <f t="shared" si="57"/>
        <v>19451.82</v>
      </c>
      <c r="S46" s="24">
        <f t="shared" si="57"/>
        <v>1767251.17</v>
      </c>
      <c r="T46" s="24">
        <f t="shared" si="57"/>
        <v>46653.05</v>
      </c>
      <c r="U46" s="24">
        <f t="shared" si="57"/>
        <v>142316.99</v>
      </c>
      <c r="V46" s="24">
        <f t="shared" si="57"/>
        <v>21751.09</v>
      </c>
      <c r="W46" s="24">
        <f t="shared" si="57"/>
        <v>7116.78</v>
      </c>
      <c r="X46" s="24">
        <f t="shared" si="57"/>
        <v>21136.34</v>
      </c>
      <c r="Y46" s="24">
        <f t="shared" si="57"/>
        <v>4599.3500000000004</v>
      </c>
      <c r="Z46" s="24">
        <f t="shared" si="57"/>
        <v>8379.77</v>
      </c>
      <c r="AA46" s="24">
        <f t="shared" si="57"/>
        <v>20249.830000000002</v>
      </c>
      <c r="AB46" s="24">
        <f t="shared" si="57"/>
        <v>15840.51</v>
      </c>
      <c r="AC46" s="24">
        <f t="shared" si="57"/>
        <v>1498047.7</v>
      </c>
      <c r="AD46" s="24">
        <f t="shared" si="57"/>
        <v>2257478.33</v>
      </c>
      <c r="AE46" s="24">
        <f t="shared" si="57"/>
        <v>52522.5</v>
      </c>
      <c r="AF46" s="24">
        <f t="shared" si="57"/>
        <v>39080.06</v>
      </c>
      <c r="AG46" s="24">
        <f t="shared" si="57"/>
        <v>29037.94</v>
      </c>
      <c r="AH46" s="24">
        <f t="shared" si="57"/>
        <v>16775.099999999999</v>
      </c>
      <c r="AI46" s="24">
        <f t="shared" si="57"/>
        <v>116323.83</v>
      </c>
      <c r="AJ46" s="24">
        <f t="shared" si="57"/>
        <v>44402.74</v>
      </c>
      <c r="AK46" s="24">
        <f t="shared" si="57"/>
        <v>17205.43</v>
      </c>
      <c r="AL46" s="24">
        <f t="shared" si="57"/>
        <v>14823.17</v>
      </c>
      <c r="AM46" s="24">
        <f t="shared" si="57"/>
        <v>20474.46</v>
      </c>
      <c r="AN46" s="24">
        <f t="shared" si="57"/>
        <v>28644.33</v>
      </c>
      <c r="AO46" s="24">
        <f t="shared" si="57"/>
        <v>23881.89</v>
      </c>
      <c r="AP46" s="24">
        <f t="shared" si="57"/>
        <v>26199.279999999999</v>
      </c>
      <c r="AQ46" s="24">
        <f t="shared" si="57"/>
        <v>259992.07</v>
      </c>
      <c r="AR46" s="24">
        <f t="shared" si="57"/>
        <v>4055405.59</v>
      </c>
      <c r="AS46" s="24">
        <f t="shared" si="57"/>
        <v>33690.6</v>
      </c>
      <c r="AT46" s="24">
        <f t="shared" si="57"/>
        <v>3163925.7</v>
      </c>
      <c r="AU46" s="24">
        <f t="shared" si="57"/>
        <v>296031.45</v>
      </c>
      <c r="AV46" s="24">
        <f t="shared" si="57"/>
        <v>160515.04</v>
      </c>
      <c r="AW46" s="24">
        <f t="shared" si="57"/>
        <v>29500.27</v>
      </c>
      <c r="AX46" s="24">
        <f t="shared" si="57"/>
        <v>41918</v>
      </c>
      <c r="AY46" s="24">
        <f t="shared" si="57"/>
        <v>15824.76</v>
      </c>
      <c r="AZ46" s="24">
        <f t="shared" si="57"/>
        <v>14653.88</v>
      </c>
      <c r="BA46" s="24">
        <f t="shared" si="57"/>
        <v>57635.59</v>
      </c>
      <c r="BB46" s="24">
        <f t="shared" si="57"/>
        <v>436462.22</v>
      </c>
      <c r="BC46" s="24">
        <f t="shared" si="57"/>
        <v>569703.88</v>
      </c>
      <c r="BD46" s="24">
        <f t="shared" si="57"/>
        <v>654865.92000000004</v>
      </c>
      <c r="BE46" s="24">
        <f t="shared" si="57"/>
        <v>785489.86</v>
      </c>
      <c r="BF46" s="24">
        <f t="shared" si="57"/>
        <v>48859.41</v>
      </c>
      <c r="BG46" s="24">
        <f t="shared" si="57"/>
        <v>92267.14</v>
      </c>
      <c r="BH46" s="24">
        <f t="shared" si="57"/>
        <v>1182605.95</v>
      </c>
      <c r="BI46" s="24">
        <f t="shared" si="57"/>
        <v>100879.54</v>
      </c>
      <c r="BJ46" s="24">
        <f t="shared" si="57"/>
        <v>57234.84</v>
      </c>
      <c r="BK46" s="24">
        <f t="shared" si="57"/>
        <v>61709.15</v>
      </c>
      <c r="BL46" s="24">
        <f t="shared" si="57"/>
        <v>345567.63</v>
      </c>
      <c r="BM46" s="24">
        <f t="shared" si="57"/>
        <v>677299.64</v>
      </c>
      <c r="BN46" s="24">
        <f t="shared" si="57"/>
        <v>24793.22</v>
      </c>
      <c r="BO46" s="24">
        <f t="shared" si="57"/>
        <v>59923.87</v>
      </c>
      <c r="BP46" s="24">
        <f t="shared" si="57"/>
        <v>100461.34</v>
      </c>
      <c r="BQ46" s="24">
        <f t="shared" si="57"/>
        <v>103927.29</v>
      </c>
      <c r="BR46" s="24">
        <f t="shared" ref="BR46:EC46" si="58">ROUND(BR44*$GI$47,2)</f>
        <v>29053.39</v>
      </c>
      <c r="BS46" s="24">
        <f t="shared" si="58"/>
        <v>256244.12</v>
      </c>
      <c r="BT46" s="24">
        <f t="shared" si="58"/>
        <v>309630.55</v>
      </c>
      <c r="BU46" s="24">
        <f t="shared" si="58"/>
        <v>42740.7</v>
      </c>
      <c r="BV46" s="24">
        <f t="shared" si="58"/>
        <v>40266.300000000003</v>
      </c>
      <c r="BW46" s="24">
        <f t="shared" si="58"/>
        <v>29591.759999999998</v>
      </c>
      <c r="BX46" s="24">
        <f t="shared" si="58"/>
        <v>101831.15</v>
      </c>
      <c r="BY46" s="24">
        <f t="shared" si="58"/>
        <v>79213.27</v>
      </c>
      <c r="BZ46" s="24">
        <f t="shared" si="58"/>
        <v>1496.81</v>
      </c>
      <c r="CA46" s="24">
        <f t="shared" si="58"/>
        <v>39988.01</v>
      </c>
      <c r="CB46" s="24">
        <f>ROUND(CB44*$GI$47,2)</f>
        <v>3276.51</v>
      </c>
      <c r="CC46" s="24">
        <f t="shared" si="58"/>
        <v>3686.21</v>
      </c>
      <c r="CD46" s="24">
        <f t="shared" si="58"/>
        <v>3373979.11</v>
      </c>
      <c r="CE46" s="24">
        <f t="shared" si="58"/>
        <v>19178.75</v>
      </c>
      <c r="CF46" s="24">
        <f t="shared" si="58"/>
        <v>7477.72</v>
      </c>
      <c r="CG46" s="24">
        <f t="shared" si="58"/>
        <v>28528.7</v>
      </c>
      <c r="CH46" s="24">
        <f t="shared" si="58"/>
        <v>30100.79</v>
      </c>
      <c r="CI46" s="24">
        <f t="shared" si="58"/>
        <v>11426.92</v>
      </c>
      <c r="CJ46" s="24">
        <f t="shared" si="58"/>
        <v>8453.14</v>
      </c>
      <c r="CK46" s="24">
        <f t="shared" si="58"/>
        <v>36308.86</v>
      </c>
      <c r="CL46" s="24">
        <f t="shared" si="58"/>
        <v>47105.83</v>
      </c>
      <c r="CM46" s="24">
        <f t="shared" si="58"/>
        <v>250378.95</v>
      </c>
      <c r="CN46" s="24">
        <f t="shared" si="58"/>
        <v>73722.850000000006</v>
      </c>
      <c r="CO46" s="24">
        <f t="shared" si="58"/>
        <v>78773.08</v>
      </c>
      <c r="CP46" s="24">
        <f t="shared" si="58"/>
        <v>1525027.5</v>
      </c>
      <c r="CQ46" s="24">
        <f t="shared" si="58"/>
        <v>800654.64</v>
      </c>
      <c r="CR46" s="24">
        <f t="shared" si="58"/>
        <v>65022.07</v>
      </c>
      <c r="CS46" s="24">
        <f t="shared" si="58"/>
        <v>41323.769999999997</v>
      </c>
      <c r="CT46" s="24">
        <f t="shared" si="58"/>
        <v>25478.94</v>
      </c>
      <c r="CU46" s="24">
        <f t="shared" si="58"/>
        <v>27999.84</v>
      </c>
      <c r="CV46" s="24">
        <f t="shared" si="58"/>
        <v>10949.55</v>
      </c>
      <c r="CW46" s="24">
        <f t="shared" si="58"/>
        <v>13139.8</v>
      </c>
      <c r="CX46" s="24">
        <f t="shared" si="58"/>
        <v>13335.69</v>
      </c>
      <c r="CY46" s="24">
        <f t="shared" si="58"/>
        <v>22783.79</v>
      </c>
      <c r="CZ46" s="24">
        <f t="shared" si="58"/>
        <v>51332.58</v>
      </c>
      <c r="DA46" s="24">
        <f t="shared" si="58"/>
        <v>11591.23</v>
      </c>
      <c r="DB46" s="24">
        <f t="shared" si="58"/>
        <v>78071.97</v>
      </c>
      <c r="DC46" s="24">
        <f t="shared" si="58"/>
        <v>19331.990000000002</v>
      </c>
      <c r="DD46" s="24">
        <f t="shared" si="58"/>
        <v>21237.22</v>
      </c>
      <c r="DE46" s="24">
        <f t="shared" si="58"/>
        <v>30300.65</v>
      </c>
      <c r="DF46" s="24">
        <f t="shared" si="58"/>
        <v>3854.74</v>
      </c>
      <c r="DG46" s="24">
        <f t="shared" si="58"/>
        <v>15365.24</v>
      </c>
      <c r="DH46" s="24">
        <f t="shared" si="58"/>
        <v>1174138.81</v>
      </c>
      <c r="DI46" s="24">
        <f t="shared" si="58"/>
        <v>4423.79</v>
      </c>
      <c r="DJ46" s="24">
        <f t="shared" si="58"/>
        <v>110670.64</v>
      </c>
      <c r="DK46" s="24">
        <f t="shared" si="58"/>
        <v>158803.01999999999</v>
      </c>
      <c r="DL46" s="24">
        <f t="shared" si="58"/>
        <v>42287.77</v>
      </c>
      <c r="DM46" s="24">
        <f t="shared" si="58"/>
        <v>20986.77</v>
      </c>
      <c r="DN46" s="24">
        <f t="shared" si="58"/>
        <v>238998.42</v>
      </c>
      <c r="DO46" s="24">
        <f t="shared" si="58"/>
        <v>33164.44</v>
      </c>
      <c r="DP46" s="24">
        <f t="shared" si="58"/>
        <v>78443.47</v>
      </c>
      <c r="DQ46" s="24">
        <f t="shared" si="58"/>
        <v>137718.37</v>
      </c>
      <c r="DR46" s="24">
        <f t="shared" si="58"/>
        <v>15924.55</v>
      </c>
      <c r="DS46" s="24">
        <v>36771.129999999997</v>
      </c>
      <c r="DT46" s="24">
        <f t="shared" si="58"/>
        <v>33545.31</v>
      </c>
      <c r="DU46" s="24">
        <f t="shared" si="58"/>
        <v>26885.41</v>
      </c>
      <c r="DV46" s="24">
        <f t="shared" si="58"/>
        <v>9672.7099999999991</v>
      </c>
      <c r="DW46" s="24">
        <f t="shared" si="58"/>
        <v>17840.8</v>
      </c>
      <c r="DX46" s="24">
        <f t="shared" si="58"/>
        <v>13375.05</v>
      </c>
      <c r="DY46" s="24">
        <f t="shared" si="58"/>
        <v>8666.24</v>
      </c>
      <c r="DZ46" s="24">
        <f t="shared" si="58"/>
        <v>4982.63</v>
      </c>
      <c r="EA46" s="24">
        <f t="shared" si="58"/>
        <v>32945.03</v>
      </c>
      <c r="EB46" s="24">
        <f t="shared" si="58"/>
        <v>101743.67999999999</v>
      </c>
      <c r="EC46" s="24">
        <f t="shared" si="58"/>
        <v>32847.18</v>
      </c>
      <c r="ED46" s="24">
        <f t="shared" ref="ED46:GF46" si="59">ROUND(ED44*$GI$47,2)</f>
        <v>35300.75</v>
      </c>
      <c r="EE46" s="24">
        <f t="shared" si="59"/>
        <v>25037.63</v>
      </c>
      <c r="EF46" s="24">
        <f t="shared" si="59"/>
        <v>165802.57999999999</v>
      </c>
      <c r="EG46" s="24">
        <f t="shared" si="59"/>
        <v>9684.8799999999992</v>
      </c>
      <c r="EH46" s="24">
        <f t="shared" si="59"/>
        <v>30193.74</v>
      </c>
      <c r="EI46" s="24">
        <f t="shared" si="59"/>
        <v>17884.07</v>
      </c>
      <c r="EJ46" s="24">
        <f t="shared" si="59"/>
        <v>9212.2800000000007</v>
      </c>
      <c r="EK46" s="24">
        <f t="shared" si="59"/>
        <v>346677.46</v>
      </c>
      <c r="EL46" s="24">
        <f t="shared" si="59"/>
        <v>518425.19</v>
      </c>
      <c r="EM46" s="24">
        <f t="shared" si="59"/>
        <v>36713.9</v>
      </c>
      <c r="EN46" s="24">
        <f t="shared" si="59"/>
        <v>31557.14</v>
      </c>
      <c r="EO46" s="24">
        <f t="shared" si="59"/>
        <v>21870.73</v>
      </c>
      <c r="EP46" s="24">
        <f t="shared" si="59"/>
        <v>28874.84</v>
      </c>
      <c r="EQ46" s="24">
        <f t="shared" si="59"/>
        <v>18385.43</v>
      </c>
      <c r="ER46" s="24">
        <f t="shared" si="59"/>
        <v>25144.400000000001</v>
      </c>
      <c r="ES46" s="24">
        <f t="shared" si="59"/>
        <v>129038.39999999999</v>
      </c>
      <c r="ET46" s="24">
        <f t="shared" si="59"/>
        <v>53578.54</v>
      </c>
      <c r="EU46" s="24">
        <f t="shared" si="59"/>
        <v>17706.580000000002</v>
      </c>
      <c r="EV46" s="24">
        <f t="shared" si="59"/>
        <v>27286.560000000001</v>
      </c>
      <c r="EW46" s="24">
        <f t="shared" si="59"/>
        <v>20716.72</v>
      </c>
      <c r="EX46" s="24">
        <f t="shared" si="59"/>
        <v>0</v>
      </c>
      <c r="EY46" s="24">
        <f t="shared" si="59"/>
        <v>25394.58</v>
      </c>
      <c r="EZ46" s="24">
        <f t="shared" si="59"/>
        <v>13362.61</v>
      </c>
      <c r="FA46" s="24">
        <f t="shared" si="59"/>
        <v>5852.12</v>
      </c>
      <c r="FB46" s="24">
        <f t="shared" si="59"/>
        <v>11633.91</v>
      </c>
      <c r="FC46" s="24">
        <f t="shared" si="59"/>
        <v>164001.20000000001</v>
      </c>
      <c r="FD46" s="24">
        <f>ROUND(FD44*$GI$47,2)</f>
        <v>54474.52</v>
      </c>
      <c r="FE46" s="24">
        <f t="shared" si="59"/>
        <v>159070.35</v>
      </c>
      <c r="FF46" s="24">
        <f t="shared" si="59"/>
        <v>40827.5</v>
      </c>
      <c r="FG46" s="24">
        <f t="shared" si="59"/>
        <v>27281.5</v>
      </c>
      <c r="FH46" s="24">
        <f t="shared" si="59"/>
        <v>20539.75</v>
      </c>
      <c r="FI46" s="24">
        <f t="shared" si="59"/>
        <v>13688.96</v>
      </c>
      <c r="FJ46" s="24">
        <f t="shared" si="59"/>
        <v>25160.18</v>
      </c>
      <c r="FK46" s="24">
        <f t="shared" si="59"/>
        <v>95831.58</v>
      </c>
      <c r="FL46" s="24">
        <v>76344.34</v>
      </c>
      <c r="FM46" s="24">
        <f t="shared" si="59"/>
        <v>155891.6</v>
      </c>
      <c r="FN46" s="24">
        <f t="shared" si="59"/>
        <v>342066.4</v>
      </c>
      <c r="FO46" s="24">
        <f t="shared" si="59"/>
        <v>186264.09</v>
      </c>
      <c r="FP46" s="24">
        <f t="shared" si="59"/>
        <v>673152.38</v>
      </c>
      <c r="FQ46" s="24">
        <v>79428.91</v>
      </c>
      <c r="FR46" s="24">
        <f t="shared" si="59"/>
        <v>159785.04999999999</v>
      </c>
      <c r="FS46" s="24">
        <f t="shared" si="59"/>
        <v>92580.52</v>
      </c>
      <c r="FT46" s="24">
        <v>29268.18</v>
      </c>
      <c r="FU46" s="24">
        <f t="shared" si="59"/>
        <v>22058.83</v>
      </c>
      <c r="FV46" s="24">
        <v>22073.7</v>
      </c>
      <c r="FW46" s="24">
        <f t="shared" si="59"/>
        <v>45462.11</v>
      </c>
      <c r="FX46" s="24">
        <f t="shared" si="59"/>
        <v>67116.240000000005</v>
      </c>
      <c r="FY46" s="24">
        <f t="shared" si="59"/>
        <v>32509.41</v>
      </c>
      <c r="FZ46" s="24">
        <f t="shared" si="59"/>
        <v>13080.69</v>
      </c>
      <c r="GA46" s="24">
        <f t="shared" si="59"/>
        <v>238013.74</v>
      </c>
      <c r="GB46" s="24">
        <f t="shared" si="59"/>
        <v>0</v>
      </c>
      <c r="GC46" s="24">
        <f t="shared" si="59"/>
        <v>0</v>
      </c>
      <c r="GD46" s="24">
        <f t="shared" si="59"/>
        <v>0</v>
      </c>
      <c r="GE46" s="24">
        <f t="shared" si="59"/>
        <v>0</v>
      </c>
      <c r="GF46" s="24">
        <f t="shared" si="59"/>
        <v>0</v>
      </c>
      <c r="GG46" s="24">
        <f>ROUND(GG44*$GI$47,2)</f>
        <v>0</v>
      </c>
      <c r="GH46" s="19">
        <f>SUM(E46:GG46)</f>
        <v>42547006.649999999</v>
      </c>
      <c r="GI46" s="71">
        <f>61987589-GH47</f>
        <v>40038134.729999997</v>
      </c>
      <c r="GJ46" t="s">
        <v>572</v>
      </c>
    </row>
    <row r="47" spans="1:256" s="101" customFormat="1" ht="26.25">
      <c r="A47" s="96">
        <v>22</v>
      </c>
      <c r="B47" s="97" t="s">
        <v>703</v>
      </c>
      <c r="C47" s="96">
        <v>22</v>
      </c>
      <c r="D47" s="96"/>
      <c r="E47" s="98">
        <f>ROUND(E42*0.2,2)</f>
        <v>143497.5</v>
      </c>
      <c r="F47" s="98">
        <f t="shared" ref="F47:BQ47" si="60">ROUND(F42*0.2,2)</f>
        <v>723511.39</v>
      </c>
      <c r="G47" s="98">
        <f t="shared" si="60"/>
        <v>170785.59</v>
      </c>
      <c r="H47" s="98">
        <f t="shared" si="60"/>
        <v>537703.63</v>
      </c>
      <c r="I47" s="98">
        <f t="shared" si="60"/>
        <v>51481.37</v>
      </c>
      <c r="J47" s="98">
        <f t="shared" si="60"/>
        <v>25607.61</v>
      </c>
      <c r="K47" s="98">
        <f t="shared" si="60"/>
        <v>213822.89</v>
      </c>
      <c r="L47" s="98">
        <f t="shared" si="60"/>
        <v>44329.94</v>
      </c>
      <c r="M47" s="98">
        <f t="shared" si="60"/>
        <v>11459.65</v>
      </c>
      <c r="N47" s="98">
        <f t="shared" si="60"/>
        <v>59011.58</v>
      </c>
      <c r="O47" s="98">
        <f t="shared" si="60"/>
        <v>59360.61</v>
      </c>
      <c r="P47" s="98">
        <f t="shared" si="60"/>
        <v>1837778.59</v>
      </c>
      <c r="Q47" s="98">
        <f t="shared" si="60"/>
        <v>438044.43</v>
      </c>
      <c r="R47" s="98">
        <f t="shared" si="60"/>
        <v>9404.8700000000008</v>
      </c>
      <c r="S47" s="98">
        <f t="shared" si="60"/>
        <v>871318.16</v>
      </c>
      <c r="T47" s="98">
        <f t="shared" si="60"/>
        <v>23707.43</v>
      </c>
      <c r="U47" s="98">
        <f t="shared" si="60"/>
        <v>71600.320000000007</v>
      </c>
      <c r="V47" s="98">
        <f t="shared" si="60"/>
        <v>11068.67</v>
      </c>
      <c r="W47" s="98">
        <f t="shared" si="60"/>
        <v>3593.12</v>
      </c>
      <c r="X47" s="98">
        <f t="shared" si="60"/>
        <v>11041.32</v>
      </c>
      <c r="Y47" s="98">
        <f t="shared" si="60"/>
        <v>2402.63</v>
      </c>
      <c r="Z47" s="98">
        <f t="shared" si="60"/>
        <v>4204.16</v>
      </c>
      <c r="AA47" s="98">
        <f t="shared" si="60"/>
        <v>10561.69</v>
      </c>
      <c r="AB47" s="98">
        <f t="shared" si="60"/>
        <v>9129.17</v>
      </c>
      <c r="AC47" s="98">
        <f t="shared" si="60"/>
        <v>766271.02</v>
      </c>
      <c r="AD47" s="98">
        <f t="shared" si="60"/>
        <v>1177124.3</v>
      </c>
      <c r="AE47" s="98">
        <f t="shared" si="60"/>
        <v>27143.17</v>
      </c>
      <c r="AF47" s="98">
        <f t="shared" si="60"/>
        <v>20414.87</v>
      </c>
      <c r="AG47" s="98">
        <f t="shared" si="60"/>
        <v>15169</v>
      </c>
      <c r="AH47" s="98">
        <f t="shared" si="60"/>
        <v>8763.07</v>
      </c>
      <c r="AI47" s="98">
        <f t="shared" si="60"/>
        <v>60765.91</v>
      </c>
      <c r="AJ47" s="98">
        <f t="shared" si="60"/>
        <v>23195.360000000001</v>
      </c>
      <c r="AK47" s="98">
        <f t="shared" si="60"/>
        <v>8825.41</v>
      </c>
      <c r="AL47" s="98">
        <f t="shared" si="60"/>
        <v>7743.41</v>
      </c>
      <c r="AM47" s="98">
        <f t="shared" si="60"/>
        <v>11191.84</v>
      </c>
      <c r="AN47" s="98">
        <f t="shared" si="60"/>
        <v>14817.73</v>
      </c>
      <c r="AO47" s="98">
        <f t="shared" si="60"/>
        <v>11625.32</v>
      </c>
      <c r="AP47" s="98">
        <f t="shared" si="60"/>
        <v>13463.74</v>
      </c>
      <c r="AQ47" s="98">
        <f t="shared" si="60"/>
        <v>123627.49</v>
      </c>
      <c r="AR47" s="98">
        <f t="shared" si="60"/>
        <v>2109743.35</v>
      </c>
      <c r="AS47" s="98">
        <f t="shared" si="60"/>
        <v>17343.75</v>
      </c>
      <c r="AT47" s="98">
        <f t="shared" si="60"/>
        <v>1657740.8</v>
      </c>
      <c r="AU47" s="98">
        <f t="shared" si="60"/>
        <v>160673.53</v>
      </c>
      <c r="AV47" s="98">
        <f t="shared" si="60"/>
        <v>83850.77</v>
      </c>
      <c r="AW47" s="98">
        <f t="shared" si="60"/>
        <v>15410.52</v>
      </c>
      <c r="AX47" s="98">
        <f t="shared" si="60"/>
        <v>21696.69</v>
      </c>
      <c r="AY47" s="98">
        <f t="shared" si="60"/>
        <v>8259.9500000000007</v>
      </c>
      <c r="AZ47" s="98">
        <f t="shared" si="60"/>
        <v>7099.58</v>
      </c>
      <c r="BA47" s="98">
        <f t="shared" si="60"/>
        <v>30420.68</v>
      </c>
      <c r="BB47" s="98">
        <f t="shared" si="60"/>
        <v>227978.61</v>
      </c>
      <c r="BC47" s="98">
        <f t="shared" si="60"/>
        <v>295623.08</v>
      </c>
      <c r="BD47" s="98">
        <f t="shared" si="60"/>
        <v>330390.71000000002</v>
      </c>
      <c r="BE47" s="98">
        <f t="shared" si="60"/>
        <v>399883.63</v>
      </c>
      <c r="BF47" s="98">
        <f t="shared" si="60"/>
        <v>25523.46</v>
      </c>
      <c r="BG47" s="98">
        <f t="shared" si="60"/>
        <v>46908.45</v>
      </c>
      <c r="BH47" s="98">
        <f t="shared" si="60"/>
        <v>614264.87</v>
      </c>
      <c r="BI47" s="98">
        <f t="shared" si="60"/>
        <v>52402.18</v>
      </c>
      <c r="BJ47" s="98">
        <f t="shared" si="60"/>
        <v>30010.92</v>
      </c>
      <c r="BK47" s="98">
        <f t="shared" si="60"/>
        <v>32648.65</v>
      </c>
      <c r="BL47" s="98">
        <f t="shared" si="60"/>
        <v>179790.37</v>
      </c>
      <c r="BM47" s="98">
        <f t="shared" si="60"/>
        <v>349213.38</v>
      </c>
      <c r="BN47" s="98">
        <f t="shared" si="60"/>
        <v>12340.52</v>
      </c>
      <c r="BO47" s="98">
        <f t="shared" si="60"/>
        <v>29737.71</v>
      </c>
      <c r="BP47" s="98">
        <f t="shared" si="60"/>
        <v>52708.34</v>
      </c>
      <c r="BQ47" s="98">
        <f t="shared" si="60"/>
        <v>54290.14</v>
      </c>
      <c r="BR47" s="98">
        <f t="shared" ref="BR47:EC47" si="61">ROUND(BR42*0.2,2)</f>
        <v>15268.54</v>
      </c>
      <c r="BS47" s="98">
        <f t="shared" si="61"/>
        <v>132535.07999999999</v>
      </c>
      <c r="BT47" s="98">
        <f t="shared" si="61"/>
        <v>161746.59</v>
      </c>
      <c r="BU47" s="98">
        <f t="shared" si="61"/>
        <v>21989.03</v>
      </c>
      <c r="BV47" s="98">
        <f t="shared" si="61"/>
        <v>20549.55</v>
      </c>
      <c r="BW47" s="98">
        <f t="shared" si="61"/>
        <v>15854.86</v>
      </c>
      <c r="BX47" s="98">
        <f t="shared" si="61"/>
        <v>51957.7</v>
      </c>
      <c r="BY47" s="98">
        <f t="shared" si="61"/>
        <v>41379.879999999997</v>
      </c>
      <c r="BZ47" s="98">
        <f t="shared" si="61"/>
        <v>738.53</v>
      </c>
      <c r="CA47" s="98">
        <f t="shared" si="61"/>
        <v>20889.16</v>
      </c>
      <c r="CB47" s="98">
        <f t="shared" si="61"/>
        <v>1369.28</v>
      </c>
      <c r="CC47" s="98">
        <f t="shared" si="61"/>
        <v>2035.19</v>
      </c>
      <c r="CD47" s="98">
        <f t="shared" si="61"/>
        <v>1759511.86</v>
      </c>
      <c r="CE47" s="98">
        <f t="shared" si="61"/>
        <v>9522.7199999999993</v>
      </c>
      <c r="CF47" s="98">
        <f t="shared" si="61"/>
        <v>4280.8599999999997</v>
      </c>
      <c r="CG47" s="98">
        <f t="shared" si="61"/>
        <v>14902.99</v>
      </c>
      <c r="CH47" s="98">
        <f t="shared" si="61"/>
        <v>14744.25</v>
      </c>
      <c r="CI47" s="98">
        <f t="shared" si="61"/>
        <v>6145.72</v>
      </c>
      <c r="CJ47" s="98">
        <f t="shared" si="61"/>
        <v>4415.8</v>
      </c>
      <c r="CK47" s="98">
        <f t="shared" si="61"/>
        <v>18967.23</v>
      </c>
      <c r="CL47" s="98">
        <f t="shared" si="61"/>
        <v>25873.02</v>
      </c>
      <c r="CM47" s="98">
        <f t="shared" si="61"/>
        <v>129639.11</v>
      </c>
      <c r="CN47" s="98">
        <f t="shared" si="61"/>
        <v>39597.22</v>
      </c>
      <c r="CO47" s="98">
        <f t="shared" si="61"/>
        <v>41149.94</v>
      </c>
      <c r="CP47" s="98">
        <f t="shared" si="61"/>
        <v>772688.77</v>
      </c>
      <c r="CQ47" s="98">
        <f t="shared" si="61"/>
        <v>412403.75</v>
      </c>
      <c r="CR47" s="98">
        <f t="shared" si="61"/>
        <v>31695.26</v>
      </c>
      <c r="CS47" s="98">
        <f t="shared" si="61"/>
        <v>20254.84</v>
      </c>
      <c r="CT47" s="98">
        <f t="shared" si="61"/>
        <v>13309.83</v>
      </c>
      <c r="CU47" s="98">
        <f t="shared" si="61"/>
        <v>14213.38</v>
      </c>
      <c r="CV47" s="98">
        <f t="shared" si="61"/>
        <v>5719.89</v>
      </c>
      <c r="CW47" s="98">
        <f t="shared" si="61"/>
        <v>6864.04</v>
      </c>
      <c r="CX47" s="98">
        <f t="shared" si="61"/>
        <v>6966.37</v>
      </c>
      <c r="CY47" s="98">
        <f t="shared" si="61"/>
        <v>11773.71</v>
      </c>
      <c r="CZ47" s="98">
        <f t="shared" si="61"/>
        <v>24110.57</v>
      </c>
      <c r="DA47" s="98">
        <f t="shared" si="61"/>
        <v>6798.05</v>
      </c>
      <c r="DB47" s="98">
        <f t="shared" si="61"/>
        <v>40783.69</v>
      </c>
      <c r="DC47" s="98">
        <f t="shared" si="61"/>
        <v>10098.75</v>
      </c>
      <c r="DD47" s="98">
        <f t="shared" si="61"/>
        <v>11094.02</v>
      </c>
      <c r="DE47" s="98">
        <f t="shared" si="61"/>
        <v>15261.86</v>
      </c>
      <c r="DF47" s="98">
        <f t="shared" si="61"/>
        <v>2136.7199999999998</v>
      </c>
      <c r="DG47" s="98">
        <f t="shared" si="61"/>
        <v>7784.62</v>
      </c>
      <c r="DH47" s="98">
        <f t="shared" si="61"/>
        <v>597346.41</v>
      </c>
      <c r="DI47" s="98">
        <f t="shared" si="61"/>
        <v>2310.9299999999998</v>
      </c>
      <c r="DJ47" s="98">
        <f t="shared" si="61"/>
        <v>57812.76</v>
      </c>
      <c r="DK47" s="98">
        <f t="shared" si="61"/>
        <v>82955.350000000006</v>
      </c>
      <c r="DL47" s="98">
        <f t="shared" si="61"/>
        <v>21441.4</v>
      </c>
      <c r="DM47" s="98">
        <f t="shared" si="61"/>
        <v>10963.19</v>
      </c>
      <c r="DN47" s="98">
        <f t="shared" si="61"/>
        <v>123916.04</v>
      </c>
      <c r="DO47" s="98">
        <f t="shared" si="61"/>
        <v>17324.63</v>
      </c>
      <c r="DP47" s="98">
        <f t="shared" si="61"/>
        <v>39718.720000000001</v>
      </c>
      <c r="DQ47" s="98">
        <f t="shared" si="61"/>
        <v>71942.12</v>
      </c>
      <c r="DR47" s="98">
        <f>ROUND(DR42*0.2,2)</f>
        <v>8217.98</v>
      </c>
      <c r="DS47" s="98">
        <f t="shared" si="61"/>
        <v>19794.509999999998</v>
      </c>
      <c r="DT47" s="98">
        <f t="shared" si="61"/>
        <v>17523.59</v>
      </c>
      <c r="DU47" s="98">
        <f t="shared" si="61"/>
        <v>14044.56</v>
      </c>
      <c r="DV47" s="98">
        <f t="shared" si="61"/>
        <v>4512.87</v>
      </c>
      <c r="DW47" s="98">
        <f t="shared" si="61"/>
        <v>9852.4500000000007</v>
      </c>
      <c r="DX47" s="98">
        <f t="shared" si="61"/>
        <v>6986.94</v>
      </c>
      <c r="DY47" s="98">
        <f t="shared" si="61"/>
        <v>4527.12</v>
      </c>
      <c r="DZ47" s="98">
        <f t="shared" si="61"/>
        <v>2581.12</v>
      </c>
      <c r="EA47" s="98">
        <f t="shared" si="61"/>
        <v>17210.02</v>
      </c>
      <c r="EB47" s="98">
        <f t="shared" si="61"/>
        <v>52406.85</v>
      </c>
      <c r="EC47" s="98">
        <f t="shared" si="61"/>
        <v>17423.93</v>
      </c>
      <c r="ED47" s="98">
        <f t="shared" ref="ED47:GG47" si="62">ROUND(ED42*0.2,2)</f>
        <v>18440.61</v>
      </c>
      <c r="EE47" s="98">
        <f t="shared" si="62"/>
        <v>12705.85</v>
      </c>
      <c r="EF47" s="98">
        <f t="shared" si="62"/>
        <v>82402.33</v>
      </c>
      <c r="EG47" s="98">
        <f t="shared" si="62"/>
        <v>4938.38</v>
      </c>
      <c r="EH47" s="98">
        <f t="shared" si="62"/>
        <v>15675.33</v>
      </c>
      <c r="EI47" s="98">
        <f t="shared" si="62"/>
        <v>9877.7900000000009</v>
      </c>
      <c r="EJ47" s="98">
        <f t="shared" si="62"/>
        <v>4812.3599999999997</v>
      </c>
      <c r="EK47" s="98">
        <f t="shared" si="62"/>
        <v>179228.19</v>
      </c>
      <c r="EL47" s="98">
        <f t="shared" si="62"/>
        <v>258392.18</v>
      </c>
      <c r="EM47" s="98">
        <f t="shared" si="62"/>
        <v>18915.59</v>
      </c>
      <c r="EN47" s="98">
        <f t="shared" si="62"/>
        <v>16485</v>
      </c>
      <c r="EO47" s="98">
        <f t="shared" si="62"/>
        <v>11305.19</v>
      </c>
      <c r="EP47" s="98">
        <f t="shared" si="62"/>
        <v>15038.82</v>
      </c>
      <c r="EQ47" s="98">
        <f t="shared" si="62"/>
        <v>9604.2900000000009</v>
      </c>
      <c r="ER47" s="98">
        <f t="shared" si="62"/>
        <v>13094.9</v>
      </c>
      <c r="ES47" s="98">
        <f t="shared" si="62"/>
        <v>67112.990000000005</v>
      </c>
      <c r="ET47" s="98">
        <f t="shared" si="62"/>
        <v>27988.66</v>
      </c>
      <c r="EU47" s="98">
        <f t="shared" si="62"/>
        <v>9249.67</v>
      </c>
      <c r="EV47" s="98">
        <f t="shared" si="62"/>
        <v>14254.11</v>
      </c>
      <c r="EW47" s="98">
        <f t="shared" si="62"/>
        <v>11344.78</v>
      </c>
      <c r="EX47" s="98">
        <f t="shared" si="62"/>
        <v>0</v>
      </c>
      <c r="EY47" s="98">
        <f t="shared" si="62"/>
        <v>13265.76</v>
      </c>
      <c r="EZ47" s="98">
        <f t="shared" si="62"/>
        <v>6980.44</v>
      </c>
      <c r="FA47" s="98">
        <f t="shared" si="62"/>
        <v>3218.82</v>
      </c>
      <c r="FB47" s="98">
        <f t="shared" si="62"/>
        <v>6077.39</v>
      </c>
      <c r="FC47" s="98">
        <f t="shared" si="62"/>
        <v>85903.93</v>
      </c>
      <c r="FD47" s="98">
        <f>ROUND(FD42*0.2,2)</f>
        <v>28456.71</v>
      </c>
      <c r="FE47" s="98">
        <f t="shared" si="62"/>
        <v>82094.12</v>
      </c>
      <c r="FF47" s="98">
        <f t="shared" si="62"/>
        <v>21352.44</v>
      </c>
      <c r="FG47" s="98">
        <f t="shared" si="62"/>
        <v>13676.87</v>
      </c>
      <c r="FH47" s="98">
        <f t="shared" si="62"/>
        <v>10939.9</v>
      </c>
      <c r="FI47" s="98">
        <f t="shared" si="62"/>
        <v>7150.92</v>
      </c>
      <c r="FJ47" s="98">
        <f t="shared" si="62"/>
        <v>12537.35</v>
      </c>
      <c r="FK47" s="98">
        <f t="shared" si="62"/>
        <v>48170.48</v>
      </c>
      <c r="FL47" s="98">
        <v>42060.11</v>
      </c>
      <c r="FM47" s="98">
        <f t="shared" si="62"/>
        <v>81591.22</v>
      </c>
      <c r="FN47" s="98">
        <f t="shared" si="62"/>
        <v>169446.52</v>
      </c>
      <c r="FO47" s="98">
        <f t="shared" si="62"/>
        <v>90680.29</v>
      </c>
      <c r="FP47" s="98">
        <f t="shared" si="62"/>
        <v>353683.16</v>
      </c>
      <c r="FQ47" s="98">
        <v>44053.48</v>
      </c>
      <c r="FR47" s="98">
        <f t="shared" si="62"/>
        <v>83469.440000000002</v>
      </c>
      <c r="FS47" s="98">
        <f t="shared" si="62"/>
        <v>48362.74</v>
      </c>
      <c r="FT47" s="98">
        <v>14899.79</v>
      </c>
      <c r="FU47" s="98">
        <f t="shared" si="62"/>
        <v>11523.22</v>
      </c>
      <c r="FV47" s="98">
        <v>12242.68</v>
      </c>
      <c r="FW47" s="98">
        <f t="shared" si="62"/>
        <v>22064.15</v>
      </c>
      <c r="FX47" s="98">
        <f t="shared" si="62"/>
        <v>35060.57</v>
      </c>
      <c r="FY47" s="98">
        <f t="shared" si="62"/>
        <v>16982.45</v>
      </c>
      <c r="FZ47" s="98">
        <f t="shared" si="62"/>
        <v>6592.9</v>
      </c>
      <c r="GA47" s="98">
        <f t="shared" si="62"/>
        <v>125691.08</v>
      </c>
      <c r="GB47" s="98">
        <f t="shared" si="62"/>
        <v>0</v>
      </c>
      <c r="GC47" s="98">
        <f t="shared" si="62"/>
        <v>0</v>
      </c>
      <c r="GD47" s="98">
        <f t="shared" si="62"/>
        <v>0</v>
      </c>
      <c r="GE47" s="98">
        <f t="shared" si="62"/>
        <v>0</v>
      </c>
      <c r="GF47" s="98">
        <f t="shared" si="62"/>
        <v>0</v>
      </c>
      <c r="GG47" s="98">
        <f t="shared" si="62"/>
        <v>0</v>
      </c>
      <c r="GH47" s="99">
        <f>SUM(E47:GG47)</f>
        <v>21949454.270000003</v>
      </c>
      <c r="GI47" s="100">
        <v>0.47857352804450815</v>
      </c>
      <c r="GJ47" s="101" t="s">
        <v>570</v>
      </c>
    </row>
    <row r="48" spans="1:256" ht="43.5">
      <c r="A48" s="16">
        <v>23</v>
      </c>
      <c r="B48" s="33" t="s">
        <v>574</v>
      </c>
      <c r="C48" s="16">
        <v>23</v>
      </c>
      <c r="E48" s="24">
        <f t="shared" ref="E48:AQ48" si="63">IF(E2="0880",1500000,0)</f>
        <v>0</v>
      </c>
      <c r="F48" s="24">
        <f t="shared" si="63"/>
        <v>0</v>
      </c>
      <c r="G48" s="24">
        <f t="shared" si="63"/>
        <v>0</v>
      </c>
      <c r="H48" s="24">
        <f t="shared" si="63"/>
        <v>0</v>
      </c>
      <c r="I48" s="24">
        <f t="shared" si="63"/>
        <v>0</v>
      </c>
      <c r="J48" s="24">
        <f t="shared" si="63"/>
        <v>0</v>
      </c>
      <c r="K48" s="24">
        <f t="shared" si="63"/>
        <v>0</v>
      </c>
      <c r="L48" s="24">
        <f t="shared" si="63"/>
        <v>0</v>
      </c>
      <c r="M48" s="24">
        <f t="shared" si="63"/>
        <v>0</v>
      </c>
      <c r="N48" s="24">
        <f t="shared" si="63"/>
        <v>0</v>
      </c>
      <c r="O48" s="24">
        <f t="shared" si="63"/>
        <v>0</v>
      </c>
      <c r="P48" s="24">
        <f t="shared" si="63"/>
        <v>0</v>
      </c>
      <c r="Q48" s="24">
        <f t="shared" si="63"/>
        <v>0</v>
      </c>
      <c r="R48" s="24">
        <f t="shared" si="63"/>
        <v>0</v>
      </c>
      <c r="S48" s="24">
        <f t="shared" si="63"/>
        <v>0</v>
      </c>
      <c r="T48" s="24">
        <f t="shared" si="63"/>
        <v>0</v>
      </c>
      <c r="U48" s="24">
        <f t="shared" si="63"/>
        <v>0</v>
      </c>
      <c r="V48" s="24">
        <f t="shared" si="63"/>
        <v>0</v>
      </c>
      <c r="W48" s="24">
        <f t="shared" si="63"/>
        <v>0</v>
      </c>
      <c r="X48" s="24">
        <f t="shared" si="63"/>
        <v>0</v>
      </c>
      <c r="Y48" s="24">
        <f t="shared" si="63"/>
        <v>0</v>
      </c>
      <c r="Z48" s="24">
        <f t="shared" si="63"/>
        <v>0</v>
      </c>
      <c r="AA48" s="24">
        <f t="shared" si="63"/>
        <v>0</v>
      </c>
      <c r="AB48" s="24">
        <f t="shared" si="63"/>
        <v>0</v>
      </c>
      <c r="AC48" s="24">
        <f t="shared" si="63"/>
        <v>0</v>
      </c>
      <c r="AD48" s="24">
        <f t="shared" si="63"/>
        <v>0</v>
      </c>
      <c r="AE48" s="24">
        <f t="shared" si="63"/>
        <v>0</v>
      </c>
      <c r="AF48" s="24">
        <f t="shared" si="63"/>
        <v>0</v>
      </c>
      <c r="AG48" s="24">
        <f t="shared" si="63"/>
        <v>0</v>
      </c>
      <c r="AH48" s="24">
        <f t="shared" si="63"/>
        <v>0</v>
      </c>
      <c r="AI48" s="24">
        <f t="shared" si="63"/>
        <v>0</v>
      </c>
      <c r="AJ48" s="24">
        <f t="shared" si="63"/>
        <v>0</v>
      </c>
      <c r="AK48" s="24">
        <f t="shared" si="63"/>
        <v>0</v>
      </c>
      <c r="AL48" s="24">
        <f t="shared" si="63"/>
        <v>0</v>
      </c>
      <c r="AM48" s="24">
        <f t="shared" si="63"/>
        <v>0</v>
      </c>
      <c r="AN48" s="24">
        <f t="shared" si="63"/>
        <v>0</v>
      </c>
      <c r="AO48" s="24">
        <f t="shared" si="63"/>
        <v>0</v>
      </c>
      <c r="AP48" s="24">
        <f t="shared" si="63"/>
        <v>0</v>
      </c>
      <c r="AQ48" s="24">
        <f t="shared" si="63"/>
        <v>0</v>
      </c>
      <c r="AR48" s="24">
        <v>0</v>
      </c>
      <c r="AS48" s="24">
        <f t="shared" ref="AS48:DD48" si="64">IF(AS2="0880",1500000,0)</f>
        <v>0</v>
      </c>
      <c r="AT48" s="24">
        <f t="shared" si="64"/>
        <v>0</v>
      </c>
      <c r="AU48" s="24">
        <f t="shared" si="64"/>
        <v>0</v>
      </c>
      <c r="AV48" s="24">
        <f t="shared" si="64"/>
        <v>0</v>
      </c>
      <c r="AW48" s="24">
        <f t="shared" si="64"/>
        <v>0</v>
      </c>
      <c r="AX48" s="24">
        <f t="shared" si="64"/>
        <v>0</v>
      </c>
      <c r="AY48" s="24">
        <f t="shared" si="64"/>
        <v>0</v>
      </c>
      <c r="AZ48" s="24">
        <f t="shared" si="64"/>
        <v>0</v>
      </c>
      <c r="BA48" s="24">
        <f t="shared" si="64"/>
        <v>0</v>
      </c>
      <c r="BB48" s="24">
        <f t="shared" si="64"/>
        <v>0</v>
      </c>
      <c r="BC48" s="24">
        <f t="shared" si="64"/>
        <v>0</v>
      </c>
      <c r="BD48" s="24">
        <f t="shared" si="64"/>
        <v>0</v>
      </c>
      <c r="BE48" s="24">
        <f t="shared" si="64"/>
        <v>0</v>
      </c>
      <c r="BF48" s="24">
        <f t="shared" si="64"/>
        <v>0</v>
      </c>
      <c r="BG48" s="24">
        <f t="shared" si="64"/>
        <v>0</v>
      </c>
      <c r="BH48" s="24">
        <f t="shared" si="64"/>
        <v>0</v>
      </c>
      <c r="BI48" s="24">
        <f t="shared" si="64"/>
        <v>0</v>
      </c>
      <c r="BJ48" s="24">
        <f t="shared" si="64"/>
        <v>0</v>
      </c>
      <c r="BK48" s="24">
        <f t="shared" si="64"/>
        <v>0</v>
      </c>
      <c r="BL48" s="24">
        <f t="shared" si="64"/>
        <v>0</v>
      </c>
      <c r="BM48" s="24">
        <f t="shared" si="64"/>
        <v>0</v>
      </c>
      <c r="BN48" s="24">
        <f t="shared" si="64"/>
        <v>0</v>
      </c>
      <c r="BO48" s="24">
        <f t="shared" si="64"/>
        <v>0</v>
      </c>
      <c r="BP48" s="24">
        <f t="shared" si="64"/>
        <v>0</v>
      </c>
      <c r="BQ48" s="24">
        <f t="shared" si="64"/>
        <v>0</v>
      </c>
      <c r="BR48" s="24">
        <f t="shared" si="64"/>
        <v>0</v>
      </c>
      <c r="BS48" s="24">
        <f t="shared" si="64"/>
        <v>0</v>
      </c>
      <c r="BT48" s="24">
        <f t="shared" si="64"/>
        <v>0</v>
      </c>
      <c r="BU48" s="24">
        <f t="shared" si="64"/>
        <v>0</v>
      </c>
      <c r="BV48" s="24">
        <f t="shared" si="64"/>
        <v>0</v>
      </c>
      <c r="BW48" s="24">
        <f t="shared" si="64"/>
        <v>0</v>
      </c>
      <c r="BX48" s="24">
        <f t="shared" si="64"/>
        <v>0</v>
      </c>
      <c r="BY48" s="24">
        <f t="shared" si="64"/>
        <v>0</v>
      </c>
      <c r="BZ48" s="24">
        <f t="shared" si="64"/>
        <v>0</v>
      </c>
      <c r="CA48" s="24">
        <f t="shared" si="64"/>
        <v>0</v>
      </c>
      <c r="CB48" s="24">
        <f t="shared" si="64"/>
        <v>0</v>
      </c>
      <c r="CC48" s="24">
        <v>0</v>
      </c>
      <c r="CD48" s="24">
        <f t="shared" si="64"/>
        <v>0</v>
      </c>
      <c r="CE48" s="24">
        <f t="shared" si="64"/>
        <v>0</v>
      </c>
      <c r="CF48" s="24">
        <f t="shared" si="64"/>
        <v>0</v>
      </c>
      <c r="CG48" s="24">
        <f t="shared" si="64"/>
        <v>0</v>
      </c>
      <c r="CH48" s="24">
        <f t="shared" si="64"/>
        <v>0</v>
      </c>
      <c r="CI48" s="24">
        <f t="shared" si="64"/>
        <v>0</v>
      </c>
      <c r="CJ48" s="24">
        <f t="shared" si="64"/>
        <v>0</v>
      </c>
      <c r="CK48" s="24">
        <f t="shared" si="64"/>
        <v>0</v>
      </c>
      <c r="CL48" s="24">
        <f t="shared" si="64"/>
        <v>0</v>
      </c>
      <c r="CM48" s="24">
        <f t="shared" si="64"/>
        <v>0</v>
      </c>
      <c r="CN48" s="24">
        <f t="shared" si="64"/>
        <v>0</v>
      </c>
      <c r="CO48" s="24">
        <f t="shared" si="64"/>
        <v>0</v>
      </c>
      <c r="CP48" s="24">
        <f t="shared" si="64"/>
        <v>0</v>
      </c>
      <c r="CQ48" s="24">
        <f t="shared" si="64"/>
        <v>0</v>
      </c>
      <c r="CR48" s="24">
        <f t="shared" si="64"/>
        <v>0</v>
      </c>
      <c r="CS48" s="24">
        <f t="shared" si="64"/>
        <v>0</v>
      </c>
      <c r="CT48" s="24">
        <f t="shared" si="64"/>
        <v>0</v>
      </c>
      <c r="CU48" s="24">
        <f t="shared" si="64"/>
        <v>0</v>
      </c>
      <c r="CV48" s="24">
        <f t="shared" si="64"/>
        <v>0</v>
      </c>
      <c r="CW48" s="24">
        <f t="shared" si="64"/>
        <v>0</v>
      </c>
      <c r="CX48" s="24">
        <f t="shared" si="64"/>
        <v>0</v>
      </c>
      <c r="CY48" s="24">
        <f t="shared" si="64"/>
        <v>0</v>
      </c>
      <c r="CZ48" s="24">
        <f t="shared" si="64"/>
        <v>0</v>
      </c>
      <c r="DA48" s="24">
        <f t="shared" si="64"/>
        <v>0</v>
      </c>
      <c r="DB48" s="24">
        <f t="shared" si="64"/>
        <v>0</v>
      </c>
      <c r="DC48" s="24">
        <f t="shared" si="64"/>
        <v>0</v>
      </c>
      <c r="DD48" s="24">
        <f t="shared" si="64"/>
        <v>0</v>
      </c>
      <c r="DE48" s="24">
        <f t="shared" ref="DE48:FP48" si="65">IF(DE2="0880",1500000,0)</f>
        <v>0</v>
      </c>
      <c r="DF48" s="24">
        <f t="shared" si="65"/>
        <v>0</v>
      </c>
      <c r="DG48" s="24">
        <f t="shared" si="65"/>
        <v>0</v>
      </c>
      <c r="DH48" s="24">
        <f t="shared" si="65"/>
        <v>0</v>
      </c>
      <c r="DI48" s="24">
        <f t="shared" si="65"/>
        <v>0</v>
      </c>
      <c r="DJ48" s="24">
        <f t="shared" si="65"/>
        <v>0</v>
      </c>
      <c r="DK48" s="24">
        <f t="shared" si="65"/>
        <v>0</v>
      </c>
      <c r="DL48" s="24">
        <f t="shared" si="65"/>
        <v>0</v>
      </c>
      <c r="DM48" s="24">
        <f t="shared" si="65"/>
        <v>0</v>
      </c>
      <c r="DN48" s="24">
        <f t="shared" si="65"/>
        <v>0</v>
      </c>
      <c r="DO48" s="24">
        <f t="shared" si="65"/>
        <v>0</v>
      </c>
      <c r="DP48" s="24">
        <f t="shared" si="65"/>
        <v>0</v>
      </c>
      <c r="DQ48" s="24">
        <f t="shared" si="65"/>
        <v>0</v>
      </c>
      <c r="DR48" s="24">
        <f t="shared" si="65"/>
        <v>0</v>
      </c>
      <c r="DS48" s="24">
        <v>0</v>
      </c>
      <c r="DT48" s="24">
        <f t="shared" si="65"/>
        <v>0</v>
      </c>
      <c r="DU48" s="24">
        <f t="shared" si="65"/>
        <v>0</v>
      </c>
      <c r="DV48" s="24">
        <f t="shared" si="65"/>
        <v>0</v>
      </c>
      <c r="DW48" s="24">
        <f t="shared" si="65"/>
        <v>0</v>
      </c>
      <c r="DX48" s="24">
        <f t="shared" si="65"/>
        <v>0</v>
      </c>
      <c r="DY48" s="24">
        <f t="shared" si="65"/>
        <v>0</v>
      </c>
      <c r="DZ48" s="24">
        <f t="shared" si="65"/>
        <v>0</v>
      </c>
      <c r="EA48" s="24">
        <f t="shared" si="65"/>
        <v>0</v>
      </c>
      <c r="EB48" s="24">
        <f t="shared" si="65"/>
        <v>0</v>
      </c>
      <c r="EC48" s="24">
        <f t="shared" si="65"/>
        <v>0</v>
      </c>
      <c r="ED48" s="24">
        <f t="shared" si="65"/>
        <v>0</v>
      </c>
      <c r="EE48" s="24">
        <f t="shared" si="65"/>
        <v>0</v>
      </c>
      <c r="EF48" s="24">
        <f t="shared" si="65"/>
        <v>0</v>
      </c>
      <c r="EG48" s="24">
        <f t="shared" si="65"/>
        <v>0</v>
      </c>
      <c r="EH48" s="24">
        <f t="shared" si="65"/>
        <v>0</v>
      </c>
      <c r="EI48" s="24">
        <f t="shared" si="65"/>
        <v>0</v>
      </c>
      <c r="EJ48" s="24">
        <f t="shared" si="65"/>
        <v>0</v>
      </c>
      <c r="EK48" s="24">
        <f t="shared" si="65"/>
        <v>0</v>
      </c>
      <c r="EL48" s="24">
        <f t="shared" si="65"/>
        <v>0</v>
      </c>
      <c r="EM48" s="24">
        <f t="shared" si="65"/>
        <v>0</v>
      </c>
      <c r="EN48" s="24">
        <f t="shared" si="65"/>
        <v>0</v>
      </c>
      <c r="EO48" s="24">
        <f t="shared" si="65"/>
        <v>0</v>
      </c>
      <c r="EP48" s="24">
        <f t="shared" si="65"/>
        <v>0</v>
      </c>
      <c r="EQ48" s="24">
        <f t="shared" si="65"/>
        <v>0</v>
      </c>
      <c r="ER48" s="24">
        <f t="shared" si="65"/>
        <v>0</v>
      </c>
      <c r="ES48" s="24">
        <f t="shared" si="65"/>
        <v>0</v>
      </c>
      <c r="ET48" s="24">
        <f t="shared" si="65"/>
        <v>0</v>
      </c>
      <c r="EU48" s="24">
        <f t="shared" si="65"/>
        <v>0</v>
      </c>
      <c r="EV48" s="24">
        <f t="shared" si="65"/>
        <v>0</v>
      </c>
      <c r="EW48" s="24">
        <f t="shared" si="65"/>
        <v>0</v>
      </c>
      <c r="EX48" s="24">
        <f t="shared" si="65"/>
        <v>0</v>
      </c>
      <c r="EY48" s="24">
        <f t="shared" si="65"/>
        <v>0</v>
      </c>
      <c r="EZ48" s="24">
        <f t="shared" si="65"/>
        <v>0</v>
      </c>
      <c r="FA48" s="24">
        <f t="shared" si="65"/>
        <v>0</v>
      </c>
      <c r="FB48" s="24">
        <f t="shared" si="65"/>
        <v>0</v>
      </c>
      <c r="FC48" s="24">
        <f t="shared" si="65"/>
        <v>0</v>
      </c>
      <c r="FD48" s="24">
        <f>IF(FD2="0880",1500000,0)</f>
        <v>0</v>
      </c>
      <c r="FE48" s="24">
        <f t="shared" si="65"/>
        <v>0</v>
      </c>
      <c r="FF48" s="24">
        <f t="shared" si="65"/>
        <v>0</v>
      </c>
      <c r="FG48" s="24">
        <f t="shared" si="65"/>
        <v>0</v>
      </c>
      <c r="FH48" s="24">
        <f t="shared" si="65"/>
        <v>0</v>
      </c>
      <c r="FI48" s="24">
        <f t="shared" si="65"/>
        <v>0</v>
      </c>
      <c r="FJ48" s="24">
        <f t="shared" si="65"/>
        <v>0</v>
      </c>
      <c r="FK48" s="24">
        <f t="shared" si="65"/>
        <v>0</v>
      </c>
      <c r="FL48" s="24">
        <v>0</v>
      </c>
      <c r="FM48" s="24">
        <v>0</v>
      </c>
      <c r="FN48" s="24">
        <f t="shared" si="65"/>
        <v>0</v>
      </c>
      <c r="FO48" s="24">
        <f t="shared" si="65"/>
        <v>0</v>
      </c>
      <c r="FP48" s="24">
        <f t="shared" si="65"/>
        <v>0</v>
      </c>
      <c r="FQ48" s="24">
        <v>0</v>
      </c>
      <c r="FR48" s="24">
        <v>0</v>
      </c>
      <c r="FS48" s="24">
        <f t="shared" ref="FS48:GH48" si="66">IF(FS2="0880",1500000,0)</f>
        <v>0</v>
      </c>
      <c r="FT48" s="24">
        <v>0</v>
      </c>
      <c r="FU48" s="24">
        <f t="shared" si="66"/>
        <v>0</v>
      </c>
      <c r="FV48" s="24">
        <v>0</v>
      </c>
      <c r="FW48" s="24">
        <f t="shared" si="66"/>
        <v>0</v>
      </c>
      <c r="FX48" s="24">
        <f t="shared" si="66"/>
        <v>0</v>
      </c>
      <c r="FY48" s="24">
        <f t="shared" si="66"/>
        <v>0</v>
      </c>
      <c r="FZ48" s="24">
        <f t="shared" si="66"/>
        <v>0</v>
      </c>
      <c r="GA48" s="24">
        <f t="shared" si="66"/>
        <v>0</v>
      </c>
      <c r="GB48" s="24">
        <f t="shared" si="66"/>
        <v>0</v>
      </c>
      <c r="GC48" s="24">
        <f t="shared" si="66"/>
        <v>0</v>
      </c>
      <c r="GD48" s="24">
        <f t="shared" si="66"/>
        <v>0</v>
      </c>
      <c r="GE48" s="24">
        <f t="shared" si="66"/>
        <v>0</v>
      </c>
      <c r="GF48" s="24">
        <f t="shared" si="66"/>
        <v>0</v>
      </c>
      <c r="GG48" s="24">
        <f>IF(GG2="0880",1500000,0)</f>
        <v>0</v>
      </c>
      <c r="GH48" s="24">
        <f t="shared" si="66"/>
        <v>0</v>
      </c>
      <c r="GI48" s="73">
        <f>60798417-SUM(E49:GG49)</f>
        <v>-3641478.2799999937</v>
      </c>
      <c r="GJ48" t="s">
        <v>575</v>
      </c>
    </row>
    <row r="49" spans="1:256" s="80" customFormat="1" ht="26.25">
      <c r="A49" s="74">
        <v>24</v>
      </c>
      <c r="B49" s="75" t="s">
        <v>714</v>
      </c>
      <c r="C49" s="74">
        <v>24</v>
      </c>
      <c r="D49" s="74"/>
      <c r="E49" s="76">
        <f>+E46+E47+E48</f>
        <v>405098.33999999997</v>
      </c>
      <c r="F49" s="76">
        <f t="shared" ref="F49:BQ49" si="67">+F46+F47+F48</f>
        <v>2114580.8199999998</v>
      </c>
      <c r="G49" s="76">
        <f t="shared" si="67"/>
        <v>507582.52</v>
      </c>
      <c r="H49" s="76">
        <f t="shared" si="67"/>
        <v>1576612.26</v>
      </c>
      <c r="I49" s="76">
        <f t="shared" si="67"/>
        <v>155337.78</v>
      </c>
      <c r="J49" s="76">
        <f t="shared" si="67"/>
        <v>73526.22</v>
      </c>
      <c r="K49" s="76">
        <f t="shared" si="67"/>
        <v>623142.79</v>
      </c>
      <c r="L49" s="76">
        <f t="shared" si="67"/>
        <v>129618.6</v>
      </c>
      <c r="M49" s="76">
        <f t="shared" si="67"/>
        <v>33396.79</v>
      </c>
      <c r="N49" s="76">
        <f t="shared" si="67"/>
        <v>175433.88</v>
      </c>
      <c r="O49" s="76">
        <f t="shared" si="67"/>
        <v>176016.22999999998</v>
      </c>
      <c r="P49" s="76">
        <f t="shared" si="67"/>
        <v>5452774.9100000001</v>
      </c>
      <c r="Q49" s="76">
        <f t="shared" si="67"/>
        <v>1274096.3</v>
      </c>
      <c r="R49" s="76">
        <f t="shared" si="67"/>
        <v>28856.690000000002</v>
      </c>
      <c r="S49" s="76">
        <f t="shared" si="67"/>
        <v>2638569.33</v>
      </c>
      <c r="T49" s="76">
        <f t="shared" si="67"/>
        <v>70360.48000000001</v>
      </c>
      <c r="U49" s="76">
        <f t="shared" si="67"/>
        <v>213917.31</v>
      </c>
      <c r="V49" s="76">
        <f t="shared" si="67"/>
        <v>32819.760000000002</v>
      </c>
      <c r="W49" s="76">
        <f t="shared" si="67"/>
        <v>10709.9</v>
      </c>
      <c r="X49" s="76">
        <f t="shared" si="67"/>
        <v>32177.66</v>
      </c>
      <c r="Y49" s="76">
        <f t="shared" si="67"/>
        <v>7001.9800000000005</v>
      </c>
      <c r="Z49" s="76">
        <f t="shared" si="67"/>
        <v>12583.93</v>
      </c>
      <c r="AA49" s="76">
        <f t="shared" si="67"/>
        <v>30811.520000000004</v>
      </c>
      <c r="AB49" s="76">
        <f t="shared" si="67"/>
        <v>24969.68</v>
      </c>
      <c r="AC49" s="76">
        <f t="shared" si="67"/>
        <v>2264318.7199999997</v>
      </c>
      <c r="AD49" s="76">
        <f t="shared" si="67"/>
        <v>3434602.63</v>
      </c>
      <c r="AE49" s="76">
        <f t="shared" si="67"/>
        <v>79665.67</v>
      </c>
      <c r="AF49" s="76">
        <f t="shared" si="67"/>
        <v>59494.929999999993</v>
      </c>
      <c r="AG49" s="76">
        <f t="shared" si="67"/>
        <v>44206.94</v>
      </c>
      <c r="AH49" s="76">
        <f t="shared" si="67"/>
        <v>25538.17</v>
      </c>
      <c r="AI49" s="76">
        <f t="shared" si="67"/>
        <v>177089.74</v>
      </c>
      <c r="AJ49" s="76">
        <f t="shared" si="67"/>
        <v>67598.100000000006</v>
      </c>
      <c r="AK49" s="76">
        <f t="shared" si="67"/>
        <v>26030.84</v>
      </c>
      <c r="AL49" s="76">
        <f t="shared" si="67"/>
        <v>22566.58</v>
      </c>
      <c r="AM49" s="76">
        <f t="shared" si="67"/>
        <v>31666.3</v>
      </c>
      <c r="AN49" s="76">
        <f t="shared" si="67"/>
        <v>43462.06</v>
      </c>
      <c r="AO49" s="76">
        <f t="shared" si="67"/>
        <v>35507.21</v>
      </c>
      <c r="AP49" s="76">
        <f t="shared" si="67"/>
        <v>39663.019999999997</v>
      </c>
      <c r="AQ49" s="76">
        <f t="shared" si="67"/>
        <v>383619.56</v>
      </c>
      <c r="AR49" s="76">
        <f t="shared" si="67"/>
        <v>6165148.9399999995</v>
      </c>
      <c r="AS49" s="76">
        <f t="shared" si="67"/>
        <v>51034.35</v>
      </c>
      <c r="AT49" s="76">
        <f t="shared" si="67"/>
        <v>4821666.5</v>
      </c>
      <c r="AU49" s="76">
        <f t="shared" si="67"/>
        <v>456704.98</v>
      </c>
      <c r="AV49" s="76">
        <f t="shared" si="67"/>
        <v>244365.81</v>
      </c>
      <c r="AW49" s="76">
        <f t="shared" si="67"/>
        <v>44910.79</v>
      </c>
      <c r="AX49" s="76">
        <f t="shared" si="67"/>
        <v>63614.69</v>
      </c>
      <c r="AY49" s="76">
        <f t="shared" si="67"/>
        <v>24084.71</v>
      </c>
      <c r="AZ49" s="76">
        <f t="shared" si="67"/>
        <v>21753.46</v>
      </c>
      <c r="BA49" s="76">
        <f t="shared" si="67"/>
        <v>88056.26999999999</v>
      </c>
      <c r="BB49" s="76">
        <f t="shared" si="67"/>
        <v>664440.82999999996</v>
      </c>
      <c r="BC49" s="76">
        <f t="shared" si="67"/>
        <v>865326.96</v>
      </c>
      <c r="BD49" s="76">
        <f t="shared" si="67"/>
        <v>985256.63000000012</v>
      </c>
      <c r="BE49" s="76">
        <f t="shared" si="67"/>
        <v>1185373.49</v>
      </c>
      <c r="BF49" s="76">
        <f t="shared" si="67"/>
        <v>74382.87</v>
      </c>
      <c r="BG49" s="76">
        <f t="shared" si="67"/>
        <v>139175.59</v>
      </c>
      <c r="BH49" s="76">
        <f t="shared" si="67"/>
        <v>1796870.8199999998</v>
      </c>
      <c r="BI49" s="76">
        <f t="shared" si="67"/>
        <v>153281.72</v>
      </c>
      <c r="BJ49" s="76">
        <f t="shared" si="67"/>
        <v>87245.759999999995</v>
      </c>
      <c r="BK49" s="76">
        <f t="shared" si="67"/>
        <v>94357.8</v>
      </c>
      <c r="BL49" s="76">
        <f t="shared" si="67"/>
        <v>525358</v>
      </c>
      <c r="BM49" s="76">
        <f t="shared" si="67"/>
        <v>1026513.02</v>
      </c>
      <c r="BN49" s="76">
        <f t="shared" si="67"/>
        <v>37133.740000000005</v>
      </c>
      <c r="BO49" s="76">
        <f t="shared" si="67"/>
        <v>89661.58</v>
      </c>
      <c r="BP49" s="76">
        <f t="shared" si="67"/>
        <v>153169.68</v>
      </c>
      <c r="BQ49" s="76">
        <f t="shared" si="67"/>
        <v>158217.43</v>
      </c>
      <c r="BR49" s="76">
        <f t="shared" ref="BR49:EC49" si="68">+BR46+BR47+BR48</f>
        <v>44321.93</v>
      </c>
      <c r="BS49" s="76">
        <f t="shared" si="68"/>
        <v>388779.19999999995</v>
      </c>
      <c r="BT49" s="76">
        <f t="shared" si="68"/>
        <v>471377.14</v>
      </c>
      <c r="BU49" s="76">
        <f t="shared" si="68"/>
        <v>64729.729999999996</v>
      </c>
      <c r="BV49" s="76">
        <f t="shared" si="68"/>
        <v>60815.850000000006</v>
      </c>
      <c r="BW49" s="76">
        <f t="shared" si="68"/>
        <v>45446.619999999995</v>
      </c>
      <c r="BX49" s="76">
        <f t="shared" si="68"/>
        <v>153788.84999999998</v>
      </c>
      <c r="BY49" s="76">
        <f t="shared" si="68"/>
        <v>120593.15</v>
      </c>
      <c r="BZ49" s="76">
        <f t="shared" si="68"/>
        <v>2235.34</v>
      </c>
      <c r="CA49" s="76">
        <f t="shared" si="68"/>
        <v>60877.17</v>
      </c>
      <c r="CB49" s="76">
        <f>+CB46+CB47+CB48</f>
        <v>4645.79</v>
      </c>
      <c r="CC49" s="76">
        <f t="shared" si="68"/>
        <v>5721.4</v>
      </c>
      <c r="CD49" s="76">
        <f t="shared" si="68"/>
        <v>5133490.97</v>
      </c>
      <c r="CE49" s="76">
        <f t="shared" si="68"/>
        <v>28701.47</v>
      </c>
      <c r="CF49" s="76">
        <f t="shared" si="68"/>
        <v>11758.58</v>
      </c>
      <c r="CG49" s="76">
        <f t="shared" si="68"/>
        <v>43431.69</v>
      </c>
      <c r="CH49" s="76">
        <f t="shared" si="68"/>
        <v>44845.04</v>
      </c>
      <c r="CI49" s="76">
        <f t="shared" si="68"/>
        <v>17572.64</v>
      </c>
      <c r="CJ49" s="76">
        <f t="shared" si="68"/>
        <v>12868.939999999999</v>
      </c>
      <c r="CK49" s="76">
        <f t="shared" si="68"/>
        <v>55276.09</v>
      </c>
      <c r="CL49" s="76">
        <f t="shared" si="68"/>
        <v>72978.850000000006</v>
      </c>
      <c r="CM49" s="76">
        <f t="shared" si="68"/>
        <v>380018.06</v>
      </c>
      <c r="CN49" s="76">
        <f t="shared" si="68"/>
        <v>113320.07</v>
      </c>
      <c r="CO49" s="76">
        <f t="shared" si="68"/>
        <v>119923.02</v>
      </c>
      <c r="CP49" s="76">
        <f t="shared" si="68"/>
        <v>2297716.27</v>
      </c>
      <c r="CQ49" s="76">
        <f t="shared" si="68"/>
        <v>1213058.3900000001</v>
      </c>
      <c r="CR49" s="76">
        <f t="shared" si="68"/>
        <v>96717.33</v>
      </c>
      <c r="CS49" s="76">
        <f t="shared" si="68"/>
        <v>61578.61</v>
      </c>
      <c r="CT49" s="76">
        <f t="shared" si="68"/>
        <v>38788.769999999997</v>
      </c>
      <c r="CU49" s="76">
        <f t="shared" si="68"/>
        <v>42213.22</v>
      </c>
      <c r="CV49" s="76">
        <f t="shared" si="68"/>
        <v>16669.439999999999</v>
      </c>
      <c r="CW49" s="76">
        <f t="shared" si="68"/>
        <v>20003.84</v>
      </c>
      <c r="CX49" s="76">
        <f t="shared" si="68"/>
        <v>20302.060000000001</v>
      </c>
      <c r="CY49" s="76">
        <f t="shared" si="68"/>
        <v>34557.5</v>
      </c>
      <c r="CZ49" s="76">
        <f t="shared" si="68"/>
        <v>75443.149999999994</v>
      </c>
      <c r="DA49" s="76">
        <f t="shared" si="68"/>
        <v>18389.28</v>
      </c>
      <c r="DB49" s="76">
        <f t="shared" si="68"/>
        <v>118855.66</v>
      </c>
      <c r="DC49" s="76">
        <f t="shared" si="68"/>
        <v>29430.74</v>
      </c>
      <c r="DD49" s="76">
        <f t="shared" si="68"/>
        <v>32331.24</v>
      </c>
      <c r="DE49" s="76">
        <f t="shared" si="68"/>
        <v>45562.51</v>
      </c>
      <c r="DF49" s="76">
        <f>+DF46+DF47+DF48</f>
        <v>5991.4599999999991</v>
      </c>
      <c r="DG49" s="76">
        <f t="shared" si="68"/>
        <v>23149.86</v>
      </c>
      <c r="DH49" s="76">
        <f>+DH46+DH47+DH48</f>
        <v>1771485.2200000002</v>
      </c>
      <c r="DI49" s="76">
        <f t="shared" si="68"/>
        <v>6734.7199999999993</v>
      </c>
      <c r="DJ49" s="76">
        <f t="shared" si="68"/>
        <v>168483.4</v>
      </c>
      <c r="DK49" s="76">
        <f t="shared" si="68"/>
        <v>241758.37</v>
      </c>
      <c r="DL49" s="76">
        <f t="shared" si="68"/>
        <v>63729.17</v>
      </c>
      <c r="DM49" s="76">
        <f t="shared" si="68"/>
        <v>31949.96</v>
      </c>
      <c r="DN49" s="76">
        <f t="shared" si="68"/>
        <v>362914.46</v>
      </c>
      <c r="DO49" s="76">
        <f t="shared" si="68"/>
        <v>50489.070000000007</v>
      </c>
      <c r="DP49" s="76">
        <f t="shared" si="68"/>
        <v>118162.19</v>
      </c>
      <c r="DQ49" s="76">
        <f t="shared" si="68"/>
        <v>209660.49</v>
      </c>
      <c r="DR49" s="76">
        <f t="shared" si="68"/>
        <v>24142.53</v>
      </c>
      <c r="DS49" s="76">
        <v>0</v>
      </c>
      <c r="DT49" s="76">
        <f t="shared" si="68"/>
        <v>51068.899999999994</v>
      </c>
      <c r="DU49" s="76">
        <f t="shared" si="68"/>
        <v>40929.97</v>
      </c>
      <c r="DV49" s="76">
        <f t="shared" si="68"/>
        <v>14185.579999999998</v>
      </c>
      <c r="DW49" s="76">
        <f t="shared" si="68"/>
        <v>27693.25</v>
      </c>
      <c r="DX49" s="76">
        <f t="shared" si="68"/>
        <v>20361.989999999998</v>
      </c>
      <c r="DY49" s="76">
        <f t="shared" si="68"/>
        <v>13193.36</v>
      </c>
      <c r="DZ49" s="76">
        <f t="shared" si="68"/>
        <v>7563.75</v>
      </c>
      <c r="EA49" s="76">
        <f t="shared" si="68"/>
        <v>50155.05</v>
      </c>
      <c r="EB49" s="76">
        <f t="shared" si="68"/>
        <v>154150.53</v>
      </c>
      <c r="EC49" s="76">
        <f t="shared" si="68"/>
        <v>50271.11</v>
      </c>
      <c r="ED49" s="76">
        <f t="shared" ref="ED49:GG49" si="69">+ED46+ED47+ED48</f>
        <v>53741.36</v>
      </c>
      <c r="EE49" s="76">
        <f t="shared" si="69"/>
        <v>37743.480000000003</v>
      </c>
      <c r="EF49" s="76">
        <f t="shared" si="69"/>
        <v>248204.90999999997</v>
      </c>
      <c r="EG49" s="76">
        <f t="shared" si="69"/>
        <v>14623.259999999998</v>
      </c>
      <c r="EH49" s="76">
        <f t="shared" si="69"/>
        <v>45869.07</v>
      </c>
      <c r="EI49" s="76">
        <f t="shared" si="69"/>
        <v>27761.86</v>
      </c>
      <c r="EJ49" s="76">
        <f t="shared" si="69"/>
        <v>14024.64</v>
      </c>
      <c r="EK49" s="76">
        <f t="shared" si="69"/>
        <v>525905.65</v>
      </c>
      <c r="EL49" s="76">
        <f t="shared" si="69"/>
        <v>776817.37</v>
      </c>
      <c r="EM49" s="76">
        <f t="shared" si="69"/>
        <v>55629.490000000005</v>
      </c>
      <c r="EN49" s="76">
        <f t="shared" si="69"/>
        <v>48042.14</v>
      </c>
      <c r="EO49" s="76">
        <f t="shared" si="69"/>
        <v>33175.919999999998</v>
      </c>
      <c r="EP49" s="76">
        <f t="shared" si="69"/>
        <v>43913.66</v>
      </c>
      <c r="EQ49" s="76">
        <f t="shared" si="69"/>
        <v>27989.72</v>
      </c>
      <c r="ER49" s="76">
        <f t="shared" si="69"/>
        <v>38239.300000000003</v>
      </c>
      <c r="ES49" s="76">
        <f t="shared" si="69"/>
        <v>196151.39</v>
      </c>
      <c r="ET49" s="76">
        <f t="shared" si="69"/>
        <v>81567.199999999997</v>
      </c>
      <c r="EU49" s="76">
        <f t="shared" si="69"/>
        <v>26956.25</v>
      </c>
      <c r="EV49" s="76">
        <f t="shared" si="69"/>
        <v>41540.67</v>
      </c>
      <c r="EW49" s="76">
        <f t="shared" si="69"/>
        <v>32061.5</v>
      </c>
      <c r="EX49" s="76">
        <f t="shared" si="69"/>
        <v>0</v>
      </c>
      <c r="EY49" s="76">
        <f t="shared" si="69"/>
        <v>38660.340000000004</v>
      </c>
      <c r="EZ49" s="76">
        <f t="shared" si="69"/>
        <v>20343.05</v>
      </c>
      <c r="FA49" s="76">
        <f t="shared" si="69"/>
        <v>9070.94</v>
      </c>
      <c r="FB49" s="76">
        <f t="shared" si="69"/>
        <v>17711.3</v>
      </c>
      <c r="FC49" s="76">
        <f t="shared" si="69"/>
        <v>249905.13</v>
      </c>
      <c r="FD49" s="76">
        <f t="shared" si="69"/>
        <v>82931.23</v>
      </c>
      <c r="FE49" s="76">
        <f t="shared" si="69"/>
        <v>241164.47</v>
      </c>
      <c r="FF49" s="76">
        <f t="shared" si="69"/>
        <v>62179.94</v>
      </c>
      <c r="FG49" s="76">
        <f t="shared" si="69"/>
        <v>40958.370000000003</v>
      </c>
      <c r="FH49" s="76">
        <f t="shared" si="69"/>
        <v>31479.65</v>
      </c>
      <c r="FI49" s="76">
        <f t="shared" si="69"/>
        <v>20839.879999999997</v>
      </c>
      <c r="FJ49" s="76">
        <f t="shared" si="69"/>
        <v>37697.53</v>
      </c>
      <c r="FK49" s="76">
        <f t="shared" si="69"/>
        <v>144002.06</v>
      </c>
      <c r="FL49" s="76">
        <v>118404.45</v>
      </c>
      <c r="FM49" s="76">
        <f t="shared" si="69"/>
        <v>237482.82</v>
      </c>
      <c r="FN49" s="76">
        <f t="shared" si="69"/>
        <v>511512.92000000004</v>
      </c>
      <c r="FO49" s="76">
        <f t="shared" si="69"/>
        <v>276944.38</v>
      </c>
      <c r="FP49" s="76">
        <f t="shared" si="69"/>
        <v>1026835.54</v>
      </c>
      <c r="FQ49" s="76">
        <v>123482.39000000001</v>
      </c>
      <c r="FR49" s="76">
        <f t="shared" si="69"/>
        <v>243254.49</v>
      </c>
      <c r="FS49" s="76">
        <f t="shared" si="69"/>
        <v>140943.26</v>
      </c>
      <c r="FT49" s="76">
        <v>44167.97</v>
      </c>
      <c r="FU49" s="76">
        <f t="shared" si="69"/>
        <v>33582.050000000003</v>
      </c>
      <c r="FV49" s="76">
        <v>34316.379999999997</v>
      </c>
      <c r="FW49" s="76">
        <f t="shared" si="69"/>
        <v>67526.260000000009</v>
      </c>
      <c r="FX49" s="76">
        <f t="shared" si="69"/>
        <v>102176.81</v>
      </c>
      <c r="FY49" s="76">
        <f t="shared" si="69"/>
        <v>49491.86</v>
      </c>
      <c r="FZ49" s="76">
        <f t="shared" si="69"/>
        <v>19673.59</v>
      </c>
      <c r="GA49" s="76">
        <f>+GA46+GA47+GA48</f>
        <v>363704.82</v>
      </c>
      <c r="GB49" s="76">
        <f t="shared" si="69"/>
        <v>0</v>
      </c>
      <c r="GC49" s="76">
        <f t="shared" si="69"/>
        <v>0</v>
      </c>
      <c r="GD49" s="76">
        <f t="shared" si="69"/>
        <v>0</v>
      </c>
      <c r="GE49" s="76">
        <f t="shared" si="69"/>
        <v>0</v>
      </c>
      <c r="GF49" s="76">
        <f t="shared" si="69"/>
        <v>0</v>
      </c>
      <c r="GG49" s="76">
        <f t="shared" si="69"/>
        <v>0</v>
      </c>
      <c r="GH49" s="77">
        <f>SUM(E49:GG49)</f>
        <v>64439895.279999994</v>
      </c>
      <c r="GI49" s="78">
        <f>(GI47*0.8)+(0.2*1)</f>
        <v>0.5828588224356066</v>
      </c>
      <c r="GJ49" s="79" t="s">
        <v>577</v>
      </c>
      <c r="GK49"/>
      <c r="GL49"/>
      <c r="GM49" s="1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</row>
    <row r="50" spans="1:256" ht="12.75" customHeight="1">
      <c r="A50" s="41">
        <v>25</v>
      </c>
      <c r="B50" s="81" t="s">
        <v>579</v>
      </c>
      <c r="C50" s="41"/>
      <c r="E50" s="24">
        <f t="shared" ref="E50:BP50" si="70">ROUND(((E49/E32)*E28),2)</f>
        <v>0</v>
      </c>
      <c r="F50" s="24">
        <f t="shared" si="70"/>
        <v>0</v>
      </c>
      <c r="G50" s="24">
        <f t="shared" si="70"/>
        <v>0</v>
      </c>
      <c r="H50" s="24">
        <f t="shared" si="70"/>
        <v>0</v>
      </c>
      <c r="I50" s="24">
        <f t="shared" si="70"/>
        <v>0</v>
      </c>
      <c r="J50" s="24">
        <f t="shared" si="70"/>
        <v>0</v>
      </c>
      <c r="K50" s="24">
        <f t="shared" si="70"/>
        <v>0</v>
      </c>
      <c r="L50" s="24">
        <f t="shared" si="70"/>
        <v>0</v>
      </c>
      <c r="M50" s="24">
        <f t="shared" si="70"/>
        <v>0</v>
      </c>
      <c r="N50" s="24">
        <f t="shared" si="70"/>
        <v>0</v>
      </c>
      <c r="O50" s="24">
        <f t="shared" si="70"/>
        <v>0</v>
      </c>
      <c r="P50" s="24">
        <f t="shared" si="70"/>
        <v>0</v>
      </c>
      <c r="Q50" s="24">
        <f t="shared" si="70"/>
        <v>0</v>
      </c>
      <c r="R50" s="24">
        <f t="shared" si="70"/>
        <v>0</v>
      </c>
      <c r="S50" s="24">
        <f t="shared" si="70"/>
        <v>0</v>
      </c>
      <c r="T50" s="24">
        <f t="shared" si="70"/>
        <v>0</v>
      </c>
      <c r="U50" s="24">
        <f t="shared" si="70"/>
        <v>0</v>
      </c>
      <c r="V50" s="24">
        <f t="shared" si="70"/>
        <v>0</v>
      </c>
      <c r="W50" s="24">
        <f t="shared" si="70"/>
        <v>0</v>
      </c>
      <c r="X50" s="24">
        <f t="shared" si="70"/>
        <v>0</v>
      </c>
      <c r="Y50" s="24">
        <f t="shared" si="70"/>
        <v>0</v>
      </c>
      <c r="Z50" s="24">
        <f t="shared" si="70"/>
        <v>0</v>
      </c>
      <c r="AA50" s="24">
        <f t="shared" si="70"/>
        <v>0</v>
      </c>
      <c r="AB50" s="24">
        <f t="shared" si="70"/>
        <v>0</v>
      </c>
      <c r="AC50" s="24">
        <f t="shared" si="70"/>
        <v>0</v>
      </c>
      <c r="AD50" s="24">
        <f t="shared" si="70"/>
        <v>0</v>
      </c>
      <c r="AE50" s="24">
        <f t="shared" si="70"/>
        <v>0</v>
      </c>
      <c r="AF50" s="24">
        <f t="shared" si="70"/>
        <v>0</v>
      </c>
      <c r="AG50" s="24">
        <f t="shared" si="70"/>
        <v>0</v>
      </c>
      <c r="AH50" s="24">
        <f t="shared" si="70"/>
        <v>0</v>
      </c>
      <c r="AI50" s="24">
        <f t="shared" si="70"/>
        <v>0</v>
      </c>
      <c r="AJ50" s="24">
        <f t="shared" si="70"/>
        <v>0</v>
      </c>
      <c r="AK50" s="24">
        <f t="shared" si="70"/>
        <v>0</v>
      </c>
      <c r="AL50" s="24">
        <f t="shared" si="70"/>
        <v>0</v>
      </c>
      <c r="AM50" s="24">
        <f t="shared" si="70"/>
        <v>0</v>
      </c>
      <c r="AN50" s="24">
        <f t="shared" si="70"/>
        <v>0</v>
      </c>
      <c r="AO50" s="24">
        <f t="shared" si="70"/>
        <v>0</v>
      </c>
      <c r="AP50" s="24">
        <f t="shared" si="70"/>
        <v>0</v>
      </c>
      <c r="AQ50" s="24">
        <f t="shared" si="70"/>
        <v>0</v>
      </c>
      <c r="AR50" s="24">
        <f t="shared" si="70"/>
        <v>0</v>
      </c>
      <c r="AS50" s="24">
        <f t="shared" si="70"/>
        <v>0</v>
      </c>
      <c r="AT50" s="24">
        <f t="shared" si="70"/>
        <v>0</v>
      </c>
      <c r="AU50" s="24">
        <f t="shared" si="70"/>
        <v>0</v>
      </c>
      <c r="AV50" s="24">
        <f t="shared" si="70"/>
        <v>0</v>
      </c>
      <c r="AW50" s="24">
        <f t="shared" si="70"/>
        <v>0</v>
      </c>
      <c r="AX50" s="24">
        <f t="shared" si="70"/>
        <v>0</v>
      </c>
      <c r="AY50" s="24">
        <f t="shared" si="70"/>
        <v>0</v>
      </c>
      <c r="AZ50" s="24">
        <f t="shared" si="70"/>
        <v>0</v>
      </c>
      <c r="BA50" s="24">
        <f t="shared" si="70"/>
        <v>0</v>
      </c>
      <c r="BB50" s="24">
        <f t="shared" si="70"/>
        <v>0</v>
      </c>
      <c r="BC50" s="24">
        <f t="shared" si="70"/>
        <v>0</v>
      </c>
      <c r="BD50" s="24">
        <f t="shared" si="70"/>
        <v>0</v>
      </c>
      <c r="BE50" s="24">
        <f t="shared" si="70"/>
        <v>0</v>
      </c>
      <c r="BF50" s="24">
        <f t="shared" si="70"/>
        <v>0</v>
      </c>
      <c r="BG50" s="24">
        <f t="shared" si="70"/>
        <v>0</v>
      </c>
      <c r="BH50" s="24">
        <f t="shared" si="70"/>
        <v>0</v>
      </c>
      <c r="BI50" s="24">
        <f t="shared" si="70"/>
        <v>0</v>
      </c>
      <c r="BJ50" s="24">
        <f t="shared" si="70"/>
        <v>0</v>
      </c>
      <c r="BK50" s="24">
        <f t="shared" si="70"/>
        <v>0</v>
      </c>
      <c r="BL50" s="24">
        <f t="shared" si="70"/>
        <v>0</v>
      </c>
      <c r="BM50" s="24">
        <f t="shared" si="70"/>
        <v>0</v>
      </c>
      <c r="BN50" s="24">
        <f t="shared" si="70"/>
        <v>0</v>
      </c>
      <c r="BO50" s="24">
        <f t="shared" si="70"/>
        <v>0</v>
      </c>
      <c r="BP50" s="24">
        <f t="shared" si="70"/>
        <v>0</v>
      </c>
      <c r="BQ50" s="24">
        <f t="shared" ref="BQ50:EB50" si="71">ROUND(((BQ49/BQ32)*BQ28),2)</f>
        <v>0</v>
      </c>
      <c r="BR50" s="24">
        <f t="shared" si="71"/>
        <v>0</v>
      </c>
      <c r="BS50" s="24">
        <f t="shared" si="71"/>
        <v>0</v>
      </c>
      <c r="BT50" s="24">
        <f t="shared" si="71"/>
        <v>0</v>
      </c>
      <c r="BU50" s="24">
        <f t="shared" si="71"/>
        <v>0</v>
      </c>
      <c r="BV50" s="24">
        <f t="shared" si="71"/>
        <v>0</v>
      </c>
      <c r="BW50" s="24">
        <f t="shared" si="71"/>
        <v>0</v>
      </c>
      <c r="BX50" s="24">
        <f t="shared" si="71"/>
        <v>0</v>
      </c>
      <c r="BY50" s="24">
        <f t="shared" si="71"/>
        <v>0</v>
      </c>
      <c r="BZ50" s="24">
        <f t="shared" si="71"/>
        <v>0</v>
      </c>
      <c r="CA50" s="24">
        <f t="shared" si="71"/>
        <v>0</v>
      </c>
      <c r="CB50" s="24">
        <f t="shared" si="71"/>
        <v>0</v>
      </c>
      <c r="CC50" s="24">
        <v>0</v>
      </c>
      <c r="CD50" s="24">
        <f t="shared" si="71"/>
        <v>0</v>
      </c>
      <c r="CE50" s="24">
        <f t="shared" si="71"/>
        <v>0</v>
      </c>
      <c r="CF50" s="24">
        <f t="shared" si="71"/>
        <v>0</v>
      </c>
      <c r="CG50" s="24">
        <f t="shared" si="71"/>
        <v>0</v>
      </c>
      <c r="CH50" s="24">
        <f t="shared" si="71"/>
        <v>0</v>
      </c>
      <c r="CI50" s="24">
        <f t="shared" si="71"/>
        <v>0</v>
      </c>
      <c r="CJ50" s="24">
        <f t="shared" si="71"/>
        <v>0</v>
      </c>
      <c r="CK50" s="24">
        <f t="shared" si="71"/>
        <v>0</v>
      </c>
      <c r="CL50" s="24">
        <f t="shared" si="71"/>
        <v>0</v>
      </c>
      <c r="CM50" s="24">
        <f t="shared" si="71"/>
        <v>0</v>
      </c>
      <c r="CN50" s="24">
        <f t="shared" si="71"/>
        <v>0</v>
      </c>
      <c r="CO50" s="24">
        <f t="shared" si="71"/>
        <v>0</v>
      </c>
      <c r="CP50" s="24">
        <f t="shared" si="71"/>
        <v>0</v>
      </c>
      <c r="CQ50" s="24">
        <f t="shared" si="71"/>
        <v>0</v>
      </c>
      <c r="CR50" s="24">
        <f t="shared" si="71"/>
        <v>0</v>
      </c>
      <c r="CS50" s="24">
        <f t="shared" si="71"/>
        <v>0</v>
      </c>
      <c r="CT50" s="24">
        <f t="shared" si="71"/>
        <v>0</v>
      </c>
      <c r="CU50" s="24">
        <f t="shared" si="71"/>
        <v>0</v>
      </c>
      <c r="CV50" s="24">
        <f t="shared" si="71"/>
        <v>0</v>
      </c>
      <c r="CW50" s="24">
        <f t="shared" si="71"/>
        <v>0</v>
      </c>
      <c r="CX50" s="24">
        <f t="shared" si="71"/>
        <v>0</v>
      </c>
      <c r="CY50" s="24">
        <f t="shared" si="71"/>
        <v>0</v>
      </c>
      <c r="CZ50" s="24">
        <f t="shared" si="71"/>
        <v>0</v>
      </c>
      <c r="DA50" s="24">
        <f t="shared" si="71"/>
        <v>0</v>
      </c>
      <c r="DB50" s="24">
        <f t="shared" si="71"/>
        <v>0</v>
      </c>
      <c r="DC50" s="24">
        <f t="shared" si="71"/>
        <v>0</v>
      </c>
      <c r="DD50" s="24">
        <f t="shared" si="71"/>
        <v>0</v>
      </c>
      <c r="DE50" s="24">
        <f t="shared" si="71"/>
        <v>0</v>
      </c>
      <c r="DF50" s="24">
        <f t="shared" si="71"/>
        <v>0</v>
      </c>
      <c r="DG50" s="24">
        <f t="shared" si="71"/>
        <v>0</v>
      </c>
      <c r="DH50" s="24">
        <f t="shared" si="71"/>
        <v>0</v>
      </c>
      <c r="DI50" s="24">
        <f t="shared" si="71"/>
        <v>0</v>
      </c>
      <c r="DJ50" s="24">
        <f t="shared" si="71"/>
        <v>0</v>
      </c>
      <c r="DK50" s="24">
        <f t="shared" si="71"/>
        <v>0</v>
      </c>
      <c r="DL50" s="24">
        <f t="shared" si="71"/>
        <v>0</v>
      </c>
      <c r="DM50" s="24">
        <f t="shared" si="71"/>
        <v>0</v>
      </c>
      <c r="DN50" s="24">
        <f t="shared" si="71"/>
        <v>0</v>
      </c>
      <c r="DO50" s="24">
        <f t="shared" si="71"/>
        <v>0</v>
      </c>
      <c r="DP50" s="24">
        <f t="shared" si="71"/>
        <v>0</v>
      </c>
      <c r="DQ50" s="24">
        <f t="shared" si="71"/>
        <v>0</v>
      </c>
      <c r="DR50" s="24">
        <f t="shared" si="71"/>
        <v>0</v>
      </c>
      <c r="DS50" s="24">
        <v>0</v>
      </c>
      <c r="DT50" s="24">
        <f t="shared" si="71"/>
        <v>0</v>
      </c>
      <c r="DU50" s="24">
        <f t="shared" si="71"/>
        <v>0</v>
      </c>
      <c r="DV50" s="24">
        <f t="shared" si="71"/>
        <v>0</v>
      </c>
      <c r="DW50" s="24">
        <f t="shared" si="71"/>
        <v>0</v>
      </c>
      <c r="DX50" s="24">
        <f t="shared" si="71"/>
        <v>0</v>
      </c>
      <c r="DY50" s="24">
        <f t="shared" si="71"/>
        <v>0</v>
      </c>
      <c r="DZ50" s="24">
        <f t="shared" si="71"/>
        <v>0</v>
      </c>
      <c r="EA50" s="24">
        <f t="shared" si="71"/>
        <v>0</v>
      </c>
      <c r="EB50" s="24">
        <f t="shared" si="71"/>
        <v>0</v>
      </c>
      <c r="EC50" s="24">
        <f t="shared" ref="EC50:FZ50" si="72">ROUND(((EC49/EC32)*EC28),2)</f>
        <v>0</v>
      </c>
      <c r="ED50" s="24">
        <f t="shared" si="72"/>
        <v>0</v>
      </c>
      <c r="EE50" s="24">
        <f t="shared" si="72"/>
        <v>0</v>
      </c>
      <c r="EF50" s="24">
        <f t="shared" si="72"/>
        <v>0</v>
      </c>
      <c r="EG50" s="24">
        <f t="shared" si="72"/>
        <v>0</v>
      </c>
      <c r="EH50" s="24">
        <f t="shared" si="72"/>
        <v>0</v>
      </c>
      <c r="EI50" s="24">
        <f t="shared" si="72"/>
        <v>0</v>
      </c>
      <c r="EJ50" s="24">
        <f t="shared" si="72"/>
        <v>0</v>
      </c>
      <c r="EK50" s="24">
        <f t="shared" si="72"/>
        <v>0</v>
      </c>
      <c r="EL50" s="24">
        <f t="shared" si="72"/>
        <v>0</v>
      </c>
      <c r="EM50" s="24">
        <f t="shared" si="72"/>
        <v>0</v>
      </c>
      <c r="EN50" s="24">
        <f t="shared" si="72"/>
        <v>0</v>
      </c>
      <c r="EO50" s="24">
        <f t="shared" si="72"/>
        <v>0</v>
      </c>
      <c r="EP50" s="24">
        <f t="shared" si="72"/>
        <v>0</v>
      </c>
      <c r="EQ50" s="24">
        <f t="shared" si="72"/>
        <v>0</v>
      </c>
      <c r="ER50" s="24">
        <f t="shared" si="72"/>
        <v>0</v>
      </c>
      <c r="ES50" s="24">
        <f t="shared" si="72"/>
        <v>0</v>
      </c>
      <c r="ET50" s="24">
        <f t="shared" si="72"/>
        <v>0</v>
      </c>
      <c r="EU50" s="24">
        <f t="shared" si="72"/>
        <v>0</v>
      </c>
      <c r="EV50" s="24">
        <f t="shared" si="72"/>
        <v>0</v>
      </c>
      <c r="EW50" s="24">
        <f t="shared" si="72"/>
        <v>0</v>
      </c>
      <c r="EX50" s="24">
        <v>0</v>
      </c>
      <c r="EY50" s="24">
        <f t="shared" si="72"/>
        <v>0</v>
      </c>
      <c r="EZ50" s="24">
        <f t="shared" si="72"/>
        <v>0</v>
      </c>
      <c r="FA50" s="24">
        <f t="shared" si="72"/>
        <v>0</v>
      </c>
      <c r="FB50" s="24">
        <f t="shared" si="72"/>
        <v>0</v>
      </c>
      <c r="FC50" s="24">
        <f t="shared" si="72"/>
        <v>0</v>
      </c>
      <c r="FD50" s="24">
        <f t="shared" si="72"/>
        <v>0</v>
      </c>
      <c r="FE50" s="24">
        <f t="shared" si="72"/>
        <v>0</v>
      </c>
      <c r="FF50" s="24">
        <f t="shared" si="72"/>
        <v>0</v>
      </c>
      <c r="FG50" s="24">
        <f t="shared" si="72"/>
        <v>0</v>
      </c>
      <c r="FH50" s="24">
        <f t="shared" si="72"/>
        <v>0</v>
      </c>
      <c r="FI50" s="24">
        <f t="shared" si="72"/>
        <v>0</v>
      </c>
      <c r="FJ50" s="24">
        <f t="shared" si="72"/>
        <v>0</v>
      </c>
      <c r="FK50" s="24">
        <f t="shared" si="72"/>
        <v>0</v>
      </c>
      <c r="FL50" s="24">
        <v>0</v>
      </c>
      <c r="FM50" s="24">
        <v>0</v>
      </c>
      <c r="FN50" s="24">
        <f t="shared" si="72"/>
        <v>0</v>
      </c>
      <c r="FO50" s="24">
        <f t="shared" si="72"/>
        <v>0</v>
      </c>
      <c r="FP50" s="24">
        <f t="shared" si="72"/>
        <v>0</v>
      </c>
      <c r="FQ50" s="24">
        <v>0</v>
      </c>
      <c r="FR50" s="24">
        <v>0</v>
      </c>
      <c r="FS50" s="24">
        <f t="shared" si="72"/>
        <v>0</v>
      </c>
      <c r="FT50" s="24">
        <v>0</v>
      </c>
      <c r="FU50" s="24">
        <f t="shared" si="72"/>
        <v>0</v>
      </c>
      <c r="FV50" s="24">
        <v>0</v>
      </c>
      <c r="FW50" s="24">
        <f t="shared" si="72"/>
        <v>0</v>
      </c>
      <c r="FX50" s="24">
        <f t="shared" si="72"/>
        <v>0</v>
      </c>
      <c r="FY50" s="24">
        <f t="shared" si="72"/>
        <v>0</v>
      </c>
      <c r="FZ50" s="24">
        <f t="shared" si="72"/>
        <v>0</v>
      </c>
      <c r="GA50" s="24">
        <v>0</v>
      </c>
      <c r="GB50" s="24">
        <v>0</v>
      </c>
      <c r="GC50" s="24">
        <v>0</v>
      </c>
      <c r="GD50" s="24">
        <v>0</v>
      </c>
      <c r="GE50" s="24">
        <v>0</v>
      </c>
      <c r="GF50" s="24">
        <v>0</v>
      </c>
      <c r="GG50" s="24">
        <v>0</v>
      </c>
      <c r="GH50" s="24">
        <f>SUM(E50:GG50)</f>
        <v>0</v>
      </c>
      <c r="GI50" s="4">
        <f>GH49-GC50-GD50-GE50-GF50</f>
        <v>64439895.279999994</v>
      </c>
      <c r="GJ50" t="s">
        <v>580</v>
      </c>
      <c r="GK50" s="82"/>
    </row>
    <row r="51" spans="1:256" ht="12.75" customHeight="1">
      <c r="A51" s="16">
        <v>26</v>
      </c>
      <c r="B51" s="33" t="s">
        <v>581</v>
      </c>
      <c r="E51" s="24">
        <f t="shared" ref="E51:BP51" si="73">+E49-E50</f>
        <v>405098.33999999997</v>
      </c>
      <c r="F51" s="24">
        <f t="shared" si="73"/>
        <v>2114580.8199999998</v>
      </c>
      <c r="G51" s="24">
        <f t="shared" si="73"/>
        <v>507582.52</v>
      </c>
      <c r="H51" s="24">
        <f t="shared" si="73"/>
        <v>1576612.26</v>
      </c>
      <c r="I51" s="24">
        <f t="shared" si="73"/>
        <v>155337.78</v>
      </c>
      <c r="J51" s="24">
        <f t="shared" si="73"/>
        <v>73526.22</v>
      </c>
      <c r="K51" s="24">
        <f t="shared" si="73"/>
        <v>623142.79</v>
      </c>
      <c r="L51" s="24">
        <f t="shared" si="73"/>
        <v>129618.6</v>
      </c>
      <c r="M51" s="24">
        <f t="shared" si="73"/>
        <v>33396.79</v>
      </c>
      <c r="N51" s="24">
        <f t="shared" si="73"/>
        <v>175433.88</v>
      </c>
      <c r="O51" s="24">
        <f t="shared" si="73"/>
        <v>176016.22999999998</v>
      </c>
      <c r="P51" s="24">
        <f t="shared" si="73"/>
        <v>5452774.9100000001</v>
      </c>
      <c r="Q51" s="24">
        <f t="shared" si="73"/>
        <v>1274096.3</v>
      </c>
      <c r="R51" s="24">
        <f t="shared" si="73"/>
        <v>28856.690000000002</v>
      </c>
      <c r="S51" s="24">
        <f t="shared" si="73"/>
        <v>2638569.33</v>
      </c>
      <c r="T51" s="24">
        <f t="shared" si="73"/>
        <v>70360.48000000001</v>
      </c>
      <c r="U51" s="24">
        <f t="shared" si="73"/>
        <v>213917.31</v>
      </c>
      <c r="V51" s="24">
        <f t="shared" si="73"/>
        <v>32819.760000000002</v>
      </c>
      <c r="W51" s="24">
        <f t="shared" si="73"/>
        <v>10709.9</v>
      </c>
      <c r="X51" s="24">
        <f t="shared" si="73"/>
        <v>32177.66</v>
      </c>
      <c r="Y51" s="24">
        <f t="shared" si="73"/>
        <v>7001.9800000000005</v>
      </c>
      <c r="Z51" s="24">
        <f t="shared" si="73"/>
        <v>12583.93</v>
      </c>
      <c r="AA51" s="24">
        <f t="shared" si="73"/>
        <v>30811.520000000004</v>
      </c>
      <c r="AB51" s="24">
        <f t="shared" si="73"/>
        <v>24969.68</v>
      </c>
      <c r="AC51" s="24">
        <f t="shared" si="73"/>
        <v>2264318.7199999997</v>
      </c>
      <c r="AD51" s="24">
        <f t="shared" si="73"/>
        <v>3434602.63</v>
      </c>
      <c r="AE51" s="24">
        <f t="shared" si="73"/>
        <v>79665.67</v>
      </c>
      <c r="AF51" s="24">
        <f t="shared" si="73"/>
        <v>59494.929999999993</v>
      </c>
      <c r="AG51" s="24">
        <f t="shared" si="73"/>
        <v>44206.94</v>
      </c>
      <c r="AH51" s="24">
        <f t="shared" si="73"/>
        <v>25538.17</v>
      </c>
      <c r="AI51" s="24">
        <f t="shared" si="73"/>
        <v>177089.74</v>
      </c>
      <c r="AJ51" s="24">
        <f t="shared" si="73"/>
        <v>67598.100000000006</v>
      </c>
      <c r="AK51" s="24">
        <f t="shared" si="73"/>
        <v>26030.84</v>
      </c>
      <c r="AL51" s="24">
        <f t="shared" si="73"/>
        <v>22566.58</v>
      </c>
      <c r="AM51" s="24">
        <f t="shared" si="73"/>
        <v>31666.3</v>
      </c>
      <c r="AN51" s="24">
        <f t="shared" si="73"/>
        <v>43462.06</v>
      </c>
      <c r="AO51" s="24">
        <f t="shared" si="73"/>
        <v>35507.21</v>
      </c>
      <c r="AP51" s="24">
        <f t="shared" si="73"/>
        <v>39663.019999999997</v>
      </c>
      <c r="AQ51" s="24">
        <f t="shared" si="73"/>
        <v>383619.56</v>
      </c>
      <c r="AR51" s="24">
        <f t="shared" si="73"/>
        <v>6165148.9399999995</v>
      </c>
      <c r="AS51" s="24">
        <f t="shared" si="73"/>
        <v>51034.35</v>
      </c>
      <c r="AT51" s="24">
        <f t="shared" si="73"/>
        <v>4821666.5</v>
      </c>
      <c r="AU51" s="24">
        <f t="shared" si="73"/>
        <v>456704.98</v>
      </c>
      <c r="AV51" s="24">
        <f t="shared" si="73"/>
        <v>244365.81</v>
      </c>
      <c r="AW51" s="24">
        <f t="shared" si="73"/>
        <v>44910.79</v>
      </c>
      <c r="AX51" s="24">
        <f t="shared" si="73"/>
        <v>63614.69</v>
      </c>
      <c r="AY51" s="24">
        <f t="shared" si="73"/>
        <v>24084.71</v>
      </c>
      <c r="AZ51" s="24">
        <f t="shared" si="73"/>
        <v>21753.46</v>
      </c>
      <c r="BA51" s="24">
        <f t="shared" si="73"/>
        <v>88056.26999999999</v>
      </c>
      <c r="BB51" s="24">
        <f t="shared" si="73"/>
        <v>664440.82999999996</v>
      </c>
      <c r="BC51" s="24">
        <f t="shared" si="73"/>
        <v>865326.96</v>
      </c>
      <c r="BD51" s="24">
        <f t="shared" si="73"/>
        <v>985256.63000000012</v>
      </c>
      <c r="BE51" s="24">
        <f t="shared" si="73"/>
        <v>1185373.49</v>
      </c>
      <c r="BF51" s="24">
        <f t="shared" si="73"/>
        <v>74382.87</v>
      </c>
      <c r="BG51" s="24">
        <f t="shared" si="73"/>
        <v>139175.59</v>
      </c>
      <c r="BH51" s="24">
        <f t="shared" si="73"/>
        <v>1796870.8199999998</v>
      </c>
      <c r="BI51" s="24">
        <f t="shared" si="73"/>
        <v>153281.72</v>
      </c>
      <c r="BJ51" s="24">
        <f t="shared" si="73"/>
        <v>87245.759999999995</v>
      </c>
      <c r="BK51" s="24">
        <f t="shared" si="73"/>
        <v>94357.8</v>
      </c>
      <c r="BL51" s="24">
        <f t="shared" si="73"/>
        <v>525358</v>
      </c>
      <c r="BM51" s="24">
        <f t="shared" si="73"/>
        <v>1026513.02</v>
      </c>
      <c r="BN51" s="24">
        <f t="shared" si="73"/>
        <v>37133.740000000005</v>
      </c>
      <c r="BO51" s="24">
        <f t="shared" si="73"/>
        <v>89661.58</v>
      </c>
      <c r="BP51" s="24">
        <f t="shared" si="73"/>
        <v>153169.68</v>
      </c>
      <c r="BQ51" s="24">
        <f t="shared" ref="BQ51:EB51" si="74">+BQ49-BQ50</f>
        <v>158217.43</v>
      </c>
      <c r="BR51" s="24">
        <f t="shared" si="74"/>
        <v>44321.93</v>
      </c>
      <c r="BS51" s="24">
        <f t="shared" si="74"/>
        <v>388779.19999999995</v>
      </c>
      <c r="BT51" s="24">
        <f t="shared" si="74"/>
        <v>471377.14</v>
      </c>
      <c r="BU51" s="24">
        <f t="shared" si="74"/>
        <v>64729.729999999996</v>
      </c>
      <c r="BV51" s="24">
        <f t="shared" si="74"/>
        <v>60815.850000000006</v>
      </c>
      <c r="BW51" s="24">
        <f t="shared" si="74"/>
        <v>45446.619999999995</v>
      </c>
      <c r="BX51" s="24">
        <f t="shared" si="74"/>
        <v>153788.84999999998</v>
      </c>
      <c r="BY51" s="24">
        <f t="shared" si="74"/>
        <v>120593.15</v>
      </c>
      <c r="BZ51" s="24">
        <f t="shared" si="74"/>
        <v>2235.34</v>
      </c>
      <c r="CA51" s="24">
        <f t="shared" si="74"/>
        <v>60877.17</v>
      </c>
      <c r="CB51" s="24">
        <f t="shared" si="74"/>
        <v>4645.79</v>
      </c>
      <c r="CC51" s="24">
        <v>24147.010000000002</v>
      </c>
      <c r="CD51" s="24">
        <f t="shared" si="74"/>
        <v>5133490.97</v>
      </c>
      <c r="CE51" s="24">
        <f t="shared" si="74"/>
        <v>28701.47</v>
      </c>
      <c r="CF51" s="24">
        <f t="shared" si="74"/>
        <v>11758.58</v>
      </c>
      <c r="CG51" s="24">
        <f t="shared" si="74"/>
        <v>43431.69</v>
      </c>
      <c r="CH51" s="24">
        <f t="shared" si="74"/>
        <v>44845.04</v>
      </c>
      <c r="CI51" s="24">
        <f t="shared" si="74"/>
        <v>17572.64</v>
      </c>
      <c r="CJ51" s="24">
        <f t="shared" si="74"/>
        <v>12868.939999999999</v>
      </c>
      <c r="CK51" s="24">
        <f t="shared" si="74"/>
        <v>55276.09</v>
      </c>
      <c r="CL51" s="24">
        <f t="shared" si="74"/>
        <v>72978.850000000006</v>
      </c>
      <c r="CM51" s="24">
        <f t="shared" si="74"/>
        <v>380018.06</v>
      </c>
      <c r="CN51" s="24">
        <f t="shared" si="74"/>
        <v>113320.07</v>
      </c>
      <c r="CO51" s="24">
        <f t="shared" si="74"/>
        <v>119923.02</v>
      </c>
      <c r="CP51" s="24">
        <f t="shared" si="74"/>
        <v>2297716.27</v>
      </c>
      <c r="CQ51" s="24">
        <f t="shared" si="74"/>
        <v>1213058.3900000001</v>
      </c>
      <c r="CR51" s="24">
        <f t="shared" si="74"/>
        <v>96717.33</v>
      </c>
      <c r="CS51" s="24">
        <f t="shared" si="74"/>
        <v>61578.61</v>
      </c>
      <c r="CT51" s="24">
        <f t="shared" si="74"/>
        <v>38788.769999999997</v>
      </c>
      <c r="CU51" s="24">
        <f t="shared" si="74"/>
        <v>42213.22</v>
      </c>
      <c r="CV51" s="24">
        <f t="shared" si="74"/>
        <v>16669.439999999999</v>
      </c>
      <c r="CW51" s="24">
        <f t="shared" si="74"/>
        <v>20003.84</v>
      </c>
      <c r="CX51" s="24">
        <f t="shared" si="74"/>
        <v>20302.060000000001</v>
      </c>
      <c r="CY51" s="24">
        <f t="shared" si="74"/>
        <v>34557.5</v>
      </c>
      <c r="CZ51" s="24">
        <f t="shared" si="74"/>
        <v>75443.149999999994</v>
      </c>
      <c r="DA51" s="24">
        <f t="shared" si="74"/>
        <v>18389.28</v>
      </c>
      <c r="DB51" s="24">
        <f t="shared" si="74"/>
        <v>118855.66</v>
      </c>
      <c r="DC51" s="24">
        <f t="shared" si="74"/>
        <v>29430.74</v>
      </c>
      <c r="DD51" s="24">
        <f t="shared" si="74"/>
        <v>32331.24</v>
      </c>
      <c r="DE51" s="24">
        <f t="shared" si="74"/>
        <v>45562.51</v>
      </c>
      <c r="DF51" s="24">
        <f t="shared" si="74"/>
        <v>5991.4599999999991</v>
      </c>
      <c r="DG51" s="24">
        <f t="shared" si="74"/>
        <v>23149.86</v>
      </c>
      <c r="DH51" s="24">
        <f t="shared" si="74"/>
        <v>1771485.2200000002</v>
      </c>
      <c r="DI51" s="24">
        <f t="shared" si="74"/>
        <v>6734.7199999999993</v>
      </c>
      <c r="DJ51" s="24">
        <f t="shared" si="74"/>
        <v>168483.4</v>
      </c>
      <c r="DK51" s="24">
        <f t="shared" si="74"/>
        <v>241758.37</v>
      </c>
      <c r="DL51" s="24">
        <f t="shared" si="74"/>
        <v>63729.17</v>
      </c>
      <c r="DM51" s="24">
        <f t="shared" si="74"/>
        <v>31949.96</v>
      </c>
      <c r="DN51" s="24">
        <f t="shared" si="74"/>
        <v>362914.46</v>
      </c>
      <c r="DO51" s="24">
        <f t="shared" si="74"/>
        <v>50489.070000000007</v>
      </c>
      <c r="DP51" s="24">
        <f t="shared" si="74"/>
        <v>118162.19</v>
      </c>
      <c r="DQ51" s="24">
        <f t="shared" si="74"/>
        <v>209660.49</v>
      </c>
      <c r="DR51" s="24">
        <f t="shared" si="74"/>
        <v>24142.53</v>
      </c>
      <c r="DS51" s="24">
        <v>56565.64</v>
      </c>
      <c r="DT51" s="24">
        <f t="shared" si="74"/>
        <v>51068.899999999994</v>
      </c>
      <c r="DU51" s="24">
        <f t="shared" si="74"/>
        <v>40929.97</v>
      </c>
      <c r="DV51" s="24">
        <f t="shared" si="74"/>
        <v>14185.579999999998</v>
      </c>
      <c r="DW51" s="24">
        <f t="shared" si="74"/>
        <v>27693.25</v>
      </c>
      <c r="DX51" s="24">
        <f t="shared" si="74"/>
        <v>20361.989999999998</v>
      </c>
      <c r="DY51" s="24">
        <f t="shared" si="74"/>
        <v>13193.36</v>
      </c>
      <c r="DZ51" s="24">
        <f t="shared" si="74"/>
        <v>7563.75</v>
      </c>
      <c r="EA51" s="24">
        <f t="shared" si="74"/>
        <v>50155.05</v>
      </c>
      <c r="EB51" s="24">
        <f t="shared" si="74"/>
        <v>154150.53</v>
      </c>
      <c r="EC51" s="24">
        <f t="shared" ref="EC51:GA51" si="75">+EC49-EC50</f>
        <v>50271.11</v>
      </c>
      <c r="ED51" s="24">
        <f t="shared" si="75"/>
        <v>53741.36</v>
      </c>
      <c r="EE51" s="24">
        <f t="shared" si="75"/>
        <v>37743.480000000003</v>
      </c>
      <c r="EF51" s="24">
        <f t="shared" si="75"/>
        <v>248204.90999999997</v>
      </c>
      <c r="EG51" s="24">
        <f t="shared" si="75"/>
        <v>14623.259999999998</v>
      </c>
      <c r="EH51" s="24">
        <f t="shared" si="75"/>
        <v>45869.07</v>
      </c>
      <c r="EI51" s="24">
        <f t="shared" si="75"/>
        <v>27761.86</v>
      </c>
      <c r="EJ51" s="24">
        <f t="shared" si="75"/>
        <v>14024.64</v>
      </c>
      <c r="EK51" s="24">
        <f t="shared" si="75"/>
        <v>525905.65</v>
      </c>
      <c r="EL51" s="24">
        <f t="shared" si="75"/>
        <v>776817.37</v>
      </c>
      <c r="EM51" s="24">
        <f t="shared" si="75"/>
        <v>55629.490000000005</v>
      </c>
      <c r="EN51" s="24">
        <f t="shared" si="75"/>
        <v>48042.14</v>
      </c>
      <c r="EO51" s="24">
        <f t="shared" si="75"/>
        <v>33175.919999999998</v>
      </c>
      <c r="EP51" s="24">
        <f t="shared" si="75"/>
        <v>43913.66</v>
      </c>
      <c r="EQ51" s="24">
        <f t="shared" si="75"/>
        <v>27989.72</v>
      </c>
      <c r="ER51" s="24">
        <f t="shared" si="75"/>
        <v>38239.300000000003</v>
      </c>
      <c r="ES51" s="24">
        <f t="shared" si="75"/>
        <v>196151.39</v>
      </c>
      <c r="ET51" s="24">
        <f t="shared" si="75"/>
        <v>81567.199999999997</v>
      </c>
      <c r="EU51" s="24">
        <f t="shared" si="75"/>
        <v>26956.25</v>
      </c>
      <c r="EV51" s="24">
        <f t="shared" si="75"/>
        <v>41540.67</v>
      </c>
      <c r="EW51" s="24">
        <f t="shared" si="75"/>
        <v>32061.5</v>
      </c>
      <c r="EX51" s="24">
        <f t="shared" si="75"/>
        <v>0</v>
      </c>
      <c r="EY51" s="24">
        <f t="shared" si="75"/>
        <v>38660.340000000004</v>
      </c>
      <c r="EZ51" s="24">
        <f t="shared" si="75"/>
        <v>20343.05</v>
      </c>
      <c r="FA51" s="24">
        <f t="shared" si="75"/>
        <v>9070.94</v>
      </c>
      <c r="FB51" s="24">
        <f t="shared" si="75"/>
        <v>17711.3</v>
      </c>
      <c r="FC51" s="24">
        <f t="shared" si="75"/>
        <v>249905.13</v>
      </c>
      <c r="FD51" s="24">
        <f t="shared" si="75"/>
        <v>82931.23</v>
      </c>
      <c r="FE51" s="24">
        <f t="shared" si="75"/>
        <v>241164.47</v>
      </c>
      <c r="FF51" s="24">
        <f t="shared" si="75"/>
        <v>62179.94</v>
      </c>
      <c r="FG51" s="24">
        <f t="shared" si="75"/>
        <v>40958.370000000003</v>
      </c>
      <c r="FH51" s="24">
        <f t="shared" si="75"/>
        <v>31479.65</v>
      </c>
      <c r="FI51" s="24">
        <f t="shared" si="75"/>
        <v>20839.879999999997</v>
      </c>
      <c r="FJ51" s="24">
        <f t="shared" si="75"/>
        <v>37697.53</v>
      </c>
      <c r="FK51" s="24">
        <f t="shared" si="75"/>
        <v>144002.06</v>
      </c>
      <c r="FL51" s="24">
        <v>132160.83000000002</v>
      </c>
      <c r="FM51" s="24">
        <v>252172.32</v>
      </c>
      <c r="FN51" s="24">
        <f t="shared" si="75"/>
        <v>511512.92000000004</v>
      </c>
      <c r="FO51" s="24">
        <f t="shared" si="75"/>
        <v>276944.38</v>
      </c>
      <c r="FP51" s="24">
        <f t="shared" si="75"/>
        <v>1026835.54</v>
      </c>
      <c r="FQ51" s="24">
        <v>105585.48</v>
      </c>
      <c r="FR51" s="24">
        <v>239127.33</v>
      </c>
      <c r="FS51" s="24">
        <f t="shared" si="75"/>
        <v>140943.26</v>
      </c>
      <c r="FT51" s="24">
        <v>44167.97</v>
      </c>
      <c r="FU51" s="24">
        <f t="shared" si="75"/>
        <v>33582.050000000003</v>
      </c>
      <c r="FV51" s="24">
        <v>34316.379999999997</v>
      </c>
      <c r="FW51" s="24">
        <f t="shared" si="75"/>
        <v>67526.260000000009</v>
      </c>
      <c r="FX51" s="24">
        <f t="shared" si="75"/>
        <v>102176.81</v>
      </c>
      <c r="FY51" s="24">
        <f t="shared" si="75"/>
        <v>49491.86</v>
      </c>
      <c r="FZ51" s="24">
        <f t="shared" si="75"/>
        <v>19673.59</v>
      </c>
      <c r="GA51" s="24">
        <f t="shared" si="75"/>
        <v>363704.82</v>
      </c>
      <c r="GB51" s="24">
        <f t="shared" ref="GB51:GG51" si="76">GB49-GB50</f>
        <v>0</v>
      </c>
      <c r="GC51" s="24">
        <f t="shared" si="76"/>
        <v>0</v>
      </c>
      <c r="GD51" s="24">
        <f t="shared" si="76"/>
        <v>0</v>
      </c>
      <c r="GE51" s="24">
        <f t="shared" si="76"/>
        <v>0</v>
      </c>
      <c r="GF51" s="24">
        <f t="shared" si="76"/>
        <v>0</v>
      </c>
      <c r="GG51" s="24">
        <f t="shared" si="76"/>
        <v>0</v>
      </c>
      <c r="GH51" s="24">
        <f>SUM(E51:GG51)</f>
        <v>64521308.339999981</v>
      </c>
      <c r="GI51" s="4">
        <f>GH51+GH50</f>
        <v>64521308.339999981</v>
      </c>
      <c r="GJ51" t="s">
        <v>582</v>
      </c>
    </row>
    <row r="52" spans="1:256" ht="30" customHeight="1">
      <c r="A52"/>
      <c r="B52" s="83" t="s">
        <v>583</v>
      </c>
      <c r="C52"/>
      <c r="D52"/>
      <c r="E52" s="130"/>
      <c r="P52" s="4"/>
      <c r="AF52" s="4"/>
      <c r="DJ52" s="4"/>
      <c r="DK52" s="3"/>
      <c r="GH52" s="4">
        <f>GH51+GH50</f>
        <v>64521308.339999981</v>
      </c>
      <c r="GI52" s="3"/>
    </row>
    <row r="53" spans="1:256" ht="21" customHeight="1">
      <c r="B53" t="s">
        <v>584</v>
      </c>
      <c r="E53" s="24">
        <f t="shared" ref="E53:BP53" si="77">+E27/E32</f>
        <v>6.9000779928482308</v>
      </c>
      <c r="F53" s="24">
        <f t="shared" si="77"/>
        <v>9.0143363048281131</v>
      </c>
      <c r="G53" s="24">
        <f t="shared" si="77"/>
        <v>15.93912697467651</v>
      </c>
      <c r="H53" s="24">
        <f t="shared" si="77"/>
        <v>7.5187837378107965</v>
      </c>
      <c r="I53" s="24">
        <f t="shared" si="77"/>
        <v>2.8810249337830371</v>
      </c>
      <c r="J53" s="24">
        <f t="shared" si="77"/>
        <v>3.3850722656399173</v>
      </c>
      <c r="K53" s="24">
        <f t="shared" si="77"/>
        <v>12.761252139153036</v>
      </c>
      <c r="L53" s="24">
        <f t="shared" si="77"/>
        <v>5.121208905367042</v>
      </c>
      <c r="M53" s="24">
        <f t="shared" si="77"/>
        <v>6.3167163249664684</v>
      </c>
      <c r="N53" s="24">
        <f t="shared" si="77"/>
        <v>12.137751567980819</v>
      </c>
      <c r="O53" s="24">
        <f t="shared" si="77"/>
        <v>15.309976685109786</v>
      </c>
      <c r="P53" s="24">
        <f t="shared" si="77"/>
        <v>15.980116451627216</v>
      </c>
      <c r="Q53" s="24">
        <f t="shared" si="77"/>
        <v>10.291800288635736</v>
      </c>
      <c r="R53" s="24">
        <f t="shared" si="77"/>
        <v>1.705461051356282</v>
      </c>
      <c r="S53" s="24">
        <f t="shared" si="77"/>
        <v>12.348683675657062</v>
      </c>
      <c r="T53" s="24">
        <f t="shared" si="77"/>
        <v>2.7826430345504973</v>
      </c>
      <c r="U53" s="24">
        <f t="shared" si="77"/>
        <v>5.4726922715251245</v>
      </c>
      <c r="V53" s="24">
        <f t="shared" si="77"/>
        <v>1.3486112246984256</v>
      </c>
      <c r="W53" s="24">
        <f t="shared" si="77"/>
        <v>2.028726124621647</v>
      </c>
      <c r="X53" s="24">
        <f t="shared" si="77"/>
        <v>1.6783043706293705</v>
      </c>
      <c r="Y53" s="24">
        <f t="shared" si="77"/>
        <v>1.6586944123837328</v>
      </c>
      <c r="Z53" s="24">
        <f t="shared" si="77"/>
        <v>1.7547811374742797</v>
      </c>
      <c r="AA53" s="24">
        <f t="shared" si="77"/>
        <v>1.9954939168140102</v>
      </c>
      <c r="AB53" s="24">
        <f t="shared" si="77"/>
        <v>2.4017716517022074</v>
      </c>
      <c r="AC53" s="24">
        <f t="shared" si="77"/>
        <v>5.4396746738654249</v>
      </c>
      <c r="AD53" s="24">
        <f t="shared" si="77"/>
        <v>9.5076951563473902</v>
      </c>
      <c r="AE53" s="24">
        <f t="shared" si="77"/>
        <v>5.3383891518019659</v>
      </c>
      <c r="AF53" s="24">
        <f t="shared" si="77"/>
        <v>5.547043968335915</v>
      </c>
      <c r="AG53" s="24">
        <f t="shared" si="77"/>
        <v>2.060132057416268</v>
      </c>
      <c r="AH53" s="24">
        <f t="shared" si="77"/>
        <v>2.928471207745881</v>
      </c>
      <c r="AI53" s="24">
        <f t="shared" si="77"/>
        <v>4.0853418311464784</v>
      </c>
      <c r="AJ53" s="24">
        <f t="shared" si="77"/>
        <v>3.1906085351603992</v>
      </c>
      <c r="AK53" s="24">
        <f t="shared" si="77"/>
        <v>2.7289855496869277</v>
      </c>
      <c r="AL53" s="24">
        <f t="shared" si="77"/>
        <v>5.490669396977828</v>
      </c>
      <c r="AM53" s="24">
        <f t="shared" si="77"/>
        <v>4.8628186066270178</v>
      </c>
      <c r="AN53" s="24">
        <f t="shared" si="77"/>
        <v>8.2940198224241168</v>
      </c>
      <c r="AO53" s="24">
        <f t="shared" si="77"/>
        <v>2.6694831558874941</v>
      </c>
      <c r="AP53" s="24">
        <f t="shared" si="77"/>
        <v>4.6739407887569451</v>
      </c>
      <c r="AQ53" s="24">
        <f t="shared" si="77"/>
        <v>5.1592094053005813</v>
      </c>
      <c r="AR53" s="24">
        <f t="shared" si="77"/>
        <v>13.318836208741001</v>
      </c>
      <c r="AS53" s="24">
        <f t="shared" si="77"/>
        <v>3.2226461080411068</v>
      </c>
      <c r="AT53" s="24">
        <f t="shared" si="77"/>
        <v>8.7179714218835489</v>
      </c>
      <c r="AU53" s="24">
        <f t="shared" si="77"/>
        <v>6.0346178341220451</v>
      </c>
      <c r="AV53" s="24">
        <f t="shared" si="77"/>
        <v>3.3435765759588909</v>
      </c>
      <c r="AW53" s="24">
        <f t="shared" si="77"/>
        <v>0.85313787589939116</v>
      </c>
      <c r="AX53" s="24">
        <f t="shared" si="77"/>
        <v>3.657459984075996</v>
      </c>
      <c r="AY53" s="24">
        <f t="shared" si="77"/>
        <v>4.9199415204678365</v>
      </c>
      <c r="AZ53" s="24">
        <f t="shared" si="77"/>
        <v>4.421948192652418</v>
      </c>
      <c r="BA53" s="24">
        <f t="shared" si="77"/>
        <v>3.7182148901428862</v>
      </c>
      <c r="BB53" s="24">
        <f t="shared" si="77"/>
        <v>9.4340897184882095</v>
      </c>
      <c r="BC53" s="24">
        <f t="shared" si="77"/>
        <v>7.5440327041160113</v>
      </c>
      <c r="BD53" s="24">
        <f t="shared" si="77"/>
        <v>8.3599383407025982</v>
      </c>
      <c r="BE53" s="24">
        <f t="shared" si="77"/>
        <v>4.9112255564032194</v>
      </c>
      <c r="BF53" s="24">
        <f t="shared" si="77"/>
        <v>3.6242558292763278</v>
      </c>
      <c r="BG53" s="24">
        <f t="shared" si="77"/>
        <v>6.7499244013757007</v>
      </c>
      <c r="BH53" s="24">
        <f t="shared" si="77"/>
        <v>5.8025597817225858</v>
      </c>
      <c r="BI53" s="24">
        <f t="shared" si="77"/>
        <v>1.9901731224136081</v>
      </c>
      <c r="BJ53" s="24">
        <f t="shared" si="77"/>
        <v>4.5075837032532684</v>
      </c>
      <c r="BK53" s="24">
        <f t="shared" si="77"/>
        <v>2.6795560757608001</v>
      </c>
      <c r="BL53" s="24">
        <f t="shared" si="77"/>
        <v>5.0304001996509156</v>
      </c>
      <c r="BM53" s="24">
        <f t="shared" si="77"/>
        <v>5.9813149320321948</v>
      </c>
      <c r="BN53" s="24">
        <f t="shared" si="77"/>
        <v>2.7077482591583406</v>
      </c>
      <c r="BO53" s="24">
        <f t="shared" si="77"/>
        <v>2.1973083170107786</v>
      </c>
      <c r="BP53" s="24">
        <f t="shared" si="77"/>
        <v>5.2942380583126543</v>
      </c>
      <c r="BQ53" s="24">
        <f t="shared" ref="BQ53:EB53" si="78">+BQ27/BQ32</f>
        <v>3.4656986608782607</v>
      </c>
      <c r="BR53" s="24">
        <f t="shared" si="78"/>
        <v>6.3076623191552894</v>
      </c>
      <c r="BS53" s="24">
        <f t="shared" si="78"/>
        <v>5.8706790805408531</v>
      </c>
      <c r="BT53" s="24">
        <f t="shared" si="78"/>
        <v>6.171349571078431</v>
      </c>
      <c r="BU53" s="24">
        <f t="shared" si="78"/>
        <v>5.8289143169332558</v>
      </c>
      <c r="BV53" s="24">
        <f t="shared" si="78"/>
        <v>5.0901710288635229</v>
      </c>
      <c r="BW53" s="24">
        <f t="shared" si="78"/>
        <v>4.5032658807939709</v>
      </c>
      <c r="BX53" s="24">
        <f t="shared" si="78"/>
        <v>2.6821857518847301</v>
      </c>
      <c r="BY53" s="24">
        <f t="shared" si="78"/>
        <v>2.8933552486469059</v>
      </c>
      <c r="BZ53" s="24">
        <f t="shared" si="78"/>
        <v>0.57731884057971017</v>
      </c>
      <c r="CA53" s="24">
        <f t="shared" si="78"/>
        <v>3.9697288677293585</v>
      </c>
      <c r="CB53" s="24">
        <f t="shared" si="78"/>
        <v>4.9755442465366126</v>
      </c>
      <c r="CC53" s="24">
        <v>0.23091697978772743</v>
      </c>
      <c r="CD53" s="24">
        <f t="shared" si="78"/>
        <v>6.8815259489154741</v>
      </c>
      <c r="CE53" s="24">
        <f t="shared" si="78"/>
        <v>1.5908977886814972</v>
      </c>
      <c r="CF53" s="24">
        <f t="shared" si="78"/>
        <v>2.3606965906303654</v>
      </c>
      <c r="CG53" s="24">
        <f t="shared" si="78"/>
        <v>1.7213532025175862</v>
      </c>
      <c r="CH53" s="24">
        <f t="shared" si="78"/>
        <v>1.6260527516953573</v>
      </c>
      <c r="CI53" s="24">
        <f t="shared" si="78"/>
        <v>2.6590564129457595</v>
      </c>
      <c r="CJ53" s="24">
        <f t="shared" si="78"/>
        <v>1.1698820907093941</v>
      </c>
      <c r="CK53" s="24">
        <f t="shared" si="78"/>
        <v>2.1008142515138712</v>
      </c>
      <c r="CL53" s="24">
        <f t="shared" si="78"/>
        <v>6.9361023274125388</v>
      </c>
      <c r="CM53" s="24">
        <f t="shared" si="78"/>
        <v>4.6970446869132196</v>
      </c>
      <c r="CN53" s="24">
        <f t="shared" si="78"/>
        <v>7.5269460586881474</v>
      </c>
      <c r="CO53" s="24">
        <f t="shared" si="78"/>
        <v>5.0935510203205983</v>
      </c>
      <c r="CP53" s="24">
        <f t="shared" si="78"/>
        <v>6.1755133556614732</v>
      </c>
      <c r="CQ53" s="24">
        <f t="shared" si="78"/>
        <v>6.2419770767395999</v>
      </c>
      <c r="CR53" s="24">
        <f>+CR27/CR32</f>
        <v>5.8760267503676058</v>
      </c>
      <c r="CS53" s="24">
        <f t="shared" si="78"/>
        <v>4.9413962192457497</v>
      </c>
      <c r="CT53" s="24">
        <f t="shared" si="78"/>
        <v>3.6127017650749766</v>
      </c>
      <c r="CU53" s="24">
        <f t="shared" si="78"/>
        <v>6.3305718040299208</v>
      </c>
      <c r="CV53" s="24">
        <f t="shared" si="78"/>
        <v>3.0951612555279908</v>
      </c>
      <c r="CW53" s="24">
        <f t="shared" si="78"/>
        <v>3.4957563282391497</v>
      </c>
      <c r="CX53" s="24">
        <f t="shared" si="78"/>
        <v>1.1045389962659402</v>
      </c>
      <c r="CY53" s="24">
        <f t="shared" si="78"/>
        <v>1.2401395184619939</v>
      </c>
      <c r="CZ53" s="24">
        <f t="shared" si="78"/>
        <v>0.63422602232204872</v>
      </c>
      <c r="DA53" s="24">
        <f t="shared" si="78"/>
        <v>1.005047619047619</v>
      </c>
      <c r="DB53" s="24">
        <f t="shared" si="78"/>
        <v>3.7541866874489478</v>
      </c>
      <c r="DC53" s="24">
        <f t="shared" si="78"/>
        <v>2.9057810484788713</v>
      </c>
      <c r="DD53" s="24">
        <f t="shared" si="78"/>
        <v>2.5456745408963983</v>
      </c>
      <c r="DE53" s="24">
        <f t="shared" si="78"/>
        <v>2.4902541571100918</v>
      </c>
      <c r="DF53" s="24">
        <f t="shared" si="78"/>
        <v>3.736687952320136</v>
      </c>
      <c r="DG53" s="24">
        <f t="shared" si="78"/>
        <v>6.1050982727814178</v>
      </c>
      <c r="DH53" s="24">
        <f t="shared" si="78"/>
        <v>4.005893212145482</v>
      </c>
      <c r="DI53" s="24">
        <f t="shared" si="78"/>
        <v>0.47605469518536214</v>
      </c>
      <c r="DJ53" s="24">
        <f t="shared" si="78"/>
        <v>4.0661599048393491</v>
      </c>
      <c r="DK53" s="24">
        <f t="shared" si="78"/>
        <v>3.2613133986063332</v>
      </c>
      <c r="DL53" s="24">
        <f t="shared" si="78"/>
        <v>3.9109211461951192</v>
      </c>
      <c r="DM53" s="24">
        <f t="shared" si="78"/>
        <v>2.6522778331119961</v>
      </c>
      <c r="DN53" s="24">
        <f t="shared" si="78"/>
        <v>3.8908221709240753</v>
      </c>
      <c r="DO53" s="24">
        <f t="shared" si="78"/>
        <v>3.651524713696082</v>
      </c>
      <c r="DP53" s="24">
        <f t="shared" si="78"/>
        <v>4.3727300864895025</v>
      </c>
      <c r="DQ53" s="24">
        <f t="shared" si="78"/>
        <v>5.7357131324306572</v>
      </c>
      <c r="DR53" s="24">
        <f t="shared" si="78"/>
        <v>6.2142617218846725</v>
      </c>
      <c r="DS53" s="24">
        <v>3.0401445065978199</v>
      </c>
      <c r="DT53" s="24">
        <f t="shared" si="78"/>
        <v>2.9541785763997916</v>
      </c>
      <c r="DU53" s="24">
        <f t="shared" si="78"/>
        <v>4.872781853281853</v>
      </c>
      <c r="DV53" s="24">
        <f t="shared" si="78"/>
        <v>8.3992016460905354</v>
      </c>
      <c r="DW53" s="24">
        <f t="shared" si="78"/>
        <v>2.0093016871318756</v>
      </c>
      <c r="DX53" s="24">
        <f t="shared" si="78"/>
        <v>3.4427020113940241</v>
      </c>
      <c r="DY53" s="24">
        <f t="shared" si="78"/>
        <v>2.0108833731000355</v>
      </c>
      <c r="DZ53" s="24">
        <f t="shared" si="78"/>
        <v>3.8513602409638557</v>
      </c>
      <c r="EA53" s="24">
        <f t="shared" si="78"/>
        <v>3.2623356867779205</v>
      </c>
      <c r="EB53" s="24">
        <f t="shared" si="78"/>
        <v>4.9964654219451674</v>
      </c>
      <c r="EC53" s="24">
        <f t="shared" ref="EC53:EW53" si="79">+EC27/EC32</f>
        <v>3.7728920951181344</v>
      </c>
      <c r="ED53" s="24">
        <f t="shared" si="79"/>
        <v>2.9231512333760206</v>
      </c>
      <c r="EE53" s="24">
        <f t="shared" si="79"/>
        <v>2.2142405202821869</v>
      </c>
      <c r="EF53" s="24">
        <f t="shared" si="79"/>
        <v>2.7842844529826092</v>
      </c>
      <c r="EG53" s="24">
        <f t="shared" si="79"/>
        <v>3.062329474342929</v>
      </c>
      <c r="EH53" s="24">
        <f t="shared" si="79"/>
        <v>3.0415197244588517</v>
      </c>
      <c r="EI53" s="24">
        <f t="shared" si="79"/>
        <v>1.4888002086593637</v>
      </c>
      <c r="EJ53" s="24">
        <f t="shared" si="79"/>
        <v>3.0967352415026834</v>
      </c>
      <c r="EK53" s="24">
        <f t="shared" si="79"/>
        <v>7.698673801976029</v>
      </c>
      <c r="EL53" s="24">
        <f t="shared" si="79"/>
        <v>3.5728493983040726</v>
      </c>
      <c r="EM53" s="24">
        <f t="shared" si="79"/>
        <v>2.9427810377793895</v>
      </c>
      <c r="EN53" s="24">
        <f t="shared" si="79"/>
        <v>3.3967304275262755</v>
      </c>
      <c r="EO53" s="24">
        <f t="shared" si="79"/>
        <v>4.2483732815301858</v>
      </c>
      <c r="EP53" s="24">
        <f t="shared" si="79"/>
        <v>6.0188350076103507</v>
      </c>
      <c r="EQ53" s="24">
        <f t="shared" si="79"/>
        <v>4.6297646258503402</v>
      </c>
      <c r="ER53" s="24">
        <f t="shared" si="79"/>
        <v>5.5657610113766829</v>
      </c>
      <c r="ES53" s="24">
        <f t="shared" si="79"/>
        <v>6.9590773426785351</v>
      </c>
      <c r="ET53" s="24">
        <f t="shared" si="79"/>
        <v>4.0086764824526018</v>
      </c>
      <c r="EU53" s="24">
        <f t="shared" si="79"/>
        <v>2.8505725049407116</v>
      </c>
      <c r="EV53" s="24">
        <f t="shared" si="79"/>
        <v>3.8504634407773168</v>
      </c>
      <c r="EW53" s="24">
        <f t="shared" si="79"/>
        <v>6.6173068306611018</v>
      </c>
      <c r="EX53" s="24">
        <v>0</v>
      </c>
      <c r="EY53" s="24">
        <f t="shared" ref="EY53:FZ53" si="80">+EY27/EY32</f>
        <v>5.1471747633426332</v>
      </c>
      <c r="EZ53" s="24">
        <f t="shared" si="80"/>
        <v>2.9598356861837538</v>
      </c>
      <c r="FA53" s="24">
        <f t="shared" si="80"/>
        <v>2.2841549079754602</v>
      </c>
      <c r="FB53" s="24">
        <f t="shared" si="80"/>
        <v>2.6432132420091325</v>
      </c>
      <c r="FC53" s="24">
        <f t="shared" si="80"/>
        <v>8.6170962696257813</v>
      </c>
      <c r="FD53" s="24">
        <f>+FD27/FD32</f>
        <v>7.1014874551971321</v>
      </c>
      <c r="FE53" s="24">
        <f t="shared" si="80"/>
        <v>4.5261612123950714</v>
      </c>
      <c r="FF53" s="24">
        <f t="shared" si="80"/>
        <v>2.7510598165656757</v>
      </c>
      <c r="FG53" s="24">
        <f t="shared" si="80"/>
        <v>1.9229916265576581</v>
      </c>
      <c r="FH53" s="24">
        <f t="shared" si="80"/>
        <v>6.7861542404473436</v>
      </c>
      <c r="FI53" s="24">
        <f t="shared" si="80"/>
        <v>2.1552743624772313</v>
      </c>
      <c r="FJ53" s="24">
        <f t="shared" si="80"/>
        <v>1.9052116197988109</v>
      </c>
      <c r="FK53" s="24">
        <f t="shared" si="80"/>
        <v>3.9701780226766981</v>
      </c>
      <c r="FL53" s="24">
        <v>3.8461074103067814</v>
      </c>
      <c r="FM53" s="24">
        <v>3.3975055560100347</v>
      </c>
      <c r="FN53" s="24">
        <f t="shared" si="80"/>
        <v>6.2144973139891624</v>
      </c>
      <c r="FO53" s="24">
        <f t="shared" si="80"/>
        <v>6.5676943105584638</v>
      </c>
      <c r="FP53" s="24">
        <f t="shared" si="80"/>
        <v>9.848193380405645</v>
      </c>
      <c r="FQ53" s="24">
        <v>5.8971421709894329</v>
      </c>
      <c r="FR53" s="24">
        <v>5.1399044206082323</v>
      </c>
      <c r="FS53" s="24">
        <f t="shared" si="80"/>
        <v>2.4710030556504665</v>
      </c>
      <c r="FT53" s="24">
        <v>2.3183349505520323</v>
      </c>
      <c r="FU53" s="24">
        <f t="shared" si="80"/>
        <v>3.1383913225113393</v>
      </c>
      <c r="FV53" s="24">
        <v>2.7568531453729577</v>
      </c>
      <c r="FW53" s="24">
        <f t="shared" si="80"/>
        <v>1.6125435955202216</v>
      </c>
      <c r="FX53" s="24">
        <f t="shared" si="80"/>
        <v>2.2165672202791638</v>
      </c>
      <c r="FY53" s="24">
        <f t="shared" si="80"/>
        <v>2.0579979612640167</v>
      </c>
      <c r="FZ53" s="24">
        <f t="shared" si="80"/>
        <v>2.6777248788708659</v>
      </c>
      <c r="GA53" s="24">
        <f>+GA27/GA32</f>
        <v>5.3310464139742155</v>
      </c>
      <c r="GB53" s="24" t="e">
        <f>+GB27/GB32</f>
        <v>#DIV/0!</v>
      </c>
      <c r="GC53" s="24"/>
      <c r="GD53" s="24"/>
      <c r="GE53" s="24"/>
      <c r="GF53" s="24"/>
      <c r="GG53" s="24"/>
      <c r="GH53" s="24">
        <f>+GH27/GH32</f>
        <v>6.8476558758026025</v>
      </c>
      <c r="GI53" s="131">
        <f>GH49/GH40</f>
        <v>0.58716626748410483</v>
      </c>
      <c r="GJ53" s="132"/>
    </row>
    <row r="54" spans="1:256" ht="12.75" customHeight="1">
      <c r="A54"/>
      <c r="B54" t="s">
        <v>585</v>
      </c>
      <c r="C54"/>
      <c r="D54"/>
      <c r="E54" s="4">
        <f t="shared" ref="E54:BP54" si="81">SUM($E$53:$FZ$53)/178</f>
        <v>4.498342936735245</v>
      </c>
      <c r="F54" s="4">
        <f t="shared" si="81"/>
        <v>4.498342936735245</v>
      </c>
      <c r="G54" s="4">
        <f t="shared" si="81"/>
        <v>4.498342936735245</v>
      </c>
      <c r="H54" s="4">
        <f t="shared" si="81"/>
        <v>4.498342936735245</v>
      </c>
      <c r="I54" s="4">
        <f t="shared" si="81"/>
        <v>4.498342936735245</v>
      </c>
      <c r="J54" s="4">
        <f t="shared" si="81"/>
        <v>4.498342936735245</v>
      </c>
      <c r="K54" s="4">
        <f t="shared" si="81"/>
        <v>4.498342936735245</v>
      </c>
      <c r="L54" s="4">
        <f t="shared" si="81"/>
        <v>4.498342936735245</v>
      </c>
      <c r="M54" s="4">
        <f t="shared" si="81"/>
        <v>4.498342936735245</v>
      </c>
      <c r="N54" s="4">
        <f t="shared" si="81"/>
        <v>4.498342936735245</v>
      </c>
      <c r="O54" s="4">
        <f t="shared" si="81"/>
        <v>4.498342936735245</v>
      </c>
      <c r="P54" s="4">
        <f t="shared" si="81"/>
        <v>4.498342936735245</v>
      </c>
      <c r="Q54" s="4">
        <f t="shared" si="81"/>
        <v>4.498342936735245</v>
      </c>
      <c r="R54" s="4">
        <f t="shared" si="81"/>
        <v>4.498342936735245</v>
      </c>
      <c r="S54" s="4">
        <f t="shared" si="81"/>
        <v>4.498342936735245</v>
      </c>
      <c r="T54" s="4">
        <f t="shared" si="81"/>
        <v>4.498342936735245</v>
      </c>
      <c r="U54" s="4">
        <f t="shared" si="81"/>
        <v>4.498342936735245</v>
      </c>
      <c r="V54" s="4">
        <f t="shared" si="81"/>
        <v>4.498342936735245</v>
      </c>
      <c r="W54" s="4">
        <f t="shared" si="81"/>
        <v>4.498342936735245</v>
      </c>
      <c r="X54" s="4">
        <f t="shared" si="81"/>
        <v>4.498342936735245</v>
      </c>
      <c r="Y54" s="4">
        <f t="shared" si="81"/>
        <v>4.498342936735245</v>
      </c>
      <c r="Z54" s="4">
        <f t="shared" si="81"/>
        <v>4.498342936735245</v>
      </c>
      <c r="AA54" s="4">
        <f t="shared" si="81"/>
        <v>4.498342936735245</v>
      </c>
      <c r="AB54" s="4">
        <f t="shared" si="81"/>
        <v>4.498342936735245</v>
      </c>
      <c r="AC54" s="4">
        <f t="shared" si="81"/>
        <v>4.498342936735245</v>
      </c>
      <c r="AD54" s="4">
        <f t="shared" si="81"/>
        <v>4.498342936735245</v>
      </c>
      <c r="AE54" s="4">
        <f t="shared" si="81"/>
        <v>4.498342936735245</v>
      </c>
      <c r="AF54" s="4">
        <f t="shared" si="81"/>
        <v>4.498342936735245</v>
      </c>
      <c r="AG54" s="4">
        <f t="shared" si="81"/>
        <v>4.498342936735245</v>
      </c>
      <c r="AH54" s="4">
        <f t="shared" si="81"/>
        <v>4.498342936735245</v>
      </c>
      <c r="AI54" s="4">
        <f t="shared" si="81"/>
        <v>4.498342936735245</v>
      </c>
      <c r="AJ54" s="4">
        <f t="shared" si="81"/>
        <v>4.498342936735245</v>
      </c>
      <c r="AK54" s="4">
        <f t="shared" si="81"/>
        <v>4.498342936735245</v>
      </c>
      <c r="AL54" s="4">
        <f t="shared" si="81"/>
        <v>4.498342936735245</v>
      </c>
      <c r="AM54" s="4">
        <f t="shared" si="81"/>
        <v>4.498342936735245</v>
      </c>
      <c r="AN54" s="4">
        <f t="shared" si="81"/>
        <v>4.498342936735245</v>
      </c>
      <c r="AO54" s="4">
        <f t="shared" si="81"/>
        <v>4.498342936735245</v>
      </c>
      <c r="AP54" s="4">
        <f t="shared" si="81"/>
        <v>4.498342936735245</v>
      </c>
      <c r="AQ54" s="4">
        <f t="shared" si="81"/>
        <v>4.498342936735245</v>
      </c>
      <c r="AR54" s="4">
        <f t="shared" si="81"/>
        <v>4.498342936735245</v>
      </c>
      <c r="AS54" s="4">
        <f t="shared" si="81"/>
        <v>4.498342936735245</v>
      </c>
      <c r="AT54" s="4">
        <f t="shared" si="81"/>
        <v>4.498342936735245</v>
      </c>
      <c r="AU54" s="4">
        <f t="shared" si="81"/>
        <v>4.498342936735245</v>
      </c>
      <c r="AV54" s="4">
        <f t="shared" si="81"/>
        <v>4.498342936735245</v>
      </c>
      <c r="AW54" s="4">
        <f t="shared" si="81"/>
        <v>4.498342936735245</v>
      </c>
      <c r="AX54" s="4">
        <f t="shared" si="81"/>
        <v>4.498342936735245</v>
      </c>
      <c r="AY54" s="4">
        <f t="shared" si="81"/>
        <v>4.498342936735245</v>
      </c>
      <c r="AZ54" s="4">
        <f t="shared" si="81"/>
        <v>4.498342936735245</v>
      </c>
      <c r="BA54" s="4">
        <f t="shared" si="81"/>
        <v>4.498342936735245</v>
      </c>
      <c r="BB54" s="4">
        <f t="shared" si="81"/>
        <v>4.498342936735245</v>
      </c>
      <c r="BC54" s="4">
        <f t="shared" si="81"/>
        <v>4.498342936735245</v>
      </c>
      <c r="BD54" s="4">
        <f t="shared" si="81"/>
        <v>4.498342936735245</v>
      </c>
      <c r="BE54" s="4">
        <f t="shared" si="81"/>
        <v>4.498342936735245</v>
      </c>
      <c r="BF54" s="4">
        <f t="shared" si="81"/>
        <v>4.498342936735245</v>
      </c>
      <c r="BG54" s="4">
        <f t="shared" si="81"/>
        <v>4.498342936735245</v>
      </c>
      <c r="BH54" s="4">
        <f t="shared" si="81"/>
        <v>4.498342936735245</v>
      </c>
      <c r="BI54" s="4">
        <f t="shared" si="81"/>
        <v>4.498342936735245</v>
      </c>
      <c r="BJ54" s="4">
        <f t="shared" si="81"/>
        <v>4.498342936735245</v>
      </c>
      <c r="BK54" s="4">
        <f t="shared" si="81"/>
        <v>4.498342936735245</v>
      </c>
      <c r="BL54" s="4">
        <f t="shared" si="81"/>
        <v>4.498342936735245</v>
      </c>
      <c r="BM54" s="4">
        <f t="shared" si="81"/>
        <v>4.498342936735245</v>
      </c>
      <c r="BN54" s="4">
        <f t="shared" si="81"/>
        <v>4.498342936735245</v>
      </c>
      <c r="BO54" s="4">
        <f t="shared" si="81"/>
        <v>4.498342936735245</v>
      </c>
      <c r="BP54" s="4">
        <f t="shared" si="81"/>
        <v>4.498342936735245</v>
      </c>
      <c r="BQ54" s="4">
        <f t="shared" ref="BQ54:EB54" si="82">SUM($E$53:$FZ$53)/178</f>
        <v>4.498342936735245</v>
      </c>
      <c r="BR54" s="4">
        <f t="shared" si="82"/>
        <v>4.498342936735245</v>
      </c>
      <c r="BS54" s="4">
        <f t="shared" si="82"/>
        <v>4.498342936735245</v>
      </c>
      <c r="BT54" s="4">
        <f t="shared" si="82"/>
        <v>4.498342936735245</v>
      </c>
      <c r="BU54" s="4">
        <f t="shared" si="82"/>
        <v>4.498342936735245</v>
      </c>
      <c r="BV54" s="4">
        <f t="shared" si="82"/>
        <v>4.498342936735245</v>
      </c>
      <c r="BW54" s="4">
        <f t="shared" si="82"/>
        <v>4.498342936735245</v>
      </c>
      <c r="BX54" s="4">
        <f t="shared" si="82"/>
        <v>4.498342936735245</v>
      </c>
      <c r="BY54" s="4">
        <f t="shared" si="82"/>
        <v>4.498342936735245</v>
      </c>
      <c r="BZ54" s="4">
        <f t="shared" si="82"/>
        <v>4.498342936735245</v>
      </c>
      <c r="CA54" s="4">
        <f t="shared" si="82"/>
        <v>4.498342936735245</v>
      </c>
      <c r="CB54" s="4">
        <f t="shared" si="82"/>
        <v>4.498342936735245</v>
      </c>
      <c r="CC54" s="4">
        <v>4.923892410003492</v>
      </c>
      <c r="CD54" s="4">
        <f t="shared" si="82"/>
        <v>4.498342936735245</v>
      </c>
      <c r="CE54" s="4">
        <f t="shared" si="82"/>
        <v>4.498342936735245</v>
      </c>
      <c r="CF54" s="4">
        <f t="shared" si="82"/>
        <v>4.498342936735245</v>
      </c>
      <c r="CG54" s="4">
        <f t="shared" si="82"/>
        <v>4.498342936735245</v>
      </c>
      <c r="CH54" s="4">
        <f t="shared" si="82"/>
        <v>4.498342936735245</v>
      </c>
      <c r="CI54" s="4">
        <f t="shared" si="82"/>
        <v>4.498342936735245</v>
      </c>
      <c r="CJ54" s="4">
        <f t="shared" si="82"/>
        <v>4.498342936735245</v>
      </c>
      <c r="CK54" s="4">
        <f t="shared" si="82"/>
        <v>4.498342936735245</v>
      </c>
      <c r="CL54" s="4">
        <f t="shared" si="82"/>
        <v>4.498342936735245</v>
      </c>
      <c r="CM54" s="4">
        <f t="shared" si="82"/>
        <v>4.498342936735245</v>
      </c>
      <c r="CN54" s="4">
        <f t="shared" si="82"/>
        <v>4.498342936735245</v>
      </c>
      <c r="CO54" s="4">
        <f t="shared" si="82"/>
        <v>4.498342936735245</v>
      </c>
      <c r="CP54" s="4">
        <f t="shared" si="82"/>
        <v>4.498342936735245</v>
      </c>
      <c r="CQ54" s="4">
        <f t="shared" si="82"/>
        <v>4.498342936735245</v>
      </c>
      <c r="CR54" s="4">
        <f t="shared" si="82"/>
        <v>4.498342936735245</v>
      </c>
      <c r="CS54" s="4">
        <f t="shared" si="82"/>
        <v>4.498342936735245</v>
      </c>
      <c r="CT54" s="4">
        <f t="shared" si="82"/>
        <v>4.498342936735245</v>
      </c>
      <c r="CU54" s="4">
        <f t="shared" si="82"/>
        <v>4.498342936735245</v>
      </c>
      <c r="CV54" s="4">
        <f t="shared" si="82"/>
        <v>4.498342936735245</v>
      </c>
      <c r="CW54" s="4">
        <f t="shared" si="82"/>
        <v>4.498342936735245</v>
      </c>
      <c r="CX54" s="4">
        <f t="shared" si="82"/>
        <v>4.498342936735245</v>
      </c>
      <c r="CY54" s="4">
        <f t="shared" si="82"/>
        <v>4.498342936735245</v>
      </c>
      <c r="CZ54" s="4">
        <f t="shared" si="82"/>
        <v>4.498342936735245</v>
      </c>
      <c r="DA54" s="4">
        <f t="shared" si="82"/>
        <v>4.498342936735245</v>
      </c>
      <c r="DB54" s="4">
        <f t="shared" si="82"/>
        <v>4.498342936735245</v>
      </c>
      <c r="DC54" s="4">
        <f t="shared" si="82"/>
        <v>4.498342936735245</v>
      </c>
      <c r="DD54" s="4">
        <f t="shared" si="82"/>
        <v>4.498342936735245</v>
      </c>
      <c r="DE54" s="4">
        <f t="shared" si="82"/>
        <v>4.498342936735245</v>
      </c>
      <c r="DF54" s="4">
        <f t="shared" si="82"/>
        <v>4.498342936735245</v>
      </c>
      <c r="DG54" s="4">
        <f t="shared" si="82"/>
        <v>4.498342936735245</v>
      </c>
      <c r="DH54" s="4">
        <f t="shared" si="82"/>
        <v>4.498342936735245</v>
      </c>
      <c r="DI54" s="4">
        <f t="shared" si="82"/>
        <v>4.498342936735245</v>
      </c>
      <c r="DJ54" s="4">
        <f t="shared" si="82"/>
        <v>4.498342936735245</v>
      </c>
      <c r="DK54" s="4">
        <f t="shared" si="82"/>
        <v>4.498342936735245</v>
      </c>
      <c r="DL54" s="4">
        <f t="shared" si="82"/>
        <v>4.498342936735245</v>
      </c>
      <c r="DM54" s="4">
        <f t="shared" si="82"/>
        <v>4.498342936735245</v>
      </c>
      <c r="DN54" s="4">
        <f t="shared" si="82"/>
        <v>4.498342936735245</v>
      </c>
      <c r="DO54" s="4">
        <f t="shared" si="82"/>
        <v>4.498342936735245</v>
      </c>
      <c r="DP54" s="4">
        <f t="shared" si="82"/>
        <v>4.498342936735245</v>
      </c>
      <c r="DQ54" s="4">
        <f t="shared" si="82"/>
        <v>4.498342936735245</v>
      </c>
      <c r="DR54" s="4">
        <f t="shared" si="82"/>
        <v>4.498342936735245</v>
      </c>
      <c r="DS54" s="4">
        <v>4.923892410003492</v>
      </c>
      <c r="DT54" s="4">
        <f t="shared" si="82"/>
        <v>4.498342936735245</v>
      </c>
      <c r="DU54" s="4">
        <f t="shared" si="82"/>
        <v>4.498342936735245</v>
      </c>
      <c r="DV54" s="4">
        <f t="shared" si="82"/>
        <v>4.498342936735245</v>
      </c>
      <c r="DW54" s="4">
        <f t="shared" si="82"/>
        <v>4.498342936735245</v>
      </c>
      <c r="DX54" s="4">
        <f t="shared" si="82"/>
        <v>4.498342936735245</v>
      </c>
      <c r="DY54" s="4">
        <f t="shared" si="82"/>
        <v>4.498342936735245</v>
      </c>
      <c r="DZ54" s="4">
        <f t="shared" si="82"/>
        <v>4.498342936735245</v>
      </c>
      <c r="EA54" s="4">
        <f t="shared" si="82"/>
        <v>4.498342936735245</v>
      </c>
      <c r="EB54" s="4">
        <f t="shared" si="82"/>
        <v>4.498342936735245</v>
      </c>
      <c r="EC54" s="4">
        <f t="shared" ref="EC54:GB54" si="83">SUM($E$53:$FZ$53)/178</f>
        <v>4.498342936735245</v>
      </c>
      <c r="ED54" s="4">
        <f t="shared" si="83"/>
        <v>4.498342936735245</v>
      </c>
      <c r="EE54" s="4">
        <f t="shared" si="83"/>
        <v>4.498342936735245</v>
      </c>
      <c r="EF54" s="4">
        <f t="shared" si="83"/>
        <v>4.498342936735245</v>
      </c>
      <c r="EG54" s="4">
        <f t="shared" si="83"/>
        <v>4.498342936735245</v>
      </c>
      <c r="EH54" s="4">
        <f t="shared" si="83"/>
        <v>4.498342936735245</v>
      </c>
      <c r="EI54" s="4">
        <f t="shared" si="83"/>
        <v>4.498342936735245</v>
      </c>
      <c r="EJ54" s="4">
        <f t="shared" si="83"/>
        <v>4.498342936735245</v>
      </c>
      <c r="EK54" s="4">
        <f t="shared" si="83"/>
        <v>4.498342936735245</v>
      </c>
      <c r="EL54" s="4">
        <f t="shared" si="83"/>
        <v>4.498342936735245</v>
      </c>
      <c r="EM54" s="4">
        <f t="shared" si="83"/>
        <v>4.498342936735245</v>
      </c>
      <c r="EN54" s="4">
        <f t="shared" si="83"/>
        <v>4.498342936735245</v>
      </c>
      <c r="EO54" s="4">
        <f t="shared" si="83"/>
        <v>4.498342936735245</v>
      </c>
      <c r="EP54" s="4">
        <f t="shared" si="83"/>
        <v>4.498342936735245</v>
      </c>
      <c r="EQ54" s="4">
        <f t="shared" si="83"/>
        <v>4.498342936735245</v>
      </c>
      <c r="ER54" s="4">
        <f t="shared" si="83"/>
        <v>4.498342936735245</v>
      </c>
      <c r="ES54" s="4">
        <f t="shared" si="83"/>
        <v>4.498342936735245</v>
      </c>
      <c r="ET54" s="4">
        <f t="shared" si="83"/>
        <v>4.498342936735245</v>
      </c>
      <c r="EU54" s="4">
        <f t="shared" si="83"/>
        <v>4.498342936735245</v>
      </c>
      <c r="EV54" s="4">
        <f t="shared" si="83"/>
        <v>4.498342936735245</v>
      </c>
      <c r="EW54" s="4">
        <f t="shared" si="83"/>
        <v>4.498342936735245</v>
      </c>
      <c r="EX54" s="4">
        <f t="shared" si="83"/>
        <v>4.498342936735245</v>
      </c>
      <c r="EY54" s="4">
        <f t="shared" si="83"/>
        <v>4.498342936735245</v>
      </c>
      <c r="EZ54" s="4">
        <f t="shared" si="83"/>
        <v>4.498342936735245</v>
      </c>
      <c r="FA54" s="4">
        <f t="shared" si="83"/>
        <v>4.498342936735245</v>
      </c>
      <c r="FB54" s="4">
        <f t="shared" si="83"/>
        <v>4.498342936735245</v>
      </c>
      <c r="FC54" s="4">
        <f t="shared" si="83"/>
        <v>4.498342936735245</v>
      </c>
      <c r="FD54" s="4">
        <f t="shared" si="83"/>
        <v>4.498342936735245</v>
      </c>
      <c r="FE54" s="4">
        <f t="shared" si="83"/>
        <v>4.498342936735245</v>
      </c>
      <c r="FF54" s="4">
        <f t="shared" si="83"/>
        <v>4.498342936735245</v>
      </c>
      <c r="FG54" s="4">
        <f t="shared" si="83"/>
        <v>4.498342936735245</v>
      </c>
      <c r="FH54" s="4">
        <f t="shared" si="83"/>
        <v>4.498342936735245</v>
      </c>
      <c r="FI54" s="4">
        <f t="shared" si="83"/>
        <v>4.498342936735245</v>
      </c>
      <c r="FJ54" s="4">
        <f t="shared" si="83"/>
        <v>4.498342936735245</v>
      </c>
      <c r="FK54" s="4">
        <f t="shared" si="83"/>
        <v>4.498342936735245</v>
      </c>
      <c r="FL54" s="4">
        <v>4.4791625841872778</v>
      </c>
      <c r="FM54" s="4">
        <v>4.923892410003492</v>
      </c>
      <c r="FN54" s="4">
        <f t="shared" si="83"/>
        <v>4.498342936735245</v>
      </c>
      <c r="FO54" s="4">
        <f t="shared" si="83"/>
        <v>4.498342936735245</v>
      </c>
      <c r="FP54" s="4">
        <f t="shared" si="83"/>
        <v>4.498342936735245</v>
      </c>
      <c r="FQ54" s="4">
        <v>4.923892410003492</v>
      </c>
      <c r="FR54" s="4">
        <v>4.923892410003492</v>
      </c>
      <c r="FS54" s="4">
        <f t="shared" si="83"/>
        <v>4.498342936735245</v>
      </c>
      <c r="FT54" s="4">
        <v>4.4791625841872778</v>
      </c>
      <c r="FU54" s="4">
        <f t="shared" si="83"/>
        <v>4.498342936735245</v>
      </c>
      <c r="FV54" s="4">
        <v>4.923892410003492</v>
      </c>
      <c r="FW54" s="4">
        <f t="shared" si="83"/>
        <v>4.498342936735245</v>
      </c>
      <c r="FX54" s="4">
        <f t="shared" si="83"/>
        <v>4.498342936735245</v>
      </c>
      <c r="FY54" s="4">
        <f t="shared" si="83"/>
        <v>4.498342936735245</v>
      </c>
      <c r="FZ54" s="4">
        <f t="shared" si="83"/>
        <v>4.498342936735245</v>
      </c>
      <c r="GA54" s="4">
        <f t="shared" si="83"/>
        <v>4.498342936735245</v>
      </c>
      <c r="GB54" s="4">
        <f t="shared" si="83"/>
        <v>4.498342936735245</v>
      </c>
      <c r="GC54" s="4"/>
      <c r="GD54" s="4"/>
      <c r="GE54" s="4"/>
      <c r="GF54" s="4"/>
      <c r="GG54" s="4"/>
      <c r="GH54" s="4">
        <f>SUM($E$53:$FZ$53)/177</f>
        <v>4.5237573036094547</v>
      </c>
      <c r="GI54" s="133">
        <f>0.3387*GI53</f>
        <v>0.19887321479686632</v>
      </c>
      <c r="GJ54" s="132" t="s">
        <v>918</v>
      </c>
    </row>
    <row r="55" spans="1:256" ht="27" customHeight="1">
      <c r="B55" s="33" t="s">
        <v>586</v>
      </c>
      <c r="E55" s="24">
        <f t="shared" ref="E55:BP55" si="84">+E27/(E18-E17)</f>
        <v>6.4389906375813863</v>
      </c>
      <c r="F55" s="24">
        <f t="shared" si="84"/>
        <v>8.7617902877771279</v>
      </c>
      <c r="G55" s="24">
        <f t="shared" si="84"/>
        <v>15.026019270346117</v>
      </c>
      <c r="H55" s="24">
        <f t="shared" si="84"/>
        <v>7.1689502372771061</v>
      </c>
      <c r="I55" s="24">
        <f t="shared" si="84"/>
        <v>3.1135359864085665</v>
      </c>
      <c r="J55" s="24">
        <f t="shared" si="84"/>
        <v>3.8994829319792874</v>
      </c>
      <c r="K55" s="24">
        <f t="shared" si="84"/>
        <v>15.136102032355966</v>
      </c>
      <c r="L55" s="24">
        <f t="shared" si="84"/>
        <v>4.9506925867248439</v>
      </c>
      <c r="M55" s="24">
        <f t="shared" si="84"/>
        <v>4.0625949659570528</v>
      </c>
      <c r="N55" s="24">
        <f t="shared" si="84"/>
        <v>13.72893144959037</v>
      </c>
      <c r="O55" s="24">
        <f t="shared" si="84"/>
        <v>18.556495988705329</v>
      </c>
      <c r="P55" s="24">
        <f t="shared" si="84"/>
        <v>10.491175188975935</v>
      </c>
      <c r="Q55" s="24">
        <f t="shared" si="84"/>
        <v>12.003547634253927</v>
      </c>
      <c r="R55" s="24">
        <f t="shared" si="84"/>
        <v>2.0133261267254281</v>
      </c>
      <c r="S55" s="24">
        <f t="shared" si="84"/>
        <v>16.511656986355046</v>
      </c>
      <c r="T55" s="24">
        <f t="shared" si="84"/>
        <v>2.1970613101102883</v>
      </c>
      <c r="U55" s="24">
        <f t="shared" si="84"/>
        <v>4.0187242242458243</v>
      </c>
      <c r="V55" s="24">
        <f t="shared" si="84"/>
        <v>2.3257287672440388</v>
      </c>
      <c r="W55" s="24">
        <f t="shared" si="84"/>
        <v>2.073967669654289</v>
      </c>
      <c r="X55" s="24">
        <f t="shared" si="84"/>
        <v>2.4018967674139309</v>
      </c>
      <c r="Y55" s="24">
        <f t="shared" si="84"/>
        <v>1.9346618625277161</v>
      </c>
      <c r="Z55" s="24">
        <f t="shared" si="84"/>
        <v>2.0429780564263322</v>
      </c>
      <c r="AA55" s="24">
        <f t="shared" si="84"/>
        <v>3.0521372038741181</v>
      </c>
      <c r="AB55" s="24">
        <f>+AB27/(AB18-AB17)</f>
        <v>2.3669056177704042</v>
      </c>
      <c r="AC55" s="24">
        <f t="shared" si="84"/>
        <v>5.8836046703301568</v>
      </c>
      <c r="AD55" s="24">
        <f t="shared" si="84"/>
        <v>9.3179467619080647</v>
      </c>
      <c r="AE55" s="24">
        <f t="shared" si="84"/>
        <v>5.375077430587373</v>
      </c>
      <c r="AF55" s="24">
        <f t="shared" si="84"/>
        <v>4.6387181378280662</v>
      </c>
      <c r="AG55" s="24">
        <f t="shared" si="84"/>
        <v>3.0068169755980767</v>
      </c>
      <c r="AH55" s="24">
        <f t="shared" si="84"/>
        <v>3.1507986694933843</v>
      </c>
      <c r="AI55" s="24">
        <f t="shared" si="84"/>
        <v>3.531555391311489</v>
      </c>
      <c r="AJ55" s="24">
        <f t="shared" si="84"/>
        <v>3.592171228678636</v>
      </c>
      <c r="AK55" s="24">
        <f t="shared" si="84"/>
        <v>3.9910231652715589</v>
      </c>
      <c r="AL55" s="24">
        <f t="shared" si="84"/>
        <v>5.7929568650823215</v>
      </c>
      <c r="AM55" s="24">
        <f t="shared" si="84"/>
        <v>6.264074969218842</v>
      </c>
      <c r="AN55" s="24">
        <f t="shared" si="84"/>
        <v>4.9936520052711408</v>
      </c>
      <c r="AO55" s="24">
        <f t="shared" si="84"/>
        <v>3.0687413800977299</v>
      </c>
      <c r="AP55" s="24">
        <f t="shared" si="84"/>
        <v>4.1875115297332908</v>
      </c>
      <c r="AQ55" s="24">
        <f t="shared" si="84"/>
        <v>4.7903781563042056</v>
      </c>
      <c r="AR55" s="24">
        <f t="shared" si="84"/>
        <v>14.98545010208124</v>
      </c>
      <c r="AS55" s="24">
        <f t="shared" si="84"/>
        <v>3.2456290978911886</v>
      </c>
      <c r="AT55" s="24">
        <f t="shared" si="84"/>
        <v>10.635176034759601</v>
      </c>
      <c r="AU55" s="24">
        <f t="shared" si="84"/>
        <v>6.5958764366919089</v>
      </c>
      <c r="AV55" s="24">
        <f t="shared" si="84"/>
        <v>3.7568143613031406</v>
      </c>
      <c r="AW55" s="24">
        <f t="shared" si="84"/>
        <v>2.2394955318535601</v>
      </c>
      <c r="AX55" s="24">
        <f t="shared" si="84"/>
        <v>3.5749158705452988</v>
      </c>
      <c r="AY55" s="24">
        <f t="shared" si="84"/>
        <v>4.5336181678214009</v>
      </c>
      <c r="AZ55" s="24">
        <f t="shared" si="84"/>
        <v>4.3271206206929786</v>
      </c>
      <c r="BA55" s="24">
        <f t="shared" si="84"/>
        <v>3.819693477994861</v>
      </c>
      <c r="BB55" s="24">
        <f t="shared" si="84"/>
        <v>9.9115647846440158</v>
      </c>
      <c r="BC55" s="24">
        <f t="shared" si="84"/>
        <v>8.3438003258135893</v>
      </c>
      <c r="BD55" s="24">
        <f t="shared" si="84"/>
        <v>8.3708546060140741</v>
      </c>
      <c r="BE55" s="24">
        <f t="shared" si="84"/>
        <v>5.3495681465009222</v>
      </c>
      <c r="BF55" s="24">
        <f t="shared" si="84"/>
        <v>5.8040356996306937</v>
      </c>
      <c r="BG55" s="24">
        <f t="shared" si="84"/>
        <v>6.7330302932228623</v>
      </c>
      <c r="BH55" s="24">
        <f t="shared" si="84"/>
        <v>5.9415959193020562</v>
      </c>
      <c r="BI55" s="24">
        <f t="shared" si="84"/>
        <v>2.8440145017421252</v>
      </c>
      <c r="BJ55" s="24">
        <f t="shared" si="84"/>
        <v>5.0509828425026235</v>
      </c>
      <c r="BK55" s="24">
        <f t="shared" si="84"/>
        <v>2.8904168770947156</v>
      </c>
      <c r="BL55" s="24">
        <f t="shared" si="84"/>
        <v>5.4391100915059107</v>
      </c>
      <c r="BM55" s="24">
        <f t="shared" si="84"/>
        <v>6.3825130591434869</v>
      </c>
      <c r="BN55" s="24">
        <f t="shared" si="84"/>
        <v>2.6908945260347128</v>
      </c>
      <c r="BO55" s="24">
        <f t="shared" si="84"/>
        <v>1.7858105712980885</v>
      </c>
      <c r="BP55" s="24">
        <f t="shared" si="84"/>
        <v>4.3929027152232658</v>
      </c>
      <c r="BQ55" s="24">
        <f t="shared" ref="BQ55:EB55" si="85">+BQ27/(BQ18-BQ17)</f>
        <v>3.7453198245782513</v>
      </c>
      <c r="BR55" s="24">
        <f t="shared" si="85"/>
        <v>6.2423850777341254</v>
      </c>
      <c r="BS55" s="24">
        <f t="shared" si="85"/>
        <v>6.068895796370545</v>
      </c>
      <c r="BT55" s="24">
        <f t="shared" si="85"/>
        <v>6.0065304803920823</v>
      </c>
      <c r="BU55" s="24">
        <f t="shared" si="85"/>
        <v>5.056217155494708</v>
      </c>
      <c r="BV55" s="24">
        <f t="shared" si="85"/>
        <v>5.1905141871766736</v>
      </c>
      <c r="BW55" s="24">
        <f t="shared" si="85"/>
        <v>4.4242419311093029</v>
      </c>
      <c r="BX55" s="24">
        <f t="shared" si="85"/>
        <v>5.8353204126592839</v>
      </c>
      <c r="BY55" s="24">
        <f t="shared" si="85"/>
        <v>3.4276647940263105</v>
      </c>
      <c r="BZ55" s="24" t="e">
        <f t="shared" si="85"/>
        <v>#DIV/0!</v>
      </c>
      <c r="CA55" s="24">
        <f t="shared" si="85"/>
        <v>3.8007983366663494</v>
      </c>
      <c r="CB55" s="24">
        <f t="shared" si="85"/>
        <v>4.094578873894835</v>
      </c>
      <c r="CC55" s="24">
        <v>13741.5</v>
      </c>
      <c r="CD55" s="24">
        <f t="shared" si="85"/>
        <v>6.9050085273415149</v>
      </c>
      <c r="CE55" s="24">
        <f t="shared" si="85"/>
        <v>2.1387106119356418</v>
      </c>
      <c r="CF55" s="24">
        <f t="shared" si="85"/>
        <v>1.1650881270579121</v>
      </c>
      <c r="CG55" s="24">
        <f t="shared" si="85"/>
        <v>3.8513709410205434</v>
      </c>
      <c r="CH55" s="24">
        <f t="shared" si="85"/>
        <v>2.5324611556819336</v>
      </c>
      <c r="CI55" s="24">
        <f t="shared" si="85"/>
        <v>2.7811538160162983</v>
      </c>
      <c r="CJ55" s="24">
        <f t="shared" si="85"/>
        <v>1.4007995203651415</v>
      </c>
      <c r="CK55" s="24">
        <f t="shared" si="85"/>
        <v>2.6837480660597994</v>
      </c>
      <c r="CL55" s="24">
        <f t="shared" si="85"/>
        <v>5.4230734091411446</v>
      </c>
      <c r="CM55" s="24">
        <f t="shared" si="85"/>
        <v>4.6604129438491073</v>
      </c>
      <c r="CN55" s="24">
        <f t="shared" si="85"/>
        <v>6.8467967707324728</v>
      </c>
      <c r="CO55" s="24">
        <f t="shared" si="85"/>
        <v>5.128472267223092</v>
      </c>
      <c r="CP55" s="24">
        <f t="shared" si="85"/>
        <v>6.2918026742198858</v>
      </c>
      <c r="CQ55" s="24">
        <f t="shared" si="85"/>
        <v>5.9201772490023838</v>
      </c>
      <c r="CR55" s="24">
        <f t="shared" si="85"/>
        <v>6.0154238735544006</v>
      </c>
      <c r="CS55" s="24">
        <f t="shared" si="85"/>
        <v>6.3772653491565325</v>
      </c>
      <c r="CT55" s="24">
        <f t="shared" si="85"/>
        <v>3.5912944925309045</v>
      </c>
      <c r="CU55" s="24">
        <f t="shared" si="85"/>
        <v>4.9989013942103018</v>
      </c>
      <c r="CV55" s="24">
        <f t="shared" si="85"/>
        <v>3.4803201940570037</v>
      </c>
      <c r="CW55" s="24">
        <f t="shared" si="85"/>
        <v>2.2737568227059652</v>
      </c>
      <c r="CX55" s="24">
        <f t="shared" si="85"/>
        <v>1.4002592666104301</v>
      </c>
      <c r="CY55" s="24">
        <f t="shared" si="85"/>
        <v>1.5517119363848828</v>
      </c>
      <c r="CZ55" s="24">
        <f t="shared" si="85"/>
        <v>1.5667064846416381</v>
      </c>
      <c r="DA55" s="24">
        <f t="shared" si="85"/>
        <v>1.1754858978936094</v>
      </c>
      <c r="DB55" s="24">
        <f t="shared" si="85"/>
        <v>3.1714370603676163</v>
      </c>
      <c r="DC55" s="24">
        <f t="shared" si="85"/>
        <v>3.0779593367442608</v>
      </c>
      <c r="DD55" s="24">
        <f t="shared" si="85"/>
        <v>2.6104257409187808</v>
      </c>
      <c r="DE55" s="24">
        <f t="shared" si="85"/>
        <v>3.4756538353807374</v>
      </c>
      <c r="DF55" s="24">
        <f t="shared" si="85"/>
        <v>3.0590659851301112</v>
      </c>
      <c r="DG55" s="24">
        <f t="shared" si="85"/>
        <v>5.3608388682600285</v>
      </c>
      <c r="DH55" s="24" t="e">
        <f t="shared" si="85"/>
        <v>#DIV/0!</v>
      </c>
      <c r="DI55" s="24" t="e">
        <f t="shared" si="85"/>
        <v>#DIV/0!</v>
      </c>
      <c r="DJ55" s="24">
        <f t="shared" si="85"/>
        <v>3.4527252080028306</v>
      </c>
      <c r="DK55" s="24">
        <f t="shared" si="85"/>
        <v>3.4251058289102145</v>
      </c>
      <c r="DL55" s="24">
        <f t="shared" si="85"/>
        <v>2.5629934913635402</v>
      </c>
      <c r="DM55" s="24">
        <f t="shared" si="85"/>
        <v>3.536761852056816</v>
      </c>
      <c r="DN55" s="24">
        <f t="shared" si="85"/>
        <v>204.73767448055406</v>
      </c>
      <c r="DO55" s="24">
        <f t="shared" si="85"/>
        <v>6.3328068683049779</v>
      </c>
      <c r="DP55" s="24">
        <f t="shared" si="85"/>
        <v>4.5192666047919845</v>
      </c>
      <c r="DQ55" s="24">
        <f t="shared" si="85"/>
        <v>6.3759667098465815</v>
      </c>
      <c r="DR55" s="24">
        <f t="shared" si="85"/>
        <v>5.4762847906248417</v>
      </c>
      <c r="DS55" s="24">
        <v>3.6253976738219449</v>
      </c>
      <c r="DT55" s="24">
        <f t="shared" si="85"/>
        <v>5.0773773227995997</v>
      </c>
      <c r="DU55" s="24">
        <f t="shared" si="85"/>
        <v>4.7815508477251916</v>
      </c>
      <c r="DV55" s="24">
        <f t="shared" si="85"/>
        <v>10.167748256393224</v>
      </c>
      <c r="DW55" s="24">
        <f t="shared" si="85"/>
        <v>3.1767970011120279</v>
      </c>
      <c r="DX55" s="24">
        <f t="shared" si="85"/>
        <v>3.4208271719038819</v>
      </c>
      <c r="DY55" s="24">
        <f t="shared" si="85"/>
        <v>2.4444910702296228</v>
      </c>
      <c r="DZ55" s="24">
        <f t="shared" si="85"/>
        <v>3.4192202374585516</v>
      </c>
      <c r="EA55" s="24">
        <f t="shared" si="85"/>
        <v>5.6499766562916856</v>
      </c>
      <c r="EB55" s="24">
        <f t="shared" si="85"/>
        <v>4.6522647006033493</v>
      </c>
      <c r="EC55" s="24">
        <f t="shared" ref="EC55:ES55" si="86">+EC27/(EC18-EC17)</f>
        <v>3.5349485918641039</v>
      </c>
      <c r="ED55" s="24">
        <f t="shared" si="86"/>
        <v>2.9984050664620878</v>
      </c>
      <c r="EE55" s="24">
        <f t="shared" si="86"/>
        <v>3.0955690824233888</v>
      </c>
      <c r="EF55" s="24">
        <f t="shared" si="86"/>
        <v>6.4549565201040382</v>
      </c>
      <c r="EG55" s="24">
        <f t="shared" si="86"/>
        <v>3.022763679415247</v>
      </c>
      <c r="EH55" s="24">
        <f t="shared" si="86"/>
        <v>4.2704918559302589</v>
      </c>
      <c r="EI55" s="24">
        <f t="shared" si="86"/>
        <v>1.7340941772151899</v>
      </c>
      <c r="EJ55" s="24">
        <f t="shared" si="86"/>
        <v>2.3256717420510524</v>
      </c>
      <c r="EK55" s="24">
        <f t="shared" si="86"/>
        <v>7.4018291923847013</v>
      </c>
      <c r="EL55" s="24">
        <f t="shared" si="86"/>
        <v>27.161686944967979</v>
      </c>
      <c r="EM55" s="24">
        <f t="shared" si="86"/>
        <v>3.1365096766032803</v>
      </c>
      <c r="EN55" s="24">
        <f t="shared" si="86"/>
        <v>4.2586344983089068</v>
      </c>
      <c r="EO55" s="24">
        <f t="shared" si="86"/>
        <v>3.593744659335103</v>
      </c>
      <c r="EP55" s="24">
        <f t="shared" si="86"/>
        <v>6.3015913437021931</v>
      </c>
      <c r="EQ55" s="24">
        <f t="shared" si="86"/>
        <v>4.5674157755805105</v>
      </c>
      <c r="ER55" s="24">
        <f t="shared" si="86"/>
        <v>6.2405566120538323</v>
      </c>
      <c r="ES55" s="24">
        <f t="shared" si="86"/>
        <v>7.3577720999014131</v>
      </c>
      <c r="ET55" s="24">
        <f>+ET27/(ET18-ET17)</f>
        <v>3.8421423186220496</v>
      </c>
      <c r="EU55" s="24">
        <f>+EU27/(EU18-EU17)</f>
        <v>2.7638604790419161</v>
      </c>
      <c r="EV55" s="24">
        <f>+EV27/(EV18-EV17)</f>
        <v>4.564894300793112</v>
      </c>
      <c r="EW55" s="24">
        <f>+EW27/(EW18-EW17)</f>
        <v>4.3243480881846361</v>
      </c>
      <c r="EX55" s="24">
        <v>0</v>
      </c>
      <c r="EY55" s="24">
        <f t="shared" ref="EY55:FZ55" si="87">+EY27/(EY18-EY17)</f>
        <v>5.0501679236634862</v>
      </c>
      <c r="EZ55" s="24">
        <f t="shared" si="87"/>
        <v>3.4515706806282722</v>
      </c>
      <c r="FA55" s="24">
        <f t="shared" si="87"/>
        <v>1.4515292397660819</v>
      </c>
      <c r="FB55" s="24">
        <f t="shared" si="87"/>
        <v>2.4690283642567712</v>
      </c>
      <c r="FC55" s="24">
        <f t="shared" si="87"/>
        <v>7.3997627872498146</v>
      </c>
      <c r="FD55" s="24">
        <f>+FD27/(FD18-FD17)</f>
        <v>7.18677504257625</v>
      </c>
      <c r="FE55" s="24">
        <f t="shared" si="87"/>
        <v>16.675841777521651</v>
      </c>
      <c r="FF55" s="24">
        <f t="shared" si="87"/>
        <v>4.0423900024746349</v>
      </c>
      <c r="FG55" s="24">
        <f t="shared" si="87"/>
        <v>2.2848424598511556</v>
      </c>
      <c r="FH55" s="24">
        <f t="shared" si="87"/>
        <v>6.3920848878549794</v>
      </c>
      <c r="FI55" s="24">
        <f t="shared" si="87"/>
        <v>1.4374223183949282</v>
      </c>
      <c r="FJ55" s="24">
        <f t="shared" si="87"/>
        <v>1.6327985549840802</v>
      </c>
      <c r="FK55" s="24">
        <f t="shared" si="87"/>
        <v>4.3692793002915451</v>
      </c>
      <c r="FL55" s="24">
        <v>3.859818565869928</v>
      </c>
      <c r="FM55" s="24">
        <v>3.1230897623091045</v>
      </c>
      <c r="FN55" s="24">
        <f t="shared" si="87"/>
        <v>4.4751546569240777</v>
      </c>
      <c r="FO55" s="24">
        <f t="shared" si="87"/>
        <v>6.2377909978847832</v>
      </c>
      <c r="FP55" s="24">
        <f t="shared" si="87"/>
        <v>10.710876554563841</v>
      </c>
      <c r="FQ55" s="24">
        <v>9.9092835092108711</v>
      </c>
      <c r="FR55" s="24">
        <v>5.8432256426283304</v>
      </c>
      <c r="FS55" s="24">
        <f t="shared" si="87"/>
        <v>2.5857866122042563</v>
      </c>
      <c r="FT55" s="24">
        <v>2.3430309373946274</v>
      </c>
      <c r="FU55" s="24">
        <f t="shared" si="87"/>
        <v>2.6383145193658439</v>
      </c>
      <c r="FV55" s="24">
        <v>3.3008457093618531</v>
      </c>
      <c r="FW55" s="24">
        <f t="shared" si="87"/>
        <v>2.4674012242011756</v>
      </c>
      <c r="FX55" s="24">
        <f t="shared" si="87"/>
        <v>2.8108930360316693</v>
      </c>
      <c r="FY55" s="24">
        <f t="shared" si="87"/>
        <v>2.6791206263546692</v>
      </c>
      <c r="FZ55" s="24">
        <f t="shared" si="87"/>
        <v>2.694279153566256</v>
      </c>
      <c r="GA55" s="24">
        <f>+GA27/(GA18-GA17)</f>
        <v>4.8938267059216782</v>
      </c>
      <c r="GB55" s="24" t="e">
        <f>+GB27/(GB18-GB17)</f>
        <v>#DIV/0!</v>
      </c>
      <c r="GC55" s="24"/>
      <c r="GD55" s="24"/>
      <c r="GE55" s="24"/>
      <c r="GF55" s="24"/>
      <c r="GG55" s="24"/>
      <c r="GH55" s="24">
        <f>+GH27/(GH18-GH17)</f>
        <v>7.666595029332103</v>
      </c>
      <c r="GI55" s="3"/>
    </row>
    <row r="56" spans="1:256" ht="12.75" customHeight="1">
      <c r="A56"/>
      <c r="B56" t="s">
        <v>585</v>
      </c>
      <c r="C56"/>
      <c r="D56"/>
      <c r="E56" s="4" t="e">
        <f t="shared" ref="E56:BP56" si="88">SUM($E$55:$FZ$55)/177</f>
        <v>#DIV/0!</v>
      </c>
      <c r="F56" s="4" t="e">
        <f t="shared" si="88"/>
        <v>#DIV/0!</v>
      </c>
      <c r="G56" s="4" t="e">
        <f t="shared" si="88"/>
        <v>#DIV/0!</v>
      </c>
      <c r="H56" s="4" t="e">
        <f t="shared" si="88"/>
        <v>#DIV/0!</v>
      </c>
      <c r="I56" s="4" t="e">
        <f t="shared" si="88"/>
        <v>#DIV/0!</v>
      </c>
      <c r="J56" s="4" t="e">
        <f t="shared" si="88"/>
        <v>#DIV/0!</v>
      </c>
      <c r="K56" s="4" t="e">
        <f t="shared" si="88"/>
        <v>#DIV/0!</v>
      </c>
      <c r="L56" s="4" t="e">
        <f t="shared" si="88"/>
        <v>#DIV/0!</v>
      </c>
      <c r="M56" s="4" t="e">
        <f t="shared" si="88"/>
        <v>#DIV/0!</v>
      </c>
      <c r="N56" s="4" t="e">
        <f t="shared" si="88"/>
        <v>#DIV/0!</v>
      </c>
      <c r="O56" s="4" t="e">
        <f t="shared" si="88"/>
        <v>#DIV/0!</v>
      </c>
      <c r="P56" s="4" t="e">
        <f t="shared" si="88"/>
        <v>#DIV/0!</v>
      </c>
      <c r="Q56" s="4" t="e">
        <f t="shared" si="88"/>
        <v>#DIV/0!</v>
      </c>
      <c r="R56" s="4" t="e">
        <f t="shared" si="88"/>
        <v>#DIV/0!</v>
      </c>
      <c r="S56" s="4" t="e">
        <f t="shared" si="88"/>
        <v>#DIV/0!</v>
      </c>
      <c r="T56" s="4" t="e">
        <f t="shared" si="88"/>
        <v>#DIV/0!</v>
      </c>
      <c r="U56" s="4" t="e">
        <f t="shared" si="88"/>
        <v>#DIV/0!</v>
      </c>
      <c r="V56" s="4" t="e">
        <f t="shared" si="88"/>
        <v>#DIV/0!</v>
      </c>
      <c r="W56" s="4" t="e">
        <f t="shared" si="88"/>
        <v>#DIV/0!</v>
      </c>
      <c r="X56" s="4" t="e">
        <f t="shared" si="88"/>
        <v>#DIV/0!</v>
      </c>
      <c r="Y56" s="4" t="e">
        <f t="shared" si="88"/>
        <v>#DIV/0!</v>
      </c>
      <c r="Z56" s="4" t="e">
        <f t="shared" si="88"/>
        <v>#DIV/0!</v>
      </c>
      <c r="AA56" s="4" t="e">
        <f t="shared" si="88"/>
        <v>#DIV/0!</v>
      </c>
      <c r="AB56" s="4" t="e">
        <f t="shared" si="88"/>
        <v>#DIV/0!</v>
      </c>
      <c r="AC56" s="4" t="e">
        <f t="shared" si="88"/>
        <v>#DIV/0!</v>
      </c>
      <c r="AD56" s="4" t="e">
        <f t="shared" si="88"/>
        <v>#DIV/0!</v>
      </c>
      <c r="AE56" s="4" t="e">
        <f t="shared" si="88"/>
        <v>#DIV/0!</v>
      </c>
      <c r="AF56" s="4" t="e">
        <f t="shared" si="88"/>
        <v>#DIV/0!</v>
      </c>
      <c r="AG56" s="4" t="e">
        <f t="shared" si="88"/>
        <v>#DIV/0!</v>
      </c>
      <c r="AH56" s="4" t="e">
        <f t="shared" si="88"/>
        <v>#DIV/0!</v>
      </c>
      <c r="AI56" s="4" t="e">
        <f t="shared" si="88"/>
        <v>#DIV/0!</v>
      </c>
      <c r="AJ56" s="4" t="e">
        <f t="shared" si="88"/>
        <v>#DIV/0!</v>
      </c>
      <c r="AK56" s="4" t="e">
        <f t="shared" si="88"/>
        <v>#DIV/0!</v>
      </c>
      <c r="AL56" s="4" t="e">
        <f t="shared" si="88"/>
        <v>#DIV/0!</v>
      </c>
      <c r="AM56" s="4" t="e">
        <f t="shared" si="88"/>
        <v>#DIV/0!</v>
      </c>
      <c r="AN56" s="4" t="e">
        <f t="shared" si="88"/>
        <v>#DIV/0!</v>
      </c>
      <c r="AO56" s="4" t="e">
        <f t="shared" si="88"/>
        <v>#DIV/0!</v>
      </c>
      <c r="AP56" s="4" t="e">
        <f t="shared" si="88"/>
        <v>#DIV/0!</v>
      </c>
      <c r="AQ56" s="4" t="e">
        <f t="shared" si="88"/>
        <v>#DIV/0!</v>
      </c>
      <c r="AR56" s="4" t="e">
        <f t="shared" si="88"/>
        <v>#DIV/0!</v>
      </c>
      <c r="AS56" s="4" t="e">
        <f t="shared" si="88"/>
        <v>#DIV/0!</v>
      </c>
      <c r="AT56" s="4" t="e">
        <f t="shared" si="88"/>
        <v>#DIV/0!</v>
      </c>
      <c r="AU56" s="4" t="e">
        <f t="shared" si="88"/>
        <v>#DIV/0!</v>
      </c>
      <c r="AV56" s="4" t="e">
        <f t="shared" si="88"/>
        <v>#DIV/0!</v>
      </c>
      <c r="AW56" s="4" t="e">
        <f t="shared" si="88"/>
        <v>#DIV/0!</v>
      </c>
      <c r="AX56" s="4" t="e">
        <f t="shared" si="88"/>
        <v>#DIV/0!</v>
      </c>
      <c r="AY56" s="4" t="e">
        <f t="shared" si="88"/>
        <v>#DIV/0!</v>
      </c>
      <c r="AZ56" s="4" t="e">
        <f t="shared" si="88"/>
        <v>#DIV/0!</v>
      </c>
      <c r="BA56" s="4" t="e">
        <f t="shared" si="88"/>
        <v>#DIV/0!</v>
      </c>
      <c r="BB56" s="4" t="e">
        <f t="shared" si="88"/>
        <v>#DIV/0!</v>
      </c>
      <c r="BC56" s="4" t="e">
        <f t="shared" si="88"/>
        <v>#DIV/0!</v>
      </c>
      <c r="BD56" s="4" t="e">
        <f t="shared" si="88"/>
        <v>#DIV/0!</v>
      </c>
      <c r="BE56" s="4" t="e">
        <f t="shared" si="88"/>
        <v>#DIV/0!</v>
      </c>
      <c r="BF56" s="4" t="e">
        <f t="shared" si="88"/>
        <v>#DIV/0!</v>
      </c>
      <c r="BG56" s="4" t="e">
        <f t="shared" si="88"/>
        <v>#DIV/0!</v>
      </c>
      <c r="BH56" s="4" t="e">
        <f t="shared" si="88"/>
        <v>#DIV/0!</v>
      </c>
      <c r="BI56" s="4" t="e">
        <f t="shared" si="88"/>
        <v>#DIV/0!</v>
      </c>
      <c r="BJ56" s="4" t="e">
        <f t="shared" si="88"/>
        <v>#DIV/0!</v>
      </c>
      <c r="BK56" s="4" t="e">
        <f t="shared" si="88"/>
        <v>#DIV/0!</v>
      </c>
      <c r="BL56" s="4" t="e">
        <f t="shared" si="88"/>
        <v>#DIV/0!</v>
      </c>
      <c r="BM56" s="4" t="e">
        <f t="shared" si="88"/>
        <v>#DIV/0!</v>
      </c>
      <c r="BN56" s="4" t="e">
        <f t="shared" si="88"/>
        <v>#DIV/0!</v>
      </c>
      <c r="BO56" s="4" t="e">
        <f t="shared" si="88"/>
        <v>#DIV/0!</v>
      </c>
      <c r="BP56" s="4" t="e">
        <f t="shared" si="88"/>
        <v>#DIV/0!</v>
      </c>
      <c r="BQ56" s="4" t="e">
        <f t="shared" ref="BQ56:EB56" si="89">SUM($E$55:$FZ$55)/177</f>
        <v>#DIV/0!</v>
      </c>
      <c r="BR56" s="4" t="e">
        <f t="shared" si="89"/>
        <v>#DIV/0!</v>
      </c>
      <c r="BS56" s="4" t="e">
        <f t="shared" si="89"/>
        <v>#DIV/0!</v>
      </c>
      <c r="BT56" s="4" t="e">
        <f t="shared" si="89"/>
        <v>#DIV/0!</v>
      </c>
      <c r="BU56" s="4" t="e">
        <f t="shared" si="89"/>
        <v>#DIV/0!</v>
      </c>
      <c r="BV56" s="4" t="e">
        <f t="shared" si="89"/>
        <v>#DIV/0!</v>
      </c>
      <c r="BW56" s="4" t="e">
        <f t="shared" si="89"/>
        <v>#DIV/0!</v>
      </c>
      <c r="BX56" s="4" t="e">
        <f t="shared" si="89"/>
        <v>#DIV/0!</v>
      </c>
      <c r="BY56" s="4" t="e">
        <f t="shared" si="89"/>
        <v>#DIV/0!</v>
      </c>
      <c r="BZ56" s="4" t="e">
        <f t="shared" si="89"/>
        <v>#DIV/0!</v>
      </c>
      <c r="CA56" s="4" t="e">
        <f t="shared" si="89"/>
        <v>#DIV/0!</v>
      </c>
      <c r="CB56" s="4" t="e">
        <f t="shared" si="89"/>
        <v>#DIV/0!</v>
      </c>
      <c r="CC56" s="4" t="e">
        <v>#DIV/0!</v>
      </c>
      <c r="CD56" s="4" t="e">
        <f t="shared" si="89"/>
        <v>#DIV/0!</v>
      </c>
      <c r="CE56" s="4" t="e">
        <f t="shared" si="89"/>
        <v>#DIV/0!</v>
      </c>
      <c r="CF56" s="4" t="e">
        <f t="shared" si="89"/>
        <v>#DIV/0!</v>
      </c>
      <c r="CG56" s="4" t="e">
        <f t="shared" si="89"/>
        <v>#DIV/0!</v>
      </c>
      <c r="CH56" s="4" t="e">
        <f t="shared" si="89"/>
        <v>#DIV/0!</v>
      </c>
      <c r="CI56" s="4" t="e">
        <f t="shared" si="89"/>
        <v>#DIV/0!</v>
      </c>
      <c r="CJ56" s="4" t="e">
        <f t="shared" si="89"/>
        <v>#DIV/0!</v>
      </c>
      <c r="CK56" s="4" t="e">
        <f t="shared" si="89"/>
        <v>#DIV/0!</v>
      </c>
      <c r="CL56" s="4" t="e">
        <f t="shared" si="89"/>
        <v>#DIV/0!</v>
      </c>
      <c r="CM56" s="4" t="e">
        <f t="shared" si="89"/>
        <v>#DIV/0!</v>
      </c>
      <c r="CN56" s="4" t="e">
        <f t="shared" si="89"/>
        <v>#DIV/0!</v>
      </c>
      <c r="CO56" s="4" t="e">
        <f t="shared" si="89"/>
        <v>#DIV/0!</v>
      </c>
      <c r="CP56" s="4" t="e">
        <f t="shared" si="89"/>
        <v>#DIV/0!</v>
      </c>
      <c r="CQ56" s="4" t="e">
        <f t="shared" si="89"/>
        <v>#DIV/0!</v>
      </c>
      <c r="CR56" s="4" t="e">
        <v>#DIV/0!</v>
      </c>
      <c r="CS56" s="4" t="e">
        <f t="shared" si="89"/>
        <v>#DIV/0!</v>
      </c>
      <c r="CT56" s="4" t="e">
        <f t="shared" si="89"/>
        <v>#DIV/0!</v>
      </c>
      <c r="CU56" s="4" t="e">
        <f t="shared" si="89"/>
        <v>#DIV/0!</v>
      </c>
      <c r="CV56" s="4" t="e">
        <f t="shared" si="89"/>
        <v>#DIV/0!</v>
      </c>
      <c r="CW56" s="4" t="e">
        <f t="shared" si="89"/>
        <v>#DIV/0!</v>
      </c>
      <c r="CX56" s="4" t="e">
        <f t="shared" si="89"/>
        <v>#DIV/0!</v>
      </c>
      <c r="CY56" s="4" t="e">
        <f t="shared" si="89"/>
        <v>#DIV/0!</v>
      </c>
      <c r="CZ56" s="4" t="e">
        <f t="shared" si="89"/>
        <v>#DIV/0!</v>
      </c>
      <c r="DA56" s="4" t="e">
        <f t="shared" si="89"/>
        <v>#DIV/0!</v>
      </c>
      <c r="DB56" s="4" t="e">
        <f t="shared" si="89"/>
        <v>#DIV/0!</v>
      </c>
      <c r="DC56" s="4" t="e">
        <f t="shared" si="89"/>
        <v>#DIV/0!</v>
      </c>
      <c r="DD56" s="4" t="e">
        <f t="shared" si="89"/>
        <v>#DIV/0!</v>
      </c>
      <c r="DE56" s="4" t="e">
        <f t="shared" si="89"/>
        <v>#DIV/0!</v>
      </c>
      <c r="DF56" s="4" t="e">
        <f t="shared" si="89"/>
        <v>#DIV/0!</v>
      </c>
      <c r="DG56" s="4" t="e">
        <f t="shared" si="89"/>
        <v>#DIV/0!</v>
      </c>
      <c r="DH56" s="4" t="e">
        <f t="shared" si="89"/>
        <v>#DIV/0!</v>
      </c>
      <c r="DI56" s="4" t="e">
        <f t="shared" si="89"/>
        <v>#DIV/0!</v>
      </c>
      <c r="DJ56" s="4" t="e">
        <f t="shared" si="89"/>
        <v>#DIV/0!</v>
      </c>
      <c r="DK56" s="4" t="e">
        <f t="shared" si="89"/>
        <v>#DIV/0!</v>
      </c>
      <c r="DL56" s="4" t="e">
        <f t="shared" si="89"/>
        <v>#DIV/0!</v>
      </c>
      <c r="DM56" s="4" t="e">
        <f t="shared" si="89"/>
        <v>#DIV/0!</v>
      </c>
      <c r="DN56" s="4" t="e">
        <f t="shared" si="89"/>
        <v>#DIV/0!</v>
      </c>
      <c r="DO56" s="4" t="e">
        <f t="shared" si="89"/>
        <v>#DIV/0!</v>
      </c>
      <c r="DP56" s="4" t="e">
        <f t="shared" si="89"/>
        <v>#DIV/0!</v>
      </c>
      <c r="DQ56" s="4" t="e">
        <f t="shared" si="89"/>
        <v>#DIV/0!</v>
      </c>
      <c r="DR56" s="4" t="e">
        <f t="shared" si="89"/>
        <v>#DIV/0!</v>
      </c>
      <c r="DS56" s="4" t="e">
        <v>#DIV/0!</v>
      </c>
      <c r="DT56" s="4" t="e">
        <f t="shared" si="89"/>
        <v>#DIV/0!</v>
      </c>
      <c r="DU56" s="4" t="e">
        <f t="shared" si="89"/>
        <v>#DIV/0!</v>
      </c>
      <c r="DV56" s="4" t="e">
        <f t="shared" si="89"/>
        <v>#DIV/0!</v>
      </c>
      <c r="DW56" s="4" t="e">
        <f t="shared" si="89"/>
        <v>#DIV/0!</v>
      </c>
      <c r="DX56" s="4" t="e">
        <f t="shared" si="89"/>
        <v>#DIV/0!</v>
      </c>
      <c r="DY56" s="4" t="e">
        <f t="shared" si="89"/>
        <v>#DIV/0!</v>
      </c>
      <c r="DZ56" s="4" t="e">
        <f t="shared" si="89"/>
        <v>#DIV/0!</v>
      </c>
      <c r="EA56" s="4" t="e">
        <f t="shared" si="89"/>
        <v>#DIV/0!</v>
      </c>
      <c r="EB56" s="4" t="e">
        <f t="shared" si="89"/>
        <v>#DIV/0!</v>
      </c>
      <c r="EC56" s="4" t="e">
        <f t="shared" ref="EC56:GB56" si="90">SUM($E$55:$FZ$55)/177</f>
        <v>#DIV/0!</v>
      </c>
      <c r="ED56" s="4" t="e">
        <f t="shared" si="90"/>
        <v>#DIV/0!</v>
      </c>
      <c r="EE56" s="4" t="e">
        <f t="shared" si="90"/>
        <v>#DIV/0!</v>
      </c>
      <c r="EF56" s="4" t="e">
        <f t="shared" si="90"/>
        <v>#DIV/0!</v>
      </c>
      <c r="EG56" s="4" t="e">
        <f t="shared" si="90"/>
        <v>#DIV/0!</v>
      </c>
      <c r="EH56" s="4" t="e">
        <f t="shared" si="90"/>
        <v>#DIV/0!</v>
      </c>
      <c r="EI56" s="4" t="e">
        <f t="shared" si="90"/>
        <v>#DIV/0!</v>
      </c>
      <c r="EJ56" s="4" t="e">
        <f t="shared" si="90"/>
        <v>#DIV/0!</v>
      </c>
      <c r="EK56" s="4" t="e">
        <f t="shared" si="90"/>
        <v>#DIV/0!</v>
      </c>
      <c r="EL56" s="4" t="e">
        <f t="shared" si="90"/>
        <v>#DIV/0!</v>
      </c>
      <c r="EM56" s="4" t="e">
        <f t="shared" si="90"/>
        <v>#DIV/0!</v>
      </c>
      <c r="EN56" s="4" t="e">
        <f t="shared" si="90"/>
        <v>#DIV/0!</v>
      </c>
      <c r="EO56" s="4" t="e">
        <f t="shared" si="90"/>
        <v>#DIV/0!</v>
      </c>
      <c r="EP56" s="4" t="e">
        <f t="shared" si="90"/>
        <v>#DIV/0!</v>
      </c>
      <c r="EQ56" s="4" t="e">
        <f t="shared" si="90"/>
        <v>#DIV/0!</v>
      </c>
      <c r="ER56" s="4" t="e">
        <f t="shared" si="90"/>
        <v>#DIV/0!</v>
      </c>
      <c r="ES56" s="4" t="e">
        <f t="shared" si="90"/>
        <v>#DIV/0!</v>
      </c>
      <c r="ET56" s="4" t="e">
        <f t="shared" si="90"/>
        <v>#DIV/0!</v>
      </c>
      <c r="EU56" s="4" t="e">
        <f t="shared" si="90"/>
        <v>#DIV/0!</v>
      </c>
      <c r="EV56" s="4" t="e">
        <f t="shared" si="90"/>
        <v>#DIV/0!</v>
      </c>
      <c r="EW56" s="4" t="e">
        <f t="shared" si="90"/>
        <v>#DIV/0!</v>
      </c>
      <c r="EX56" s="4" t="e">
        <f t="shared" si="90"/>
        <v>#DIV/0!</v>
      </c>
      <c r="EY56" s="4" t="e">
        <f t="shared" si="90"/>
        <v>#DIV/0!</v>
      </c>
      <c r="EZ56" s="4" t="e">
        <f t="shared" si="90"/>
        <v>#DIV/0!</v>
      </c>
      <c r="FA56" s="4" t="e">
        <f t="shared" si="90"/>
        <v>#DIV/0!</v>
      </c>
      <c r="FB56" s="4" t="e">
        <f t="shared" si="90"/>
        <v>#DIV/0!</v>
      </c>
      <c r="FC56" s="4" t="e">
        <f t="shared" si="90"/>
        <v>#DIV/0!</v>
      </c>
      <c r="FD56" s="4" t="e">
        <f t="shared" si="90"/>
        <v>#DIV/0!</v>
      </c>
      <c r="FE56" s="4" t="e">
        <f t="shared" si="90"/>
        <v>#DIV/0!</v>
      </c>
      <c r="FF56" s="4" t="e">
        <f t="shared" si="90"/>
        <v>#DIV/0!</v>
      </c>
      <c r="FG56" s="4" t="e">
        <f t="shared" si="90"/>
        <v>#DIV/0!</v>
      </c>
      <c r="FH56" s="4" t="e">
        <f t="shared" si="90"/>
        <v>#DIV/0!</v>
      </c>
      <c r="FI56" s="4" t="e">
        <f t="shared" si="90"/>
        <v>#DIV/0!</v>
      </c>
      <c r="FJ56" s="4" t="e">
        <f t="shared" si="90"/>
        <v>#DIV/0!</v>
      </c>
      <c r="FK56" s="4" t="e">
        <f t="shared" si="90"/>
        <v>#DIV/0!</v>
      </c>
      <c r="FL56" s="4" t="e">
        <v>#DIV/0!</v>
      </c>
      <c r="FM56" s="4" t="e">
        <v>#DIV/0!</v>
      </c>
      <c r="FN56" s="4" t="e">
        <f t="shared" si="90"/>
        <v>#DIV/0!</v>
      </c>
      <c r="FO56" s="4" t="e">
        <f t="shared" si="90"/>
        <v>#DIV/0!</v>
      </c>
      <c r="FP56" s="4" t="e">
        <f t="shared" si="90"/>
        <v>#DIV/0!</v>
      </c>
      <c r="FQ56" s="4" t="e">
        <v>#DIV/0!</v>
      </c>
      <c r="FR56" s="4" t="e">
        <v>#DIV/0!</v>
      </c>
      <c r="FS56" s="4" t="e">
        <f t="shared" si="90"/>
        <v>#DIV/0!</v>
      </c>
      <c r="FT56" s="4" t="e">
        <v>#DIV/0!</v>
      </c>
      <c r="FU56" s="4" t="e">
        <f t="shared" si="90"/>
        <v>#DIV/0!</v>
      </c>
      <c r="FV56" s="4" t="e">
        <v>#DIV/0!</v>
      </c>
      <c r="FW56" s="4" t="e">
        <f t="shared" si="90"/>
        <v>#DIV/0!</v>
      </c>
      <c r="FX56" s="4" t="e">
        <f t="shared" si="90"/>
        <v>#DIV/0!</v>
      </c>
      <c r="FY56" s="4" t="e">
        <f t="shared" si="90"/>
        <v>#DIV/0!</v>
      </c>
      <c r="FZ56" s="4" t="e">
        <f t="shared" si="90"/>
        <v>#DIV/0!</v>
      </c>
      <c r="GA56" s="4" t="e">
        <f t="shared" si="90"/>
        <v>#DIV/0!</v>
      </c>
      <c r="GB56" s="4" t="e">
        <f t="shared" si="90"/>
        <v>#DIV/0!</v>
      </c>
      <c r="GC56" s="4"/>
      <c r="GD56" s="4"/>
      <c r="GE56" s="4"/>
      <c r="GF56" s="4"/>
      <c r="GG56" s="4"/>
      <c r="GH56" s="4" t="e">
        <f>SUM($E$55:$FZ$55)/177</f>
        <v>#DIV/0!</v>
      </c>
      <c r="GI56" s="30"/>
    </row>
    <row r="57" spans="1:256" ht="27" customHeight="1">
      <c r="A57" s="6"/>
      <c r="B57" s="85" t="s">
        <v>587</v>
      </c>
      <c r="C57" s="6"/>
      <c r="D57" s="6"/>
      <c r="E57" s="6">
        <f t="shared" ref="E57:BP57" si="91">ROUND(E51/E25,4)</f>
        <v>0.21360000000000001</v>
      </c>
      <c r="F57" s="6">
        <f t="shared" si="91"/>
        <v>0.2142</v>
      </c>
      <c r="G57" s="6">
        <f t="shared" si="91"/>
        <v>0.2107</v>
      </c>
      <c r="H57" s="6">
        <f t="shared" si="91"/>
        <v>0.21820000000000001</v>
      </c>
      <c r="I57" s="6">
        <f t="shared" si="91"/>
        <v>0.25690000000000002</v>
      </c>
      <c r="J57" s="6">
        <f t="shared" si="91"/>
        <v>0.23699999999999999</v>
      </c>
      <c r="K57" s="6">
        <f t="shared" si="91"/>
        <v>0.2107</v>
      </c>
      <c r="L57" s="6">
        <f t="shared" si="91"/>
        <v>0.22670000000000001</v>
      </c>
      <c r="M57" s="6">
        <f t="shared" si="91"/>
        <v>0.25330000000000003</v>
      </c>
      <c r="N57" s="6">
        <f t="shared" si="91"/>
        <v>0.2137</v>
      </c>
      <c r="O57" s="6">
        <f t="shared" si="91"/>
        <v>0.21060000000000001</v>
      </c>
      <c r="P57" s="6">
        <f t="shared" si="91"/>
        <v>0.21029999999999999</v>
      </c>
      <c r="Q57" s="6">
        <f t="shared" si="91"/>
        <v>0.2112</v>
      </c>
      <c r="R57" s="6">
        <f t="shared" si="91"/>
        <v>0.29799999999999999</v>
      </c>
      <c r="S57" s="6">
        <f t="shared" si="91"/>
        <v>0.21740000000000001</v>
      </c>
      <c r="T57" s="6">
        <f t="shared" si="91"/>
        <v>0.2545</v>
      </c>
      <c r="U57" s="6">
        <f t="shared" si="91"/>
        <v>0.22969999999999999</v>
      </c>
      <c r="V57" s="6">
        <f t="shared" si="91"/>
        <v>0.311</v>
      </c>
      <c r="W57" s="6">
        <f t="shared" si="91"/>
        <v>0.27550000000000002</v>
      </c>
      <c r="X57" s="6">
        <f t="shared" si="91"/>
        <v>0.3352</v>
      </c>
      <c r="Y57" s="6">
        <f t="shared" si="91"/>
        <v>0.28660000000000002</v>
      </c>
      <c r="Z57" s="6">
        <f t="shared" si="91"/>
        <v>0.28820000000000001</v>
      </c>
      <c r="AA57" s="6">
        <f t="shared" si="91"/>
        <v>0.27079999999999999</v>
      </c>
      <c r="AB57" s="6">
        <f t="shared" si="91"/>
        <v>0.24310000000000001</v>
      </c>
      <c r="AC57" s="6">
        <f t="shared" si="91"/>
        <v>0.22739999999999999</v>
      </c>
      <c r="AD57" s="6">
        <f t="shared" si="91"/>
        <v>0.21299999999999999</v>
      </c>
      <c r="AE57" s="6">
        <f t="shared" si="91"/>
        <v>0.22639999999999999</v>
      </c>
      <c r="AF57" s="6">
        <f t="shared" si="91"/>
        <v>0.23069999999999999</v>
      </c>
      <c r="AG57" s="6">
        <f t="shared" si="91"/>
        <v>0.29330000000000001</v>
      </c>
      <c r="AH57" s="6">
        <f t="shared" si="91"/>
        <v>0.29630000000000001</v>
      </c>
      <c r="AI57" s="6">
        <f t="shared" si="91"/>
        <v>0.2422</v>
      </c>
      <c r="AJ57" s="6">
        <f t="shared" si="91"/>
        <v>0.28129999999999999</v>
      </c>
      <c r="AK57" s="6">
        <f t="shared" si="91"/>
        <v>0.25390000000000001</v>
      </c>
      <c r="AL57" s="6">
        <f t="shared" si="91"/>
        <v>0.29020000000000001</v>
      </c>
      <c r="AM57" s="6">
        <f t="shared" si="91"/>
        <v>0.23050000000000001</v>
      </c>
      <c r="AN57" s="6">
        <f t="shared" si="91"/>
        <v>0.21640000000000001</v>
      </c>
      <c r="AO57" s="6">
        <f t="shared" si="91"/>
        <v>0.26419999999999999</v>
      </c>
      <c r="AP57" s="6">
        <f t="shared" si="91"/>
        <v>0.2311</v>
      </c>
      <c r="AQ57" s="6">
        <f t="shared" si="91"/>
        <v>0.2399</v>
      </c>
      <c r="AR57" s="6">
        <f t="shared" si="91"/>
        <v>0.2089</v>
      </c>
      <c r="AS57" s="6">
        <f t="shared" si="91"/>
        <v>0.24510000000000001</v>
      </c>
      <c r="AT57" s="6">
        <f t="shared" si="91"/>
        <v>0.2137</v>
      </c>
      <c r="AU57" s="6">
        <f t="shared" si="91"/>
        <v>0.21609999999999999</v>
      </c>
      <c r="AV57" s="6">
        <f t="shared" si="91"/>
        <v>0.26369999999999999</v>
      </c>
      <c r="AW57" s="6">
        <f t="shared" si="91"/>
        <v>0.38540000000000002</v>
      </c>
      <c r="AX57" s="6">
        <f t="shared" si="91"/>
        <v>0.23880000000000001</v>
      </c>
      <c r="AY57" s="6">
        <f t="shared" si="91"/>
        <v>0.22720000000000001</v>
      </c>
      <c r="AZ57" s="6">
        <f t="shared" si="91"/>
        <v>0.24229999999999999</v>
      </c>
      <c r="BA57" s="6">
        <f t="shared" si="91"/>
        <v>0.2341</v>
      </c>
      <c r="BB57" s="6">
        <f t="shared" si="91"/>
        <v>0.2122</v>
      </c>
      <c r="BC57" s="6">
        <f t="shared" si="91"/>
        <v>0.2177</v>
      </c>
      <c r="BD57" s="6">
        <f t="shared" si="91"/>
        <v>0.21990000000000001</v>
      </c>
      <c r="BE57" s="6">
        <f t="shared" si="91"/>
        <v>0.23100000000000001</v>
      </c>
      <c r="BF57" s="6">
        <f t="shared" si="91"/>
        <v>0.37559999999999999</v>
      </c>
      <c r="BG57" s="6">
        <f t="shared" si="91"/>
        <v>0.223</v>
      </c>
      <c r="BH57" s="6">
        <f t="shared" si="91"/>
        <v>0.22339999999999999</v>
      </c>
      <c r="BI57" s="6">
        <f t="shared" si="91"/>
        <v>0.27179999999999999</v>
      </c>
      <c r="BJ57" s="6">
        <f t="shared" si="91"/>
        <v>0.2354</v>
      </c>
      <c r="BK57" s="6">
        <f t="shared" si="91"/>
        <v>0.24979999999999999</v>
      </c>
      <c r="BL57" s="6">
        <f t="shared" si="91"/>
        <v>0.22700000000000001</v>
      </c>
      <c r="BM57" s="6">
        <f t="shared" si="91"/>
        <v>0.22370000000000001</v>
      </c>
      <c r="BN57" s="6">
        <f t="shared" si="91"/>
        <v>0.25950000000000001</v>
      </c>
      <c r="BO57" s="6">
        <f t="shared" si="91"/>
        <v>0.27300000000000002</v>
      </c>
      <c r="BP57" s="6">
        <f t="shared" si="91"/>
        <v>0.2243</v>
      </c>
      <c r="BQ57" s="6">
        <f t="shared" ref="BQ57:EB57" si="92">ROUND(BQ51/BQ25,4)</f>
        <v>0.27050000000000002</v>
      </c>
      <c r="BR57" s="6">
        <f t="shared" si="92"/>
        <v>0.2384</v>
      </c>
      <c r="BS57" s="6">
        <f t="shared" si="92"/>
        <v>0.22370000000000001</v>
      </c>
      <c r="BT57" s="6">
        <f t="shared" si="92"/>
        <v>0.3</v>
      </c>
      <c r="BU57" s="6">
        <f t="shared" si="92"/>
        <v>0.22470000000000001</v>
      </c>
      <c r="BV57" s="6">
        <f t="shared" si="92"/>
        <v>0.2296</v>
      </c>
      <c r="BW57" s="6">
        <f t="shared" si="92"/>
        <v>0.3483</v>
      </c>
      <c r="BX57" s="6">
        <f t="shared" si="92"/>
        <v>0.25580000000000003</v>
      </c>
      <c r="BY57" s="6">
        <f t="shared" si="92"/>
        <v>0.35360000000000003</v>
      </c>
      <c r="BZ57" s="6">
        <f t="shared" si="92"/>
        <v>0.46760000000000002</v>
      </c>
      <c r="CA57" s="6">
        <f t="shared" si="92"/>
        <v>0.25419999999999998</v>
      </c>
      <c r="CB57" s="6">
        <f t="shared" si="92"/>
        <v>0.26400000000000001</v>
      </c>
      <c r="CC57" s="6">
        <v>1.7572000000000001</v>
      </c>
      <c r="CD57" s="6">
        <f t="shared" si="92"/>
        <v>0.21890000000000001</v>
      </c>
      <c r="CE57" s="6">
        <f t="shared" si="92"/>
        <v>0.29909999999999998</v>
      </c>
      <c r="CF57" s="6">
        <f t="shared" si="92"/>
        <v>0.24429999999999999</v>
      </c>
      <c r="CG57" s="6">
        <f t="shared" si="92"/>
        <v>0.46710000000000002</v>
      </c>
      <c r="CH57" s="6">
        <f t="shared" si="92"/>
        <v>0.29970000000000002</v>
      </c>
      <c r="CI57" s="6">
        <f t="shared" si="92"/>
        <v>0.24759999999999999</v>
      </c>
      <c r="CJ57" s="6">
        <f t="shared" si="92"/>
        <v>0.3553</v>
      </c>
      <c r="CK57" s="6">
        <f t="shared" si="92"/>
        <v>0.3705</v>
      </c>
      <c r="CL57" s="6">
        <f t="shared" si="92"/>
        <v>0.2203</v>
      </c>
      <c r="CM57" s="6">
        <f t="shared" si="92"/>
        <v>0.2298</v>
      </c>
      <c r="CN57" s="6">
        <f t="shared" si="92"/>
        <v>0.21659999999999999</v>
      </c>
      <c r="CO57" s="6">
        <f t="shared" si="92"/>
        <v>0.2525</v>
      </c>
      <c r="CP57" s="6">
        <f t="shared" si="92"/>
        <v>0.22559999999999999</v>
      </c>
      <c r="CQ57" s="6">
        <f t="shared" si="92"/>
        <v>0.22289999999999999</v>
      </c>
      <c r="CR57" s="6">
        <f>ROUND(CR51/CR25,4)</f>
        <v>0.23269999999999999</v>
      </c>
      <c r="CS57" s="6">
        <f t="shared" si="92"/>
        <v>0.23680000000000001</v>
      </c>
      <c r="CT57" s="6">
        <f t="shared" si="92"/>
        <v>0.24410000000000001</v>
      </c>
      <c r="CU57" s="6">
        <f t="shared" si="92"/>
        <v>0.22470000000000001</v>
      </c>
      <c r="CV57" s="6">
        <f t="shared" si="92"/>
        <v>0.29049999999999998</v>
      </c>
      <c r="CW57" s="6">
        <f t="shared" si="92"/>
        <v>0.28249999999999997</v>
      </c>
      <c r="CX57" s="6">
        <f t="shared" si="92"/>
        <v>0.35970000000000002</v>
      </c>
      <c r="CY57" s="6">
        <f t="shared" si="92"/>
        <v>0.31740000000000002</v>
      </c>
      <c r="CZ57" s="6">
        <f t="shared" si="92"/>
        <v>0.45910000000000001</v>
      </c>
      <c r="DA57" s="6">
        <f t="shared" si="92"/>
        <v>0.37230000000000002</v>
      </c>
      <c r="DB57" s="6">
        <f t="shared" si="92"/>
        <v>0.28960000000000002</v>
      </c>
      <c r="DC57" s="6">
        <f t="shared" si="92"/>
        <v>0.25609999999999999</v>
      </c>
      <c r="DD57" s="6">
        <f t="shared" si="92"/>
        <v>0.25890000000000002</v>
      </c>
      <c r="DE57" s="6">
        <f t="shared" si="92"/>
        <v>0.26229999999999998</v>
      </c>
      <c r="DF57" s="6">
        <f t="shared" si="92"/>
        <v>0.22750000000000001</v>
      </c>
      <c r="DG57" s="6">
        <f t="shared" si="92"/>
        <v>0.2258</v>
      </c>
      <c r="DH57" s="6">
        <f t="shared" si="92"/>
        <v>0.23100000000000001</v>
      </c>
      <c r="DI57" s="6">
        <f t="shared" si="92"/>
        <v>0.66269999999999996</v>
      </c>
      <c r="DJ57" s="6">
        <f t="shared" si="92"/>
        <v>0.27850000000000003</v>
      </c>
      <c r="DK57" s="6">
        <f t="shared" si="92"/>
        <v>0.2422</v>
      </c>
      <c r="DL57" s="6">
        <f t="shared" si="92"/>
        <v>0.2394</v>
      </c>
      <c r="DM57" s="6">
        <f t="shared" si="92"/>
        <v>0.33329999999999999</v>
      </c>
      <c r="DN57" s="6">
        <f t="shared" si="92"/>
        <v>0.19170000000000001</v>
      </c>
      <c r="DO57" s="6">
        <f t="shared" si="92"/>
        <v>0.25119999999999998</v>
      </c>
      <c r="DP57" s="6">
        <f t="shared" si="92"/>
        <v>0.2356</v>
      </c>
      <c r="DQ57" s="6">
        <f t="shared" si="92"/>
        <v>0.25659999999999999</v>
      </c>
      <c r="DR57" s="6">
        <f t="shared" si="92"/>
        <v>0.22270000000000001</v>
      </c>
      <c r="DS57" s="6">
        <v>0.33360000000000001</v>
      </c>
      <c r="DT57" s="6">
        <f t="shared" si="92"/>
        <v>0.27979999999999999</v>
      </c>
      <c r="DU57" s="6">
        <f t="shared" si="92"/>
        <v>0.27029999999999998</v>
      </c>
      <c r="DV57" s="6">
        <f t="shared" si="92"/>
        <v>0.23169999999999999</v>
      </c>
      <c r="DW57" s="6">
        <f t="shared" si="92"/>
        <v>0.31269999999999998</v>
      </c>
      <c r="DX57" s="6">
        <f t="shared" si="92"/>
        <v>0.34379999999999999</v>
      </c>
      <c r="DY57" s="6">
        <f t="shared" si="92"/>
        <v>0.3624</v>
      </c>
      <c r="DZ57" s="6">
        <f t="shared" si="92"/>
        <v>0.2366</v>
      </c>
      <c r="EA57" s="6">
        <f t="shared" si="92"/>
        <v>0.2467</v>
      </c>
      <c r="EB57" s="6">
        <f t="shared" si="92"/>
        <v>0.22869999999999999</v>
      </c>
      <c r="EC57" s="6">
        <f t="shared" ref="EC57:EW57" si="93">ROUND(EC51/EC25,4)</f>
        <v>0.25430000000000003</v>
      </c>
      <c r="ED57" s="6">
        <f t="shared" si="93"/>
        <v>0.28060000000000002</v>
      </c>
      <c r="EE57" s="6">
        <f t="shared" si="93"/>
        <v>0.26840000000000003</v>
      </c>
      <c r="EF57" s="6">
        <f t="shared" si="93"/>
        <v>0.25819999999999999</v>
      </c>
      <c r="EG57" s="6">
        <f t="shared" si="93"/>
        <v>0.249</v>
      </c>
      <c r="EH57" s="6">
        <f t="shared" si="93"/>
        <v>0.24640000000000001</v>
      </c>
      <c r="EI57" s="6">
        <f t="shared" si="93"/>
        <v>0.40529999999999999</v>
      </c>
      <c r="EJ57" s="6">
        <f t="shared" si="93"/>
        <v>0.33760000000000001</v>
      </c>
      <c r="EK57" s="6">
        <f t="shared" si="93"/>
        <v>0.19109999999999999</v>
      </c>
      <c r="EL57" s="6">
        <f t="shared" si="93"/>
        <v>0.23430000000000001</v>
      </c>
      <c r="EM57" s="6">
        <f t="shared" si="93"/>
        <v>0.24929999999999999</v>
      </c>
      <c r="EN57" s="6">
        <f t="shared" si="93"/>
        <v>0.25440000000000002</v>
      </c>
      <c r="EO57" s="6">
        <f t="shared" si="93"/>
        <v>0.2334</v>
      </c>
      <c r="EP57" s="6">
        <f t="shared" si="93"/>
        <v>0.22209999999999999</v>
      </c>
      <c r="EQ57" s="6">
        <f t="shared" si="93"/>
        <v>0.2742</v>
      </c>
      <c r="ER57" s="6">
        <f t="shared" si="93"/>
        <v>0.22409999999999999</v>
      </c>
      <c r="ES57" s="6">
        <f t="shared" si="93"/>
        <v>0.219</v>
      </c>
      <c r="ET57" s="6">
        <f t="shared" si="93"/>
        <v>0.41039999999999999</v>
      </c>
      <c r="EU57" s="6">
        <f t="shared" si="93"/>
        <v>0.29199999999999998</v>
      </c>
      <c r="EV57" s="6">
        <f t="shared" si="93"/>
        <v>0.26829999999999998</v>
      </c>
      <c r="EW57" s="6">
        <f t="shared" si="93"/>
        <v>0.21279999999999999</v>
      </c>
      <c r="EX57" s="6">
        <v>0</v>
      </c>
      <c r="EY57" s="6">
        <f t="shared" ref="EY57:FZ57" si="94">ROUND(EY51/EY25,4)</f>
        <v>0.31900000000000001</v>
      </c>
      <c r="EZ57" s="6">
        <f t="shared" si="94"/>
        <v>0.31809999999999999</v>
      </c>
      <c r="FA57" s="6">
        <f t="shared" si="94"/>
        <v>0.30449999999999999</v>
      </c>
      <c r="FB57" s="6">
        <f t="shared" si="94"/>
        <v>0.30599999999999999</v>
      </c>
      <c r="FC57" s="6">
        <f t="shared" si="94"/>
        <v>0.214</v>
      </c>
      <c r="FD57" s="6">
        <f>ROUND(FD51/FD25,4)</f>
        <v>0.25519999999999998</v>
      </c>
      <c r="FE57" s="6">
        <f t="shared" si="94"/>
        <v>0.2014</v>
      </c>
      <c r="FF57" s="6">
        <f t="shared" si="94"/>
        <v>0.25380000000000003</v>
      </c>
      <c r="FG57" s="6">
        <f t="shared" si="94"/>
        <v>0.28089999999999998</v>
      </c>
      <c r="FH57" s="6">
        <f t="shared" si="94"/>
        <v>0.2162</v>
      </c>
      <c r="FI57" s="6">
        <f t="shared" si="94"/>
        <v>0.2752</v>
      </c>
      <c r="FJ57" s="6">
        <f t="shared" si="94"/>
        <v>0.28270000000000001</v>
      </c>
      <c r="FK57" s="6">
        <f t="shared" si="94"/>
        <v>0.2402</v>
      </c>
      <c r="FL57" s="6">
        <v>0.25380000000000003</v>
      </c>
      <c r="FM57" s="6">
        <v>0.253</v>
      </c>
      <c r="FN57" s="6">
        <f t="shared" si="94"/>
        <v>0.2288</v>
      </c>
      <c r="FO57" s="6">
        <f t="shared" si="94"/>
        <v>0.23019999999999999</v>
      </c>
      <c r="FP57" s="6">
        <f t="shared" si="94"/>
        <v>0.2114</v>
      </c>
      <c r="FQ57" s="6">
        <v>0.215</v>
      </c>
      <c r="FR57" s="6">
        <v>0.22839999999999999</v>
      </c>
      <c r="FS57" s="6">
        <f t="shared" si="94"/>
        <v>0.30840000000000001</v>
      </c>
      <c r="FT57" s="6">
        <v>0.28449999999999998</v>
      </c>
      <c r="FU57" s="6">
        <f t="shared" si="94"/>
        <v>0.31929999999999997</v>
      </c>
      <c r="FV57" s="6">
        <v>0.24690000000000001</v>
      </c>
      <c r="FW57" s="6">
        <f t="shared" si="94"/>
        <v>0.3024</v>
      </c>
      <c r="FX57" s="6">
        <f t="shared" si="94"/>
        <v>0.29370000000000002</v>
      </c>
      <c r="FY57" s="6">
        <f t="shared" si="94"/>
        <v>0.27239999999999998</v>
      </c>
      <c r="FZ57" s="6">
        <f t="shared" si="94"/>
        <v>0.25800000000000001</v>
      </c>
      <c r="GA57" s="6">
        <f>ROUND(GA51/GA25,4)</f>
        <v>0.22320000000000001</v>
      </c>
      <c r="GB57" s="6" t="e">
        <f>ROUND(GB51/GB25,4)</f>
        <v>#DIV/0!</v>
      </c>
      <c r="GC57" s="6"/>
      <c r="GD57" s="6"/>
      <c r="GE57" s="6"/>
      <c r="GF57" s="6"/>
      <c r="GG57" s="6"/>
      <c r="GH57" s="6">
        <f>ROUND(GH51/GH25,4)</f>
        <v>0.2223</v>
      </c>
      <c r="GI57" s="3"/>
    </row>
    <row r="58" spans="1:256" ht="12.75" customHeight="1">
      <c r="A58"/>
      <c r="B58" t="s">
        <v>585</v>
      </c>
      <c r="C58"/>
      <c r="D58"/>
      <c r="E58" s="6">
        <f t="shared" ref="E58:BP58" si="95">SUM($E$57:$FZ$57)/177</f>
        <v>0.27301751412429381</v>
      </c>
      <c r="F58" s="6">
        <f t="shared" si="95"/>
        <v>0.27301751412429381</v>
      </c>
      <c r="G58" s="6">
        <f t="shared" si="95"/>
        <v>0.27301751412429381</v>
      </c>
      <c r="H58" s="6">
        <f t="shared" si="95"/>
        <v>0.27301751412429381</v>
      </c>
      <c r="I58" s="6">
        <f t="shared" si="95"/>
        <v>0.27301751412429381</v>
      </c>
      <c r="J58" s="6">
        <f t="shared" si="95"/>
        <v>0.27301751412429381</v>
      </c>
      <c r="K58" s="6">
        <f t="shared" si="95"/>
        <v>0.27301751412429381</v>
      </c>
      <c r="L58" s="6">
        <f t="shared" si="95"/>
        <v>0.27301751412429381</v>
      </c>
      <c r="M58" s="6">
        <f t="shared" si="95"/>
        <v>0.27301751412429381</v>
      </c>
      <c r="N58" s="6">
        <f t="shared" si="95"/>
        <v>0.27301751412429381</v>
      </c>
      <c r="O58" s="6">
        <f t="shared" si="95"/>
        <v>0.27301751412429381</v>
      </c>
      <c r="P58" s="6">
        <f t="shared" si="95"/>
        <v>0.27301751412429381</v>
      </c>
      <c r="Q58" s="6">
        <f t="shared" si="95"/>
        <v>0.27301751412429381</v>
      </c>
      <c r="R58" s="6">
        <f t="shared" si="95"/>
        <v>0.27301751412429381</v>
      </c>
      <c r="S58" s="6">
        <f t="shared" si="95"/>
        <v>0.27301751412429381</v>
      </c>
      <c r="T58" s="6">
        <f t="shared" si="95"/>
        <v>0.27301751412429381</v>
      </c>
      <c r="U58" s="6">
        <f t="shared" si="95"/>
        <v>0.27301751412429381</v>
      </c>
      <c r="V58" s="6">
        <f t="shared" si="95"/>
        <v>0.27301751412429381</v>
      </c>
      <c r="W58" s="6">
        <f t="shared" si="95"/>
        <v>0.27301751412429381</v>
      </c>
      <c r="X58" s="6">
        <f t="shared" si="95"/>
        <v>0.27301751412429381</v>
      </c>
      <c r="Y58" s="6">
        <f t="shared" si="95"/>
        <v>0.27301751412429381</v>
      </c>
      <c r="Z58" s="6">
        <f t="shared" si="95"/>
        <v>0.27301751412429381</v>
      </c>
      <c r="AA58" s="6">
        <f t="shared" si="95"/>
        <v>0.27301751412429381</v>
      </c>
      <c r="AB58" s="6">
        <f t="shared" si="95"/>
        <v>0.27301751412429381</v>
      </c>
      <c r="AC58" s="6">
        <f t="shared" si="95"/>
        <v>0.27301751412429381</v>
      </c>
      <c r="AD58" s="6">
        <f t="shared" si="95"/>
        <v>0.27301751412429381</v>
      </c>
      <c r="AE58" s="6">
        <f t="shared" si="95"/>
        <v>0.27301751412429381</v>
      </c>
      <c r="AF58" s="6">
        <f t="shared" si="95"/>
        <v>0.27301751412429381</v>
      </c>
      <c r="AG58" s="6">
        <f t="shared" si="95"/>
        <v>0.27301751412429381</v>
      </c>
      <c r="AH58" s="6">
        <f t="shared" si="95"/>
        <v>0.27301751412429381</v>
      </c>
      <c r="AI58" s="6">
        <f t="shared" si="95"/>
        <v>0.27301751412429381</v>
      </c>
      <c r="AJ58" s="6">
        <f t="shared" si="95"/>
        <v>0.27301751412429381</v>
      </c>
      <c r="AK58" s="6">
        <f t="shared" si="95"/>
        <v>0.27301751412429381</v>
      </c>
      <c r="AL58" s="6">
        <f t="shared" si="95"/>
        <v>0.27301751412429381</v>
      </c>
      <c r="AM58" s="6">
        <f t="shared" si="95"/>
        <v>0.27301751412429381</v>
      </c>
      <c r="AN58" s="6">
        <f t="shared" si="95"/>
        <v>0.27301751412429381</v>
      </c>
      <c r="AO58" s="6">
        <f t="shared" si="95"/>
        <v>0.27301751412429381</v>
      </c>
      <c r="AP58" s="6">
        <f t="shared" si="95"/>
        <v>0.27301751412429381</v>
      </c>
      <c r="AQ58" s="6">
        <f t="shared" si="95"/>
        <v>0.27301751412429381</v>
      </c>
      <c r="AR58" s="6">
        <f t="shared" si="95"/>
        <v>0.27301751412429381</v>
      </c>
      <c r="AS58" s="6">
        <f t="shared" si="95"/>
        <v>0.27301751412429381</v>
      </c>
      <c r="AT58" s="6">
        <f t="shared" si="95"/>
        <v>0.27301751412429381</v>
      </c>
      <c r="AU58" s="6">
        <f t="shared" si="95"/>
        <v>0.27301751412429381</v>
      </c>
      <c r="AV58" s="6">
        <f t="shared" si="95"/>
        <v>0.27301751412429381</v>
      </c>
      <c r="AW58" s="6">
        <f t="shared" si="95"/>
        <v>0.27301751412429381</v>
      </c>
      <c r="AX58" s="6">
        <f t="shared" si="95"/>
        <v>0.27301751412429381</v>
      </c>
      <c r="AY58" s="6">
        <f t="shared" si="95"/>
        <v>0.27301751412429381</v>
      </c>
      <c r="AZ58" s="6">
        <f t="shared" si="95"/>
        <v>0.27301751412429381</v>
      </c>
      <c r="BA58" s="6">
        <f t="shared" si="95"/>
        <v>0.27301751412429381</v>
      </c>
      <c r="BB58" s="6">
        <f t="shared" si="95"/>
        <v>0.27301751412429381</v>
      </c>
      <c r="BC58" s="6">
        <f t="shared" si="95"/>
        <v>0.27301751412429381</v>
      </c>
      <c r="BD58" s="6">
        <f t="shared" si="95"/>
        <v>0.27301751412429381</v>
      </c>
      <c r="BE58" s="6">
        <f t="shared" si="95"/>
        <v>0.27301751412429381</v>
      </c>
      <c r="BF58" s="6">
        <f t="shared" si="95"/>
        <v>0.27301751412429381</v>
      </c>
      <c r="BG58" s="6">
        <f t="shared" si="95"/>
        <v>0.27301751412429381</v>
      </c>
      <c r="BH58" s="6">
        <f t="shared" si="95"/>
        <v>0.27301751412429381</v>
      </c>
      <c r="BI58" s="6">
        <f t="shared" si="95"/>
        <v>0.27301751412429381</v>
      </c>
      <c r="BJ58" s="6">
        <f t="shared" si="95"/>
        <v>0.27301751412429381</v>
      </c>
      <c r="BK58" s="6">
        <f t="shared" si="95"/>
        <v>0.27301751412429381</v>
      </c>
      <c r="BL58" s="6">
        <f t="shared" si="95"/>
        <v>0.27301751412429381</v>
      </c>
      <c r="BM58" s="6">
        <f t="shared" si="95"/>
        <v>0.27301751412429381</v>
      </c>
      <c r="BN58" s="6">
        <f t="shared" si="95"/>
        <v>0.27301751412429381</v>
      </c>
      <c r="BO58" s="6">
        <f t="shared" si="95"/>
        <v>0.27301751412429381</v>
      </c>
      <c r="BP58" s="6">
        <f t="shared" si="95"/>
        <v>0.27301751412429381</v>
      </c>
      <c r="BQ58" s="6">
        <f t="shared" ref="BQ58:EB58" si="96">SUM($E$57:$FZ$57)/177</f>
        <v>0.27301751412429381</v>
      </c>
      <c r="BR58" s="6">
        <f t="shared" si="96"/>
        <v>0.27301751412429381</v>
      </c>
      <c r="BS58" s="6">
        <f t="shared" si="96"/>
        <v>0.27301751412429381</v>
      </c>
      <c r="BT58" s="6">
        <f t="shared" si="96"/>
        <v>0.27301751412429381</v>
      </c>
      <c r="BU58" s="6">
        <f t="shared" si="96"/>
        <v>0.27301751412429381</v>
      </c>
      <c r="BV58" s="6">
        <f t="shared" si="96"/>
        <v>0.27301751412429381</v>
      </c>
      <c r="BW58" s="6">
        <f t="shared" si="96"/>
        <v>0.27301751412429381</v>
      </c>
      <c r="BX58" s="6">
        <f t="shared" si="96"/>
        <v>0.27301751412429381</v>
      </c>
      <c r="BY58" s="6">
        <f t="shared" si="96"/>
        <v>0.27301751412429381</v>
      </c>
      <c r="BZ58" s="6">
        <f t="shared" si="96"/>
        <v>0.27301751412429381</v>
      </c>
      <c r="CA58" s="6">
        <f t="shared" si="96"/>
        <v>0.27301751412429381</v>
      </c>
      <c r="CB58" s="6">
        <f t="shared" si="96"/>
        <v>0.27301751412429381</v>
      </c>
      <c r="CC58" s="6">
        <v>0.28047853107344634</v>
      </c>
      <c r="CD58" s="6">
        <f t="shared" si="96"/>
        <v>0.27301751412429381</v>
      </c>
      <c r="CE58" s="6">
        <f t="shared" si="96"/>
        <v>0.27301751412429381</v>
      </c>
      <c r="CF58" s="6">
        <f t="shared" si="96"/>
        <v>0.27301751412429381</v>
      </c>
      <c r="CG58" s="6">
        <f t="shared" si="96"/>
        <v>0.27301751412429381</v>
      </c>
      <c r="CH58" s="6">
        <f t="shared" si="96"/>
        <v>0.27301751412429381</v>
      </c>
      <c r="CI58" s="6">
        <f t="shared" si="96"/>
        <v>0.27301751412429381</v>
      </c>
      <c r="CJ58" s="6">
        <f t="shared" si="96"/>
        <v>0.27301751412429381</v>
      </c>
      <c r="CK58" s="6">
        <f t="shared" si="96"/>
        <v>0.27301751412429381</v>
      </c>
      <c r="CL58" s="6">
        <f t="shared" si="96"/>
        <v>0.27301751412429381</v>
      </c>
      <c r="CM58" s="6">
        <f t="shared" si="96"/>
        <v>0.27301751412429381</v>
      </c>
      <c r="CN58" s="6">
        <f t="shared" si="96"/>
        <v>0.27301751412429381</v>
      </c>
      <c r="CO58" s="6">
        <f t="shared" si="96"/>
        <v>0.27301751412429381</v>
      </c>
      <c r="CP58" s="6">
        <f t="shared" si="96"/>
        <v>0.27301751412429381</v>
      </c>
      <c r="CQ58" s="6">
        <f t="shared" si="96"/>
        <v>0.27301751412429381</v>
      </c>
      <c r="CR58" s="6">
        <f t="shared" si="96"/>
        <v>0.27301751412429381</v>
      </c>
      <c r="CS58" s="6">
        <f t="shared" si="96"/>
        <v>0.27301751412429381</v>
      </c>
      <c r="CT58" s="6">
        <f t="shared" si="96"/>
        <v>0.27301751412429381</v>
      </c>
      <c r="CU58" s="6">
        <f t="shared" si="96"/>
        <v>0.27301751412429381</v>
      </c>
      <c r="CV58" s="6">
        <f t="shared" si="96"/>
        <v>0.27301751412429381</v>
      </c>
      <c r="CW58" s="6">
        <f t="shared" si="96"/>
        <v>0.27301751412429381</v>
      </c>
      <c r="CX58" s="6">
        <f t="shared" si="96"/>
        <v>0.27301751412429381</v>
      </c>
      <c r="CY58" s="6">
        <f t="shared" si="96"/>
        <v>0.27301751412429381</v>
      </c>
      <c r="CZ58" s="6">
        <f t="shared" si="96"/>
        <v>0.27301751412429381</v>
      </c>
      <c r="DA58" s="6">
        <f t="shared" si="96"/>
        <v>0.27301751412429381</v>
      </c>
      <c r="DB58" s="6">
        <f t="shared" si="96"/>
        <v>0.27301751412429381</v>
      </c>
      <c r="DC58" s="6">
        <f t="shared" si="96"/>
        <v>0.27301751412429381</v>
      </c>
      <c r="DD58" s="6">
        <f t="shared" si="96"/>
        <v>0.27301751412429381</v>
      </c>
      <c r="DE58" s="6">
        <f t="shared" si="96"/>
        <v>0.27301751412429381</v>
      </c>
      <c r="DF58" s="6">
        <f t="shared" si="96"/>
        <v>0.27301751412429381</v>
      </c>
      <c r="DG58" s="6">
        <f t="shared" si="96"/>
        <v>0.27301751412429381</v>
      </c>
      <c r="DH58" s="6">
        <f t="shared" si="96"/>
        <v>0.27301751412429381</v>
      </c>
      <c r="DI58" s="6">
        <f t="shared" si="96"/>
        <v>0.27301751412429381</v>
      </c>
      <c r="DJ58" s="6">
        <f t="shared" si="96"/>
        <v>0.27301751412429381</v>
      </c>
      <c r="DK58" s="6">
        <f t="shared" si="96"/>
        <v>0.27301751412429381</v>
      </c>
      <c r="DL58" s="6">
        <f t="shared" si="96"/>
        <v>0.27301751412429381</v>
      </c>
      <c r="DM58" s="6">
        <f t="shared" si="96"/>
        <v>0.27301751412429381</v>
      </c>
      <c r="DN58" s="6">
        <f t="shared" si="96"/>
        <v>0.27301751412429381</v>
      </c>
      <c r="DO58" s="6">
        <f t="shared" si="96"/>
        <v>0.27301751412429381</v>
      </c>
      <c r="DP58" s="6">
        <f t="shared" si="96"/>
        <v>0.27301751412429381</v>
      </c>
      <c r="DQ58" s="6">
        <f t="shared" si="96"/>
        <v>0.27301751412429381</v>
      </c>
      <c r="DR58" s="6">
        <f t="shared" si="96"/>
        <v>0.27301751412429381</v>
      </c>
      <c r="DS58" s="6">
        <v>0.28047853107344634</v>
      </c>
      <c r="DT58" s="6">
        <f t="shared" si="96"/>
        <v>0.27301751412429381</v>
      </c>
      <c r="DU58" s="6">
        <f t="shared" si="96"/>
        <v>0.27301751412429381</v>
      </c>
      <c r="DV58" s="6">
        <f t="shared" si="96"/>
        <v>0.27301751412429381</v>
      </c>
      <c r="DW58" s="6">
        <f t="shared" si="96"/>
        <v>0.27301751412429381</v>
      </c>
      <c r="DX58" s="6">
        <f t="shared" si="96"/>
        <v>0.27301751412429381</v>
      </c>
      <c r="DY58" s="6">
        <f t="shared" si="96"/>
        <v>0.27301751412429381</v>
      </c>
      <c r="DZ58" s="6">
        <f t="shared" si="96"/>
        <v>0.27301751412429381</v>
      </c>
      <c r="EA58" s="6">
        <f t="shared" si="96"/>
        <v>0.27301751412429381</v>
      </c>
      <c r="EB58" s="6">
        <f t="shared" si="96"/>
        <v>0.27301751412429381</v>
      </c>
      <c r="EC58" s="6">
        <f t="shared" ref="EC58:GB58" si="97">SUM($E$57:$FZ$57)/177</f>
        <v>0.27301751412429381</v>
      </c>
      <c r="ED58" s="6">
        <f t="shared" si="97"/>
        <v>0.27301751412429381</v>
      </c>
      <c r="EE58" s="6">
        <f t="shared" si="97"/>
        <v>0.27301751412429381</v>
      </c>
      <c r="EF58" s="6">
        <f t="shared" si="97"/>
        <v>0.27301751412429381</v>
      </c>
      <c r="EG58" s="6">
        <f t="shared" si="97"/>
        <v>0.27301751412429381</v>
      </c>
      <c r="EH58" s="6">
        <f t="shared" si="97"/>
        <v>0.27301751412429381</v>
      </c>
      <c r="EI58" s="6">
        <f t="shared" si="97"/>
        <v>0.27301751412429381</v>
      </c>
      <c r="EJ58" s="6">
        <f t="shared" si="97"/>
        <v>0.27301751412429381</v>
      </c>
      <c r="EK58" s="6">
        <f t="shared" si="97"/>
        <v>0.27301751412429381</v>
      </c>
      <c r="EL58" s="6">
        <f t="shared" si="97"/>
        <v>0.27301751412429381</v>
      </c>
      <c r="EM58" s="6">
        <f t="shared" si="97"/>
        <v>0.27301751412429381</v>
      </c>
      <c r="EN58" s="6">
        <f t="shared" si="97"/>
        <v>0.27301751412429381</v>
      </c>
      <c r="EO58" s="6">
        <f t="shared" si="97"/>
        <v>0.27301751412429381</v>
      </c>
      <c r="EP58" s="6">
        <f t="shared" si="97"/>
        <v>0.27301751412429381</v>
      </c>
      <c r="EQ58" s="6">
        <f t="shared" si="97"/>
        <v>0.27301751412429381</v>
      </c>
      <c r="ER58" s="6">
        <f t="shared" si="97"/>
        <v>0.27301751412429381</v>
      </c>
      <c r="ES58" s="6">
        <f t="shared" si="97"/>
        <v>0.27301751412429381</v>
      </c>
      <c r="ET58" s="6">
        <f t="shared" si="97"/>
        <v>0.27301751412429381</v>
      </c>
      <c r="EU58" s="6">
        <f t="shared" si="97"/>
        <v>0.27301751412429381</v>
      </c>
      <c r="EV58" s="6">
        <f t="shared" si="97"/>
        <v>0.27301751412429381</v>
      </c>
      <c r="EW58" s="6">
        <f t="shared" si="97"/>
        <v>0.27301751412429381</v>
      </c>
      <c r="EX58" s="6">
        <f t="shared" si="97"/>
        <v>0.27301751412429381</v>
      </c>
      <c r="EY58" s="6">
        <f t="shared" si="97"/>
        <v>0.27301751412429381</v>
      </c>
      <c r="EZ58" s="6">
        <f t="shared" si="97"/>
        <v>0.27301751412429381</v>
      </c>
      <c r="FA58" s="6">
        <f t="shared" si="97"/>
        <v>0.27301751412429381</v>
      </c>
      <c r="FB58" s="6">
        <f t="shared" si="97"/>
        <v>0.27301751412429381</v>
      </c>
      <c r="FC58" s="6">
        <f t="shared" si="97"/>
        <v>0.27301751412429381</v>
      </c>
      <c r="FD58" s="6">
        <f t="shared" si="97"/>
        <v>0.27301751412429381</v>
      </c>
      <c r="FE58" s="6">
        <f t="shared" si="97"/>
        <v>0.27301751412429381</v>
      </c>
      <c r="FF58" s="6">
        <f t="shared" si="97"/>
        <v>0.27301751412429381</v>
      </c>
      <c r="FG58" s="6">
        <f t="shared" si="97"/>
        <v>0.27301751412429381</v>
      </c>
      <c r="FH58" s="6">
        <f t="shared" si="97"/>
        <v>0.27301751412429381</v>
      </c>
      <c r="FI58" s="6">
        <f t="shared" si="97"/>
        <v>0.27301751412429381</v>
      </c>
      <c r="FJ58" s="6">
        <f t="shared" si="97"/>
        <v>0.27301751412429381</v>
      </c>
      <c r="FK58" s="6">
        <f t="shared" si="97"/>
        <v>0.27301751412429381</v>
      </c>
      <c r="FL58" s="6">
        <v>0.27574745762711861</v>
      </c>
      <c r="FM58" s="6">
        <v>0.28047853107344634</v>
      </c>
      <c r="FN58" s="6">
        <f t="shared" si="97"/>
        <v>0.27301751412429381</v>
      </c>
      <c r="FO58" s="6">
        <f t="shared" si="97"/>
        <v>0.27301751412429381</v>
      </c>
      <c r="FP58" s="6">
        <f t="shared" si="97"/>
        <v>0.27301751412429381</v>
      </c>
      <c r="FQ58" s="6">
        <v>0.28047853107344634</v>
      </c>
      <c r="FR58" s="6">
        <v>0.28047853107344634</v>
      </c>
      <c r="FS58" s="6">
        <f t="shared" si="97"/>
        <v>0.27301751412429381</v>
      </c>
      <c r="FT58" s="6">
        <v>0.27574745762711861</v>
      </c>
      <c r="FU58" s="6">
        <f t="shared" si="97"/>
        <v>0.27301751412429381</v>
      </c>
      <c r="FV58" s="6">
        <v>0.28047853107344634</v>
      </c>
      <c r="FW58" s="6">
        <f t="shared" si="97"/>
        <v>0.27301751412429381</v>
      </c>
      <c r="FX58" s="6">
        <f t="shared" si="97"/>
        <v>0.27301751412429381</v>
      </c>
      <c r="FY58" s="6">
        <f t="shared" si="97"/>
        <v>0.27301751412429381</v>
      </c>
      <c r="FZ58" s="6">
        <f t="shared" si="97"/>
        <v>0.27301751412429381</v>
      </c>
      <c r="GA58" s="6">
        <f t="shared" si="97"/>
        <v>0.27301751412429381</v>
      </c>
      <c r="GB58" s="6">
        <f t="shared" si="97"/>
        <v>0.27301751412429381</v>
      </c>
      <c r="GC58" s="6"/>
      <c r="GD58" s="6"/>
      <c r="GE58" s="6"/>
      <c r="GF58" s="6"/>
      <c r="GG58" s="6"/>
      <c r="GH58" s="6">
        <f>SUM($E$57:$FZ$57)/177</f>
        <v>0.27301751412429381</v>
      </c>
      <c r="GI58" s="3"/>
    </row>
    <row r="59" spans="1:256" ht="30" customHeight="1">
      <c r="A59"/>
      <c r="B59" t="s">
        <v>588</v>
      </c>
      <c r="C59"/>
      <c r="D59"/>
      <c r="E59" s="3">
        <f t="shared" ref="E59:BP59" si="98">ROUND(E27/E16,2)</f>
        <v>335.01</v>
      </c>
      <c r="F59" s="3">
        <f t="shared" si="98"/>
        <v>829.22</v>
      </c>
      <c r="G59" s="3">
        <f t="shared" si="98"/>
        <v>414.99</v>
      </c>
      <c r="H59" s="3">
        <f t="shared" si="98"/>
        <v>673.47</v>
      </c>
      <c r="I59" s="3">
        <f t="shared" si="98"/>
        <v>777.34</v>
      </c>
      <c r="J59" s="3">
        <f t="shared" si="98"/>
        <v>452.93</v>
      </c>
      <c r="K59" s="3">
        <f t="shared" si="98"/>
        <v>1387.81</v>
      </c>
      <c r="L59" s="3">
        <f t="shared" si="98"/>
        <v>687.32</v>
      </c>
      <c r="M59" s="3">
        <f t="shared" si="98"/>
        <v>1006.62</v>
      </c>
      <c r="N59" s="3">
        <f t="shared" si="98"/>
        <v>3421.36</v>
      </c>
      <c r="O59" s="3">
        <f t="shared" si="98"/>
        <v>2402.1</v>
      </c>
      <c r="P59" s="3">
        <f t="shared" si="98"/>
        <v>1231.78</v>
      </c>
      <c r="Q59" s="3">
        <f t="shared" si="98"/>
        <v>1193.49</v>
      </c>
      <c r="R59" s="3">
        <f t="shared" si="98"/>
        <v>672.56</v>
      </c>
      <c r="S59" s="3">
        <f t="shared" si="98"/>
        <v>1120.7</v>
      </c>
      <c r="T59" s="3">
        <f t="shared" si="98"/>
        <v>1088.5999999999999</v>
      </c>
      <c r="U59" s="3">
        <f t="shared" si="98"/>
        <v>616.27</v>
      </c>
      <c r="V59" s="3">
        <f t="shared" si="98"/>
        <v>1552.01</v>
      </c>
      <c r="W59" s="3">
        <f t="shared" si="98"/>
        <v>2286.73</v>
      </c>
      <c r="X59" s="3">
        <f t="shared" si="98"/>
        <v>1142.8499999999999</v>
      </c>
      <c r="Y59" s="3">
        <f t="shared" si="98"/>
        <v>394.05</v>
      </c>
      <c r="Z59" s="3">
        <f t="shared" si="98"/>
        <v>2079.27</v>
      </c>
      <c r="AA59" s="3">
        <f t="shared" si="98"/>
        <v>790.02</v>
      </c>
      <c r="AB59" s="3">
        <f>ROUND(AB27/AB16,2)</f>
        <v>738.99</v>
      </c>
      <c r="AC59" s="3">
        <f t="shared" si="98"/>
        <v>968.52</v>
      </c>
      <c r="AD59" s="3">
        <f t="shared" si="98"/>
        <v>2020.71</v>
      </c>
      <c r="AE59" s="3">
        <f t="shared" si="98"/>
        <v>1333.14</v>
      </c>
      <c r="AF59" s="3">
        <f t="shared" si="98"/>
        <v>917.69</v>
      </c>
      <c r="AG59" s="3">
        <f t="shared" si="98"/>
        <v>3504.62</v>
      </c>
      <c r="AH59" s="3">
        <f t="shared" si="98"/>
        <v>3591.65</v>
      </c>
      <c r="AI59" s="3">
        <f t="shared" si="98"/>
        <v>2947.84</v>
      </c>
      <c r="AJ59" s="3">
        <f t="shared" si="98"/>
        <v>239.1</v>
      </c>
      <c r="AK59" s="3">
        <f t="shared" si="98"/>
        <v>355.94</v>
      </c>
      <c r="AL59" s="3">
        <f t="shared" si="98"/>
        <v>555.41999999999996</v>
      </c>
      <c r="AM59" s="3">
        <f t="shared" si="98"/>
        <v>726.8</v>
      </c>
      <c r="AN59" s="3">
        <f t="shared" si="98"/>
        <v>757.89</v>
      </c>
      <c r="AO59" s="3">
        <f t="shared" si="98"/>
        <v>834.74</v>
      </c>
      <c r="AP59" s="3">
        <f t="shared" si="98"/>
        <v>1021.48</v>
      </c>
      <c r="AQ59" s="3">
        <f t="shared" si="98"/>
        <v>360.66</v>
      </c>
      <c r="AR59" s="3">
        <f t="shared" si="98"/>
        <v>831.13</v>
      </c>
      <c r="AS59" s="3">
        <f t="shared" si="98"/>
        <v>1626.98</v>
      </c>
      <c r="AT59" s="3">
        <f t="shared" si="98"/>
        <v>1194.28</v>
      </c>
      <c r="AU59" s="3">
        <f t="shared" si="98"/>
        <v>622.39</v>
      </c>
      <c r="AV59" s="3">
        <f t="shared" si="98"/>
        <v>636.80999999999995</v>
      </c>
      <c r="AW59" s="3">
        <f t="shared" si="98"/>
        <v>1266.6500000000001</v>
      </c>
      <c r="AX59" s="3">
        <f t="shared" si="98"/>
        <v>1558.08</v>
      </c>
      <c r="AY59" s="3">
        <f t="shared" si="98"/>
        <v>409.29</v>
      </c>
      <c r="AZ59" s="3">
        <f t="shared" si="98"/>
        <v>2088.19</v>
      </c>
      <c r="BA59" s="3">
        <f t="shared" si="98"/>
        <v>1333.06</v>
      </c>
      <c r="BB59" s="3">
        <f t="shared" si="98"/>
        <v>313.52999999999997</v>
      </c>
      <c r="BC59" s="3">
        <f t="shared" si="98"/>
        <v>1127.8499999999999</v>
      </c>
      <c r="BD59" s="3">
        <f t="shared" si="98"/>
        <v>1525.71</v>
      </c>
      <c r="BE59" s="3">
        <f t="shared" si="98"/>
        <v>675.54</v>
      </c>
      <c r="BF59" s="3">
        <f t="shared" si="98"/>
        <v>7616.23</v>
      </c>
      <c r="BG59" s="3">
        <f t="shared" si="98"/>
        <v>1552.52</v>
      </c>
      <c r="BH59" s="3">
        <f t="shared" si="98"/>
        <v>720.25</v>
      </c>
      <c r="BI59" s="3">
        <f t="shared" si="98"/>
        <v>540.26</v>
      </c>
      <c r="BJ59" s="3">
        <f t="shared" si="98"/>
        <v>285.10000000000002</v>
      </c>
      <c r="BK59" s="3">
        <f t="shared" si="98"/>
        <v>2183.4499999999998</v>
      </c>
      <c r="BL59" s="3">
        <f t="shared" si="98"/>
        <v>1218.54</v>
      </c>
      <c r="BM59" s="3">
        <f t="shared" si="98"/>
        <v>2320.71</v>
      </c>
      <c r="BN59" s="3">
        <f t="shared" si="98"/>
        <v>1987.49</v>
      </c>
      <c r="BO59" s="3">
        <f t="shared" si="98"/>
        <v>1032.92</v>
      </c>
      <c r="BP59" s="3">
        <f t="shared" si="98"/>
        <v>1490.71</v>
      </c>
      <c r="BQ59" s="3">
        <f t="shared" ref="BQ59:EB59" si="99">ROUND(BQ27/BQ16,2)</f>
        <v>529.41</v>
      </c>
      <c r="BR59" s="3">
        <f t="shared" si="99"/>
        <v>893.77</v>
      </c>
      <c r="BS59" s="3">
        <f t="shared" si="99"/>
        <v>1349.12</v>
      </c>
      <c r="BT59" s="3">
        <f t="shared" si="99"/>
        <v>609.69000000000005</v>
      </c>
      <c r="BU59" s="3">
        <f t="shared" si="99"/>
        <v>256.06</v>
      </c>
      <c r="BV59" s="3">
        <f t="shared" si="99"/>
        <v>713.97</v>
      </c>
      <c r="BW59" s="3">
        <f t="shared" si="99"/>
        <v>579.99</v>
      </c>
      <c r="BX59" s="3">
        <f t="shared" si="99"/>
        <v>1414.74</v>
      </c>
      <c r="BY59" s="3">
        <f t="shared" si="99"/>
        <v>163.89</v>
      </c>
      <c r="BZ59" s="3">
        <f t="shared" si="99"/>
        <v>2390.1</v>
      </c>
      <c r="CA59" s="3">
        <f t="shared" si="99"/>
        <v>3421.04</v>
      </c>
      <c r="CB59" s="3">
        <f t="shared" si="99"/>
        <v>2933.08</v>
      </c>
      <c r="CC59" s="3">
        <v>473.84</v>
      </c>
      <c r="CD59" s="3">
        <f t="shared" si="99"/>
        <v>834.35</v>
      </c>
      <c r="CE59" s="3">
        <f t="shared" si="99"/>
        <v>1454.13</v>
      </c>
      <c r="CF59" s="3">
        <f t="shared" si="99"/>
        <v>2673.49</v>
      </c>
      <c r="CG59" s="3">
        <f t="shared" si="99"/>
        <v>726.46</v>
      </c>
      <c r="CH59" s="3">
        <f t="shared" si="99"/>
        <v>1246.8599999999999</v>
      </c>
      <c r="CI59" s="3">
        <f t="shared" si="99"/>
        <v>1028.79</v>
      </c>
      <c r="CJ59" s="3">
        <f t="shared" si="99"/>
        <v>1097.42</v>
      </c>
      <c r="CK59" s="3">
        <f t="shared" si="99"/>
        <v>213.42</v>
      </c>
      <c r="CL59" s="3">
        <f t="shared" si="99"/>
        <v>360.41</v>
      </c>
      <c r="CM59" s="3">
        <f t="shared" si="99"/>
        <v>1176.02</v>
      </c>
      <c r="CN59" s="3">
        <f t="shared" si="99"/>
        <v>405.64</v>
      </c>
      <c r="CO59" s="3">
        <f t="shared" si="99"/>
        <v>1771.83</v>
      </c>
      <c r="CP59" s="3">
        <f t="shared" si="99"/>
        <v>827.4</v>
      </c>
      <c r="CQ59" s="3">
        <f t="shared" si="99"/>
        <v>1579.59</v>
      </c>
      <c r="CR59" s="3">
        <f>ROUND(CR27/CR16,2)</f>
        <v>1126.29</v>
      </c>
      <c r="CS59" s="3">
        <f t="shared" si="99"/>
        <v>281.18</v>
      </c>
      <c r="CT59" s="3">
        <f t="shared" si="99"/>
        <v>746.06</v>
      </c>
      <c r="CU59" s="3">
        <f t="shared" si="99"/>
        <v>598.34</v>
      </c>
      <c r="CV59" s="3">
        <f t="shared" si="99"/>
        <v>1851.31</v>
      </c>
      <c r="CW59" s="3">
        <f t="shared" si="99"/>
        <v>957.01</v>
      </c>
      <c r="CX59" s="3">
        <f t="shared" si="99"/>
        <v>1820.61</v>
      </c>
      <c r="CY59" s="3">
        <f t="shared" si="99"/>
        <v>1728.36</v>
      </c>
      <c r="CZ59" s="3">
        <f t="shared" si="99"/>
        <v>1254.49</v>
      </c>
      <c r="DA59" s="3">
        <f t="shared" si="99"/>
        <v>1593.16</v>
      </c>
      <c r="DB59" s="3">
        <f t="shared" si="99"/>
        <v>1274.5999999999999</v>
      </c>
      <c r="DC59" s="3">
        <f t="shared" si="99"/>
        <v>1209.51</v>
      </c>
      <c r="DD59" s="3">
        <f t="shared" si="99"/>
        <v>484.1</v>
      </c>
      <c r="DE59" s="3">
        <f t="shared" si="99"/>
        <v>1389.76</v>
      </c>
      <c r="DF59" s="3">
        <f t="shared" si="99"/>
        <v>1385.92</v>
      </c>
      <c r="DG59" s="3">
        <f t="shared" si="99"/>
        <v>854.21</v>
      </c>
      <c r="DH59" s="3">
        <f t="shared" si="99"/>
        <v>744.26</v>
      </c>
      <c r="DI59" s="3">
        <f t="shared" si="99"/>
        <v>307.95999999999998</v>
      </c>
      <c r="DJ59" s="3">
        <f t="shared" si="99"/>
        <v>413.57</v>
      </c>
      <c r="DK59" s="3">
        <f t="shared" si="99"/>
        <v>579.04999999999995</v>
      </c>
      <c r="DL59" s="3">
        <f t="shared" si="99"/>
        <v>1232.4000000000001</v>
      </c>
      <c r="DM59" s="3">
        <f t="shared" si="99"/>
        <v>426.06</v>
      </c>
      <c r="DN59" s="3">
        <f t="shared" si="99"/>
        <v>847.86</v>
      </c>
      <c r="DO59" s="3">
        <f t="shared" si="99"/>
        <v>738.98</v>
      </c>
      <c r="DP59" s="3">
        <f t="shared" si="99"/>
        <v>1180.08</v>
      </c>
      <c r="DQ59" s="3">
        <f t="shared" si="99"/>
        <v>1595.81</v>
      </c>
      <c r="DR59" s="3">
        <f t="shared" si="99"/>
        <v>752.88</v>
      </c>
      <c r="DS59" s="3">
        <v>506.17</v>
      </c>
      <c r="DT59" s="3">
        <f t="shared" si="99"/>
        <v>554.78</v>
      </c>
      <c r="DU59" s="3">
        <f t="shared" si="99"/>
        <v>977.07</v>
      </c>
      <c r="DV59" s="3">
        <f t="shared" si="99"/>
        <v>2267.7800000000002</v>
      </c>
      <c r="DW59" s="3">
        <f t="shared" si="99"/>
        <v>812.47</v>
      </c>
      <c r="DX59" s="3">
        <f t="shared" si="99"/>
        <v>462.67</v>
      </c>
      <c r="DY59" s="3">
        <f t="shared" si="99"/>
        <v>353.48</v>
      </c>
      <c r="DZ59" s="3">
        <f t="shared" si="99"/>
        <v>499.47</v>
      </c>
      <c r="EA59" s="3">
        <f t="shared" si="99"/>
        <v>1383.05</v>
      </c>
      <c r="EB59" s="3">
        <f t="shared" si="99"/>
        <v>805.16</v>
      </c>
      <c r="EC59" s="3">
        <f t="shared" ref="EC59:ES59" si="100">ROUND(EC27/EC16,2)</f>
        <v>495.47</v>
      </c>
      <c r="ED59" s="3">
        <f t="shared" si="100"/>
        <v>2946.33</v>
      </c>
      <c r="EE59" s="3">
        <f t="shared" si="100"/>
        <v>1107.19</v>
      </c>
      <c r="EF59" s="3">
        <f t="shared" si="100"/>
        <v>1130.82</v>
      </c>
      <c r="EG59" s="3">
        <f t="shared" si="100"/>
        <v>1432.27</v>
      </c>
      <c r="EH59" s="3">
        <f t="shared" si="100"/>
        <v>1707.8</v>
      </c>
      <c r="EI59" s="3">
        <f t="shared" si="100"/>
        <v>787.32</v>
      </c>
      <c r="EJ59" s="3">
        <f t="shared" si="100"/>
        <v>403.36</v>
      </c>
      <c r="EK59" s="3">
        <f t="shared" si="100"/>
        <v>1341.85</v>
      </c>
      <c r="EL59" s="3">
        <f t="shared" si="100"/>
        <v>1187.68</v>
      </c>
      <c r="EM59" s="3">
        <f t="shared" si="100"/>
        <v>829.61</v>
      </c>
      <c r="EN59" s="3">
        <f t="shared" si="100"/>
        <v>755.48</v>
      </c>
      <c r="EO59" s="3">
        <f t="shared" si="100"/>
        <v>846.13</v>
      </c>
      <c r="EP59" s="3">
        <f t="shared" si="100"/>
        <v>428.89</v>
      </c>
      <c r="EQ59" s="3">
        <f t="shared" si="100"/>
        <v>309.35000000000002</v>
      </c>
      <c r="ER59" s="3">
        <f t="shared" si="100"/>
        <v>1777.52</v>
      </c>
      <c r="ES59" s="3">
        <f t="shared" si="100"/>
        <v>1377.83</v>
      </c>
      <c r="ET59" s="3">
        <f>ROUND(ET27/ET16,2)</f>
        <v>779.41</v>
      </c>
      <c r="EU59" s="3">
        <f>ROUND(EU27/EU16,2)</f>
        <v>1003.4</v>
      </c>
      <c r="EV59" s="3">
        <f>ROUND(EV27/EV16,2)</f>
        <v>1701.4</v>
      </c>
      <c r="EW59" s="3">
        <f>ROUND(EW27/EW16,2)</f>
        <v>534.20000000000005</v>
      </c>
      <c r="EX59" s="3">
        <v>0</v>
      </c>
      <c r="EY59" s="3">
        <f t="shared" ref="EY59:FZ59" si="101">ROUND(EY27/EY16,2)</f>
        <v>256.77999999999997</v>
      </c>
      <c r="EZ59" s="3">
        <f t="shared" si="101"/>
        <v>954.44</v>
      </c>
      <c r="FA59" s="3">
        <f t="shared" si="101"/>
        <v>1985.69</v>
      </c>
      <c r="FB59" s="3">
        <f t="shared" si="101"/>
        <v>2067.37</v>
      </c>
      <c r="FC59" s="3">
        <f t="shared" si="101"/>
        <v>667.77</v>
      </c>
      <c r="FD59" s="3">
        <f>ROUND(FD27/FD16,2)</f>
        <v>2288.2800000000002</v>
      </c>
      <c r="FE59" s="3">
        <f t="shared" si="101"/>
        <v>1320.31</v>
      </c>
      <c r="FF59" s="3">
        <f t="shared" si="101"/>
        <v>1368.88</v>
      </c>
      <c r="FG59" s="3">
        <f t="shared" si="101"/>
        <v>1443.86</v>
      </c>
      <c r="FH59" s="3">
        <f t="shared" si="101"/>
        <v>690.19</v>
      </c>
      <c r="FI59" s="3">
        <f t="shared" si="101"/>
        <v>1611.23</v>
      </c>
      <c r="FJ59" s="3">
        <f t="shared" si="101"/>
        <v>2222.2399999999998</v>
      </c>
      <c r="FK59" s="3">
        <f t="shared" si="101"/>
        <v>811.18</v>
      </c>
      <c r="FL59" s="3">
        <v>791.47</v>
      </c>
      <c r="FM59" s="3">
        <v>947.48</v>
      </c>
      <c r="FN59" s="3">
        <f t="shared" si="101"/>
        <v>666.7</v>
      </c>
      <c r="FO59" s="3">
        <f t="shared" si="101"/>
        <v>363.83</v>
      </c>
      <c r="FP59" s="3">
        <f t="shared" si="101"/>
        <v>1289.24</v>
      </c>
      <c r="FQ59" s="3">
        <v>701.59</v>
      </c>
      <c r="FR59" s="3">
        <v>1359.77</v>
      </c>
      <c r="FS59" s="3">
        <f t="shared" si="101"/>
        <v>502.26</v>
      </c>
      <c r="FT59" s="3">
        <v>1292.77</v>
      </c>
      <c r="FU59" s="3">
        <f t="shared" si="101"/>
        <v>891.3</v>
      </c>
      <c r="FV59" s="3">
        <v>2504.71</v>
      </c>
      <c r="FW59" s="3">
        <f t="shared" si="101"/>
        <v>1550.83</v>
      </c>
      <c r="FX59" s="3">
        <f t="shared" si="101"/>
        <v>520.08000000000004</v>
      </c>
      <c r="FY59" s="3">
        <f t="shared" si="101"/>
        <v>1020.79</v>
      </c>
      <c r="FZ59" s="3">
        <f t="shared" si="101"/>
        <v>1173.3399999999999</v>
      </c>
      <c r="GA59" s="3">
        <f>ROUND(GA27/GA16,2)</f>
        <v>1382.09</v>
      </c>
      <c r="GB59" s="3" t="e">
        <f>ROUND(GB27/GB16,2)</f>
        <v>#DIV/0!</v>
      </c>
      <c r="GH59">
        <f>ROUND(GH27/GH16,2)</f>
        <v>910.22</v>
      </c>
      <c r="GI59" s="3"/>
    </row>
    <row r="60" spans="1:256" ht="12.75" customHeight="1">
      <c r="A60"/>
      <c r="B60" t="s">
        <v>585</v>
      </c>
      <c r="C60"/>
      <c r="D60"/>
      <c r="E60" s="3" t="e">
        <f>ROUND(SUM($E$59:$GB$59)/180,2)</f>
        <v>#DIV/0!</v>
      </c>
      <c r="F60" s="3" t="e">
        <f t="shared" ref="F60:BQ60" si="102">ROUND(SUM($E$59:$GB$59)/180,2)</f>
        <v>#DIV/0!</v>
      </c>
      <c r="G60" s="3" t="e">
        <f t="shared" si="102"/>
        <v>#DIV/0!</v>
      </c>
      <c r="H60" s="3" t="e">
        <f t="shared" si="102"/>
        <v>#DIV/0!</v>
      </c>
      <c r="I60" s="3" t="e">
        <f t="shared" si="102"/>
        <v>#DIV/0!</v>
      </c>
      <c r="J60" s="3" t="e">
        <f t="shared" si="102"/>
        <v>#DIV/0!</v>
      </c>
      <c r="K60" s="3" t="e">
        <f t="shared" si="102"/>
        <v>#DIV/0!</v>
      </c>
      <c r="L60" s="3" t="e">
        <f t="shared" si="102"/>
        <v>#DIV/0!</v>
      </c>
      <c r="M60" s="3" t="e">
        <f t="shared" si="102"/>
        <v>#DIV/0!</v>
      </c>
      <c r="N60" s="3" t="e">
        <f t="shared" si="102"/>
        <v>#DIV/0!</v>
      </c>
      <c r="O60" s="3" t="e">
        <f t="shared" si="102"/>
        <v>#DIV/0!</v>
      </c>
      <c r="P60" s="3" t="e">
        <f t="shared" si="102"/>
        <v>#DIV/0!</v>
      </c>
      <c r="Q60" s="3" t="e">
        <f t="shared" si="102"/>
        <v>#DIV/0!</v>
      </c>
      <c r="R60" s="3" t="e">
        <f t="shared" si="102"/>
        <v>#DIV/0!</v>
      </c>
      <c r="S60" s="3" t="e">
        <f t="shared" si="102"/>
        <v>#DIV/0!</v>
      </c>
      <c r="T60" s="3" t="e">
        <f t="shared" si="102"/>
        <v>#DIV/0!</v>
      </c>
      <c r="U60" s="3" t="e">
        <f t="shared" si="102"/>
        <v>#DIV/0!</v>
      </c>
      <c r="V60" s="3" t="e">
        <f t="shared" si="102"/>
        <v>#DIV/0!</v>
      </c>
      <c r="W60" s="3" t="e">
        <f t="shared" si="102"/>
        <v>#DIV/0!</v>
      </c>
      <c r="X60" s="3" t="e">
        <f t="shared" si="102"/>
        <v>#DIV/0!</v>
      </c>
      <c r="Y60" s="3" t="e">
        <f t="shared" si="102"/>
        <v>#DIV/0!</v>
      </c>
      <c r="Z60" s="3" t="e">
        <f t="shared" si="102"/>
        <v>#DIV/0!</v>
      </c>
      <c r="AA60" s="3" t="e">
        <f t="shared" si="102"/>
        <v>#DIV/0!</v>
      </c>
      <c r="AB60" s="3" t="e">
        <f t="shared" si="102"/>
        <v>#DIV/0!</v>
      </c>
      <c r="AC60" s="3" t="e">
        <f t="shared" si="102"/>
        <v>#DIV/0!</v>
      </c>
      <c r="AD60" s="3" t="e">
        <f t="shared" si="102"/>
        <v>#DIV/0!</v>
      </c>
      <c r="AE60" s="3" t="e">
        <f t="shared" si="102"/>
        <v>#DIV/0!</v>
      </c>
      <c r="AF60" s="3" t="e">
        <f t="shared" si="102"/>
        <v>#DIV/0!</v>
      </c>
      <c r="AG60" s="3" t="e">
        <f t="shared" si="102"/>
        <v>#DIV/0!</v>
      </c>
      <c r="AH60" s="3" t="e">
        <f t="shared" si="102"/>
        <v>#DIV/0!</v>
      </c>
      <c r="AI60" s="3" t="e">
        <f t="shared" si="102"/>
        <v>#DIV/0!</v>
      </c>
      <c r="AJ60" s="3" t="e">
        <f t="shared" si="102"/>
        <v>#DIV/0!</v>
      </c>
      <c r="AK60" s="3" t="e">
        <f t="shared" si="102"/>
        <v>#DIV/0!</v>
      </c>
      <c r="AL60" s="3" t="e">
        <f t="shared" si="102"/>
        <v>#DIV/0!</v>
      </c>
      <c r="AM60" s="3" t="e">
        <f t="shared" si="102"/>
        <v>#DIV/0!</v>
      </c>
      <c r="AN60" s="3" t="e">
        <f t="shared" si="102"/>
        <v>#DIV/0!</v>
      </c>
      <c r="AO60" s="3" t="e">
        <f t="shared" si="102"/>
        <v>#DIV/0!</v>
      </c>
      <c r="AP60" s="3" t="e">
        <f t="shared" si="102"/>
        <v>#DIV/0!</v>
      </c>
      <c r="AQ60" s="3" t="e">
        <f t="shared" si="102"/>
        <v>#DIV/0!</v>
      </c>
      <c r="AR60" s="3" t="e">
        <f t="shared" si="102"/>
        <v>#DIV/0!</v>
      </c>
      <c r="AS60" s="3" t="e">
        <f t="shared" si="102"/>
        <v>#DIV/0!</v>
      </c>
      <c r="AT60" s="3" t="e">
        <f t="shared" si="102"/>
        <v>#DIV/0!</v>
      </c>
      <c r="AU60" s="3" t="e">
        <f t="shared" si="102"/>
        <v>#DIV/0!</v>
      </c>
      <c r="AV60" s="3" t="e">
        <f t="shared" si="102"/>
        <v>#DIV/0!</v>
      </c>
      <c r="AW60" s="3" t="e">
        <f t="shared" si="102"/>
        <v>#DIV/0!</v>
      </c>
      <c r="AX60" s="3" t="e">
        <f t="shared" si="102"/>
        <v>#DIV/0!</v>
      </c>
      <c r="AY60" s="3" t="e">
        <f t="shared" si="102"/>
        <v>#DIV/0!</v>
      </c>
      <c r="AZ60" s="3" t="e">
        <f t="shared" si="102"/>
        <v>#DIV/0!</v>
      </c>
      <c r="BA60" s="3" t="e">
        <f t="shared" si="102"/>
        <v>#DIV/0!</v>
      </c>
      <c r="BB60" s="3" t="e">
        <f t="shared" si="102"/>
        <v>#DIV/0!</v>
      </c>
      <c r="BC60" s="3" t="e">
        <f t="shared" si="102"/>
        <v>#DIV/0!</v>
      </c>
      <c r="BD60" s="3" t="e">
        <f t="shared" si="102"/>
        <v>#DIV/0!</v>
      </c>
      <c r="BE60" s="3" t="e">
        <f t="shared" si="102"/>
        <v>#DIV/0!</v>
      </c>
      <c r="BF60" s="3" t="e">
        <f t="shared" si="102"/>
        <v>#DIV/0!</v>
      </c>
      <c r="BG60" s="3" t="e">
        <f t="shared" si="102"/>
        <v>#DIV/0!</v>
      </c>
      <c r="BH60" s="3" t="e">
        <f t="shared" si="102"/>
        <v>#DIV/0!</v>
      </c>
      <c r="BI60" s="3" t="e">
        <f t="shared" si="102"/>
        <v>#DIV/0!</v>
      </c>
      <c r="BJ60" s="3" t="e">
        <f t="shared" si="102"/>
        <v>#DIV/0!</v>
      </c>
      <c r="BK60" s="3" t="e">
        <f t="shared" si="102"/>
        <v>#DIV/0!</v>
      </c>
      <c r="BL60" s="3" t="e">
        <f t="shared" si="102"/>
        <v>#DIV/0!</v>
      </c>
      <c r="BM60" s="3" t="e">
        <f t="shared" si="102"/>
        <v>#DIV/0!</v>
      </c>
      <c r="BN60" s="3" t="e">
        <f t="shared" si="102"/>
        <v>#DIV/0!</v>
      </c>
      <c r="BO60" s="3" t="e">
        <f t="shared" si="102"/>
        <v>#DIV/0!</v>
      </c>
      <c r="BP60" s="3" t="e">
        <f t="shared" si="102"/>
        <v>#DIV/0!</v>
      </c>
      <c r="BQ60" s="3" t="e">
        <f t="shared" si="102"/>
        <v>#DIV/0!</v>
      </c>
      <c r="BR60" s="3" t="e">
        <f t="shared" ref="BR60:EC60" si="103">ROUND(SUM($E$59:$GB$59)/180,2)</f>
        <v>#DIV/0!</v>
      </c>
      <c r="BS60" s="3" t="e">
        <f t="shared" si="103"/>
        <v>#DIV/0!</v>
      </c>
      <c r="BT60" s="3" t="e">
        <f t="shared" si="103"/>
        <v>#DIV/0!</v>
      </c>
      <c r="BU60" s="3" t="e">
        <f t="shared" si="103"/>
        <v>#DIV/0!</v>
      </c>
      <c r="BV60" s="3" t="e">
        <f t="shared" si="103"/>
        <v>#DIV/0!</v>
      </c>
      <c r="BW60" s="3" t="e">
        <f t="shared" si="103"/>
        <v>#DIV/0!</v>
      </c>
      <c r="BX60" s="3" t="e">
        <f t="shared" si="103"/>
        <v>#DIV/0!</v>
      </c>
      <c r="BY60" s="3" t="e">
        <f t="shared" si="103"/>
        <v>#DIV/0!</v>
      </c>
      <c r="BZ60" s="3" t="e">
        <f t="shared" si="103"/>
        <v>#DIV/0!</v>
      </c>
      <c r="CA60" s="3" t="e">
        <f t="shared" si="103"/>
        <v>#DIV/0!</v>
      </c>
      <c r="CB60" s="3" t="e">
        <f t="shared" si="103"/>
        <v>#DIV/0!</v>
      </c>
      <c r="CC60" s="3" t="e">
        <v>#DIV/0!</v>
      </c>
      <c r="CD60" s="3" t="e">
        <f t="shared" si="103"/>
        <v>#DIV/0!</v>
      </c>
      <c r="CE60" s="3" t="e">
        <f t="shared" si="103"/>
        <v>#DIV/0!</v>
      </c>
      <c r="CF60" s="3" t="e">
        <f t="shared" si="103"/>
        <v>#DIV/0!</v>
      </c>
      <c r="CG60" s="3" t="e">
        <f t="shared" si="103"/>
        <v>#DIV/0!</v>
      </c>
      <c r="CH60" s="3" t="e">
        <f t="shared" si="103"/>
        <v>#DIV/0!</v>
      </c>
      <c r="CI60" s="3" t="e">
        <f t="shared" si="103"/>
        <v>#DIV/0!</v>
      </c>
      <c r="CJ60" s="3" t="e">
        <f t="shared" si="103"/>
        <v>#DIV/0!</v>
      </c>
      <c r="CK60" s="3" t="e">
        <f t="shared" si="103"/>
        <v>#DIV/0!</v>
      </c>
      <c r="CL60" s="3" t="e">
        <f t="shared" si="103"/>
        <v>#DIV/0!</v>
      </c>
      <c r="CM60" s="3" t="e">
        <f t="shared" si="103"/>
        <v>#DIV/0!</v>
      </c>
      <c r="CN60" s="3" t="e">
        <f t="shared" si="103"/>
        <v>#DIV/0!</v>
      </c>
      <c r="CO60" s="3" t="e">
        <f t="shared" si="103"/>
        <v>#DIV/0!</v>
      </c>
      <c r="CP60" s="3" t="e">
        <f t="shared" si="103"/>
        <v>#DIV/0!</v>
      </c>
      <c r="CQ60" s="3" t="e">
        <f t="shared" si="103"/>
        <v>#DIV/0!</v>
      </c>
      <c r="CR60" s="3" t="e">
        <f t="shared" si="103"/>
        <v>#DIV/0!</v>
      </c>
      <c r="CS60" s="3" t="e">
        <f t="shared" si="103"/>
        <v>#DIV/0!</v>
      </c>
      <c r="CT60" s="3" t="e">
        <f t="shared" si="103"/>
        <v>#DIV/0!</v>
      </c>
      <c r="CU60" s="3" t="e">
        <f t="shared" si="103"/>
        <v>#DIV/0!</v>
      </c>
      <c r="CV60" s="3" t="e">
        <f t="shared" si="103"/>
        <v>#DIV/0!</v>
      </c>
      <c r="CW60" s="3" t="e">
        <f t="shared" si="103"/>
        <v>#DIV/0!</v>
      </c>
      <c r="CX60" s="3" t="e">
        <f t="shared" si="103"/>
        <v>#DIV/0!</v>
      </c>
      <c r="CY60" s="3" t="e">
        <f t="shared" si="103"/>
        <v>#DIV/0!</v>
      </c>
      <c r="CZ60" s="3" t="e">
        <f t="shared" si="103"/>
        <v>#DIV/0!</v>
      </c>
      <c r="DA60" s="3" t="e">
        <f t="shared" si="103"/>
        <v>#DIV/0!</v>
      </c>
      <c r="DB60" s="3" t="e">
        <f t="shared" si="103"/>
        <v>#DIV/0!</v>
      </c>
      <c r="DC60" s="3" t="e">
        <f t="shared" si="103"/>
        <v>#DIV/0!</v>
      </c>
      <c r="DD60" s="3" t="e">
        <f t="shared" si="103"/>
        <v>#DIV/0!</v>
      </c>
      <c r="DE60" s="3" t="e">
        <f t="shared" si="103"/>
        <v>#DIV/0!</v>
      </c>
      <c r="DF60" s="3" t="e">
        <f t="shared" si="103"/>
        <v>#DIV/0!</v>
      </c>
      <c r="DG60" s="3" t="e">
        <f t="shared" si="103"/>
        <v>#DIV/0!</v>
      </c>
      <c r="DH60" s="3" t="e">
        <f t="shared" si="103"/>
        <v>#DIV/0!</v>
      </c>
      <c r="DI60" s="3" t="e">
        <f t="shared" si="103"/>
        <v>#DIV/0!</v>
      </c>
      <c r="DJ60" s="3" t="e">
        <f t="shared" si="103"/>
        <v>#DIV/0!</v>
      </c>
      <c r="DK60" s="3" t="e">
        <f t="shared" si="103"/>
        <v>#DIV/0!</v>
      </c>
      <c r="DL60" s="3" t="e">
        <f t="shared" si="103"/>
        <v>#DIV/0!</v>
      </c>
      <c r="DM60" s="3" t="e">
        <f t="shared" si="103"/>
        <v>#DIV/0!</v>
      </c>
      <c r="DN60" s="3" t="e">
        <f t="shared" si="103"/>
        <v>#DIV/0!</v>
      </c>
      <c r="DO60" s="3" t="e">
        <f t="shared" si="103"/>
        <v>#DIV/0!</v>
      </c>
      <c r="DP60" s="3" t="e">
        <f t="shared" si="103"/>
        <v>#DIV/0!</v>
      </c>
      <c r="DQ60" s="3" t="e">
        <f t="shared" si="103"/>
        <v>#DIV/0!</v>
      </c>
      <c r="DR60" s="3" t="e">
        <f t="shared" si="103"/>
        <v>#DIV/0!</v>
      </c>
      <c r="DS60" s="3" t="e">
        <v>#DIV/0!</v>
      </c>
      <c r="DT60" s="3" t="e">
        <f t="shared" si="103"/>
        <v>#DIV/0!</v>
      </c>
      <c r="DU60" s="3" t="e">
        <f t="shared" si="103"/>
        <v>#DIV/0!</v>
      </c>
      <c r="DV60" s="3" t="e">
        <f t="shared" si="103"/>
        <v>#DIV/0!</v>
      </c>
      <c r="DW60" s="3" t="e">
        <f t="shared" si="103"/>
        <v>#DIV/0!</v>
      </c>
      <c r="DX60" s="3" t="e">
        <f t="shared" si="103"/>
        <v>#DIV/0!</v>
      </c>
      <c r="DY60" s="3" t="e">
        <f t="shared" si="103"/>
        <v>#DIV/0!</v>
      </c>
      <c r="DZ60" s="3" t="e">
        <f t="shared" si="103"/>
        <v>#DIV/0!</v>
      </c>
      <c r="EA60" s="3" t="e">
        <f t="shared" si="103"/>
        <v>#DIV/0!</v>
      </c>
      <c r="EB60" s="3" t="e">
        <f t="shared" si="103"/>
        <v>#DIV/0!</v>
      </c>
      <c r="EC60" s="3" t="e">
        <f t="shared" si="103"/>
        <v>#DIV/0!</v>
      </c>
      <c r="ED60" s="3" t="e">
        <f t="shared" ref="ED60:GB60" si="104">ROUND(SUM($E$59:$GB$59)/180,2)</f>
        <v>#DIV/0!</v>
      </c>
      <c r="EE60" s="3" t="e">
        <f t="shared" si="104"/>
        <v>#DIV/0!</v>
      </c>
      <c r="EF60" s="3" t="e">
        <f t="shared" si="104"/>
        <v>#DIV/0!</v>
      </c>
      <c r="EG60" s="3" t="e">
        <f t="shared" si="104"/>
        <v>#DIV/0!</v>
      </c>
      <c r="EH60" s="3" t="e">
        <f t="shared" si="104"/>
        <v>#DIV/0!</v>
      </c>
      <c r="EI60" s="3" t="e">
        <f t="shared" si="104"/>
        <v>#DIV/0!</v>
      </c>
      <c r="EJ60" s="3" t="e">
        <f t="shared" si="104"/>
        <v>#DIV/0!</v>
      </c>
      <c r="EK60" s="3" t="e">
        <f t="shared" si="104"/>
        <v>#DIV/0!</v>
      </c>
      <c r="EL60" s="3" t="e">
        <f t="shared" si="104"/>
        <v>#DIV/0!</v>
      </c>
      <c r="EM60" s="3" t="e">
        <f t="shared" si="104"/>
        <v>#DIV/0!</v>
      </c>
      <c r="EN60" s="3" t="e">
        <f t="shared" si="104"/>
        <v>#DIV/0!</v>
      </c>
      <c r="EO60" s="3" t="e">
        <f t="shared" si="104"/>
        <v>#DIV/0!</v>
      </c>
      <c r="EP60" s="3" t="e">
        <f t="shared" si="104"/>
        <v>#DIV/0!</v>
      </c>
      <c r="EQ60" s="3" t="e">
        <f t="shared" si="104"/>
        <v>#DIV/0!</v>
      </c>
      <c r="ER60" s="3" t="e">
        <f t="shared" si="104"/>
        <v>#DIV/0!</v>
      </c>
      <c r="ES60" s="3" t="e">
        <f t="shared" si="104"/>
        <v>#DIV/0!</v>
      </c>
      <c r="ET60" s="3" t="e">
        <f t="shared" si="104"/>
        <v>#DIV/0!</v>
      </c>
      <c r="EU60" s="3" t="e">
        <f t="shared" si="104"/>
        <v>#DIV/0!</v>
      </c>
      <c r="EV60" s="3" t="e">
        <f t="shared" si="104"/>
        <v>#DIV/0!</v>
      </c>
      <c r="EW60" s="3" t="e">
        <f t="shared" si="104"/>
        <v>#DIV/0!</v>
      </c>
      <c r="EX60" s="3" t="e">
        <f t="shared" si="104"/>
        <v>#DIV/0!</v>
      </c>
      <c r="EY60" s="3" t="e">
        <f t="shared" si="104"/>
        <v>#DIV/0!</v>
      </c>
      <c r="EZ60" s="3" t="e">
        <f t="shared" si="104"/>
        <v>#DIV/0!</v>
      </c>
      <c r="FA60" s="3" t="e">
        <f t="shared" si="104"/>
        <v>#DIV/0!</v>
      </c>
      <c r="FB60" s="3" t="e">
        <f t="shared" si="104"/>
        <v>#DIV/0!</v>
      </c>
      <c r="FC60" s="3" t="e">
        <f t="shared" si="104"/>
        <v>#DIV/0!</v>
      </c>
      <c r="FD60" s="3" t="e">
        <f t="shared" si="104"/>
        <v>#DIV/0!</v>
      </c>
      <c r="FE60" s="3" t="e">
        <f t="shared" si="104"/>
        <v>#DIV/0!</v>
      </c>
      <c r="FF60" s="3" t="e">
        <f t="shared" si="104"/>
        <v>#DIV/0!</v>
      </c>
      <c r="FG60" s="3" t="e">
        <f t="shared" si="104"/>
        <v>#DIV/0!</v>
      </c>
      <c r="FH60" s="3" t="e">
        <f t="shared" si="104"/>
        <v>#DIV/0!</v>
      </c>
      <c r="FI60" s="3" t="e">
        <f t="shared" si="104"/>
        <v>#DIV/0!</v>
      </c>
      <c r="FJ60" s="3" t="e">
        <f t="shared" si="104"/>
        <v>#DIV/0!</v>
      </c>
      <c r="FK60" s="3" t="e">
        <f t="shared" si="104"/>
        <v>#DIV/0!</v>
      </c>
      <c r="FL60" s="3" t="e">
        <v>#DIV/0!</v>
      </c>
      <c r="FM60" s="3" t="e">
        <v>#DIV/0!</v>
      </c>
      <c r="FN60" s="3" t="e">
        <f t="shared" si="104"/>
        <v>#DIV/0!</v>
      </c>
      <c r="FO60" s="3" t="e">
        <f t="shared" si="104"/>
        <v>#DIV/0!</v>
      </c>
      <c r="FP60" s="3" t="e">
        <f t="shared" si="104"/>
        <v>#DIV/0!</v>
      </c>
      <c r="FQ60" s="3" t="e">
        <v>#DIV/0!</v>
      </c>
      <c r="FR60" s="3" t="e">
        <v>#DIV/0!</v>
      </c>
      <c r="FS60" s="3" t="e">
        <f t="shared" si="104"/>
        <v>#DIV/0!</v>
      </c>
      <c r="FT60" s="3" t="e">
        <v>#DIV/0!</v>
      </c>
      <c r="FU60" s="3" t="e">
        <f t="shared" si="104"/>
        <v>#DIV/0!</v>
      </c>
      <c r="FV60" s="3" t="e">
        <v>#DIV/0!</v>
      </c>
      <c r="FW60" s="3" t="e">
        <f t="shared" si="104"/>
        <v>#DIV/0!</v>
      </c>
      <c r="FX60" s="3" t="e">
        <f t="shared" si="104"/>
        <v>#DIV/0!</v>
      </c>
      <c r="FY60" s="3" t="e">
        <f t="shared" si="104"/>
        <v>#DIV/0!</v>
      </c>
      <c r="FZ60" s="3" t="e">
        <f t="shared" si="104"/>
        <v>#DIV/0!</v>
      </c>
      <c r="GA60" s="3" t="e">
        <f t="shared" si="104"/>
        <v>#DIV/0!</v>
      </c>
      <c r="GB60" s="3" t="e">
        <f t="shared" si="104"/>
        <v>#DIV/0!</v>
      </c>
      <c r="GH60">
        <f>ROUND(SUM($E$59:$FZ$59)/177,2)</f>
        <v>1168.69</v>
      </c>
    </row>
    <row r="61" spans="1:256" ht="15.75" customHeight="1">
      <c r="A61"/>
      <c r="C61"/>
      <c r="D61"/>
      <c r="E61"/>
    </row>
    <row r="62" spans="1:256" ht="12.75" customHeight="1">
      <c r="A62"/>
      <c r="B62" t="s">
        <v>589</v>
      </c>
      <c r="C62"/>
      <c r="D62"/>
      <c r="E62" s="4">
        <f t="shared" ref="E62:BP62" si="105">+E32</f>
        <v>274897</v>
      </c>
      <c r="F62" s="4">
        <f t="shared" si="105"/>
        <v>1095038.1000000001</v>
      </c>
      <c r="G62" s="4">
        <f t="shared" si="105"/>
        <v>151164</v>
      </c>
      <c r="H62" s="4">
        <f t="shared" si="105"/>
        <v>961199</v>
      </c>
      <c r="I62" s="4">
        <f t="shared" si="105"/>
        <v>209916</v>
      </c>
      <c r="J62" s="4">
        <f t="shared" si="105"/>
        <v>91654.9</v>
      </c>
      <c r="K62" s="4">
        <f t="shared" si="105"/>
        <v>231750.6</v>
      </c>
      <c r="L62" s="4">
        <f t="shared" si="105"/>
        <v>111663</v>
      </c>
      <c r="M62" s="4">
        <f t="shared" si="105"/>
        <v>20876</v>
      </c>
      <c r="N62" s="4">
        <f t="shared" si="105"/>
        <v>67650.7</v>
      </c>
      <c r="O62" s="4">
        <f t="shared" si="105"/>
        <v>54600.3</v>
      </c>
      <c r="P62" s="4">
        <f t="shared" si="105"/>
        <v>1622648</v>
      </c>
      <c r="Q62" s="4">
        <f t="shared" si="105"/>
        <v>586206</v>
      </c>
      <c r="R62" s="4">
        <f t="shared" si="105"/>
        <v>56787.6</v>
      </c>
      <c r="S62" s="4">
        <f t="shared" si="105"/>
        <v>982778.3</v>
      </c>
      <c r="T62" s="4">
        <f t="shared" si="105"/>
        <v>99367.6</v>
      </c>
      <c r="U62" s="4">
        <f t="shared" si="105"/>
        <v>170150</v>
      </c>
      <c r="V62" s="4">
        <f t="shared" si="105"/>
        <v>78256</v>
      </c>
      <c r="W62" s="4">
        <f t="shared" si="105"/>
        <v>19162</v>
      </c>
      <c r="X62" s="4">
        <f t="shared" si="105"/>
        <v>57200</v>
      </c>
      <c r="Y62" s="4">
        <f t="shared" si="105"/>
        <v>14729</v>
      </c>
      <c r="Z62" s="4">
        <f t="shared" si="105"/>
        <v>24883.200000000001</v>
      </c>
      <c r="AA62" s="4">
        <f t="shared" si="105"/>
        <v>57009.599999999999</v>
      </c>
      <c r="AB62" s="4">
        <f t="shared" si="105"/>
        <v>42768</v>
      </c>
      <c r="AC62" s="4">
        <f t="shared" si="105"/>
        <v>1830686</v>
      </c>
      <c r="AD62" s="4">
        <f t="shared" si="105"/>
        <v>1695807</v>
      </c>
      <c r="AE62" s="4">
        <f t="shared" si="105"/>
        <v>65928</v>
      </c>
      <c r="AF62" s="4">
        <f t="shared" si="105"/>
        <v>46488</v>
      </c>
      <c r="AG62" s="4">
        <f t="shared" si="105"/>
        <v>73150</v>
      </c>
      <c r="AH62" s="4">
        <f t="shared" si="105"/>
        <v>29435</v>
      </c>
      <c r="AI62" s="4">
        <f t="shared" si="105"/>
        <v>178948</v>
      </c>
      <c r="AJ62" s="4">
        <f t="shared" si="105"/>
        <v>75312</v>
      </c>
      <c r="AK62" s="4">
        <f t="shared" si="105"/>
        <v>37563.199999999997</v>
      </c>
      <c r="AL62" s="4">
        <f t="shared" si="105"/>
        <v>14162</v>
      </c>
      <c r="AM62" s="4">
        <f t="shared" si="105"/>
        <v>28248</v>
      </c>
      <c r="AN62" s="4">
        <f t="shared" si="105"/>
        <v>24215</v>
      </c>
      <c r="AO62" s="4">
        <f t="shared" si="105"/>
        <v>50344</v>
      </c>
      <c r="AP62" s="4">
        <f t="shared" si="105"/>
        <v>36716</v>
      </c>
      <c r="AQ62" s="4">
        <f t="shared" si="105"/>
        <v>309400</v>
      </c>
      <c r="AR62" s="4">
        <f t="shared" si="105"/>
        <v>2215407.6</v>
      </c>
      <c r="AS62" s="4">
        <f t="shared" si="105"/>
        <v>64621.7</v>
      </c>
      <c r="AT62" s="4">
        <f t="shared" si="105"/>
        <v>2587623.2999999998</v>
      </c>
      <c r="AU62" s="4">
        <f t="shared" si="105"/>
        <v>350149</v>
      </c>
      <c r="AV62" s="4">
        <f t="shared" si="105"/>
        <v>277117</v>
      </c>
      <c r="AW62" s="4">
        <f t="shared" si="105"/>
        <v>136592.4</v>
      </c>
      <c r="AX62" s="4">
        <f t="shared" si="105"/>
        <v>72846</v>
      </c>
      <c r="AY62" s="4">
        <f t="shared" si="105"/>
        <v>21546</v>
      </c>
      <c r="AZ62" s="4">
        <f t="shared" si="105"/>
        <v>20306</v>
      </c>
      <c r="BA62" s="4">
        <f t="shared" si="105"/>
        <v>100744.5</v>
      </c>
      <c r="BB62" s="4">
        <f t="shared" si="105"/>
        <v>330810.3</v>
      </c>
      <c r="BC62" s="4">
        <f t="shared" si="105"/>
        <v>526845</v>
      </c>
      <c r="BD62" s="4">
        <f t="shared" si="105"/>
        <v>536010</v>
      </c>
      <c r="BE62" s="4">
        <f t="shared" si="105"/>
        <v>1044701</v>
      </c>
      <c r="BF62" s="4">
        <f t="shared" si="105"/>
        <v>54638</v>
      </c>
      <c r="BG62" s="4">
        <f t="shared" si="105"/>
        <v>92462</v>
      </c>
      <c r="BH62" s="4">
        <f t="shared" si="105"/>
        <v>1386126</v>
      </c>
      <c r="BI62" s="4">
        <f t="shared" si="105"/>
        <v>283406.40000000002</v>
      </c>
      <c r="BJ62" s="4">
        <f t="shared" si="105"/>
        <v>82225</v>
      </c>
      <c r="BK62" s="4">
        <f t="shared" si="105"/>
        <v>140970</v>
      </c>
      <c r="BL62" s="4">
        <f t="shared" si="105"/>
        <v>460002.9</v>
      </c>
      <c r="BM62" s="4">
        <f t="shared" si="105"/>
        <v>767061.7</v>
      </c>
      <c r="BN62" s="4">
        <f t="shared" si="105"/>
        <v>52848</v>
      </c>
      <c r="BO62" s="4">
        <f t="shared" si="105"/>
        <v>149486.39999999999</v>
      </c>
      <c r="BP62" s="4">
        <f t="shared" si="105"/>
        <v>128960</v>
      </c>
      <c r="BQ62" s="4">
        <f t="shared" ref="BQ62:EB62" si="106">+BQ32</f>
        <v>168797.2</v>
      </c>
      <c r="BR62" s="4">
        <f t="shared" si="106"/>
        <v>29472.799999999999</v>
      </c>
      <c r="BS62" s="4">
        <f t="shared" si="106"/>
        <v>295991.40000000002</v>
      </c>
      <c r="BT62" s="4">
        <f t="shared" si="106"/>
        <v>254592</v>
      </c>
      <c r="BU62" s="4">
        <f t="shared" si="106"/>
        <v>49420.5</v>
      </c>
      <c r="BV62" s="4">
        <f t="shared" si="106"/>
        <v>52038</v>
      </c>
      <c r="BW62" s="4">
        <f t="shared" si="106"/>
        <v>28978.400000000001</v>
      </c>
      <c r="BX62" s="4">
        <f t="shared" si="106"/>
        <v>224170</v>
      </c>
      <c r="BY62" s="4">
        <f t="shared" si="106"/>
        <v>117878</v>
      </c>
      <c r="BZ62" s="4">
        <f t="shared" si="106"/>
        <v>8280</v>
      </c>
      <c r="CA62" s="4">
        <f t="shared" si="106"/>
        <v>60324.800000000003</v>
      </c>
      <c r="CB62" s="4">
        <f t="shared" si="106"/>
        <v>3537</v>
      </c>
      <c r="CC62" s="4">
        <v>59508.4</v>
      </c>
      <c r="CD62" s="4">
        <f t="shared" si="106"/>
        <v>3408312</v>
      </c>
      <c r="CE62" s="4">
        <f t="shared" si="106"/>
        <v>60326</v>
      </c>
      <c r="CF62" s="4">
        <f t="shared" si="106"/>
        <v>20385</v>
      </c>
      <c r="CG62" s="4">
        <f t="shared" si="106"/>
        <v>54020</v>
      </c>
      <c r="CH62" s="4">
        <f t="shared" si="106"/>
        <v>92016</v>
      </c>
      <c r="CI62" s="4">
        <f t="shared" si="106"/>
        <v>26696</v>
      </c>
      <c r="CJ62" s="4">
        <f t="shared" si="106"/>
        <v>30956</v>
      </c>
      <c r="CK62" s="4">
        <f t="shared" si="106"/>
        <v>71010</v>
      </c>
      <c r="CL62" s="4">
        <f t="shared" si="106"/>
        <v>47752.6</v>
      </c>
      <c r="CM62" s="4">
        <f t="shared" si="106"/>
        <v>352027</v>
      </c>
      <c r="CN62" s="4">
        <f t="shared" si="106"/>
        <v>69520</v>
      </c>
      <c r="CO62" s="4">
        <f t="shared" si="106"/>
        <v>93225.600000000006</v>
      </c>
      <c r="CP62" s="4">
        <f t="shared" si="106"/>
        <v>1649577.6</v>
      </c>
      <c r="CQ62" s="4">
        <f t="shared" si="106"/>
        <v>872040</v>
      </c>
      <c r="CR62" s="4">
        <f>+CR32</f>
        <v>70728</v>
      </c>
      <c r="CS62" s="4">
        <f t="shared" si="106"/>
        <v>52635</v>
      </c>
      <c r="CT62" s="4">
        <f t="shared" si="106"/>
        <v>43986.8</v>
      </c>
      <c r="CU62" s="4">
        <f t="shared" si="106"/>
        <v>29678</v>
      </c>
      <c r="CV62" s="4">
        <f t="shared" si="106"/>
        <v>18542</v>
      </c>
      <c r="CW62" s="4">
        <f t="shared" si="106"/>
        <v>20258.400000000001</v>
      </c>
      <c r="CX62" s="4">
        <f t="shared" si="106"/>
        <v>51097.2</v>
      </c>
      <c r="CY62" s="4">
        <f t="shared" si="106"/>
        <v>87802</v>
      </c>
      <c r="CZ62" s="4">
        <f t="shared" si="106"/>
        <v>259116</v>
      </c>
      <c r="DA62" s="4">
        <f t="shared" si="106"/>
        <v>49140</v>
      </c>
      <c r="DB62" s="4">
        <f t="shared" si="106"/>
        <v>109323.9</v>
      </c>
      <c r="DC62" s="4">
        <f t="shared" si="106"/>
        <v>39543</v>
      </c>
      <c r="DD62" s="4">
        <f t="shared" si="106"/>
        <v>49063</v>
      </c>
      <c r="DE62" s="4">
        <f t="shared" si="106"/>
        <v>69760</v>
      </c>
      <c r="DF62" s="4">
        <f t="shared" si="106"/>
        <v>7047</v>
      </c>
      <c r="DG62" s="4">
        <f t="shared" si="106"/>
        <v>16790</v>
      </c>
      <c r="DH62" s="4">
        <f t="shared" si="106"/>
        <v>1678056</v>
      </c>
      <c r="DI62" s="4">
        <f t="shared" si="106"/>
        <v>21347.4</v>
      </c>
      <c r="DJ62" s="4">
        <f t="shared" si="106"/>
        <v>148801</v>
      </c>
      <c r="DK62" s="4">
        <f t="shared" si="106"/>
        <v>306099</v>
      </c>
      <c r="DL62" s="4">
        <f t="shared" si="106"/>
        <v>68065.2</v>
      </c>
      <c r="DM62" s="4">
        <f t="shared" si="106"/>
        <v>36144</v>
      </c>
      <c r="DN62" s="4">
        <f t="shared" si="106"/>
        <v>395076</v>
      </c>
      <c r="DO62" s="4">
        <f t="shared" si="106"/>
        <v>55046.400000000001</v>
      </c>
      <c r="DP62" s="4">
        <f t="shared" si="106"/>
        <v>114696</v>
      </c>
      <c r="DQ62" s="4">
        <f t="shared" si="106"/>
        <v>142450.4</v>
      </c>
      <c r="DR62" s="4">
        <f t="shared" si="106"/>
        <v>17446</v>
      </c>
      <c r="DS62" s="4">
        <v>55776</v>
      </c>
      <c r="DT62" s="4">
        <f t="shared" si="106"/>
        <v>61784.2</v>
      </c>
      <c r="DU62" s="4">
        <f t="shared" si="106"/>
        <v>31080</v>
      </c>
      <c r="DV62" s="4">
        <f t="shared" si="106"/>
        <v>7290</v>
      </c>
      <c r="DW62" s="4">
        <f t="shared" si="106"/>
        <v>44074.8</v>
      </c>
      <c r="DX62" s="4">
        <f t="shared" si="106"/>
        <v>17202</v>
      </c>
      <c r="DY62" s="4">
        <f t="shared" si="106"/>
        <v>18105.599999999999</v>
      </c>
      <c r="DZ62" s="4">
        <f t="shared" si="106"/>
        <v>8300</v>
      </c>
      <c r="EA62" s="4">
        <f t="shared" si="106"/>
        <v>62320</v>
      </c>
      <c r="EB62" s="4">
        <f t="shared" si="106"/>
        <v>134878.9</v>
      </c>
      <c r="EC62" s="4">
        <f t="shared" ref="EC62:FZ62" si="107">+EC32</f>
        <v>52398</v>
      </c>
      <c r="ED62" s="4">
        <f t="shared" si="107"/>
        <v>65515.3</v>
      </c>
      <c r="EE62" s="4">
        <f t="shared" si="107"/>
        <v>63504</v>
      </c>
      <c r="EF62" s="4">
        <f t="shared" si="107"/>
        <v>345221.2</v>
      </c>
      <c r="EG62" s="4">
        <f t="shared" si="107"/>
        <v>19176</v>
      </c>
      <c r="EH62" s="4">
        <f t="shared" si="107"/>
        <v>61203.199999999997</v>
      </c>
      <c r="EI62" s="4">
        <f t="shared" si="107"/>
        <v>46008</v>
      </c>
      <c r="EJ62" s="4">
        <f t="shared" si="107"/>
        <v>13416</v>
      </c>
      <c r="EK62" s="4">
        <f t="shared" si="107"/>
        <v>313558</v>
      </c>
      <c r="EL62" s="4">
        <f t="shared" si="107"/>
        <v>884566.4</v>
      </c>
      <c r="EM62" s="4">
        <f t="shared" si="107"/>
        <v>75835</v>
      </c>
      <c r="EN62" s="4">
        <f t="shared" si="107"/>
        <v>55603.6</v>
      </c>
      <c r="EO62" s="4">
        <f t="shared" si="107"/>
        <v>33460</v>
      </c>
      <c r="EP62" s="4">
        <f t="shared" si="107"/>
        <v>32850</v>
      </c>
      <c r="EQ62" s="4">
        <f t="shared" si="107"/>
        <v>22050</v>
      </c>
      <c r="ER62" s="4">
        <f t="shared" si="107"/>
        <v>30659.200000000001</v>
      </c>
      <c r="ES62" s="4">
        <f t="shared" si="107"/>
        <v>128693.5</v>
      </c>
      <c r="ET62" s="4">
        <f t="shared" si="107"/>
        <v>49580</v>
      </c>
      <c r="EU62" s="4">
        <f t="shared" si="107"/>
        <v>32384</v>
      </c>
      <c r="EV62" s="4">
        <f t="shared" si="107"/>
        <v>40210.1</v>
      </c>
      <c r="EW62" s="4">
        <f t="shared" si="107"/>
        <v>22765</v>
      </c>
      <c r="EX62" s="4">
        <f t="shared" si="107"/>
        <v>0</v>
      </c>
      <c r="EY62" s="4">
        <f t="shared" si="107"/>
        <v>23546.7</v>
      </c>
      <c r="EZ62" s="4">
        <f t="shared" si="107"/>
        <v>21605</v>
      </c>
      <c r="FA62" s="4">
        <f t="shared" si="107"/>
        <v>13040</v>
      </c>
      <c r="FB62" s="4">
        <f t="shared" si="107"/>
        <v>21900</v>
      </c>
      <c r="FC62" s="4">
        <f t="shared" si="107"/>
        <v>135536</v>
      </c>
      <c r="FD62" s="4">
        <f>+FD32</f>
        <v>45756</v>
      </c>
      <c r="FE62" s="4">
        <f t="shared" si="107"/>
        <v>230156</v>
      </c>
      <c r="FF62" s="4">
        <f t="shared" si="107"/>
        <v>89067.3</v>
      </c>
      <c r="FG62" s="4">
        <f t="shared" si="107"/>
        <v>75835</v>
      </c>
      <c r="FH62" s="4">
        <f t="shared" si="107"/>
        <v>21460</v>
      </c>
      <c r="FI62" s="4">
        <f t="shared" si="107"/>
        <v>35136</v>
      </c>
      <c r="FJ62" s="4">
        <f t="shared" si="107"/>
        <v>69984</v>
      </c>
      <c r="FK62" s="4">
        <f t="shared" si="107"/>
        <v>150992</v>
      </c>
      <c r="FL62" s="4">
        <v>135406</v>
      </c>
      <c r="FM62" s="4">
        <v>293376</v>
      </c>
      <c r="FN62" s="4">
        <f t="shared" si="107"/>
        <v>359715.6</v>
      </c>
      <c r="FO62" s="4">
        <f t="shared" si="107"/>
        <v>183199</v>
      </c>
      <c r="FP62" s="4">
        <f t="shared" si="107"/>
        <v>493142</v>
      </c>
      <c r="FQ62" s="4">
        <v>83280</v>
      </c>
      <c r="FR62" s="4">
        <v>203705</v>
      </c>
      <c r="FS62" s="4">
        <f t="shared" si="107"/>
        <v>184968.8</v>
      </c>
      <c r="FT62" s="4">
        <v>71934.2</v>
      </c>
      <c r="FU62" s="4">
        <f t="shared" si="107"/>
        <v>33512</v>
      </c>
      <c r="FV62" s="4">
        <v>47244</v>
      </c>
      <c r="FW62" s="4">
        <f t="shared" si="107"/>
        <v>138489</v>
      </c>
      <c r="FX62" s="4">
        <f t="shared" si="107"/>
        <v>156969</v>
      </c>
      <c r="FY62" s="4">
        <f t="shared" si="107"/>
        <v>88290</v>
      </c>
      <c r="FZ62" s="4">
        <f t="shared" si="107"/>
        <v>28482</v>
      </c>
      <c r="GA62" s="4">
        <f>+GA32</f>
        <v>305660.09999999998</v>
      </c>
      <c r="GB62" s="4">
        <f>+GB32</f>
        <v>0</v>
      </c>
      <c r="GH62" s="34">
        <f>GH32</f>
        <v>42105951.600000001</v>
      </c>
    </row>
    <row r="63" spans="1:256" ht="12.75" customHeight="1">
      <c r="B63" s="33" t="s">
        <v>590</v>
      </c>
      <c r="E63" s="24">
        <f t="shared" ref="E63:BP63" si="108">+E18-E17</f>
        <v>294582</v>
      </c>
      <c r="F63" s="24">
        <f t="shared" si="108"/>
        <v>1126601</v>
      </c>
      <c r="G63" s="24">
        <f t="shared" si="108"/>
        <v>160350</v>
      </c>
      <c r="H63" s="24">
        <f t="shared" si="108"/>
        <v>1008104</v>
      </c>
      <c r="I63" s="24">
        <f t="shared" si="108"/>
        <v>194240</v>
      </c>
      <c r="J63" s="24">
        <f t="shared" si="108"/>
        <v>79564</v>
      </c>
      <c r="K63" s="24">
        <f t="shared" si="108"/>
        <v>195389</v>
      </c>
      <c r="L63" s="24">
        <f t="shared" si="108"/>
        <v>115509</v>
      </c>
      <c r="M63" s="24">
        <f t="shared" si="108"/>
        <v>32459</v>
      </c>
      <c r="N63" s="24">
        <f t="shared" si="108"/>
        <v>59810</v>
      </c>
      <c r="O63" s="24">
        <f t="shared" si="108"/>
        <v>45047.8</v>
      </c>
      <c r="P63" s="24">
        <f t="shared" si="108"/>
        <v>2471611</v>
      </c>
      <c r="Q63" s="24">
        <f t="shared" si="108"/>
        <v>502611</v>
      </c>
      <c r="R63" s="24">
        <f t="shared" si="108"/>
        <v>48104</v>
      </c>
      <c r="S63" s="24">
        <f t="shared" si="108"/>
        <v>734997</v>
      </c>
      <c r="T63" s="24">
        <f t="shared" si="108"/>
        <v>125852</v>
      </c>
      <c r="U63" s="24">
        <f t="shared" si="108"/>
        <v>231710</v>
      </c>
      <c r="V63" s="24">
        <f t="shared" si="108"/>
        <v>45378</v>
      </c>
      <c r="W63" s="24">
        <f t="shared" si="108"/>
        <v>18744</v>
      </c>
      <c r="X63" s="24">
        <f t="shared" si="108"/>
        <v>39968</v>
      </c>
      <c r="Y63" s="24">
        <f t="shared" si="108"/>
        <v>12628</v>
      </c>
      <c r="Z63" s="24">
        <f t="shared" si="108"/>
        <v>21373</v>
      </c>
      <c r="AA63" s="24">
        <f t="shared" si="108"/>
        <v>37273</v>
      </c>
      <c r="AB63" s="24">
        <f>+AB18-AB17</f>
        <v>43398</v>
      </c>
      <c r="AC63" s="24">
        <f t="shared" si="108"/>
        <v>1692557</v>
      </c>
      <c r="AD63" s="24">
        <f t="shared" si="108"/>
        <v>1730340</v>
      </c>
      <c r="AE63" s="24">
        <f t="shared" si="108"/>
        <v>65478</v>
      </c>
      <c r="AF63" s="24">
        <f t="shared" si="108"/>
        <v>55591</v>
      </c>
      <c r="AG63" s="24">
        <f t="shared" si="108"/>
        <v>50119</v>
      </c>
      <c r="AH63" s="24">
        <f t="shared" si="108"/>
        <v>27358</v>
      </c>
      <c r="AI63" s="24">
        <f t="shared" si="108"/>
        <v>207009</v>
      </c>
      <c r="AJ63" s="24">
        <f t="shared" si="108"/>
        <v>66893</v>
      </c>
      <c r="AK63" s="24">
        <f t="shared" si="108"/>
        <v>25685</v>
      </c>
      <c r="AL63" s="24">
        <f t="shared" si="108"/>
        <v>13423</v>
      </c>
      <c r="AM63" s="24">
        <f t="shared" si="108"/>
        <v>21929</v>
      </c>
      <c r="AN63" s="24">
        <f t="shared" si="108"/>
        <v>40219</v>
      </c>
      <c r="AO63" s="24">
        <f t="shared" si="108"/>
        <v>43794</v>
      </c>
      <c r="AP63" s="24">
        <f t="shared" si="108"/>
        <v>40981</v>
      </c>
      <c r="AQ63" s="24">
        <f t="shared" si="108"/>
        <v>333222</v>
      </c>
      <c r="AR63" s="24">
        <f t="shared" si="108"/>
        <v>1969020</v>
      </c>
      <c r="AS63" s="24">
        <f t="shared" si="108"/>
        <v>64164.099999999991</v>
      </c>
      <c r="AT63" s="24">
        <f t="shared" si="108"/>
        <v>2121152.1</v>
      </c>
      <c r="AU63" s="24">
        <f t="shared" si="108"/>
        <v>320354</v>
      </c>
      <c r="AV63" s="24">
        <f t="shared" si="108"/>
        <v>246635</v>
      </c>
      <c r="AW63" s="24">
        <f t="shared" si="108"/>
        <v>52035</v>
      </c>
      <c r="AX63" s="24">
        <f t="shared" si="108"/>
        <v>74528</v>
      </c>
      <c r="AY63" s="24">
        <f t="shared" si="108"/>
        <v>23382</v>
      </c>
      <c r="AZ63" s="24">
        <f t="shared" si="108"/>
        <v>20751</v>
      </c>
      <c r="BA63" s="24">
        <f t="shared" si="108"/>
        <v>98068</v>
      </c>
      <c r="BB63" s="24">
        <f t="shared" si="108"/>
        <v>314874</v>
      </c>
      <c r="BC63" s="24">
        <f t="shared" si="108"/>
        <v>476346</v>
      </c>
      <c r="BD63" s="24">
        <f t="shared" si="108"/>
        <v>535311</v>
      </c>
      <c r="BE63" s="24">
        <f t="shared" si="108"/>
        <v>959098.4</v>
      </c>
      <c r="BF63" s="24">
        <f t="shared" si="108"/>
        <v>34118</v>
      </c>
      <c r="BG63" s="24">
        <f t="shared" si="108"/>
        <v>92694</v>
      </c>
      <c r="BH63" s="24">
        <f t="shared" si="108"/>
        <v>1353690</v>
      </c>
      <c r="BI63" s="24">
        <f t="shared" si="108"/>
        <v>198321</v>
      </c>
      <c r="BJ63" s="24">
        <f t="shared" si="108"/>
        <v>73379</v>
      </c>
      <c r="BK63" s="24">
        <f t="shared" si="108"/>
        <v>130686</v>
      </c>
      <c r="BL63" s="24">
        <f t="shared" si="108"/>
        <v>425437</v>
      </c>
      <c r="BM63" s="24">
        <f t="shared" si="108"/>
        <v>718845</v>
      </c>
      <c r="BN63" s="24">
        <f t="shared" si="108"/>
        <v>53179</v>
      </c>
      <c r="BO63" s="24">
        <f t="shared" si="108"/>
        <v>183932</v>
      </c>
      <c r="BP63" s="24">
        <f t="shared" si="108"/>
        <v>155420</v>
      </c>
      <c r="BQ63" s="24">
        <f t="shared" ref="BQ63:EB63" si="109">+BQ18-BQ17</f>
        <v>156195</v>
      </c>
      <c r="BR63" s="24">
        <f t="shared" si="109"/>
        <v>29781</v>
      </c>
      <c r="BS63" s="24">
        <f t="shared" si="109"/>
        <v>286324</v>
      </c>
      <c r="BT63" s="24">
        <f t="shared" si="109"/>
        <v>261578</v>
      </c>
      <c r="BU63" s="24">
        <f t="shared" si="109"/>
        <v>56973</v>
      </c>
      <c r="BV63" s="24">
        <f t="shared" si="109"/>
        <v>51032</v>
      </c>
      <c r="BW63" s="24">
        <f t="shared" si="109"/>
        <v>29496</v>
      </c>
      <c r="BX63" s="24">
        <f t="shared" si="109"/>
        <v>103039</v>
      </c>
      <c r="BY63" s="24">
        <f t="shared" si="109"/>
        <v>99503</v>
      </c>
      <c r="BZ63" s="24">
        <f t="shared" si="109"/>
        <v>0</v>
      </c>
      <c r="CA63" s="24">
        <f t="shared" si="109"/>
        <v>63006</v>
      </c>
      <c r="CB63" s="24">
        <f t="shared" si="109"/>
        <v>4298</v>
      </c>
      <c r="CC63" s="24">
        <v>1</v>
      </c>
      <c r="CD63" s="24">
        <f t="shared" si="109"/>
        <v>3396721</v>
      </c>
      <c r="CE63" s="24">
        <f t="shared" si="109"/>
        <v>44874</v>
      </c>
      <c r="CF63" s="24">
        <f t="shared" si="109"/>
        <v>41304</v>
      </c>
      <c r="CG63" s="24">
        <f t="shared" si="109"/>
        <v>24144</v>
      </c>
      <c r="CH63" s="24">
        <f t="shared" si="109"/>
        <v>59082</v>
      </c>
      <c r="CI63" s="24">
        <f t="shared" si="109"/>
        <v>25524</v>
      </c>
      <c r="CJ63" s="24">
        <f t="shared" si="109"/>
        <v>25853</v>
      </c>
      <c r="CK63" s="24">
        <f t="shared" si="109"/>
        <v>55586</v>
      </c>
      <c r="CL63" s="24">
        <f t="shared" si="109"/>
        <v>61075.5</v>
      </c>
      <c r="CM63" s="24">
        <f t="shared" si="109"/>
        <v>354794</v>
      </c>
      <c r="CN63" s="24">
        <f t="shared" si="109"/>
        <v>76426</v>
      </c>
      <c r="CO63" s="24">
        <f t="shared" si="109"/>
        <v>92590.800000000017</v>
      </c>
      <c r="CP63" s="24">
        <f t="shared" si="109"/>
        <v>1619089</v>
      </c>
      <c r="CQ63" s="24">
        <f t="shared" si="109"/>
        <v>919441</v>
      </c>
      <c r="CR63" s="24">
        <f>+CR18-CR17</f>
        <v>69089</v>
      </c>
      <c r="CS63" s="24">
        <f t="shared" si="109"/>
        <v>40784</v>
      </c>
      <c r="CT63" s="24">
        <f t="shared" si="109"/>
        <v>44249</v>
      </c>
      <c r="CU63" s="24">
        <f t="shared" si="109"/>
        <v>37584</v>
      </c>
      <c r="CV63" s="24">
        <f t="shared" si="109"/>
        <v>16490.000000000004</v>
      </c>
      <c r="CW63" s="24">
        <f t="shared" si="109"/>
        <v>31146</v>
      </c>
      <c r="CX63" s="24">
        <f t="shared" si="109"/>
        <v>40306</v>
      </c>
      <c r="CY63" s="24">
        <f t="shared" si="109"/>
        <v>70172</v>
      </c>
      <c r="CZ63" s="24">
        <f t="shared" si="109"/>
        <v>104894</v>
      </c>
      <c r="DA63" s="24">
        <f t="shared" si="109"/>
        <v>42015</v>
      </c>
      <c r="DB63" s="24">
        <f t="shared" si="109"/>
        <v>129412.1</v>
      </c>
      <c r="DC63" s="24">
        <f t="shared" si="109"/>
        <v>37331</v>
      </c>
      <c r="DD63" s="24">
        <f t="shared" si="109"/>
        <v>47846</v>
      </c>
      <c r="DE63" s="24">
        <f t="shared" si="109"/>
        <v>49982</v>
      </c>
      <c r="DF63" s="24">
        <f t="shared" si="109"/>
        <v>8608</v>
      </c>
      <c r="DG63" s="24">
        <f t="shared" si="109"/>
        <v>19121</v>
      </c>
      <c r="DH63" s="24">
        <f t="shared" si="109"/>
        <v>0</v>
      </c>
      <c r="DI63" s="24">
        <f t="shared" si="109"/>
        <v>0</v>
      </c>
      <c r="DJ63" s="24">
        <f t="shared" si="109"/>
        <v>175238</v>
      </c>
      <c r="DK63" s="24">
        <f t="shared" si="109"/>
        <v>291461</v>
      </c>
      <c r="DL63" s="24">
        <f t="shared" si="109"/>
        <v>103862</v>
      </c>
      <c r="DM63" s="24">
        <f t="shared" si="109"/>
        <v>27105</v>
      </c>
      <c r="DN63" s="24">
        <f t="shared" si="109"/>
        <v>7508</v>
      </c>
      <c r="DO63" s="24">
        <f t="shared" si="109"/>
        <v>31740</v>
      </c>
      <c r="DP63" s="24">
        <f t="shared" si="109"/>
        <v>110977</v>
      </c>
      <c r="DQ63" s="24">
        <f t="shared" si="109"/>
        <v>128146</v>
      </c>
      <c r="DR63" s="24">
        <f t="shared" si="109"/>
        <v>19797</v>
      </c>
      <c r="DS63" s="24">
        <v>46772</v>
      </c>
      <c r="DT63" s="24">
        <f t="shared" si="109"/>
        <v>35948</v>
      </c>
      <c r="DU63" s="24">
        <f t="shared" si="109"/>
        <v>31673</v>
      </c>
      <c r="DV63" s="24">
        <f t="shared" si="109"/>
        <v>6022</v>
      </c>
      <c r="DW63" s="24">
        <f t="shared" si="109"/>
        <v>27877</v>
      </c>
      <c r="DX63" s="24">
        <f>+DX18-DX17</f>
        <v>17312</v>
      </c>
      <c r="DY63" s="24">
        <f t="shared" si="109"/>
        <v>14894</v>
      </c>
      <c r="DZ63" s="24">
        <f t="shared" si="109"/>
        <v>9349</v>
      </c>
      <c r="EA63" s="24">
        <f t="shared" si="109"/>
        <v>35984</v>
      </c>
      <c r="EB63" s="24">
        <f t="shared" si="109"/>
        <v>144858</v>
      </c>
      <c r="EC63" s="24">
        <f t="shared" ref="EC63:ER63" si="110">+EC18-EC17</f>
        <v>55925</v>
      </c>
      <c r="ED63" s="24">
        <f t="shared" si="110"/>
        <v>63871</v>
      </c>
      <c r="EE63" s="24">
        <f t="shared" si="110"/>
        <v>45424</v>
      </c>
      <c r="EF63" s="24">
        <f t="shared" si="110"/>
        <v>148907.9</v>
      </c>
      <c r="EG63" s="24">
        <f t="shared" si="110"/>
        <v>19427</v>
      </c>
      <c r="EH63" s="24">
        <f t="shared" si="110"/>
        <v>43590</v>
      </c>
      <c r="EI63" s="24">
        <f t="shared" si="110"/>
        <v>39500</v>
      </c>
      <c r="EJ63" s="24">
        <f t="shared" si="110"/>
        <v>17864</v>
      </c>
      <c r="EK63" s="24">
        <f t="shared" si="110"/>
        <v>326133</v>
      </c>
      <c r="EL63" s="24">
        <f t="shared" si="110"/>
        <v>116355.90000000001</v>
      </c>
      <c r="EM63" s="24">
        <f t="shared" si="110"/>
        <v>71151</v>
      </c>
      <c r="EN63" s="24">
        <f t="shared" si="110"/>
        <v>44350</v>
      </c>
      <c r="EO63" s="24">
        <f t="shared" si="110"/>
        <v>39555</v>
      </c>
      <c r="EP63" s="24">
        <f t="shared" si="110"/>
        <v>31376</v>
      </c>
      <c r="EQ63" s="24">
        <f t="shared" si="110"/>
        <v>22351</v>
      </c>
      <c r="ER63" s="24">
        <f t="shared" si="110"/>
        <v>27344</v>
      </c>
      <c r="ES63" s="24">
        <f>+GD18-GD17</f>
        <v>0</v>
      </c>
      <c r="ET63" s="24">
        <f t="shared" ref="ET63:FZ63" si="111">+ET18-ET17</f>
        <v>51729</v>
      </c>
      <c r="EU63" s="24">
        <f t="shared" si="111"/>
        <v>33400</v>
      </c>
      <c r="EV63" s="24">
        <f t="shared" si="111"/>
        <v>33917</v>
      </c>
      <c r="EW63" s="24">
        <f t="shared" si="111"/>
        <v>34836</v>
      </c>
      <c r="EX63" s="24">
        <f t="shared" si="111"/>
        <v>0</v>
      </c>
      <c r="EY63" s="24">
        <f t="shared" si="111"/>
        <v>23999</v>
      </c>
      <c r="EZ63" s="24">
        <f t="shared" si="111"/>
        <v>18527</v>
      </c>
      <c r="FA63" s="24">
        <f t="shared" si="111"/>
        <v>20520</v>
      </c>
      <c r="FB63" s="24">
        <f t="shared" si="111"/>
        <v>23445</v>
      </c>
      <c r="FC63" s="24">
        <f t="shared" si="111"/>
        <v>157833</v>
      </c>
      <c r="FD63" s="24">
        <f>+FD18-FD17</f>
        <v>45213</v>
      </c>
      <c r="FE63" s="24">
        <f t="shared" si="111"/>
        <v>62469</v>
      </c>
      <c r="FF63" s="24">
        <f t="shared" si="111"/>
        <v>60615</v>
      </c>
      <c r="FG63" s="24">
        <f t="shared" si="111"/>
        <v>63825</v>
      </c>
      <c r="FH63" s="24">
        <f t="shared" si="111"/>
        <v>22783</v>
      </c>
      <c r="FI63" s="24">
        <f t="shared" si="111"/>
        <v>52683</v>
      </c>
      <c r="FJ63" s="24">
        <f t="shared" si="111"/>
        <v>81660</v>
      </c>
      <c r="FK63" s="24">
        <f t="shared" si="111"/>
        <v>137200</v>
      </c>
      <c r="FL63" s="24">
        <v>134925</v>
      </c>
      <c r="FM63" s="24">
        <v>319154</v>
      </c>
      <c r="FN63" s="24">
        <f t="shared" si="111"/>
        <v>499525</v>
      </c>
      <c r="FO63" s="24">
        <f t="shared" si="111"/>
        <v>192888</v>
      </c>
      <c r="FP63" s="24">
        <f t="shared" si="111"/>
        <v>453423</v>
      </c>
      <c r="FQ63" s="24">
        <v>49561</v>
      </c>
      <c r="FR63" s="24">
        <v>179186</v>
      </c>
      <c r="FS63" s="24">
        <f t="shared" si="111"/>
        <v>176758</v>
      </c>
      <c r="FT63" s="24">
        <v>71176</v>
      </c>
      <c r="FU63" s="24">
        <f t="shared" si="111"/>
        <v>39864</v>
      </c>
      <c r="FV63" s="24">
        <v>39458</v>
      </c>
      <c r="FW63" s="24">
        <f t="shared" si="111"/>
        <v>90508</v>
      </c>
      <c r="FX63" s="24">
        <f t="shared" si="111"/>
        <v>123780</v>
      </c>
      <c r="FY63" s="24">
        <f t="shared" si="111"/>
        <v>67821</v>
      </c>
      <c r="FZ63" s="24">
        <f t="shared" si="111"/>
        <v>28307</v>
      </c>
      <c r="GA63" s="24">
        <f>+GA18-GA17</f>
        <v>332968.09999999998</v>
      </c>
      <c r="GB63" s="24">
        <f>+GB18-GB17</f>
        <v>0</v>
      </c>
      <c r="GC63" s="24"/>
      <c r="GD63" s="24"/>
      <c r="GE63" s="24"/>
      <c r="GF63" s="24"/>
      <c r="GG63" s="24"/>
      <c r="GH63" s="24">
        <f>+GH18-GH17</f>
        <v>37608229.700000003</v>
      </c>
    </row>
    <row r="64" spans="1:256" ht="15.75" customHeight="1">
      <c r="A64"/>
      <c r="B64" t="s">
        <v>591</v>
      </c>
      <c r="C64"/>
      <c r="D64"/>
      <c r="E64" s="86" t="s">
        <v>592</v>
      </c>
      <c r="F64" s="86" t="s">
        <v>592</v>
      </c>
      <c r="G64" s="86" t="s">
        <v>592</v>
      </c>
      <c r="H64" s="86" t="s">
        <v>592</v>
      </c>
      <c r="I64" s="86" t="s">
        <v>593</v>
      </c>
      <c r="J64" s="86" t="s">
        <v>594</v>
      </c>
      <c r="K64" s="86" t="s">
        <v>592</v>
      </c>
      <c r="L64" s="86" t="s">
        <v>593</v>
      </c>
      <c r="M64" s="86" t="s">
        <v>594</v>
      </c>
      <c r="N64" s="86" t="s">
        <v>592</v>
      </c>
      <c r="O64" s="86" t="s">
        <v>592</v>
      </c>
      <c r="P64" s="86" t="s">
        <v>592</v>
      </c>
      <c r="Q64" s="86" t="s">
        <v>592</v>
      </c>
      <c r="R64" s="86" t="s">
        <v>594</v>
      </c>
      <c r="S64" s="86" t="s">
        <v>592</v>
      </c>
      <c r="T64" s="86" t="s">
        <v>594</v>
      </c>
      <c r="U64" s="86" t="s">
        <v>595</v>
      </c>
      <c r="V64" s="86" t="s">
        <v>594</v>
      </c>
      <c r="W64" s="86" t="s">
        <v>594</v>
      </c>
      <c r="X64" s="86" t="s">
        <v>593</v>
      </c>
      <c r="Y64" s="86" t="s">
        <v>594</v>
      </c>
      <c r="Z64" s="86" t="s">
        <v>594</v>
      </c>
      <c r="AA64" s="86" t="s">
        <v>593</v>
      </c>
      <c r="AB64" s="86" t="s">
        <v>594</v>
      </c>
      <c r="AC64" s="86" t="s">
        <v>592</v>
      </c>
      <c r="AD64" s="86" t="s">
        <v>592</v>
      </c>
      <c r="AE64" s="86" t="s">
        <v>595</v>
      </c>
      <c r="AF64" s="86" t="s">
        <v>595</v>
      </c>
      <c r="AG64" s="86" t="s">
        <v>594</v>
      </c>
      <c r="AH64" s="86" t="s">
        <v>593</v>
      </c>
      <c r="AI64" s="86" t="s">
        <v>595</v>
      </c>
      <c r="AJ64" s="86" t="s">
        <v>594</v>
      </c>
      <c r="AK64" s="86" t="s">
        <v>594</v>
      </c>
      <c r="AL64" s="86" t="s">
        <v>593</v>
      </c>
      <c r="AM64" s="86" t="s">
        <v>594</v>
      </c>
      <c r="AN64" s="86" t="s">
        <v>594</v>
      </c>
      <c r="AO64" s="86" t="s">
        <v>593</v>
      </c>
      <c r="AP64" s="86" t="s">
        <v>594</v>
      </c>
      <c r="AQ64" s="86" t="s">
        <v>595</v>
      </c>
      <c r="AR64" s="86" t="s">
        <v>592</v>
      </c>
      <c r="AS64" s="86" t="s">
        <v>595</v>
      </c>
      <c r="AT64" s="86" t="s">
        <v>592</v>
      </c>
      <c r="AU64" s="86" t="s">
        <v>595</v>
      </c>
      <c r="AV64" s="86" t="s">
        <v>593</v>
      </c>
      <c r="AW64" s="86" t="s">
        <v>594</v>
      </c>
      <c r="AX64" s="86" t="s">
        <v>594</v>
      </c>
      <c r="AY64" s="86" t="s">
        <v>594</v>
      </c>
      <c r="AZ64" s="86" t="s">
        <v>594</v>
      </c>
      <c r="BA64" s="86" t="s">
        <v>594</v>
      </c>
      <c r="BB64" s="86" t="s">
        <v>592</v>
      </c>
      <c r="BC64" s="86" t="s">
        <v>592</v>
      </c>
      <c r="BD64" s="86" t="s">
        <v>592</v>
      </c>
      <c r="BE64" s="86" t="s">
        <v>592</v>
      </c>
      <c r="BF64" s="86" t="s">
        <v>592</v>
      </c>
      <c r="BG64" s="86" t="s">
        <v>592</v>
      </c>
      <c r="BH64" s="86" t="s">
        <v>592</v>
      </c>
      <c r="BI64" s="86" t="s">
        <v>594</v>
      </c>
      <c r="BJ64" s="86" t="s">
        <v>594</v>
      </c>
      <c r="BK64" s="86" t="s">
        <v>594</v>
      </c>
      <c r="BL64" s="86" t="s">
        <v>592</v>
      </c>
      <c r="BM64" s="86" t="s">
        <v>592</v>
      </c>
      <c r="BN64" s="86" t="s">
        <v>594</v>
      </c>
      <c r="BO64" s="86" t="s">
        <v>594</v>
      </c>
      <c r="BP64" s="86" t="s">
        <v>593</v>
      </c>
      <c r="BQ64" s="86" t="s">
        <v>593</v>
      </c>
      <c r="BR64" s="86" t="s">
        <v>594</v>
      </c>
      <c r="BS64" s="86" t="s">
        <v>595</v>
      </c>
      <c r="BT64" s="86" t="s">
        <v>595</v>
      </c>
      <c r="BU64" s="86" t="s">
        <v>595</v>
      </c>
      <c r="BV64" s="86" t="s">
        <v>595</v>
      </c>
      <c r="BW64" s="86" t="s">
        <v>595</v>
      </c>
      <c r="BX64" s="86" t="s">
        <v>595</v>
      </c>
      <c r="BY64" s="86" t="s">
        <v>595</v>
      </c>
      <c r="BZ64" s="86" t="s">
        <v>595</v>
      </c>
      <c r="CA64" s="86" t="s">
        <v>593</v>
      </c>
      <c r="CB64" s="86" t="s">
        <v>594</v>
      </c>
      <c r="CC64" s="86" t="s">
        <v>595</v>
      </c>
      <c r="CD64" s="86" t="s">
        <v>592</v>
      </c>
      <c r="CE64" s="86" t="s">
        <v>594</v>
      </c>
      <c r="CF64" s="86" t="s">
        <v>594</v>
      </c>
      <c r="CG64" s="86" t="s">
        <v>594</v>
      </c>
      <c r="CH64" s="86" t="s">
        <v>594</v>
      </c>
      <c r="CI64" s="86" t="s">
        <v>594</v>
      </c>
      <c r="CJ64" s="86" t="s">
        <v>594</v>
      </c>
      <c r="CK64" s="86" t="s">
        <v>593</v>
      </c>
      <c r="CL64" s="86" t="s">
        <v>595</v>
      </c>
      <c r="CM64" s="86" t="s">
        <v>595</v>
      </c>
      <c r="CN64" s="86" t="s">
        <v>594</v>
      </c>
      <c r="CO64" s="86" t="s">
        <v>595</v>
      </c>
      <c r="CP64" s="86" t="s">
        <v>592</v>
      </c>
      <c r="CQ64" s="86" t="s">
        <v>592</v>
      </c>
      <c r="CR64" s="86" t="s">
        <v>595</v>
      </c>
      <c r="CS64" s="86" t="s">
        <v>593</v>
      </c>
      <c r="CT64" s="86" t="s">
        <v>594</v>
      </c>
      <c r="CU64" s="86" t="s">
        <v>594</v>
      </c>
      <c r="CV64" s="86" t="s">
        <v>594</v>
      </c>
      <c r="CW64" s="86" t="s">
        <v>594</v>
      </c>
      <c r="CX64" s="86" t="s">
        <v>594</v>
      </c>
      <c r="CY64" s="86" t="s">
        <v>594</v>
      </c>
      <c r="CZ64" s="86" t="s">
        <v>593</v>
      </c>
      <c r="DA64" s="86" t="s">
        <v>594</v>
      </c>
      <c r="DB64" s="86" t="s">
        <v>593</v>
      </c>
      <c r="DC64" s="86" t="s">
        <v>594</v>
      </c>
      <c r="DD64" s="86" t="s">
        <v>594</v>
      </c>
      <c r="DE64" s="86" t="s">
        <v>594</v>
      </c>
      <c r="DF64" s="86" t="s">
        <v>594</v>
      </c>
      <c r="DG64" s="86" t="s">
        <v>595</v>
      </c>
      <c r="DH64" s="86" t="s">
        <v>592</v>
      </c>
      <c r="DI64" s="86" t="s">
        <v>595</v>
      </c>
      <c r="DJ64" s="86" t="s">
        <v>595</v>
      </c>
      <c r="DK64" s="86" t="s">
        <v>595</v>
      </c>
      <c r="DL64" s="86" t="s">
        <v>595</v>
      </c>
      <c r="DM64" s="86" t="s">
        <v>595</v>
      </c>
      <c r="DN64" s="86" t="s">
        <v>595</v>
      </c>
      <c r="DO64" s="86" t="s">
        <v>595</v>
      </c>
      <c r="DP64" s="86" t="s">
        <v>593</v>
      </c>
      <c r="DQ64" s="86" t="s">
        <v>593</v>
      </c>
      <c r="DR64" s="86" t="s">
        <v>594</v>
      </c>
      <c r="DS64" s="86" t="s">
        <v>594</v>
      </c>
      <c r="DT64" s="86" t="s">
        <v>593</v>
      </c>
      <c r="DU64" s="86" t="s">
        <v>593</v>
      </c>
      <c r="DV64" s="86" t="s">
        <v>594</v>
      </c>
      <c r="DW64" s="86" t="s">
        <v>593</v>
      </c>
      <c r="DX64" s="86" t="s">
        <v>594</v>
      </c>
      <c r="DY64" s="86" t="s">
        <v>594</v>
      </c>
      <c r="DZ64" s="86" t="s">
        <v>595</v>
      </c>
      <c r="EA64" s="86" t="s">
        <v>595</v>
      </c>
      <c r="EB64" s="86" t="s">
        <v>595</v>
      </c>
      <c r="EC64" s="86" t="s">
        <v>595</v>
      </c>
      <c r="ED64" s="86" t="s">
        <v>593</v>
      </c>
      <c r="EE64" s="86" t="s">
        <v>594</v>
      </c>
      <c r="EF64" s="86" t="s">
        <v>595</v>
      </c>
      <c r="EG64" s="86" t="s">
        <v>594</v>
      </c>
      <c r="EH64" s="86" t="s">
        <v>593</v>
      </c>
      <c r="EI64" s="86" t="s">
        <v>593</v>
      </c>
      <c r="EJ64" s="86" t="s">
        <v>594</v>
      </c>
      <c r="EK64" s="86" t="s">
        <v>592</v>
      </c>
      <c r="EL64" s="86" t="s">
        <v>592</v>
      </c>
      <c r="EM64" s="86" t="s">
        <v>595</v>
      </c>
      <c r="EN64" s="86" t="s">
        <v>595</v>
      </c>
      <c r="EO64" s="86" t="s">
        <v>593</v>
      </c>
      <c r="EP64" s="86" t="s">
        <v>593</v>
      </c>
      <c r="EQ64" s="86" t="s">
        <v>594</v>
      </c>
      <c r="ER64" s="86" t="s">
        <v>595</v>
      </c>
      <c r="ES64" s="86" t="s">
        <v>595</v>
      </c>
      <c r="ET64" s="86" t="s">
        <v>595</v>
      </c>
      <c r="EU64" s="86" t="s">
        <v>594</v>
      </c>
      <c r="EV64" s="86" t="s">
        <v>594</v>
      </c>
      <c r="EW64" s="86" t="s">
        <v>593</v>
      </c>
      <c r="EX64" s="86" t="s">
        <v>595</v>
      </c>
      <c r="EY64" s="86" t="s">
        <v>595</v>
      </c>
      <c r="EZ64" s="86" t="s">
        <v>595</v>
      </c>
      <c r="FA64" s="86" t="s">
        <v>593</v>
      </c>
      <c r="FB64" s="86" t="s">
        <v>594</v>
      </c>
      <c r="FC64" s="86" t="s">
        <v>595</v>
      </c>
      <c r="FD64" s="86" t="s">
        <v>595</v>
      </c>
      <c r="FE64" s="86" t="s">
        <v>595</v>
      </c>
      <c r="FF64" s="86" t="s">
        <v>593</v>
      </c>
      <c r="FG64" s="86" t="s">
        <v>594</v>
      </c>
      <c r="FH64" s="86" t="s">
        <v>594</v>
      </c>
      <c r="FI64" s="86" t="s">
        <v>594</v>
      </c>
      <c r="FJ64" s="86" t="s">
        <v>594</v>
      </c>
      <c r="FK64" s="86" t="s">
        <v>593</v>
      </c>
      <c r="FL64" s="86" t="s">
        <v>593</v>
      </c>
      <c r="FM64" s="86" t="s">
        <v>594</v>
      </c>
      <c r="FN64" s="86" t="s">
        <v>593</v>
      </c>
      <c r="FO64" s="86" t="s">
        <v>593</v>
      </c>
      <c r="FP64" s="86" t="s">
        <v>592</v>
      </c>
      <c r="FQ64" s="86" t="s">
        <v>593</v>
      </c>
      <c r="FR64" s="86" t="s">
        <v>593</v>
      </c>
      <c r="FS64" s="86" t="s">
        <v>593</v>
      </c>
      <c r="FT64" s="86" t="s">
        <v>594</v>
      </c>
      <c r="FU64" s="86" t="s">
        <v>594</v>
      </c>
      <c r="FV64" s="86" t="s">
        <v>594</v>
      </c>
      <c r="FW64" s="86" t="s">
        <v>593</v>
      </c>
      <c r="FX64" s="86" t="s">
        <v>593</v>
      </c>
      <c r="FY64" s="86"/>
      <c r="FZ64" s="86"/>
      <c r="GA64" s="86"/>
      <c r="GH64"/>
    </row>
    <row r="65" spans="1:190" ht="15.75" customHeight="1">
      <c r="A65"/>
      <c r="C65"/>
      <c r="D65"/>
      <c r="E65"/>
      <c r="GH65"/>
    </row>
    <row r="66" spans="1:190" ht="15.75" customHeight="1"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 t="s">
        <v>919</v>
      </c>
      <c r="GD66" s="24" t="s">
        <v>920</v>
      </c>
      <c r="GE66" s="24"/>
      <c r="GF66" s="24"/>
      <c r="GG66" s="24"/>
      <c r="GH66" s="24"/>
    </row>
    <row r="67" spans="1:190" ht="15.75" customHeight="1">
      <c r="B67" t="s">
        <v>921</v>
      </c>
      <c r="E67" s="19">
        <v>389890.78</v>
      </c>
      <c r="F67" s="134">
        <v>2033714.2</v>
      </c>
      <c r="G67" s="134">
        <v>488003.61</v>
      </c>
      <c r="H67" s="134">
        <v>1516217.7</v>
      </c>
      <c r="I67" s="134">
        <v>149300.32999999999</v>
      </c>
      <c r="J67" s="134">
        <v>70740.59</v>
      </c>
      <c r="K67" s="134">
        <v>599347.93000000005</v>
      </c>
      <c r="L67" s="134">
        <v>124660.54</v>
      </c>
      <c r="M67" s="134">
        <v>32121.52</v>
      </c>
      <c r="N67" s="134">
        <v>168665.94</v>
      </c>
      <c r="O67" s="134">
        <v>169234.72</v>
      </c>
      <c r="P67" s="134">
        <v>5242625.45</v>
      </c>
      <c r="Q67" s="134">
        <v>1225494.3600000001</v>
      </c>
      <c r="R67" s="134">
        <v>27725.9</v>
      </c>
      <c r="S67" s="134">
        <v>2535834.2599999998</v>
      </c>
      <c r="T67" s="134">
        <v>67648.41</v>
      </c>
      <c r="U67" s="134">
        <v>205644.04</v>
      </c>
      <c r="V67" s="134">
        <v>31555.31</v>
      </c>
      <c r="W67" s="134">
        <v>10296.18</v>
      </c>
      <c r="X67" s="134">
        <v>30948.95</v>
      </c>
      <c r="Y67" s="134">
        <v>6734.61</v>
      </c>
      <c r="Z67" s="134">
        <v>12096.8</v>
      </c>
      <c r="AA67" s="134">
        <v>29634.34</v>
      </c>
      <c r="AB67" s="134">
        <v>24048.82</v>
      </c>
      <c r="AC67" s="134">
        <v>2177233.1800000002</v>
      </c>
      <c r="AD67" s="134">
        <v>3303369.35</v>
      </c>
      <c r="AE67" s="134">
        <v>76612.399999999994</v>
      </c>
      <c r="AF67" s="134">
        <v>57223.1</v>
      </c>
      <c r="AG67" s="134">
        <v>42518.879999999997</v>
      </c>
      <c r="AH67" s="134">
        <v>24562.99</v>
      </c>
      <c r="AI67" s="134">
        <v>170327.53</v>
      </c>
      <c r="AJ67" s="134">
        <v>65016.85</v>
      </c>
      <c r="AK67" s="134">
        <v>25030.639999999999</v>
      </c>
      <c r="AL67" s="134">
        <v>21704.880000000001</v>
      </c>
      <c r="AM67" s="134">
        <v>30476.07</v>
      </c>
      <c r="AN67" s="134">
        <v>41796.89</v>
      </c>
      <c r="AO67" s="134">
        <v>34118.89</v>
      </c>
      <c r="AP67" s="134">
        <v>38139.980000000003</v>
      </c>
      <c r="AQ67" s="134">
        <v>368505.52</v>
      </c>
      <c r="AR67" s="134">
        <v>5929397.2999999998</v>
      </c>
      <c r="AS67" s="134">
        <v>49075.82</v>
      </c>
      <c r="AT67" s="134">
        <v>4637738.9800000004</v>
      </c>
      <c r="AU67" s="134">
        <v>439495.87</v>
      </c>
      <c r="AV67" s="134">
        <v>235034.63</v>
      </c>
      <c r="AW67" s="134">
        <v>43195.86</v>
      </c>
      <c r="AX67" s="134">
        <v>61177.89</v>
      </c>
      <c r="AY67" s="134">
        <v>23164.78</v>
      </c>
      <c r="AZ67" s="134">
        <v>20901.59</v>
      </c>
      <c r="BA67" s="134">
        <v>84705.76</v>
      </c>
      <c r="BB67" s="134">
        <v>639068.11</v>
      </c>
      <c r="BC67" s="134">
        <v>832208.54</v>
      </c>
      <c r="BD67" s="134">
        <v>947187.51</v>
      </c>
      <c r="BE67" s="134">
        <v>1139710.8500000001</v>
      </c>
      <c r="BF67" s="134">
        <v>71542.539999999994</v>
      </c>
      <c r="BG67" s="134">
        <v>133811.85999999999</v>
      </c>
      <c r="BH67" s="134">
        <v>1728122.75</v>
      </c>
      <c r="BI67" s="134">
        <v>147417.32</v>
      </c>
      <c r="BJ67" s="134">
        <v>83918.54</v>
      </c>
      <c r="BK67" s="134">
        <v>90770.47</v>
      </c>
      <c r="BL67" s="134">
        <v>505269.22</v>
      </c>
      <c r="BM67" s="134">
        <v>987139.77</v>
      </c>
      <c r="BN67" s="134">
        <v>35692.449999999997</v>
      </c>
      <c r="BO67" s="134">
        <v>86178.05</v>
      </c>
      <c r="BP67" s="134">
        <v>147329.59</v>
      </c>
      <c r="BQ67" s="134">
        <v>152175.85999999999</v>
      </c>
      <c r="BR67" s="134">
        <v>42632.97</v>
      </c>
      <c r="BS67" s="134">
        <v>373883.04</v>
      </c>
      <c r="BT67" s="134">
        <v>453377.48</v>
      </c>
      <c r="BU67" s="134">
        <v>62245.1</v>
      </c>
      <c r="BV67" s="134">
        <v>58475.06</v>
      </c>
      <c r="BW67" s="134">
        <v>43726.37</v>
      </c>
      <c r="BX67" s="134">
        <v>147869.13</v>
      </c>
      <c r="BY67" s="134">
        <v>115988.27</v>
      </c>
      <c r="BZ67" s="134">
        <v>2148.3200000000002</v>
      </c>
      <c r="CA67" s="134">
        <v>58552.56</v>
      </c>
      <c r="CB67" s="134">
        <v>4455.3100000000004</v>
      </c>
      <c r="CC67" s="134">
        <v>5507.11</v>
      </c>
      <c r="CD67" s="134">
        <v>4937352.49</v>
      </c>
      <c r="CE67" s="134">
        <v>27586.560000000001</v>
      </c>
      <c r="CF67" s="134">
        <v>11323.88</v>
      </c>
      <c r="CG67" s="134">
        <v>41773.24</v>
      </c>
      <c r="CH67" s="134">
        <v>43095.199999999997</v>
      </c>
      <c r="CI67" s="134">
        <v>16908.37</v>
      </c>
      <c r="CJ67" s="134">
        <v>12377.54</v>
      </c>
      <c r="CK67" s="134">
        <v>53165.36</v>
      </c>
      <c r="CL67" s="134">
        <v>70240.460000000006</v>
      </c>
      <c r="CM67" s="134">
        <v>365462.86</v>
      </c>
      <c r="CN67" s="134">
        <v>109034.37</v>
      </c>
      <c r="CO67" s="134">
        <v>115343.73</v>
      </c>
      <c r="CP67" s="134">
        <v>2209062.3199999998</v>
      </c>
      <c r="CQ67" s="134">
        <v>1166514.18</v>
      </c>
      <c r="CR67" s="134">
        <v>92937.42</v>
      </c>
      <c r="CS67" s="134">
        <v>59176.34</v>
      </c>
      <c r="CT67" s="134">
        <v>37307.61</v>
      </c>
      <c r="CU67" s="134">
        <v>40585.51</v>
      </c>
      <c r="CV67" s="134">
        <v>16032.91</v>
      </c>
      <c r="CW67" s="134">
        <v>19239.98</v>
      </c>
      <c r="CX67" s="134">
        <v>19526.82</v>
      </c>
      <c r="CY67" s="134">
        <v>33233.019999999997</v>
      </c>
      <c r="CZ67" s="134">
        <v>72459.039999999994</v>
      </c>
      <c r="DA67" s="134">
        <v>17715.45</v>
      </c>
      <c r="DB67" s="134">
        <v>114317.12</v>
      </c>
      <c r="DC67" s="134">
        <v>28306.92</v>
      </c>
      <c r="DD67" s="134">
        <v>31096.67</v>
      </c>
      <c r="DE67" s="134">
        <v>43801.05</v>
      </c>
      <c r="DF67" s="134">
        <v>5767.37</v>
      </c>
      <c r="DG67" s="134">
        <v>22256.639999999999</v>
      </c>
      <c r="DH67" s="134">
        <v>1703229.37</v>
      </c>
      <c r="DI67" s="134">
        <v>6477.55</v>
      </c>
      <c r="DJ67" s="134">
        <v>162049.81</v>
      </c>
      <c r="DK67" s="134">
        <v>232526.72</v>
      </c>
      <c r="DL67" s="134">
        <v>61270.87</v>
      </c>
      <c r="DM67" s="134">
        <v>30729.94</v>
      </c>
      <c r="DN67" s="134">
        <v>349020.82</v>
      </c>
      <c r="DO67" s="134">
        <v>48561.13</v>
      </c>
      <c r="DP67" s="134">
        <v>113602.06</v>
      </c>
      <c r="DQ67" s="134">
        <v>201654.55</v>
      </c>
      <c r="DR67" s="134">
        <v>23216.799999999999</v>
      </c>
      <c r="DS67" s="134">
        <v>0</v>
      </c>
      <c r="DT67" s="134">
        <v>49118.83</v>
      </c>
      <c r="DU67" s="134">
        <v>39367.050000000003</v>
      </c>
      <c r="DV67" s="134">
        <v>13623.28</v>
      </c>
      <c r="DW67" s="134">
        <v>26656.11</v>
      </c>
      <c r="DX67" s="134">
        <v>19584.45</v>
      </c>
      <c r="DY67" s="134">
        <v>12689.57</v>
      </c>
      <c r="DZ67" s="134">
        <v>7274.09</v>
      </c>
      <c r="EA67" s="134">
        <v>48239.86</v>
      </c>
      <c r="EB67" s="134">
        <v>148235.9</v>
      </c>
      <c r="EC67" s="134">
        <v>48361.62</v>
      </c>
      <c r="ED67" s="134">
        <v>51689.23</v>
      </c>
      <c r="EE67" s="134">
        <v>36287.980000000003</v>
      </c>
      <c r="EF67" s="134">
        <v>238566.36</v>
      </c>
      <c r="EG67" s="134">
        <v>14060.25</v>
      </c>
      <c r="EH67" s="134">
        <v>44113.84</v>
      </c>
      <c r="EI67" s="134">
        <v>26722.21</v>
      </c>
      <c r="EJ67" s="134">
        <v>13489.1</v>
      </c>
      <c r="EK67" s="134">
        <v>505752.36</v>
      </c>
      <c r="EL67" s="134">
        <v>746679.92</v>
      </c>
      <c r="EM67" s="134">
        <v>53495.21</v>
      </c>
      <c r="EN67" s="134">
        <v>46207.64</v>
      </c>
      <c r="EO67" s="134">
        <v>31904.51</v>
      </c>
      <c r="EP67" s="134">
        <v>42235.09</v>
      </c>
      <c r="EQ67" s="134">
        <v>26920.93</v>
      </c>
      <c r="ER67" s="134">
        <v>36777.589999999997</v>
      </c>
      <c r="ES67" s="134">
        <v>188650.04</v>
      </c>
      <c r="ET67" s="134">
        <v>78452.53</v>
      </c>
      <c r="EU67" s="134">
        <v>25926.92</v>
      </c>
      <c r="EV67" s="134">
        <v>39954.43</v>
      </c>
      <c r="EW67" s="134">
        <v>30857.18</v>
      </c>
      <c r="EX67" s="134">
        <v>0</v>
      </c>
      <c r="EY67" s="134">
        <v>37184.080000000002</v>
      </c>
      <c r="EZ67" s="134">
        <v>19566.25</v>
      </c>
      <c r="FA67" s="134">
        <v>8730.74</v>
      </c>
      <c r="FB67" s="134">
        <v>17034.990000000002</v>
      </c>
      <c r="FC67" s="134">
        <v>240371.3</v>
      </c>
      <c r="FD67" s="134">
        <v>79764.479999999996</v>
      </c>
      <c r="FE67" s="134">
        <v>231917.28</v>
      </c>
      <c r="FF67" s="134">
        <v>59806.53</v>
      </c>
      <c r="FG67" s="134">
        <v>39372.43</v>
      </c>
      <c r="FH67" s="134">
        <v>30285.62</v>
      </c>
      <c r="FI67" s="134">
        <v>20044.099999999999</v>
      </c>
      <c r="FJ67" s="134">
        <v>36234.910000000003</v>
      </c>
      <c r="FK67" s="134">
        <v>138431.10999999999</v>
      </c>
      <c r="FL67" s="134">
        <v>118404.45</v>
      </c>
      <c r="FM67" s="134">
        <v>228420.42</v>
      </c>
      <c r="FN67" s="134">
        <v>491627.68</v>
      </c>
      <c r="FO67" s="134">
        <v>266116.34000000003</v>
      </c>
      <c r="FP67" s="134">
        <v>987703.38</v>
      </c>
      <c r="FQ67" s="134">
        <v>123482.39</v>
      </c>
      <c r="FR67" s="134">
        <v>233965.76</v>
      </c>
      <c r="FS67" s="134">
        <v>135561.31</v>
      </c>
      <c r="FT67" s="134">
        <v>44167.97</v>
      </c>
      <c r="FU67" s="134">
        <v>32299.71</v>
      </c>
      <c r="FV67" s="134">
        <v>34316.379999999997</v>
      </c>
      <c r="FW67" s="134">
        <v>64883.43</v>
      </c>
      <c r="FX67" s="134">
        <v>98275.16</v>
      </c>
      <c r="FY67" s="134">
        <v>47602</v>
      </c>
      <c r="FZ67" s="134">
        <v>18913.169999999998</v>
      </c>
      <c r="GA67" s="134">
        <v>349868.43</v>
      </c>
      <c r="GC67" s="34">
        <f>SUM(E67:GA67)</f>
        <v>61980701.000000015</v>
      </c>
      <c r="GD67" s="34">
        <f>+GK39</f>
        <v>61980701</v>
      </c>
      <c r="GE67" s="34">
        <f>+GC67-GD67</f>
        <v>0</v>
      </c>
    </row>
    <row r="68" spans="1:190" ht="15.75" customHeight="1">
      <c r="B68" t="s">
        <v>922</v>
      </c>
      <c r="E68" s="19">
        <v>15207.56</v>
      </c>
      <c r="F68" s="19">
        <v>80866.62</v>
      </c>
      <c r="G68" s="19">
        <v>19578.91</v>
      </c>
      <c r="H68" s="19">
        <v>60394.559999999998</v>
      </c>
      <c r="I68" s="19">
        <v>6037.45</v>
      </c>
      <c r="J68" s="19">
        <v>2785.64</v>
      </c>
      <c r="K68" s="19">
        <v>23794.87</v>
      </c>
      <c r="L68" s="19">
        <v>4958.0600000000004</v>
      </c>
      <c r="M68" s="19">
        <v>1275.27</v>
      </c>
      <c r="N68" s="19">
        <v>6767.94</v>
      </c>
      <c r="O68" s="19">
        <v>6781.51</v>
      </c>
      <c r="P68" s="19">
        <v>210149.48</v>
      </c>
      <c r="Q68" s="19">
        <v>48601.95</v>
      </c>
      <c r="R68" s="19">
        <v>1130.79</v>
      </c>
      <c r="S68" s="19">
        <v>102735.07</v>
      </c>
      <c r="T68" s="19">
        <v>2712.07</v>
      </c>
      <c r="U68" s="19">
        <v>8273.27</v>
      </c>
      <c r="V68" s="19">
        <v>1264.45</v>
      </c>
      <c r="W68" s="19">
        <v>413.72</v>
      </c>
      <c r="X68" s="19">
        <v>1228.71</v>
      </c>
      <c r="Y68" s="19">
        <v>267.37</v>
      </c>
      <c r="Z68" s="19">
        <v>487.13</v>
      </c>
      <c r="AA68" s="19">
        <v>1177.18</v>
      </c>
      <c r="AB68" s="19">
        <v>920.85</v>
      </c>
      <c r="AC68" s="19">
        <v>87085.55</v>
      </c>
      <c r="AD68" s="19">
        <v>131233.29999999999</v>
      </c>
      <c r="AE68" s="19">
        <v>3053.27</v>
      </c>
      <c r="AF68" s="19">
        <v>2271.83</v>
      </c>
      <c r="AG68" s="19">
        <v>1688.06</v>
      </c>
      <c r="AH68" s="19">
        <v>975.18</v>
      </c>
      <c r="AI68" s="19">
        <v>6762.21</v>
      </c>
      <c r="AJ68" s="19">
        <v>2581.25</v>
      </c>
      <c r="AK68" s="19">
        <v>1000.2</v>
      </c>
      <c r="AL68" s="19">
        <v>861.71</v>
      </c>
      <c r="AM68" s="19">
        <v>1190.23</v>
      </c>
      <c r="AN68" s="19">
        <v>1665.17</v>
      </c>
      <c r="AO68" s="19">
        <v>1388.32</v>
      </c>
      <c r="AP68" s="19">
        <v>1523.04</v>
      </c>
      <c r="AQ68" s="19">
        <v>15114.04</v>
      </c>
      <c r="AR68" s="19">
        <v>235751.66</v>
      </c>
      <c r="AS68" s="19">
        <v>1958.53</v>
      </c>
      <c r="AT68" s="19">
        <v>183927.53</v>
      </c>
      <c r="AU68" s="19">
        <v>17209.11</v>
      </c>
      <c r="AV68" s="19">
        <v>9331.17</v>
      </c>
      <c r="AW68" s="19">
        <v>1714.93</v>
      </c>
      <c r="AX68" s="19">
        <v>2436.8000000000002</v>
      </c>
      <c r="AY68" s="19">
        <v>919.93</v>
      </c>
      <c r="AZ68" s="19">
        <v>851.87</v>
      </c>
      <c r="BA68" s="19">
        <v>3350.51</v>
      </c>
      <c r="BB68" s="19">
        <v>25372.720000000001</v>
      </c>
      <c r="BC68" s="19">
        <v>33118.42</v>
      </c>
      <c r="BD68" s="19">
        <v>38069.120000000003</v>
      </c>
      <c r="BE68" s="19">
        <v>45662.65</v>
      </c>
      <c r="BF68" s="19">
        <v>2840.33</v>
      </c>
      <c r="BG68" s="19">
        <v>5363.73</v>
      </c>
      <c r="BH68" s="19">
        <v>68748.070000000007</v>
      </c>
      <c r="BI68" s="19">
        <v>5864.4</v>
      </c>
      <c r="BJ68" s="19">
        <v>3327.22</v>
      </c>
      <c r="BK68" s="19">
        <v>3587.32</v>
      </c>
      <c r="BL68" s="19">
        <v>20088.78</v>
      </c>
      <c r="BM68" s="19">
        <v>39373.25</v>
      </c>
      <c r="BN68" s="19">
        <v>1441.29</v>
      </c>
      <c r="BO68" s="19">
        <v>3483.53</v>
      </c>
      <c r="BP68" s="19">
        <v>5840.09</v>
      </c>
      <c r="BQ68" s="19">
        <v>6041.57</v>
      </c>
      <c r="BR68" s="19">
        <v>1688.96</v>
      </c>
      <c r="BS68" s="19">
        <v>14896.16</v>
      </c>
      <c r="BT68" s="19">
        <v>17999.66</v>
      </c>
      <c r="BU68" s="19">
        <v>2484.63</v>
      </c>
      <c r="BV68" s="19">
        <v>2340.79</v>
      </c>
      <c r="BW68" s="19">
        <v>1720.25</v>
      </c>
      <c r="BX68" s="19">
        <v>5919.72</v>
      </c>
      <c r="BY68" s="19">
        <v>4604.88</v>
      </c>
      <c r="BZ68" s="19">
        <v>87.02</v>
      </c>
      <c r="CA68" s="19">
        <v>2324.61</v>
      </c>
      <c r="CB68" s="19">
        <v>190.48</v>
      </c>
      <c r="CC68" s="19">
        <v>214.29</v>
      </c>
      <c r="CD68" s="19">
        <v>196138.5</v>
      </c>
      <c r="CE68" s="19">
        <v>1114.9100000000001</v>
      </c>
      <c r="CF68" s="19">
        <v>434.7</v>
      </c>
      <c r="CG68" s="19">
        <v>1658.45</v>
      </c>
      <c r="CH68" s="19">
        <v>1749.84</v>
      </c>
      <c r="CI68" s="19">
        <v>664.27</v>
      </c>
      <c r="CJ68" s="19">
        <v>491.4</v>
      </c>
      <c r="CK68" s="19">
        <v>2110.73</v>
      </c>
      <c r="CL68" s="19">
        <v>2738.39</v>
      </c>
      <c r="CM68" s="19">
        <v>14555.2</v>
      </c>
      <c r="CN68" s="19">
        <v>4285.7</v>
      </c>
      <c r="CO68" s="19">
        <v>4579.29</v>
      </c>
      <c r="CP68" s="19">
        <v>88653.96</v>
      </c>
      <c r="CQ68" s="19">
        <v>46544.21</v>
      </c>
      <c r="CR68" s="19">
        <v>3779.91</v>
      </c>
      <c r="CS68" s="19">
        <v>2402.27</v>
      </c>
      <c r="CT68" s="19">
        <v>1481.16</v>
      </c>
      <c r="CU68" s="19">
        <v>1627.71</v>
      </c>
      <c r="CV68" s="19">
        <v>636.53</v>
      </c>
      <c r="CW68" s="19">
        <v>763.86</v>
      </c>
      <c r="CX68" s="19">
        <v>775.24</v>
      </c>
      <c r="CY68" s="19">
        <v>1324.48</v>
      </c>
      <c r="CZ68" s="19">
        <v>2984.1</v>
      </c>
      <c r="DA68" s="19">
        <v>673.83</v>
      </c>
      <c r="DB68" s="19">
        <v>4538.54</v>
      </c>
      <c r="DC68" s="19">
        <v>1123.82</v>
      </c>
      <c r="DD68" s="19">
        <v>1234.57</v>
      </c>
      <c r="DE68" s="19">
        <v>1761.46</v>
      </c>
      <c r="DF68" s="19">
        <v>224.09</v>
      </c>
      <c r="DG68" s="19">
        <v>893.22</v>
      </c>
      <c r="DH68" s="19">
        <v>68255.86</v>
      </c>
      <c r="DI68" s="19">
        <v>257.17</v>
      </c>
      <c r="DJ68" s="19">
        <v>6433.59</v>
      </c>
      <c r="DK68" s="19">
        <v>9231.65</v>
      </c>
      <c r="DL68" s="19">
        <v>2458.3000000000002</v>
      </c>
      <c r="DM68" s="19">
        <v>1220.02</v>
      </c>
      <c r="DN68" s="19">
        <v>13893.62</v>
      </c>
      <c r="DO68" s="19">
        <v>1927.94</v>
      </c>
      <c r="DP68" s="19">
        <v>4560.13</v>
      </c>
      <c r="DQ68" s="19">
        <v>8005.94</v>
      </c>
      <c r="DR68" s="19">
        <v>925.73</v>
      </c>
      <c r="DS68" s="19">
        <v>0</v>
      </c>
      <c r="DT68" s="19">
        <v>1950.07</v>
      </c>
      <c r="DU68" s="19">
        <v>1562.92</v>
      </c>
      <c r="DV68" s="19">
        <v>562.29999999999995</v>
      </c>
      <c r="DW68" s="19">
        <v>1037.1400000000001</v>
      </c>
      <c r="DX68" s="19">
        <v>777.53</v>
      </c>
      <c r="DY68" s="19">
        <v>503.79</v>
      </c>
      <c r="DZ68" s="19">
        <v>289.66000000000003</v>
      </c>
      <c r="EA68" s="19">
        <v>1915.18</v>
      </c>
      <c r="EB68" s="19">
        <v>5914.63</v>
      </c>
      <c r="EC68" s="19">
        <v>1909.49</v>
      </c>
      <c r="ED68" s="19">
        <v>2052.13</v>
      </c>
      <c r="EE68" s="19">
        <v>1455.51</v>
      </c>
      <c r="EF68" s="19">
        <v>9638.5499999999993</v>
      </c>
      <c r="EG68" s="19">
        <v>563.01</v>
      </c>
      <c r="EH68" s="19">
        <v>1755.24</v>
      </c>
      <c r="EI68" s="19">
        <v>1039.6500000000001</v>
      </c>
      <c r="EJ68" s="19">
        <v>535.54</v>
      </c>
      <c r="EK68" s="19">
        <v>20153.29</v>
      </c>
      <c r="EL68" s="19">
        <v>30137.45</v>
      </c>
      <c r="EM68" s="19">
        <v>2134.2800000000002</v>
      </c>
      <c r="EN68" s="19">
        <v>1834.5</v>
      </c>
      <c r="EO68" s="19">
        <v>1271.4100000000001</v>
      </c>
      <c r="EP68" s="19">
        <v>1678.57</v>
      </c>
      <c r="EQ68" s="19">
        <v>1068.79</v>
      </c>
      <c r="ER68" s="19">
        <v>1461.71</v>
      </c>
      <c r="ES68" s="19">
        <v>7501.35</v>
      </c>
      <c r="ET68" s="19">
        <v>3114.66</v>
      </c>
      <c r="EU68" s="19">
        <v>1029.33</v>
      </c>
      <c r="EV68" s="19">
        <v>1586.24</v>
      </c>
      <c r="EW68" s="19">
        <v>1204.32</v>
      </c>
      <c r="EX68" s="19">
        <v>0</v>
      </c>
      <c r="EY68" s="19">
        <v>1476.26</v>
      </c>
      <c r="EZ68" s="19">
        <v>776.8</v>
      </c>
      <c r="FA68" s="19">
        <v>340.2</v>
      </c>
      <c r="FB68" s="19">
        <v>676.31</v>
      </c>
      <c r="FC68" s="19">
        <v>9533.83</v>
      </c>
      <c r="FD68" s="19">
        <v>3166.75</v>
      </c>
      <c r="FE68" s="19">
        <v>9247.19</v>
      </c>
      <c r="FF68" s="19">
        <v>2373.42</v>
      </c>
      <c r="FG68" s="19">
        <v>1585.95</v>
      </c>
      <c r="FH68" s="19">
        <v>1194.03</v>
      </c>
      <c r="FI68" s="19">
        <v>795.78</v>
      </c>
      <c r="FJ68" s="19">
        <v>1462.62</v>
      </c>
      <c r="FK68" s="19">
        <v>5570.95</v>
      </c>
      <c r="FL68" s="19">
        <v>0</v>
      </c>
      <c r="FM68" s="19">
        <v>9062.4</v>
      </c>
      <c r="FN68" s="19">
        <v>19885.240000000002</v>
      </c>
      <c r="FO68" s="19">
        <v>10828.04</v>
      </c>
      <c r="FP68" s="19">
        <v>39132.160000000003</v>
      </c>
      <c r="FQ68" s="19">
        <v>0</v>
      </c>
      <c r="FR68" s="19">
        <v>9288.73</v>
      </c>
      <c r="FS68" s="19">
        <v>5381.96</v>
      </c>
      <c r="FT68" s="19">
        <v>0</v>
      </c>
      <c r="FU68" s="19">
        <v>1282.3399999999999</v>
      </c>
      <c r="FV68" s="19">
        <v>0</v>
      </c>
      <c r="FW68" s="19">
        <v>2642.83</v>
      </c>
      <c r="FX68" s="19">
        <v>3901.65</v>
      </c>
      <c r="FY68" s="19">
        <v>1889.86</v>
      </c>
      <c r="FZ68" s="19">
        <v>760.42</v>
      </c>
      <c r="GA68" s="19">
        <f>13836.39-0.13</f>
        <v>13836.26</v>
      </c>
      <c r="GC68" s="34">
        <f>SUM(E68:GA68)</f>
        <v>2459194.2799999984</v>
      </c>
      <c r="GD68" s="34">
        <f>+GK40</f>
        <v>2459194.2800000003</v>
      </c>
      <c r="GE68" s="34">
        <f>+GC68-GD68</f>
        <v>0</v>
      </c>
    </row>
    <row r="69" spans="1:190" ht="15.75" customHeight="1">
      <c r="E69" s="19">
        <f t="shared" ref="E69:BP69" si="112">+E67+E68</f>
        <v>405098.34</v>
      </c>
      <c r="F69" s="19">
        <f t="shared" si="112"/>
        <v>2114580.8199999998</v>
      </c>
      <c r="G69" s="19">
        <f t="shared" si="112"/>
        <v>507582.51999999996</v>
      </c>
      <c r="H69" s="19">
        <f t="shared" si="112"/>
        <v>1576612.26</v>
      </c>
      <c r="I69" s="19">
        <f t="shared" si="112"/>
        <v>155337.78</v>
      </c>
      <c r="J69" s="19">
        <f t="shared" si="112"/>
        <v>73526.23</v>
      </c>
      <c r="K69" s="19">
        <f t="shared" si="112"/>
        <v>623142.80000000005</v>
      </c>
      <c r="L69" s="19">
        <f t="shared" si="112"/>
        <v>129618.59999999999</v>
      </c>
      <c r="M69" s="19">
        <f t="shared" si="112"/>
        <v>33396.79</v>
      </c>
      <c r="N69" s="19">
        <f t="shared" si="112"/>
        <v>175433.88</v>
      </c>
      <c r="O69" s="19">
        <f t="shared" si="112"/>
        <v>176016.23</v>
      </c>
      <c r="P69" s="19">
        <f t="shared" si="112"/>
        <v>5452774.9300000006</v>
      </c>
      <c r="Q69" s="19">
        <f t="shared" si="112"/>
        <v>1274096.31</v>
      </c>
      <c r="R69" s="19">
        <f t="shared" si="112"/>
        <v>28856.690000000002</v>
      </c>
      <c r="S69" s="19">
        <f t="shared" si="112"/>
        <v>2638569.3299999996</v>
      </c>
      <c r="T69" s="19">
        <f t="shared" si="112"/>
        <v>70360.48000000001</v>
      </c>
      <c r="U69" s="19">
        <f t="shared" si="112"/>
        <v>213917.31</v>
      </c>
      <c r="V69" s="19">
        <f t="shared" si="112"/>
        <v>32819.760000000002</v>
      </c>
      <c r="W69" s="19">
        <f t="shared" si="112"/>
        <v>10709.9</v>
      </c>
      <c r="X69" s="19">
        <f t="shared" si="112"/>
        <v>32177.66</v>
      </c>
      <c r="Y69" s="19">
        <f t="shared" si="112"/>
        <v>7001.98</v>
      </c>
      <c r="Z69" s="19">
        <f t="shared" si="112"/>
        <v>12583.929999999998</v>
      </c>
      <c r="AA69" s="19">
        <f t="shared" si="112"/>
        <v>30811.52</v>
      </c>
      <c r="AB69" s="19">
        <f t="shared" si="112"/>
        <v>24969.67</v>
      </c>
      <c r="AC69" s="19">
        <f t="shared" si="112"/>
        <v>2264318.73</v>
      </c>
      <c r="AD69" s="19">
        <f t="shared" si="112"/>
        <v>3434602.65</v>
      </c>
      <c r="AE69" s="19">
        <f t="shared" si="112"/>
        <v>79665.67</v>
      </c>
      <c r="AF69" s="19">
        <f t="shared" si="112"/>
        <v>59494.93</v>
      </c>
      <c r="AG69" s="19">
        <f t="shared" si="112"/>
        <v>44206.939999999995</v>
      </c>
      <c r="AH69" s="19">
        <f t="shared" si="112"/>
        <v>25538.170000000002</v>
      </c>
      <c r="AI69" s="19">
        <f t="shared" si="112"/>
        <v>177089.74</v>
      </c>
      <c r="AJ69" s="19">
        <f t="shared" si="112"/>
        <v>67598.100000000006</v>
      </c>
      <c r="AK69" s="19">
        <f t="shared" si="112"/>
        <v>26030.84</v>
      </c>
      <c r="AL69" s="19">
        <f t="shared" si="112"/>
        <v>22566.59</v>
      </c>
      <c r="AM69" s="19">
        <f t="shared" si="112"/>
        <v>31666.3</v>
      </c>
      <c r="AN69" s="19">
        <f t="shared" si="112"/>
        <v>43462.06</v>
      </c>
      <c r="AO69" s="19">
        <f t="shared" si="112"/>
        <v>35507.21</v>
      </c>
      <c r="AP69" s="19">
        <f t="shared" si="112"/>
        <v>39663.020000000004</v>
      </c>
      <c r="AQ69" s="19">
        <f t="shared" si="112"/>
        <v>383619.56</v>
      </c>
      <c r="AR69" s="19">
        <f t="shared" si="112"/>
        <v>6165148.96</v>
      </c>
      <c r="AS69" s="19">
        <f t="shared" si="112"/>
        <v>51034.35</v>
      </c>
      <c r="AT69" s="19">
        <f t="shared" si="112"/>
        <v>4821666.5100000007</v>
      </c>
      <c r="AU69" s="19">
        <f t="shared" si="112"/>
        <v>456704.98</v>
      </c>
      <c r="AV69" s="19">
        <f t="shared" si="112"/>
        <v>244365.80000000002</v>
      </c>
      <c r="AW69" s="19">
        <f t="shared" si="112"/>
        <v>44910.79</v>
      </c>
      <c r="AX69" s="19">
        <f t="shared" si="112"/>
        <v>63614.69</v>
      </c>
      <c r="AY69" s="19">
        <f t="shared" si="112"/>
        <v>24084.71</v>
      </c>
      <c r="AZ69" s="19">
        <f t="shared" si="112"/>
        <v>21753.46</v>
      </c>
      <c r="BA69" s="19">
        <f t="shared" si="112"/>
        <v>88056.26999999999</v>
      </c>
      <c r="BB69" s="19">
        <f t="shared" si="112"/>
        <v>664440.82999999996</v>
      </c>
      <c r="BC69" s="19">
        <f t="shared" si="112"/>
        <v>865326.96000000008</v>
      </c>
      <c r="BD69" s="19">
        <f t="shared" si="112"/>
        <v>985256.63</v>
      </c>
      <c r="BE69" s="19">
        <f t="shared" si="112"/>
        <v>1185373.5</v>
      </c>
      <c r="BF69" s="19">
        <f t="shared" si="112"/>
        <v>74382.87</v>
      </c>
      <c r="BG69" s="19">
        <f t="shared" si="112"/>
        <v>139175.59</v>
      </c>
      <c r="BH69" s="19">
        <f t="shared" si="112"/>
        <v>1796870.82</v>
      </c>
      <c r="BI69" s="19">
        <f t="shared" si="112"/>
        <v>153281.72</v>
      </c>
      <c r="BJ69" s="19">
        <f t="shared" si="112"/>
        <v>87245.759999999995</v>
      </c>
      <c r="BK69" s="19">
        <f t="shared" si="112"/>
        <v>94357.790000000008</v>
      </c>
      <c r="BL69" s="19">
        <f t="shared" si="112"/>
        <v>525358</v>
      </c>
      <c r="BM69" s="19">
        <f t="shared" si="112"/>
        <v>1026513.02</v>
      </c>
      <c r="BN69" s="19">
        <f t="shared" si="112"/>
        <v>37133.74</v>
      </c>
      <c r="BO69" s="19">
        <f t="shared" si="112"/>
        <v>89661.58</v>
      </c>
      <c r="BP69" s="19">
        <f t="shared" si="112"/>
        <v>153169.68</v>
      </c>
      <c r="BQ69" s="19">
        <f t="shared" ref="BQ69:EB69" si="113">+BQ67+BQ68</f>
        <v>158217.43</v>
      </c>
      <c r="BR69" s="19">
        <f t="shared" si="113"/>
        <v>44321.93</v>
      </c>
      <c r="BS69" s="19">
        <f t="shared" si="113"/>
        <v>388779.19999999995</v>
      </c>
      <c r="BT69" s="19">
        <f t="shared" si="113"/>
        <v>471377.13999999996</v>
      </c>
      <c r="BU69" s="19">
        <f t="shared" si="113"/>
        <v>64729.729999999996</v>
      </c>
      <c r="BV69" s="19">
        <f t="shared" si="113"/>
        <v>60815.85</v>
      </c>
      <c r="BW69" s="19">
        <f t="shared" si="113"/>
        <v>45446.62</v>
      </c>
      <c r="BX69" s="19">
        <f t="shared" si="113"/>
        <v>153788.85</v>
      </c>
      <c r="BY69" s="19">
        <f t="shared" si="113"/>
        <v>120593.15000000001</v>
      </c>
      <c r="BZ69" s="19">
        <f t="shared" si="113"/>
        <v>2235.34</v>
      </c>
      <c r="CA69" s="19">
        <f t="shared" si="113"/>
        <v>60877.17</v>
      </c>
      <c r="CB69" s="19">
        <f t="shared" si="113"/>
        <v>4645.79</v>
      </c>
      <c r="CC69" s="19">
        <f t="shared" si="113"/>
        <v>5721.4</v>
      </c>
      <c r="CD69" s="19">
        <f t="shared" si="113"/>
        <v>5133490.99</v>
      </c>
      <c r="CE69" s="19">
        <f t="shared" si="113"/>
        <v>28701.47</v>
      </c>
      <c r="CF69" s="19">
        <f t="shared" si="113"/>
        <v>11758.58</v>
      </c>
      <c r="CG69" s="19">
        <f t="shared" si="113"/>
        <v>43431.689999999995</v>
      </c>
      <c r="CH69" s="19">
        <f t="shared" si="113"/>
        <v>44845.039999999994</v>
      </c>
      <c r="CI69" s="19">
        <f t="shared" si="113"/>
        <v>17572.64</v>
      </c>
      <c r="CJ69" s="19">
        <f t="shared" si="113"/>
        <v>12868.94</v>
      </c>
      <c r="CK69" s="19">
        <f t="shared" si="113"/>
        <v>55276.090000000004</v>
      </c>
      <c r="CL69" s="19">
        <f t="shared" si="113"/>
        <v>72978.850000000006</v>
      </c>
      <c r="CM69" s="19">
        <f t="shared" si="113"/>
        <v>380018.06</v>
      </c>
      <c r="CN69" s="19">
        <f t="shared" si="113"/>
        <v>113320.06999999999</v>
      </c>
      <c r="CO69" s="19">
        <f t="shared" si="113"/>
        <v>119923.01999999999</v>
      </c>
      <c r="CP69" s="19">
        <f t="shared" si="113"/>
        <v>2297716.2799999998</v>
      </c>
      <c r="CQ69" s="19">
        <f t="shared" si="113"/>
        <v>1213058.3899999999</v>
      </c>
      <c r="CR69" s="19">
        <f t="shared" si="113"/>
        <v>96717.33</v>
      </c>
      <c r="CS69" s="19">
        <f t="shared" si="113"/>
        <v>61578.609999999993</v>
      </c>
      <c r="CT69" s="19">
        <f t="shared" si="113"/>
        <v>38788.770000000004</v>
      </c>
      <c r="CU69" s="19">
        <f t="shared" si="113"/>
        <v>42213.22</v>
      </c>
      <c r="CV69" s="19">
        <f t="shared" si="113"/>
        <v>16669.439999999999</v>
      </c>
      <c r="CW69" s="19">
        <f t="shared" si="113"/>
        <v>20003.84</v>
      </c>
      <c r="CX69" s="19">
        <f t="shared" si="113"/>
        <v>20302.060000000001</v>
      </c>
      <c r="CY69" s="19">
        <f t="shared" si="113"/>
        <v>34557.5</v>
      </c>
      <c r="CZ69" s="19">
        <f t="shared" si="113"/>
        <v>75443.14</v>
      </c>
      <c r="DA69" s="19">
        <f t="shared" si="113"/>
        <v>18389.280000000002</v>
      </c>
      <c r="DB69" s="19">
        <f t="shared" si="113"/>
        <v>118855.65999999999</v>
      </c>
      <c r="DC69" s="19">
        <f t="shared" si="113"/>
        <v>29430.739999999998</v>
      </c>
      <c r="DD69" s="19">
        <f t="shared" si="113"/>
        <v>32331.239999999998</v>
      </c>
      <c r="DE69" s="19">
        <f t="shared" si="113"/>
        <v>45562.51</v>
      </c>
      <c r="DF69" s="19">
        <f t="shared" si="113"/>
        <v>5991.46</v>
      </c>
      <c r="DG69" s="19">
        <f t="shared" si="113"/>
        <v>23149.86</v>
      </c>
      <c r="DH69" s="19">
        <f t="shared" si="113"/>
        <v>1771485.2300000002</v>
      </c>
      <c r="DI69" s="19">
        <f t="shared" si="113"/>
        <v>6734.72</v>
      </c>
      <c r="DJ69" s="19">
        <f t="shared" si="113"/>
        <v>168483.4</v>
      </c>
      <c r="DK69" s="19">
        <f t="shared" si="113"/>
        <v>241758.37</v>
      </c>
      <c r="DL69" s="19">
        <f t="shared" si="113"/>
        <v>63729.170000000006</v>
      </c>
      <c r="DM69" s="19">
        <f t="shared" si="113"/>
        <v>31949.96</v>
      </c>
      <c r="DN69" s="19">
        <f t="shared" si="113"/>
        <v>362914.44</v>
      </c>
      <c r="DO69" s="19">
        <f t="shared" si="113"/>
        <v>50489.07</v>
      </c>
      <c r="DP69" s="19">
        <f t="shared" si="113"/>
        <v>118162.19</v>
      </c>
      <c r="DQ69" s="19">
        <f t="shared" si="113"/>
        <v>209660.49</v>
      </c>
      <c r="DR69" s="19">
        <f t="shared" si="113"/>
        <v>24142.53</v>
      </c>
      <c r="DS69" s="19">
        <f t="shared" si="113"/>
        <v>0</v>
      </c>
      <c r="DT69" s="19">
        <f t="shared" si="113"/>
        <v>51068.9</v>
      </c>
      <c r="DU69" s="19">
        <f t="shared" si="113"/>
        <v>40929.97</v>
      </c>
      <c r="DV69" s="19">
        <f t="shared" si="113"/>
        <v>14185.58</v>
      </c>
      <c r="DW69" s="19">
        <f t="shared" si="113"/>
        <v>27693.25</v>
      </c>
      <c r="DX69" s="19">
        <f t="shared" si="113"/>
        <v>20361.98</v>
      </c>
      <c r="DY69" s="19">
        <f t="shared" si="113"/>
        <v>13193.36</v>
      </c>
      <c r="DZ69" s="19">
        <f t="shared" si="113"/>
        <v>7563.75</v>
      </c>
      <c r="EA69" s="19">
        <f t="shared" si="113"/>
        <v>50155.040000000001</v>
      </c>
      <c r="EB69" s="19">
        <f t="shared" si="113"/>
        <v>154150.53</v>
      </c>
      <c r="EC69" s="19">
        <f t="shared" ref="EC69:FZ69" si="114">+EC67+EC68</f>
        <v>50271.11</v>
      </c>
      <c r="ED69" s="19">
        <f t="shared" si="114"/>
        <v>53741.36</v>
      </c>
      <c r="EE69" s="19">
        <f t="shared" si="114"/>
        <v>37743.490000000005</v>
      </c>
      <c r="EF69" s="19">
        <f t="shared" si="114"/>
        <v>248204.90999999997</v>
      </c>
      <c r="EG69" s="19">
        <f t="shared" si="114"/>
        <v>14623.26</v>
      </c>
      <c r="EH69" s="19">
        <f t="shared" si="114"/>
        <v>45869.079999999994</v>
      </c>
      <c r="EI69" s="19">
        <f t="shared" si="114"/>
        <v>27761.86</v>
      </c>
      <c r="EJ69" s="19">
        <f t="shared" si="114"/>
        <v>14024.64</v>
      </c>
      <c r="EK69" s="19">
        <f t="shared" si="114"/>
        <v>525905.65</v>
      </c>
      <c r="EL69" s="19">
        <f t="shared" si="114"/>
        <v>776817.37</v>
      </c>
      <c r="EM69" s="19">
        <f t="shared" si="114"/>
        <v>55629.49</v>
      </c>
      <c r="EN69" s="19">
        <f t="shared" si="114"/>
        <v>48042.14</v>
      </c>
      <c r="EO69" s="19">
        <f t="shared" si="114"/>
        <v>33175.919999999998</v>
      </c>
      <c r="EP69" s="19">
        <f t="shared" si="114"/>
        <v>43913.659999999996</v>
      </c>
      <c r="EQ69" s="19">
        <f t="shared" si="114"/>
        <v>27989.72</v>
      </c>
      <c r="ER69" s="19">
        <f t="shared" si="114"/>
        <v>38239.299999999996</v>
      </c>
      <c r="ES69" s="19">
        <f t="shared" si="114"/>
        <v>196151.39</v>
      </c>
      <c r="ET69" s="19">
        <f t="shared" si="114"/>
        <v>81567.19</v>
      </c>
      <c r="EU69" s="19">
        <f t="shared" si="114"/>
        <v>26956.25</v>
      </c>
      <c r="EV69" s="19">
        <f t="shared" si="114"/>
        <v>41540.67</v>
      </c>
      <c r="EW69" s="19">
        <f t="shared" si="114"/>
        <v>32061.5</v>
      </c>
      <c r="EX69" s="19">
        <f t="shared" si="114"/>
        <v>0</v>
      </c>
      <c r="EY69" s="19">
        <f t="shared" si="114"/>
        <v>38660.340000000004</v>
      </c>
      <c r="EZ69" s="19">
        <f t="shared" si="114"/>
        <v>20343.05</v>
      </c>
      <c r="FA69" s="19">
        <f t="shared" si="114"/>
        <v>9070.94</v>
      </c>
      <c r="FB69" s="19">
        <f t="shared" si="114"/>
        <v>17711.300000000003</v>
      </c>
      <c r="FC69" s="19">
        <f t="shared" si="114"/>
        <v>249905.12999999998</v>
      </c>
      <c r="FD69" s="19">
        <f t="shared" si="114"/>
        <v>82931.23</v>
      </c>
      <c r="FE69" s="19">
        <f t="shared" si="114"/>
        <v>241164.47</v>
      </c>
      <c r="FF69" s="19">
        <f t="shared" si="114"/>
        <v>62179.95</v>
      </c>
      <c r="FG69" s="19">
        <f t="shared" si="114"/>
        <v>40958.379999999997</v>
      </c>
      <c r="FH69" s="19">
        <f t="shared" si="114"/>
        <v>31479.649999999998</v>
      </c>
      <c r="FI69" s="19">
        <f t="shared" si="114"/>
        <v>20839.879999999997</v>
      </c>
      <c r="FJ69" s="19">
        <f t="shared" si="114"/>
        <v>37697.530000000006</v>
      </c>
      <c r="FK69" s="19">
        <f t="shared" si="114"/>
        <v>144002.06</v>
      </c>
      <c r="FL69" s="19">
        <v>118404.45</v>
      </c>
      <c r="FM69" s="19">
        <f t="shared" si="114"/>
        <v>237482.82</v>
      </c>
      <c r="FN69" s="19">
        <f t="shared" si="114"/>
        <v>511512.92</v>
      </c>
      <c r="FO69" s="19">
        <f t="shared" si="114"/>
        <v>276944.38</v>
      </c>
      <c r="FP69" s="19">
        <f t="shared" si="114"/>
        <v>1026835.54</v>
      </c>
      <c r="FQ69" s="19">
        <v>123482.39</v>
      </c>
      <c r="FR69" s="19">
        <f t="shared" si="114"/>
        <v>243254.49000000002</v>
      </c>
      <c r="FS69" s="19">
        <f t="shared" si="114"/>
        <v>140943.26999999999</v>
      </c>
      <c r="FT69" s="19">
        <f t="shared" si="114"/>
        <v>44167.97</v>
      </c>
      <c r="FU69" s="19">
        <f t="shared" si="114"/>
        <v>33582.049999999996</v>
      </c>
      <c r="FV69" s="19">
        <f t="shared" si="114"/>
        <v>34316.379999999997</v>
      </c>
      <c r="FW69" s="19">
        <f t="shared" si="114"/>
        <v>67526.259999999995</v>
      </c>
      <c r="FX69" s="19">
        <f t="shared" si="114"/>
        <v>102176.81</v>
      </c>
      <c r="FY69" s="19">
        <f t="shared" si="114"/>
        <v>49491.86</v>
      </c>
      <c r="FZ69" s="19">
        <f t="shared" si="114"/>
        <v>19673.589999999997</v>
      </c>
      <c r="GA69" s="19">
        <f>+GA67+GA68</f>
        <v>363704.69</v>
      </c>
      <c r="GC69" s="34">
        <f>SUM(E69:GA69)</f>
        <v>64439895.280000001</v>
      </c>
      <c r="GD69" s="34">
        <f>+GD67+GD68</f>
        <v>64439895.280000001</v>
      </c>
      <c r="GE69" s="34">
        <f>+GC69-GD69</f>
        <v>0</v>
      </c>
    </row>
    <row r="70" spans="1:190" ht="15.75" customHeight="1">
      <c r="E70" s="19">
        <f>+E69-E49</f>
        <v>0</v>
      </c>
      <c r="F70" s="19">
        <f t="shared" ref="F70:BQ70" si="115">+F69-F49</f>
        <v>0</v>
      </c>
      <c r="G70" s="19">
        <f t="shared" si="115"/>
        <v>0</v>
      </c>
      <c r="H70" s="19">
        <f t="shared" si="115"/>
        <v>0</v>
      </c>
      <c r="I70" s="19">
        <f t="shared" si="115"/>
        <v>0</v>
      </c>
      <c r="J70" s="19">
        <f t="shared" si="115"/>
        <v>9.9999999947613105E-3</v>
      </c>
      <c r="K70" s="19">
        <f t="shared" si="115"/>
        <v>1.0000000009313226E-2</v>
      </c>
      <c r="L70" s="19">
        <f t="shared" si="115"/>
        <v>0</v>
      </c>
      <c r="M70" s="19">
        <f t="shared" si="115"/>
        <v>0</v>
      </c>
      <c r="N70" s="19">
        <f t="shared" si="115"/>
        <v>0</v>
      </c>
      <c r="O70" s="19">
        <f t="shared" si="115"/>
        <v>0</v>
      </c>
      <c r="P70" s="19">
        <f t="shared" si="115"/>
        <v>2.0000000484287739E-2</v>
      </c>
      <c r="Q70" s="19">
        <f t="shared" si="115"/>
        <v>1.0000000009313226E-2</v>
      </c>
      <c r="R70" s="19">
        <f t="shared" si="115"/>
        <v>0</v>
      </c>
      <c r="S70" s="19">
        <f t="shared" si="115"/>
        <v>0</v>
      </c>
      <c r="T70" s="19">
        <f t="shared" si="115"/>
        <v>0</v>
      </c>
      <c r="U70" s="19">
        <f t="shared" si="115"/>
        <v>0</v>
      </c>
      <c r="V70" s="19">
        <f t="shared" si="115"/>
        <v>0</v>
      </c>
      <c r="W70" s="19">
        <f t="shared" si="115"/>
        <v>0</v>
      </c>
      <c r="X70" s="19">
        <f t="shared" si="115"/>
        <v>0</v>
      </c>
      <c r="Y70" s="19">
        <f t="shared" si="115"/>
        <v>0</v>
      </c>
      <c r="Z70" s="19">
        <f t="shared" si="115"/>
        <v>0</v>
      </c>
      <c r="AA70" s="19">
        <f t="shared" si="115"/>
        <v>0</v>
      </c>
      <c r="AB70" s="19">
        <f t="shared" si="115"/>
        <v>-1.0000000002037268E-2</v>
      </c>
      <c r="AC70" s="19">
        <f t="shared" si="115"/>
        <v>1.0000000242143869E-2</v>
      </c>
      <c r="AD70" s="19">
        <f t="shared" si="115"/>
        <v>2.0000000018626451E-2</v>
      </c>
      <c r="AE70" s="19">
        <f t="shared" si="115"/>
        <v>0</v>
      </c>
      <c r="AF70" s="19">
        <f t="shared" si="115"/>
        <v>0</v>
      </c>
      <c r="AG70" s="19">
        <f t="shared" si="115"/>
        <v>0</v>
      </c>
      <c r="AH70" s="19">
        <f t="shared" si="115"/>
        <v>0</v>
      </c>
      <c r="AI70" s="19">
        <f t="shared" si="115"/>
        <v>0</v>
      </c>
      <c r="AJ70" s="19">
        <f t="shared" si="115"/>
        <v>0</v>
      </c>
      <c r="AK70" s="19">
        <f t="shared" si="115"/>
        <v>0</v>
      </c>
      <c r="AL70" s="19">
        <f t="shared" si="115"/>
        <v>9.9999999983992893E-3</v>
      </c>
      <c r="AM70" s="19">
        <f t="shared" si="115"/>
        <v>0</v>
      </c>
      <c r="AN70" s="19">
        <f t="shared" si="115"/>
        <v>0</v>
      </c>
      <c r="AO70" s="19">
        <f t="shared" si="115"/>
        <v>0</v>
      </c>
      <c r="AP70" s="19">
        <f t="shared" si="115"/>
        <v>0</v>
      </c>
      <c r="AQ70" s="19">
        <f t="shared" si="115"/>
        <v>0</v>
      </c>
      <c r="AR70" s="19">
        <f t="shared" si="115"/>
        <v>2.0000000484287739E-2</v>
      </c>
      <c r="AS70" s="19">
        <f t="shared" si="115"/>
        <v>0</v>
      </c>
      <c r="AT70" s="19">
        <f t="shared" si="115"/>
        <v>1.0000000707805157E-2</v>
      </c>
      <c r="AU70" s="19">
        <f t="shared" si="115"/>
        <v>0</v>
      </c>
      <c r="AV70" s="19">
        <f t="shared" si="115"/>
        <v>-9.9999999802093953E-3</v>
      </c>
      <c r="AW70" s="19">
        <f t="shared" si="115"/>
        <v>0</v>
      </c>
      <c r="AX70" s="19">
        <f t="shared" si="115"/>
        <v>0</v>
      </c>
      <c r="AY70" s="19">
        <f t="shared" si="115"/>
        <v>0</v>
      </c>
      <c r="AZ70" s="19">
        <f t="shared" si="115"/>
        <v>0</v>
      </c>
      <c r="BA70" s="19">
        <f t="shared" si="115"/>
        <v>0</v>
      </c>
      <c r="BB70" s="19">
        <f t="shared" si="115"/>
        <v>0</v>
      </c>
      <c r="BC70" s="19">
        <f t="shared" si="115"/>
        <v>0</v>
      </c>
      <c r="BD70" s="19">
        <f t="shared" si="115"/>
        <v>0</v>
      </c>
      <c r="BE70" s="19">
        <f t="shared" si="115"/>
        <v>1.0000000009313226E-2</v>
      </c>
      <c r="BF70" s="19">
        <f t="shared" si="115"/>
        <v>0</v>
      </c>
      <c r="BG70" s="19">
        <f t="shared" si="115"/>
        <v>0</v>
      </c>
      <c r="BH70" s="19">
        <f t="shared" si="115"/>
        <v>0</v>
      </c>
      <c r="BI70" s="19">
        <f t="shared" si="115"/>
        <v>0</v>
      </c>
      <c r="BJ70" s="19">
        <f t="shared" si="115"/>
        <v>0</v>
      </c>
      <c r="BK70" s="19">
        <f t="shared" si="115"/>
        <v>-9.9999999947613105E-3</v>
      </c>
      <c r="BL70" s="19">
        <f t="shared" si="115"/>
        <v>0</v>
      </c>
      <c r="BM70" s="19">
        <f t="shared" si="115"/>
        <v>0</v>
      </c>
      <c r="BN70" s="19">
        <f t="shared" si="115"/>
        <v>0</v>
      </c>
      <c r="BO70" s="19">
        <f t="shared" si="115"/>
        <v>0</v>
      </c>
      <c r="BP70" s="19">
        <f t="shared" si="115"/>
        <v>0</v>
      </c>
      <c r="BQ70" s="19">
        <f t="shared" si="115"/>
        <v>0</v>
      </c>
      <c r="BR70" s="19">
        <f t="shared" ref="BR70:EC70" si="116">+BR69-BR49</f>
        <v>0</v>
      </c>
      <c r="BS70" s="19">
        <f t="shared" si="116"/>
        <v>0</v>
      </c>
      <c r="BT70" s="19">
        <f t="shared" si="116"/>
        <v>0</v>
      </c>
      <c r="BU70" s="19">
        <f t="shared" si="116"/>
        <v>0</v>
      </c>
      <c r="BV70" s="19">
        <f t="shared" si="116"/>
        <v>0</v>
      </c>
      <c r="BW70" s="19">
        <f t="shared" si="116"/>
        <v>0</v>
      </c>
      <c r="BX70" s="19">
        <f t="shared" si="116"/>
        <v>0</v>
      </c>
      <c r="BY70" s="19">
        <f t="shared" si="116"/>
        <v>0</v>
      </c>
      <c r="BZ70" s="19">
        <f t="shared" si="116"/>
        <v>0</v>
      </c>
      <c r="CA70" s="19">
        <f t="shared" si="116"/>
        <v>0</v>
      </c>
      <c r="CB70" s="19">
        <f t="shared" si="116"/>
        <v>0</v>
      </c>
      <c r="CC70" s="19">
        <f t="shared" si="116"/>
        <v>0</v>
      </c>
      <c r="CD70" s="19">
        <f t="shared" si="116"/>
        <v>2.0000000484287739E-2</v>
      </c>
      <c r="CE70" s="19">
        <f t="shared" si="116"/>
        <v>0</v>
      </c>
      <c r="CF70" s="19">
        <f t="shared" si="116"/>
        <v>0</v>
      </c>
      <c r="CG70" s="19">
        <f t="shared" si="116"/>
        <v>0</v>
      </c>
      <c r="CH70" s="19">
        <f t="shared" si="116"/>
        <v>0</v>
      </c>
      <c r="CI70" s="19">
        <f t="shared" si="116"/>
        <v>0</v>
      </c>
      <c r="CJ70" s="19">
        <f t="shared" si="116"/>
        <v>0</v>
      </c>
      <c r="CK70" s="19">
        <f t="shared" si="116"/>
        <v>0</v>
      </c>
      <c r="CL70" s="19">
        <f t="shared" si="116"/>
        <v>0</v>
      </c>
      <c r="CM70" s="19">
        <f t="shared" si="116"/>
        <v>0</v>
      </c>
      <c r="CN70" s="19">
        <f t="shared" si="116"/>
        <v>0</v>
      </c>
      <c r="CO70" s="19">
        <f t="shared" si="116"/>
        <v>0</v>
      </c>
      <c r="CP70" s="19">
        <f t="shared" si="116"/>
        <v>9.9999997764825821E-3</v>
      </c>
      <c r="CQ70" s="19">
        <f t="shared" si="116"/>
        <v>0</v>
      </c>
      <c r="CR70" s="19">
        <f t="shared" si="116"/>
        <v>0</v>
      </c>
      <c r="CS70" s="19">
        <f t="shared" si="116"/>
        <v>0</v>
      </c>
      <c r="CT70" s="19">
        <f t="shared" si="116"/>
        <v>0</v>
      </c>
      <c r="CU70" s="19">
        <f t="shared" si="116"/>
        <v>0</v>
      </c>
      <c r="CV70" s="19">
        <f t="shared" si="116"/>
        <v>0</v>
      </c>
      <c r="CW70" s="19">
        <f t="shared" si="116"/>
        <v>0</v>
      </c>
      <c r="CX70" s="19">
        <f t="shared" si="116"/>
        <v>0</v>
      </c>
      <c r="CY70" s="19">
        <f t="shared" si="116"/>
        <v>0</v>
      </c>
      <c r="CZ70" s="19">
        <f t="shared" si="116"/>
        <v>-9.9999999947613105E-3</v>
      </c>
      <c r="DA70" s="19">
        <f t="shared" si="116"/>
        <v>0</v>
      </c>
      <c r="DB70" s="19">
        <f t="shared" si="116"/>
        <v>0</v>
      </c>
      <c r="DC70" s="19">
        <f t="shared" si="116"/>
        <v>0</v>
      </c>
      <c r="DD70" s="19">
        <f t="shared" si="116"/>
        <v>0</v>
      </c>
      <c r="DE70" s="19">
        <f t="shared" si="116"/>
        <v>0</v>
      </c>
      <c r="DF70" s="19">
        <f t="shared" si="116"/>
        <v>0</v>
      </c>
      <c r="DG70" s="19">
        <f t="shared" si="116"/>
        <v>0</v>
      </c>
      <c r="DH70" s="19">
        <f t="shared" si="116"/>
        <v>1.0000000009313226E-2</v>
      </c>
      <c r="DI70" s="19">
        <f t="shared" si="116"/>
        <v>0</v>
      </c>
      <c r="DJ70" s="19">
        <f t="shared" si="116"/>
        <v>0</v>
      </c>
      <c r="DK70" s="19">
        <f t="shared" si="116"/>
        <v>0</v>
      </c>
      <c r="DL70" s="19">
        <f t="shared" si="116"/>
        <v>0</v>
      </c>
      <c r="DM70" s="19">
        <f t="shared" si="116"/>
        <v>0</v>
      </c>
      <c r="DN70" s="19">
        <f t="shared" si="116"/>
        <v>-2.0000000018626451E-2</v>
      </c>
      <c r="DO70" s="19">
        <f t="shared" si="116"/>
        <v>0</v>
      </c>
      <c r="DP70" s="19">
        <f t="shared" si="116"/>
        <v>0</v>
      </c>
      <c r="DQ70" s="19">
        <f t="shared" si="116"/>
        <v>0</v>
      </c>
      <c r="DR70" s="19">
        <f t="shared" si="116"/>
        <v>0</v>
      </c>
      <c r="DS70" s="19">
        <f t="shared" si="116"/>
        <v>0</v>
      </c>
      <c r="DT70" s="19">
        <f t="shared" si="116"/>
        <v>0</v>
      </c>
      <c r="DU70" s="19">
        <f t="shared" si="116"/>
        <v>0</v>
      </c>
      <c r="DV70" s="19">
        <f t="shared" si="116"/>
        <v>0</v>
      </c>
      <c r="DW70" s="19">
        <f t="shared" si="116"/>
        <v>0</v>
      </c>
      <c r="DX70" s="19">
        <f t="shared" si="116"/>
        <v>-9.9999999983992893E-3</v>
      </c>
      <c r="DY70" s="19">
        <f t="shared" si="116"/>
        <v>0</v>
      </c>
      <c r="DZ70" s="19">
        <f t="shared" si="116"/>
        <v>0</v>
      </c>
      <c r="EA70" s="19">
        <f t="shared" si="116"/>
        <v>-1.0000000002037268E-2</v>
      </c>
      <c r="EB70" s="19">
        <f t="shared" si="116"/>
        <v>0</v>
      </c>
      <c r="EC70" s="19">
        <f t="shared" si="116"/>
        <v>0</v>
      </c>
      <c r="ED70" s="19">
        <f t="shared" ref="ED70:GA70" si="117">+ED69-ED49</f>
        <v>0</v>
      </c>
      <c r="EE70" s="19">
        <f t="shared" si="117"/>
        <v>1.0000000002037268E-2</v>
      </c>
      <c r="EF70" s="19">
        <f t="shared" si="117"/>
        <v>0</v>
      </c>
      <c r="EG70" s="19">
        <f t="shared" si="117"/>
        <v>0</v>
      </c>
      <c r="EH70" s="19">
        <f t="shared" si="117"/>
        <v>9.9999999947613105E-3</v>
      </c>
      <c r="EI70" s="19">
        <f t="shared" si="117"/>
        <v>0</v>
      </c>
      <c r="EJ70" s="19">
        <f t="shared" si="117"/>
        <v>0</v>
      </c>
      <c r="EK70" s="19">
        <f t="shared" si="117"/>
        <v>0</v>
      </c>
      <c r="EL70" s="19">
        <f t="shared" si="117"/>
        <v>0</v>
      </c>
      <c r="EM70" s="19">
        <f t="shared" si="117"/>
        <v>0</v>
      </c>
      <c r="EN70" s="19">
        <f t="shared" si="117"/>
        <v>0</v>
      </c>
      <c r="EO70" s="19">
        <f t="shared" si="117"/>
        <v>0</v>
      </c>
      <c r="EP70" s="19">
        <f t="shared" si="117"/>
        <v>0</v>
      </c>
      <c r="EQ70" s="19">
        <f t="shared" si="117"/>
        <v>0</v>
      </c>
      <c r="ER70" s="19">
        <f t="shared" si="117"/>
        <v>0</v>
      </c>
      <c r="ES70" s="19">
        <f t="shared" si="117"/>
        <v>0</v>
      </c>
      <c r="ET70" s="19">
        <f t="shared" si="117"/>
        <v>-9.9999999947613105E-3</v>
      </c>
      <c r="EU70" s="19">
        <f t="shared" si="117"/>
        <v>0</v>
      </c>
      <c r="EV70" s="19">
        <f t="shared" si="117"/>
        <v>0</v>
      </c>
      <c r="EW70" s="19">
        <f t="shared" si="117"/>
        <v>0</v>
      </c>
      <c r="EX70" s="19">
        <f t="shared" si="117"/>
        <v>0</v>
      </c>
      <c r="EY70" s="19">
        <f t="shared" si="117"/>
        <v>0</v>
      </c>
      <c r="EZ70" s="19">
        <f t="shared" si="117"/>
        <v>0</v>
      </c>
      <c r="FA70" s="19">
        <f t="shared" si="117"/>
        <v>0</v>
      </c>
      <c r="FB70" s="19">
        <f t="shared" si="117"/>
        <v>0</v>
      </c>
      <c r="FC70" s="19">
        <f t="shared" si="117"/>
        <v>0</v>
      </c>
      <c r="FD70" s="19">
        <f t="shared" si="117"/>
        <v>0</v>
      </c>
      <c r="FE70" s="19">
        <f t="shared" si="117"/>
        <v>0</v>
      </c>
      <c r="FF70" s="19">
        <f t="shared" si="117"/>
        <v>9.9999999947613105E-3</v>
      </c>
      <c r="FG70" s="19">
        <f t="shared" si="117"/>
        <v>9.9999999947613105E-3</v>
      </c>
      <c r="FH70" s="19">
        <f t="shared" si="117"/>
        <v>0</v>
      </c>
      <c r="FI70" s="19">
        <f t="shared" si="117"/>
        <v>0</v>
      </c>
      <c r="FJ70" s="19">
        <f t="shared" si="117"/>
        <v>0</v>
      </c>
      <c r="FK70" s="19">
        <f t="shared" si="117"/>
        <v>0</v>
      </c>
      <c r="FL70" s="19">
        <f t="shared" si="117"/>
        <v>0</v>
      </c>
      <c r="FM70" s="19">
        <f t="shared" si="117"/>
        <v>0</v>
      </c>
      <c r="FN70" s="19">
        <f t="shared" si="117"/>
        <v>0</v>
      </c>
      <c r="FO70" s="19">
        <f t="shared" si="117"/>
        <v>0</v>
      </c>
      <c r="FP70" s="19">
        <f t="shared" si="117"/>
        <v>0</v>
      </c>
      <c r="FQ70" s="19">
        <f t="shared" si="117"/>
        <v>0</v>
      </c>
      <c r="FR70" s="19">
        <f t="shared" si="117"/>
        <v>0</v>
      </c>
      <c r="FS70" s="19">
        <f t="shared" si="117"/>
        <v>9.9999999802093953E-3</v>
      </c>
      <c r="FT70" s="19">
        <f t="shared" si="117"/>
        <v>0</v>
      </c>
      <c r="FU70" s="19">
        <f t="shared" si="117"/>
        <v>0</v>
      </c>
      <c r="FV70" s="19">
        <f>+FV69-FV49</f>
        <v>0</v>
      </c>
      <c r="FW70" s="19">
        <f t="shared" si="117"/>
        <v>0</v>
      </c>
      <c r="FX70" s="19">
        <f t="shared" si="117"/>
        <v>0</v>
      </c>
      <c r="FY70" s="19">
        <f t="shared" si="117"/>
        <v>0</v>
      </c>
      <c r="FZ70" s="19">
        <f t="shared" si="117"/>
        <v>0</v>
      </c>
      <c r="GA70" s="19">
        <f t="shared" si="117"/>
        <v>-0.13000000000465661</v>
      </c>
      <c r="GC70" s="34">
        <f>SUM(E70:GA70)</f>
        <v>2.204615157097578E-9</v>
      </c>
      <c r="GE70" s="34"/>
    </row>
    <row r="71" spans="1:190" ht="15.75" customHeight="1"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C71" s="34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Tran History</vt:lpstr>
      <vt:lpstr>FY14-15</vt:lpstr>
      <vt:lpstr>FY15-16</vt:lpstr>
      <vt:lpstr>FY16-17</vt:lpstr>
      <vt:lpstr>FY17-18</vt:lpstr>
      <vt:lpstr>FY18-19</vt:lpstr>
      <vt:lpstr>FY19-20</vt:lpstr>
      <vt:lpstr>FY20-21</vt:lpstr>
      <vt:lpstr>FY21-22</vt:lpstr>
      <vt:lpstr>FY22-23</vt:lpstr>
      <vt:lpstr>FY23-24</vt:lpstr>
      <vt:lpstr>CDE40_21_22</vt:lpstr>
    </vt:vector>
  </TitlesOfParts>
  <Company>CDE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williams_a</dc:creator>
  <cp:lastModifiedBy>Miller, David</cp:lastModifiedBy>
  <dcterms:created xsi:type="dcterms:W3CDTF">2014-12-01T21:00:46Z</dcterms:created>
  <dcterms:modified xsi:type="dcterms:W3CDTF">2024-11-01T15:43:50Z</dcterms:modified>
</cp:coreProperties>
</file>